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C:\Users\Mustafa\Desktop\Download\"/>
    </mc:Choice>
  </mc:AlternateContent>
  <xr:revisionPtr revIDLastSave="0" documentId="8_{43E5C26D-AD22-4A34-9FF8-9A61FDE95882}" xr6:coauthVersionLast="37" xr6:coauthVersionMax="37" xr10:uidLastSave="{00000000-0000-0000-0000-000000000000}"/>
  <bookViews>
    <workbookView xWindow="0" yWindow="0" windowWidth="19200" windowHeight="6960" tabRatio="932" xr2:uid="{00000000-000D-0000-FFFF-FFFF00000000}"/>
  </bookViews>
  <sheets>
    <sheet name="Yönetici Özeti " sheetId="21" r:id="rId1"/>
    <sheet name="Veri ve kontrol" sheetId="35" r:id="rId2"/>
    <sheet name="KAPAK" sheetId="24" r:id="rId3"/>
    <sheet name="Dashboard" sheetId="76" r:id="rId4"/>
    <sheet name="Ton" sheetId="1" r:id="rId5"/>
    <sheet name="TL" sheetId="17" r:id="rId6"/>
    <sheet name="Gelir Tablosu A" sheetId="32" r:id="rId7"/>
    <sheet name="Gelir Tablosu" sheetId="14" r:id="rId8"/>
    <sheet name="Gelir Tabl.Tahmini" sheetId="31" r:id="rId9"/>
    <sheet name="Bilanço" sheetId="5" r:id="rId10"/>
    <sheet name="2015_Mizan" sheetId="48" r:id="rId11"/>
    <sheet name="Nakit Akış Endirekt" sheetId="36" r:id="rId12"/>
    <sheet name="Masraf Analizi" sheetId="6" r:id="rId13"/>
    <sheet name="NİS" sheetId="7" r:id="rId14"/>
    <sheet name="Borçlar" sheetId="8" r:id="rId15"/>
    <sheet name="Eva" sheetId="19" r:id="rId16"/>
    <sheet name="Personel Gideri" sheetId="9" r:id="rId17"/>
    <sheet name="Gider Analizi" sheetId="30" r:id="rId18"/>
    <sheet name="Yatırım" sheetId="29" r:id="rId19"/>
  </sheets>
  <externalReferences>
    <externalReference r:id="rId20"/>
  </externalReferences>
  <definedNames>
    <definedName name="_______A1" hidden="1">{#N/A,#N/A,FALSE,"MALİTABLOLAR"}</definedName>
    <definedName name="_____A1" hidden="1">{#N/A,#N/A,FALSE,"MALİTABLOLAR"}</definedName>
    <definedName name="___A1" hidden="1">{#N/A,#N/A,FALSE,"MALİTABLOLAR"}</definedName>
    <definedName name="__A1" hidden="1">{#N/A,#N/A,FALSE,"MALİTABLOLAR"}</definedName>
    <definedName name="_A1" hidden="1">{#N/A,#N/A,FALSE,"MALİTABLOLAR"}</definedName>
    <definedName name="_Order1" hidden="1">0</definedName>
    <definedName name="_Order2" hidden="1">0</definedName>
    <definedName name="_xlnm._FilterDatabase" localSheetId="10" hidden="1">'2015_Mizan'!$A$1:$BN$599</definedName>
    <definedName name="A" hidden="1">{#N/A,#N/A,FALSE,"MALİTABLOLAR"}</definedName>
    <definedName name="aa" hidden="1">{#N/A,#N/A,FALSE,"MALİTABLOLAR";#N/A,#N/A,FALSE,"PERS MSRMRZ";#N/A,#N/A,FALSE,"MALİTABLOLAR";#N/A,#N/A,FALSE,"İskonto"}</definedName>
    <definedName name="aaa" hidden="1">{#N/A,#N/A,FALSE,"MALİTABLOLAR"}</definedName>
    <definedName name="AAAA" hidden="1">{#N/A,#N/A,FALSE,"MALİTABLOLAR"}</definedName>
    <definedName name="AAAAA" hidden="1">{#N/A,#N/A,FALSE,"MALİTABLOLAR"}</definedName>
    <definedName name="AAAAAAA" hidden="1">{#N/A,#N/A,FALSE,"MALİTABLOLAR";#N/A,#N/A,FALSE,"PERS MSRMRZ";#N/A,#N/A,FALSE,"MALİTABLOLAR";#N/A,#N/A,FALSE,"İskonto"}</definedName>
    <definedName name="AAAAAB" hidden="1">{#N/A,#N/A,FALSE,"MALİTABLOLAR";#N/A,#N/A,FALSE,"PERS MSRMRZ";#N/A,#N/A,FALSE,"MALİTABLOLAR";#N/A,#N/A,FALSE,"İskonto"}</definedName>
    <definedName name="AAASDD" hidden="1">{#N/A,#N/A,FALSE,"MALİTABLOLAR"}</definedName>
    <definedName name="AAB" hidden="1">{#N/A,#N/A,FALSE,"MALİTABLOLAR"}</definedName>
    <definedName name="AB" hidden="1">{#N/A,#N/A,FALSE,"MALİTABLOLAR"}</definedName>
    <definedName name="acacac" hidden="1">{#N/A,#N/A,FALSE,"MALİTABLOLAR"}</definedName>
    <definedName name="ad" hidden="1">{#N/A,#N/A,FALSE,"MALİTABLOLAR";#N/A,#N/A,FALSE,"PERS MSRMRZ";#N/A,#N/A,FALSE,"MALİTABLOLAR";#N/A,#N/A,FALSE,"İskonto"}</definedName>
    <definedName name="addasad" hidden="1">{#N/A,#N/A,FALSE,"MALİTABLOLAR"}</definedName>
    <definedName name="ADDDD" hidden="1">{#N/A,#N/A,FALSE,"MALİTABLOLAR";#N/A,#N/A,FALSE,"PERS MSRMRZ";#N/A,#N/A,FALSE,"MALİTABLOLAR";#N/A,#N/A,FALSE,"İskonto"}</definedName>
    <definedName name="ADSADA" hidden="1">{#N/A,#N/A,FALSE,"MALİTABLOLAR"}</definedName>
    <definedName name="as" hidden="1">{#N/A,#N/A,FALSE,"MALİTABLOLAR";#N/A,#N/A,FALSE,"PERS MSRMRZ";#N/A,#N/A,FALSE,"MALİTABLOLAR";#N/A,#N/A,FALSE,"İskonto"}</definedName>
    <definedName name="AS2DocOpenMode" hidden="1">"AS2DocumentEdit"</definedName>
    <definedName name="asdasd" hidden="1">{#N/A,#N/A,FALSE,"MALİTABLOLAR"}</definedName>
    <definedName name="au" hidden="1">{#N/A,#N/A,FALSE,"MALİTABLOLAR";#N/A,#N/A,FALSE,"PERS MSRMRZ";#N/A,#N/A,FALSE,"MALİTABLOLAR";#N/A,#N/A,FALSE,"İskonto"}</definedName>
    <definedName name="AYTAÇ" hidden="1">{#N/A,#N/A,FALSE,"MALİTABLOLAR"}</definedName>
    <definedName name="B" hidden="1">{#N/A,#N/A,FALSE,"MALİTABLOLAR"}</definedName>
    <definedName name="BILANCO" hidden="1">{#N/A,#N/A,FALSE,"MALİTABLOLAR";#N/A,#N/A,FALSE,"PERS MSRMRZ";#N/A,#N/A,FALSE,"MALİTABLOLAR";#N/A,#N/A,FALSE,"İskonto"}</definedName>
    <definedName name="BILANÇ" hidden="1">{#N/A,#N/A,FALSE,"MALİTABLOLAR"}</definedName>
    <definedName name="BISC.FAVÖK_2013">'[1]KATEGORİ '!$D$26</definedName>
    <definedName name="BISCUITS_BRÜT_KAR_2013">'[1]KATEGORİ '!$D$16</definedName>
    <definedName name="BISCUITS_FAAL.KARI_2013">'[1]KATEGORİ '!$D$18</definedName>
    <definedName name="BISCUITS_NET_SATIŞ_2013">'[1]KATEGORİ '!$D$11</definedName>
    <definedName name="BİANCO12" hidden="1">{#N/A,#N/A,FALSE,"MALİTABLOLAR"}</definedName>
    <definedName name="BİLANÇO" hidden="1">{#N/A,#N/A,FALSE,"MALİTABLOLAR"}</definedName>
    <definedName name="BİLANÇO1" hidden="1">{#N/A,#N/A,FALSE,"MALİTABLOLAR";#N/A,#N/A,FALSE,"PERS MSRMRZ";#N/A,#N/A,FALSE,"MALİTABLOLAR";#N/A,#N/A,FALSE,"İskonto"}</definedName>
    <definedName name="bnmh" hidden="1">{#N/A,#N/A,FALSE,"MALİTABLOLAR";#N/A,#N/A,FALSE,"PERS MSRMRZ";#N/A,#N/A,FALSE,"MALİTABLOLAR";#N/A,#N/A,FALSE,"İskonto"}</definedName>
    <definedName name="BUYUME" hidden="1">{#N/A,#N/A,FALSE,"MALİTABLOLAR"}</definedName>
    <definedName name="CAKE_BRÜT_KAR_2013">'[1]KATEGORİ '!$D$40</definedName>
    <definedName name="CAKE_FAAL.KARI_2013">'[1]KATEGORİ '!$D$42</definedName>
    <definedName name="CAKE_FAVÖK_2013">'[1]KATEGORİ '!$D$50</definedName>
    <definedName name="CAKE_NET_SATIŞ_2013">'[1]KATEGORİ '!$D$35</definedName>
    <definedName name="cd" hidden="1">{#N/A,#N/A,FALSE,"MALİTABLOLAR"}</definedName>
    <definedName name="cdd" hidden="1">{#N/A,#N/A,FALSE,"MALİTABLOLAR"}</definedName>
    <definedName name="CHOC.BRÜT_KAR_2013">'[1]KATEGORİ '!$D$64</definedName>
    <definedName name="CHOC.FAAL.KARI_2013">'[1]KATEGORİ '!$D$66</definedName>
    <definedName name="CHOC.FAVÖK_2013">'[1]KATEGORİ '!$D$74</definedName>
    <definedName name="CHOC_NET_SATIŞ_2013">'[1]KATEGORİ '!$D$59</definedName>
    <definedName name="Code" localSheetId="3" hidden="1">#REF!</definedName>
    <definedName name="Code" localSheetId="8" hidden="1">#REF!</definedName>
    <definedName name="Code" localSheetId="6" hidden="1">#REF!</definedName>
    <definedName name="Code" localSheetId="2" hidden="1">#REF!</definedName>
    <definedName name="Code" localSheetId="0" hidden="1">#REF!</definedName>
    <definedName name="Code" hidden="1">#REF!</definedName>
    <definedName name="D" hidden="1">{#N/A,#N/A,FALSE,"MALİTABLOLAR";#N/A,#N/A,FALSE,"PERS MSRMRZ";#N/A,#N/A,FALSE,"MALİTABLOLAR";#N/A,#N/A,FALSE,"İskonto"}</definedName>
    <definedName name="DA" hidden="1">{#N/A,#N/A,FALSE,"MALİTABLOLAR";#N/A,#N/A,FALSE,"PERS MSRMRZ";#N/A,#N/A,FALSE,"MALİTABLOLAR";#N/A,#N/A,FALSE,"İskonto"}</definedName>
    <definedName name="DAAA" hidden="1">{#N/A,#N/A,FALSE,"MALİTABLOLAR"}</definedName>
    <definedName name="data1" localSheetId="3" hidden="1">#REF!</definedName>
    <definedName name="data1" localSheetId="8" hidden="1">#REF!</definedName>
    <definedName name="data1" localSheetId="6" hidden="1">#REF!</definedName>
    <definedName name="data1" localSheetId="2" hidden="1">#REF!</definedName>
    <definedName name="data1" localSheetId="0" hidden="1">#REF!</definedName>
    <definedName name="data1" hidden="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 localSheetId="3" hidden="1">#REF!</definedName>
    <definedName name="data2" localSheetId="8" hidden="1">#REF!</definedName>
    <definedName name="data2" localSheetId="6" hidden="1">#REF!</definedName>
    <definedName name="data2" localSheetId="2" hidden="1">#REF!</definedName>
    <definedName name="data2" localSheetId="0" hidden="1">#REF!</definedName>
    <definedName name="data2" hidden="1">#REF!</definedName>
    <definedName name="DATA20">#REF!</definedName>
    <definedName name="DATA21">#REF!</definedName>
    <definedName name="data3" localSheetId="3" hidden="1">#REF!</definedName>
    <definedName name="data3" localSheetId="8" hidden="1">#REF!</definedName>
    <definedName name="data3" localSheetId="6" hidden="1">#REF!</definedName>
    <definedName name="data3" localSheetId="2" hidden="1">#REF!</definedName>
    <definedName name="data3" localSheetId="0" hidden="1">#REF!</definedName>
    <definedName name="data3" hidden="1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D" hidden="1">{#N/A,#N/A,FALSE,"MALİTABLOLAR"}</definedName>
    <definedName name="ddd" hidden="1">{#N/A,#N/A,FALSE,"MALİTABLOLAR"}</definedName>
    <definedName name="DFSFSFSFSF" hidden="1">{#N/A,#N/A,FALSE,"MALİTABLOLAR";#N/A,#N/A,FALSE,"PERS MSRMRZ";#N/A,#N/A,FALSE,"MALİTABLOLAR";#N/A,#N/A,FALSE,"İskonto"}</definedName>
    <definedName name="DİPNOTLAR" hidden="1">{#N/A,#N/A,FALSE,"MALİTABLOLAR";#N/A,#N/A,FALSE,"PERS MSRMRZ";#N/A,#N/A,FALSE,"MALİTABLOLAR";#N/A,#N/A,FALSE,"İskonto"}</definedName>
    <definedName name="Discount" localSheetId="3" hidden="1">#REF!</definedName>
    <definedName name="Discount" localSheetId="8" hidden="1">#REF!</definedName>
    <definedName name="Discount" localSheetId="6" hidden="1">#REF!</definedName>
    <definedName name="Discount" localSheetId="2" hidden="1">#REF!</definedName>
    <definedName name="Discount" localSheetId="0" hidden="1">#REF!</definedName>
    <definedName name="Discount" hidden="1">#REF!</definedName>
    <definedName name="display_area_2" localSheetId="3" hidden="1">#REF!</definedName>
    <definedName name="display_area_2" localSheetId="8" hidden="1">#REF!</definedName>
    <definedName name="display_area_2" localSheetId="6" hidden="1">#REF!</definedName>
    <definedName name="display_area_2" localSheetId="2" hidden="1">#REF!</definedName>
    <definedName name="display_area_2" localSheetId="0" hidden="1">#REF!</definedName>
    <definedName name="display_area_2" hidden="1">#REF!</definedName>
    <definedName name="DOLCI" hidden="1">{#N/A,#N/A,FALSE,"MALİTABLOLAR"}</definedName>
    <definedName name="DOLCIA" hidden="1">{#N/A,#N/A,FALSE,"MALİTABLOLAR"}</definedName>
    <definedName name="E" hidden="1">{#N/A,#N/A,FALSE,"MALİTABLOLAR"}</definedName>
    <definedName name="elif" hidden="1">{#N/A,#N/A,FALSE,"MALİTABLOLAR"}</definedName>
    <definedName name="ELULLL" hidden="1">{#N/A,#N/A,FALSE,"MALİTABLOLAR"}</definedName>
    <definedName name="elv" hidden="1">{#N/A,#N/A,FALSE,"MALİTABLOLAR"}</definedName>
    <definedName name="elvan" hidden="1">{#N/A,#N/A,FALSE,"MALİTABLOLAR"}</definedName>
    <definedName name="ER" hidden="1">{#N/A,#N/A,FALSE,"MALİTABLOLAR"}</definedName>
    <definedName name="EYLLLL" hidden="1">{#N/A,#N/A,FALSE,"MALİTABLOLAR"}</definedName>
    <definedName name="EYLULTAHSİSLER" localSheetId="3" hidden="1">{"'PROPAN'!$A$1:$L$39"}</definedName>
    <definedName name="EYLULTAHSİSLER" localSheetId="11" hidden="1">{"'PROPAN'!$A$1:$L$39"}</definedName>
    <definedName name="EYLULTAHSİSLER" hidden="1">{"'PROPAN'!$A$1:$L$39"}</definedName>
    <definedName name="F" hidden="1">{#N/A,#N/A,FALSE,"MALİTABLOLAR"}</definedName>
    <definedName name="fark" hidden="1">{#N/A,#N/A,FALSE,"MALİTABLOLAR";#N/A,#N/A,FALSE,"PERS MSRMRZ";#N/A,#N/A,FALSE,"MALİTABLOLAR";#N/A,#N/A,FALSE,"İskonto"}</definedName>
    <definedName name="FCode" localSheetId="3" hidden="1">#REF!</definedName>
    <definedName name="FCode" localSheetId="8" hidden="1">#REF!</definedName>
    <definedName name="FCode" localSheetId="6" hidden="1">#REF!</definedName>
    <definedName name="FCode" localSheetId="2" hidden="1">#REF!</definedName>
    <definedName name="FCode" localSheetId="0" hidden="1">#REF!</definedName>
    <definedName name="FCode" hidden="1">#REF!</definedName>
    <definedName name="fddfdf" localSheetId="3" hidden="1">#REF!</definedName>
    <definedName name="fddfdf" localSheetId="8" hidden="1">#REF!</definedName>
    <definedName name="fddfdf" localSheetId="6" hidden="1">#REF!</definedName>
    <definedName name="fddfdf" hidden="1">#REF!</definedName>
    <definedName name="FF" localSheetId="3" hidden="1">{"'PROPAN'!$A$1:$L$39"}</definedName>
    <definedName name="FF" localSheetId="11" hidden="1">{"'PROPAN'!$A$1:$L$39"}</definedName>
    <definedName name="FF" hidden="1">{"'PROPAN'!$A$1:$L$39"}</definedName>
    <definedName name="FFF" localSheetId="3" hidden="1">{"'PROPAN'!$A$1:$L$39"}</definedName>
    <definedName name="FFF" localSheetId="11" hidden="1">{"'PROPAN'!$A$1:$L$39"}</definedName>
    <definedName name="FFF" hidden="1">{"'PROPAN'!$A$1:$L$39"}</definedName>
    <definedName name="FHGGFHF" hidden="1">{#N/A,#N/A,FALSE,"MALİTABLOLAR"}</definedName>
    <definedName name="FONKSİYONEL" hidden="1">{#N/A,#N/A,FALSE,"MALİTABLOLAR"}</definedName>
    <definedName name="g" hidden="1">{#N/A,#N/A,FALSE,"MALİTABLOLAR";#N/A,#N/A,FALSE,"PERS MSRMRZ";#N/A,#N/A,FALSE,"MALİTABLOLAR";#N/A,#N/A,FALSE,"İskonto"}</definedName>
    <definedName name="H" hidden="1">{"'PROPAN'!$A$1:$L$39"}</definedName>
    <definedName name="HAZİRAN" localSheetId="3" hidden="1">{"'PROPAN'!$A$1:$L$39"}</definedName>
    <definedName name="HAZİRAN" localSheetId="11" hidden="1">{"'PROPAN'!$A$1:$L$39"}</definedName>
    <definedName name="HAZİRAN" hidden="1">{"'PROPAN'!$A$1:$L$39"}</definedName>
    <definedName name="HGHFHFH" hidden="1">{#N/A,#N/A,FALSE,"MALİTABLOLAR";#N/A,#N/A,FALSE,"PERS MSRMRZ";#N/A,#N/A,FALSE,"MALİTABLOLAR";#N/A,#N/A,FALSE,"İskonto"}</definedName>
    <definedName name="HHHHH" hidden="1">{#N/A,#N/A,FALSE,"MALİTABLOLAR"}</definedName>
    <definedName name="HIZLI" hidden="1">{#N/A,#N/A,FALSE,"MALİTABLOLAR";#N/A,#N/A,FALSE,"PERS MSRMRZ";#N/A,#N/A,FALSE,"MALİTABLOLAR";#N/A,#N/A,FALSE,"İskonto"}</definedName>
    <definedName name="HiddenRows" localSheetId="3" hidden="1">#REF!</definedName>
    <definedName name="HiddenRows" localSheetId="8" hidden="1">#REF!</definedName>
    <definedName name="HiddenRows" localSheetId="6" hidden="1">#REF!</definedName>
    <definedName name="HiddenRows" localSheetId="2" hidden="1">#REF!</definedName>
    <definedName name="HiddenRows" localSheetId="0" hidden="1">#REF!</definedName>
    <definedName name="HiddenRows" hidden="1">#REF!</definedName>
    <definedName name="hkrl" hidden="1">{#N/A,#N/A,FALSE,"MALİTABLOLAR"}</definedName>
    <definedName name="HT" hidden="1">{#N/A,#N/A,FALSE,"MALİTABLOLAR"}</definedName>
    <definedName name="HTML_CodePage" hidden="1">1254</definedName>
    <definedName name="HTML_Control" localSheetId="3" hidden="1">{"'PROPAN'!$A$1:$L$39"}</definedName>
    <definedName name="HTML_Control" localSheetId="11" hidden="1">{"'PROPAN'!$A$1:$L$39"}</definedName>
    <definedName name="HTML_Control" hidden="1">{"'PROPAN'!$A$1:$L$39"}</definedName>
    <definedName name="HTML_Description" hidden="1">""</definedName>
    <definedName name="HTML_Email" hidden="1">""</definedName>
    <definedName name="HTML_Header" hidden="1">"PROPAN"</definedName>
    <definedName name="HTML_LastUpdate" hidden="1">"08.05.2002"</definedName>
    <definedName name="HTML_LineAfter" hidden="1">FALSE</definedName>
    <definedName name="HTML_LineBefore" hidden="1">FALSE</definedName>
    <definedName name="HTML_Name" hidden="1">"Tufan Başarır"</definedName>
    <definedName name="HTML_OBDlg2" hidden="1">TRUE</definedName>
    <definedName name="HTML_OBDlg4" hidden="1">TRUE</definedName>
    <definedName name="HTML_OS" hidden="1">0</definedName>
    <definedName name="HTML_PathFile" hidden="1">"C:\My Documents\RAPORLAR\MyHTML.htm"</definedName>
    <definedName name="HTML_Title" hidden="1">"STOK HESABI"</definedName>
    <definedName name="III" hidden="1">{#N/A,#N/A,FALSE,"MALİTABLOLAR"}</definedName>
    <definedName name="IIIIII" hidden="1">{#N/A,#N/A,FALSE,"MALİTABLOLAR"}</definedName>
    <definedName name="JH" hidden="1">{#N/A,#N/A,FALSE,"MALİTABLOLAR"}</definedName>
    <definedName name="JKJHOK" hidden="1">{#N/A,#N/A,FALSE,"MALİTABLOLAR"}</definedName>
    <definedName name="KKK" hidden="1">{#N/A,#N/A,FALSE,"MALİTABLOLAR";#N/A,#N/A,FALSE,"PERS MSRMRZ";#N/A,#N/A,FALSE,"MALİTABLOLAR";#N/A,#N/A,FALSE,"İskonto"}</definedName>
    <definedName name="kl" hidden="1">{#N/A,#N/A,FALSE,"MALİTABLOLAR";#N/A,#N/A,FALSE,"PERS MSRMRZ";#N/A,#N/A,FALSE,"MALİTABLOLAR";#N/A,#N/A,FALSE,"İskonto"}</definedName>
    <definedName name="l" hidden="1">{#N/A,#N/A,FALSE,"MALİTABLOLAR"}</definedName>
    <definedName name="LEVENT" hidden="1">{#N/A,#N/A,FALSE,"MALİTABLOLAR"}</definedName>
    <definedName name="Light" hidden="1">{#N/A,#N/A,FALSE,"MALİTABLOLAR"}</definedName>
    <definedName name="M" hidden="1">{#N/A,#N/A,FALSE,"MALİTABLOLAR"}</definedName>
    <definedName name="MALIGELIRSUT" hidden="1">{#N/A,#N/A,FALSE,"MALİTABLOLAR";#N/A,#N/A,FALSE,"PERS MSRMRZ";#N/A,#N/A,FALSE,"MALİTABLOLAR";#N/A,#N/A,FALSE,"İskonto"}</definedName>
    <definedName name="MART" hidden="1">{#N/A,#N/A,FALSE,"MALİTABLOLAR";#N/A,#N/A,FALSE,"PERS MSRMRZ";#N/A,#N/A,FALSE,"MALİTABLOLAR";#N/A,#N/A,FALSE,"İskonto"}</definedName>
    <definedName name="Mayıs2005" hidden="1">{#N/A,#N/A,FALSE,"MALİTABLOLAR"}</definedName>
    <definedName name="MIM" hidden="1">{#N/A,#N/A,FALSE,"MALİTABLOLAR"}</definedName>
    <definedName name="MMM" hidden="1">{#N/A,#N/A,FALSE,"MALİTABLOLAR";#N/A,#N/A,FALSE,"PERS MSRMRZ";#N/A,#N/A,FALSE,"MALİTABLOLAR";#N/A,#N/A,FALSE,"İskonto"}</definedName>
    <definedName name="MMMMMM" hidden="1">{#N/A,#N/A,FALSE,"MALİTABLOLAR";#N/A,#N/A,FALSE,"PERS MSRMRZ";#N/A,#N/A,FALSE,"MALİTABLOLAR";#N/A,#N/A,FALSE,"İskonto"}</definedName>
    <definedName name="MOBILYA" hidden="1">{#N/A,#N/A,FALSE,"MALİTABLOLAR"}</definedName>
    <definedName name="nakliye" localSheetId="3" hidden="1">{"'PROPAN'!$A$1:$L$39"}</definedName>
    <definedName name="nakliye" localSheetId="11" hidden="1">{"'PROPAN'!$A$1:$L$39"}</definedName>
    <definedName name="nakliye" hidden="1">{"'PROPAN'!$A$1:$L$39"}</definedName>
    <definedName name="Napoliten" hidden="1">{#N/A,#N/A,FALSE,"MALİTABLOLAR"}</definedName>
    <definedName name="NO" hidden="1">{#N/A,#N/A,FALSE,"MALİTABLOLAR"}</definedName>
    <definedName name="OCAK" hidden="1">{#N/A,#N/A,FALSE,"MALİTABLOLAR"}</definedName>
    <definedName name="OrderTable" localSheetId="3" hidden="1">#REF!</definedName>
    <definedName name="OrderTable" localSheetId="8" hidden="1">#REF!</definedName>
    <definedName name="OrderTable" localSheetId="6" hidden="1">#REF!</definedName>
    <definedName name="OrderTable" localSheetId="2" hidden="1">#REF!</definedName>
    <definedName name="OrderTable" localSheetId="0" hidden="1">#REF!</definedName>
    <definedName name="OrderTable" hidden="1">#REF!</definedName>
    <definedName name="OTHER.FAVÖK_2013">'[1]KATEGORİ '!$D$98</definedName>
    <definedName name="OTHER_BRÜT_KAR_2013">'[1]KATEGORİ '!$D$88</definedName>
    <definedName name="OTHER_NET_SATIŞ_2013">'[1]KATEGORİ '!$D$83</definedName>
    <definedName name="OTHERS_FAAL.KARI_2013">'[1]KATEGORİ '!$D$90</definedName>
    <definedName name="ÖÖÖÖÖÖ" hidden="1">{#N/A,#N/A,FALSE,"MALİTABLOLAR"}</definedName>
    <definedName name="P" hidden="1">{#N/A,#N/A,FALSE,"MALİTABLOLAR";#N/A,#N/A,FALSE,"PERS MSRMRZ";#N/A,#N/A,FALSE,"MALİTABLOLAR";#N/A,#N/A,FALSE,"İskonto"}</definedName>
    <definedName name="PASTORİZ" hidden="1">{#N/A,#N/A,FALSE,"MALİTABLOLAR"}</definedName>
    <definedName name="PASTORİZE" hidden="1">{#N/A,#N/A,FALSE,"MALİTABLOLAR";#N/A,#N/A,FALSE,"PERS MSRMRZ";#N/A,#N/A,FALSE,"MALİTABLOLAR";#N/A,#N/A,FALSE,"İskonto"}</definedName>
    <definedName name="ProdForm" localSheetId="3" hidden="1">#REF!</definedName>
    <definedName name="ProdForm" localSheetId="8" hidden="1">#REF!</definedName>
    <definedName name="ProdForm" localSheetId="6" hidden="1">#REF!</definedName>
    <definedName name="ProdForm" localSheetId="2" hidden="1">#REF!</definedName>
    <definedName name="ProdForm" localSheetId="0" hidden="1">#REF!</definedName>
    <definedName name="ProdForm" hidden="1">#REF!</definedName>
    <definedName name="Product" localSheetId="3" hidden="1">#REF!</definedName>
    <definedName name="Product" localSheetId="8" hidden="1">#REF!</definedName>
    <definedName name="Product" localSheetId="6" hidden="1">#REF!</definedName>
    <definedName name="Product" localSheetId="2" hidden="1">#REF!</definedName>
    <definedName name="Product" localSheetId="0" hidden="1">#REF!</definedName>
    <definedName name="Product" hidden="1">#REF!</definedName>
    <definedName name="Q" hidden="1">{#N/A,#N/A,FALSE,"MALİTABLOLAR";#N/A,#N/A,FALSE,"PERS MSRMRZ";#N/A,#N/A,FALSE,"MALİTABLOLAR";#N/A,#N/A,FALSE,"İskonto"}</definedName>
    <definedName name="QQ" hidden="1">{#N/A,#N/A,FALSE,"MALİTABLOLAR"}</definedName>
    <definedName name="QQQ" hidden="1">{#N/A,#N/A,FALSE,"MALİTABLOLAR"}</definedName>
    <definedName name="QQQQ" hidden="1">{#N/A,#N/A,FALSE,"MALİTABLOLAR"}</definedName>
    <definedName name="QQQQQQQQ" hidden="1">{#N/A,#N/A,FALSE,"MALİTABLOLAR";#N/A,#N/A,FALSE,"PERS MSRMRZ";#N/A,#N/A,FALSE,"MALİTABLOLAR";#N/A,#N/A,FALSE,"İskonto"}</definedName>
    <definedName name="QW" hidden="1">{#N/A,#N/A,FALSE,"MALİTABLOLAR";#N/A,#N/A,FALSE,"PERS MSRMRZ";#N/A,#N/A,FALSE,"MALİTABLOLAR";#N/A,#N/A,FALSE,"İskonto"}</definedName>
    <definedName name="rapor" hidden="1">{#N/A,#N/A,FALSE,"MALİTABLOLAR";#N/A,#N/A,FALSE,"PERS MSRMRZ";#N/A,#N/A,FALSE,"MALİTABLOLAR";#N/A,#N/A,FALSE,"İskonto"}</definedName>
    <definedName name="RCArea" localSheetId="3" hidden="1">#REF!</definedName>
    <definedName name="RCArea" localSheetId="8" hidden="1">#REF!</definedName>
    <definedName name="RCArea" localSheetId="6" hidden="1">#REF!</definedName>
    <definedName name="RCArea" localSheetId="2" hidden="1">#REF!</definedName>
    <definedName name="RCArea" localSheetId="0" hidden="1">#REF!</definedName>
    <definedName name="RCArea" hidden="1">#REF!</definedName>
    <definedName name="rn" hidden="1">{#N/A,#N/A,FALSE,"MALİTABLOLAR"}</definedName>
    <definedName name="RR" hidden="1">{#N/A,#N/A,FALSE,"MALİTABLOLAR";#N/A,#N/A,FALSE,"PERS MSRMRZ";#N/A,#N/A,FALSE,"MALİTABLOLAR";#N/A,#N/A,FALSE,"İskonto"}</definedName>
    <definedName name="RRRR" hidden="1">{#N/A,#N/A,FALSE,"MALİTABLOLAR"}</definedName>
    <definedName name="SALIM" hidden="1">{#N/A,#N/A,FALSE,"MALİTABLOLAR"}</definedName>
    <definedName name="SAT17.11" hidden="1">{#N/A,#N/A,FALSE,"MALİTABLOLAR"}</definedName>
    <definedName name="SEDA" hidden="1">{#N/A,#N/A,FALSE,"MALİTABLOLAR"}</definedName>
    <definedName name="SEV" hidden="1">{#N/A,#N/A,FALSE,"MALİTABLOLAR";#N/A,#N/A,FALSE,"PERS MSRMRZ";#N/A,#N/A,FALSE,"MALİTABLOLAR";#N/A,#N/A,FALSE,"İskonto"}</definedName>
    <definedName name="SFDDSFSFSF" hidden="1">{#N/A,#N/A,FALSE,"MALİTABLOLAR"}</definedName>
    <definedName name="SFDFSFSF" hidden="1">{#N/A,#N/A,FALSE,"MALİTABLOLAR"}</definedName>
    <definedName name="SFFSFSFSFSF" hidden="1">{#N/A,#N/A,FALSE,"MALİTABLOLAR";#N/A,#N/A,FALSE,"PERS MSRMRZ";#N/A,#N/A,FALSE,"MALİTABLOLAR";#N/A,#N/A,FALSE,"İskonto"}</definedName>
    <definedName name="SpecialPrice" localSheetId="3" hidden="1">#REF!</definedName>
    <definedName name="SpecialPrice" localSheetId="8" hidden="1">#REF!</definedName>
    <definedName name="SpecialPrice" localSheetId="6" hidden="1">#REF!</definedName>
    <definedName name="SpecialPrice" localSheetId="2" hidden="1">#REF!</definedName>
    <definedName name="SpecialPrice" localSheetId="0" hidden="1">#REF!</definedName>
    <definedName name="SpecialPrice" hidden="1">#REF!</definedName>
    <definedName name="SS" hidden="1">{#N/A,#N/A,FALSE,"MALİTABLOLAR";#N/A,#N/A,FALSE,"PERS MSRMRZ";#N/A,#N/A,FALSE,"MALİTABLOLAR";#N/A,#N/A,FALSE,"İskonto"}</definedName>
    <definedName name="SSS" hidden="1">{#N/A,#N/A,FALSE,"MALİTABLOLAR"}</definedName>
    <definedName name="SSSSSSSS" hidden="1">{#N/A,#N/A,FALSE,"MALİTABLOLAR";#N/A,#N/A,FALSE,"PERS MSRMRZ";#N/A,#N/A,FALSE,"MALİTABLOLAR";#N/A,#N/A,FALSE,"İskonto"}</definedName>
    <definedName name="SUT" hidden="1">{#N/A,#N/A,FALSE,"MALİTABLOLAR";#N/A,#N/A,FALSE,"PERS MSRMRZ";#N/A,#N/A,FALSE,"MALİTABLOLAR";#N/A,#N/A,FALSE,"İskonto"}</definedName>
    <definedName name="tbl_ProdInfo" localSheetId="3" hidden="1">#REF!</definedName>
    <definedName name="tbl_ProdInfo" localSheetId="8" hidden="1">#REF!</definedName>
    <definedName name="tbl_ProdInfo" localSheetId="6" hidden="1">#REF!</definedName>
    <definedName name="tbl_ProdInfo" localSheetId="2" hidden="1">#REF!</definedName>
    <definedName name="tbl_ProdInfo" localSheetId="0" hidden="1">#REF!</definedName>
    <definedName name="tbl_ProdInfo" hidden="1">#REF!</definedName>
    <definedName name="TEMMUZ2" localSheetId="3" hidden="1">{"'PROPAN'!$A$1:$L$39"}</definedName>
    <definedName name="TEMMUZ2" localSheetId="11" hidden="1">{"'PROPAN'!$A$1:$L$39"}</definedName>
    <definedName name="TEMMUZ2" hidden="1">{"'PROPAN'!$A$1:$L$39"}</definedName>
    <definedName name="TEST0">#REF!</definedName>
    <definedName name="TESTHKEY">#REF!</definedName>
    <definedName name="TESTKEYS">#REF!</definedName>
    <definedName name="TESTVKEY">#REF!</definedName>
    <definedName name="TextRefCopyRangeCount" hidden="1">1</definedName>
    <definedName name="TT" hidden="1">{#N/A,#N/A,FALSE,"MALİTABLOLAR";#N/A,#N/A,FALSE,"PERS MSRMRZ";#N/A,#N/A,FALSE,"MALİTABLOLAR";#N/A,#N/A,FALSE,"İskonto"}</definedName>
    <definedName name="TTTT" hidden="1">{#N/A,#N/A,FALSE,"MALİTABLOLAR";#N/A,#N/A,FALSE,"PERS MSRMRZ";#N/A,#N/A,FALSE,"MALİTABLOLAR";#N/A,#N/A,FALSE,"İskonto"}</definedName>
    <definedName name="TTW" hidden="1">{#N/A,#N/A,FALSE,"MALİTABLOLAR"}</definedName>
    <definedName name="TYTTS" hidden="1">{#N/A,#N/A,FALSE,"MALİTABLOLAR"}</definedName>
    <definedName name="U" hidden="1">{#N/A,#N/A,FALSE,"MALİTABLOLAR";#N/A,#N/A,FALSE,"PERS MSRMRZ";#N/A,#N/A,FALSE,"MALİTABLOLAR";#N/A,#N/A,FALSE,"İskonto"}</definedName>
    <definedName name="UU" hidden="1">{#N/A,#N/A,FALSE,"MALİTABLOLAR"}</definedName>
    <definedName name="UY" localSheetId="3" hidden="1">#REF!</definedName>
    <definedName name="UY" localSheetId="8" hidden="1">#REF!</definedName>
    <definedName name="UY" localSheetId="6" hidden="1">#REF!</definedName>
    <definedName name="UY" hidden="1">#REF!</definedName>
    <definedName name="VVVV" hidden="1">{#N/A,#N/A,FALSE,"MALİTABLOLAR"}</definedName>
    <definedName name="WEQ" hidden="1">{#N/A,#N/A,FALSE,"MALİTABLOLAR"}</definedName>
    <definedName name="WEQW" hidden="1">{#N/A,#N/A,FALSE,"MALİTABLOLAR"}</definedName>
    <definedName name="wrn.gt." hidden="1">{#N/A,#N/A,FALSE,"MALİTABLOLAR"}</definedName>
    <definedName name="wrn.Satışların._.Maliyeti." hidden="1">{#N/A,#N/A,FALSE,"MALİTABLOLAR";#N/A,#N/A,FALSE,"PERS MSRMRZ";#N/A,#N/A,FALSE,"MALİTABLOLAR";#N/A,#N/A,FALSE,"İskonto"}</definedName>
    <definedName name="WW" hidden="1">{#N/A,#N/A,FALSE,"MALİTABLOLAR"}</definedName>
    <definedName name="WWW" hidden="1">{#N/A,#N/A,FALSE,"MALİTABLOLAR"}</definedName>
    <definedName name="x" localSheetId="3" hidden="1">#REF!</definedName>
    <definedName name="x" localSheetId="8" hidden="1">#REF!</definedName>
    <definedName name="x" localSheetId="6" hidden="1">#REF!</definedName>
    <definedName name="x" localSheetId="2" hidden="1">#REF!</definedName>
    <definedName name="x" localSheetId="0" hidden="1">#REF!</definedName>
    <definedName name="x" hidden="1">#REF!</definedName>
    <definedName name="xx" localSheetId="3" hidden="1">#REF!</definedName>
    <definedName name="xx" localSheetId="8" hidden="1">#REF!</definedName>
    <definedName name="xx" localSheetId="6" hidden="1">#REF!</definedName>
    <definedName name="xx" localSheetId="2" hidden="1">#REF!</definedName>
    <definedName name="xx" localSheetId="0" hidden="1">#REF!</definedName>
    <definedName name="xx" hidden="1">#REF!</definedName>
    <definedName name="xxxx" hidden="1">{#N/A,#N/A,FALSE,"MALİTABLOLAR";#N/A,#N/A,FALSE,"PERS MSRMRZ";#N/A,#N/A,FALSE,"MALİTABLOLAR";#N/A,#N/A,FALSE,"İskonto"}</definedName>
    <definedName name="YAĞ" hidden="1">{#N/A,#N/A,FALSE,"MALİTABLOLAR"}</definedName>
    <definedName name="_xlnm.Print_Area" localSheetId="9">Bilanço!$B$2:$R$59</definedName>
    <definedName name="_xlnm.Print_Area" localSheetId="14">Borçlar!$A$2:$H$31</definedName>
    <definedName name="_xlnm.Print_Area" localSheetId="3">Dashboard!$B$1:$S$35</definedName>
    <definedName name="_xlnm.Print_Area" localSheetId="15">Eva!$B$1:$I$39</definedName>
    <definedName name="_xlnm.Print_Area" localSheetId="8">'Gelir Tabl.Tahmini'!$B$1:$Z$60</definedName>
    <definedName name="_xlnm.Print_Area" localSheetId="7">'Gelir Tablosu'!#REF!</definedName>
    <definedName name="_xlnm.Print_Area" localSheetId="6">'Gelir Tablosu A'!$B$2:$L$66</definedName>
    <definedName name="_xlnm.Print_Area" localSheetId="17">'Gider Analizi'!$C$3:$O$18</definedName>
    <definedName name="_xlnm.Print_Area" localSheetId="2">KAPAK!$A$2:$Q$32</definedName>
    <definedName name="_xlnm.Print_Area" localSheetId="12">'Masraf Analizi'!$B$1:$L$47</definedName>
    <definedName name="_xlnm.Print_Area" localSheetId="11">'Nakit Akış Endirekt'!$C$3:$K$70</definedName>
    <definedName name="_xlnm.Print_Area" localSheetId="13">NİS!$A$1:$I$28</definedName>
    <definedName name="_xlnm.Print_Area" localSheetId="16">'Personel Gideri'!$A$1:$I$37</definedName>
    <definedName name="_xlnm.Print_Area" localSheetId="5">TL!$B$1:$M$25</definedName>
    <definedName name="_xlnm.Print_Area" localSheetId="4">Ton!$B$1:$M$26</definedName>
    <definedName name="_xlnm.Print_Area" localSheetId="1">'Veri ve kontrol'!$B$2:$Q$10</definedName>
    <definedName name="_xlnm.Print_Area" localSheetId="18">Yatırım!$B$2:$J$15</definedName>
    <definedName name="_xlnm.Print_Area" localSheetId="0">'Yönetici Özeti '!$B$1:$M$32</definedName>
    <definedName name="YE" hidden="1">{#N/A,#N/A,FALSE,"MALİTABLOLAR"}</definedName>
    <definedName name="YOK" hidden="1">{#N/A,#N/A,FALSE,"MALİTABLOLAR"}</definedName>
    <definedName name="YY" hidden="1">{#N/A,#N/A,FALSE,"MALİTABLOLAR"}</definedName>
    <definedName name="YYY" hidden="1">{#N/A,#N/A,FALSE,"MALİTABLOLAR";#N/A,#N/A,FALSE,"PERS MSRMRZ";#N/A,#N/A,FALSE,"MALİTABLOLAR";#N/A,#N/A,FALSE,"İskonto"}</definedName>
    <definedName name="yyyy" hidden="1">{#N/A,#N/A,FALSE,"MALİTABLOLAR"}</definedName>
    <definedName name="Z" hidden="1">{#N/A,#N/A,FALSE,"MALİTABLOLAR"}</definedName>
    <definedName name="ZEYNEP" hidden="1">{#N/A,#N/A,FALSE,"MALİTABLOLAR";#N/A,#N/A,FALSE,"PERS MSRMRZ";#N/A,#N/A,FALSE,"MALİTABLOLAR";#N/A,#N/A,FALSE,"İskonto"}</definedName>
    <definedName name="zizi" hidden="1">{#N/A,#N/A,FALSE,"MALİTABLOLAR"}</definedName>
    <definedName name="ZZ" hidden="1">{#N/A,#N/A,FALSE,"MALİTABLOLAR"}</definedName>
    <definedName name="ZZYY" localSheetId="3" hidden="1">#REF!</definedName>
    <definedName name="ZZYY" localSheetId="8" hidden="1">#REF!</definedName>
    <definedName name="ZZYY" localSheetId="6" hidden="1">#REF!</definedName>
    <definedName name="ZZYY" hidden="1">#REF!</definedName>
    <definedName name="ZZZ" hidden="1">{#N/A,#N/A,FALSE,"MALİTABLOLAR";#N/A,#N/A,FALSE,"PERS MSRMRZ";#N/A,#N/A,FALSE,"MALİTABLOLAR";#N/A,#N/A,FALSE,"İskonto"}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7" i="29" l="1"/>
  <c r="E11" i="29" l="1"/>
  <c r="E12" i="29"/>
  <c r="E13" i="29"/>
  <c r="F57" i="31" l="1"/>
  <c r="F46" i="31"/>
  <c r="F35" i="31"/>
  <c r="F13" i="31"/>
  <c r="F11" i="31"/>
  <c r="F9" i="31"/>
  <c r="F12" i="31"/>
  <c r="F30" i="6" l="1"/>
  <c r="F23" i="6" l="1"/>
  <c r="F18" i="6"/>
  <c r="F16" i="6"/>
  <c r="F39" i="6"/>
  <c r="F26" i="6"/>
  <c r="F25" i="6"/>
  <c r="F29" i="6"/>
  <c r="F28" i="6"/>
  <c r="F27" i="6"/>
  <c r="F20" i="6"/>
  <c r="F22" i="6"/>
  <c r="F21" i="6"/>
  <c r="F19" i="6"/>
  <c r="G20" i="36"/>
  <c r="G27" i="8" l="1"/>
  <c r="E8" i="8"/>
  <c r="E7" i="8"/>
  <c r="H36" i="5"/>
  <c r="H12" i="5"/>
  <c r="G26" i="36" s="1"/>
  <c r="F34" i="14" l="1"/>
  <c r="F31" i="31" s="1"/>
  <c r="F27" i="14"/>
  <c r="F25" i="31" s="1"/>
  <c r="F26" i="14"/>
  <c r="H19" i="17"/>
  <c r="F18" i="14"/>
  <c r="F19" i="14" s="1"/>
  <c r="D9" i="29" l="1"/>
  <c r="D34" i="14" l="1"/>
  <c r="D60" i="14"/>
  <c r="D39" i="6"/>
  <c r="D26" i="14"/>
  <c r="D16" i="6" l="1"/>
  <c r="F41" i="5"/>
  <c r="F39" i="5"/>
  <c r="F36" i="5"/>
  <c r="F23" i="5"/>
  <c r="F9" i="5"/>
  <c r="F8" i="5"/>
  <c r="F5" i="5"/>
  <c r="D20" i="5"/>
  <c r="D41" i="14" l="1"/>
  <c r="D19" i="14"/>
  <c r="D13" i="14"/>
  <c r="H12" i="17" l="1"/>
  <c r="H11" i="17"/>
  <c r="H10" i="17"/>
  <c r="H19" i="1"/>
  <c r="H12" i="1"/>
  <c r="H11" i="1"/>
  <c r="H10" i="1"/>
  <c r="E9" i="29" l="1"/>
  <c r="D32" i="6" l="1"/>
  <c r="H13" i="17" l="1"/>
  <c r="H13" i="1"/>
  <c r="H15" i="17"/>
  <c r="H15" i="1"/>
  <c r="H18" i="1" l="1"/>
  <c r="H16" i="17"/>
  <c r="H16" i="1"/>
  <c r="H14" i="17"/>
  <c r="H14" i="1"/>
  <c r="D7" i="17"/>
  <c r="E7" i="17"/>
  <c r="D7" i="1"/>
  <c r="E7" i="1"/>
  <c r="G81" i="36" l="1"/>
  <c r="G9" i="29"/>
  <c r="J20" i="31" l="1"/>
  <c r="J28" i="31" s="1"/>
  <c r="J19" i="31"/>
  <c r="J27" i="31" s="1"/>
  <c r="F29" i="31" l="1"/>
  <c r="F10" i="31"/>
  <c r="F8" i="31" s="1"/>
  <c r="J10" i="31"/>
  <c r="J8" i="31" s="1"/>
  <c r="F53" i="31"/>
  <c r="F52" i="31"/>
  <c r="F50" i="31"/>
  <c r="F48" i="31"/>
  <c r="F47" i="31"/>
  <c r="N43" i="31"/>
  <c r="F43" i="31"/>
  <c r="M43" i="31" s="1"/>
  <c r="F44" i="31"/>
  <c r="F42" i="31"/>
  <c r="F40" i="31"/>
  <c r="F39" i="31"/>
  <c r="F38" i="31"/>
  <c r="F34" i="31"/>
  <c r="F33" i="31"/>
  <c r="F32" i="31"/>
  <c r="F21" i="31"/>
  <c r="F17" i="31"/>
  <c r="F16" i="31"/>
  <c r="F19" i="31" s="1"/>
  <c r="H12" i="14"/>
  <c r="H10" i="14" s="1"/>
  <c r="F12" i="14"/>
  <c r="F10" i="14" s="1"/>
  <c r="D12" i="14"/>
  <c r="D10" i="14" s="1"/>
  <c r="E16" i="7"/>
  <c r="F41" i="31" l="1"/>
  <c r="F37" i="31"/>
  <c r="E32" i="7"/>
  <c r="F24" i="31"/>
  <c r="F23" i="31" s="1"/>
  <c r="F45" i="31"/>
  <c r="F51" i="31"/>
  <c r="F15" i="31"/>
  <c r="F14" i="31" s="1"/>
  <c r="F20" i="31"/>
  <c r="D54" i="5"/>
  <c r="D31" i="31"/>
  <c r="D19" i="31"/>
  <c r="D27" i="31" s="1"/>
  <c r="D17" i="31"/>
  <c r="D15" i="31" s="1"/>
  <c r="D14" i="31" s="1"/>
  <c r="D10" i="31"/>
  <c r="D8" i="31" s="1"/>
  <c r="F27" i="31" l="1"/>
  <c r="M27" i="31" s="1"/>
  <c r="F28" i="31"/>
  <c r="M28" i="31" s="1"/>
  <c r="F18" i="31"/>
  <c r="D20" i="31"/>
  <c r="D28" i="31" s="1"/>
  <c r="D10" i="7" l="1"/>
  <c r="D9" i="8"/>
  <c r="N10" i="7" l="1"/>
  <c r="G28" i="36"/>
  <c r="G22" i="36"/>
  <c r="K46" i="14"/>
  <c r="L46" i="14"/>
  <c r="H7" i="5"/>
  <c r="D39" i="5"/>
  <c r="D36" i="5"/>
  <c r="G29" i="36" s="1"/>
  <c r="F55" i="5"/>
  <c r="F49" i="5"/>
  <c r="F37" i="5"/>
  <c r="F45" i="5" s="1"/>
  <c r="F31" i="5"/>
  <c r="F16" i="5"/>
  <c r="F13" i="5"/>
  <c r="F7" i="5"/>
  <c r="J16" i="5"/>
  <c r="D16" i="5"/>
  <c r="D7" i="5"/>
  <c r="D14" i="8" l="1"/>
  <c r="G54" i="36"/>
  <c r="E14" i="8"/>
  <c r="G58" i="36"/>
  <c r="F24" i="5"/>
  <c r="F33" i="5" s="1"/>
  <c r="G24" i="5" s="1"/>
  <c r="F57" i="5"/>
  <c r="K29" i="6"/>
  <c r="F61" i="5" l="1"/>
  <c r="G31" i="5"/>
  <c r="G57" i="5"/>
  <c r="G53" i="5"/>
  <c r="G49" i="5"/>
  <c r="G41" i="5"/>
  <c r="G37" i="5"/>
  <c r="G33" i="5"/>
  <c r="G29" i="5"/>
  <c r="G25" i="5"/>
  <c r="G21" i="5"/>
  <c r="G17" i="5"/>
  <c r="G13" i="5"/>
  <c r="G9" i="5"/>
  <c r="G54" i="5"/>
  <c r="G50" i="5"/>
  <c r="G46" i="5"/>
  <c r="G42" i="5"/>
  <c r="G38" i="5"/>
  <c r="G22" i="5"/>
  <c r="G18" i="5"/>
  <c r="G52" i="5"/>
  <c r="G48" i="5"/>
  <c r="G44" i="5"/>
  <c r="G40" i="5"/>
  <c r="G36" i="5"/>
  <c r="G28" i="5"/>
  <c r="G20" i="5"/>
  <c r="G16" i="5"/>
  <c r="G12" i="5"/>
  <c r="G8" i="5"/>
  <c r="G26" i="5"/>
  <c r="G10" i="5"/>
  <c r="G55" i="5"/>
  <c r="G51" i="5"/>
  <c r="G47" i="5"/>
  <c r="G43" i="5"/>
  <c r="G39" i="5"/>
  <c r="G35" i="5"/>
  <c r="G27" i="5"/>
  <c r="G23" i="5"/>
  <c r="G19" i="5"/>
  <c r="G15" i="5"/>
  <c r="G11" i="5"/>
  <c r="G30" i="5"/>
  <c r="G14" i="5"/>
  <c r="G7" i="5"/>
  <c r="G45" i="5"/>
  <c r="H22" i="14" l="1"/>
  <c r="H31" i="14" s="1"/>
  <c r="H21" i="14"/>
  <c r="H30" i="14" s="1"/>
  <c r="F22" i="14"/>
  <c r="F31" i="14" s="1"/>
  <c r="L31" i="14" s="1"/>
  <c r="F21" i="14"/>
  <c r="F30" i="14" s="1"/>
  <c r="L30" i="14" s="1"/>
  <c r="D21" i="14"/>
  <c r="D30" i="14" s="1"/>
  <c r="L29" i="6"/>
  <c r="L30" i="6"/>
  <c r="D22" i="14"/>
  <c r="D31" i="14" s="1"/>
  <c r="D25" i="14"/>
  <c r="K30" i="14" l="1"/>
  <c r="K31" i="14"/>
  <c r="J20" i="17"/>
  <c r="I20" i="17"/>
  <c r="H20" i="17"/>
  <c r="E20" i="17"/>
  <c r="D20" i="17"/>
  <c r="I20" i="1" l="1"/>
  <c r="H20" i="1"/>
  <c r="E20" i="1"/>
  <c r="D20" i="1"/>
  <c r="D54" i="14" l="1"/>
  <c r="D48" i="14"/>
  <c r="D44" i="14"/>
  <c r="H17" i="14"/>
  <c r="F17" i="14"/>
  <c r="F16" i="14" s="1"/>
  <c r="D17" i="14"/>
  <c r="D16" i="14" s="1"/>
  <c r="K60" i="14"/>
  <c r="K55" i="14"/>
  <c r="K51" i="14"/>
  <c r="K50" i="14"/>
  <c r="L22" i="14"/>
  <c r="K22" i="14"/>
  <c r="L21" i="14"/>
  <c r="K21" i="14"/>
  <c r="L19" i="14"/>
  <c r="K19" i="14"/>
  <c r="L18" i="14"/>
  <c r="K18" i="14"/>
  <c r="K13" i="14"/>
  <c r="H5" i="14"/>
  <c r="F5" i="14"/>
  <c r="D5" i="14"/>
  <c r="H54" i="32"/>
  <c r="H53" i="32"/>
  <c r="H51" i="32"/>
  <c r="H41" i="32"/>
  <c r="H32" i="32"/>
  <c r="H28" i="32"/>
  <c r="H23" i="32"/>
  <c r="H22" i="32"/>
  <c r="H20" i="32"/>
  <c r="H19" i="32"/>
  <c r="H16" i="32"/>
  <c r="H15" i="32"/>
  <c r="H11" i="32"/>
  <c r="F49" i="32"/>
  <c r="K49" i="32" s="1"/>
  <c r="F48" i="32"/>
  <c r="K48" i="32" s="1"/>
  <c r="F23" i="32"/>
  <c r="F22" i="32"/>
  <c r="F20" i="32"/>
  <c r="L20" i="32" s="1"/>
  <c r="F19" i="32"/>
  <c r="H56" i="32"/>
  <c r="H49" i="32"/>
  <c r="H42" i="32"/>
  <c r="H40" i="32"/>
  <c r="H37" i="32"/>
  <c r="H35" i="32"/>
  <c r="H34" i="32"/>
  <c r="F28" i="32"/>
  <c r="H27" i="32"/>
  <c r="H14" i="32"/>
  <c r="H12" i="32"/>
  <c r="K23" i="32"/>
  <c r="K20" i="32"/>
  <c r="M17" i="17"/>
  <c r="N17" i="17"/>
  <c r="L17" i="17"/>
  <c r="N16" i="17"/>
  <c r="K15" i="17"/>
  <c r="M15" i="17"/>
  <c r="L14" i="17"/>
  <c r="N13" i="17"/>
  <c r="K12" i="17"/>
  <c r="N11" i="17"/>
  <c r="L10" i="17"/>
  <c r="N18" i="17"/>
  <c r="L13" i="17"/>
  <c r="F14" i="17"/>
  <c r="F13" i="17"/>
  <c r="F12" i="17"/>
  <c r="F11" i="17"/>
  <c r="F10" i="17"/>
  <c r="J7" i="17"/>
  <c r="I7" i="17"/>
  <c r="H7" i="17"/>
  <c r="F10" i="1"/>
  <c r="U11" i="1"/>
  <c r="U18" i="1"/>
  <c r="U14" i="1"/>
  <c r="V18" i="1"/>
  <c r="L17" i="1"/>
  <c r="L16" i="1"/>
  <c r="L13" i="1"/>
  <c r="J20" i="1"/>
  <c r="J7" i="1"/>
  <c r="I7" i="1"/>
  <c r="H7" i="1"/>
  <c r="L49" i="32" l="1"/>
  <c r="L28" i="32"/>
  <c r="L19" i="32"/>
  <c r="L23" i="32"/>
  <c r="N15" i="17"/>
  <c r="L17" i="14"/>
  <c r="F15" i="17"/>
  <c r="F23" i="17"/>
  <c r="M13" i="17"/>
  <c r="N10" i="17"/>
  <c r="M14" i="17"/>
  <c r="M19" i="17"/>
  <c r="M13" i="1"/>
  <c r="V10" i="1"/>
  <c r="V14" i="1"/>
  <c r="F16" i="1"/>
  <c r="M11" i="1"/>
  <c r="M15" i="1"/>
  <c r="M19" i="1"/>
  <c r="F18" i="1"/>
  <c r="F19" i="17"/>
  <c r="L16" i="17"/>
  <c r="F15" i="32"/>
  <c r="K35" i="14"/>
  <c r="L21" i="1"/>
  <c r="V11" i="1"/>
  <c r="M21" i="1"/>
  <c r="F11" i="1"/>
  <c r="V9" i="1"/>
  <c r="V13" i="1"/>
  <c r="V17" i="1"/>
  <c r="U10" i="1"/>
  <c r="U13" i="1"/>
  <c r="F17" i="1"/>
  <c r="F17" i="17"/>
  <c r="M16" i="17"/>
  <c r="L19" i="17"/>
  <c r="L12" i="17"/>
  <c r="L18" i="17"/>
  <c r="M23" i="17"/>
  <c r="K15" i="14"/>
  <c r="F19" i="1"/>
  <c r="V19" i="1"/>
  <c r="U15" i="1"/>
  <c r="U16" i="1"/>
  <c r="H8" i="14"/>
  <c r="L11" i="1"/>
  <c r="M12" i="1"/>
  <c r="V16" i="1"/>
  <c r="M17" i="1"/>
  <c r="L19" i="1"/>
  <c r="M16" i="1"/>
  <c r="U19" i="1"/>
  <c r="H8" i="32"/>
  <c r="F14" i="1"/>
  <c r="F16" i="17"/>
  <c r="M10" i="17"/>
  <c r="H22" i="17"/>
  <c r="H24" i="17" s="1"/>
  <c r="M18" i="17"/>
  <c r="L23" i="17"/>
  <c r="K22" i="32"/>
  <c r="L22" i="32"/>
  <c r="H48" i="32"/>
  <c r="L27" i="14"/>
  <c r="H52" i="32"/>
  <c r="D40" i="14"/>
  <c r="K17" i="14"/>
  <c r="K14" i="14"/>
  <c r="K11" i="14"/>
  <c r="L11" i="14"/>
  <c r="K38" i="14"/>
  <c r="L15" i="14"/>
  <c r="L21" i="17"/>
  <c r="K27" i="14"/>
  <c r="K36" i="14"/>
  <c r="D32" i="14"/>
  <c r="H45" i="32"/>
  <c r="H36" i="32"/>
  <c r="H47" i="32"/>
  <c r="K19" i="32"/>
  <c r="D10" i="32"/>
  <c r="H44" i="32"/>
  <c r="H13" i="32"/>
  <c r="H10" i="32" s="1"/>
  <c r="H39" i="32"/>
  <c r="D39" i="32"/>
  <c r="D52" i="32"/>
  <c r="L48" i="32"/>
  <c r="H58" i="32"/>
  <c r="D21" i="32"/>
  <c r="D17" i="32" s="1"/>
  <c r="D28" i="32"/>
  <c r="K28" i="32" s="1"/>
  <c r="H29" i="32"/>
  <c r="H26" i="32" s="1"/>
  <c r="N19" i="17"/>
  <c r="L11" i="17"/>
  <c r="M11" i="17"/>
  <c r="N14" i="17"/>
  <c r="N9" i="17"/>
  <c r="M12" i="17"/>
  <c r="L15" i="17"/>
  <c r="F18" i="17"/>
  <c r="N12" i="17"/>
  <c r="E22" i="1"/>
  <c r="L10" i="1"/>
  <c r="U12" i="1"/>
  <c r="F12" i="1"/>
  <c r="M10" i="1"/>
  <c r="M14" i="1"/>
  <c r="M18" i="1"/>
  <c r="V12" i="1"/>
  <c r="F13" i="1"/>
  <c r="F21" i="1"/>
  <c r="L18" i="1"/>
  <c r="L15" i="1"/>
  <c r="U9" i="1"/>
  <c r="U17" i="1"/>
  <c r="V15" i="1"/>
  <c r="L14" i="1"/>
  <c r="F15" i="1"/>
  <c r="L12" i="1"/>
  <c r="J22" i="1" l="1"/>
  <c r="D24" i="14"/>
  <c r="K12" i="14"/>
  <c r="K10" i="14"/>
  <c r="H43" i="32"/>
  <c r="K15" i="32"/>
  <c r="L15" i="32"/>
  <c r="D31" i="32"/>
  <c r="D26" i="32"/>
  <c r="D25" i="32"/>
  <c r="E27" i="32" s="1"/>
  <c r="E22" i="17"/>
  <c r="E24" i="17" s="1"/>
  <c r="D43" i="32"/>
  <c r="H46" i="32"/>
  <c r="E32" i="14" l="1"/>
  <c r="E46" i="14"/>
  <c r="E26" i="14"/>
  <c r="E31" i="14"/>
  <c r="E30" i="14"/>
  <c r="E16" i="14"/>
  <c r="E43" i="32"/>
  <c r="E35" i="32"/>
  <c r="E21" i="32"/>
  <c r="E12" i="32"/>
  <c r="E41" i="32"/>
  <c r="E51" i="32"/>
  <c r="E13" i="32"/>
  <c r="E44" i="32"/>
  <c r="D8" i="14"/>
  <c r="H22" i="1"/>
  <c r="F8" i="32"/>
  <c r="E28" i="32"/>
  <c r="E34" i="32"/>
  <c r="E10" i="14"/>
  <c r="E10" i="32"/>
  <c r="D29" i="14"/>
  <c r="E25" i="14"/>
  <c r="E49" i="14"/>
  <c r="E22" i="14"/>
  <c r="E56" i="14"/>
  <c r="E21" i="14"/>
  <c r="E37" i="14"/>
  <c r="E19" i="14"/>
  <c r="E53" i="14"/>
  <c r="E18" i="14"/>
  <c r="E11" i="14"/>
  <c r="E42" i="14"/>
  <c r="E35" i="14"/>
  <c r="E34" i="14"/>
  <c r="E51" i="14"/>
  <c r="E24" i="14"/>
  <c r="E60" i="14"/>
  <c r="E43" i="14"/>
  <c r="E12" i="14"/>
  <c r="E38" i="14"/>
  <c r="E36" i="14"/>
  <c r="E28" i="14"/>
  <c r="E50" i="14"/>
  <c r="E40" i="14"/>
  <c r="E54" i="14"/>
  <c r="E44" i="14"/>
  <c r="E45" i="14"/>
  <c r="E15" i="14"/>
  <c r="E47" i="14"/>
  <c r="E13" i="14"/>
  <c r="E14" i="14"/>
  <c r="E17" i="14"/>
  <c r="E33" i="14"/>
  <c r="E55" i="14"/>
  <c r="E48" i="14"/>
  <c r="E20" i="14"/>
  <c r="E58" i="14"/>
  <c r="E27" i="14"/>
  <c r="E23" i="14"/>
  <c r="E41" i="14"/>
  <c r="E26" i="32"/>
  <c r="D30" i="32"/>
  <c r="E48" i="32"/>
  <c r="E45" i="32"/>
  <c r="E49" i="32"/>
  <c r="E36" i="32"/>
  <c r="E20" i="32"/>
  <c r="E25" i="32"/>
  <c r="E53" i="32"/>
  <c r="E22" i="32"/>
  <c r="E58" i="32"/>
  <c r="E40" i="32"/>
  <c r="E14" i="32"/>
  <c r="E54" i="32"/>
  <c r="E19" i="32"/>
  <c r="E23" i="32"/>
  <c r="E11" i="32"/>
  <c r="E47" i="32"/>
  <c r="E42" i="32"/>
  <c r="E56" i="32"/>
  <c r="E18" i="32"/>
  <c r="E24" i="32"/>
  <c r="E16" i="32"/>
  <c r="E15" i="32"/>
  <c r="E32" i="32"/>
  <c r="E31" i="32"/>
  <c r="E52" i="32"/>
  <c r="E33" i="32"/>
  <c r="E29" i="32"/>
  <c r="E39" i="32"/>
  <c r="E37" i="32"/>
  <c r="E17" i="32"/>
  <c r="F20" i="17"/>
  <c r="F8" i="14"/>
  <c r="U20" i="1"/>
  <c r="F20" i="1"/>
  <c r="D22" i="1"/>
  <c r="L8" i="32" l="1"/>
  <c r="K8" i="32"/>
  <c r="L8" i="14"/>
  <c r="K8" i="14"/>
  <c r="E29" i="14"/>
  <c r="D39" i="14"/>
  <c r="E30" i="32"/>
  <c r="D38" i="32"/>
  <c r="I22" i="17"/>
  <c r="L20" i="17"/>
  <c r="M20" i="17"/>
  <c r="F22" i="1"/>
  <c r="M20" i="1"/>
  <c r="L20" i="1"/>
  <c r="I22" i="1"/>
  <c r="V20" i="1"/>
  <c r="E39" i="14" l="1"/>
  <c r="D61" i="14"/>
  <c r="E61" i="14" s="1"/>
  <c r="D52" i="14"/>
  <c r="E38" i="32"/>
  <c r="D59" i="32"/>
  <c r="E59" i="32" s="1"/>
  <c r="L22" i="17"/>
  <c r="I24" i="17"/>
  <c r="L22" i="1"/>
  <c r="M22" i="1"/>
  <c r="D57" i="14" l="1"/>
  <c r="E52" i="14"/>
  <c r="L24" i="17"/>
  <c r="E57" i="14" l="1"/>
  <c r="D59" i="14"/>
  <c r="E59" i="14" s="1"/>
  <c r="AX371" i="48" l="1"/>
  <c r="AQ371" i="48"/>
  <c r="F399" i="48" l="1"/>
  <c r="E399" i="48"/>
  <c r="F357" i="48"/>
  <c r="E357" i="48"/>
  <c r="F355" i="48"/>
  <c r="E355" i="48"/>
  <c r="F347" i="48"/>
  <c r="E347" i="48"/>
  <c r="F298" i="48"/>
  <c r="E298" i="48"/>
  <c r="F297" i="48"/>
  <c r="E297" i="48"/>
  <c r="F295" i="48"/>
  <c r="E295" i="48"/>
  <c r="F291" i="48"/>
  <c r="E291" i="48"/>
  <c r="F290" i="48"/>
  <c r="E290" i="48"/>
  <c r="F248" i="48"/>
  <c r="E248" i="48"/>
  <c r="F134" i="48"/>
  <c r="E134" i="48"/>
  <c r="AX599" i="48"/>
  <c r="E18" i="36" l="1"/>
  <c r="AW592" i="48" l="1"/>
  <c r="AW591" i="48"/>
  <c r="AW590" i="48"/>
  <c r="AW589" i="48"/>
  <c r="AW588" i="48"/>
  <c r="AW587" i="48"/>
  <c r="AW586" i="48"/>
  <c r="AW585" i="48"/>
  <c r="AW584" i="48"/>
  <c r="AW583" i="48"/>
  <c r="AW582" i="48"/>
  <c r="AW581" i="48"/>
  <c r="AW580" i="48"/>
  <c r="AW579" i="48"/>
  <c r="AW578" i="48"/>
  <c r="AW577" i="48"/>
  <c r="AW576" i="48"/>
  <c r="AW575" i="48"/>
  <c r="AW574" i="48"/>
  <c r="AW573" i="48"/>
  <c r="AW572" i="48"/>
  <c r="AW571" i="48"/>
  <c r="AW570" i="48"/>
  <c r="AW569" i="48"/>
  <c r="AW568" i="48"/>
  <c r="AW567" i="48"/>
  <c r="AW566" i="48"/>
  <c r="AW565" i="48"/>
  <c r="AW564" i="48"/>
  <c r="AW563" i="48"/>
  <c r="AW562" i="48"/>
  <c r="AW561" i="48"/>
  <c r="AW560" i="48"/>
  <c r="AW559" i="48"/>
  <c r="AW558" i="48"/>
  <c r="AW557" i="48"/>
  <c r="AW556" i="48"/>
  <c r="AW555" i="48"/>
  <c r="AW554" i="48"/>
  <c r="AW553" i="48"/>
  <c r="AW552" i="48"/>
  <c r="AW551" i="48"/>
  <c r="AW550" i="48"/>
  <c r="AW549" i="48"/>
  <c r="AW548" i="48"/>
  <c r="AW547" i="48"/>
  <c r="AW546" i="48"/>
  <c r="AW545" i="48"/>
  <c r="AW544" i="48"/>
  <c r="AW543" i="48"/>
  <c r="AW542" i="48"/>
  <c r="AW541" i="48"/>
  <c r="AW540" i="48"/>
  <c r="AW539" i="48"/>
  <c r="AW538" i="48"/>
  <c r="AW537" i="48"/>
  <c r="AW536" i="48"/>
  <c r="AW535" i="48"/>
  <c r="AW534" i="48"/>
  <c r="AW533" i="48"/>
  <c r="AW532" i="48"/>
  <c r="AW531" i="48"/>
  <c r="AW530" i="48"/>
  <c r="AW529" i="48"/>
  <c r="AW528" i="48"/>
  <c r="AW527" i="48"/>
  <c r="AW526" i="48"/>
  <c r="AW525" i="48"/>
  <c r="AW524" i="48"/>
  <c r="AW523" i="48"/>
  <c r="AW522" i="48"/>
  <c r="AW521" i="48"/>
  <c r="AW520" i="48"/>
  <c r="AW519" i="48"/>
  <c r="AW518" i="48"/>
  <c r="AW517" i="48"/>
  <c r="AW516" i="48"/>
  <c r="AW515" i="48"/>
  <c r="AW514" i="48"/>
  <c r="AW513" i="48"/>
  <c r="AW512" i="48"/>
  <c r="AW511" i="48"/>
  <c r="AW510" i="48"/>
  <c r="AW509" i="48"/>
  <c r="AW508" i="48"/>
  <c r="AW507" i="48"/>
  <c r="AW506" i="48"/>
  <c r="AW505" i="48"/>
  <c r="AW504" i="48"/>
  <c r="AW503" i="48"/>
  <c r="AW502" i="48"/>
  <c r="AW501" i="48"/>
  <c r="AW500" i="48"/>
  <c r="AW499" i="48"/>
  <c r="AW498" i="48"/>
  <c r="AW497" i="48"/>
  <c r="AW496" i="48"/>
  <c r="AW495" i="48"/>
  <c r="AW494" i="48"/>
  <c r="AW493" i="48"/>
  <c r="AW492" i="48"/>
  <c r="AW491" i="48"/>
  <c r="AW490" i="48"/>
  <c r="AW489" i="48"/>
  <c r="AW488" i="48"/>
  <c r="AW487" i="48"/>
  <c r="AW486" i="48"/>
  <c r="AW485" i="48"/>
  <c r="AW484" i="48"/>
  <c r="AW483" i="48"/>
  <c r="AW482" i="48"/>
  <c r="AW481" i="48"/>
  <c r="AW480" i="48"/>
  <c r="AW479" i="48"/>
  <c r="AW478" i="48"/>
  <c r="AW477" i="48"/>
  <c r="AW476" i="48"/>
  <c r="AW475" i="48"/>
  <c r="AW474" i="48"/>
  <c r="AW473" i="48"/>
  <c r="AW472" i="48"/>
  <c r="AW471" i="48"/>
  <c r="AW470" i="48"/>
  <c r="AW469" i="48"/>
  <c r="AW468" i="48"/>
  <c r="AW467" i="48"/>
  <c r="AW466" i="48"/>
  <c r="AW465" i="48"/>
  <c r="AW464" i="48"/>
  <c r="AW463" i="48"/>
  <c r="AW462" i="48"/>
  <c r="AW461" i="48"/>
  <c r="AW460" i="48"/>
  <c r="AW459" i="48"/>
  <c r="AW458" i="48"/>
  <c r="AW457" i="48"/>
  <c r="AW456" i="48"/>
  <c r="AW455" i="48"/>
  <c r="AW454" i="48"/>
  <c r="AW453" i="48"/>
  <c r="AW452" i="48"/>
  <c r="AW451" i="48"/>
  <c r="AW450" i="48"/>
  <c r="AW449" i="48"/>
  <c r="AW448" i="48"/>
  <c r="AW447" i="48"/>
  <c r="AW446" i="48"/>
  <c r="AW445" i="48"/>
  <c r="AW444" i="48"/>
  <c r="AW443" i="48"/>
  <c r="AW442" i="48"/>
  <c r="AW441" i="48"/>
  <c r="AW440" i="48"/>
  <c r="AW439" i="48"/>
  <c r="AW438" i="48"/>
  <c r="AW437" i="48"/>
  <c r="AW436" i="48"/>
  <c r="AW435" i="48"/>
  <c r="AW434" i="48"/>
  <c r="AW433" i="48"/>
  <c r="AW432" i="48"/>
  <c r="AW431" i="48"/>
  <c r="AW430" i="48"/>
  <c r="AW429" i="48"/>
  <c r="AW428" i="48"/>
  <c r="AW427" i="48"/>
  <c r="AW426" i="48"/>
  <c r="AW425" i="48"/>
  <c r="AW424" i="48"/>
  <c r="AW423" i="48"/>
  <c r="AW422" i="48"/>
  <c r="AW421" i="48"/>
  <c r="AW420" i="48"/>
  <c r="AW419" i="48"/>
  <c r="AW418" i="48"/>
  <c r="AW417" i="48"/>
  <c r="AW416" i="48"/>
  <c r="AW415" i="48"/>
  <c r="AW414" i="48"/>
  <c r="AW413" i="48"/>
  <c r="AW412" i="48"/>
  <c r="AW411" i="48"/>
  <c r="AW410" i="48"/>
  <c r="AW409" i="48"/>
  <c r="AW408" i="48"/>
  <c r="AW407" i="48"/>
  <c r="AW406" i="48"/>
  <c r="AW405" i="48"/>
  <c r="AW404" i="48"/>
  <c r="AW403" i="48"/>
  <c r="AW402" i="48"/>
  <c r="AW401" i="48"/>
  <c r="AW400" i="48"/>
  <c r="AW398" i="48"/>
  <c r="AW397" i="48"/>
  <c r="AW396" i="48"/>
  <c r="AW395" i="48"/>
  <c r="AW394" i="48"/>
  <c r="AW393" i="48"/>
  <c r="AW392" i="48"/>
  <c r="AW391" i="48"/>
  <c r="AW390" i="48"/>
  <c r="AW389" i="48"/>
  <c r="AW388" i="48"/>
  <c r="AW387" i="48"/>
  <c r="AW386" i="48"/>
  <c r="AW385" i="48"/>
  <c r="AW384" i="48"/>
  <c r="AW383" i="48"/>
  <c r="AW382" i="48"/>
  <c r="AW381" i="48"/>
  <c r="AW380" i="48"/>
  <c r="AW379" i="48"/>
  <c r="AW378" i="48"/>
  <c r="AW377" i="48"/>
  <c r="AW376" i="48"/>
  <c r="AW375" i="48"/>
  <c r="AW374" i="48"/>
  <c r="AW373" i="48"/>
  <c r="AW372" i="48"/>
  <c r="AW371" i="48"/>
  <c r="AW370" i="48"/>
  <c r="AW369" i="48"/>
  <c r="AW368" i="48"/>
  <c r="AW367" i="48"/>
  <c r="AW366" i="48"/>
  <c r="AW365" i="48"/>
  <c r="AW364" i="48"/>
  <c r="AW363" i="48"/>
  <c r="AW362" i="48"/>
  <c r="AW361" i="48"/>
  <c r="AW360" i="48"/>
  <c r="AW358" i="48"/>
  <c r="AW359" i="48"/>
  <c r="AW356" i="48"/>
  <c r="AW354" i="48"/>
  <c r="AW353" i="48"/>
  <c r="AW352" i="48"/>
  <c r="AW351" i="48"/>
  <c r="AW350" i="48"/>
  <c r="AW349" i="48"/>
  <c r="AW348" i="48"/>
  <c r="AW346" i="48"/>
  <c r="AW345" i="48"/>
  <c r="AW344" i="48"/>
  <c r="AW343" i="48"/>
  <c r="AW342" i="48"/>
  <c r="AW341" i="48"/>
  <c r="AW340" i="48"/>
  <c r="AW339" i="48"/>
  <c r="AW338" i="48"/>
  <c r="AW337" i="48"/>
  <c r="AW336" i="48"/>
  <c r="AW335" i="48"/>
  <c r="AW334" i="48"/>
  <c r="AW333" i="48"/>
  <c r="AW332" i="48"/>
  <c r="AW331" i="48"/>
  <c r="AW330" i="48"/>
  <c r="AW329" i="48"/>
  <c r="AW328" i="48"/>
  <c r="AW327" i="48"/>
  <c r="AW326" i="48"/>
  <c r="AW325" i="48"/>
  <c r="AW324" i="48"/>
  <c r="AW323" i="48"/>
  <c r="AW322" i="48"/>
  <c r="AW321" i="48"/>
  <c r="AW320" i="48"/>
  <c r="AW319" i="48"/>
  <c r="AW318" i="48"/>
  <c r="AW317" i="48"/>
  <c r="AW316" i="48"/>
  <c r="AW315" i="48"/>
  <c r="AW314" i="48"/>
  <c r="AW313" i="48"/>
  <c r="AW312" i="48"/>
  <c r="AW311" i="48"/>
  <c r="AW310" i="48"/>
  <c r="AW309" i="48"/>
  <c r="AW308" i="48"/>
  <c r="AW307" i="48"/>
  <c r="AW306" i="48"/>
  <c r="AW305" i="48"/>
  <c r="AW304" i="48"/>
  <c r="AW303" i="48"/>
  <c r="AW302" i="48"/>
  <c r="AW301" i="48"/>
  <c r="AW300" i="48"/>
  <c r="AW299" i="48"/>
  <c r="AW296" i="48"/>
  <c r="AW294" i="48"/>
  <c r="AW293" i="48"/>
  <c r="AW292" i="48"/>
  <c r="AW289" i="48"/>
  <c r="AW288" i="48"/>
  <c r="AW287" i="48"/>
  <c r="AW286" i="48"/>
  <c r="AW285" i="48"/>
  <c r="AW284" i="48"/>
  <c r="AW283" i="48"/>
  <c r="AW282" i="48"/>
  <c r="AW281" i="48"/>
  <c r="AW280" i="48"/>
  <c r="AW279" i="48"/>
  <c r="AW278" i="48"/>
  <c r="AW277" i="48"/>
  <c r="AW276" i="48"/>
  <c r="AW275" i="48"/>
  <c r="AW274" i="48"/>
  <c r="AW273" i="48"/>
  <c r="AW272" i="48"/>
  <c r="AW271" i="48"/>
  <c r="AW270" i="48"/>
  <c r="AW269" i="48"/>
  <c r="AW268" i="48"/>
  <c r="AW267" i="48"/>
  <c r="AW266" i="48"/>
  <c r="AW265" i="48"/>
  <c r="AW264" i="48"/>
  <c r="AW263" i="48"/>
  <c r="AW262" i="48"/>
  <c r="AW261" i="48"/>
  <c r="AW260" i="48"/>
  <c r="AW259" i="48"/>
  <c r="AW258" i="48"/>
  <c r="AW257" i="48"/>
  <c r="AW256" i="48"/>
  <c r="AW255" i="48"/>
  <c r="AW254" i="48"/>
  <c r="AW253" i="48"/>
  <c r="AW252" i="48"/>
  <c r="AW251" i="48"/>
  <c r="AW250" i="48"/>
  <c r="AW249" i="48"/>
  <c r="AW247" i="48"/>
  <c r="AW246" i="48"/>
  <c r="AW245" i="48"/>
  <c r="AW244" i="48"/>
  <c r="AW243" i="48"/>
  <c r="AW242" i="48"/>
  <c r="AW241" i="48"/>
  <c r="AW240" i="48"/>
  <c r="AW239" i="48"/>
  <c r="AW238" i="48"/>
  <c r="AW237" i="48"/>
  <c r="AW236" i="48"/>
  <c r="AW235" i="48"/>
  <c r="AW234" i="48"/>
  <c r="AW233" i="48"/>
  <c r="AW232" i="48"/>
  <c r="AW231" i="48"/>
  <c r="AW230" i="48"/>
  <c r="AW229" i="48"/>
  <c r="AW228" i="48"/>
  <c r="AW227" i="48"/>
  <c r="AW226" i="48"/>
  <c r="AW225" i="48"/>
  <c r="AW224" i="48"/>
  <c r="AW223" i="48"/>
  <c r="AW222" i="48"/>
  <c r="AW221" i="48"/>
  <c r="AW220" i="48"/>
  <c r="AW219" i="48"/>
  <c r="AW218" i="48"/>
  <c r="AW217" i="48"/>
  <c r="AW216" i="48"/>
  <c r="AW215" i="48"/>
  <c r="AW214" i="48"/>
  <c r="AW213" i="48"/>
  <c r="AW212" i="48"/>
  <c r="AW211" i="48"/>
  <c r="AW210" i="48"/>
  <c r="AW209" i="48"/>
  <c r="AW208" i="48"/>
  <c r="AW207" i="48"/>
  <c r="AW206" i="48"/>
  <c r="AW205" i="48"/>
  <c r="AW204" i="48"/>
  <c r="AW203" i="48"/>
  <c r="AW202" i="48"/>
  <c r="AW201" i="48"/>
  <c r="AW200" i="48"/>
  <c r="AW199" i="48"/>
  <c r="AW198" i="48"/>
  <c r="AW197" i="48"/>
  <c r="AW196" i="48"/>
  <c r="AW195" i="48"/>
  <c r="AW194" i="48"/>
  <c r="AW193" i="48"/>
  <c r="AW192" i="48"/>
  <c r="AW191" i="48"/>
  <c r="AW190" i="48"/>
  <c r="AW189" i="48"/>
  <c r="AW188" i="48"/>
  <c r="AW187" i="48"/>
  <c r="AW186" i="48"/>
  <c r="AW185" i="48"/>
  <c r="AW184" i="48"/>
  <c r="AW183" i="48"/>
  <c r="AW182" i="48"/>
  <c r="AW181" i="48"/>
  <c r="AW180" i="48"/>
  <c r="AW179" i="48"/>
  <c r="AW178" i="48"/>
  <c r="AW177" i="48"/>
  <c r="AW176" i="48"/>
  <c r="AW175" i="48"/>
  <c r="AW174" i="48"/>
  <c r="AW173" i="48"/>
  <c r="AW172" i="48"/>
  <c r="AW171" i="48"/>
  <c r="AW170" i="48"/>
  <c r="AW169" i="48"/>
  <c r="AW168" i="48"/>
  <c r="AW167" i="48"/>
  <c r="AW166" i="48"/>
  <c r="AW165" i="48"/>
  <c r="AW164" i="48"/>
  <c r="AW163" i="48"/>
  <c r="AW162" i="48"/>
  <c r="AW161" i="48"/>
  <c r="AW160" i="48"/>
  <c r="AW159" i="48"/>
  <c r="AW158" i="48"/>
  <c r="AW157" i="48"/>
  <c r="AW156" i="48"/>
  <c r="AW155" i="48"/>
  <c r="AW154" i="48"/>
  <c r="AW153" i="48"/>
  <c r="AW152" i="48"/>
  <c r="AW151" i="48"/>
  <c r="AW150" i="48"/>
  <c r="AW149" i="48"/>
  <c r="AW148" i="48"/>
  <c r="AW147" i="48"/>
  <c r="AW146" i="48"/>
  <c r="AW145" i="48"/>
  <c r="AW144" i="48"/>
  <c r="AW143" i="48"/>
  <c r="AW142" i="48"/>
  <c r="AW141" i="48"/>
  <c r="AW140" i="48"/>
  <c r="AW139" i="48"/>
  <c r="AW138" i="48"/>
  <c r="AW137" i="48"/>
  <c r="AW136" i="48"/>
  <c r="AW135" i="48"/>
  <c r="AW133" i="48"/>
  <c r="AW132" i="48"/>
  <c r="AW131" i="48"/>
  <c r="AW130" i="48"/>
  <c r="AW129" i="48"/>
  <c r="AW128" i="48"/>
  <c r="AW127" i="48"/>
  <c r="AW126" i="48"/>
  <c r="AW125" i="48"/>
  <c r="AW124" i="48"/>
  <c r="AW123" i="48"/>
  <c r="AW122" i="48"/>
  <c r="AW121" i="48"/>
  <c r="AW120" i="48"/>
  <c r="AW119" i="48"/>
  <c r="AW118" i="48"/>
  <c r="AW117" i="48"/>
  <c r="AW116" i="48"/>
  <c r="AW115" i="48"/>
  <c r="AW114" i="48"/>
  <c r="AW113" i="48"/>
  <c r="AW112" i="48"/>
  <c r="AW111" i="48"/>
  <c r="AW110" i="48"/>
  <c r="AW109" i="48"/>
  <c r="AW108" i="48"/>
  <c r="AW107" i="48"/>
  <c r="AW106" i="48"/>
  <c r="AW105" i="48"/>
  <c r="AW104" i="48"/>
  <c r="AW103" i="48"/>
  <c r="AW102" i="48"/>
  <c r="AW101" i="48"/>
  <c r="AW100" i="48"/>
  <c r="AW99" i="48"/>
  <c r="AW98" i="48"/>
  <c r="AW97" i="48"/>
  <c r="AW96" i="48"/>
  <c r="AW95" i="48"/>
  <c r="AW94" i="48"/>
  <c r="AW93" i="48"/>
  <c r="AW92" i="48"/>
  <c r="AW91" i="48"/>
  <c r="AW90" i="48"/>
  <c r="AW89" i="48"/>
  <c r="AW88" i="48"/>
  <c r="AW87" i="48"/>
  <c r="AW86" i="48"/>
  <c r="AW85" i="48"/>
  <c r="AW84" i="48"/>
  <c r="AW83" i="48"/>
  <c r="AW82" i="48"/>
  <c r="AW81" i="48"/>
  <c r="AW80" i="48"/>
  <c r="AW79" i="48"/>
  <c r="AW78" i="48"/>
  <c r="AW77" i="48"/>
  <c r="AW76" i="48"/>
  <c r="AW75" i="48"/>
  <c r="AW74" i="48"/>
  <c r="AW73" i="48"/>
  <c r="AW72" i="48"/>
  <c r="AW71" i="48"/>
  <c r="AW70" i="48"/>
  <c r="AW69" i="48"/>
  <c r="AW68" i="48"/>
  <c r="AW67" i="48"/>
  <c r="AW66" i="48"/>
  <c r="AW65" i="48"/>
  <c r="AW64" i="48"/>
  <c r="AW63" i="48"/>
  <c r="AW62" i="48"/>
  <c r="AW61" i="48"/>
  <c r="AW60" i="48"/>
  <c r="AW59" i="48"/>
  <c r="AW58" i="48"/>
  <c r="AW57" i="48"/>
  <c r="AW56" i="48"/>
  <c r="AW55" i="48"/>
  <c r="AW54" i="48"/>
  <c r="AW53" i="48"/>
  <c r="AW52" i="48"/>
  <c r="AW51" i="48"/>
  <c r="AW50" i="48"/>
  <c r="AW49" i="48"/>
  <c r="AW48" i="48"/>
  <c r="AW47" i="48"/>
  <c r="AW46" i="48"/>
  <c r="AW45" i="48"/>
  <c r="AW44" i="48"/>
  <c r="AW43" i="48"/>
  <c r="AW42" i="48"/>
  <c r="AW41" i="48"/>
  <c r="AW40" i="48"/>
  <c r="AW39" i="48"/>
  <c r="AW38" i="48"/>
  <c r="AW37" i="48"/>
  <c r="AW36" i="48"/>
  <c r="AW35" i="48"/>
  <c r="AW34" i="48"/>
  <c r="AW33" i="48"/>
  <c r="AW32" i="48"/>
  <c r="AW31" i="48"/>
  <c r="AW30" i="48"/>
  <c r="AW29" i="48"/>
  <c r="AW28" i="48"/>
  <c r="AW27" i="48"/>
  <c r="AW26" i="48"/>
  <c r="AW25" i="48"/>
  <c r="AW24" i="48"/>
  <c r="AW23" i="48"/>
  <c r="AW22" i="48"/>
  <c r="AW21" i="48"/>
  <c r="AW20" i="48"/>
  <c r="AW19" i="48"/>
  <c r="AW18" i="48"/>
  <c r="AW17" i="48"/>
  <c r="AW16" i="48"/>
  <c r="AW15" i="48"/>
  <c r="AW14" i="48"/>
  <c r="AW13" i="48"/>
  <c r="AW12" i="48"/>
  <c r="AW11" i="48"/>
  <c r="AW10" i="48"/>
  <c r="AW9" i="48"/>
  <c r="AW8" i="48"/>
  <c r="AW7" i="48"/>
  <c r="AW6" i="48"/>
  <c r="AW5" i="48"/>
  <c r="AW4" i="48"/>
  <c r="AW3" i="48"/>
  <c r="AW2" i="48"/>
  <c r="F13" i="32" l="1"/>
  <c r="F11" i="32"/>
  <c r="F58" i="32"/>
  <c r="F16" i="32"/>
  <c r="F14" i="32"/>
  <c r="AW599" i="48"/>
  <c r="F35" i="32" l="1"/>
  <c r="L13" i="32"/>
  <c r="K13" i="32"/>
  <c r="L16" i="32"/>
  <c r="K16" i="32"/>
  <c r="F12" i="32"/>
  <c r="L11" i="32"/>
  <c r="K11" i="32"/>
  <c r="F21" i="17"/>
  <c r="D22" i="17"/>
  <c r="K14" i="32"/>
  <c r="L14" i="32"/>
  <c r="F37" i="32"/>
  <c r="K58" i="32"/>
  <c r="L58" i="32"/>
  <c r="F34" i="32"/>
  <c r="D46" i="32" l="1"/>
  <c r="D24" i="17"/>
  <c r="F22" i="17"/>
  <c r="K37" i="32"/>
  <c r="L37" i="32"/>
  <c r="L34" i="32"/>
  <c r="K34" i="32"/>
  <c r="K35" i="32"/>
  <c r="L35" i="32"/>
  <c r="F10" i="32"/>
  <c r="K12" i="32"/>
  <c r="L12" i="32"/>
  <c r="AV599" i="48"/>
  <c r="L10" i="32" l="1"/>
  <c r="K10" i="32"/>
  <c r="F24" i="17"/>
  <c r="E46" i="32"/>
  <c r="D50" i="32"/>
  <c r="I54" i="36"/>
  <c r="E50" i="32" l="1"/>
  <c r="D55" i="32"/>
  <c r="D10" i="6"/>
  <c r="D57" i="32" l="1"/>
  <c r="E57" i="32" s="1"/>
  <c r="E55" i="32"/>
  <c r="AU579" i="48"/>
  <c r="F579" i="48"/>
  <c r="E579" i="48"/>
  <c r="AU504" i="48"/>
  <c r="F504" i="48"/>
  <c r="E504" i="48"/>
  <c r="AU438" i="48"/>
  <c r="AU437" i="48"/>
  <c r="F438" i="48"/>
  <c r="E438" i="48"/>
  <c r="F437" i="48"/>
  <c r="E437" i="48"/>
  <c r="AU286" i="48"/>
  <c r="F286" i="48"/>
  <c r="E286" i="48"/>
  <c r="AU181" i="48"/>
  <c r="F181" i="48"/>
  <c r="E181" i="48"/>
  <c r="AU172" i="48"/>
  <c r="F172" i="48"/>
  <c r="E172" i="48"/>
  <c r="AU104" i="48"/>
  <c r="F104" i="48"/>
  <c r="E104" i="48"/>
  <c r="AU103" i="48"/>
  <c r="F103" i="48"/>
  <c r="E103" i="48"/>
  <c r="AU101" i="48"/>
  <c r="F101" i="48"/>
  <c r="E101" i="48"/>
  <c r="AU97" i="48"/>
  <c r="AU96" i="48"/>
  <c r="F97" i="48"/>
  <c r="E97" i="48"/>
  <c r="F96" i="48"/>
  <c r="E96" i="48"/>
  <c r="AU76" i="48"/>
  <c r="F76" i="48"/>
  <c r="E76" i="48"/>
  <c r="I45" i="36" l="1"/>
  <c r="I29" i="36"/>
  <c r="I39" i="36"/>
  <c r="I42" i="36"/>
  <c r="I47" i="36"/>
  <c r="I30" i="36"/>
  <c r="I28" i="36"/>
  <c r="I26" i="36"/>
  <c r="I40" i="36"/>
  <c r="AU592" i="48"/>
  <c r="AU586" i="48"/>
  <c r="AU585" i="48"/>
  <c r="AU581" i="48"/>
  <c r="AU580" i="48"/>
  <c r="AU567" i="48"/>
  <c r="AU562" i="48"/>
  <c r="AU560" i="48"/>
  <c r="AU558" i="48"/>
  <c r="AU554" i="48"/>
  <c r="AU550" i="48"/>
  <c r="AU549" i="48"/>
  <c r="AU539" i="48"/>
  <c r="AU535" i="48"/>
  <c r="AU506" i="48"/>
  <c r="AU498" i="48"/>
  <c r="AU497" i="48"/>
  <c r="AU496" i="48"/>
  <c r="AU486" i="48"/>
  <c r="AU461" i="48"/>
  <c r="AU458" i="48"/>
  <c r="AU433" i="48"/>
  <c r="AU428" i="48"/>
  <c r="AU418" i="48"/>
  <c r="AU412" i="48"/>
  <c r="AU410" i="48"/>
  <c r="AU409" i="48"/>
  <c r="AU388" i="48"/>
  <c r="AU386" i="48"/>
  <c r="AU369" i="48"/>
  <c r="AU365" i="48"/>
  <c r="AU351" i="48"/>
  <c r="AU350" i="48"/>
  <c r="AU349" i="48"/>
  <c r="AU314" i="48"/>
  <c r="AU299" i="48"/>
  <c r="AU281" i="48"/>
  <c r="AU276" i="48"/>
  <c r="AU273" i="48"/>
  <c r="AU266" i="48"/>
  <c r="AU265" i="48"/>
  <c r="AU261" i="48"/>
  <c r="AU257" i="48"/>
  <c r="AU249" i="48"/>
  <c r="AU247" i="48"/>
  <c r="AU242" i="48"/>
  <c r="AU241" i="48"/>
  <c r="AU239" i="48"/>
  <c r="AU237" i="48"/>
  <c r="AU226" i="48"/>
  <c r="AU225" i="48"/>
  <c r="AU221" i="48"/>
  <c r="AU206" i="48"/>
  <c r="AU205" i="48"/>
  <c r="AU203" i="48"/>
  <c r="AU190" i="48"/>
  <c r="AU180" i="48"/>
  <c r="AU178" i="48"/>
  <c r="AU177" i="48"/>
  <c r="AU173" i="48"/>
  <c r="AU166" i="48"/>
  <c r="AU160" i="48"/>
  <c r="AU153" i="48"/>
  <c r="AU143" i="48"/>
  <c r="AU131" i="48"/>
  <c r="AU127" i="48"/>
  <c r="AU124" i="48"/>
  <c r="AU120" i="48"/>
  <c r="AU119" i="48"/>
  <c r="AU108" i="48"/>
  <c r="AU94" i="48"/>
  <c r="AU90" i="48"/>
  <c r="AU89" i="48"/>
  <c r="AU88" i="48"/>
  <c r="AU87" i="48"/>
  <c r="AU86" i="48"/>
  <c r="AU84" i="48"/>
  <c r="AU82" i="48"/>
  <c r="AU73" i="48"/>
  <c r="AU72" i="48"/>
  <c r="AU70" i="48"/>
  <c r="AU69" i="48"/>
  <c r="AU45" i="48"/>
  <c r="AU43" i="48"/>
  <c r="AU42" i="48"/>
  <c r="AU41" i="48"/>
  <c r="AU28" i="48"/>
  <c r="AU23" i="48"/>
  <c r="AU22" i="48"/>
  <c r="AU19" i="48"/>
  <c r="F27" i="19" l="1"/>
  <c r="E27" i="19"/>
  <c r="D16" i="19"/>
  <c r="M13" i="19"/>
  <c r="Z16" i="19"/>
  <c r="Y16" i="19"/>
  <c r="X16" i="19"/>
  <c r="Z15" i="19"/>
  <c r="Y15" i="19"/>
  <c r="X15" i="19"/>
  <c r="Z14" i="19"/>
  <c r="Y14" i="19"/>
  <c r="X14" i="19"/>
  <c r="Z13" i="19"/>
  <c r="Y13" i="19"/>
  <c r="X13" i="19"/>
  <c r="Z12" i="19"/>
  <c r="Y12" i="19"/>
  <c r="X12" i="19"/>
  <c r="Z11" i="19"/>
  <c r="Y11" i="19"/>
  <c r="X11" i="19"/>
  <c r="Z10" i="19"/>
  <c r="Y10" i="19"/>
  <c r="X10" i="19"/>
  <c r="Z9" i="19"/>
  <c r="Y9" i="19"/>
  <c r="X9" i="19"/>
  <c r="Z8" i="19"/>
  <c r="Y8" i="19"/>
  <c r="X8" i="19"/>
  <c r="Z7" i="19"/>
  <c r="Y7" i="19"/>
  <c r="X7" i="19"/>
  <c r="Z6" i="19"/>
  <c r="Y6" i="19"/>
  <c r="X6" i="19"/>
  <c r="Z5" i="19"/>
  <c r="Y5" i="19"/>
  <c r="X5" i="19"/>
  <c r="F5" i="19"/>
  <c r="E5" i="19"/>
  <c r="D5" i="19"/>
  <c r="L46" i="6"/>
  <c r="K46" i="6"/>
  <c r="L44" i="6"/>
  <c r="K44" i="6"/>
  <c r="L42" i="6"/>
  <c r="K42" i="6"/>
  <c r="Z18" i="6"/>
  <c r="Z19" i="6" s="1"/>
  <c r="Y18" i="6"/>
  <c r="X18" i="6"/>
  <c r="X25" i="6" s="1"/>
  <c r="K12" i="6"/>
  <c r="H5" i="6"/>
  <c r="F5" i="6"/>
  <c r="D5" i="6"/>
  <c r="K49" i="36"/>
  <c r="K48" i="36"/>
  <c r="K44" i="36"/>
  <c r="K37" i="36"/>
  <c r="K35" i="36"/>
  <c r="K25" i="36"/>
  <c r="K23" i="36"/>
  <c r="K21" i="36"/>
  <c r="K15" i="36"/>
  <c r="K14" i="36"/>
  <c r="K13" i="36"/>
  <c r="K12" i="36"/>
  <c r="J46" i="36"/>
  <c r="J36" i="36"/>
  <c r="N15" i="36"/>
  <c r="M15" i="36"/>
  <c r="I6" i="36"/>
  <c r="G6" i="36"/>
  <c r="N34" i="5"/>
  <c r="N32" i="5"/>
  <c r="M32" i="5"/>
  <c r="F16" i="19"/>
  <c r="I58" i="36"/>
  <c r="J5" i="5"/>
  <c r="H5" i="5"/>
  <c r="R52" i="31"/>
  <c r="R48" i="31"/>
  <c r="R47" i="31"/>
  <c r="D45" i="31"/>
  <c r="S30" i="31"/>
  <c r="T30" i="31" s="1"/>
  <c r="J18" i="31"/>
  <c r="S20" i="31"/>
  <c r="R20" i="31"/>
  <c r="S19" i="31"/>
  <c r="R19" i="31"/>
  <c r="M19" i="31"/>
  <c r="S17" i="31"/>
  <c r="R17" i="31"/>
  <c r="S16" i="31"/>
  <c r="R16" i="31"/>
  <c r="M17" i="31"/>
  <c r="M16" i="31"/>
  <c r="T13" i="31"/>
  <c r="T12" i="31"/>
  <c r="S9" i="31"/>
  <c r="O17" i="31"/>
  <c r="N17" i="31"/>
  <c r="O16" i="31"/>
  <c r="N16" i="31"/>
  <c r="R5" i="31"/>
  <c r="AT599" i="48"/>
  <c r="AR599" i="48"/>
  <c r="AQ599" i="48"/>
  <c r="AO599" i="48"/>
  <c r="AK599" i="48"/>
  <c r="AI599" i="48"/>
  <c r="AG599" i="48"/>
  <c r="AE599" i="48"/>
  <c r="AC599" i="48"/>
  <c r="AA599" i="48"/>
  <c r="Z599" i="48"/>
  <c r="T599" i="48"/>
  <c r="S599" i="48"/>
  <c r="R599" i="48"/>
  <c r="P599" i="48"/>
  <c r="O599" i="48"/>
  <c r="N599" i="48"/>
  <c r="M599" i="48"/>
  <c r="L599" i="48"/>
  <c r="K599" i="48"/>
  <c r="J599" i="48"/>
  <c r="I599" i="48"/>
  <c r="H599" i="48"/>
  <c r="AZ598" i="48"/>
  <c r="AZ597" i="48"/>
  <c r="AZ596" i="48"/>
  <c r="AA598" i="48"/>
  <c r="AA597" i="48"/>
  <c r="AA596" i="48"/>
  <c r="AA595" i="48"/>
  <c r="W598" i="48"/>
  <c r="V598" i="48"/>
  <c r="W597" i="48"/>
  <c r="V597" i="48"/>
  <c r="W596" i="48"/>
  <c r="V596" i="48"/>
  <c r="O595" i="48"/>
  <c r="N595" i="48"/>
  <c r="M595" i="48"/>
  <c r="L595" i="48"/>
  <c r="K595" i="48"/>
  <c r="J595" i="48"/>
  <c r="I595" i="48"/>
  <c r="H595" i="48"/>
  <c r="W594" i="48"/>
  <c r="W593" i="48"/>
  <c r="W592" i="48"/>
  <c r="W591" i="48"/>
  <c r="W590" i="48"/>
  <c r="W589" i="48"/>
  <c r="W588" i="48"/>
  <c r="W587" i="48"/>
  <c r="W586" i="48"/>
  <c r="W585" i="48"/>
  <c r="W584" i="48"/>
  <c r="W583" i="48"/>
  <c r="W582" i="48"/>
  <c r="BK592" i="48"/>
  <c r="AZ592" i="48"/>
  <c r="AZ591" i="48"/>
  <c r="AZ590" i="48"/>
  <c r="AZ589" i="48"/>
  <c r="AZ588" i="48"/>
  <c r="AZ587" i="48"/>
  <c r="AS592" i="48"/>
  <c r="AS591" i="48"/>
  <c r="AS590" i="48"/>
  <c r="AS589" i="48"/>
  <c r="AS588" i="48"/>
  <c r="AS587" i="48"/>
  <c r="AS586" i="48"/>
  <c r="AS585" i="48"/>
  <c r="AS584" i="48"/>
  <c r="AS583" i="48"/>
  <c r="AS582" i="48"/>
  <c r="AP592" i="48"/>
  <c r="AP591" i="48"/>
  <c r="AP590" i="48"/>
  <c r="AP589" i="48"/>
  <c r="AP588" i="48"/>
  <c r="AP587" i="48"/>
  <c r="AP586" i="48"/>
  <c r="AP585" i="48"/>
  <c r="AP584" i="48"/>
  <c r="AP583" i="48"/>
  <c r="AP582" i="48"/>
  <c r="AN592" i="48"/>
  <c r="AN591" i="48"/>
  <c r="AN590" i="48"/>
  <c r="AN589" i="48"/>
  <c r="AN588" i="48"/>
  <c r="AN587" i="48"/>
  <c r="AN586" i="48"/>
  <c r="AN585" i="48"/>
  <c r="AN584" i="48"/>
  <c r="AN583" i="48"/>
  <c r="AN582" i="48"/>
  <c r="AL592" i="48"/>
  <c r="AL591" i="48"/>
  <c r="AL590" i="48"/>
  <c r="AL589" i="48"/>
  <c r="AL588" i="48"/>
  <c r="AL587" i="48"/>
  <c r="AL586" i="48"/>
  <c r="AL585" i="48"/>
  <c r="AL584" i="48"/>
  <c r="AL583" i="48"/>
  <c r="AL582" i="48"/>
  <c r="AJ592" i="48"/>
  <c r="AJ591" i="48"/>
  <c r="AJ590" i="48"/>
  <c r="AJ589" i="48"/>
  <c r="AJ588" i="48"/>
  <c r="AJ587" i="48"/>
  <c r="AJ586" i="48"/>
  <c r="AJ585" i="48"/>
  <c r="AJ584" i="48"/>
  <c r="AJ583" i="48"/>
  <c r="AJ582" i="48"/>
  <c r="AH592" i="48"/>
  <c r="AH591" i="48"/>
  <c r="AH590" i="48"/>
  <c r="AH589" i="48"/>
  <c r="AH588" i="48"/>
  <c r="AH587" i="48"/>
  <c r="AH586" i="48"/>
  <c r="AH585" i="48"/>
  <c r="AH584" i="48"/>
  <c r="AH583" i="48"/>
  <c r="AH582" i="48"/>
  <c r="AF592" i="48"/>
  <c r="AF591" i="48"/>
  <c r="AF590" i="48"/>
  <c r="AF589" i="48"/>
  <c r="AF588" i="48"/>
  <c r="AF587" i="48"/>
  <c r="AF586" i="48"/>
  <c r="AF585" i="48"/>
  <c r="AF584" i="48"/>
  <c r="AF583" i="48"/>
  <c r="AF582" i="48"/>
  <c r="AD592" i="48"/>
  <c r="AD591" i="48"/>
  <c r="AD590" i="48"/>
  <c r="AD589" i="48"/>
  <c r="AD588" i="48"/>
  <c r="AD587" i="48"/>
  <c r="AD586" i="48"/>
  <c r="AD585" i="48"/>
  <c r="AD584" i="48"/>
  <c r="AD583" i="48"/>
  <c r="AD582" i="48"/>
  <c r="AB586" i="48"/>
  <c r="AB585" i="48"/>
  <c r="Y592" i="48"/>
  <c r="AB592" i="48" s="1"/>
  <c r="Y591" i="48"/>
  <c r="AB591" i="48" s="1"/>
  <c r="Y590" i="48"/>
  <c r="AB590" i="48" s="1"/>
  <c r="Y589" i="48"/>
  <c r="AB589" i="48" s="1"/>
  <c r="Y588" i="48"/>
  <c r="AB588" i="48" s="1"/>
  <c r="Y587" i="48"/>
  <c r="AB587" i="48" s="1"/>
  <c r="V592" i="48"/>
  <c r="V591" i="48"/>
  <c r="V590" i="48"/>
  <c r="V589" i="48"/>
  <c r="V588" i="48"/>
  <c r="V587" i="48"/>
  <c r="A591" i="48"/>
  <c r="A590" i="48"/>
  <c r="A589" i="48"/>
  <c r="A588" i="48"/>
  <c r="A587" i="48"/>
  <c r="BG591" i="48"/>
  <c r="BF591" i="48"/>
  <c r="BE591" i="48"/>
  <c r="BD591" i="48"/>
  <c r="BC591" i="48"/>
  <c r="BB591" i="48"/>
  <c r="BA591" i="48"/>
  <c r="BG590" i="48"/>
  <c r="BF590" i="48"/>
  <c r="BE590" i="48"/>
  <c r="BD590" i="48"/>
  <c r="BC590" i="48"/>
  <c r="BB590" i="48"/>
  <c r="BA590" i="48"/>
  <c r="BG589" i="48"/>
  <c r="BF589" i="48"/>
  <c r="BE589" i="48"/>
  <c r="BD589" i="48"/>
  <c r="BC589" i="48"/>
  <c r="BB589" i="48"/>
  <c r="BA589" i="48"/>
  <c r="BG588" i="48"/>
  <c r="BF588" i="48"/>
  <c r="BE588" i="48"/>
  <c r="BD588" i="48"/>
  <c r="BC588" i="48"/>
  <c r="BB588" i="48"/>
  <c r="BA588" i="48"/>
  <c r="BG587" i="48"/>
  <c r="BF587" i="48"/>
  <c r="BE587" i="48"/>
  <c r="BD587" i="48"/>
  <c r="BC587" i="48"/>
  <c r="BB587" i="48"/>
  <c r="BA587" i="48"/>
  <c r="F591" i="48"/>
  <c r="E591" i="48"/>
  <c r="F590" i="48"/>
  <c r="E590" i="48"/>
  <c r="F589" i="48"/>
  <c r="E589" i="48"/>
  <c r="F588" i="48"/>
  <c r="E588" i="48"/>
  <c r="F587" i="48"/>
  <c r="E587" i="48"/>
  <c r="Y584" i="48"/>
  <c r="AB584" i="48" s="1"/>
  <c r="A584" i="48"/>
  <c r="A583" i="48"/>
  <c r="A582" i="48"/>
  <c r="Y583" i="48"/>
  <c r="BJ586" i="48"/>
  <c r="BI586" i="48"/>
  <c r="BH586" i="48"/>
  <c r="BG586" i="48"/>
  <c r="BF586" i="48"/>
  <c r="BE586" i="48"/>
  <c r="BD586" i="48"/>
  <c r="BC586" i="48"/>
  <c r="BB586" i="48"/>
  <c r="BJ585" i="48"/>
  <c r="BI585" i="48"/>
  <c r="BH585" i="48"/>
  <c r="BG585" i="48"/>
  <c r="BF585" i="48"/>
  <c r="BE585" i="48"/>
  <c r="BD585" i="48"/>
  <c r="BC585" i="48"/>
  <c r="BB585" i="48"/>
  <c r="BG584" i="48"/>
  <c r="BF584" i="48"/>
  <c r="BE584" i="48"/>
  <c r="BD584" i="48"/>
  <c r="BC584" i="48"/>
  <c r="BB584" i="48"/>
  <c r="BG583" i="48"/>
  <c r="BF583" i="48"/>
  <c r="BE583" i="48"/>
  <c r="BD583" i="48"/>
  <c r="BC583" i="48"/>
  <c r="BB583" i="48"/>
  <c r="BG582" i="48"/>
  <c r="BF582" i="48"/>
  <c r="BE582" i="48"/>
  <c r="BD582" i="48"/>
  <c r="BC582" i="48"/>
  <c r="BB582" i="48"/>
  <c r="BA584" i="48"/>
  <c r="AZ584" i="48"/>
  <c r="BA583" i="48"/>
  <c r="AZ583" i="48"/>
  <c r="BA582" i="48"/>
  <c r="AZ582" i="48"/>
  <c r="V584" i="48"/>
  <c r="V583" i="48"/>
  <c r="V582" i="48"/>
  <c r="AS578" i="48"/>
  <c r="AS577" i="48"/>
  <c r="AS576" i="48"/>
  <c r="AS575" i="48"/>
  <c r="AS574" i="48"/>
  <c r="AS573" i="48"/>
  <c r="AS572" i="48"/>
  <c r="AS571" i="48"/>
  <c r="AS570" i="48"/>
  <c r="AS569" i="48"/>
  <c r="AS568" i="48"/>
  <c r="AS567" i="48"/>
  <c r="AS566" i="48"/>
  <c r="AS565" i="48"/>
  <c r="AS564" i="48"/>
  <c r="AS563" i="48"/>
  <c r="AS562" i="48"/>
  <c r="AS561" i="48"/>
  <c r="AS560" i="48"/>
  <c r="AS559" i="48"/>
  <c r="AS558" i="48"/>
  <c r="AS557" i="48"/>
  <c r="AS556" i="48"/>
  <c r="AS555" i="48"/>
  <c r="AS554" i="48"/>
  <c r="AS553" i="48"/>
  <c r="AS552" i="48"/>
  <c r="AS551" i="48"/>
  <c r="AP578" i="48"/>
  <c r="AP577" i="48"/>
  <c r="AP576" i="48"/>
  <c r="AP575" i="48"/>
  <c r="AP574" i="48"/>
  <c r="AP573" i="48"/>
  <c r="AP572" i="48"/>
  <c r="AP571" i="48"/>
  <c r="AP570" i="48"/>
  <c r="AP569" i="48"/>
  <c r="AP568" i="48"/>
  <c r="AN578" i="48"/>
  <c r="AN577" i="48"/>
  <c r="AN576" i="48"/>
  <c r="AN575" i="48"/>
  <c r="AN574" i="48"/>
  <c r="AN573" i="48"/>
  <c r="AN572" i="48"/>
  <c r="AN571" i="48"/>
  <c r="AN570" i="48"/>
  <c r="AN569" i="48"/>
  <c r="AN568" i="48"/>
  <c r="AL578" i="48"/>
  <c r="AL577" i="48"/>
  <c r="AL576" i="48"/>
  <c r="AL575" i="48"/>
  <c r="AL574" i="48"/>
  <c r="AL573" i="48"/>
  <c r="AL572" i="48"/>
  <c r="AL571" i="48"/>
  <c r="AL570" i="48"/>
  <c r="AL569" i="48"/>
  <c r="AL568" i="48"/>
  <c r="AJ578" i="48"/>
  <c r="AJ577" i="48"/>
  <c r="AJ576" i="48"/>
  <c r="AJ575" i="48"/>
  <c r="AJ574" i="48"/>
  <c r="AJ573" i="48"/>
  <c r="AJ572" i="48"/>
  <c r="AJ571" i="48"/>
  <c r="AJ570" i="48"/>
  <c r="AJ569" i="48"/>
  <c r="AJ568" i="48"/>
  <c r="AH578" i="48"/>
  <c r="AH577" i="48"/>
  <c r="AH576" i="48"/>
  <c r="AH575" i="48"/>
  <c r="AH574" i="48"/>
  <c r="AH573" i="48"/>
  <c r="AH572" i="48"/>
  <c r="AH571" i="48"/>
  <c r="AH570" i="48"/>
  <c r="AH569" i="48"/>
  <c r="AH568" i="48"/>
  <c r="AF578" i="48"/>
  <c r="AF577" i="48"/>
  <c r="AF576" i="48"/>
  <c r="AF575" i="48"/>
  <c r="AF574" i="48"/>
  <c r="AF573" i="48"/>
  <c r="AF572" i="48"/>
  <c r="AF571" i="48"/>
  <c r="AF570" i="48"/>
  <c r="AF569" i="48"/>
  <c r="AF568" i="48"/>
  <c r="AD578" i="48"/>
  <c r="AD577" i="48"/>
  <c r="AD576" i="48"/>
  <c r="AD575" i="48"/>
  <c r="AD574" i="48"/>
  <c r="AD573" i="48"/>
  <c r="AD572" i="48"/>
  <c r="AD571" i="48"/>
  <c r="AD570" i="48"/>
  <c r="AD569" i="48"/>
  <c r="AD568" i="48"/>
  <c r="A578" i="48"/>
  <c r="A577" i="48"/>
  <c r="A576" i="48"/>
  <c r="A575" i="48"/>
  <c r="A574" i="48"/>
  <c r="A573" i="48"/>
  <c r="A572" i="48"/>
  <c r="A571" i="48"/>
  <c r="A570" i="48"/>
  <c r="A569" i="48"/>
  <c r="A568" i="48"/>
  <c r="BG578" i="48"/>
  <c r="BF578" i="48"/>
  <c r="BE578" i="48"/>
  <c r="BD578" i="48"/>
  <c r="BC578" i="48"/>
  <c r="BB578" i="48"/>
  <c r="BA578" i="48"/>
  <c r="AZ578" i="48"/>
  <c r="BG577" i="48"/>
  <c r="BF577" i="48"/>
  <c r="BE577" i="48"/>
  <c r="BD577" i="48"/>
  <c r="BC577" i="48"/>
  <c r="BB577" i="48"/>
  <c r="BA577" i="48"/>
  <c r="AZ577" i="48"/>
  <c r="BG576" i="48"/>
  <c r="BF576" i="48"/>
  <c r="BE576" i="48"/>
  <c r="BD576" i="48"/>
  <c r="BC576" i="48"/>
  <c r="BB576" i="48"/>
  <c r="BA576" i="48"/>
  <c r="AZ576" i="48"/>
  <c r="BG575" i="48"/>
  <c r="BF575" i="48"/>
  <c r="BE575" i="48"/>
  <c r="BD575" i="48"/>
  <c r="BC575" i="48"/>
  <c r="BB575" i="48"/>
  <c r="BA575" i="48"/>
  <c r="AZ575" i="48"/>
  <c r="BG574" i="48"/>
  <c r="BF574" i="48"/>
  <c r="BE574" i="48"/>
  <c r="BD574" i="48"/>
  <c r="BC574" i="48"/>
  <c r="BB574" i="48"/>
  <c r="BA574" i="48"/>
  <c r="AZ574" i="48"/>
  <c r="BG573" i="48"/>
  <c r="BF573" i="48"/>
  <c r="BE573" i="48"/>
  <c r="BD573" i="48"/>
  <c r="BC573" i="48"/>
  <c r="BB573" i="48"/>
  <c r="BA573" i="48"/>
  <c r="AZ573" i="48"/>
  <c r="BG572" i="48"/>
  <c r="BF572" i="48"/>
  <c r="BE572" i="48"/>
  <c r="BD572" i="48"/>
  <c r="BC572" i="48"/>
  <c r="BB572" i="48"/>
  <c r="BA572" i="48"/>
  <c r="AZ572" i="48"/>
  <c r="BG571" i="48"/>
  <c r="BF571" i="48"/>
  <c r="BE571" i="48"/>
  <c r="BD571" i="48"/>
  <c r="BC571" i="48"/>
  <c r="BB571" i="48"/>
  <c r="BA571" i="48"/>
  <c r="AZ571" i="48"/>
  <c r="BG570" i="48"/>
  <c r="BF570" i="48"/>
  <c r="BE570" i="48"/>
  <c r="BD570" i="48"/>
  <c r="BC570" i="48"/>
  <c r="BB570" i="48"/>
  <c r="BA570" i="48"/>
  <c r="AZ570" i="48"/>
  <c r="BG569" i="48"/>
  <c r="BF569" i="48"/>
  <c r="BE569" i="48"/>
  <c r="BD569" i="48"/>
  <c r="BC569" i="48"/>
  <c r="BB569" i="48"/>
  <c r="BA569" i="48"/>
  <c r="AZ569" i="48"/>
  <c r="BG568" i="48"/>
  <c r="BF568" i="48"/>
  <c r="BE568" i="48"/>
  <c r="BD568" i="48"/>
  <c r="BC568" i="48"/>
  <c r="BB568" i="48"/>
  <c r="BA568" i="48"/>
  <c r="AZ568" i="48"/>
  <c r="W578" i="48"/>
  <c r="V578" i="48"/>
  <c r="Y577" i="48"/>
  <c r="AB577" i="48" s="1"/>
  <c r="W577" i="48"/>
  <c r="V577" i="48"/>
  <c r="Y576" i="48"/>
  <c r="AB576" i="48" s="1"/>
  <c r="W576" i="48"/>
  <c r="V576" i="48"/>
  <c r="W575" i="48"/>
  <c r="V575" i="48"/>
  <c r="Y574" i="48"/>
  <c r="W574" i="48"/>
  <c r="V574" i="48"/>
  <c r="W573" i="48"/>
  <c r="V573" i="48"/>
  <c r="W572" i="48"/>
  <c r="V572" i="48"/>
  <c r="W571" i="48"/>
  <c r="V571" i="48"/>
  <c r="Y570" i="48"/>
  <c r="AB570" i="48" s="1"/>
  <c r="W570" i="48"/>
  <c r="V570" i="48"/>
  <c r="W569" i="48"/>
  <c r="V569" i="48"/>
  <c r="W568" i="48"/>
  <c r="V568" i="48"/>
  <c r="F584" i="48"/>
  <c r="E584" i="48"/>
  <c r="F583" i="48"/>
  <c r="E583" i="48"/>
  <c r="F582" i="48"/>
  <c r="E582" i="48"/>
  <c r="F581" i="48"/>
  <c r="E581" i="48"/>
  <c r="F580" i="48"/>
  <c r="E580" i="48"/>
  <c r="F578" i="48"/>
  <c r="E578" i="48"/>
  <c r="F577" i="48"/>
  <c r="E577" i="48"/>
  <c r="F576" i="48"/>
  <c r="E576" i="48"/>
  <c r="F575" i="48"/>
  <c r="E575" i="48"/>
  <c r="F574" i="48"/>
  <c r="E574" i="48"/>
  <c r="F573" i="48"/>
  <c r="E573" i="48"/>
  <c r="F572" i="48"/>
  <c r="E572" i="48"/>
  <c r="F571" i="48"/>
  <c r="E571" i="48"/>
  <c r="F570" i="48"/>
  <c r="E570" i="48"/>
  <c r="F569" i="48"/>
  <c r="E569" i="48"/>
  <c r="F568" i="48"/>
  <c r="E568" i="48"/>
  <c r="AP566" i="48"/>
  <c r="AP565" i="48"/>
  <c r="AP564" i="48"/>
  <c r="AP563" i="48"/>
  <c r="AN566" i="48"/>
  <c r="AN565" i="48"/>
  <c r="AN564" i="48"/>
  <c r="AN563" i="48"/>
  <c r="AL566" i="48"/>
  <c r="AL565" i="48"/>
  <c r="AL564" i="48"/>
  <c r="AL563" i="48"/>
  <c r="AJ566" i="48"/>
  <c r="AJ565" i="48"/>
  <c r="AJ564" i="48"/>
  <c r="AJ563" i="48"/>
  <c r="AH566" i="48"/>
  <c r="AH565" i="48"/>
  <c r="AH564" i="48"/>
  <c r="AH563" i="48"/>
  <c r="AF566" i="48"/>
  <c r="AF565" i="48"/>
  <c r="AF564" i="48"/>
  <c r="AF563" i="48"/>
  <c r="AD566" i="48"/>
  <c r="AD565" i="48"/>
  <c r="AD564" i="48"/>
  <c r="AD563" i="48"/>
  <c r="W566" i="48"/>
  <c r="V566" i="48"/>
  <c r="A566" i="48"/>
  <c r="A565" i="48"/>
  <c r="A564" i="48"/>
  <c r="A563" i="48"/>
  <c r="AU563" i="48" s="1"/>
  <c r="Y565" i="48"/>
  <c r="AB565" i="48" s="1"/>
  <c r="Y564" i="48"/>
  <c r="AB564" i="48" s="1"/>
  <c r="W565" i="48"/>
  <c r="V565" i="48"/>
  <c r="W564" i="48"/>
  <c r="V564" i="48"/>
  <c r="BG566" i="48"/>
  <c r="BF566" i="48"/>
  <c r="BE566" i="48"/>
  <c r="BD566" i="48"/>
  <c r="BC566" i="48"/>
  <c r="BB566" i="48"/>
  <c r="BA566" i="48"/>
  <c r="AZ566" i="48"/>
  <c r="BG565" i="48"/>
  <c r="BF565" i="48"/>
  <c r="BE565" i="48"/>
  <c r="BD565" i="48"/>
  <c r="BC565" i="48"/>
  <c r="BB565" i="48"/>
  <c r="BA565" i="48"/>
  <c r="AZ565" i="48"/>
  <c r="BG564" i="48"/>
  <c r="BF564" i="48"/>
  <c r="BE564" i="48"/>
  <c r="BD564" i="48"/>
  <c r="BC564" i="48"/>
  <c r="BB564" i="48"/>
  <c r="BA564" i="48"/>
  <c r="AZ564" i="48"/>
  <c r="BJ563" i="48"/>
  <c r="BI563" i="48"/>
  <c r="BH563" i="48"/>
  <c r="BG563" i="48"/>
  <c r="BF563" i="48"/>
  <c r="BE563" i="48"/>
  <c r="BD563" i="48"/>
  <c r="BC563" i="48"/>
  <c r="BB563" i="48"/>
  <c r="BA563" i="48"/>
  <c r="AZ563" i="48"/>
  <c r="W563" i="48"/>
  <c r="U563" i="48"/>
  <c r="BG561" i="48"/>
  <c r="BF561" i="48"/>
  <c r="BE561" i="48"/>
  <c r="BD561" i="48"/>
  <c r="BC561" i="48"/>
  <c r="BB561" i="48"/>
  <c r="BA561" i="48"/>
  <c r="AZ561" i="48"/>
  <c r="AP561" i="48"/>
  <c r="AP560" i="48"/>
  <c r="AP559" i="48"/>
  <c r="AN561" i="48"/>
  <c r="AN560" i="48"/>
  <c r="AN559" i="48"/>
  <c r="AL561" i="48"/>
  <c r="AL560" i="48"/>
  <c r="AL559" i="48"/>
  <c r="AJ561" i="48"/>
  <c r="AH561" i="48"/>
  <c r="AF561" i="48"/>
  <c r="AD561" i="48"/>
  <c r="Y561" i="48"/>
  <c r="AB561" i="48" s="1"/>
  <c r="W561" i="48"/>
  <c r="V561" i="48"/>
  <c r="A561" i="48"/>
  <c r="BJ560" i="48"/>
  <c r="BI560" i="48"/>
  <c r="BG559" i="48"/>
  <c r="BF559" i="48"/>
  <c r="BE559" i="48"/>
  <c r="BD559" i="48"/>
  <c r="BC559" i="48"/>
  <c r="BB559" i="48"/>
  <c r="BA559" i="48"/>
  <c r="AZ559" i="48"/>
  <c r="AJ559" i="48"/>
  <c r="AH559" i="48"/>
  <c r="AF559" i="48"/>
  <c r="AD559" i="48"/>
  <c r="W559" i="48"/>
  <c r="V559" i="48"/>
  <c r="A559" i="48"/>
  <c r="AP557" i="48"/>
  <c r="AP556" i="48"/>
  <c r="AP555" i="48"/>
  <c r="AN557" i="48"/>
  <c r="AN556" i="48"/>
  <c r="AN555" i="48"/>
  <c r="AL557" i="48"/>
  <c r="AL556" i="48"/>
  <c r="AL555" i="48"/>
  <c r="AJ557" i="48"/>
  <c r="AJ556" i="48"/>
  <c r="AJ555" i="48"/>
  <c r="AH557" i="48"/>
  <c r="AH556" i="48"/>
  <c r="AH555" i="48"/>
  <c r="AF557" i="48"/>
  <c r="AF556" i="48"/>
  <c r="AF555" i="48"/>
  <c r="AD557" i="48"/>
  <c r="AD556" i="48"/>
  <c r="AD555" i="48"/>
  <c r="Y557" i="48"/>
  <c r="AB557" i="48" s="1"/>
  <c r="Y556" i="48"/>
  <c r="AB556" i="48" s="1"/>
  <c r="Y555" i="48"/>
  <c r="AB555" i="48" s="1"/>
  <c r="A557" i="48"/>
  <c r="A556" i="48"/>
  <c r="A555" i="48"/>
  <c r="BG557" i="48"/>
  <c r="BF557" i="48"/>
  <c r="BE557" i="48"/>
  <c r="BD557" i="48"/>
  <c r="BC557" i="48"/>
  <c r="BB557" i="48"/>
  <c r="BA557" i="48"/>
  <c r="AZ557" i="48"/>
  <c r="BG556" i="48"/>
  <c r="BF556" i="48"/>
  <c r="BE556" i="48"/>
  <c r="BD556" i="48"/>
  <c r="BC556" i="48"/>
  <c r="BB556" i="48"/>
  <c r="BA556" i="48"/>
  <c r="AZ556" i="48"/>
  <c r="BG555" i="48"/>
  <c r="BF555" i="48"/>
  <c r="BE555" i="48"/>
  <c r="BD555" i="48"/>
  <c r="BC555" i="48"/>
  <c r="BB555" i="48"/>
  <c r="BA555" i="48"/>
  <c r="AZ555" i="48"/>
  <c r="W557" i="48"/>
  <c r="V557" i="48"/>
  <c r="W556" i="48"/>
  <c r="V556" i="48"/>
  <c r="W555" i="48"/>
  <c r="V555" i="48"/>
  <c r="AP553" i="48"/>
  <c r="AP552" i="48"/>
  <c r="AP551" i="48"/>
  <c r="AN553" i="48"/>
  <c r="AN552" i="48"/>
  <c r="AN551" i="48"/>
  <c r="AL553" i="48"/>
  <c r="AL552" i="48"/>
  <c r="AL551" i="48"/>
  <c r="AJ553" i="48"/>
  <c r="AJ552" i="48"/>
  <c r="AJ551" i="48"/>
  <c r="AH553" i="48"/>
  <c r="AH552" i="48"/>
  <c r="AH551" i="48"/>
  <c r="AF553" i="48"/>
  <c r="AF552" i="48"/>
  <c r="AF551" i="48"/>
  <c r="AD553" i="48"/>
  <c r="AD552" i="48"/>
  <c r="AD551" i="48"/>
  <c r="Y553" i="48"/>
  <c r="AB553" i="48" s="1"/>
  <c r="Y552" i="48"/>
  <c r="AB552" i="48" s="1"/>
  <c r="Y551" i="48"/>
  <c r="AB551" i="48" s="1"/>
  <c r="A553" i="48"/>
  <c r="A552" i="48"/>
  <c r="A551" i="48"/>
  <c r="BG553" i="48"/>
  <c r="BF553" i="48"/>
  <c r="BE553" i="48"/>
  <c r="BD553" i="48"/>
  <c r="BC553" i="48"/>
  <c r="BB553" i="48"/>
  <c r="BA553" i="48"/>
  <c r="AZ553" i="48"/>
  <c r="BG552" i="48"/>
  <c r="BF552" i="48"/>
  <c r="BE552" i="48"/>
  <c r="BD552" i="48"/>
  <c r="BC552" i="48"/>
  <c r="BB552" i="48"/>
  <c r="BA552" i="48"/>
  <c r="AZ552" i="48"/>
  <c r="BG551" i="48"/>
  <c r="BF551" i="48"/>
  <c r="BE551" i="48"/>
  <c r="BD551" i="48"/>
  <c r="BC551" i="48"/>
  <c r="BB551" i="48"/>
  <c r="BA551" i="48"/>
  <c r="AZ551" i="48"/>
  <c r="W553" i="48"/>
  <c r="V553" i="48"/>
  <c r="W552" i="48"/>
  <c r="V552" i="48"/>
  <c r="W551" i="48"/>
  <c r="V551" i="48"/>
  <c r="AS549" i="48"/>
  <c r="AS548" i="48"/>
  <c r="AS547" i="48"/>
  <c r="AS546" i="48"/>
  <c r="AS545" i="48"/>
  <c r="AS544" i="48"/>
  <c r="AS543" i="48"/>
  <c r="AS542" i="48"/>
  <c r="AS541" i="48"/>
  <c r="AS540" i="48"/>
  <c r="AS539" i="48"/>
  <c r="AS538" i="48"/>
  <c r="AS537" i="48"/>
  <c r="AS536" i="48"/>
  <c r="AS535" i="48"/>
  <c r="AS534" i="48"/>
  <c r="AS533" i="48"/>
  <c r="AS532" i="48"/>
  <c r="AS531" i="48"/>
  <c r="AS530" i="48"/>
  <c r="AS529" i="48"/>
  <c r="AS528" i="48"/>
  <c r="AS527" i="48"/>
  <c r="AS526" i="48"/>
  <c r="AS525" i="48"/>
  <c r="AS524" i="48"/>
  <c r="AS523" i="48"/>
  <c r="AS522" i="48"/>
  <c r="AS521" i="48"/>
  <c r="AS520" i="48"/>
  <c r="AS519" i="48"/>
  <c r="AS518" i="48"/>
  <c r="AS517" i="48"/>
  <c r="AS516" i="48"/>
  <c r="AS515" i="48"/>
  <c r="AS514" i="48"/>
  <c r="AS513" i="48"/>
  <c r="AS512" i="48"/>
  <c r="AS511" i="48"/>
  <c r="AS510" i="48"/>
  <c r="AS509" i="48"/>
  <c r="AS508" i="48"/>
  <c r="AS507" i="48"/>
  <c r="AS506" i="48"/>
  <c r="AS505" i="48"/>
  <c r="AS503" i="48"/>
  <c r="AS502" i="48"/>
  <c r="AS501" i="48"/>
  <c r="AS500" i="48"/>
  <c r="AS499" i="48"/>
  <c r="AS498" i="48"/>
  <c r="AS497" i="48"/>
  <c r="AS496" i="48"/>
  <c r="AS495" i="48"/>
  <c r="AS494" i="48"/>
  <c r="AS493" i="48"/>
  <c r="AS492" i="48"/>
  <c r="AS491" i="48"/>
  <c r="AS490" i="48"/>
  <c r="AS489" i="48"/>
  <c r="AS488" i="48"/>
  <c r="AS487" i="48"/>
  <c r="AS486" i="48"/>
  <c r="AS485" i="48"/>
  <c r="AS484" i="48"/>
  <c r="AS483" i="48"/>
  <c r="AS482" i="48"/>
  <c r="AS481" i="48"/>
  <c r="AS480" i="48"/>
  <c r="AS479" i="48"/>
  <c r="AS478" i="48"/>
  <c r="AS477" i="48"/>
  <c r="AS476" i="48"/>
  <c r="AS475" i="48"/>
  <c r="AS474" i="48"/>
  <c r="AS473" i="48"/>
  <c r="AS472" i="48"/>
  <c r="AS471" i="48"/>
  <c r="AS470" i="48"/>
  <c r="AS469" i="48"/>
  <c r="AS468" i="48"/>
  <c r="AS467" i="48"/>
  <c r="AS466" i="48"/>
  <c r="AS465" i="48"/>
  <c r="AS464" i="48"/>
  <c r="AS463" i="48"/>
  <c r="AS462" i="48"/>
  <c r="AS461" i="48"/>
  <c r="AS460" i="48"/>
  <c r="AS459" i="48"/>
  <c r="AS458" i="48"/>
  <c r="AS457" i="48"/>
  <c r="AS456" i="48"/>
  <c r="AS455" i="48"/>
  <c r="AS454" i="48"/>
  <c r="AS453" i="48"/>
  <c r="AS452" i="48"/>
  <c r="AS451" i="48"/>
  <c r="AS450" i="48"/>
  <c r="AS449" i="48"/>
  <c r="AS448" i="48"/>
  <c r="AS447" i="48"/>
  <c r="AS446" i="48"/>
  <c r="AS445" i="48"/>
  <c r="AS444" i="48"/>
  <c r="AS443" i="48"/>
  <c r="AS442" i="48"/>
  <c r="AS441" i="48"/>
  <c r="AS440" i="48"/>
  <c r="AS439" i="48"/>
  <c r="AS436" i="48"/>
  <c r="AS435" i="48"/>
  <c r="AS434" i="48"/>
  <c r="AS433" i="48"/>
  <c r="AS432" i="48"/>
  <c r="AS431" i="48"/>
  <c r="AS430" i="48"/>
  <c r="AS429" i="48"/>
  <c r="AP548" i="48"/>
  <c r="AP547" i="48"/>
  <c r="AP546" i="48"/>
  <c r="AP545" i="48"/>
  <c r="AP544" i="48"/>
  <c r="AP543" i="48"/>
  <c r="AP542" i="48"/>
  <c r="AP541" i="48"/>
  <c r="AP540" i="48"/>
  <c r="AN548" i="48"/>
  <c r="AN547" i="48"/>
  <c r="AN546" i="48"/>
  <c r="AN545" i="48"/>
  <c r="AN544" i="48"/>
  <c r="AN543" i="48"/>
  <c r="AN541" i="48"/>
  <c r="AN540" i="48"/>
  <c r="AL548" i="48"/>
  <c r="AL547" i="48"/>
  <c r="AL546" i="48"/>
  <c r="AL545" i="48"/>
  <c r="AL544" i="48"/>
  <c r="AL543" i="48"/>
  <c r="AL541" i="48"/>
  <c r="AL540" i="48"/>
  <c r="AJ548" i="48"/>
  <c r="AJ547" i="48"/>
  <c r="AJ546" i="48"/>
  <c r="AJ545" i="48"/>
  <c r="AJ544" i="48"/>
  <c r="AJ543" i="48"/>
  <c r="AJ542" i="48"/>
  <c r="AJ541" i="48"/>
  <c r="AJ540" i="48"/>
  <c r="AH548" i="48"/>
  <c r="AH547" i="48"/>
  <c r="AH546" i="48"/>
  <c r="AH545" i="48"/>
  <c r="AH544" i="48"/>
  <c r="AH543" i="48"/>
  <c r="AH542" i="48"/>
  <c r="AH541" i="48"/>
  <c r="AH540" i="48"/>
  <c r="AF548" i="48"/>
  <c r="AF547" i="48"/>
  <c r="AF546" i="48"/>
  <c r="AF545" i="48"/>
  <c r="AF544" i="48"/>
  <c r="AF543" i="48"/>
  <c r="AF542" i="48"/>
  <c r="AF541" i="48"/>
  <c r="AF540" i="48"/>
  <c r="AD548" i="48"/>
  <c r="AD547" i="48"/>
  <c r="AD546" i="48"/>
  <c r="AD545" i="48"/>
  <c r="AD544" i="48"/>
  <c r="AD543" i="48"/>
  <c r="AD542" i="48"/>
  <c r="AD541" i="48"/>
  <c r="AD540" i="48"/>
  <c r="A548" i="48"/>
  <c r="A547" i="48"/>
  <c r="A546" i="48"/>
  <c r="A545" i="48"/>
  <c r="A544" i="48"/>
  <c r="A543" i="48"/>
  <c r="A542" i="48"/>
  <c r="A541" i="48"/>
  <c r="A540" i="48"/>
  <c r="AM542" i="48"/>
  <c r="Y548" i="48"/>
  <c r="W548" i="48"/>
  <c r="V548" i="48"/>
  <c r="W547" i="48"/>
  <c r="V547" i="48"/>
  <c r="Y546" i="48"/>
  <c r="W546" i="48"/>
  <c r="V546" i="48"/>
  <c r="Y545" i="48"/>
  <c r="W545" i="48"/>
  <c r="V545" i="48"/>
  <c r="W544" i="48"/>
  <c r="V544" i="48"/>
  <c r="Y543" i="48"/>
  <c r="AB543" i="48" s="1"/>
  <c r="W543" i="48"/>
  <c r="V543" i="48"/>
  <c r="Y542" i="48"/>
  <c r="W542" i="48"/>
  <c r="V542" i="48"/>
  <c r="Y541" i="48"/>
  <c r="AB541" i="48" s="1"/>
  <c r="W541" i="48"/>
  <c r="V541" i="48"/>
  <c r="BG548" i="48"/>
  <c r="BF548" i="48"/>
  <c r="BE548" i="48"/>
  <c r="BD548" i="48"/>
  <c r="BC548" i="48"/>
  <c r="BB548" i="48"/>
  <c r="BA548" i="48"/>
  <c r="AZ548" i="48"/>
  <c r="BG547" i="48"/>
  <c r="BF547" i="48"/>
  <c r="BE547" i="48"/>
  <c r="BD547" i="48"/>
  <c r="BC547" i="48"/>
  <c r="BB547" i="48"/>
  <c r="BA547" i="48"/>
  <c r="AZ547" i="48"/>
  <c r="BG546" i="48"/>
  <c r="BF546" i="48"/>
  <c r="BE546" i="48"/>
  <c r="BD546" i="48"/>
  <c r="BC546" i="48"/>
  <c r="BB546" i="48"/>
  <c r="BA546" i="48"/>
  <c r="AZ546" i="48"/>
  <c r="BG545" i="48"/>
  <c r="BF545" i="48"/>
  <c r="BE545" i="48"/>
  <c r="BD545" i="48"/>
  <c r="BC545" i="48"/>
  <c r="BB545" i="48"/>
  <c r="BA545" i="48"/>
  <c r="AZ545" i="48"/>
  <c r="BG544" i="48"/>
  <c r="BF544" i="48"/>
  <c r="BE544" i="48"/>
  <c r="BD544" i="48"/>
  <c r="BC544" i="48"/>
  <c r="BB544" i="48"/>
  <c r="BA544" i="48"/>
  <c r="AZ544" i="48"/>
  <c r="BG543" i="48"/>
  <c r="BF543" i="48"/>
  <c r="BE543" i="48"/>
  <c r="BD543" i="48"/>
  <c r="BC543" i="48"/>
  <c r="BB543" i="48"/>
  <c r="BA543" i="48"/>
  <c r="AZ543" i="48"/>
  <c r="BG542" i="48"/>
  <c r="BF542" i="48"/>
  <c r="BE542" i="48"/>
  <c r="BD542" i="48"/>
  <c r="BC542" i="48"/>
  <c r="BB542" i="48"/>
  <c r="BA542" i="48"/>
  <c r="AZ542" i="48"/>
  <c r="BG541" i="48"/>
  <c r="BF541" i="48"/>
  <c r="BE541" i="48"/>
  <c r="BD541" i="48"/>
  <c r="BC541" i="48"/>
  <c r="BB541" i="48"/>
  <c r="BA541" i="48"/>
  <c r="AZ541" i="48"/>
  <c r="BG540" i="48"/>
  <c r="BF540" i="48"/>
  <c r="BE540" i="48"/>
  <c r="BD540" i="48"/>
  <c r="BC540" i="48"/>
  <c r="BB540" i="48"/>
  <c r="BA540" i="48"/>
  <c r="AZ540" i="48"/>
  <c r="Y540" i="48"/>
  <c r="AB540" i="48" s="1"/>
  <c r="W540" i="48"/>
  <c r="V540" i="48"/>
  <c r="AP538" i="48"/>
  <c r="AP537" i="48"/>
  <c r="AP536" i="48"/>
  <c r="AP535" i="48"/>
  <c r="AP534" i="48"/>
  <c r="AP533" i="48"/>
  <c r="AP532" i="48"/>
  <c r="AP531" i="48"/>
  <c r="AP530" i="48"/>
  <c r="AP529" i="48"/>
  <c r="AP528" i="48"/>
  <c r="AP527" i="48"/>
  <c r="AP526" i="48"/>
  <c r="AP525" i="48"/>
  <c r="AP524" i="48"/>
  <c r="AP523" i="48"/>
  <c r="AP522" i="48"/>
  <c r="AP521" i="48"/>
  <c r="AP520" i="48"/>
  <c r="AP519" i="48"/>
  <c r="AP518" i="48"/>
  <c r="AP517" i="48"/>
  <c r="AP516" i="48"/>
  <c r="AP515" i="48"/>
  <c r="AP514" i="48"/>
  <c r="AP513" i="48"/>
  <c r="AP512" i="48"/>
  <c r="AP511" i="48"/>
  <c r="AP510" i="48"/>
  <c r="AP509" i="48"/>
  <c r="AP508" i="48"/>
  <c r="AP507" i="48"/>
  <c r="AP506" i="48"/>
  <c r="AP505" i="48"/>
  <c r="AP503" i="48"/>
  <c r="AP502" i="48"/>
  <c r="AP501" i="48"/>
  <c r="AP500" i="48"/>
  <c r="AP499" i="48"/>
  <c r="AP498" i="48"/>
  <c r="AN538" i="48"/>
  <c r="AN537" i="48"/>
  <c r="AN536" i="48"/>
  <c r="AN535" i="48"/>
  <c r="AN534" i="48"/>
  <c r="AN533" i="48"/>
  <c r="AN532" i="48"/>
  <c r="AN531" i="48"/>
  <c r="AN530" i="48"/>
  <c r="AN529" i="48"/>
  <c r="AN528" i="48"/>
  <c r="AN527" i="48"/>
  <c r="AN526" i="48"/>
  <c r="AN525" i="48"/>
  <c r="AN524" i="48"/>
  <c r="AN523" i="48"/>
  <c r="AN522" i="48"/>
  <c r="AN521" i="48"/>
  <c r="AN520" i="48"/>
  <c r="AN519" i="48"/>
  <c r="AN518" i="48"/>
  <c r="AN517" i="48"/>
  <c r="AN516" i="48"/>
  <c r="AN515" i="48"/>
  <c r="AN514" i="48"/>
  <c r="AN513" i="48"/>
  <c r="AN512" i="48"/>
  <c r="AN511" i="48"/>
  <c r="AN510" i="48"/>
  <c r="AN509" i="48"/>
  <c r="AN508" i="48"/>
  <c r="AN507" i="48"/>
  <c r="AN506" i="48"/>
  <c r="AN505" i="48"/>
  <c r="AN503" i="48"/>
  <c r="AN502" i="48"/>
  <c r="AN501" i="48"/>
  <c r="AN500" i="48"/>
  <c r="AN499" i="48"/>
  <c r="AL538" i="48"/>
  <c r="AL537" i="48"/>
  <c r="AL536" i="48"/>
  <c r="AL535" i="48"/>
  <c r="AL534" i="48"/>
  <c r="AL533" i="48"/>
  <c r="AL532" i="48"/>
  <c r="AL531" i="48"/>
  <c r="AL530" i="48"/>
  <c r="AL529" i="48"/>
  <c r="AL528" i="48"/>
  <c r="AL527" i="48"/>
  <c r="AL526" i="48"/>
  <c r="AL525" i="48"/>
  <c r="AL524" i="48"/>
  <c r="AL523" i="48"/>
  <c r="AL522" i="48"/>
  <c r="AL521" i="48"/>
  <c r="AL520" i="48"/>
  <c r="AL519" i="48"/>
  <c r="AL518" i="48"/>
  <c r="AL517" i="48"/>
  <c r="AL516" i="48"/>
  <c r="AL515" i="48"/>
  <c r="AL514" i="48"/>
  <c r="AL513" i="48"/>
  <c r="AL512" i="48"/>
  <c r="AL511" i="48"/>
  <c r="AL510" i="48"/>
  <c r="AL509" i="48"/>
  <c r="AL508" i="48"/>
  <c r="AL507" i="48"/>
  <c r="AL506" i="48"/>
  <c r="AL505" i="48"/>
  <c r="AL503" i="48"/>
  <c r="AL502" i="48"/>
  <c r="AL501" i="48"/>
  <c r="AL500" i="48"/>
  <c r="AL499" i="48"/>
  <c r="AJ538" i="48"/>
  <c r="AJ537" i="48"/>
  <c r="AJ536" i="48"/>
  <c r="AJ535" i="48"/>
  <c r="AJ534" i="48"/>
  <c r="AJ533" i="48"/>
  <c r="AJ532" i="48"/>
  <c r="AJ531" i="48"/>
  <c r="AJ530" i="48"/>
  <c r="AJ529" i="48"/>
  <c r="AJ528" i="48"/>
  <c r="AJ527" i="48"/>
  <c r="AJ526" i="48"/>
  <c r="AJ525" i="48"/>
  <c r="AJ524" i="48"/>
  <c r="AJ523" i="48"/>
  <c r="AJ522" i="48"/>
  <c r="AJ521" i="48"/>
  <c r="AJ520" i="48"/>
  <c r="AJ519" i="48"/>
  <c r="AJ518" i="48"/>
  <c r="AJ517" i="48"/>
  <c r="AJ516" i="48"/>
  <c r="AJ515" i="48"/>
  <c r="AJ514" i="48"/>
  <c r="AJ513" i="48"/>
  <c r="AJ512" i="48"/>
  <c r="AJ511" i="48"/>
  <c r="AJ510" i="48"/>
  <c r="AJ509" i="48"/>
  <c r="AJ508" i="48"/>
  <c r="AJ507" i="48"/>
  <c r="AJ506" i="48"/>
  <c r="AJ505" i="48"/>
  <c r="AJ503" i="48"/>
  <c r="AJ502" i="48"/>
  <c r="AJ501" i="48"/>
  <c r="AJ500" i="48"/>
  <c r="AJ499" i="48"/>
  <c r="AH538" i="48"/>
  <c r="AH537" i="48"/>
  <c r="AH536" i="48"/>
  <c r="AH535" i="48"/>
  <c r="AH534" i="48"/>
  <c r="AH533" i="48"/>
  <c r="AH532" i="48"/>
  <c r="AH531" i="48"/>
  <c r="AH530" i="48"/>
  <c r="AH529" i="48"/>
  <c r="AH528" i="48"/>
  <c r="AH527" i="48"/>
  <c r="AH526" i="48"/>
  <c r="AH525" i="48"/>
  <c r="AH524" i="48"/>
  <c r="AH523" i="48"/>
  <c r="AH522" i="48"/>
  <c r="AH521" i="48"/>
  <c r="AH520" i="48"/>
  <c r="AH519" i="48"/>
  <c r="AH518" i="48"/>
  <c r="AH517" i="48"/>
  <c r="AH516" i="48"/>
  <c r="AH515" i="48"/>
  <c r="AH514" i="48"/>
  <c r="AH513" i="48"/>
  <c r="AH512" i="48"/>
  <c r="AH511" i="48"/>
  <c r="AH510" i="48"/>
  <c r="AH509" i="48"/>
  <c r="AH508" i="48"/>
  <c r="AH507" i="48"/>
  <c r="AH506" i="48"/>
  <c r="AH505" i="48"/>
  <c r="AH503" i="48"/>
  <c r="AH502" i="48"/>
  <c r="AH501" i="48"/>
  <c r="AH500" i="48"/>
  <c r="AH499" i="48"/>
  <c r="AF538" i="48"/>
  <c r="AF537" i="48"/>
  <c r="AF536" i="48"/>
  <c r="AF535" i="48"/>
  <c r="AF534" i="48"/>
  <c r="AF533" i="48"/>
  <c r="AF532" i="48"/>
  <c r="AF531" i="48"/>
  <c r="AF530" i="48"/>
  <c r="AF529" i="48"/>
  <c r="AF528" i="48"/>
  <c r="AF527" i="48"/>
  <c r="AF526" i="48"/>
  <c r="AF525" i="48"/>
  <c r="AF524" i="48"/>
  <c r="AF523" i="48"/>
  <c r="AF522" i="48"/>
  <c r="AF521" i="48"/>
  <c r="AF520" i="48"/>
  <c r="AF519" i="48"/>
  <c r="AF518" i="48"/>
  <c r="AF517" i="48"/>
  <c r="AF516" i="48"/>
  <c r="AF515" i="48"/>
  <c r="AF514" i="48"/>
  <c r="AF513" i="48"/>
  <c r="AF512" i="48"/>
  <c r="AF511" i="48"/>
  <c r="AF510" i="48"/>
  <c r="AF509" i="48"/>
  <c r="AF508" i="48"/>
  <c r="AF507" i="48"/>
  <c r="AF506" i="48"/>
  <c r="AF505" i="48"/>
  <c r="AF503" i="48"/>
  <c r="AF502" i="48"/>
  <c r="AF501" i="48"/>
  <c r="AF500" i="48"/>
  <c r="AF499" i="48"/>
  <c r="AD538" i="48"/>
  <c r="AD537" i="48"/>
  <c r="AD536" i="48"/>
  <c r="AD535" i="48"/>
  <c r="AD534" i="48"/>
  <c r="AD533" i="48"/>
  <c r="AD532" i="48"/>
  <c r="AD531" i="48"/>
  <c r="AD530" i="48"/>
  <c r="AD529" i="48"/>
  <c r="AD528" i="48"/>
  <c r="AD527" i="48"/>
  <c r="AD526" i="48"/>
  <c r="AD525" i="48"/>
  <c r="AD524" i="48"/>
  <c r="AD523" i="48"/>
  <c r="AD522" i="48"/>
  <c r="AD521" i="48"/>
  <c r="AD520" i="48"/>
  <c r="AD519" i="48"/>
  <c r="AD518" i="48"/>
  <c r="AD517" i="48"/>
  <c r="AD516" i="48"/>
  <c r="AD515" i="48"/>
  <c r="AD514" i="48"/>
  <c r="AD513" i="48"/>
  <c r="AD512" i="48"/>
  <c r="AD511" i="48"/>
  <c r="AD510" i="48"/>
  <c r="AD509" i="48"/>
  <c r="AD508" i="48"/>
  <c r="AD507" i="48"/>
  <c r="AD506" i="48"/>
  <c r="AD505" i="48"/>
  <c r="AD503" i="48"/>
  <c r="AD502" i="48"/>
  <c r="AD501" i="48"/>
  <c r="AD500" i="48"/>
  <c r="AD499" i="48"/>
  <c r="Y538" i="48"/>
  <c r="W538" i="48"/>
  <c r="V538" i="48"/>
  <c r="A538" i="48"/>
  <c r="A537" i="48"/>
  <c r="A536" i="48"/>
  <c r="Y537" i="48"/>
  <c r="AB537" i="48" s="1"/>
  <c r="Y536" i="48"/>
  <c r="AB536" i="48" s="1"/>
  <c r="W537" i="48"/>
  <c r="V537" i="48"/>
  <c r="W536" i="48"/>
  <c r="V536" i="48"/>
  <c r="W535" i="48"/>
  <c r="U535" i="48"/>
  <c r="V535" i="48" s="1"/>
  <c r="F566" i="48"/>
  <c r="E566" i="48"/>
  <c r="F565" i="48"/>
  <c r="E565" i="48"/>
  <c r="F564" i="48"/>
  <c r="E564" i="48"/>
  <c r="F563" i="48"/>
  <c r="E563" i="48"/>
  <c r="F562" i="48"/>
  <c r="E562" i="48"/>
  <c r="F561" i="48"/>
  <c r="E561" i="48"/>
  <c r="F560" i="48"/>
  <c r="E560" i="48"/>
  <c r="F559" i="48"/>
  <c r="E559" i="48"/>
  <c r="F558" i="48"/>
  <c r="E558" i="48"/>
  <c r="F557" i="48"/>
  <c r="E557" i="48"/>
  <c r="F556" i="48"/>
  <c r="E556" i="48"/>
  <c r="F555" i="48"/>
  <c r="E555" i="48"/>
  <c r="F554" i="48"/>
  <c r="E554" i="48"/>
  <c r="F553" i="48"/>
  <c r="E553" i="48"/>
  <c r="F552" i="48"/>
  <c r="E552" i="48"/>
  <c r="F551" i="48"/>
  <c r="E551" i="48"/>
  <c r="F550" i="48"/>
  <c r="E550" i="48"/>
  <c r="F549" i="48"/>
  <c r="E549" i="48"/>
  <c r="F548" i="48"/>
  <c r="E548" i="48"/>
  <c r="F547" i="48"/>
  <c r="E547" i="48"/>
  <c r="F546" i="48"/>
  <c r="E546" i="48"/>
  <c r="F545" i="48"/>
  <c r="E545" i="48"/>
  <c r="F544" i="48"/>
  <c r="E544" i="48"/>
  <c r="F543" i="48"/>
  <c r="E543" i="48"/>
  <c r="F542" i="48"/>
  <c r="E542" i="48"/>
  <c r="F541" i="48"/>
  <c r="E541" i="48"/>
  <c r="F540" i="48"/>
  <c r="E540" i="48"/>
  <c r="F539" i="48"/>
  <c r="E539" i="48"/>
  <c r="F538" i="48"/>
  <c r="E538" i="48"/>
  <c r="F537" i="48"/>
  <c r="E537" i="48"/>
  <c r="F536" i="48"/>
  <c r="E536" i="48"/>
  <c r="F535" i="48"/>
  <c r="E535" i="48"/>
  <c r="AB520" i="48"/>
  <c r="AB506" i="48"/>
  <c r="A534" i="48"/>
  <c r="A533" i="48"/>
  <c r="A532" i="48"/>
  <c r="A531" i="48"/>
  <c r="A530" i="48"/>
  <c r="A529" i="48"/>
  <c r="A528" i="48"/>
  <c r="A527" i="48"/>
  <c r="A526" i="48"/>
  <c r="A525" i="48"/>
  <c r="A524" i="48"/>
  <c r="A523" i="48"/>
  <c r="A522" i="48"/>
  <c r="A521" i="48"/>
  <c r="A520" i="48"/>
  <c r="AU520" i="48" s="1"/>
  <c r="A519" i="48"/>
  <c r="A518" i="48"/>
  <c r="A517" i="48"/>
  <c r="A516" i="48"/>
  <c r="A515" i="48"/>
  <c r="A514" i="48"/>
  <c r="A513" i="48"/>
  <c r="A512" i="48"/>
  <c r="A511" i="48"/>
  <c r="A510" i="48"/>
  <c r="A509" i="48"/>
  <c r="A508" i="48"/>
  <c r="A507" i="48"/>
  <c r="W534" i="48"/>
  <c r="V534" i="48"/>
  <c r="W533" i="48"/>
  <c r="V533" i="48"/>
  <c r="Y532" i="48"/>
  <c r="AB532" i="48" s="1"/>
  <c r="Y531" i="48"/>
  <c r="AB531" i="48" s="1"/>
  <c r="Y530" i="48"/>
  <c r="AB530" i="48" s="1"/>
  <c r="Y529" i="48"/>
  <c r="AB529" i="48" s="1"/>
  <c r="Y528" i="48"/>
  <c r="AB528" i="48" s="1"/>
  <c r="Y527" i="48"/>
  <c r="AB527" i="48" s="1"/>
  <c r="Y525" i="48"/>
  <c r="AB525" i="48" s="1"/>
  <c r="Y524" i="48"/>
  <c r="AB524" i="48" s="1"/>
  <c r="W532" i="48"/>
  <c r="V532" i="48"/>
  <c r="W531" i="48"/>
  <c r="V531" i="48"/>
  <c r="W530" i="48"/>
  <c r="V530" i="48"/>
  <c r="W529" i="48"/>
  <c r="V529" i="48"/>
  <c r="W528" i="48"/>
  <c r="V528" i="48"/>
  <c r="W527" i="48"/>
  <c r="V527" i="48"/>
  <c r="Y526" i="48"/>
  <c r="W526" i="48"/>
  <c r="V526" i="48"/>
  <c r="W525" i="48"/>
  <c r="V525" i="48"/>
  <c r="W524" i="48"/>
  <c r="V524" i="48"/>
  <c r="BG538" i="48"/>
  <c r="BF538" i="48"/>
  <c r="BE538" i="48"/>
  <c r="BD538" i="48"/>
  <c r="BC538" i="48"/>
  <c r="BB538" i="48"/>
  <c r="BA538" i="48"/>
  <c r="AZ538" i="48"/>
  <c r="BG537" i="48"/>
  <c r="BF537" i="48"/>
  <c r="BE537" i="48"/>
  <c r="BD537" i="48"/>
  <c r="BC537" i="48"/>
  <c r="BB537" i="48"/>
  <c r="BA537" i="48"/>
  <c r="AZ537" i="48"/>
  <c r="BG536" i="48"/>
  <c r="BF536" i="48"/>
  <c r="BE536" i="48"/>
  <c r="BD536" i="48"/>
  <c r="BC536" i="48"/>
  <c r="BB536" i="48"/>
  <c r="BA536" i="48"/>
  <c r="AZ536" i="48"/>
  <c r="BJ535" i="48"/>
  <c r="BI535" i="48"/>
  <c r="BH535" i="48"/>
  <c r="BG535" i="48"/>
  <c r="BF535" i="48"/>
  <c r="BE535" i="48"/>
  <c r="BD535" i="48"/>
  <c r="BC535" i="48"/>
  <c r="BB535" i="48"/>
  <c r="BA535" i="48"/>
  <c r="AZ535" i="48"/>
  <c r="BG534" i="48"/>
  <c r="BF534" i="48"/>
  <c r="BE534" i="48"/>
  <c r="BD534" i="48"/>
  <c r="BC534" i="48"/>
  <c r="BB534" i="48"/>
  <c r="BA534" i="48"/>
  <c r="AZ534" i="48"/>
  <c r="BG533" i="48"/>
  <c r="BF533" i="48"/>
  <c r="BE533" i="48"/>
  <c r="BD533" i="48"/>
  <c r="BC533" i="48"/>
  <c r="BB533" i="48"/>
  <c r="BA533" i="48"/>
  <c r="AZ533" i="48"/>
  <c r="BG532" i="48"/>
  <c r="BF532" i="48"/>
  <c r="BE532" i="48"/>
  <c r="BD532" i="48"/>
  <c r="BC532" i="48"/>
  <c r="BB532" i="48"/>
  <c r="BA532" i="48"/>
  <c r="AZ532" i="48"/>
  <c r="BG531" i="48"/>
  <c r="BF531" i="48"/>
  <c r="BE531" i="48"/>
  <c r="BD531" i="48"/>
  <c r="BC531" i="48"/>
  <c r="BB531" i="48"/>
  <c r="BA531" i="48"/>
  <c r="AZ531" i="48"/>
  <c r="BG530" i="48"/>
  <c r="BF530" i="48"/>
  <c r="BE530" i="48"/>
  <c r="BD530" i="48"/>
  <c r="BC530" i="48"/>
  <c r="BB530" i="48"/>
  <c r="BA530" i="48"/>
  <c r="AZ530" i="48"/>
  <c r="BG529" i="48"/>
  <c r="BF529" i="48"/>
  <c r="BE529" i="48"/>
  <c r="BD529" i="48"/>
  <c r="BC529" i="48"/>
  <c r="BB529" i="48"/>
  <c r="BA529" i="48"/>
  <c r="AZ529" i="48"/>
  <c r="BG528" i="48"/>
  <c r="BF528" i="48"/>
  <c r="BE528" i="48"/>
  <c r="BD528" i="48"/>
  <c r="BC528" i="48"/>
  <c r="BB528" i="48"/>
  <c r="BA528" i="48"/>
  <c r="AZ528" i="48"/>
  <c r="BG527" i="48"/>
  <c r="BF527" i="48"/>
  <c r="BE527" i="48"/>
  <c r="BD527" i="48"/>
  <c r="BC527" i="48"/>
  <c r="BB527" i="48"/>
  <c r="BA527" i="48"/>
  <c r="AZ527" i="48"/>
  <c r="BG526" i="48"/>
  <c r="BF526" i="48"/>
  <c r="BE526" i="48"/>
  <c r="BD526" i="48"/>
  <c r="BC526" i="48"/>
  <c r="BB526" i="48"/>
  <c r="BA526" i="48"/>
  <c r="AZ526" i="48"/>
  <c r="BG525" i="48"/>
  <c r="BF525" i="48"/>
  <c r="BE525" i="48"/>
  <c r="BD525" i="48"/>
  <c r="BC525" i="48"/>
  <c r="BB525" i="48"/>
  <c r="BA525" i="48"/>
  <c r="AZ525" i="48"/>
  <c r="BG524" i="48"/>
  <c r="BF524" i="48"/>
  <c r="BE524" i="48"/>
  <c r="BD524" i="48"/>
  <c r="BC524" i="48"/>
  <c r="BB524" i="48"/>
  <c r="BA524" i="48"/>
  <c r="AZ524" i="48"/>
  <c r="BG523" i="48"/>
  <c r="BF523" i="48"/>
  <c r="BE523" i="48"/>
  <c r="BD523" i="48"/>
  <c r="BC523" i="48"/>
  <c r="BB523" i="48"/>
  <c r="BA523" i="48"/>
  <c r="AZ523" i="48"/>
  <c r="BG522" i="48"/>
  <c r="BF522" i="48"/>
  <c r="BE522" i="48"/>
  <c r="BD522" i="48"/>
  <c r="BC522" i="48"/>
  <c r="BB522" i="48"/>
  <c r="BA522" i="48"/>
  <c r="AZ522" i="48"/>
  <c r="BG521" i="48"/>
  <c r="BF521" i="48"/>
  <c r="BE521" i="48"/>
  <c r="BD521" i="48"/>
  <c r="BC521" i="48"/>
  <c r="BB521" i="48"/>
  <c r="BA521" i="48"/>
  <c r="AZ521" i="48"/>
  <c r="Y523" i="48"/>
  <c r="AB523" i="48" s="1"/>
  <c r="W523" i="48"/>
  <c r="V523" i="48"/>
  <c r="Y522" i="48"/>
  <c r="W522" i="48"/>
  <c r="V522" i="48"/>
  <c r="Y521" i="48"/>
  <c r="AB521" i="48" s="1"/>
  <c r="W521" i="48"/>
  <c r="V521" i="48"/>
  <c r="W520" i="48"/>
  <c r="W519" i="48"/>
  <c r="W518" i="48"/>
  <c r="W517" i="48"/>
  <c r="W516" i="48"/>
  <c r="W515" i="48"/>
  <c r="W514" i="48"/>
  <c r="W513" i="48"/>
  <c r="W512" i="48"/>
  <c r="W511" i="48"/>
  <c r="W510" i="48"/>
  <c r="W509" i="48"/>
  <c r="W508" i="48"/>
  <c r="W507" i="48"/>
  <c r="W506" i="48"/>
  <c r="W505" i="48"/>
  <c r="W503" i="48"/>
  <c r="W502" i="48"/>
  <c r="W501" i="48"/>
  <c r="W500" i="48"/>
  <c r="W499" i="48"/>
  <c r="Y519" i="48"/>
  <c r="AB519" i="48" s="1"/>
  <c r="Y516" i="48"/>
  <c r="AB516" i="48" s="1"/>
  <c r="Y515" i="48"/>
  <c r="AB515" i="48" s="1"/>
  <c r="Y514" i="48"/>
  <c r="AB514" i="48" s="1"/>
  <c r="Y513" i="48"/>
  <c r="AB513" i="48" s="1"/>
  <c r="Y512" i="48"/>
  <c r="AB512" i="48" s="1"/>
  <c r="Y510" i="48"/>
  <c r="AB510" i="48" s="1"/>
  <c r="Y509" i="48"/>
  <c r="AB509" i="48" s="1"/>
  <c r="Y508" i="48"/>
  <c r="AB508" i="48" s="1"/>
  <c r="Y507" i="48"/>
  <c r="AB507" i="48" s="1"/>
  <c r="Y518" i="48"/>
  <c r="V519" i="48"/>
  <c r="V518" i="48"/>
  <c r="V517" i="48"/>
  <c r="V516" i="48"/>
  <c r="V515" i="48"/>
  <c r="V514" i="48"/>
  <c r="V513" i="48"/>
  <c r="V512" i="48"/>
  <c r="V511" i="48"/>
  <c r="V510" i="48"/>
  <c r="V509" i="48"/>
  <c r="V508" i="48"/>
  <c r="V507" i="48"/>
  <c r="V506" i="48"/>
  <c r="V505" i="48"/>
  <c r="V503" i="48"/>
  <c r="V502" i="48"/>
  <c r="Y505" i="48"/>
  <c r="AB505" i="48" s="1"/>
  <c r="U501" i="48"/>
  <c r="A505" i="48"/>
  <c r="A503" i="48"/>
  <c r="A502" i="48"/>
  <c r="A501" i="48"/>
  <c r="AU501" i="48" s="1"/>
  <c r="A500" i="48"/>
  <c r="A499" i="48"/>
  <c r="Y503" i="48"/>
  <c r="AB503" i="48" s="1"/>
  <c r="V500" i="48"/>
  <c r="V499" i="48"/>
  <c r="BJ520" i="48"/>
  <c r="BI520" i="48"/>
  <c r="BH520" i="48"/>
  <c r="BG520" i="48"/>
  <c r="BF520" i="48"/>
  <c r="BE520" i="48"/>
  <c r="BD520" i="48"/>
  <c r="BG519" i="48"/>
  <c r="BF519" i="48"/>
  <c r="BE519" i="48"/>
  <c r="BD519" i="48"/>
  <c r="BG518" i="48"/>
  <c r="BF518" i="48"/>
  <c r="BE518" i="48"/>
  <c r="BD518" i="48"/>
  <c r="BG517" i="48"/>
  <c r="BF517" i="48"/>
  <c r="BE517" i="48"/>
  <c r="BD517" i="48"/>
  <c r="BG516" i="48"/>
  <c r="BF516" i="48"/>
  <c r="BE516" i="48"/>
  <c r="BD516" i="48"/>
  <c r="BG515" i="48"/>
  <c r="BF515" i="48"/>
  <c r="BE515" i="48"/>
  <c r="BD515" i="48"/>
  <c r="BG514" i="48"/>
  <c r="BF514" i="48"/>
  <c r="BE514" i="48"/>
  <c r="BD514" i="48"/>
  <c r="BG513" i="48"/>
  <c r="BF513" i="48"/>
  <c r="BE513" i="48"/>
  <c r="BD513" i="48"/>
  <c r="BG512" i="48"/>
  <c r="BF512" i="48"/>
  <c r="BE512" i="48"/>
  <c r="BD512" i="48"/>
  <c r="BG511" i="48"/>
  <c r="BF511" i="48"/>
  <c r="BE511" i="48"/>
  <c r="BD511" i="48"/>
  <c r="BG510" i="48"/>
  <c r="BF510" i="48"/>
  <c r="BE510" i="48"/>
  <c r="BD510" i="48"/>
  <c r="BG509" i="48"/>
  <c r="BF509" i="48"/>
  <c r="BE509" i="48"/>
  <c r="BD509" i="48"/>
  <c r="BG508" i="48"/>
  <c r="BF508" i="48"/>
  <c r="BE508" i="48"/>
  <c r="BD508" i="48"/>
  <c r="BG507" i="48"/>
  <c r="BF507" i="48"/>
  <c r="BE507" i="48"/>
  <c r="BD507" i="48"/>
  <c r="BJ506" i="48"/>
  <c r="BI506" i="48"/>
  <c r="BH506" i="48"/>
  <c r="BG506" i="48"/>
  <c r="BF506" i="48"/>
  <c r="BE506" i="48"/>
  <c r="BD506" i="48"/>
  <c r="BG505" i="48"/>
  <c r="BF505" i="48"/>
  <c r="BE505" i="48"/>
  <c r="BD505" i="48"/>
  <c r="BG503" i="48"/>
  <c r="BF503" i="48"/>
  <c r="BE503" i="48"/>
  <c r="BD503" i="48"/>
  <c r="BG502" i="48"/>
  <c r="BF502" i="48"/>
  <c r="BE502" i="48"/>
  <c r="BD502" i="48"/>
  <c r="BJ501" i="48"/>
  <c r="BI501" i="48"/>
  <c r="BH501" i="48"/>
  <c r="BG501" i="48"/>
  <c r="BF501" i="48"/>
  <c r="BE501" i="48"/>
  <c r="BD501" i="48"/>
  <c r="BG500" i="48"/>
  <c r="BF500" i="48"/>
  <c r="BE500" i="48"/>
  <c r="BD500" i="48"/>
  <c r="BG499" i="48"/>
  <c r="BF499" i="48"/>
  <c r="BE499" i="48"/>
  <c r="BD499" i="48"/>
  <c r="BC519" i="48"/>
  <c r="BB519" i="48"/>
  <c r="BA519" i="48"/>
  <c r="AZ519" i="48"/>
  <c r="BC518" i="48"/>
  <c r="BB518" i="48"/>
  <c r="BA518" i="48"/>
  <c r="AZ518" i="48"/>
  <c r="BC517" i="48"/>
  <c r="BB517" i="48"/>
  <c r="BA517" i="48"/>
  <c r="AZ517" i="48"/>
  <c r="BC516" i="48"/>
  <c r="BB516" i="48"/>
  <c r="BA516" i="48"/>
  <c r="AZ516" i="48"/>
  <c r="BC515" i="48"/>
  <c r="BB515" i="48"/>
  <c r="BA515" i="48"/>
  <c r="AZ515" i="48"/>
  <c r="BC514" i="48"/>
  <c r="BB514" i="48"/>
  <c r="BA514" i="48"/>
  <c r="AZ514" i="48"/>
  <c r="BC513" i="48"/>
  <c r="BB513" i="48"/>
  <c r="BA513" i="48"/>
  <c r="AZ513" i="48"/>
  <c r="BC512" i="48"/>
  <c r="BB512" i="48"/>
  <c r="BA512" i="48"/>
  <c r="AZ512" i="48"/>
  <c r="BC511" i="48"/>
  <c r="BB511" i="48"/>
  <c r="BA511" i="48"/>
  <c r="AZ511" i="48"/>
  <c r="BC510" i="48"/>
  <c r="BB510" i="48"/>
  <c r="BA510" i="48"/>
  <c r="AZ510" i="48"/>
  <c r="BC509" i="48"/>
  <c r="BB509" i="48"/>
  <c r="BA509" i="48"/>
  <c r="AZ509" i="48"/>
  <c r="BC508" i="48"/>
  <c r="BB508" i="48"/>
  <c r="BA508" i="48"/>
  <c r="AZ508" i="48"/>
  <c r="BC507" i="48"/>
  <c r="BB507" i="48"/>
  <c r="BA507" i="48"/>
  <c r="AZ507" i="48"/>
  <c r="BC506" i="48"/>
  <c r="BB506" i="48"/>
  <c r="BA506" i="48"/>
  <c r="AZ506" i="48"/>
  <c r="BC505" i="48"/>
  <c r="BB505" i="48"/>
  <c r="BA505" i="48"/>
  <c r="AZ505" i="48"/>
  <c r="BC503" i="48"/>
  <c r="BB503" i="48"/>
  <c r="BA503" i="48"/>
  <c r="AZ503" i="48"/>
  <c r="BC502" i="48"/>
  <c r="BB502" i="48"/>
  <c r="BA502" i="48"/>
  <c r="AZ502" i="48"/>
  <c r="BC501" i="48"/>
  <c r="BB501" i="48"/>
  <c r="BA501" i="48"/>
  <c r="AZ501" i="48"/>
  <c r="BC500" i="48"/>
  <c r="BB500" i="48"/>
  <c r="BA500" i="48"/>
  <c r="AZ500" i="48"/>
  <c r="BC499" i="48"/>
  <c r="BB499" i="48"/>
  <c r="BA499" i="48"/>
  <c r="AZ499" i="48"/>
  <c r="BJ498" i="48"/>
  <c r="BI498" i="48"/>
  <c r="AP496" i="48"/>
  <c r="AP495" i="48"/>
  <c r="AP494" i="48"/>
  <c r="AP493" i="48"/>
  <c r="AP492" i="48"/>
  <c r="AP491" i="48"/>
  <c r="AP490" i="48"/>
  <c r="AP489" i="48"/>
  <c r="AP488" i="48"/>
  <c r="AP487" i="48"/>
  <c r="AP486" i="48"/>
  <c r="AP485" i="48"/>
  <c r="AP484" i="48"/>
  <c r="AP483" i="48"/>
  <c r="AP482" i="48"/>
  <c r="AP481" i="48"/>
  <c r="AP480" i="48"/>
  <c r="AP479" i="48"/>
  <c r="AP478" i="48"/>
  <c r="AP477" i="48"/>
  <c r="AP476" i="48"/>
  <c r="AP475" i="48"/>
  <c r="AP474" i="48"/>
  <c r="AP473" i="48"/>
  <c r="AP472" i="48"/>
  <c r="AP471" i="48"/>
  <c r="AP470" i="48"/>
  <c r="AP469" i="48"/>
  <c r="AP468" i="48"/>
  <c r="AP467" i="48"/>
  <c r="AP466" i="48"/>
  <c r="AP465" i="48"/>
  <c r="AP464" i="48"/>
  <c r="AP463" i="48"/>
  <c r="AP462" i="48"/>
  <c r="AP461" i="48"/>
  <c r="AP460" i="48"/>
  <c r="AP459" i="48"/>
  <c r="AP458" i="48"/>
  <c r="AP457" i="48"/>
  <c r="AP456" i="48"/>
  <c r="AP455" i="48"/>
  <c r="AP454" i="48"/>
  <c r="AP453" i="48"/>
  <c r="AP452" i="48"/>
  <c r="AP451" i="48"/>
  <c r="AP450" i="48"/>
  <c r="AP449" i="48"/>
  <c r="AP448" i="48"/>
  <c r="AP447" i="48"/>
  <c r="AP446" i="48"/>
  <c r="AP445" i="48"/>
  <c r="AP444" i="48"/>
  <c r="AP443" i="48"/>
  <c r="AP442" i="48"/>
  <c r="AP441" i="48"/>
  <c r="AP440" i="48"/>
  <c r="AP439" i="48"/>
  <c r="AP436" i="48"/>
  <c r="AP435" i="48"/>
  <c r="AP434" i="48"/>
  <c r="AN496" i="48"/>
  <c r="AN495" i="48"/>
  <c r="AN494" i="48"/>
  <c r="AN493" i="48"/>
  <c r="AN492" i="48"/>
  <c r="AN491" i="48"/>
  <c r="AN490" i="48"/>
  <c r="AN489" i="48"/>
  <c r="AN488" i="48"/>
  <c r="AN487" i="48"/>
  <c r="AL496" i="48"/>
  <c r="AL495" i="48"/>
  <c r="AL494" i="48"/>
  <c r="AL493" i="48"/>
  <c r="AL492" i="48"/>
  <c r="AL491" i="48"/>
  <c r="AL490" i="48"/>
  <c r="AL489" i="48"/>
  <c r="AL488" i="48"/>
  <c r="AL487" i="48"/>
  <c r="AJ496" i="48"/>
  <c r="AJ495" i="48"/>
  <c r="AJ494" i="48"/>
  <c r="AJ493" i="48"/>
  <c r="AJ492" i="48"/>
  <c r="AJ491" i="48"/>
  <c r="AJ490" i="48"/>
  <c r="AJ489" i="48"/>
  <c r="AJ488" i="48"/>
  <c r="AJ487" i="48"/>
  <c r="AH496" i="48"/>
  <c r="AH495" i="48"/>
  <c r="AH494" i="48"/>
  <c r="AH493" i="48"/>
  <c r="AH492" i="48"/>
  <c r="AH491" i="48"/>
  <c r="AH490" i="48"/>
  <c r="AH489" i="48"/>
  <c r="AH488" i="48"/>
  <c r="AH487" i="48"/>
  <c r="AF496" i="48"/>
  <c r="AF495" i="48"/>
  <c r="AF494" i="48"/>
  <c r="AF493" i="48"/>
  <c r="AF492" i="48"/>
  <c r="AF491" i="48"/>
  <c r="AF490" i="48"/>
  <c r="AF489" i="48"/>
  <c r="AF488" i="48"/>
  <c r="AF487" i="48"/>
  <c r="AD495" i="48"/>
  <c r="AD494" i="48"/>
  <c r="AD493" i="48"/>
  <c r="AD492" i="48"/>
  <c r="AD491" i="48"/>
  <c r="AD490" i="48"/>
  <c r="AD489" i="48"/>
  <c r="AD488" i="48"/>
  <c r="AD487" i="48"/>
  <c r="A495" i="48"/>
  <c r="A494" i="48"/>
  <c r="A493" i="48"/>
  <c r="A492" i="48"/>
  <c r="A491" i="48"/>
  <c r="A490" i="48"/>
  <c r="A489" i="48"/>
  <c r="A488" i="48"/>
  <c r="A487" i="48"/>
  <c r="W495" i="48"/>
  <c r="V495" i="48"/>
  <c r="Y494" i="48"/>
  <c r="AB494" i="48" s="1"/>
  <c r="W494" i="48"/>
  <c r="V494" i="48"/>
  <c r="Y493" i="48"/>
  <c r="AB493" i="48" s="1"/>
  <c r="Y491" i="48"/>
  <c r="AB491" i="48" s="1"/>
  <c r="Y490" i="48"/>
  <c r="AB490" i="48" s="1"/>
  <c r="Y489" i="48"/>
  <c r="AB489" i="48" s="1"/>
  <c r="Y487" i="48"/>
  <c r="AB487" i="48" s="1"/>
  <c r="W493" i="48"/>
  <c r="V493" i="48"/>
  <c r="W492" i="48"/>
  <c r="V492" i="48"/>
  <c r="W491" i="48"/>
  <c r="V491" i="48"/>
  <c r="W490" i="48"/>
  <c r="V490" i="48"/>
  <c r="W489" i="48"/>
  <c r="V489" i="48"/>
  <c r="W488" i="48"/>
  <c r="V488" i="48"/>
  <c r="BJ496" i="48"/>
  <c r="BI496" i="48"/>
  <c r="BH496" i="48"/>
  <c r="BG496" i="48"/>
  <c r="BF496" i="48"/>
  <c r="BG495" i="48"/>
  <c r="BF495" i="48"/>
  <c r="BG494" i="48"/>
  <c r="BF494" i="48"/>
  <c r="BG493" i="48"/>
  <c r="BF493" i="48"/>
  <c r="BG492" i="48"/>
  <c r="BF492" i="48"/>
  <c r="BG491" i="48"/>
  <c r="BF491" i="48"/>
  <c r="BG490" i="48"/>
  <c r="BF490" i="48"/>
  <c r="BG489" i="48"/>
  <c r="BF489" i="48"/>
  <c r="BG488" i="48"/>
  <c r="BF488" i="48"/>
  <c r="BG487" i="48"/>
  <c r="BF487" i="48"/>
  <c r="BE495" i="48"/>
  <c r="BD495" i="48"/>
  <c r="BC495" i="48"/>
  <c r="BB495" i="48"/>
  <c r="BA495" i="48"/>
  <c r="AZ495" i="48"/>
  <c r="BE494" i="48"/>
  <c r="BD494" i="48"/>
  <c r="BC494" i="48"/>
  <c r="BB494" i="48"/>
  <c r="BA494" i="48"/>
  <c r="AZ494" i="48"/>
  <c r="BE493" i="48"/>
  <c r="BD493" i="48"/>
  <c r="BC493" i="48"/>
  <c r="BB493" i="48"/>
  <c r="BA493" i="48"/>
  <c r="AZ493" i="48"/>
  <c r="BE492" i="48"/>
  <c r="BD492" i="48"/>
  <c r="BC492" i="48"/>
  <c r="BB492" i="48"/>
  <c r="BA492" i="48"/>
  <c r="AZ492" i="48"/>
  <c r="BE491" i="48"/>
  <c r="BD491" i="48"/>
  <c r="BC491" i="48"/>
  <c r="BB491" i="48"/>
  <c r="BA491" i="48"/>
  <c r="AZ491" i="48"/>
  <c r="BE490" i="48"/>
  <c r="BD490" i="48"/>
  <c r="BC490" i="48"/>
  <c r="BB490" i="48"/>
  <c r="BA490" i="48"/>
  <c r="AZ490" i="48"/>
  <c r="BE489" i="48"/>
  <c r="BD489" i="48"/>
  <c r="BC489" i="48"/>
  <c r="BB489" i="48"/>
  <c r="BA489" i="48"/>
  <c r="AZ489" i="48"/>
  <c r="BE488" i="48"/>
  <c r="BD488" i="48"/>
  <c r="BC488" i="48"/>
  <c r="BB488" i="48"/>
  <c r="BA488" i="48"/>
  <c r="AZ488" i="48"/>
  <c r="BE487" i="48"/>
  <c r="BD487" i="48"/>
  <c r="BC487" i="48"/>
  <c r="BB487" i="48"/>
  <c r="BA487" i="48"/>
  <c r="AZ487" i="48"/>
  <c r="W487" i="48"/>
  <c r="V487" i="48"/>
  <c r="AN485" i="48"/>
  <c r="AN484" i="48"/>
  <c r="AN483" i="48"/>
  <c r="AN482" i="48"/>
  <c r="AN481" i="48"/>
  <c r="AN480" i="48"/>
  <c r="AN479" i="48"/>
  <c r="AN478" i="48"/>
  <c r="AN477" i="48"/>
  <c r="AN476" i="48"/>
  <c r="AN475" i="48"/>
  <c r="AN474" i="48"/>
  <c r="AN473" i="48"/>
  <c r="AN472" i="48"/>
  <c r="AN471" i="48"/>
  <c r="AN470" i="48"/>
  <c r="AN469" i="48"/>
  <c r="AN468" i="48"/>
  <c r="AN467" i="48"/>
  <c r="AN466" i="48"/>
  <c r="AN465" i="48"/>
  <c r="AN464" i="48"/>
  <c r="AN463" i="48"/>
  <c r="AN462" i="48"/>
  <c r="AN461" i="48"/>
  <c r="AN460" i="48"/>
  <c r="AN459" i="48"/>
  <c r="AN458" i="48"/>
  <c r="AN457" i="48"/>
  <c r="AN456" i="48"/>
  <c r="AN455" i="48"/>
  <c r="AN454" i="48"/>
  <c r="AN453" i="48"/>
  <c r="AN452" i="48"/>
  <c r="AN451" i="48"/>
  <c r="AN450" i="48"/>
  <c r="AN449" i="48"/>
  <c r="AN448" i="48"/>
  <c r="AN447" i="48"/>
  <c r="AN446" i="48"/>
  <c r="AN445" i="48"/>
  <c r="AN444" i="48"/>
  <c r="AN443" i="48"/>
  <c r="AN442" i="48"/>
  <c r="AN441" i="48"/>
  <c r="AN440" i="48"/>
  <c r="AN439" i="48"/>
  <c r="AN436" i="48"/>
  <c r="AN435" i="48"/>
  <c r="AN434" i="48"/>
  <c r="AL485" i="48"/>
  <c r="AL484" i="48"/>
  <c r="AL483" i="48"/>
  <c r="AL482" i="48"/>
  <c r="AL481" i="48"/>
  <c r="AL480" i="48"/>
  <c r="AL479" i="48"/>
  <c r="AL478" i="48"/>
  <c r="AL477" i="48"/>
  <c r="AL476" i="48"/>
  <c r="AL475" i="48"/>
  <c r="AL474" i="48"/>
  <c r="AL473" i="48"/>
  <c r="AL472" i="48"/>
  <c r="AL471" i="48"/>
  <c r="AL470" i="48"/>
  <c r="AL469" i="48"/>
  <c r="AL468" i="48"/>
  <c r="AL467" i="48"/>
  <c r="AL466" i="48"/>
  <c r="AL465" i="48"/>
  <c r="AL464" i="48"/>
  <c r="AL463" i="48"/>
  <c r="AL462" i="48"/>
  <c r="AL461" i="48"/>
  <c r="AL460" i="48"/>
  <c r="AL459" i="48"/>
  <c r="AL458" i="48"/>
  <c r="AL457" i="48"/>
  <c r="AL456" i="48"/>
  <c r="AL455" i="48"/>
  <c r="AL454" i="48"/>
  <c r="AL453" i="48"/>
  <c r="AL452" i="48"/>
  <c r="AL451" i="48"/>
  <c r="AL450" i="48"/>
  <c r="AL449" i="48"/>
  <c r="AL448" i="48"/>
  <c r="AL447" i="48"/>
  <c r="AL446" i="48"/>
  <c r="AL445" i="48"/>
  <c r="AL444" i="48"/>
  <c r="AL443" i="48"/>
  <c r="AL442" i="48"/>
  <c r="AL441" i="48"/>
  <c r="AL440" i="48"/>
  <c r="AL439" i="48"/>
  <c r="AL436" i="48"/>
  <c r="AL435" i="48"/>
  <c r="AL434" i="48"/>
  <c r="AJ485" i="48"/>
  <c r="AJ484" i="48"/>
  <c r="AJ483" i="48"/>
  <c r="AJ482" i="48"/>
  <c r="AJ481" i="48"/>
  <c r="AJ480" i="48"/>
  <c r="AJ479" i="48"/>
  <c r="AJ478" i="48"/>
  <c r="AJ477" i="48"/>
  <c r="AJ476" i="48"/>
  <c r="AJ475" i="48"/>
  <c r="AJ474" i="48"/>
  <c r="AJ473" i="48"/>
  <c r="AJ472" i="48"/>
  <c r="AJ471" i="48"/>
  <c r="AJ470" i="48"/>
  <c r="AJ469" i="48"/>
  <c r="AJ468" i="48"/>
  <c r="AJ467" i="48"/>
  <c r="AJ466" i="48"/>
  <c r="AJ465" i="48"/>
  <c r="AJ464" i="48"/>
  <c r="AJ463" i="48"/>
  <c r="AJ462" i="48"/>
  <c r="AJ461" i="48"/>
  <c r="AJ460" i="48"/>
  <c r="AJ459" i="48"/>
  <c r="AJ458" i="48"/>
  <c r="AJ457" i="48"/>
  <c r="AJ456" i="48"/>
  <c r="AJ455" i="48"/>
  <c r="AJ454" i="48"/>
  <c r="AJ453" i="48"/>
  <c r="AJ452" i="48"/>
  <c r="AJ451" i="48"/>
  <c r="AJ450" i="48"/>
  <c r="AJ449" i="48"/>
  <c r="AJ448" i="48"/>
  <c r="AJ447" i="48"/>
  <c r="AJ446" i="48"/>
  <c r="AJ445" i="48"/>
  <c r="AJ444" i="48"/>
  <c r="AJ443" i="48"/>
  <c r="AJ442" i="48"/>
  <c r="AJ441" i="48"/>
  <c r="AJ440" i="48"/>
  <c r="AJ439" i="48"/>
  <c r="AJ436" i="48"/>
  <c r="AJ435" i="48"/>
  <c r="AJ434" i="48"/>
  <c r="AH485" i="48"/>
  <c r="AH484" i="48"/>
  <c r="AH483" i="48"/>
  <c r="AH482" i="48"/>
  <c r="AH481" i="48"/>
  <c r="AH480" i="48"/>
  <c r="AH479" i="48"/>
  <c r="AH478" i="48"/>
  <c r="AH477" i="48"/>
  <c r="AH476" i="48"/>
  <c r="AH475" i="48"/>
  <c r="AH474" i="48"/>
  <c r="AH473" i="48"/>
  <c r="AH472" i="48"/>
  <c r="AH471" i="48"/>
  <c r="AH470" i="48"/>
  <c r="AH469" i="48"/>
  <c r="AH468" i="48"/>
  <c r="AH467" i="48"/>
  <c r="AH466" i="48"/>
  <c r="AH465" i="48"/>
  <c r="AH464" i="48"/>
  <c r="AH463" i="48"/>
  <c r="AH462" i="48"/>
  <c r="AF485" i="48"/>
  <c r="AF484" i="48"/>
  <c r="AF483" i="48"/>
  <c r="AF482" i="48"/>
  <c r="AF481" i="48"/>
  <c r="AF480" i="48"/>
  <c r="AF479" i="48"/>
  <c r="AF478" i="48"/>
  <c r="AF477" i="48"/>
  <c r="AF476" i="48"/>
  <c r="AF475" i="48"/>
  <c r="AF474" i="48"/>
  <c r="AF473" i="48"/>
  <c r="AF472" i="48"/>
  <c r="AF471" i="48"/>
  <c r="AF470" i="48"/>
  <c r="AF469" i="48"/>
  <c r="AF468" i="48"/>
  <c r="AF467" i="48"/>
  <c r="AF466" i="48"/>
  <c r="AF465" i="48"/>
  <c r="AF464" i="48"/>
  <c r="AF463" i="48"/>
  <c r="AF462" i="48"/>
  <c r="AD485" i="48"/>
  <c r="AD484" i="48"/>
  <c r="AD483" i="48"/>
  <c r="AD482" i="48"/>
  <c r="AD481" i="48"/>
  <c r="AD480" i="48"/>
  <c r="AD479" i="48"/>
  <c r="AD478" i="48"/>
  <c r="AD477" i="48"/>
  <c r="AD476" i="48"/>
  <c r="AD475" i="48"/>
  <c r="AD474" i="48"/>
  <c r="AD473" i="48"/>
  <c r="AD472" i="48"/>
  <c r="AD471" i="48"/>
  <c r="AD470" i="48"/>
  <c r="AD469" i="48"/>
  <c r="AD468" i="48"/>
  <c r="AD467" i="48"/>
  <c r="AD466" i="48"/>
  <c r="AD465" i="48"/>
  <c r="AD464" i="48"/>
  <c r="AD463" i="48"/>
  <c r="AD462" i="48"/>
  <c r="Y485" i="48"/>
  <c r="AB485" i="48" s="1"/>
  <c r="Y483" i="48"/>
  <c r="AB483" i="48" s="1"/>
  <c r="Y482" i="48"/>
  <c r="AB482" i="48" s="1"/>
  <c r="Y481" i="48"/>
  <c r="AB481" i="48" s="1"/>
  <c r="Y474" i="48"/>
  <c r="AB474" i="48" s="1"/>
  <c r="Y473" i="48"/>
  <c r="AB473" i="48" s="1"/>
  <c r="Y472" i="48"/>
  <c r="AB472" i="48" s="1"/>
  <c r="Y469" i="48"/>
  <c r="AB469" i="48" s="1"/>
  <c r="Y465" i="48"/>
  <c r="AB465" i="48" s="1"/>
  <c r="Y464" i="48"/>
  <c r="AB464" i="48" s="1"/>
  <c r="Y463" i="48"/>
  <c r="AB463" i="48" s="1"/>
  <c r="Y462" i="48"/>
  <c r="AB462" i="48" s="1"/>
  <c r="W485" i="48"/>
  <c r="V485" i="48"/>
  <c r="A485" i="48"/>
  <c r="A484" i="48"/>
  <c r="A483" i="48"/>
  <c r="A482" i="48"/>
  <c r="A481" i="48"/>
  <c r="A480" i="48"/>
  <c r="A479" i="48"/>
  <c r="A478" i="48"/>
  <c r="A477" i="48"/>
  <c r="A476" i="48"/>
  <c r="A475" i="48"/>
  <c r="A474" i="48"/>
  <c r="A473" i="48"/>
  <c r="A472" i="48"/>
  <c r="A471" i="48"/>
  <c r="A470" i="48"/>
  <c r="A469" i="48"/>
  <c r="A468" i="48"/>
  <c r="A467" i="48"/>
  <c r="A466" i="48"/>
  <c r="A465" i="48"/>
  <c r="A464" i="48"/>
  <c r="A463" i="48"/>
  <c r="A462" i="48"/>
  <c r="Y484" i="48"/>
  <c r="AB484" i="48" s="1"/>
  <c r="W484" i="48"/>
  <c r="V484" i="48"/>
  <c r="W483" i="48"/>
  <c r="V483" i="48"/>
  <c r="W482" i="48"/>
  <c r="V482" i="48"/>
  <c r="W481" i="48"/>
  <c r="V481" i="48"/>
  <c r="Y480" i="48"/>
  <c r="W480" i="48"/>
  <c r="V480" i="48"/>
  <c r="Y479" i="48"/>
  <c r="W479" i="48"/>
  <c r="V479" i="48"/>
  <c r="W478" i="48"/>
  <c r="V478" i="48"/>
  <c r="W477" i="48"/>
  <c r="V477" i="48"/>
  <c r="Y476" i="48"/>
  <c r="W476" i="48"/>
  <c r="V476" i="48"/>
  <c r="W475" i="48"/>
  <c r="V475" i="48"/>
  <c r="W474" i="48"/>
  <c r="V474" i="48"/>
  <c r="W473" i="48"/>
  <c r="V473" i="48"/>
  <c r="W472" i="48"/>
  <c r="V472" i="48"/>
  <c r="W471" i="48"/>
  <c r="V471" i="48"/>
  <c r="Y470" i="48"/>
  <c r="W470" i="48"/>
  <c r="V470" i="48"/>
  <c r="W469" i="48"/>
  <c r="V469" i="48"/>
  <c r="W468" i="48"/>
  <c r="V468" i="48"/>
  <c r="W467" i="48"/>
  <c r="V467" i="48"/>
  <c r="W466" i="48"/>
  <c r="V466" i="48"/>
  <c r="BG485" i="48"/>
  <c r="BF485" i="48"/>
  <c r="BE485" i="48"/>
  <c r="BD485" i="48"/>
  <c r="BC485" i="48"/>
  <c r="BB485" i="48"/>
  <c r="BA485" i="48"/>
  <c r="AZ485" i="48"/>
  <c r="BG484" i="48"/>
  <c r="BF484" i="48"/>
  <c r="BE484" i="48"/>
  <c r="BD484" i="48"/>
  <c r="BC484" i="48"/>
  <c r="BB484" i="48"/>
  <c r="BA484" i="48"/>
  <c r="AZ484" i="48"/>
  <c r="BG483" i="48"/>
  <c r="BF483" i="48"/>
  <c r="BE483" i="48"/>
  <c r="BD483" i="48"/>
  <c r="BC483" i="48"/>
  <c r="BB483" i="48"/>
  <c r="BA483" i="48"/>
  <c r="AZ483" i="48"/>
  <c r="BG482" i="48"/>
  <c r="BF482" i="48"/>
  <c r="BE482" i="48"/>
  <c r="BD482" i="48"/>
  <c r="BC482" i="48"/>
  <c r="BB482" i="48"/>
  <c r="BA482" i="48"/>
  <c r="AZ482" i="48"/>
  <c r="BG481" i="48"/>
  <c r="BF481" i="48"/>
  <c r="BE481" i="48"/>
  <c r="BD481" i="48"/>
  <c r="BC481" i="48"/>
  <c r="BB481" i="48"/>
  <c r="BA481" i="48"/>
  <c r="AZ481" i="48"/>
  <c r="BG480" i="48"/>
  <c r="BF480" i="48"/>
  <c r="BE480" i="48"/>
  <c r="BD480" i="48"/>
  <c r="BC480" i="48"/>
  <c r="BB480" i="48"/>
  <c r="BA480" i="48"/>
  <c r="AZ480" i="48"/>
  <c r="BG479" i="48"/>
  <c r="BF479" i="48"/>
  <c r="BE479" i="48"/>
  <c r="BD479" i="48"/>
  <c r="BC479" i="48"/>
  <c r="BB479" i="48"/>
  <c r="BA479" i="48"/>
  <c r="AZ479" i="48"/>
  <c r="BG478" i="48"/>
  <c r="BF478" i="48"/>
  <c r="BE478" i="48"/>
  <c r="BD478" i="48"/>
  <c r="BC478" i="48"/>
  <c r="BB478" i="48"/>
  <c r="BA478" i="48"/>
  <c r="AZ478" i="48"/>
  <c r="BG477" i="48"/>
  <c r="BF477" i="48"/>
  <c r="BE477" i="48"/>
  <c r="BD477" i="48"/>
  <c r="BC477" i="48"/>
  <c r="BB477" i="48"/>
  <c r="BA477" i="48"/>
  <c r="AZ477" i="48"/>
  <c r="BG476" i="48"/>
  <c r="BF476" i="48"/>
  <c r="BE476" i="48"/>
  <c r="BD476" i="48"/>
  <c r="BC476" i="48"/>
  <c r="BB476" i="48"/>
  <c r="BA476" i="48"/>
  <c r="AZ476" i="48"/>
  <c r="BG475" i="48"/>
  <c r="BF475" i="48"/>
  <c r="BE475" i="48"/>
  <c r="BD475" i="48"/>
  <c r="BC475" i="48"/>
  <c r="BB475" i="48"/>
  <c r="BA475" i="48"/>
  <c r="AZ475" i="48"/>
  <c r="BG474" i="48"/>
  <c r="BF474" i="48"/>
  <c r="BE474" i="48"/>
  <c r="BD474" i="48"/>
  <c r="BC474" i="48"/>
  <c r="BB474" i="48"/>
  <c r="BA474" i="48"/>
  <c r="AZ474" i="48"/>
  <c r="BG473" i="48"/>
  <c r="BF473" i="48"/>
  <c r="BE473" i="48"/>
  <c r="BD473" i="48"/>
  <c r="BC473" i="48"/>
  <c r="BB473" i="48"/>
  <c r="BA473" i="48"/>
  <c r="AZ473" i="48"/>
  <c r="BG472" i="48"/>
  <c r="BF472" i="48"/>
  <c r="BE472" i="48"/>
  <c r="BD472" i="48"/>
  <c r="BC472" i="48"/>
  <c r="BB472" i="48"/>
  <c r="BA472" i="48"/>
  <c r="AZ472" i="48"/>
  <c r="BG471" i="48"/>
  <c r="BF471" i="48"/>
  <c r="BE471" i="48"/>
  <c r="BD471" i="48"/>
  <c r="BC471" i="48"/>
  <c r="BB471" i="48"/>
  <c r="BA471" i="48"/>
  <c r="AZ471" i="48"/>
  <c r="BG470" i="48"/>
  <c r="BF470" i="48"/>
  <c r="BE470" i="48"/>
  <c r="BD470" i="48"/>
  <c r="BC470" i="48"/>
  <c r="BB470" i="48"/>
  <c r="BA470" i="48"/>
  <c r="AZ470" i="48"/>
  <c r="BG469" i="48"/>
  <c r="BF469" i="48"/>
  <c r="BE469" i="48"/>
  <c r="BD469" i="48"/>
  <c r="BC469" i="48"/>
  <c r="BB469" i="48"/>
  <c r="BA469" i="48"/>
  <c r="AZ469" i="48"/>
  <c r="BG468" i="48"/>
  <c r="BF468" i="48"/>
  <c r="BE468" i="48"/>
  <c r="BD468" i="48"/>
  <c r="BC468" i="48"/>
  <c r="BB468" i="48"/>
  <c r="BA468" i="48"/>
  <c r="AZ468" i="48"/>
  <c r="BG467" i="48"/>
  <c r="BF467" i="48"/>
  <c r="BE467" i="48"/>
  <c r="BD467" i="48"/>
  <c r="BC467" i="48"/>
  <c r="BB467" i="48"/>
  <c r="BA467" i="48"/>
  <c r="AZ467" i="48"/>
  <c r="BG466" i="48"/>
  <c r="BF466" i="48"/>
  <c r="BE466" i="48"/>
  <c r="BD466" i="48"/>
  <c r="BC466" i="48"/>
  <c r="BB466" i="48"/>
  <c r="BA466" i="48"/>
  <c r="AZ466" i="48"/>
  <c r="BG465" i="48"/>
  <c r="BF465" i="48"/>
  <c r="BE465" i="48"/>
  <c r="BD465" i="48"/>
  <c r="BC465" i="48"/>
  <c r="BB465" i="48"/>
  <c r="BA465" i="48"/>
  <c r="AZ465" i="48"/>
  <c r="BG464" i="48"/>
  <c r="BF464" i="48"/>
  <c r="BE464" i="48"/>
  <c r="BD464" i="48"/>
  <c r="BC464" i="48"/>
  <c r="BB464" i="48"/>
  <c r="BA464" i="48"/>
  <c r="AZ464" i="48"/>
  <c r="BG463" i="48"/>
  <c r="BF463" i="48"/>
  <c r="BE463" i="48"/>
  <c r="BD463" i="48"/>
  <c r="BC463" i="48"/>
  <c r="BB463" i="48"/>
  <c r="BA463" i="48"/>
  <c r="AZ463" i="48"/>
  <c r="BG462" i="48"/>
  <c r="BF462" i="48"/>
  <c r="BE462" i="48"/>
  <c r="BD462" i="48"/>
  <c r="BC462" i="48"/>
  <c r="BB462" i="48"/>
  <c r="BA462" i="48"/>
  <c r="AZ462" i="48"/>
  <c r="W465" i="48"/>
  <c r="V465" i="48"/>
  <c r="W464" i="48"/>
  <c r="V464" i="48"/>
  <c r="W463" i="48"/>
  <c r="V463" i="48"/>
  <c r="W462" i="48"/>
  <c r="V462" i="48"/>
  <c r="BH461" i="48"/>
  <c r="BH458" i="48"/>
  <c r="AH460" i="48"/>
  <c r="AH459" i="48"/>
  <c r="AH458" i="48"/>
  <c r="AH457" i="48"/>
  <c r="AH456" i="48"/>
  <c r="AH455" i="48"/>
  <c r="AH454" i="48"/>
  <c r="AH453" i="48"/>
  <c r="AH452" i="48"/>
  <c r="AH451" i="48"/>
  <c r="AH450" i="48"/>
  <c r="AH449" i="48"/>
  <c r="AH448" i="48"/>
  <c r="AH447" i="48"/>
  <c r="AH446" i="48"/>
  <c r="AH445" i="48"/>
  <c r="AH444" i="48"/>
  <c r="AH443" i="48"/>
  <c r="AH442" i="48"/>
  <c r="AH441" i="48"/>
  <c r="AH440" i="48"/>
  <c r="AH439" i="48"/>
  <c r="AH436" i="48"/>
  <c r="AH435" i="48"/>
  <c r="AH434" i="48"/>
  <c r="AF460" i="48"/>
  <c r="AF459" i="48"/>
  <c r="AF458" i="48"/>
  <c r="AF457" i="48"/>
  <c r="AF456" i="48"/>
  <c r="AF455" i="48"/>
  <c r="AF454" i="48"/>
  <c r="AF453" i="48"/>
  <c r="AF452" i="48"/>
  <c r="AF451" i="48"/>
  <c r="AF450" i="48"/>
  <c r="AF449" i="48"/>
  <c r="AF448" i="48"/>
  <c r="AF447" i="48"/>
  <c r="AF446" i="48"/>
  <c r="AF445" i="48"/>
  <c r="AF444" i="48"/>
  <c r="AF443" i="48"/>
  <c r="AF442" i="48"/>
  <c r="AF441" i="48"/>
  <c r="AF440" i="48"/>
  <c r="AF439" i="48"/>
  <c r="AF436" i="48"/>
  <c r="AF435" i="48"/>
  <c r="AF434" i="48"/>
  <c r="AD460" i="48"/>
  <c r="AD459" i="48"/>
  <c r="AD458" i="48"/>
  <c r="AD457" i="48"/>
  <c r="AD456" i="48"/>
  <c r="AD455" i="48"/>
  <c r="AD454" i="48"/>
  <c r="AD453" i="48"/>
  <c r="AD452" i="48"/>
  <c r="AD451" i="48"/>
  <c r="AD450" i="48"/>
  <c r="AD449" i="48"/>
  <c r="AD448" i="48"/>
  <c r="AD447" i="48"/>
  <c r="AD446" i="48"/>
  <c r="AD445" i="48"/>
  <c r="AD444" i="48"/>
  <c r="AD443" i="48"/>
  <c r="AD442" i="48"/>
  <c r="AD441" i="48"/>
  <c r="AD440" i="48"/>
  <c r="AD439" i="48"/>
  <c r="AD436" i="48"/>
  <c r="AD435" i="48"/>
  <c r="AD434" i="48"/>
  <c r="W460" i="48"/>
  <c r="V460" i="48"/>
  <c r="A460" i="48"/>
  <c r="A459" i="48"/>
  <c r="Y459" i="48"/>
  <c r="AB459" i="48" s="1"/>
  <c r="W459" i="48"/>
  <c r="V459" i="48"/>
  <c r="Y457" i="48"/>
  <c r="AB457" i="48" s="1"/>
  <c r="Y456" i="48"/>
  <c r="AB456" i="48" s="1"/>
  <c r="Y455" i="48"/>
  <c r="AB455" i="48" s="1"/>
  <c r="Y454" i="48"/>
  <c r="AB454" i="48" s="1"/>
  <c r="Y450" i="48"/>
  <c r="AB450" i="48" s="1"/>
  <c r="Y449" i="48"/>
  <c r="AB449" i="48" s="1"/>
  <c r="Y448" i="48"/>
  <c r="AB448" i="48" s="1"/>
  <c r="Y446" i="48"/>
  <c r="AB446" i="48" s="1"/>
  <c r="Y436" i="48"/>
  <c r="AB436" i="48" s="1"/>
  <c r="Y435" i="48"/>
  <c r="AB435" i="48" s="1"/>
  <c r="Y434" i="48"/>
  <c r="AB434" i="48" s="1"/>
  <c r="A457" i="48"/>
  <c r="A456" i="48"/>
  <c r="A455" i="48"/>
  <c r="A454" i="48"/>
  <c r="A453" i="48"/>
  <c r="A452" i="48"/>
  <c r="A451" i="48"/>
  <c r="A450" i="48"/>
  <c r="A449" i="48"/>
  <c r="A448" i="48"/>
  <c r="A447" i="48"/>
  <c r="A446" i="48"/>
  <c r="A445" i="48"/>
  <c r="A444" i="48"/>
  <c r="A443" i="48"/>
  <c r="A442" i="48"/>
  <c r="A441" i="48"/>
  <c r="A440" i="48"/>
  <c r="A439" i="48"/>
  <c r="A436" i="48"/>
  <c r="A435" i="48"/>
  <c r="A434" i="48"/>
  <c r="W458" i="48"/>
  <c r="V458" i="48"/>
  <c r="W457" i="48"/>
  <c r="V457" i="48"/>
  <c r="W456" i="48"/>
  <c r="V456" i="48"/>
  <c r="W455" i="48"/>
  <c r="V455" i="48"/>
  <c r="W454" i="48"/>
  <c r="V454" i="48"/>
  <c r="Y453" i="48"/>
  <c r="W453" i="48"/>
  <c r="V453" i="48"/>
  <c r="Y452" i="48"/>
  <c r="W452" i="48"/>
  <c r="V452" i="48"/>
  <c r="W451" i="48"/>
  <c r="V451" i="48"/>
  <c r="W450" i="48"/>
  <c r="V450" i="48"/>
  <c r="W449" i="48"/>
  <c r="V449" i="48"/>
  <c r="W448" i="48"/>
  <c r="V448" i="48"/>
  <c r="Y447" i="48"/>
  <c r="AB447" i="48" s="1"/>
  <c r="W447" i="48"/>
  <c r="V447" i="48"/>
  <c r="W446" i="48"/>
  <c r="V446" i="48"/>
  <c r="W445" i="48"/>
  <c r="V445" i="48"/>
  <c r="W444" i="48"/>
  <c r="V444" i="48"/>
  <c r="W443" i="48"/>
  <c r="V443" i="48"/>
  <c r="W442" i="48"/>
  <c r="V442" i="48"/>
  <c r="W441" i="48"/>
  <c r="V441" i="48"/>
  <c r="Y440" i="48"/>
  <c r="W440" i="48"/>
  <c r="V440" i="48"/>
  <c r="Y439" i="48"/>
  <c r="AB439" i="48" s="1"/>
  <c r="W439" i="48"/>
  <c r="V439" i="48"/>
  <c r="BJ486" i="48"/>
  <c r="BI486" i="48"/>
  <c r="BJ461" i="48"/>
  <c r="BI461" i="48"/>
  <c r="BJ458" i="48"/>
  <c r="BI458" i="48"/>
  <c r="BG460" i="48"/>
  <c r="BF460" i="48"/>
  <c r="BE460" i="48"/>
  <c r="BD460" i="48"/>
  <c r="BC460" i="48"/>
  <c r="BB460" i="48"/>
  <c r="BA460" i="48"/>
  <c r="AZ460" i="48"/>
  <c r="BG459" i="48"/>
  <c r="BF459" i="48"/>
  <c r="BE459" i="48"/>
  <c r="BD459" i="48"/>
  <c r="BC459" i="48"/>
  <c r="BB459" i="48"/>
  <c r="BA459" i="48"/>
  <c r="AZ459" i="48"/>
  <c r="BG458" i="48"/>
  <c r="BF458" i="48"/>
  <c r="BE458" i="48"/>
  <c r="BD458" i="48"/>
  <c r="BC458" i="48"/>
  <c r="BB458" i="48"/>
  <c r="BA458" i="48"/>
  <c r="AZ458" i="48"/>
  <c r="BG457" i="48"/>
  <c r="BF457" i="48"/>
  <c r="BE457" i="48"/>
  <c r="BD457" i="48"/>
  <c r="BC457" i="48"/>
  <c r="BB457" i="48"/>
  <c r="BA457" i="48"/>
  <c r="AZ457" i="48"/>
  <c r="BG456" i="48"/>
  <c r="BF456" i="48"/>
  <c r="BE456" i="48"/>
  <c r="BD456" i="48"/>
  <c r="BC456" i="48"/>
  <c r="BB456" i="48"/>
  <c r="BA456" i="48"/>
  <c r="AZ456" i="48"/>
  <c r="BG455" i="48"/>
  <c r="BF455" i="48"/>
  <c r="BE455" i="48"/>
  <c r="BD455" i="48"/>
  <c r="BC455" i="48"/>
  <c r="BB455" i="48"/>
  <c r="BA455" i="48"/>
  <c r="AZ455" i="48"/>
  <c r="BG454" i="48"/>
  <c r="BF454" i="48"/>
  <c r="BE454" i="48"/>
  <c r="BD454" i="48"/>
  <c r="BC454" i="48"/>
  <c r="BB454" i="48"/>
  <c r="BA454" i="48"/>
  <c r="AZ454" i="48"/>
  <c r="BG453" i="48"/>
  <c r="BF453" i="48"/>
  <c r="BE453" i="48"/>
  <c r="BD453" i="48"/>
  <c r="BC453" i="48"/>
  <c r="BB453" i="48"/>
  <c r="BA453" i="48"/>
  <c r="AZ453" i="48"/>
  <c r="BG452" i="48"/>
  <c r="BF452" i="48"/>
  <c r="BE452" i="48"/>
  <c r="BD452" i="48"/>
  <c r="BC452" i="48"/>
  <c r="BB452" i="48"/>
  <c r="BA452" i="48"/>
  <c r="AZ452" i="48"/>
  <c r="BG451" i="48"/>
  <c r="BF451" i="48"/>
  <c r="BE451" i="48"/>
  <c r="BD451" i="48"/>
  <c r="BC451" i="48"/>
  <c r="BB451" i="48"/>
  <c r="BA451" i="48"/>
  <c r="AZ451" i="48"/>
  <c r="BG450" i="48"/>
  <c r="BF450" i="48"/>
  <c r="BE450" i="48"/>
  <c r="BD450" i="48"/>
  <c r="BC450" i="48"/>
  <c r="BB450" i="48"/>
  <c r="BA450" i="48"/>
  <c r="AZ450" i="48"/>
  <c r="BG449" i="48"/>
  <c r="BF449" i="48"/>
  <c r="BE449" i="48"/>
  <c r="BD449" i="48"/>
  <c r="BC449" i="48"/>
  <c r="BB449" i="48"/>
  <c r="BA449" i="48"/>
  <c r="AZ449" i="48"/>
  <c r="BG448" i="48"/>
  <c r="BF448" i="48"/>
  <c r="BE448" i="48"/>
  <c r="BD448" i="48"/>
  <c r="BC448" i="48"/>
  <c r="BB448" i="48"/>
  <c r="BA448" i="48"/>
  <c r="AZ448" i="48"/>
  <c r="BG447" i="48"/>
  <c r="BF447" i="48"/>
  <c r="BE447" i="48"/>
  <c r="BD447" i="48"/>
  <c r="BC447" i="48"/>
  <c r="BB447" i="48"/>
  <c r="BA447" i="48"/>
  <c r="AZ447" i="48"/>
  <c r="BG446" i="48"/>
  <c r="BF446" i="48"/>
  <c r="BE446" i="48"/>
  <c r="BD446" i="48"/>
  <c r="BC446" i="48"/>
  <c r="BB446" i="48"/>
  <c r="BA446" i="48"/>
  <c r="AZ446" i="48"/>
  <c r="BG445" i="48"/>
  <c r="BF445" i="48"/>
  <c r="BE445" i="48"/>
  <c r="BD445" i="48"/>
  <c r="BC445" i="48"/>
  <c r="BB445" i="48"/>
  <c r="BA445" i="48"/>
  <c r="AZ445" i="48"/>
  <c r="BG444" i="48"/>
  <c r="BF444" i="48"/>
  <c r="BE444" i="48"/>
  <c r="BD444" i="48"/>
  <c r="BC444" i="48"/>
  <c r="BB444" i="48"/>
  <c r="BA444" i="48"/>
  <c r="AZ444" i="48"/>
  <c r="BG443" i="48"/>
  <c r="BF443" i="48"/>
  <c r="BE443" i="48"/>
  <c r="BD443" i="48"/>
  <c r="BC443" i="48"/>
  <c r="BB443" i="48"/>
  <c r="BA443" i="48"/>
  <c r="AZ443" i="48"/>
  <c r="BG442" i="48"/>
  <c r="BF442" i="48"/>
  <c r="BE442" i="48"/>
  <c r="BD442" i="48"/>
  <c r="BC442" i="48"/>
  <c r="BB442" i="48"/>
  <c r="BA442" i="48"/>
  <c r="AZ442" i="48"/>
  <c r="BG441" i="48"/>
  <c r="BF441" i="48"/>
  <c r="BE441" i="48"/>
  <c r="BD441" i="48"/>
  <c r="BC441" i="48"/>
  <c r="BB441" i="48"/>
  <c r="BA441" i="48"/>
  <c r="AZ441" i="48"/>
  <c r="BG440" i="48"/>
  <c r="BF440" i="48"/>
  <c r="BE440" i="48"/>
  <c r="BD440" i="48"/>
  <c r="BC440" i="48"/>
  <c r="BB440" i="48"/>
  <c r="BA440" i="48"/>
  <c r="AZ440" i="48"/>
  <c r="BG439" i="48"/>
  <c r="BF439" i="48"/>
  <c r="BE439" i="48"/>
  <c r="BD439" i="48"/>
  <c r="BC439" i="48"/>
  <c r="BB439" i="48"/>
  <c r="BA439" i="48"/>
  <c r="AZ439" i="48"/>
  <c r="BG436" i="48"/>
  <c r="BF436" i="48"/>
  <c r="BE436" i="48"/>
  <c r="BD436" i="48"/>
  <c r="BC436" i="48"/>
  <c r="BB436" i="48"/>
  <c r="BA436" i="48"/>
  <c r="AZ436" i="48"/>
  <c r="BG435" i="48"/>
  <c r="BF435" i="48"/>
  <c r="BE435" i="48"/>
  <c r="BD435" i="48"/>
  <c r="BC435" i="48"/>
  <c r="BB435" i="48"/>
  <c r="BA435" i="48"/>
  <c r="AZ435" i="48"/>
  <c r="BG434" i="48"/>
  <c r="BF434" i="48"/>
  <c r="BE434" i="48"/>
  <c r="BD434" i="48"/>
  <c r="BC434" i="48"/>
  <c r="BB434" i="48"/>
  <c r="BA434" i="48"/>
  <c r="AZ434" i="48"/>
  <c r="W436" i="48"/>
  <c r="V436" i="48"/>
  <c r="W435" i="48"/>
  <c r="V435" i="48"/>
  <c r="W434" i="48"/>
  <c r="V434" i="48"/>
  <c r="AP432" i="48"/>
  <c r="AP431" i="48"/>
  <c r="AP430" i="48"/>
  <c r="AP429" i="48"/>
  <c r="AN432" i="48"/>
  <c r="AN431" i="48"/>
  <c r="AN430" i="48"/>
  <c r="AN429" i="48"/>
  <c r="AL432" i="48"/>
  <c r="AL431" i="48"/>
  <c r="AL430" i="48"/>
  <c r="AL429" i="48"/>
  <c r="AJ432" i="48"/>
  <c r="AJ431" i="48"/>
  <c r="AJ430" i="48"/>
  <c r="AJ429" i="48"/>
  <c r="AH432" i="48"/>
  <c r="AH431" i="48"/>
  <c r="AH430" i="48"/>
  <c r="AH429" i="48"/>
  <c r="AF432" i="48"/>
  <c r="AF431" i="48"/>
  <c r="AF430" i="48"/>
  <c r="AF429" i="48"/>
  <c r="AD432" i="48"/>
  <c r="AD431" i="48"/>
  <c r="AD430" i="48"/>
  <c r="AD429" i="48"/>
  <c r="Y432" i="48"/>
  <c r="AB432" i="48" s="1"/>
  <c r="Y431" i="48"/>
  <c r="AB431" i="48" s="1"/>
  <c r="Y430" i="48"/>
  <c r="AB430" i="48" s="1"/>
  <c r="Y429" i="48"/>
  <c r="AB429" i="48" s="1"/>
  <c r="A432" i="48"/>
  <c r="A431" i="48"/>
  <c r="A430" i="48"/>
  <c r="A429" i="48"/>
  <c r="BG432" i="48"/>
  <c r="BF432" i="48"/>
  <c r="BE432" i="48"/>
  <c r="BD432" i="48"/>
  <c r="BC432" i="48"/>
  <c r="BB432" i="48"/>
  <c r="BA432" i="48"/>
  <c r="AZ432" i="48"/>
  <c r="BG431" i="48"/>
  <c r="BF431" i="48"/>
  <c r="BE431" i="48"/>
  <c r="BD431" i="48"/>
  <c r="BC431" i="48"/>
  <c r="BB431" i="48"/>
  <c r="BA431" i="48"/>
  <c r="AZ431" i="48"/>
  <c r="BG430" i="48"/>
  <c r="BF430" i="48"/>
  <c r="BE430" i="48"/>
  <c r="BD430" i="48"/>
  <c r="BC430" i="48"/>
  <c r="BB430" i="48"/>
  <c r="BA430" i="48"/>
  <c r="AZ430" i="48"/>
  <c r="BG429" i="48"/>
  <c r="BF429" i="48"/>
  <c r="BE429" i="48"/>
  <c r="BD429" i="48"/>
  <c r="BC429" i="48"/>
  <c r="BB429" i="48"/>
  <c r="BA429" i="48"/>
  <c r="AZ429" i="48"/>
  <c r="W432" i="48"/>
  <c r="V432" i="48"/>
  <c r="W431" i="48"/>
  <c r="V431" i="48"/>
  <c r="W430" i="48"/>
  <c r="V430" i="48"/>
  <c r="W429" i="48"/>
  <c r="V429" i="48"/>
  <c r="AS427" i="48"/>
  <c r="AS426" i="48"/>
  <c r="AS425" i="48"/>
  <c r="AS424" i="48"/>
  <c r="AS423" i="48"/>
  <c r="AS422" i="48"/>
  <c r="AS421" i="48"/>
  <c r="AS420" i="48"/>
  <c r="AS419" i="48"/>
  <c r="AS418" i="48"/>
  <c r="AS417" i="48"/>
  <c r="AS416" i="48"/>
  <c r="AS415" i="48"/>
  <c r="AS414" i="48"/>
  <c r="AS413" i="48"/>
  <c r="AS412" i="48"/>
  <c r="AS411" i="48"/>
  <c r="AS410" i="48"/>
  <c r="AS409" i="48"/>
  <c r="AS408" i="48"/>
  <c r="AS407" i="48"/>
  <c r="AS406" i="48"/>
  <c r="AS405" i="48"/>
  <c r="AS404" i="48"/>
  <c r="AS403" i="48"/>
  <c r="AS402" i="48"/>
  <c r="AS401" i="48"/>
  <c r="AS400" i="48"/>
  <c r="AS398" i="48"/>
  <c r="AS397" i="48"/>
  <c r="AS396" i="48"/>
  <c r="AS395" i="48"/>
  <c r="AS394" i="48"/>
  <c r="AS393" i="48"/>
  <c r="AS392" i="48"/>
  <c r="AS391" i="48"/>
  <c r="AS390" i="48"/>
  <c r="AS389" i="48"/>
  <c r="AS388" i="48"/>
  <c r="AS387" i="48"/>
  <c r="AS386" i="48"/>
  <c r="AS385" i="48"/>
  <c r="AS384" i="48"/>
  <c r="AS383" i="48"/>
  <c r="AS382" i="48"/>
  <c r="AS381" i="48"/>
  <c r="AS380" i="48"/>
  <c r="AS379" i="48"/>
  <c r="AS378" i="48"/>
  <c r="AS377" i="48"/>
  <c r="AS376" i="48"/>
  <c r="AS375" i="48"/>
  <c r="AS374" i="48"/>
  <c r="AS373" i="48"/>
  <c r="AS372" i="48"/>
  <c r="AS371" i="48"/>
  <c r="AS370" i="48"/>
  <c r="AS369" i="48"/>
  <c r="AS368" i="48"/>
  <c r="AS367" i="48"/>
  <c r="AS366" i="48"/>
  <c r="AS365" i="48"/>
  <c r="AS364" i="48"/>
  <c r="AS363" i="48"/>
  <c r="AS362" i="48"/>
  <c r="AS361" i="48"/>
  <c r="AS360" i="48"/>
  <c r="AS358" i="48"/>
  <c r="AS359" i="48"/>
  <c r="AS356" i="48"/>
  <c r="AS354" i="48"/>
  <c r="AS353" i="48"/>
  <c r="AS352" i="48"/>
  <c r="AP427" i="48"/>
  <c r="AP426" i="48"/>
  <c r="AP425" i="48"/>
  <c r="AP424" i="48"/>
  <c r="AP423" i="48"/>
  <c r="AP422" i="48"/>
  <c r="AP421" i="48"/>
  <c r="AP420" i="48"/>
  <c r="AP419" i="48"/>
  <c r="AN427" i="48"/>
  <c r="AN426" i="48"/>
  <c r="AN425" i="48"/>
  <c r="AN424" i="48"/>
  <c r="AN423" i="48"/>
  <c r="AN422" i="48"/>
  <c r="AN421" i="48"/>
  <c r="AN420" i="48"/>
  <c r="AN419" i="48"/>
  <c r="AL427" i="48"/>
  <c r="AL426" i="48"/>
  <c r="AL425" i="48"/>
  <c r="AL424" i="48"/>
  <c r="AL423" i="48"/>
  <c r="AL422" i="48"/>
  <c r="AL421" i="48"/>
  <c r="AL420" i="48"/>
  <c r="AL419" i="48"/>
  <c r="AJ427" i="48"/>
  <c r="AJ426" i="48"/>
  <c r="AJ425" i="48"/>
  <c r="AJ424" i="48"/>
  <c r="AJ423" i="48"/>
  <c r="AJ422" i="48"/>
  <c r="AJ421" i="48"/>
  <c r="AJ420" i="48"/>
  <c r="AJ419" i="48"/>
  <c r="AH427" i="48"/>
  <c r="AH426" i="48"/>
  <c r="AH425" i="48"/>
  <c r="AH424" i="48"/>
  <c r="AH423" i="48"/>
  <c r="AH422" i="48"/>
  <c r="AH421" i="48"/>
  <c r="AH420" i="48"/>
  <c r="AH419" i="48"/>
  <c r="AF427" i="48"/>
  <c r="AF426" i="48"/>
  <c r="AF425" i="48"/>
  <c r="AF424" i="48"/>
  <c r="AF423" i="48"/>
  <c r="AF422" i="48"/>
  <c r="AF421" i="48"/>
  <c r="AF420" i="48"/>
  <c r="AF419" i="48"/>
  <c r="AD427" i="48"/>
  <c r="AD426" i="48"/>
  <c r="AD425" i="48"/>
  <c r="AD424" i="48"/>
  <c r="AD423" i="48"/>
  <c r="AD422" i="48"/>
  <c r="AD421" i="48"/>
  <c r="AD420" i="48"/>
  <c r="AD419" i="48"/>
  <c r="Y427" i="48"/>
  <c r="AB427" i="48" s="1"/>
  <c r="Y425" i="48"/>
  <c r="AB425" i="48" s="1"/>
  <c r="Y424" i="48"/>
  <c r="AB424" i="48" s="1"/>
  <c r="Y423" i="48"/>
  <c r="AB423" i="48" s="1"/>
  <c r="Y422" i="48"/>
  <c r="AB422" i="48" s="1"/>
  <c r="Y421" i="48"/>
  <c r="AB421" i="48" s="1"/>
  <c r="Y420" i="48"/>
  <c r="AB420" i="48" s="1"/>
  <c r="Y419" i="48"/>
  <c r="AB419" i="48" s="1"/>
  <c r="W427" i="48"/>
  <c r="V427" i="48"/>
  <c r="A427" i="48"/>
  <c r="A426" i="48"/>
  <c r="A425" i="48"/>
  <c r="A424" i="48"/>
  <c r="A423" i="48"/>
  <c r="A422" i="48"/>
  <c r="A421" i="48"/>
  <c r="A420" i="48"/>
  <c r="A419" i="48"/>
  <c r="Y426" i="48"/>
  <c r="W426" i="48"/>
  <c r="V426" i="48"/>
  <c r="BG427" i="48"/>
  <c r="BF427" i="48"/>
  <c r="BE427" i="48"/>
  <c r="BD427" i="48"/>
  <c r="BC427" i="48"/>
  <c r="BB427" i="48"/>
  <c r="BA427" i="48"/>
  <c r="AZ427" i="48"/>
  <c r="BG426" i="48"/>
  <c r="BF426" i="48"/>
  <c r="BE426" i="48"/>
  <c r="BD426" i="48"/>
  <c r="BC426" i="48"/>
  <c r="BB426" i="48"/>
  <c r="BA426" i="48"/>
  <c r="AZ426" i="48"/>
  <c r="BG425" i="48"/>
  <c r="BF425" i="48"/>
  <c r="BE425" i="48"/>
  <c r="BD425" i="48"/>
  <c r="BC425" i="48"/>
  <c r="BB425" i="48"/>
  <c r="BA425" i="48"/>
  <c r="AZ425" i="48"/>
  <c r="BG424" i="48"/>
  <c r="BF424" i="48"/>
  <c r="BE424" i="48"/>
  <c r="BD424" i="48"/>
  <c r="BC424" i="48"/>
  <c r="BB424" i="48"/>
  <c r="BA424" i="48"/>
  <c r="AZ424" i="48"/>
  <c r="BG423" i="48"/>
  <c r="BF423" i="48"/>
  <c r="BE423" i="48"/>
  <c r="BD423" i="48"/>
  <c r="BC423" i="48"/>
  <c r="BB423" i="48"/>
  <c r="BA423" i="48"/>
  <c r="AZ423" i="48"/>
  <c r="BG422" i="48"/>
  <c r="BF422" i="48"/>
  <c r="BE422" i="48"/>
  <c r="BD422" i="48"/>
  <c r="BC422" i="48"/>
  <c r="BB422" i="48"/>
  <c r="BA422" i="48"/>
  <c r="AZ422" i="48"/>
  <c r="BG421" i="48"/>
  <c r="BF421" i="48"/>
  <c r="BE421" i="48"/>
  <c r="BD421" i="48"/>
  <c r="BC421" i="48"/>
  <c r="BB421" i="48"/>
  <c r="BA421" i="48"/>
  <c r="AZ421" i="48"/>
  <c r="BG420" i="48"/>
  <c r="BF420" i="48"/>
  <c r="BE420" i="48"/>
  <c r="BD420" i="48"/>
  <c r="BC420" i="48"/>
  <c r="BB420" i="48"/>
  <c r="BA420" i="48"/>
  <c r="AZ420" i="48"/>
  <c r="BG419" i="48"/>
  <c r="BF419" i="48"/>
  <c r="BE419" i="48"/>
  <c r="BD419" i="48"/>
  <c r="BC419" i="48"/>
  <c r="BB419" i="48"/>
  <c r="BA419" i="48"/>
  <c r="AZ419" i="48"/>
  <c r="W425" i="48"/>
  <c r="V425" i="48"/>
  <c r="W424" i="48"/>
  <c r="V424" i="48"/>
  <c r="W423" i="48"/>
  <c r="V423" i="48"/>
  <c r="W422" i="48"/>
  <c r="V422" i="48"/>
  <c r="W421" i="48"/>
  <c r="V421" i="48"/>
  <c r="W420" i="48"/>
  <c r="V420" i="48"/>
  <c r="W419" i="48"/>
  <c r="V419" i="48"/>
  <c r="AP417" i="48"/>
  <c r="AP416" i="48"/>
  <c r="AP415" i="48"/>
  <c r="AP414" i="48"/>
  <c r="AP413" i="48"/>
  <c r="AP412" i="48"/>
  <c r="AP411" i="48"/>
  <c r="AN417" i="48"/>
  <c r="AN416" i="48"/>
  <c r="AN415" i="48"/>
  <c r="AN414" i="48"/>
  <c r="AN413" i="48"/>
  <c r="AN412" i="48"/>
  <c r="AN411" i="48"/>
  <c r="AL417" i="48"/>
  <c r="AL416" i="48"/>
  <c r="AL415" i="48"/>
  <c r="AL414" i="48"/>
  <c r="AL413" i="48"/>
  <c r="AL412" i="48"/>
  <c r="AL411" i="48"/>
  <c r="AJ417" i="48"/>
  <c r="AJ416" i="48"/>
  <c r="AJ415" i="48"/>
  <c r="AJ414" i="48"/>
  <c r="AJ413" i="48"/>
  <c r="AJ412" i="48"/>
  <c r="AJ411" i="48"/>
  <c r="AH417" i="48"/>
  <c r="AH416" i="48"/>
  <c r="AH415" i="48"/>
  <c r="AH414" i="48"/>
  <c r="AH413" i="48"/>
  <c r="AH412" i="48"/>
  <c r="AH411" i="48"/>
  <c r="AF417" i="48"/>
  <c r="AF416" i="48"/>
  <c r="AF415" i="48"/>
  <c r="AF414" i="48"/>
  <c r="AF413" i="48"/>
  <c r="AF412" i="48"/>
  <c r="AF411" i="48"/>
  <c r="AD417" i="48"/>
  <c r="AD416" i="48"/>
  <c r="AD415" i="48"/>
  <c r="AD414" i="48"/>
  <c r="AD413" i="48"/>
  <c r="AD412" i="48"/>
  <c r="AD411" i="48"/>
  <c r="AB412" i="48"/>
  <c r="Y417" i="48"/>
  <c r="AB417" i="48" s="1"/>
  <c r="Y416" i="48"/>
  <c r="AB416" i="48" s="1"/>
  <c r="Y415" i="48"/>
  <c r="AB415" i="48" s="1"/>
  <c r="Y414" i="48"/>
  <c r="AB414" i="48" s="1"/>
  <c r="A417" i="48"/>
  <c r="A416" i="48"/>
  <c r="A415" i="48"/>
  <c r="A414" i="48"/>
  <c r="A413" i="48"/>
  <c r="W417" i="48"/>
  <c r="V417" i="48"/>
  <c r="W416" i="48"/>
  <c r="V416" i="48"/>
  <c r="W415" i="48"/>
  <c r="V415" i="48"/>
  <c r="W414" i="48"/>
  <c r="V414" i="48"/>
  <c r="F533" i="48"/>
  <c r="E533" i="48"/>
  <c r="F532" i="48"/>
  <c r="E532" i="48"/>
  <c r="F531" i="48"/>
  <c r="E531" i="48"/>
  <c r="F530" i="48"/>
  <c r="E530" i="48"/>
  <c r="F529" i="48"/>
  <c r="E529" i="48"/>
  <c r="F528" i="48"/>
  <c r="E528" i="48"/>
  <c r="F527" i="48"/>
  <c r="E527" i="48"/>
  <c r="F526" i="48"/>
  <c r="E526" i="48"/>
  <c r="F525" i="48"/>
  <c r="E525" i="48"/>
  <c r="F524" i="48"/>
  <c r="E524" i="48"/>
  <c r="F523" i="48"/>
  <c r="E523" i="48"/>
  <c r="F522" i="48"/>
  <c r="E522" i="48"/>
  <c r="F521" i="48"/>
  <c r="E521" i="48"/>
  <c r="F520" i="48"/>
  <c r="E520" i="48"/>
  <c r="F519" i="48"/>
  <c r="E519" i="48"/>
  <c r="F518" i="48"/>
  <c r="E518" i="48"/>
  <c r="F517" i="48"/>
  <c r="E517" i="48"/>
  <c r="F516" i="48"/>
  <c r="E516" i="48"/>
  <c r="F515" i="48"/>
  <c r="E515" i="48"/>
  <c r="F514" i="48"/>
  <c r="E514" i="48"/>
  <c r="F513" i="48"/>
  <c r="E513" i="48"/>
  <c r="F512" i="48"/>
  <c r="E512" i="48"/>
  <c r="F511" i="48"/>
  <c r="E511" i="48"/>
  <c r="F510" i="48"/>
  <c r="E510" i="48"/>
  <c r="F509" i="48"/>
  <c r="E509" i="48"/>
  <c r="F508" i="48"/>
  <c r="E508" i="48"/>
  <c r="F507" i="48"/>
  <c r="E507" i="48"/>
  <c r="F506" i="48"/>
  <c r="E506" i="48"/>
  <c r="F505" i="48"/>
  <c r="E505" i="48"/>
  <c r="F503" i="48"/>
  <c r="E503" i="48"/>
  <c r="F502" i="48"/>
  <c r="E502" i="48"/>
  <c r="F501" i="48"/>
  <c r="E501" i="48"/>
  <c r="F500" i="48"/>
  <c r="E500" i="48"/>
  <c r="F499" i="48"/>
  <c r="E499" i="48"/>
  <c r="F498" i="48"/>
  <c r="E498" i="48"/>
  <c r="F497" i="48"/>
  <c r="E497" i="48"/>
  <c r="F496" i="48"/>
  <c r="E496" i="48"/>
  <c r="F495" i="48"/>
  <c r="E495" i="48"/>
  <c r="F494" i="48"/>
  <c r="E494" i="48"/>
  <c r="F493" i="48"/>
  <c r="E493" i="48"/>
  <c r="F492" i="48"/>
  <c r="E492" i="48"/>
  <c r="F491" i="48"/>
  <c r="E491" i="48"/>
  <c r="F490" i="48"/>
  <c r="E490" i="48"/>
  <c r="F489" i="48"/>
  <c r="E489" i="48"/>
  <c r="F488" i="48"/>
  <c r="E488" i="48"/>
  <c r="F487" i="48"/>
  <c r="E487" i="48"/>
  <c r="F486" i="48"/>
  <c r="E486" i="48"/>
  <c r="F485" i="48"/>
  <c r="E485" i="48"/>
  <c r="F484" i="48"/>
  <c r="E484" i="48"/>
  <c r="F483" i="48"/>
  <c r="E483" i="48"/>
  <c r="F482" i="48"/>
  <c r="E482" i="48"/>
  <c r="F481" i="48"/>
  <c r="E481" i="48"/>
  <c r="F480" i="48"/>
  <c r="E480" i="48"/>
  <c r="F479" i="48"/>
  <c r="E479" i="48"/>
  <c r="F478" i="48"/>
  <c r="E478" i="48"/>
  <c r="F477" i="48"/>
  <c r="E477" i="48"/>
  <c r="F476" i="48"/>
  <c r="E476" i="48"/>
  <c r="F475" i="48"/>
  <c r="E475" i="48"/>
  <c r="F474" i="48"/>
  <c r="E474" i="48"/>
  <c r="F473" i="48"/>
  <c r="E473" i="48"/>
  <c r="F472" i="48"/>
  <c r="E472" i="48"/>
  <c r="F471" i="48"/>
  <c r="E471" i="48"/>
  <c r="F470" i="48"/>
  <c r="E470" i="48"/>
  <c r="F469" i="48"/>
  <c r="E469" i="48"/>
  <c r="F468" i="48"/>
  <c r="E468" i="48"/>
  <c r="F467" i="48"/>
  <c r="E467" i="48"/>
  <c r="F466" i="48"/>
  <c r="E466" i="48"/>
  <c r="F465" i="48"/>
  <c r="E465" i="48"/>
  <c r="F464" i="48"/>
  <c r="E464" i="48"/>
  <c r="F463" i="48"/>
  <c r="E463" i="48"/>
  <c r="F462" i="48"/>
  <c r="E462" i="48"/>
  <c r="F461" i="48"/>
  <c r="E461" i="48"/>
  <c r="F460" i="48"/>
  <c r="E460" i="48"/>
  <c r="F459" i="48"/>
  <c r="E459" i="48"/>
  <c r="F458" i="48"/>
  <c r="E458" i="48"/>
  <c r="F457" i="48"/>
  <c r="E457" i="48"/>
  <c r="F456" i="48"/>
  <c r="E456" i="48"/>
  <c r="F455" i="48"/>
  <c r="E455" i="48"/>
  <c r="F454" i="48"/>
  <c r="E454" i="48"/>
  <c r="F453" i="48"/>
  <c r="E453" i="48"/>
  <c r="F452" i="48"/>
  <c r="E452" i="48"/>
  <c r="F451" i="48"/>
  <c r="E451" i="48"/>
  <c r="F450" i="48"/>
  <c r="E450" i="48"/>
  <c r="F449" i="48"/>
  <c r="E449" i="48"/>
  <c r="F448" i="48"/>
  <c r="E448" i="48"/>
  <c r="F447" i="48"/>
  <c r="E447" i="48"/>
  <c r="F446" i="48"/>
  <c r="E446" i="48"/>
  <c r="F445" i="48"/>
  <c r="E445" i="48"/>
  <c r="F444" i="48"/>
  <c r="E444" i="48"/>
  <c r="F443" i="48"/>
  <c r="E443" i="48"/>
  <c r="F442" i="48"/>
  <c r="E442" i="48"/>
  <c r="F441" i="48"/>
  <c r="E441" i="48"/>
  <c r="F440" i="48"/>
  <c r="E440" i="48"/>
  <c r="F439" i="48"/>
  <c r="E439" i="48"/>
  <c r="F436" i="48"/>
  <c r="E436" i="48"/>
  <c r="F435" i="48"/>
  <c r="E435" i="48"/>
  <c r="F434" i="48"/>
  <c r="E434" i="48"/>
  <c r="F433" i="48"/>
  <c r="E433" i="48"/>
  <c r="F432" i="48"/>
  <c r="E432" i="48"/>
  <c r="F431" i="48"/>
  <c r="E431" i="48"/>
  <c r="F430" i="48"/>
  <c r="E430" i="48"/>
  <c r="F429" i="48"/>
  <c r="E429" i="48"/>
  <c r="F428" i="48"/>
  <c r="E428" i="48"/>
  <c r="F427" i="48"/>
  <c r="E427" i="48"/>
  <c r="F426" i="48"/>
  <c r="E426" i="48"/>
  <c r="F425" i="48"/>
  <c r="E425" i="48"/>
  <c r="F424" i="48"/>
  <c r="E424" i="48"/>
  <c r="F423" i="48"/>
  <c r="E423" i="48"/>
  <c r="F422" i="48"/>
  <c r="E422" i="48"/>
  <c r="F421" i="48"/>
  <c r="E421" i="48"/>
  <c r="F420" i="48"/>
  <c r="E420" i="48"/>
  <c r="F419" i="48"/>
  <c r="E419" i="48"/>
  <c r="F418" i="48"/>
  <c r="E418" i="48"/>
  <c r="F417" i="48"/>
  <c r="E417" i="48"/>
  <c r="F416" i="48"/>
  <c r="E416" i="48"/>
  <c r="F415" i="48"/>
  <c r="E415" i="48"/>
  <c r="F414" i="48"/>
  <c r="E414" i="48"/>
  <c r="Y413" i="48"/>
  <c r="AB413" i="48" s="1"/>
  <c r="W413" i="48"/>
  <c r="V413" i="48"/>
  <c r="BG417" i="48"/>
  <c r="BF417" i="48"/>
  <c r="BE417" i="48"/>
  <c r="BD417" i="48"/>
  <c r="BC417" i="48"/>
  <c r="BB417" i="48"/>
  <c r="BA417" i="48"/>
  <c r="AZ417" i="48"/>
  <c r="BG416" i="48"/>
  <c r="BF416" i="48"/>
  <c r="BE416" i="48"/>
  <c r="BD416" i="48"/>
  <c r="BC416" i="48"/>
  <c r="BB416" i="48"/>
  <c r="BA416" i="48"/>
  <c r="AZ416" i="48"/>
  <c r="BG415" i="48"/>
  <c r="BF415" i="48"/>
  <c r="BE415" i="48"/>
  <c r="BD415" i="48"/>
  <c r="BC415" i="48"/>
  <c r="BB415" i="48"/>
  <c r="BA415" i="48"/>
  <c r="AZ415" i="48"/>
  <c r="BG414" i="48"/>
  <c r="BF414" i="48"/>
  <c r="BE414" i="48"/>
  <c r="BD414" i="48"/>
  <c r="BC414" i="48"/>
  <c r="BB414" i="48"/>
  <c r="BA414" i="48"/>
  <c r="AZ414" i="48"/>
  <c r="BG413" i="48"/>
  <c r="BF413" i="48"/>
  <c r="BE413" i="48"/>
  <c r="BD413" i="48"/>
  <c r="BC413" i="48"/>
  <c r="BB413" i="48"/>
  <c r="BA413" i="48"/>
  <c r="AZ413" i="48"/>
  <c r="BJ412" i="48"/>
  <c r="BI412" i="48"/>
  <c r="BH412" i="48"/>
  <c r="BG412" i="48"/>
  <c r="BF412" i="48"/>
  <c r="BE412" i="48"/>
  <c r="BD412" i="48"/>
  <c r="BC412" i="48"/>
  <c r="BB412" i="48"/>
  <c r="BA412" i="48"/>
  <c r="AZ412" i="48"/>
  <c r="BG411" i="48"/>
  <c r="BF411" i="48"/>
  <c r="BE411" i="48"/>
  <c r="BD411" i="48"/>
  <c r="BC411" i="48"/>
  <c r="BB411" i="48"/>
  <c r="BA411" i="48"/>
  <c r="AZ411" i="48"/>
  <c r="Y411" i="48"/>
  <c r="AB411" i="48" s="1"/>
  <c r="W412" i="48"/>
  <c r="V412" i="48"/>
  <c r="W411" i="48"/>
  <c r="V411" i="48"/>
  <c r="A411" i="48"/>
  <c r="AP408" i="48"/>
  <c r="AP407" i="48"/>
  <c r="AP406" i="48"/>
  <c r="AP405" i="48"/>
  <c r="AP404" i="48"/>
  <c r="AP403" i="48"/>
  <c r="AP402" i="48"/>
  <c r="AP401" i="48"/>
  <c r="AP400" i="48"/>
  <c r="AP398" i="48"/>
  <c r="AP397" i="48"/>
  <c r="AP396" i="48"/>
  <c r="AP395" i="48"/>
  <c r="AP394" i="48"/>
  <c r="AP393" i="48"/>
  <c r="AP392" i="48"/>
  <c r="AP391" i="48"/>
  <c r="AP390" i="48"/>
  <c r="AP389" i="48"/>
  <c r="AN408" i="48"/>
  <c r="AN407" i="48"/>
  <c r="AN406" i="48"/>
  <c r="AN405" i="48"/>
  <c r="AN404" i="48"/>
  <c r="AN403" i="48"/>
  <c r="AN402" i="48"/>
  <c r="AN401" i="48"/>
  <c r="AN400" i="48"/>
  <c r="AN398" i="48"/>
  <c r="AN397" i="48"/>
  <c r="AN396" i="48"/>
  <c r="AN395" i="48"/>
  <c r="AN394" i="48"/>
  <c r="AN393" i="48"/>
  <c r="AN392" i="48"/>
  <c r="AN391" i="48"/>
  <c r="AN390" i="48"/>
  <c r="AN389" i="48"/>
  <c r="AL408" i="48"/>
  <c r="AL407" i="48"/>
  <c r="AL406" i="48"/>
  <c r="AL405" i="48"/>
  <c r="AL404" i="48"/>
  <c r="AL403" i="48"/>
  <c r="AL402" i="48"/>
  <c r="AL401" i="48"/>
  <c r="AL400" i="48"/>
  <c r="AL398" i="48"/>
  <c r="AL397" i="48"/>
  <c r="AL396" i="48"/>
  <c r="AL395" i="48"/>
  <c r="AL394" i="48"/>
  <c r="AL393" i="48"/>
  <c r="AL392" i="48"/>
  <c r="AL391" i="48"/>
  <c r="AL390" i="48"/>
  <c r="AL389" i="48"/>
  <c r="AJ408" i="48"/>
  <c r="AJ407" i="48"/>
  <c r="AJ406" i="48"/>
  <c r="AJ405" i="48"/>
  <c r="AJ404" i="48"/>
  <c r="AJ403" i="48"/>
  <c r="AJ402" i="48"/>
  <c r="AJ401" i="48"/>
  <c r="AJ400" i="48"/>
  <c r="AJ398" i="48"/>
  <c r="AJ397" i="48"/>
  <c r="AJ396" i="48"/>
  <c r="AJ395" i="48"/>
  <c r="AJ394" i="48"/>
  <c r="AJ393" i="48"/>
  <c r="AJ392" i="48"/>
  <c r="AJ391" i="48"/>
  <c r="AJ390" i="48"/>
  <c r="AJ389" i="48"/>
  <c r="AH408" i="48"/>
  <c r="AH407" i="48"/>
  <c r="AH406" i="48"/>
  <c r="AH405" i="48"/>
  <c r="AH404" i="48"/>
  <c r="AH403" i="48"/>
  <c r="AH402" i="48"/>
  <c r="AH401" i="48"/>
  <c r="AH400" i="48"/>
  <c r="AH398" i="48"/>
  <c r="AH397" i="48"/>
  <c r="AH396" i="48"/>
  <c r="AH395" i="48"/>
  <c r="AH394" i="48"/>
  <c r="AH393" i="48"/>
  <c r="AH392" i="48"/>
  <c r="AH391" i="48"/>
  <c r="AH390" i="48"/>
  <c r="AH389" i="48"/>
  <c r="AF408" i="48"/>
  <c r="AF407" i="48"/>
  <c r="AF406" i="48"/>
  <c r="AF405" i="48"/>
  <c r="AF404" i="48"/>
  <c r="AF403" i="48"/>
  <c r="AF402" i="48"/>
  <c r="AF401" i="48"/>
  <c r="AF400" i="48"/>
  <c r="AF398" i="48"/>
  <c r="AF397" i="48"/>
  <c r="AF396" i="48"/>
  <c r="AF395" i="48"/>
  <c r="AF394" i="48"/>
  <c r="AF393" i="48"/>
  <c r="AF392" i="48"/>
  <c r="AF391" i="48"/>
  <c r="AF390" i="48"/>
  <c r="AF389" i="48"/>
  <c r="AD408" i="48"/>
  <c r="AD407" i="48"/>
  <c r="AD406" i="48"/>
  <c r="AD405" i="48"/>
  <c r="AD404" i="48"/>
  <c r="AD403" i="48"/>
  <c r="AD402" i="48"/>
  <c r="AD401" i="48"/>
  <c r="AD400" i="48"/>
  <c r="AD398" i="48"/>
  <c r="AD397" i="48"/>
  <c r="AD396" i="48"/>
  <c r="AD395" i="48"/>
  <c r="AD394" i="48"/>
  <c r="AD393" i="48"/>
  <c r="AD392" i="48"/>
  <c r="AD391" i="48"/>
  <c r="AD390" i="48"/>
  <c r="AD389" i="48"/>
  <c r="Y408" i="48"/>
  <c r="AB408" i="48" s="1"/>
  <c r="Y407" i="48"/>
  <c r="AB407" i="48" s="1"/>
  <c r="Y398" i="48"/>
  <c r="AB398" i="48" s="1"/>
  <c r="Y395" i="48"/>
  <c r="AB395" i="48" s="1"/>
  <c r="Y394" i="48"/>
  <c r="AB394" i="48" s="1"/>
  <c r="Y393" i="48"/>
  <c r="AB393" i="48" s="1"/>
  <c r="Y391" i="48"/>
  <c r="AB391" i="48" s="1"/>
  <c r="Y389" i="48"/>
  <c r="AB389" i="48" s="1"/>
  <c r="A408" i="48"/>
  <c r="A407" i="48"/>
  <c r="A406" i="48"/>
  <c r="AU406" i="48" s="1"/>
  <c r="A405" i="48"/>
  <c r="A404" i="48"/>
  <c r="A403" i="48"/>
  <c r="A402" i="48"/>
  <c r="A401" i="48"/>
  <c r="A400" i="48"/>
  <c r="A398" i="48"/>
  <c r="A397" i="48"/>
  <c r="AU397" i="48" s="1"/>
  <c r="A396" i="48"/>
  <c r="A395" i="48"/>
  <c r="A394" i="48"/>
  <c r="A393" i="48"/>
  <c r="A392" i="48"/>
  <c r="A391" i="48"/>
  <c r="A390" i="48"/>
  <c r="A389" i="48"/>
  <c r="W408" i="48"/>
  <c r="V408" i="48"/>
  <c r="W407" i="48"/>
  <c r="V407" i="48"/>
  <c r="U406" i="48"/>
  <c r="U397" i="48"/>
  <c r="V405" i="48"/>
  <c r="V404" i="48"/>
  <c r="V403" i="48"/>
  <c r="V402" i="48"/>
  <c r="V401" i="48"/>
  <c r="V400" i="48"/>
  <c r="V398" i="48"/>
  <c r="Y406" i="48"/>
  <c r="AB406" i="48" s="1"/>
  <c r="W406" i="48"/>
  <c r="Y405" i="48"/>
  <c r="W405" i="48"/>
  <c r="Y404" i="48"/>
  <c r="AB404" i="48" s="1"/>
  <c r="W404" i="48"/>
  <c r="W403" i="48"/>
  <c r="Y402" i="48"/>
  <c r="W402" i="48"/>
  <c r="W401" i="48"/>
  <c r="Y400" i="48"/>
  <c r="W400" i="48"/>
  <c r="W398" i="48"/>
  <c r="W397" i="48"/>
  <c r="W396" i="48"/>
  <c r="W395" i="48"/>
  <c r="W394" i="48"/>
  <c r="W393" i="48"/>
  <c r="W392" i="48"/>
  <c r="W391" i="48"/>
  <c r="W390" i="48"/>
  <c r="W389" i="48"/>
  <c r="Y397" i="48"/>
  <c r="AB397" i="48" s="1"/>
  <c r="Y396" i="48"/>
  <c r="V396" i="48"/>
  <c r="V395" i="48"/>
  <c r="V394" i="48"/>
  <c r="V393" i="48"/>
  <c r="V392" i="48"/>
  <c r="V391" i="48"/>
  <c r="V390" i="48"/>
  <c r="V389" i="48"/>
  <c r="Y392" i="48"/>
  <c r="Y390" i="48"/>
  <c r="BG408" i="48"/>
  <c r="BF408" i="48"/>
  <c r="BE408" i="48"/>
  <c r="BD408" i="48"/>
  <c r="BC408" i="48"/>
  <c r="BB408" i="48"/>
  <c r="BA408" i="48"/>
  <c r="AZ408" i="48"/>
  <c r="BG407" i="48"/>
  <c r="BF407" i="48"/>
  <c r="BE407" i="48"/>
  <c r="BD407" i="48"/>
  <c r="BC407" i="48"/>
  <c r="BB407" i="48"/>
  <c r="BA407" i="48"/>
  <c r="AZ407" i="48"/>
  <c r="BJ406" i="48"/>
  <c r="BI406" i="48"/>
  <c r="BH406" i="48"/>
  <c r="BG406" i="48"/>
  <c r="BF406" i="48"/>
  <c r="BE406" i="48"/>
  <c r="BD406" i="48"/>
  <c r="BC406" i="48"/>
  <c r="BB406" i="48"/>
  <c r="BA406" i="48"/>
  <c r="AZ406" i="48"/>
  <c r="BG405" i="48"/>
  <c r="BF405" i="48"/>
  <c r="BE405" i="48"/>
  <c r="BD405" i="48"/>
  <c r="BC405" i="48"/>
  <c r="BB405" i="48"/>
  <c r="BA405" i="48"/>
  <c r="AZ405" i="48"/>
  <c r="BG404" i="48"/>
  <c r="BF404" i="48"/>
  <c r="BE404" i="48"/>
  <c r="BD404" i="48"/>
  <c r="BC404" i="48"/>
  <c r="BB404" i="48"/>
  <c r="BA404" i="48"/>
  <c r="AZ404" i="48"/>
  <c r="BG403" i="48"/>
  <c r="BF403" i="48"/>
  <c r="BE403" i="48"/>
  <c r="BD403" i="48"/>
  <c r="BC403" i="48"/>
  <c r="BB403" i="48"/>
  <c r="BA403" i="48"/>
  <c r="AZ403" i="48"/>
  <c r="BG402" i="48"/>
  <c r="BF402" i="48"/>
  <c r="BE402" i="48"/>
  <c r="BD402" i="48"/>
  <c r="BC402" i="48"/>
  <c r="BB402" i="48"/>
  <c r="BA402" i="48"/>
  <c r="AZ402" i="48"/>
  <c r="BG401" i="48"/>
  <c r="BF401" i="48"/>
  <c r="BE401" i="48"/>
  <c r="BD401" i="48"/>
  <c r="BC401" i="48"/>
  <c r="BB401" i="48"/>
  <c r="BA401" i="48"/>
  <c r="AZ401" i="48"/>
  <c r="BG400" i="48"/>
  <c r="BF400" i="48"/>
  <c r="BE400" i="48"/>
  <c r="BD400" i="48"/>
  <c r="BC400" i="48"/>
  <c r="BB400" i="48"/>
  <c r="BA400" i="48"/>
  <c r="AZ400" i="48"/>
  <c r="BG398" i="48"/>
  <c r="BF398" i="48"/>
  <c r="BE398" i="48"/>
  <c r="BD398" i="48"/>
  <c r="BC398" i="48"/>
  <c r="BB398" i="48"/>
  <c r="BA398" i="48"/>
  <c r="AZ398" i="48"/>
  <c r="BJ397" i="48"/>
  <c r="BI397" i="48"/>
  <c r="BH397" i="48"/>
  <c r="BG397" i="48"/>
  <c r="BF397" i="48"/>
  <c r="BE397" i="48"/>
  <c r="BD397" i="48"/>
  <c r="BC397" i="48"/>
  <c r="BB397" i="48"/>
  <c r="BA397" i="48"/>
  <c r="AZ397" i="48"/>
  <c r="BG396" i="48"/>
  <c r="BF396" i="48"/>
  <c r="BE396" i="48"/>
  <c r="BD396" i="48"/>
  <c r="BC396" i="48"/>
  <c r="BB396" i="48"/>
  <c r="BA396" i="48"/>
  <c r="AZ396" i="48"/>
  <c r="BG395" i="48"/>
  <c r="BF395" i="48"/>
  <c r="BE395" i="48"/>
  <c r="BD395" i="48"/>
  <c r="BC395" i="48"/>
  <c r="BB395" i="48"/>
  <c r="BA395" i="48"/>
  <c r="AZ395" i="48"/>
  <c r="BG394" i="48"/>
  <c r="BF394" i="48"/>
  <c r="BE394" i="48"/>
  <c r="BD394" i="48"/>
  <c r="BC394" i="48"/>
  <c r="BB394" i="48"/>
  <c r="BA394" i="48"/>
  <c r="AZ394" i="48"/>
  <c r="BG393" i="48"/>
  <c r="BF393" i="48"/>
  <c r="BE393" i="48"/>
  <c r="BD393" i="48"/>
  <c r="BC393" i="48"/>
  <c r="BB393" i="48"/>
  <c r="BA393" i="48"/>
  <c r="AZ393" i="48"/>
  <c r="BG392" i="48"/>
  <c r="BF392" i="48"/>
  <c r="BE392" i="48"/>
  <c r="BD392" i="48"/>
  <c r="BC392" i="48"/>
  <c r="BB392" i="48"/>
  <c r="BA392" i="48"/>
  <c r="AZ392" i="48"/>
  <c r="BG391" i="48"/>
  <c r="BF391" i="48"/>
  <c r="BE391" i="48"/>
  <c r="BD391" i="48"/>
  <c r="BC391" i="48"/>
  <c r="BB391" i="48"/>
  <c r="BA391" i="48"/>
  <c r="AZ391" i="48"/>
  <c r="BG390" i="48"/>
  <c r="BF390" i="48"/>
  <c r="BE390" i="48"/>
  <c r="BD390" i="48"/>
  <c r="BC390" i="48"/>
  <c r="BB390" i="48"/>
  <c r="BA390" i="48"/>
  <c r="AZ390" i="48"/>
  <c r="BG389" i="48"/>
  <c r="BF389" i="48"/>
  <c r="BE389" i="48"/>
  <c r="BD389" i="48"/>
  <c r="BC389" i="48"/>
  <c r="BB389" i="48"/>
  <c r="BA389" i="48"/>
  <c r="AZ389" i="48"/>
  <c r="BG387" i="48"/>
  <c r="BF387" i="48"/>
  <c r="BE387" i="48"/>
  <c r="BD387" i="48"/>
  <c r="BC387" i="48"/>
  <c r="BB387" i="48"/>
  <c r="BA387" i="48"/>
  <c r="AZ387" i="48"/>
  <c r="AP387" i="48"/>
  <c r="AN387" i="48"/>
  <c r="AL387" i="48"/>
  <c r="AJ387" i="48"/>
  <c r="AH387" i="48"/>
  <c r="AF387" i="48"/>
  <c r="AD387" i="48"/>
  <c r="W387" i="48"/>
  <c r="V387" i="48"/>
  <c r="A387" i="48"/>
  <c r="BL381" i="48"/>
  <c r="AP385" i="48"/>
  <c r="AP384" i="48"/>
  <c r="AP383" i="48"/>
  <c r="AP382" i="48"/>
  <c r="AP381" i="48"/>
  <c r="AP380" i="48"/>
  <c r="AP379" i="48"/>
  <c r="AP378" i="48"/>
  <c r="AP377" i="48"/>
  <c r="AP376" i="48"/>
  <c r="AP375" i="48"/>
  <c r="AP374" i="48"/>
  <c r="AP373" i="48"/>
  <c r="AP372" i="48"/>
  <c r="AP371" i="48"/>
  <c r="AP370" i="48"/>
  <c r="AN385" i="48"/>
  <c r="AN384" i="48"/>
  <c r="AN383" i="48"/>
  <c r="AN382" i="48"/>
  <c r="AN381" i="48"/>
  <c r="AN380" i="48"/>
  <c r="AN379" i="48"/>
  <c r="AN378" i="48"/>
  <c r="AN377" i="48"/>
  <c r="AN376" i="48"/>
  <c r="AN375" i="48"/>
  <c r="AN374" i="48"/>
  <c r="AN373" i="48"/>
  <c r="AN372" i="48"/>
  <c r="AN371" i="48"/>
  <c r="AN370" i="48"/>
  <c r="AL385" i="48"/>
  <c r="AL384" i="48"/>
  <c r="AL383" i="48"/>
  <c r="AL382" i="48"/>
  <c r="AL381" i="48"/>
  <c r="AL380" i="48"/>
  <c r="AL379" i="48"/>
  <c r="AL378" i="48"/>
  <c r="AL377" i="48"/>
  <c r="AL376" i="48"/>
  <c r="AL375" i="48"/>
  <c r="AL374" i="48"/>
  <c r="AL373" i="48"/>
  <c r="AL372" i="48"/>
  <c r="AL371" i="48"/>
  <c r="AL370" i="48"/>
  <c r="AJ385" i="48"/>
  <c r="AJ384" i="48"/>
  <c r="AJ383" i="48"/>
  <c r="AJ382" i="48"/>
  <c r="AJ381" i="48"/>
  <c r="AJ380" i="48"/>
  <c r="AJ379" i="48"/>
  <c r="AJ378" i="48"/>
  <c r="AJ377" i="48"/>
  <c r="AJ376" i="48"/>
  <c r="AJ375" i="48"/>
  <c r="AJ374" i="48"/>
  <c r="AJ373" i="48"/>
  <c r="AJ372" i="48"/>
  <c r="AJ371" i="48"/>
  <c r="AJ370" i="48"/>
  <c r="AH385" i="48"/>
  <c r="AH384" i="48"/>
  <c r="AH383" i="48"/>
  <c r="AH382" i="48"/>
  <c r="AH381" i="48"/>
  <c r="AH380" i="48"/>
  <c r="AH379" i="48"/>
  <c r="AH378" i="48"/>
  <c r="AH377" i="48"/>
  <c r="AH376" i="48"/>
  <c r="AH375" i="48"/>
  <c r="AH374" i="48"/>
  <c r="AH373" i="48"/>
  <c r="AH372" i="48"/>
  <c r="AH371" i="48"/>
  <c r="AH370" i="48"/>
  <c r="AF385" i="48"/>
  <c r="AF384" i="48"/>
  <c r="AF383" i="48"/>
  <c r="AF382" i="48"/>
  <c r="AF381" i="48"/>
  <c r="AF380" i="48"/>
  <c r="AF379" i="48"/>
  <c r="AF378" i="48"/>
  <c r="AF377" i="48"/>
  <c r="AF376" i="48"/>
  <c r="AF375" i="48"/>
  <c r="AF374" i="48"/>
  <c r="AF373" i="48"/>
  <c r="AF372" i="48"/>
  <c r="AF371" i="48"/>
  <c r="AF370" i="48"/>
  <c r="AD385" i="48"/>
  <c r="AD384" i="48"/>
  <c r="AD383" i="48"/>
  <c r="AD382" i="48"/>
  <c r="AD381" i="48"/>
  <c r="AD380" i="48"/>
  <c r="AD379" i="48"/>
  <c r="AD378" i="48"/>
  <c r="AD377" i="48"/>
  <c r="AD376" i="48"/>
  <c r="AD375" i="48"/>
  <c r="AD374" i="48"/>
  <c r="AD373" i="48"/>
  <c r="AD372" i="48"/>
  <c r="AD371" i="48"/>
  <c r="AD370" i="48"/>
  <c r="Y385" i="48"/>
  <c r="AB385" i="48" s="1"/>
  <c r="W385" i="48"/>
  <c r="V385" i="48"/>
  <c r="A385" i="48"/>
  <c r="A384" i="48"/>
  <c r="A383" i="48"/>
  <c r="A382" i="48"/>
  <c r="A381" i="48"/>
  <c r="AU381" i="48" s="1"/>
  <c r="A380" i="48"/>
  <c r="A379" i="48"/>
  <c r="A378" i="48"/>
  <c r="A377" i="48"/>
  <c r="A376" i="48"/>
  <c r="A375" i="48"/>
  <c r="A374" i="48"/>
  <c r="AU374" i="48" s="1"/>
  <c r="A373" i="48"/>
  <c r="A372" i="48"/>
  <c r="A371" i="48"/>
  <c r="A370" i="48"/>
  <c r="Y384" i="48"/>
  <c r="W384" i="48"/>
  <c r="V384" i="48"/>
  <c r="Y383" i="48"/>
  <c r="AB383" i="48" s="1"/>
  <c r="W383" i="48"/>
  <c r="V383" i="48"/>
  <c r="Y382" i="48"/>
  <c r="W382" i="48"/>
  <c r="V382" i="48"/>
  <c r="U381" i="48"/>
  <c r="U374" i="48"/>
  <c r="V380" i="48"/>
  <c r="V379" i="48"/>
  <c r="V378" i="48"/>
  <c r="V377" i="48"/>
  <c r="V376" i="48"/>
  <c r="V375" i="48"/>
  <c r="W381" i="48"/>
  <c r="W380" i="48"/>
  <c r="Y379" i="48"/>
  <c r="W379" i="48"/>
  <c r="Y378" i="48"/>
  <c r="W378" i="48"/>
  <c r="Y377" i="48"/>
  <c r="W377" i="48"/>
  <c r="W376" i="48"/>
  <c r="W375" i="48"/>
  <c r="Y374" i="48"/>
  <c r="AB374" i="48" s="1"/>
  <c r="W374" i="48"/>
  <c r="W373" i="48"/>
  <c r="W372" i="48"/>
  <c r="W371" i="48"/>
  <c r="W370" i="48"/>
  <c r="Y372" i="48"/>
  <c r="Y371" i="48"/>
  <c r="Y370" i="48"/>
  <c r="V373" i="48"/>
  <c r="V372" i="48"/>
  <c r="V371" i="48"/>
  <c r="V370" i="48"/>
  <c r="BG385" i="48"/>
  <c r="BF385" i="48"/>
  <c r="BE385" i="48"/>
  <c r="BD385" i="48"/>
  <c r="BC385" i="48"/>
  <c r="BB385" i="48"/>
  <c r="BA385" i="48"/>
  <c r="AZ385" i="48"/>
  <c r="BG384" i="48"/>
  <c r="BF384" i="48"/>
  <c r="BE384" i="48"/>
  <c r="BD384" i="48"/>
  <c r="BC384" i="48"/>
  <c r="BB384" i="48"/>
  <c r="BA384" i="48"/>
  <c r="AZ384" i="48"/>
  <c r="BG383" i="48"/>
  <c r="BF383" i="48"/>
  <c r="BE383" i="48"/>
  <c r="BD383" i="48"/>
  <c r="BC383" i="48"/>
  <c r="BB383" i="48"/>
  <c r="BA383" i="48"/>
  <c r="AZ383" i="48"/>
  <c r="BG382" i="48"/>
  <c r="BF382" i="48"/>
  <c r="BE382" i="48"/>
  <c r="BD382" i="48"/>
  <c r="BC382" i="48"/>
  <c r="BB382" i="48"/>
  <c r="BA382" i="48"/>
  <c r="AZ382" i="48"/>
  <c r="BJ381" i="48"/>
  <c r="BI381" i="48"/>
  <c r="BH381" i="48"/>
  <c r="BG381" i="48"/>
  <c r="BF381" i="48"/>
  <c r="BE381" i="48"/>
  <c r="BD381" i="48"/>
  <c r="BC381" i="48"/>
  <c r="BB381" i="48"/>
  <c r="BA381" i="48"/>
  <c r="AZ381" i="48"/>
  <c r="BG380" i="48"/>
  <c r="BF380" i="48"/>
  <c r="BE380" i="48"/>
  <c r="BD380" i="48"/>
  <c r="BC380" i="48"/>
  <c r="BB380" i="48"/>
  <c r="BA380" i="48"/>
  <c r="AZ380" i="48"/>
  <c r="BG379" i="48"/>
  <c r="BF379" i="48"/>
  <c r="BE379" i="48"/>
  <c r="BD379" i="48"/>
  <c r="BC379" i="48"/>
  <c r="BB379" i="48"/>
  <c r="BA379" i="48"/>
  <c r="AZ379" i="48"/>
  <c r="BG378" i="48"/>
  <c r="BF378" i="48"/>
  <c r="BE378" i="48"/>
  <c r="BD378" i="48"/>
  <c r="BC378" i="48"/>
  <c r="BB378" i="48"/>
  <c r="BA378" i="48"/>
  <c r="AZ378" i="48"/>
  <c r="BG377" i="48"/>
  <c r="BF377" i="48"/>
  <c r="BE377" i="48"/>
  <c r="BD377" i="48"/>
  <c r="BC377" i="48"/>
  <c r="BB377" i="48"/>
  <c r="BA377" i="48"/>
  <c r="AZ377" i="48"/>
  <c r="BG376" i="48"/>
  <c r="BF376" i="48"/>
  <c r="BE376" i="48"/>
  <c r="BD376" i="48"/>
  <c r="BC376" i="48"/>
  <c r="BB376" i="48"/>
  <c r="BA376" i="48"/>
  <c r="AZ376" i="48"/>
  <c r="BG375" i="48"/>
  <c r="BF375" i="48"/>
  <c r="BE375" i="48"/>
  <c r="BD375" i="48"/>
  <c r="BC375" i="48"/>
  <c r="BB375" i="48"/>
  <c r="BA375" i="48"/>
  <c r="AZ375" i="48"/>
  <c r="BJ374" i="48"/>
  <c r="BI374" i="48"/>
  <c r="BH374" i="48"/>
  <c r="BG374" i="48"/>
  <c r="BF374" i="48"/>
  <c r="BE374" i="48"/>
  <c r="BD374" i="48"/>
  <c r="BC374" i="48"/>
  <c r="BB374" i="48"/>
  <c r="BA374" i="48"/>
  <c r="AZ374" i="48"/>
  <c r="BG373" i="48"/>
  <c r="BF373" i="48"/>
  <c r="BE373" i="48"/>
  <c r="BD373" i="48"/>
  <c r="BC373" i="48"/>
  <c r="BB373" i="48"/>
  <c r="BA373" i="48"/>
  <c r="AZ373" i="48"/>
  <c r="BG372" i="48"/>
  <c r="BF372" i="48"/>
  <c r="BE372" i="48"/>
  <c r="BD372" i="48"/>
  <c r="BC372" i="48"/>
  <c r="BB372" i="48"/>
  <c r="BA372" i="48"/>
  <c r="AZ372" i="48"/>
  <c r="BG371" i="48"/>
  <c r="BF371" i="48"/>
  <c r="BE371" i="48"/>
  <c r="BD371" i="48"/>
  <c r="BC371" i="48"/>
  <c r="BB371" i="48"/>
  <c r="BA371" i="48"/>
  <c r="AZ371" i="48"/>
  <c r="BG370" i="48"/>
  <c r="BF370" i="48"/>
  <c r="BE370" i="48"/>
  <c r="BD370" i="48"/>
  <c r="BC370" i="48"/>
  <c r="BB370" i="48"/>
  <c r="BA370" i="48"/>
  <c r="AZ370" i="48"/>
  <c r="F398" i="48"/>
  <c r="E398" i="48"/>
  <c r="F397" i="48"/>
  <c r="E397" i="48"/>
  <c r="F396" i="48"/>
  <c r="E396" i="48"/>
  <c r="F395" i="48"/>
  <c r="E395" i="48"/>
  <c r="F394" i="48"/>
  <c r="E394" i="48"/>
  <c r="F393" i="48"/>
  <c r="E393" i="48"/>
  <c r="F392" i="48"/>
  <c r="E392" i="48"/>
  <c r="F391" i="48"/>
  <c r="E391" i="48"/>
  <c r="F390" i="48"/>
  <c r="E390" i="48"/>
  <c r="F389" i="48"/>
  <c r="E389" i="48"/>
  <c r="F388" i="48"/>
  <c r="E388" i="48"/>
  <c r="F387" i="48"/>
  <c r="E387" i="48"/>
  <c r="F386" i="48"/>
  <c r="E386" i="48"/>
  <c r="F385" i="48"/>
  <c r="E385" i="48"/>
  <c r="F384" i="48"/>
  <c r="E384" i="48"/>
  <c r="F383" i="48"/>
  <c r="E383" i="48"/>
  <c r="F382" i="48"/>
  <c r="E382" i="48"/>
  <c r="F381" i="48"/>
  <c r="E381" i="48"/>
  <c r="F380" i="48"/>
  <c r="E380" i="48"/>
  <c r="F379" i="48"/>
  <c r="E379" i="48"/>
  <c r="F378" i="48"/>
  <c r="E378" i="48"/>
  <c r="F377" i="48"/>
  <c r="E377" i="48"/>
  <c r="F376" i="48"/>
  <c r="E376" i="48"/>
  <c r="F375" i="48"/>
  <c r="E375" i="48"/>
  <c r="F374" i="48"/>
  <c r="E374" i="48"/>
  <c r="F373" i="48"/>
  <c r="E373" i="48"/>
  <c r="F372" i="48"/>
  <c r="E372" i="48"/>
  <c r="F371" i="48"/>
  <c r="E371" i="48"/>
  <c r="F370" i="48"/>
  <c r="E370" i="48"/>
  <c r="AP368" i="48"/>
  <c r="AP367" i="48"/>
  <c r="AP366" i="48"/>
  <c r="AN368" i="48"/>
  <c r="AN367" i="48"/>
  <c r="AN366" i="48"/>
  <c r="AL368" i="48"/>
  <c r="AL367" i="48"/>
  <c r="AL366" i="48"/>
  <c r="AJ368" i="48"/>
  <c r="AJ367" i="48"/>
  <c r="AJ366" i="48"/>
  <c r="AH368" i="48"/>
  <c r="AH367" i="48"/>
  <c r="AH366" i="48"/>
  <c r="AF368" i="48"/>
  <c r="AF367" i="48"/>
  <c r="AF366" i="48"/>
  <c r="AD368" i="48"/>
  <c r="AD367" i="48"/>
  <c r="AD366" i="48"/>
  <c r="W368" i="48"/>
  <c r="V368" i="48"/>
  <c r="A368" i="48"/>
  <c r="A367" i="48"/>
  <c r="A366" i="48"/>
  <c r="Y367" i="48"/>
  <c r="AB367" i="48" s="1"/>
  <c r="W367" i="48"/>
  <c r="V367" i="48"/>
  <c r="BG368" i="48"/>
  <c r="BF368" i="48"/>
  <c r="BE368" i="48"/>
  <c r="BD368" i="48"/>
  <c r="BC368" i="48"/>
  <c r="BB368" i="48"/>
  <c r="BA368" i="48"/>
  <c r="AZ368" i="48"/>
  <c r="BG367" i="48"/>
  <c r="BF367" i="48"/>
  <c r="BE367" i="48"/>
  <c r="BD367" i="48"/>
  <c r="BC367" i="48"/>
  <c r="BB367" i="48"/>
  <c r="BA367" i="48"/>
  <c r="AZ367" i="48"/>
  <c r="BG366" i="48"/>
  <c r="BF366" i="48"/>
  <c r="BE366" i="48"/>
  <c r="BD366" i="48"/>
  <c r="BC366" i="48"/>
  <c r="BB366" i="48"/>
  <c r="BA366" i="48"/>
  <c r="AZ366" i="48"/>
  <c r="Y366" i="48"/>
  <c r="W366" i="48"/>
  <c r="V366" i="48"/>
  <c r="AP364" i="48"/>
  <c r="AP363" i="48"/>
  <c r="AP362" i="48"/>
  <c r="AP361" i="48"/>
  <c r="AP360" i="48"/>
  <c r="AP358" i="48"/>
  <c r="AP359" i="48"/>
  <c r="AP356" i="48"/>
  <c r="AP354" i="48"/>
  <c r="AP353" i="48"/>
  <c r="AP352" i="48"/>
  <c r="AN364" i="48"/>
  <c r="AN363" i="48"/>
  <c r="AN362" i="48"/>
  <c r="AN361" i="48"/>
  <c r="AN360" i="48"/>
  <c r="AN358" i="48"/>
  <c r="AN359" i="48"/>
  <c r="AN356" i="48"/>
  <c r="AN354" i="48"/>
  <c r="AN353" i="48"/>
  <c r="AN352" i="48"/>
  <c r="AL364" i="48"/>
  <c r="AL363" i="48"/>
  <c r="AL362" i="48"/>
  <c r="AL361" i="48"/>
  <c r="AL360" i="48"/>
  <c r="AL358" i="48"/>
  <c r="AL359" i="48"/>
  <c r="AL356" i="48"/>
  <c r="AL354" i="48"/>
  <c r="AL353" i="48"/>
  <c r="AL352" i="48"/>
  <c r="AJ364" i="48"/>
  <c r="AJ363" i="48"/>
  <c r="AJ362" i="48"/>
  <c r="AJ361" i="48"/>
  <c r="AJ360" i="48"/>
  <c r="AJ358" i="48"/>
  <c r="AJ359" i="48"/>
  <c r="AJ356" i="48"/>
  <c r="AJ354" i="48"/>
  <c r="AJ353" i="48"/>
  <c r="AJ352" i="48"/>
  <c r="AH364" i="48"/>
  <c r="AH363" i="48"/>
  <c r="AH362" i="48"/>
  <c r="AH361" i="48"/>
  <c r="AH360" i="48"/>
  <c r="AH358" i="48"/>
  <c r="AH359" i="48"/>
  <c r="AH356" i="48"/>
  <c r="AH354" i="48"/>
  <c r="AH353" i="48"/>
  <c r="AH352" i="48"/>
  <c r="AF364" i="48"/>
  <c r="AF363" i="48"/>
  <c r="AF362" i="48"/>
  <c r="AF361" i="48"/>
  <c r="AF360" i="48"/>
  <c r="AF358" i="48"/>
  <c r="AF359" i="48"/>
  <c r="AF356" i="48"/>
  <c r="AF354" i="48"/>
  <c r="AF353" i="48"/>
  <c r="AF352" i="48"/>
  <c r="AD364" i="48"/>
  <c r="AD363" i="48"/>
  <c r="AD362" i="48"/>
  <c r="AD361" i="48"/>
  <c r="AD360" i="48"/>
  <c r="AD358" i="48"/>
  <c r="AD359" i="48"/>
  <c r="AD356" i="48"/>
  <c r="AD354" i="48"/>
  <c r="AD353" i="48"/>
  <c r="AD352" i="48"/>
  <c r="Y364" i="48"/>
  <c r="AB364" i="48" s="1"/>
  <c r="Y362" i="48"/>
  <c r="AB362" i="48" s="1"/>
  <c r="Y361" i="48"/>
  <c r="AB361" i="48" s="1"/>
  <c r="Y360" i="48"/>
  <c r="AB360" i="48" s="1"/>
  <c r="Y359" i="48"/>
  <c r="AB359" i="48" s="1"/>
  <c r="Y353" i="48"/>
  <c r="AB353" i="48" s="1"/>
  <c r="Y352" i="48"/>
  <c r="AB352" i="48" s="1"/>
  <c r="W364" i="48"/>
  <c r="V364" i="48"/>
  <c r="A364" i="48"/>
  <c r="A363" i="48"/>
  <c r="A362" i="48"/>
  <c r="A361" i="48"/>
  <c r="A360" i="48"/>
  <c r="A358" i="48"/>
  <c r="AU358" i="48" s="1"/>
  <c r="A359" i="48"/>
  <c r="A356" i="48"/>
  <c r="A354" i="48"/>
  <c r="A353" i="48"/>
  <c r="A352" i="48"/>
  <c r="Y363" i="48"/>
  <c r="W363" i="48"/>
  <c r="V363" i="48"/>
  <c r="W362" i="48"/>
  <c r="V362" i="48"/>
  <c r="W361" i="48"/>
  <c r="V361" i="48"/>
  <c r="W360" i="48"/>
  <c r="V360" i="48"/>
  <c r="Y358" i="48"/>
  <c r="AB358" i="48" s="1"/>
  <c r="W358" i="48"/>
  <c r="W359" i="48"/>
  <c r="W356" i="48"/>
  <c r="W354" i="48"/>
  <c r="W353" i="48"/>
  <c r="W352" i="48"/>
  <c r="U358" i="48"/>
  <c r="V359" i="48"/>
  <c r="V356" i="48"/>
  <c r="V354" i="48"/>
  <c r="V353" i="48"/>
  <c r="V352" i="48"/>
  <c r="Y354" i="48"/>
  <c r="AB354" i="48" s="1"/>
  <c r="BG364" i="48"/>
  <c r="BF364" i="48"/>
  <c r="BE364" i="48"/>
  <c r="BD364" i="48"/>
  <c r="BC364" i="48"/>
  <c r="BB364" i="48"/>
  <c r="BA364" i="48"/>
  <c r="AZ364" i="48"/>
  <c r="BG363" i="48"/>
  <c r="BF363" i="48"/>
  <c r="BE363" i="48"/>
  <c r="BD363" i="48"/>
  <c r="BC363" i="48"/>
  <c r="BB363" i="48"/>
  <c r="BA363" i="48"/>
  <c r="AZ363" i="48"/>
  <c r="BG362" i="48"/>
  <c r="BF362" i="48"/>
  <c r="BE362" i="48"/>
  <c r="BD362" i="48"/>
  <c r="BC362" i="48"/>
  <c r="BB362" i="48"/>
  <c r="BA362" i="48"/>
  <c r="AZ362" i="48"/>
  <c r="BG361" i="48"/>
  <c r="BF361" i="48"/>
  <c r="BE361" i="48"/>
  <c r="BD361" i="48"/>
  <c r="BC361" i="48"/>
  <c r="BB361" i="48"/>
  <c r="BA361" i="48"/>
  <c r="AZ361" i="48"/>
  <c r="BG360" i="48"/>
  <c r="BF360" i="48"/>
  <c r="BE360" i="48"/>
  <c r="BD360" i="48"/>
  <c r="BC360" i="48"/>
  <c r="BB360" i="48"/>
  <c r="BA360" i="48"/>
  <c r="AZ360" i="48"/>
  <c r="BJ358" i="48"/>
  <c r="BI358" i="48"/>
  <c r="BH358" i="48"/>
  <c r="BG358" i="48"/>
  <c r="BF358" i="48"/>
  <c r="BE358" i="48"/>
  <c r="BD358" i="48"/>
  <c r="BC358" i="48"/>
  <c r="BB358" i="48"/>
  <c r="BA358" i="48"/>
  <c r="AZ358" i="48"/>
  <c r="BG359" i="48"/>
  <c r="BF359" i="48"/>
  <c r="BE359" i="48"/>
  <c r="BD359" i="48"/>
  <c r="BC359" i="48"/>
  <c r="BB359" i="48"/>
  <c r="BA359" i="48"/>
  <c r="AZ359" i="48"/>
  <c r="BG356" i="48"/>
  <c r="BF356" i="48"/>
  <c r="BE356" i="48"/>
  <c r="BD356" i="48"/>
  <c r="BC356" i="48"/>
  <c r="BB356" i="48"/>
  <c r="BA356" i="48"/>
  <c r="AZ356" i="48"/>
  <c r="BG354" i="48"/>
  <c r="BF354" i="48"/>
  <c r="BE354" i="48"/>
  <c r="BD354" i="48"/>
  <c r="BC354" i="48"/>
  <c r="BB354" i="48"/>
  <c r="BA354" i="48"/>
  <c r="AZ354" i="48"/>
  <c r="BG353" i="48"/>
  <c r="BF353" i="48"/>
  <c r="BE353" i="48"/>
  <c r="BD353" i="48"/>
  <c r="BC353" i="48"/>
  <c r="BB353" i="48"/>
  <c r="BA353" i="48"/>
  <c r="AZ353" i="48"/>
  <c r="BG352" i="48"/>
  <c r="BF352" i="48"/>
  <c r="BE352" i="48"/>
  <c r="BD352" i="48"/>
  <c r="BC352" i="48"/>
  <c r="BB352" i="48"/>
  <c r="BA352" i="48"/>
  <c r="AZ352" i="48"/>
  <c r="AS350" i="48"/>
  <c r="AS349" i="48"/>
  <c r="AS348" i="48"/>
  <c r="AS346" i="48"/>
  <c r="AS345" i="48"/>
  <c r="AS344" i="48"/>
  <c r="AS343" i="48"/>
  <c r="AS342" i="48"/>
  <c r="AS341" i="48"/>
  <c r="AS340" i="48"/>
  <c r="AS339" i="48"/>
  <c r="AS338" i="48"/>
  <c r="AS337" i="48"/>
  <c r="AS336" i="48"/>
  <c r="AS335" i="48"/>
  <c r="AS334" i="48"/>
  <c r="AS333" i="48"/>
  <c r="AS332" i="48"/>
  <c r="AS331" i="48"/>
  <c r="AS330" i="48"/>
  <c r="AS329" i="48"/>
  <c r="AS328" i="48"/>
  <c r="AS327" i="48"/>
  <c r="AS326" i="48"/>
  <c r="AS325" i="48"/>
  <c r="AS324" i="48"/>
  <c r="AS323" i="48"/>
  <c r="AS322" i="48"/>
  <c r="AS321" i="48"/>
  <c r="AS320" i="48"/>
  <c r="AS319" i="48"/>
  <c r="AS318" i="48"/>
  <c r="AS317" i="48"/>
  <c r="AS316" i="48"/>
  <c r="AS315" i="48"/>
  <c r="AP349" i="48"/>
  <c r="AP348" i="48"/>
  <c r="AP346" i="48"/>
  <c r="AP345" i="48"/>
  <c r="AP344" i="48"/>
  <c r="AP343" i="48"/>
  <c r="AP342" i="48"/>
  <c r="AP341" i="48"/>
  <c r="AP340" i="48"/>
  <c r="AP339" i="48"/>
  <c r="AP338" i="48"/>
  <c r="AP337" i="48"/>
  <c r="AP336" i="48"/>
  <c r="AP335" i="48"/>
  <c r="AP334" i="48"/>
  <c r="AP333" i="48"/>
  <c r="AP332" i="48"/>
  <c r="AP331" i="48"/>
  <c r="AP330" i="48"/>
  <c r="AP329" i="48"/>
  <c r="AP328" i="48"/>
  <c r="AP327" i="48"/>
  <c r="AP326" i="48"/>
  <c r="AP325" i="48"/>
  <c r="AP324" i="48"/>
  <c r="AP323" i="48"/>
  <c r="AP322" i="48"/>
  <c r="AP321" i="48"/>
  <c r="AP320" i="48"/>
  <c r="AP319" i="48"/>
  <c r="AP318" i="48"/>
  <c r="AP317" i="48"/>
  <c r="AP316" i="48"/>
  <c r="AP315" i="48"/>
  <c r="AN349" i="48"/>
  <c r="AN348" i="48"/>
  <c r="AN346" i="48"/>
  <c r="AN345" i="48"/>
  <c r="AN344" i="48"/>
  <c r="AN343" i="48"/>
  <c r="AN342" i="48"/>
  <c r="AN341" i="48"/>
  <c r="AN340" i="48"/>
  <c r="AN339" i="48"/>
  <c r="AN338" i="48"/>
  <c r="AN337" i="48"/>
  <c r="AN336" i="48"/>
  <c r="AN335" i="48"/>
  <c r="AN334" i="48"/>
  <c r="AN333" i="48"/>
  <c r="AN332" i="48"/>
  <c r="AN331" i="48"/>
  <c r="AN330" i="48"/>
  <c r="AN329" i="48"/>
  <c r="AN328" i="48"/>
  <c r="AN327" i="48"/>
  <c r="AN326" i="48"/>
  <c r="AN325" i="48"/>
  <c r="AN324" i="48"/>
  <c r="AN323" i="48"/>
  <c r="AN322" i="48"/>
  <c r="AN321" i="48"/>
  <c r="AN320" i="48"/>
  <c r="AN319" i="48"/>
  <c r="AN318" i="48"/>
  <c r="AN316" i="48"/>
  <c r="AN315" i="48"/>
  <c r="AL349" i="48"/>
  <c r="AL348" i="48"/>
  <c r="AL346" i="48"/>
  <c r="AL345" i="48"/>
  <c r="AL344" i="48"/>
  <c r="AL343" i="48"/>
  <c r="AL342" i="48"/>
  <c r="AL341" i="48"/>
  <c r="AL340" i="48"/>
  <c r="AL339" i="48"/>
  <c r="AL338" i="48"/>
  <c r="AL337" i="48"/>
  <c r="AL336" i="48"/>
  <c r="AL335" i="48"/>
  <c r="AL334" i="48"/>
  <c r="AL333" i="48"/>
  <c r="AL332" i="48"/>
  <c r="AL331" i="48"/>
  <c r="AL330" i="48"/>
  <c r="AL329" i="48"/>
  <c r="AL328" i="48"/>
  <c r="AL327" i="48"/>
  <c r="AL326" i="48"/>
  <c r="AL325" i="48"/>
  <c r="AL324" i="48"/>
  <c r="AL323" i="48"/>
  <c r="AL322" i="48"/>
  <c r="AL321" i="48"/>
  <c r="AL320" i="48"/>
  <c r="AL319" i="48"/>
  <c r="AL318" i="48"/>
  <c r="AJ349" i="48"/>
  <c r="AJ348" i="48"/>
  <c r="AJ346" i="48"/>
  <c r="AJ345" i="48"/>
  <c r="AJ344" i="48"/>
  <c r="AJ343" i="48"/>
  <c r="AJ342" i="48"/>
  <c r="AJ341" i="48"/>
  <c r="AJ340" i="48"/>
  <c r="AJ339" i="48"/>
  <c r="AJ338" i="48"/>
  <c r="AJ337" i="48"/>
  <c r="AJ336" i="48"/>
  <c r="AJ335" i="48"/>
  <c r="AJ334" i="48"/>
  <c r="AJ333" i="48"/>
  <c r="AJ332" i="48"/>
  <c r="AJ331" i="48"/>
  <c r="AJ330" i="48"/>
  <c r="AJ329" i="48"/>
  <c r="AJ328" i="48"/>
  <c r="AJ327" i="48"/>
  <c r="AJ326" i="48"/>
  <c r="AJ325" i="48"/>
  <c r="AJ324" i="48"/>
  <c r="AJ323" i="48"/>
  <c r="AJ322" i="48"/>
  <c r="AJ321" i="48"/>
  <c r="AJ320" i="48"/>
  <c r="AJ319" i="48"/>
  <c r="AJ318" i="48"/>
  <c r="AJ317" i="48"/>
  <c r="AH348" i="48"/>
  <c r="AH346" i="48"/>
  <c r="AH345" i="48"/>
  <c r="AH344" i="48"/>
  <c r="AH343" i="48"/>
  <c r="AH342" i="48"/>
  <c r="AH341" i="48"/>
  <c r="AH340" i="48"/>
  <c r="AH339" i="48"/>
  <c r="AH338" i="48"/>
  <c r="AH337" i="48"/>
  <c r="AH336" i="48"/>
  <c r="AH335" i="48"/>
  <c r="AH334" i="48"/>
  <c r="AH333" i="48"/>
  <c r="AH332" i="48"/>
  <c r="AH331" i="48"/>
  <c r="AH330" i="48"/>
  <c r="AH329" i="48"/>
  <c r="AH328" i="48"/>
  <c r="AH327" i="48"/>
  <c r="AH326" i="48"/>
  <c r="AH325" i="48"/>
  <c r="AH324" i="48"/>
  <c r="AH323" i="48"/>
  <c r="AH322" i="48"/>
  <c r="AH321" i="48"/>
  <c r="AH320" i="48"/>
  <c r="AH319" i="48"/>
  <c r="AF348" i="48"/>
  <c r="AF346" i="48"/>
  <c r="AF345" i="48"/>
  <c r="AF344" i="48"/>
  <c r="AF343" i="48"/>
  <c r="AF342" i="48"/>
  <c r="AF341" i="48"/>
  <c r="AF340" i="48"/>
  <c r="AF339" i="48"/>
  <c r="AF338" i="48"/>
  <c r="AF337" i="48"/>
  <c r="AF336" i="48"/>
  <c r="AF335" i="48"/>
  <c r="AF334" i="48"/>
  <c r="AF333" i="48"/>
  <c r="AF332" i="48"/>
  <c r="AF331" i="48"/>
  <c r="AF330" i="48"/>
  <c r="AF329" i="48"/>
  <c r="AF328" i="48"/>
  <c r="AF327" i="48"/>
  <c r="AF326" i="48"/>
  <c r="AF325" i="48"/>
  <c r="AF324" i="48"/>
  <c r="AF323" i="48"/>
  <c r="AF322" i="48"/>
  <c r="AF321" i="48"/>
  <c r="AF320" i="48"/>
  <c r="AF319" i="48"/>
  <c r="AD348" i="48"/>
  <c r="AD346" i="48"/>
  <c r="AD345" i="48"/>
  <c r="AD344" i="48"/>
  <c r="AD343" i="48"/>
  <c r="AD342" i="48"/>
  <c r="AD341" i="48"/>
  <c r="AD340" i="48"/>
  <c r="AD339" i="48"/>
  <c r="AD338" i="48"/>
  <c r="AD337" i="48"/>
  <c r="AD336" i="48"/>
  <c r="AD335" i="48"/>
  <c r="AD334" i="48"/>
  <c r="AD333" i="48"/>
  <c r="AD332" i="48"/>
  <c r="AD331" i="48"/>
  <c r="AD330" i="48"/>
  <c r="AD329" i="48"/>
  <c r="AD328" i="48"/>
  <c r="AD327" i="48"/>
  <c r="AD326" i="48"/>
  <c r="AD325" i="48"/>
  <c r="AD324" i="48"/>
  <c r="AD323" i="48"/>
  <c r="AD322" i="48"/>
  <c r="AD321" i="48"/>
  <c r="AD320" i="48"/>
  <c r="AD319" i="48"/>
  <c r="Y348" i="48"/>
  <c r="W348" i="48"/>
  <c r="V348" i="48"/>
  <c r="A348" i="48"/>
  <c r="A346" i="48"/>
  <c r="A345" i="48"/>
  <c r="A344" i="48"/>
  <c r="A343" i="48"/>
  <c r="A342" i="48"/>
  <c r="A341" i="48"/>
  <c r="A340" i="48"/>
  <c r="A339" i="48"/>
  <c r="A338" i="48"/>
  <c r="A337" i="48"/>
  <c r="A336" i="48"/>
  <c r="A335" i="48"/>
  <c r="A334" i="48"/>
  <c r="A333" i="48"/>
  <c r="A332" i="48"/>
  <c r="A331" i="48"/>
  <c r="A330" i="48"/>
  <c r="A329" i="48"/>
  <c r="A328" i="48"/>
  <c r="A327" i="48"/>
  <c r="A326" i="48"/>
  <c r="A325" i="48"/>
  <c r="A324" i="48"/>
  <c r="A323" i="48"/>
  <c r="A322" i="48"/>
  <c r="A321" i="48"/>
  <c r="A320" i="48"/>
  <c r="A319" i="48"/>
  <c r="A318" i="48"/>
  <c r="AU318" i="48" s="1"/>
  <c r="A317" i="48"/>
  <c r="A316" i="48"/>
  <c r="AU316" i="48" s="1"/>
  <c r="A315" i="48"/>
  <c r="Y346" i="48"/>
  <c r="AB346" i="48" s="1"/>
  <c r="Y342" i="48"/>
  <c r="AB342" i="48" s="1"/>
  <c r="Y341" i="48"/>
  <c r="AB341" i="48" s="1"/>
  <c r="Y338" i="48"/>
  <c r="AB338" i="48" s="1"/>
  <c r="Y337" i="48"/>
  <c r="AB337" i="48" s="1"/>
  <c r="Y336" i="48"/>
  <c r="AB336" i="48" s="1"/>
  <c r="Y335" i="48"/>
  <c r="AB335" i="48" s="1"/>
  <c r="Y334" i="48"/>
  <c r="AB334" i="48" s="1"/>
  <c r="Y333" i="48"/>
  <c r="AB333" i="48" s="1"/>
  <c r="Y329" i="48"/>
  <c r="AB329" i="48" s="1"/>
  <c r="Y328" i="48"/>
  <c r="AB328" i="48" s="1"/>
  <c r="Y326" i="48"/>
  <c r="AB326" i="48" s="1"/>
  <c r="W346" i="48"/>
  <c r="V346" i="48"/>
  <c r="W345" i="48"/>
  <c r="V345" i="48"/>
  <c r="Y344" i="48"/>
  <c r="W344" i="48"/>
  <c r="V344" i="48"/>
  <c r="Y343" i="48"/>
  <c r="W343" i="48"/>
  <c r="V343" i="48"/>
  <c r="W342" i="48"/>
  <c r="V342" i="48"/>
  <c r="W341" i="48"/>
  <c r="V341" i="48"/>
  <c r="Y340" i="48"/>
  <c r="W340" i="48"/>
  <c r="V340" i="48"/>
  <c r="W339" i="48"/>
  <c r="V339" i="48"/>
  <c r="W338" i="48"/>
  <c r="V338" i="48"/>
  <c r="W337" i="48"/>
  <c r="V337" i="48"/>
  <c r="W336" i="48"/>
  <c r="V336" i="48"/>
  <c r="W335" i="48"/>
  <c r="V335" i="48"/>
  <c r="W334" i="48"/>
  <c r="V334" i="48"/>
  <c r="W333" i="48"/>
  <c r="V333" i="48"/>
  <c r="F368" i="48"/>
  <c r="E368" i="48"/>
  <c r="F367" i="48"/>
  <c r="E367" i="48"/>
  <c r="F366" i="48"/>
  <c r="E366" i="48"/>
  <c r="F365" i="48"/>
  <c r="E365" i="48"/>
  <c r="F364" i="48"/>
  <c r="E364" i="48"/>
  <c r="F363" i="48"/>
  <c r="E363" i="48"/>
  <c r="F362" i="48"/>
  <c r="E362" i="48"/>
  <c r="F361" i="48"/>
  <c r="E361" i="48"/>
  <c r="F360" i="48"/>
  <c r="E360" i="48"/>
  <c r="F358" i="48"/>
  <c r="E358" i="48"/>
  <c r="F359" i="48"/>
  <c r="E359" i="48"/>
  <c r="F356" i="48"/>
  <c r="E356" i="48"/>
  <c r="F354" i="48"/>
  <c r="E354" i="48"/>
  <c r="F353" i="48"/>
  <c r="E353" i="48"/>
  <c r="F352" i="48"/>
  <c r="E352" i="48"/>
  <c r="F351" i="48"/>
  <c r="E351" i="48"/>
  <c r="F350" i="48"/>
  <c r="E350" i="48"/>
  <c r="F349" i="48"/>
  <c r="E349" i="48"/>
  <c r="F348" i="48"/>
  <c r="E348" i="48"/>
  <c r="F346" i="48"/>
  <c r="E346" i="48"/>
  <c r="F345" i="48"/>
  <c r="E345" i="48"/>
  <c r="F344" i="48"/>
  <c r="E344" i="48"/>
  <c r="F343" i="48"/>
  <c r="E343" i="48"/>
  <c r="F342" i="48"/>
  <c r="E342" i="48"/>
  <c r="F341" i="48"/>
  <c r="E341" i="48"/>
  <c r="F340" i="48"/>
  <c r="E340" i="48"/>
  <c r="F339" i="48"/>
  <c r="E339" i="48"/>
  <c r="F338" i="48"/>
  <c r="E338" i="48"/>
  <c r="F337" i="48"/>
  <c r="E337" i="48"/>
  <c r="F336" i="48"/>
  <c r="E336" i="48"/>
  <c r="F335" i="48"/>
  <c r="E335" i="48"/>
  <c r="F334" i="48"/>
  <c r="E334" i="48"/>
  <c r="F333" i="48"/>
  <c r="E333" i="48"/>
  <c r="F332" i="48"/>
  <c r="E332" i="48"/>
  <c r="F331" i="48"/>
  <c r="E331" i="48"/>
  <c r="F330" i="48"/>
  <c r="E330" i="48"/>
  <c r="F329" i="48"/>
  <c r="E329" i="48"/>
  <c r="F328" i="48"/>
  <c r="E328" i="48"/>
  <c r="F327" i="48"/>
  <c r="E327" i="48"/>
  <c r="F326" i="48"/>
  <c r="E326" i="48"/>
  <c r="F325" i="48"/>
  <c r="E325" i="48"/>
  <c r="F324" i="48"/>
  <c r="E324" i="48"/>
  <c r="F323" i="48"/>
  <c r="E323" i="48"/>
  <c r="F322" i="48"/>
  <c r="E322" i="48"/>
  <c r="F321" i="48"/>
  <c r="E321" i="48"/>
  <c r="F320" i="48"/>
  <c r="E320" i="48"/>
  <c r="F319" i="48"/>
  <c r="E319" i="48"/>
  <c r="F318" i="48"/>
  <c r="E318" i="48"/>
  <c r="F317" i="48"/>
  <c r="E317" i="48"/>
  <c r="F316" i="48"/>
  <c r="E316" i="48"/>
  <c r="F315" i="48"/>
  <c r="E315" i="48"/>
  <c r="F314" i="48"/>
  <c r="E314" i="48"/>
  <c r="F313" i="48"/>
  <c r="E313" i="48"/>
  <c r="F312" i="48"/>
  <c r="E312" i="48"/>
  <c r="F311" i="48"/>
  <c r="E311" i="48"/>
  <c r="F310" i="48"/>
  <c r="E310" i="48"/>
  <c r="F309" i="48"/>
  <c r="E309" i="48"/>
  <c r="F308" i="48"/>
  <c r="E308" i="48"/>
  <c r="F307" i="48"/>
  <c r="E307" i="48"/>
  <c r="F306" i="48"/>
  <c r="E306" i="48"/>
  <c r="F305" i="48"/>
  <c r="E305" i="48"/>
  <c r="F304" i="48"/>
  <c r="E304" i="48"/>
  <c r="F303" i="48"/>
  <c r="E303" i="48"/>
  <c r="F302" i="48"/>
  <c r="E302" i="48"/>
  <c r="F301" i="48"/>
  <c r="E301" i="48"/>
  <c r="F300" i="48"/>
  <c r="E300" i="48"/>
  <c r="F299" i="48"/>
  <c r="E299" i="48"/>
  <c r="F296" i="48"/>
  <c r="E296" i="48"/>
  <c r="F294" i="48"/>
  <c r="E294" i="48"/>
  <c r="F293" i="48"/>
  <c r="E293" i="48"/>
  <c r="F292" i="48"/>
  <c r="E292" i="48"/>
  <c r="F289" i="48"/>
  <c r="E289" i="48"/>
  <c r="F288" i="48"/>
  <c r="E288" i="48"/>
  <c r="F287" i="48"/>
  <c r="E287" i="48"/>
  <c r="F285" i="48"/>
  <c r="E285" i="48"/>
  <c r="F284" i="48"/>
  <c r="E284" i="48"/>
  <c r="F283" i="48"/>
  <c r="E283" i="48"/>
  <c r="F282" i="48"/>
  <c r="E282" i="48"/>
  <c r="F281" i="48"/>
  <c r="E281" i="48"/>
  <c r="F280" i="48"/>
  <c r="E280" i="48"/>
  <c r="F279" i="48"/>
  <c r="E279" i="48"/>
  <c r="F278" i="48"/>
  <c r="E278" i="48"/>
  <c r="F277" i="48"/>
  <c r="E277" i="48"/>
  <c r="F276" i="48"/>
  <c r="E276" i="48"/>
  <c r="F275" i="48"/>
  <c r="E275" i="48"/>
  <c r="F274" i="48"/>
  <c r="E274" i="48"/>
  <c r="F273" i="48"/>
  <c r="E273" i="48"/>
  <c r="F272" i="48"/>
  <c r="E272" i="48"/>
  <c r="F271" i="48"/>
  <c r="E271" i="48"/>
  <c r="F270" i="48"/>
  <c r="E270" i="48"/>
  <c r="F269" i="48"/>
  <c r="E269" i="48"/>
  <c r="F268" i="48"/>
  <c r="E268" i="48"/>
  <c r="F267" i="48"/>
  <c r="E267" i="48"/>
  <c r="F266" i="48"/>
  <c r="E266" i="48"/>
  <c r="F265" i="48"/>
  <c r="E265" i="48"/>
  <c r="F264" i="48"/>
  <c r="E264" i="48"/>
  <c r="F263" i="48"/>
  <c r="E263" i="48"/>
  <c r="F262" i="48"/>
  <c r="E262" i="48"/>
  <c r="F261" i="48"/>
  <c r="E261" i="48"/>
  <c r="F260" i="48"/>
  <c r="E260" i="48"/>
  <c r="F259" i="48"/>
  <c r="E259" i="48"/>
  <c r="F258" i="48"/>
  <c r="E258" i="48"/>
  <c r="F257" i="48"/>
  <c r="E257" i="48"/>
  <c r="F256" i="48"/>
  <c r="E256" i="48"/>
  <c r="F255" i="48"/>
  <c r="E255" i="48"/>
  <c r="F254" i="48"/>
  <c r="E254" i="48"/>
  <c r="F253" i="48"/>
  <c r="E253" i="48"/>
  <c r="F252" i="48"/>
  <c r="E252" i="48"/>
  <c r="F251" i="48"/>
  <c r="E251" i="48"/>
  <c r="F250" i="48"/>
  <c r="E250" i="48"/>
  <c r="F249" i="48"/>
  <c r="E249" i="48"/>
  <c r="F247" i="48"/>
  <c r="E247" i="48"/>
  <c r="F246" i="48"/>
  <c r="E246" i="48"/>
  <c r="F245" i="48"/>
  <c r="E245" i="48"/>
  <c r="F244" i="48"/>
  <c r="E244" i="48"/>
  <c r="F243" i="48"/>
  <c r="E243" i="48"/>
  <c r="F242" i="48"/>
  <c r="E242" i="48"/>
  <c r="F241" i="48"/>
  <c r="E241" i="48"/>
  <c r="F240" i="48"/>
  <c r="E240" i="48"/>
  <c r="F239" i="48"/>
  <c r="E239" i="48"/>
  <c r="F238" i="48"/>
  <c r="E238" i="48"/>
  <c r="F237" i="48"/>
  <c r="E237" i="48"/>
  <c r="F236" i="48"/>
  <c r="E236" i="48"/>
  <c r="F235" i="48"/>
  <c r="E235" i="48"/>
  <c r="F234" i="48"/>
  <c r="E234" i="48"/>
  <c r="F233" i="48"/>
  <c r="E233" i="48"/>
  <c r="F232" i="48"/>
  <c r="E232" i="48"/>
  <c r="F231" i="48"/>
  <c r="E231" i="48"/>
  <c r="F230" i="48"/>
  <c r="E230" i="48"/>
  <c r="F229" i="48"/>
  <c r="E229" i="48"/>
  <c r="F228" i="48"/>
  <c r="E228" i="48"/>
  <c r="F227" i="48"/>
  <c r="E227" i="48"/>
  <c r="F226" i="48"/>
  <c r="E226" i="48"/>
  <c r="F225" i="48"/>
  <c r="E225" i="48"/>
  <c r="F224" i="48"/>
  <c r="E224" i="48"/>
  <c r="F223" i="48"/>
  <c r="E223" i="48"/>
  <c r="F222" i="48"/>
  <c r="E222" i="48"/>
  <c r="F221" i="48"/>
  <c r="E221" i="48"/>
  <c r="F220" i="48"/>
  <c r="E220" i="48"/>
  <c r="F219" i="48"/>
  <c r="E219" i="48"/>
  <c r="F218" i="48"/>
  <c r="E218" i="48"/>
  <c r="F217" i="48"/>
  <c r="E217" i="48"/>
  <c r="F216" i="48"/>
  <c r="E216" i="48"/>
  <c r="F215" i="48"/>
  <c r="E215" i="48"/>
  <c r="F214" i="48"/>
  <c r="E214" i="48"/>
  <c r="F213" i="48"/>
  <c r="E213" i="48"/>
  <c r="F212" i="48"/>
  <c r="E212" i="48"/>
  <c r="F211" i="48"/>
  <c r="E211" i="48"/>
  <c r="F210" i="48"/>
  <c r="E210" i="48"/>
  <c r="F209" i="48"/>
  <c r="E209" i="48"/>
  <c r="F208" i="48"/>
  <c r="E208" i="48"/>
  <c r="F207" i="48"/>
  <c r="E207" i="48"/>
  <c r="BJ349" i="48"/>
  <c r="BI349" i="48"/>
  <c r="BH349" i="48"/>
  <c r="BG348" i="48"/>
  <c r="BF348" i="48"/>
  <c r="BE348" i="48"/>
  <c r="BD348" i="48"/>
  <c r="BC348" i="48"/>
  <c r="BB348" i="48"/>
  <c r="BA348" i="48"/>
  <c r="AZ348" i="48"/>
  <c r="BG346" i="48"/>
  <c r="BF346" i="48"/>
  <c r="BE346" i="48"/>
  <c r="BD346" i="48"/>
  <c r="BC346" i="48"/>
  <c r="BB346" i="48"/>
  <c r="BA346" i="48"/>
  <c r="AZ346" i="48"/>
  <c r="BG345" i="48"/>
  <c r="BF345" i="48"/>
  <c r="BE345" i="48"/>
  <c r="BD345" i="48"/>
  <c r="BC345" i="48"/>
  <c r="BB345" i="48"/>
  <c r="BA345" i="48"/>
  <c r="AZ345" i="48"/>
  <c r="BG344" i="48"/>
  <c r="BF344" i="48"/>
  <c r="BE344" i="48"/>
  <c r="BD344" i="48"/>
  <c r="BC344" i="48"/>
  <c r="BB344" i="48"/>
  <c r="BA344" i="48"/>
  <c r="AZ344" i="48"/>
  <c r="BG343" i="48"/>
  <c r="BF343" i="48"/>
  <c r="BE343" i="48"/>
  <c r="BD343" i="48"/>
  <c r="BC343" i="48"/>
  <c r="BB343" i="48"/>
  <c r="BA343" i="48"/>
  <c r="AZ343" i="48"/>
  <c r="BG342" i="48"/>
  <c r="BF342" i="48"/>
  <c r="BE342" i="48"/>
  <c r="BD342" i="48"/>
  <c r="BC342" i="48"/>
  <c r="BB342" i="48"/>
  <c r="BA342" i="48"/>
  <c r="AZ342" i="48"/>
  <c r="BG341" i="48"/>
  <c r="BF341" i="48"/>
  <c r="BE341" i="48"/>
  <c r="BD341" i="48"/>
  <c r="BC341" i="48"/>
  <c r="BB341" i="48"/>
  <c r="BA341" i="48"/>
  <c r="AZ341" i="48"/>
  <c r="BG340" i="48"/>
  <c r="BF340" i="48"/>
  <c r="BE340" i="48"/>
  <c r="BD340" i="48"/>
  <c r="BC340" i="48"/>
  <c r="BB340" i="48"/>
  <c r="BA340" i="48"/>
  <c r="AZ340" i="48"/>
  <c r="BG339" i="48"/>
  <c r="BF339" i="48"/>
  <c r="BE339" i="48"/>
  <c r="BD339" i="48"/>
  <c r="BC339" i="48"/>
  <c r="BB339" i="48"/>
  <c r="BA339" i="48"/>
  <c r="AZ339" i="48"/>
  <c r="BG338" i="48"/>
  <c r="BF338" i="48"/>
  <c r="BE338" i="48"/>
  <c r="BD338" i="48"/>
  <c r="BC338" i="48"/>
  <c r="BB338" i="48"/>
  <c r="BA338" i="48"/>
  <c r="AZ338" i="48"/>
  <c r="BG337" i="48"/>
  <c r="BF337" i="48"/>
  <c r="BE337" i="48"/>
  <c r="BD337" i="48"/>
  <c r="BC337" i="48"/>
  <c r="BB337" i="48"/>
  <c r="BA337" i="48"/>
  <c r="AZ337" i="48"/>
  <c r="BG336" i="48"/>
  <c r="BF336" i="48"/>
  <c r="BE336" i="48"/>
  <c r="BD336" i="48"/>
  <c r="BC336" i="48"/>
  <c r="BB336" i="48"/>
  <c r="BA336" i="48"/>
  <c r="AZ336" i="48"/>
  <c r="Y332" i="48"/>
  <c r="W332" i="48"/>
  <c r="V332" i="48"/>
  <c r="Y331" i="48"/>
  <c r="W331" i="48"/>
  <c r="V331" i="48"/>
  <c r="Y330" i="48"/>
  <c r="W330" i="48"/>
  <c r="V330" i="48"/>
  <c r="W329" i="48"/>
  <c r="V329" i="48"/>
  <c r="W328" i="48"/>
  <c r="V328" i="48"/>
  <c r="Y327" i="48"/>
  <c r="W327" i="48"/>
  <c r="V327" i="48"/>
  <c r="W326" i="48"/>
  <c r="V326" i="48"/>
  <c r="BG335" i="48"/>
  <c r="BF335" i="48"/>
  <c r="BE335" i="48"/>
  <c r="BD335" i="48"/>
  <c r="BC335" i="48"/>
  <c r="BB335" i="48"/>
  <c r="BA335" i="48"/>
  <c r="AZ335" i="48"/>
  <c r="BG334" i="48"/>
  <c r="BF334" i="48"/>
  <c r="BE334" i="48"/>
  <c r="BD334" i="48"/>
  <c r="BC334" i="48"/>
  <c r="BB334" i="48"/>
  <c r="BA334" i="48"/>
  <c r="AZ334" i="48"/>
  <c r="BG333" i="48"/>
  <c r="BF333" i="48"/>
  <c r="BE333" i="48"/>
  <c r="BD333" i="48"/>
  <c r="BC333" i="48"/>
  <c r="BB333" i="48"/>
  <c r="BA333" i="48"/>
  <c r="AZ333" i="48"/>
  <c r="BG332" i="48"/>
  <c r="BF332" i="48"/>
  <c r="BE332" i="48"/>
  <c r="BD332" i="48"/>
  <c r="BC332" i="48"/>
  <c r="BB332" i="48"/>
  <c r="BA332" i="48"/>
  <c r="AZ332" i="48"/>
  <c r="BG331" i="48"/>
  <c r="BF331" i="48"/>
  <c r="BE331" i="48"/>
  <c r="BD331" i="48"/>
  <c r="BC331" i="48"/>
  <c r="BB331" i="48"/>
  <c r="BA331" i="48"/>
  <c r="AZ331" i="48"/>
  <c r="BG330" i="48"/>
  <c r="BF330" i="48"/>
  <c r="BE330" i="48"/>
  <c r="BD330" i="48"/>
  <c r="BC330" i="48"/>
  <c r="BB330" i="48"/>
  <c r="BA330" i="48"/>
  <c r="AZ330" i="48"/>
  <c r="BG329" i="48"/>
  <c r="BF329" i="48"/>
  <c r="BE329" i="48"/>
  <c r="BD329" i="48"/>
  <c r="BC329" i="48"/>
  <c r="BB329" i="48"/>
  <c r="BA329" i="48"/>
  <c r="AZ329" i="48"/>
  <c r="BG328" i="48"/>
  <c r="BF328" i="48"/>
  <c r="BE328" i="48"/>
  <c r="BD328" i="48"/>
  <c r="BC328" i="48"/>
  <c r="BB328" i="48"/>
  <c r="BA328" i="48"/>
  <c r="AZ328" i="48"/>
  <c r="BG327" i="48"/>
  <c r="BF327" i="48"/>
  <c r="BE327" i="48"/>
  <c r="BD327" i="48"/>
  <c r="BC327" i="48"/>
  <c r="BB327" i="48"/>
  <c r="BA327" i="48"/>
  <c r="AZ327" i="48"/>
  <c r="BG326" i="48"/>
  <c r="BF326" i="48"/>
  <c r="BE326" i="48"/>
  <c r="BD326" i="48"/>
  <c r="BC326" i="48"/>
  <c r="BB326" i="48"/>
  <c r="BA326" i="48"/>
  <c r="AZ326" i="48"/>
  <c r="BG325" i="48"/>
  <c r="BF325" i="48"/>
  <c r="BE325" i="48"/>
  <c r="BD325" i="48"/>
  <c r="BC325" i="48"/>
  <c r="BB325" i="48"/>
  <c r="BA325" i="48"/>
  <c r="AZ325" i="48"/>
  <c r="BG324" i="48"/>
  <c r="BF324" i="48"/>
  <c r="BE324" i="48"/>
  <c r="BD324" i="48"/>
  <c r="BC324" i="48"/>
  <c r="BB324" i="48"/>
  <c r="BA324" i="48"/>
  <c r="AZ324" i="48"/>
  <c r="BG323" i="48"/>
  <c r="BF323" i="48"/>
  <c r="BE323" i="48"/>
  <c r="BD323" i="48"/>
  <c r="BC323" i="48"/>
  <c r="BB323" i="48"/>
  <c r="BA323" i="48"/>
  <c r="AZ323" i="48"/>
  <c r="BG322" i="48"/>
  <c r="BF322" i="48"/>
  <c r="BE322" i="48"/>
  <c r="BD322" i="48"/>
  <c r="BC322" i="48"/>
  <c r="BB322" i="48"/>
  <c r="BA322" i="48"/>
  <c r="AZ322" i="48"/>
  <c r="BG321" i="48"/>
  <c r="BF321" i="48"/>
  <c r="BE321" i="48"/>
  <c r="BD321" i="48"/>
  <c r="BC321" i="48"/>
  <c r="BB321" i="48"/>
  <c r="BA321" i="48"/>
  <c r="AZ321" i="48"/>
  <c r="BG320" i="48"/>
  <c r="BF320" i="48"/>
  <c r="BE320" i="48"/>
  <c r="BD320" i="48"/>
  <c r="BC320" i="48"/>
  <c r="BB320" i="48"/>
  <c r="BA320" i="48"/>
  <c r="AZ320" i="48"/>
  <c r="BG319" i="48"/>
  <c r="BF319" i="48"/>
  <c r="BE319" i="48"/>
  <c r="BD319" i="48"/>
  <c r="BC319" i="48"/>
  <c r="BB319" i="48"/>
  <c r="BA319" i="48"/>
  <c r="AZ319" i="48"/>
  <c r="W325" i="48"/>
  <c r="V325" i="48"/>
  <c r="Y324" i="48"/>
  <c r="W324" i="48"/>
  <c r="V324" i="48"/>
  <c r="W323" i="48"/>
  <c r="V323" i="48"/>
  <c r="Y322" i="48"/>
  <c r="W322" i="48"/>
  <c r="V322" i="48"/>
  <c r="W321" i="48"/>
  <c r="V321" i="48"/>
  <c r="Y320" i="48"/>
  <c r="W320" i="48"/>
  <c r="V320" i="48"/>
  <c r="W319" i="48"/>
  <c r="V319" i="48"/>
  <c r="BJ318" i="48"/>
  <c r="BI318" i="48"/>
  <c r="BH318" i="48"/>
  <c r="BG317" i="48"/>
  <c r="BF317" i="48"/>
  <c r="BE317" i="48"/>
  <c r="BD317" i="48"/>
  <c r="BC317" i="48"/>
  <c r="BB317" i="48"/>
  <c r="BA317" i="48"/>
  <c r="AZ317" i="48"/>
  <c r="AM317" i="48"/>
  <c r="AH317" i="48"/>
  <c r="AF317" i="48"/>
  <c r="AD317" i="48"/>
  <c r="W317" i="48"/>
  <c r="V317" i="48"/>
  <c r="BJ316" i="48"/>
  <c r="BI316" i="48"/>
  <c r="BG315" i="48"/>
  <c r="BF315" i="48"/>
  <c r="BE315" i="48"/>
  <c r="BD315" i="48"/>
  <c r="BC315" i="48"/>
  <c r="BB315" i="48"/>
  <c r="BA315" i="48"/>
  <c r="AZ315" i="48"/>
  <c r="AL315" i="48"/>
  <c r="AJ315" i="48"/>
  <c r="AH315" i="48"/>
  <c r="AF315" i="48"/>
  <c r="AD315" i="48"/>
  <c r="Y315" i="48"/>
  <c r="AB315" i="48" s="1"/>
  <c r="W315" i="48"/>
  <c r="V315" i="48"/>
  <c r="AS313" i="48"/>
  <c r="AS312" i="48"/>
  <c r="AS311" i="48"/>
  <c r="AS310" i="48"/>
  <c r="AS309" i="48"/>
  <c r="AS308" i="48"/>
  <c r="AS307" i="48"/>
  <c r="AS306" i="48"/>
  <c r="AS305" i="48"/>
  <c r="AS304" i="48"/>
  <c r="AS303" i="48"/>
  <c r="AS302" i="48"/>
  <c r="AS301" i="48"/>
  <c r="AS300" i="48"/>
  <c r="AS299" i="48"/>
  <c r="AS296" i="48"/>
  <c r="AS294" i="48"/>
  <c r="AS293" i="48"/>
  <c r="AS292" i="48"/>
  <c r="AS289" i="48"/>
  <c r="AS288" i="48"/>
  <c r="AS287" i="48"/>
  <c r="AS285" i="48"/>
  <c r="AS284" i="48"/>
  <c r="AS283" i="48"/>
  <c r="AS282" i="48"/>
  <c r="AS281" i="48"/>
  <c r="AS280" i="48"/>
  <c r="AS279" i="48"/>
  <c r="AS278" i="48"/>
  <c r="AS277" i="48"/>
  <c r="AS276" i="48"/>
  <c r="AS275" i="48"/>
  <c r="AS274" i="48"/>
  <c r="AS273" i="48"/>
  <c r="AS272" i="48"/>
  <c r="AS271" i="48"/>
  <c r="AS270" i="48"/>
  <c r="AS269" i="48"/>
  <c r="AS268" i="48"/>
  <c r="AS267" i="48"/>
  <c r="AS266" i="48"/>
  <c r="AS265" i="48"/>
  <c r="AS264" i="48"/>
  <c r="AS263" i="48"/>
  <c r="AS262" i="48"/>
  <c r="AS261" i="48"/>
  <c r="AS260" i="48"/>
  <c r="AS259" i="48"/>
  <c r="AS258" i="48"/>
  <c r="AS257" i="48"/>
  <c r="AS256" i="48"/>
  <c r="AS255" i="48"/>
  <c r="AS254" i="48"/>
  <c r="AS253" i="48"/>
  <c r="AS252" i="48"/>
  <c r="AS251" i="48"/>
  <c r="AS250" i="48"/>
  <c r="AS249" i="48"/>
  <c r="AS247" i="48"/>
  <c r="AS246" i="48"/>
  <c r="AS245" i="48"/>
  <c r="AS244" i="48"/>
  <c r="AS243" i="48"/>
  <c r="AS242" i="48"/>
  <c r="AS241" i="48"/>
  <c r="AS240" i="48"/>
  <c r="AS239" i="48"/>
  <c r="AS238" i="48"/>
  <c r="AS237" i="48"/>
  <c r="AS236" i="48"/>
  <c r="AS235" i="48"/>
  <c r="AS234" i="48"/>
  <c r="AS233" i="48"/>
  <c r="AS232" i="48"/>
  <c r="AS231" i="48"/>
  <c r="AS230" i="48"/>
  <c r="AS229" i="48"/>
  <c r="AS228" i="48"/>
  <c r="AS227" i="48"/>
  <c r="AS226" i="48"/>
  <c r="AS225" i="48"/>
  <c r="AS224" i="48"/>
  <c r="AS223" i="48"/>
  <c r="AS222" i="48"/>
  <c r="AS221" i="48"/>
  <c r="AS220" i="48"/>
  <c r="AS219" i="48"/>
  <c r="AS218" i="48"/>
  <c r="AS217" i="48"/>
  <c r="AS216" i="48"/>
  <c r="AS215" i="48"/>
  <c r="AS214" i="48"/>
  <c r="AS213" i="48"/>
  <c r="AS212" i="48"/>
  <c r="AS211" i="48"/>
  <c r="AS210" i="48"/>
  <c r="AS209" i="48"/>
  <c r="AS208" i="48"/>
  <c r="AS207" i="48"/>
  <c r="AS206" i="48"/>
  <c r="AS205" i="48"/>
  <c r="AS204" i="48"/>
  <c r="AS203" i="48"/>
  <c r="AS202" i="48"/>
  <c r="AS199" i="48"/>
  <c r="AS198" i="48"/>
  <c r="AS197" i="48"/>
  <c r="AS196" i="48"/>
  <c r="AS195" i="48"/>
  <c r="AS194" i="48"/>
  <c r="AS193" i="48"/>
  <c r="AS192" i="48"/>
  <c r="AS191" i="48"/>
  <c r="AS190" i="48"/>
  <c r="AS189" i="48"/>
  <c r="AS188" i="48"/>
  <c r="AS187" i="48"/>
  <c r="AS186" i="48"/>
  <c r="AS185" i="48"/>
  <c r="AS184" i="48"/>
  <c r="AS183" i="48"/>
  <c r="AS182" i="48"/>
  <c r="AS180" i="48"/>
  <c r="AS179" i="48"/>
  <c r="AS178" i="48"/>
  <c r="AS177" i="48"/>
  <c r="AS176" i="48"/>
  <c r="AS175" i="48"/>
  <c r="AS174" i="48"/>
  <c r="AS173" i="48"/>
  <c r="AS171" i="48"/>
  <c r="AS170" i="48"/>
  <c r="AS169" i="48"/>
  <c r="AS168" i="48"/>
  <c r="AS167" i="48"/>
  <c r="AS166" i="48"/>
  <c r="AS165" i="48"/>
  <c r="AS164" i="48"/>
  <c r="AS163" i="48"/>
  <c r="AS162" i="48"/>
  <c r="AS161" i="48"/>
  <c r="AS160" i="48"/>
  <c r="AS159" i="48"/>
  <c r="AS158" i="48"/>
  <c r="AS157" i="48"/>
  <c r="AS155" i="48"/>
  <c r="AS154" i="48"/>
  <c r="AS153" i="48"/>
  <c r="AS152" i="48"/>
  <c r="AS151" i="48"/>
  <c r="AS150" i="48"/>
  <c r="AS149" i="48"/>
  <c r="AS148" i="48"/>
  <c r="AS147" i="48"/>
  <c r="AS146" i="48"/>
  <c r="AS145" i="48"/>
  <c r="AS144" i="48"/>
  <c r="AS143" i="48"/>
  <c r="AS142" i="48"/>
  <c r="AS141" i="48"/>
  <c r="AS140" i="48"/>
  <c r="AS139" i="48"/>
  <c r="AS138" i="48"/>
  <c r="AS137" i="48"/>
  <c r="AS136" i="48"/>
  <c r="AS135" i="48"/>
  <c r="AS133" i="48"/>
  <c r="AS132" i="48"/>
  <c r="AS131" i="48"/>
  <c r="AS130" i="48"/>
  <c r="AS129" i="48"/>
  <c r="AS128" i="48"/>
  <c r="AS127" i="48"/>
  <c r="AS126" i="48"/>
  <c r="AS125" i="48"/>
  <c r="AS124" i="48"/>
  <c r="AS123" i="48"/>
  <c r="AS122" i="48"/>
  <c r="AS121" i="48"/>
  <c r="AS120" i="48"/>
  <c r="AS119" i="48"/>
  <c r="AS118" i="48"/>
  <c r="AS117" i="48"/>
  <c r="AS116" i="48"/>
  <c r="AS115" i="48"/>
  <c r="AS114" i="48"/>
  <c r="AS113" i="48"/>
  <c r="AS112" i="48"/>
  <c r="AS111" i="48"/>
  <c r="AS110" i="48"/>
  <c r="AS109" i="48"/>
  <c r="AS108" i="48"/>
  <c r="AS107" i="48"/>
  <c r="AS106" i="48"/>
  <c r="AS105" i="48"/>
  <c r="AS102" i="48"/>
  <c r="AS100" i="48"/>
  <c r="AS99" i="48"/>
  <c r="AS98" i="48"/>
  <c r="AS95" i="48"/>
  <c r="AS94" i="48"/>
  <c r="AS93" i="48"/>
  <c r="AS92" i="48"/>
  <c r="AS91" i="48"/>
  <c r="AS90" i="48"/>
  <c r="AS89" i="48"/>
  <c r="AS88" i="48"/>
  <c r="AS87" i="48"/>
  <c r="AS86" i="48"/>
  <c r="AS85" i="48"/>
  <c r="AS84" i="48"/>
  <c r="AS83" i="48"/>
  <c r="AS82" i="48"/>
  <c r="AS81" i="48"/>
  <c r="AS80" i="48"/>
  <c r="AS79" i="48"/>
  <c r="AS78" i="48"/>
  <c r="AS77" i="48"/>
  <c r="AS75" i="48"/>
  <c r="AS74" i="48"/>
  <c r="AS73" i="48"/>
  <c r="AS72" i="48"/>
  <c r="AS71" i="48"/>
  <c r="AS70" i="48"/>
  <c r="AS69" i="48"/>
  <c r="AS68" i="48"/>
  <c r="AS67" i="48"/>
  <c r="AS66" i="48"/>
  <c r="AS65" i="48"/>
  <c r="AS64" i="48"/>
  <c r="AS63" i="48"/>
  <c r="AS62" i="48"/>
  <c r="AS61" i="48"/>
  <c r="AS60" i="48"/>
  <c r="AS59" i="48"/>
  <c r="AS58" i="48"/>
  <c r="AS57" i="48"/>
  <c r="AS56" i="48"/>
  <c r="AS55" i="48"/>
  <c r="AS54" i="48"/>
  <c r="AS53" i="48"/>
  <c r="AS52" i="48"/>
  <c r="AS51" i="48"/>
  <c r="AS50" i="48"/>
  <c r="AS49" i="48"/>
  <c r="AS48" i="48"/>
  <c r="AS47" i="48"/>
  <c r="AS46" i="48"/>
  <c r="AS45" i="48"/>
  <c r="AS44" i="48"/>
  <c r="AS43" i="48"/>
  <c r="AP313" i="48"/>
  <c r="AP312" i="48"/>
  <c r="AP311" i="48"/>
  <c r="AP310" i="48"/>
  <c r="AP309" i="48"/>
  <c r="AP308" i="48"/>
  <c r="AP307" i="48"/>
  <c r="AP306" i="48"/>
  <c r="AP305" i="48"/>
  <c r="AP304" i="48"/>
  <c r="AP303" i="48"/>
  <c r="AP302" i="48"/>
  <c r="AP301" i="48"/>
  <c r="AP300" i="48"/>
  <c r="AP299" i="48"/>
  <c r="AP296" i="48"/>
  <c r="AP294" i="48"/>
  <c r="AP293" i="48"/>
  <c r="AP292" i="48"/>
  <c r="AP289" i="48"/>
  <c r="AP288" i="48"/>
  <c r="AP287" i="48"/>
  <c r="AP285" i="48"/>
  <c r="AP284" i="48"/>
  <c r="AP283" i="48"/>
  <c r="AP282" i="48"/>
  <c r="AP281" i="48"/>
  <c r="AP280" i="48"/>
  <c r="AP279" i="48"/>
  <c r="AP278" i="48"/>
  <c r="AP277" i="48"/>
  <c r="AN313" i="48"/>
  <c r="AN312" i="48"/>
  <c r="AN311" i="48"/>
  <c r="AN310" i="48"/>
  <c r="AN309" i="48"/>
  <c r="AN308" i="48"/>
  <c r="AN307" i="48"/>
  <c r="AN306" i="48"/>
  <c r="AN305" i="48"/>
  <c r="AN304" i="48"/>
  <c r="AN303" i="48"/>
  <c r="AN302" i="48"/>
  <c r="AN301" i="48"/>
  <c r="AN300" i="48"/>
  <c r="AN299" i="48"/>
  <c r="AN296" i="48"/>
  <c r="AN294" i="48"/>
  <c r="AN293" i="48"/>
  <c r="AN292" i="48"/>
  <c r="AN289" i="48"/>
  <c r="AN288" i="48"/>
  <c r="AN287" i="48"/>
  <c r="AN285" i="48"/>
  <c r="AN284" i="48"/>
  <c r="AN283" i="48"/>
  <c r="AN282" i="48"/>
  <c r="AN281" i="48"/>
  <c r="AN280" i="48"/>
  <c r="AN279" i="48"/>
  <c r="AN278" i="48"/>
  <c r="AN277" i="48"/>
  <c r="AL313" i="48"/>
  <c r="AL312" i="48"/>
  <c r="AL311" i="48"/>
  <c r="AL310" i="48"/>
  <c r="AL309" i="48"/>
  <c r="AL308" i="48"/>
  <c r="AL307" i="48"/>
  <c r="AL306" i="48"/>
  <c r="AL305" i="48"/>
  <c r="AL304" i="48"/>
  <c r="AL303" i="48"/>
  <c r="AL302" i="48"/>
  <c r="AL301" i="48"/>
  <c r="AL300" i="48"/>
  <c r="AL299" i="48"/>
  <c r="AL296" i="48"/>
  <c r="AL294" i="48"/>
  <c r="AL293" i="48"/>
  <c r="AL292" i="48"/>
  <c r="AL289" i="48"/>
  <c r="AL288" i="48"/>
  <c r="AL287" i="48"/>
  <c r="AL285" i="48"/>
  <c r="AL284" i="48"/>
  <c r="AL283" i="48"/>
  <c r="AL282" i="48"/>
  <c r="AL281" i="48"/>
  <c r="AL280" i="48"/>
  <c r="AL279" i="48"/>
  <c r="AL278" i="48"/>
  <c r="AL277" i="48"/>
  <c r="AJ313" i="48"/>
  <c r="AJ312" i="48"/>
  <c r="AJ311" i="48"/>
  <c r="AJ310" i="48"/>
  <c r="AJ309" i="48"/>
  <c r="AJ308" i="48"/>
  <c r="AJ307" i="48"/>
  <c r="AJ306" i="48"/>
  <c r="AJ305" i="48"/>
  <c r="AJ304" i="48"/>
  <c r="AJ303" i="48"/>
  <c r="AJ302" i="48"/>
  <c r="AJ301" i="48"/>
  <c r="AJ300" i="48"/>
  <c r="AJ299" i="48"/>
  <c r="AJ296" i="48"/>
  <c r="AJ294" i="48"/>
  <c r="AJ293" i="48"/>
  <c r="AJ292" i="48"/>
  <c r="AJ289" i="48"/>
  <c r="AJ288" i="48"/>
  <c r="AJ287" i="48"/>
  <c r="AJ285" i="48"/>
  <c r="AJ284" i="48"/>
  <c r="AJ283" i="48"/>
  <c r="AJ282" i="48"/>
  <c r="AJ281" i="48"/>
  <c r="AJ280" i="48"/>
  <c r="AJ279" i="48"/>
  <c r="AJ278" i="48"/>
  <c r="AJ277" i="48"/>
  <c r="AH313" i="48"/>
  <c r="AH312" i="48"/>
  <c r="AH311" i="48"/>
  <c r="AH310" i="48"/>
  <c r="AH309" i="48"/>
  <c r="AH308" i="48"/>
  <c r="AH307" i="48"/>
  <c r="AH306" i="48"/>
  <c r="AH305" i="48"/>
  <c r="AH304" i="48"/>
  <c r="AH303" i="48"/>
  <c r="AH302" i="48"/>
  <c r="AH301" i="48"/>
  <c r="AH300" i="48"/>
  <c r="AH299" i="48"/>
  <c r="AH296" i="48"/>
  <c r="AH294" i="48"/>
  <c r="AH293" i="48"/>
  <c r="AH292" i="48"/>
  <c r="AH289" i="48"/>
  <c r="AH288" i="48"/>
  <c r="AH287" i="48"/>
  <c r="AH285" i="48"/>
  <c r="AH284" i="48"/>
  <c r="AH283" i="48"/>
  <c r="AH282" i="48"/>
  <c r="AF313" i="48"/>
  <c r="AF312" i="48"/>
  <c r="AF311" i="48"/>
  <c r="AF310" i="48"/>
  <c r="AF309" i="48"/>
  <c r="AF308" i="48"/>
  <c r="AF307" i="48"/>
  <c r="AF306" i="48"/>
  <c r="AF305" i="48"/>
  <c r="AF304" i="48"/>
  <c r="AF303" i="48"/>
  <c r="AF302" i="48"/>
  <c r="AF301" i="48"/>
  <c r="AF300" i="48"/>
  <c r="AF299" i="48"/>
  <c r="AF296" i="48"/>
  <c r="AF294" i="48"/>
  <c r="AF293" i="48"/>
  <c r="AF292" i="48"/>
  <c r="AF289" i="48"/>
  <c r="AF288" i="48"/>
  <c r="AF287" i="48"/>
  <c r="AF285" i="48"/>
  <c r="AF284" i="48"/>
  <c r="AF283" i="48"/>
  <c r="AF282" i="48"/>
  <c r="AD313" i="48"/>
  <c r="AD312" i="48"/>
  <c r="AD311" i="48"/>
  <c r="AD310" i="48"/>
  <c r="AD309" i="48"/>
  <c r="AD308" i="48"/>
  <c r="AD307" i="48"/>
  <c r="AD306" i="48"/>
  <c r="AD305" i="48"/>
  <c r="AD304" i="48"/>
  <c r="AD303" i="48"/>
  <c r="AD302" i="48"/>
  <c r="AD301" i="48"/>
  <c r="AD300" i="48"/>
  <c r="AD299" i="48"/>
  <c r="AD296" i="48"/>
  <c r="AD294" i="48"/>
  <c r="AD293" i="48"/>
  <c r="AD292" i="48"/>
  <c r="AD289" i="48"/>
  <c r="AD288" i="48"/>
  <c r="AD287" i="48"/>
  <c r="AD285" i="48"/>
  <c r="AD284" i="48"/>
  <c r="AD283" i="48"/>
  <c r="AD282" i="48"/>
  <c r="AB299" i="48"/>
  <c r="Y313" i="48"/>
  <c r="AB313" i="48" s="1"/>
  <c r="Y312" i="48"/>
  <c r="AB312" i="48" s="1"/>
  <c r="Y310" i="48"/>
  <c r="AB310" i="48" s="1"/>
  <c r="Y309" i="48"/>
  <c r="AB309" i="48" s="1"/>
  <c r="Y305" i="48"/>
  <c r="AB305" i="48" s="1"/>
  <c r="Y304" i="48"/>
  <c r="AB304" i="48" s="1"/>
  <c r="Y300" i="48"/>
  <c r="AB300" i="48" s="1"/>
  <c r="A313" i="48"/>
  <c r="A312" i="48"/>
  <c r="A311" i="48"/>
  <c r="A310" i="48"/>
  <c r="A309" i="48"/>
  <c r="A308" i="48"/>
  <c r="A307" i="48"/>
  <c r="A306" i="48"/>
  <c r="A305" i="48"/>
  <c r="A304" i="48"/>
  <c r="A303" i="48"/>
  <c r="A302" i="48"/>
  <c r="A301" i="48"/>
  <c r="A300" i="48"/>
  <c r="W313" i="48"/>
  <c r="V313" i="48"/>
  <c r="W312" i="48"/>
  <c r="V312" i="48"/>
  <c r="W311" i="48"/>
  <c r="V311" i="48"/>
  <c r="W310" i="48"/>
  <c r="V310" i="48"/>
  <c r="W309" i="48"/>
  <c r="V309" i="48"/>
  <c r="W308" i="48"/>
  <c r="V308" i="48"/>
  <c r="W307" i="48"/>
  <c r="V307" i="48"/>
  <c r="W306" i="48"/>
  <c r="V306" i="48"/>
  <c r="W305" i="48"/>
  <c r="V305" i="48"/>
  <c r="W304" i="48"/>
  <c r="V304" i="48"/>
  <c r="Y303" i="48"/>
  <c r="AB303" i="48" s="1"/>
  <c r="W303" i="48"/>
  <c r="V303" i="48"/>
  <c r="W302" i="48"/>
  <c r="V302" i="48"/>
  <c r="Y301" i="48"/>
  <c r="AB301" i="48" s="1"/>
  <c r="W301" i="48"/>
  <c r="V301" i="48"/>
  <c r="Y296" i="48"/>
  <c r="AB296" i="48" s="1"/>
  <c r="Y294" i="48"/>
  <c r="AB294" i="48" s="1"/>
  <c r="Y293" i="48"/>
  <c r="AB293" i="48" s="1"/>
  <c r="Y292" i="48"/>
  <c r="AB292" i="48" s="1"/>
  <c r="Y289" i="48"/>
  <c r="AB289" i="48" s="1"/>
  <c r="Y288" i="48"/>
  <c r="AB288" i="48" s="1"/>
  <c r="Y287" i="48"/>
  <c r="AB287" i="48" s="1"/>
  <c r="Y284" i="48"/>
  <c r="AB284" i="48" s="1"/>
  <c r="Y283" i="48"/>
  <c r="AB283" i="48" s="1"/>
  <c r="Y282" i="48"/>
  <c r="AB282" i="48" s="1"/>
  <c r="A296" i="48"/>
  <c r="A294" i="48"/>
  <c r="A293" i="48"/>
  <c r="A292" i="48"/>
  <c r="A289" i="48"/>
  <c r="A288" i="48"/>
  <c r="A287" i="48"/>
  <c r="A285" i="48"/>
  <c r="A284" i="48"/>
  <c r="A283" i="48"/>
  <c r="A282" i="48"/>
  <c r="W300" i="48"/>
  <c r="V300" i="48"/>
  <c r="W299" i="48"/>
  <c r="V299" i="48"/>
  <c r="U299" i="48"/>
  <c r="W296" i="48"/>
  <c r="V296" i="48"/>
  <c r="W294" i="48"/>
  <c r="V294" i="48"/>
  <c r="W293" i="48"/>
  <c r="V293" i="48"/>
  <c r="W292" i="48"/>
  <c r="V292" i="48"/>
  <c r="W289" i="48"/>
  <c r="V289" i="48"/>
  <c r="W288" i="48"/>
  <c r="V288" i="48"/>
  <c r="W287" i="48"/>
  <c r="V287" i="48"/>
  <c r="W285" i="48"/>
  <c r="V285" i="48"/>
  <c r="BG313" i="48"/>
  <c r="BF313" i="48"/>
  <c r="BE313" i="48"/>
  <c r="BD313" i="48"/>
  <c r="BC313" i="48"/>
  <c r="BB313" i="48"/>
  <c r="BA313" i="48"/>
  <c r="AZ313" i="48"/>
  <c r="BG312" i="48"/>
  <c r="BF312" i="48"/>
  <c r="BE312" i="48"/>
  <c r="BD312" i="48"/>
  <c r="BC312" i="48"/>
  <c r="BB312" i="48"/>
  <c r="BA312" i="48"/>
  <c r="AZ312" i="48"/>
  <c r="BG311" i="48"/>
  <c r="BF311" i="48"/>
  <c r="BE311" i="48"/>
  <c r="BD311" i="48"/>
  <c r="BC311" i="48"/>
  <c r="BB311" i="48"/>
  <c r="BA311" i="48"/>
  <c r="AZ311" i="48"/>
  <c r="BG310" i="48"/>
  <c r="BF310" i="48"/>
  <c r="BE310" i="48"/>
  <c r="BD310" i="48"/>
  <c r="BC310" i="48"/>
  <c r="BB310" i="48"/>
  <c r="BA310" i="48"/>
  <c r="AZ310" i="48"/>
  <c r="BG309" i="48"/>
  <c r="BF309" i="48"/>
  <c r="BE309" i="48"/>
  <c r="BD309" i="48"/>
  <c r="BC309" i="48"/>
  <c r="BB309" i="48"/>
  <c r="BA309" i="48"/>
  <c r="AZ309" i="48"/>
  <c r="BG308" i="48"/>
  <c r="BF308" i="48"/>
  <c r="BE308" i="48"/>
  <c r="BD308" i="48"/>
  <c r="BC308" i="48"/>
  <c r="BB308" i="48"/>
  <c r="BA308" i="48"/>
  <c r="AZ308" i="48"/>
  <c r="BG307" i="48"/>
  <c r="BF307" i="48"/>
  <c r="BE307" i="48"/>
  <c r="BD307" i="48"/>
  <c r="BC307" i="48"/>
  <c r="BB307" i="48"/>
  <c r="BA307" i="48"/>
  <c r="AZ307" i="48"/>
  <c r="BG306" i="48"/>
  <c r="BF306" i="48"/>
  <c r="BE306" i="48"/>
  <c r="BD306" i="48"/>
  <c r="BC306" i="48"/>
  <c r="BB306" i="48"/>
  <c r="BA306" i="48"/>
  <c r="AZ306" i="48"/>
  <c r="BG305" i="48"/>
  <c r="BF305" i="48"/>
  <c r="BE305" i="48"/>
  <c r="BD305" i="48"/>
  <c r="BC305" i="48"/>
  <c r="BB305" i="48"/>
  <c r="BA305" i="48"/>
  <c r="AZ305" i="48"/>
  <c r="BG304" i="48"/>
  <c r="BF304" i="48"/>
  <c r="BE304" i="48"/>
  <c r="BD304" i="48"/>
  <c r="BC304" i="48"/>
  <c r="BB304" i="48"/>
  <c r="BA304" i="48"/>
  <c r="AZ304" i="48"/>
  <c r="BG303" i="48"/>
  <c r="BF303" i="48"/>
  <c r="BE303" i="48"/>
  <c r="BD303" i="48"/>
  <c r="BC303" i="48"/>
  <c r="BB303" i="48"/>
  <c r="BA303" i="48"/>
  <c r="AZ303" i="48"/>
  <c r="BG302" i="48"/>
  <c r="BF302" i="48"/>
  <c r="BE302" i="48"/>
  <c r="BD302" i="48"/>
  <c r="BC302" i="48"/>
  <c r="BB302" i="48"/>
  <c r="BA302" i="48"/>
  <c r="AZ302" i="48"/>
  <c r="BG301" i="48"/>
  <c r="BF301" i="48"/>
  <c r="BE301" i="48"/>
  <c r="BD301" i="48"/>
  <c r="BC301" i="48"/>
  <c r="BB301" i="48"/>
  <c r="BA301" i="48"/>
  <c r="AZ301" i="48"/>
  <c r="BG300" i="48"/>
  <c r="BF300" i="48"/>
  <c r="BE300" i="48"/>
  <c r="BD300" i="48"/>
  <c r="BC300" i="48"/>
  <c r="BB300" i="48"/>
  <c r="BA300" i="48"/>
  <c r="AZ300" i="48"/>
  <c r="BJ299" i="48"/>
  <c r="BI299" i="48"/>
  <c r="BH299" i="48"/>
  <c r="BG299" i="48"/>
  <c r="BF299" i="48"/>
  <c r="BE299" i="48"/>
  <c r="BD299" i="48"/>
  <c r="BC299" i="48"/>
  <c r="BB299" i="48"/>
  <c r="BA299" i="48"/>
  <c r="AZ299" i="48"/>
  <c r="BG296" i="48"/>
  <c r="BF296" i="48"/>
  <c r="BE296" i="48"/>
  <c r="BD296" i="48"/>
  <c r="BC296" i="48"/>
  <c r="BB296" i="48"/>
  <c r="BA296" i="48"/>
  <c r="AZ296" i="48"/>
  <c r="BG294" i="48"/>
  <c r="BF294" i="48"/>
  <c r="BE294" i="48"/>
  <c r="BD294" i="48"/>
  <c r="BC294" i="48"/>
  <c r="BB294" i="48"/>
  <c r="BA294" i="48"/>
  <c r="AZ294" i="48"/>
  <c r="BG293" i="48"/>
  <c r="BF293" i="48"/>
  <c r="BE293" i="48"/>
  <c r="BD293" i="48"/>
  <c r="BC293" i="48"/>
  <c r="BB293" i="48"/>
  <c r="BA293" i="48"/>
  <c r="AZ293" i="48"/>
  <c r="BG292" i="48"/>
  <c r="BF292" i="48"/>
  <c r="BE292" i="48"/>
  <c r="BD292" i="48"/>
  <c r="BC292" i="48"/>
  <c r="BB292" i="48"/>
  <c r="BA292" i="48"/>
  <c r="AZ292" i="48"/>
  <c r="BG289" i="48"/>
  <c r="BF289" i="48"/>
  <c r="BE289" i="48"/>
  <c r="BD289" i="48"/>
  <c r="BC289" i="48"/>
  <c r="BB289" i="48"/>
  <c r="BA289" i="48"/>
  <c r="AZ289" i="48"/>
  <c r="BG288" i="48"/>
  <c r="BF288" i="48"/>
  <c r="BE288" i="48"/>
  <c r="BD288" i="48"/>
  <c r="BC288" i="48"/>
  <c r="BB288" i="48"/>
  <c r="BA288" i="48"/>
  <c r="AZ288" i="48"/>
  <c r="BG287" i="48"/>
  <c r="BF287" i="48"/>
  <c r="BE287" i="48"/>
  <c r="BD287" i="48"/>
  <c r="BC287" i="48"/>
  <c r="BB287" i="48"/>
  <c r="BA287" i="48"/>
  <c r="AZ287" i="48"/>
  <c r="BG285" i="48"/>
  <c r="BF285" i="48"/>
  <c r="BE285" i="48"/>
  <c r="BD285" i="48"/>
  <c r="BC285" i="48"/>
  <c r="BB285" i="48"/>
  <c r="BA285" i="48"/>
  <c r="AZ285" i="48"/>
  <c r="BG284" i="48"/>
  <c r="BF284" i="48"/>
  <c r="BE284" i="48"/>
  <c r="BD284" i="48"/>
  <c r="BC284" i="48"/>
  <c r="BB284" i="48"/>
  <c r="BA284" i="48"/>
  <c r="AZ284" i="48"/>
  <c r="BG283" i="48"/>
  <c r="BF283" i="48"/>
  <c r="BE283" i="48"/>
  <c r="BD283" i="48"/>
  <c r="BC283" i="48"/>
  <c r="BB283" i="48"/>
  <c r="BA283" i="48"/>
  <c r="AZ283" i="48"/>
  <c r="BG282" i="48"/>
  <c r="BF282" i="48"/>
  <c r="BE282" i="48"/>
  <c r="BD282" i="48"/>
  <c r="BC282" i="48"/>
  <c r="BB282" i="48"/>
  <c r="BA282" i="48"/>
  <c r="AZ282" i="48"/>
  <c r="W284" i="48"/>
  <c r="V284" i="48"/>
  <c r="W283" i="48"/>
  <c r="V283" i="48"/>
  <c r="W282" i="48"/>
  <c r="V282" i="48"/>
  <c r="AH280" i="48"/>
  <c r="AH279" i="48"/>
  <c r="AH278" i="48"/>
  <c r="AH277" i="48"/>
  <c r="AF280" i="48"/>
  <c r="AF279" i="48"/>
  <c r="AF278" i="48"/>
  <c r="AF277" i="48"/>
  <c r="AD280" i="48"/>
  <c r="AD279" i="48"/>
  <c r="AD278" i="48"/>
  <c r="AD277" i="48"/>
  <c r="Y280" i="48"/>
  <c r="AB280" i="48" s="1"/>
  <c r="W280" i="48"/>
  <c r="V280" i="48"/>
  <c r="A280" i="48"/>
  <c r="A279" i="48"/>
  <c r="A278" i="48"/>
  <c r="A277" i="48"/>
  <c r="Y279" i="48"/>
  <c r="AB279" i="48" s="1"/>
  <c r="Y278" i="48"/>
  <c r="AB278" i="48" s="1"/>
  <c r="Y277" i="48"/>
  <c r="AB277" i="48" s="1"/>
  <c r="BJ281" i="48"/>
  <c r="BI281" i="48"/>
  <c r="BH281" i="48"/>
  <c r="BG280" i="48"/>
  <c r="BF280" i="48"/>
  <c r="BE280" i="48"/>
  <c r="BD280" i="48"/>
  <c r="BC280" i="48"/>
  <c r="BB280" i="48"/>
  <c r="BA280" i="48"/>
  <c r="AZ280" i="48"/>
  <c r="BG279" i="48"/>
  <c r="BF279" i="48"/>
  <c r="BE279" i="48"/>
  <c r="BD279" i="48"/>
  <c r="BC279" i="48"/>
  <c r="BB279" i="48"/>
  <c r="BA279" i="48"/>
  <c r="AZ279" i="48"/>
  <c r="BG278" i="48"/>
  <c r="BF278" i="48"/>
  <c r="BE278" i="48"/>
  <c r="BD278" i="48"/>
  <c r="BC278" i="48"/>
  <c r="BB278" i="48"/>
  <c r="BA278" i="48"/>
  <c r="AZ278" i="48"/>
  <c r="BG277" i="48"/>
  <c r="BF277" i="48"/>
  <c r="BE277" i="48"/>
  <c r="BD277" i="48"/>
  <c r="BC277" i="48"/>
  <c r="BB277" i="48"/>
  <c r="BA277" i="48"/>
  <c r="AZ277" i="48"/>
  <c r="W279" i="48"/>
  <c r="V279" i="48"/>
  <c r="W278" i="48"/>
  <c r="V278" i="48"/>
  <c r="W277" i="48"/>
  <c r="V277" i="48"/>
  <c r="AP275" i="48"/>
  <c r="AP274" i="48"/>
  <c r="AN275" i="48"/>
  <c r="AN274" i="48"/>
  <c r="AL275" i="48"/>
  <c r="AL274" i="48"/>
  <c r="AJ275" i="48"/>
  <c r="AJ274" i="48"/>
  <c r="AH275" i="48"/>
  <c r="AH274" i="48"/>
  <c r="AF275" i="48"/>
  <c r="AF274" i="48"/>
  <c r="AD275" i="48"/>
  <c r="AD274" i="48"/>
  <c r="Y275" i="48"/>
  <c r="AB275" i="48" s="1"/>
  <c r="W275" i="48"/>
  <c r="V275" i="48"/>
  <c r="A275" i="48"/>
  <c r="A274" i="48"/>
  <c r="BG275" i="48"/>
  <c r="BF275" i="48"/>
  <c r="BE275" i="48"/>
  <c r="BD275" i="48"/>
  <c r="BC275" i="48"/>
  <c r="BB275" i="48"/>
  <c r="BA275" i="48"/>
  <c r="AZ275" i="48"/>
  <c r="BG274" i="48"/>
  <c r="BF274" i="48"/>
  <c r="BE274" i="48"/>
  <c r="BD274" i="48"/>
  <c r="BC274" i="48"/>
  <c r="BB274" i="48"/>
  <c r="BA274" i="48"/>
  <c r="AZ274" i="48"/>
  <c r="Y274" i="48"/>
  <c r="AB274" i="48" s="1"/>
  <c r="W274" i="48"/>
  <c r="V274" i="48"/>
  <c r="AP272" i="48"/>
  <c r="AP271" i="48"/>
  <c r="AP270" i="48"/>
  <c r="AP269" i="48"/>
  <c r="AP268" i="48"/>
  <c r="AP267" i="48"/>
  <c r="AN272" i="48"/>
  <c r="AN271" i="48"/>
  <c r="AN270" i="48"/>
  <c r="AN269" i="48"/>
  <c r="AN268" i="48"/>
  <c r="AN267" i="48"/>
  <c r="AL272" i="48"/>
  <c r="AL271" i="48"/>
  <c r="AL270" i="48"/>
  <c r="AL269" i="48"/>
  <c r="AL268" i="48"/>
  <c r="AL267" i="48"/>
  <c r="AJ272" i="48"/>
  <c r="AJ271" i="48"/>
  <c r="AJ270" i="48"/>
  <c r="AJ269" i="48"/>
  <c r="AJ268" i="48"/>
  <c r="AJ267" i="48"/>
  <c r="AH272" i="48"/>
  <c r="AH271" i="48"/>
  <c r="AH270" i="48"/>
  <c r="AH269" i="48"/>
  <c r="AH268" i="48"/>
  <c r="AH267" i="48"/>
  <c r="AF272" i="48"/>
  <c r="AF271" i="48"/>
  <c r="AF270" i="48"/>
  <c r="AF269" i="48"/>
  <c r="AF268" i="48"/>
  <c r="AF267" i="48"/>
  <c r="AD272" i="48"/>
  <c r="AD271" i="48"/>
  <c r="AD270" i="48"/>
  <c r="AD269" i="48"/>
  <c r="AD268" i="48"/>
  <c r="AD267" i="48"/>
  <c r="Y272" i="48"/>
  <c r="AB272" i="48" s="1"/>
  <c r="Y271" i="48"/>
  <c r="AB271" i="48" s="1"/>
  <c r="Y270" i="48"/>
  <c r="AB270" i="48" s="1"/>
  <c r="Y269" i="48"/>
  <c r="AB269" i="48" s="1"/>
  <c r="Y268" i="48"/>
  <c r="AB268" i="48" s="1"/>
  <c r="Y267" i="48"/>
  <c r="AB267" i="48" s="1"/>
  <c r="A272" i="48"/>
  <c r="A271" i="48"/>
  <c r="A270" i="48"/>
  <c r="A269" i="48"/>
  <c r="A268" i="48"/>
  <c r="A267" i="48"/>
  <c r="BG272" i="48"/>
  <c r="BF272" i="48"/>
  <c r="BE272" i="48"/>
  <c r="BD272" i="48"/>
  <c r="BC272" i="48"/>
  <c r="BB272" i="48"/>
  <c r="BA272" i="48"/>
  <c r="AZ272" i="48"/>
  <c r="BG271" i="48"/>
  <c r="BF271" i="48"/>
  <c r="BE271" i="48"/>
  <c r="BD271" i="48"/>
  <c r="BC271" i="48"/>
  <c r="BB271" i="48"/>
  <c r="BA271" i="48"/>
  <c r="AZ271" i="48"/>
  <c r="BG270" i="48"/>
  <c r="BF270" i="48"/>
  <c r="BE270" i="48"/>
  <c r="BD270" i="48"/>
  <c r="BC270" i="48"/>
  <c r="BB270" i="48"/>
  <c r="BA270" i="48"/>
  <c r="AZ270" i="48"/>
  <c r="BG269" i="48"/>
  <c r="BF269" i="48"/>
  <c r="BE269" i="48"/>
  <c r="BD269" i="48"/>
  <c r="BC269" i="48"/>
  <c r="BB269" i="48"/>
  <c r="BA269" i="48"/>
  <c r="AZ269" i="48"/>
  <c r="BG268" i="48"/>
  <c r="BF268" i="48"/>
  <c r="BE268" i="48"/>
  <c r="BD268" i="48"/>
  <c r="BC268" i="48"/>
  <c r="BB268" i="48"/>
  <c r="BA268" i="48"/>
  <c r="AZ268" i="48"/>
  <c r="BG267" i="48"/>
  <c r="BF267" i="48"/>
  <c r="BE267" i="48"/>
  <c r="BD267" i="48"/>
  <c r="BC267" i="48"/>
  <c r="BB267" i="48"/>
  <c r="BA267" i="48"/>
  <c r="AZ267" i="48"/>
  <c r="W272" i="48"/>
  <c r="V272" i="48"/>
  <c r="W271" i="48"/>
  <c r="V271" i="48"/>
  <c r="W270" i="48"/>
  <c r="V270" i="48"/>
  <c r="W269" i="48"/>
  <c r="V269" i="48"/>
  <c r="W268" i="48"/>
  <c r="V268" i="48"/>
  <c r="W267" i="48"/>
  <c r="V267" i="48"/>
  <c r="AP264" i="48"/>
  <c r="AP263" i="48"/>
  <c r="AP262" i="48"/>
  <c r="AN264" i="48"/>
  <c r="AN263" i="48"/>
  <c r="AN262" i="48"/>
  <c r="AL264" i="48"/>
  <c r="AL263" i="48"/>
  <c r="AL262" i="48"/>
  <c r="AJ264" i="48"/>
  <c r="AJ263" i="48"/>
  <c r="AJ262" i="48"/>
  <c r="AH264" i="48"/>
  <c r="AH263" i="48"/>
  <c r="AH262" i="48"/>
  <c r="AF264" i="48"/>
  <c r="AF263" i="48"/>
  <c r="AF262" i="48"/>
  <c r="AD264" i="48"/>
  <c r="AD263" i="48"/>
  <c r="AD262" i="48"/>
  <c r="Y264" i="48"/>
  <c r="AB264" i="48" s="1"/>
  <c r="W264" i="48"/>
  <c r="V264" i="48"/>
  <c r="A264" i="48"/>
  <c r="A263" i="48"/>
  <c r="A262" i="48"/>
  <c r="Y263" i="48"/>
  <c r="AB263" i="48" s="1"/>
  <c r="Y262" i="48"/>
  <c r="AB262" i="48" s="1"/>
  <c r="BG264" i="48"/>
  <c r="BF264" i="48"/>
  <c r="BE264" i="48"/>
  <c r="BD264" i="48"/>
  <c r="BC264" i="48"/>
  <c r="BB264" i="48"/>
  <c r="BA264" i="48"/>
  <c r="AZ264" i="48"/>
  <c r="BG263" i="48"/>
  <c r="BF263" i="48"/>
  <c r="BE263" i="48"/>
  <c r="BD263" i="48"/>
  <c r="BC263" i="48"/>
  <c r="BB263" i="48"/>
  <c r="BA263" i="48"/>
  <c r="AZ263" i="48"/>
  <c r="BG262" i="48"/>
  <c r="BF262" i="48"/>
  <c r="BE262" i="48"/>
  <c r="BD262" i="48"/>
  <c r="BC262" i="48"/>
  <c r="BB262" i="48"/>
  <c r="BA262" i="48"/>
  <c r="AZ262" i="48"/>
  <c r="W263" i="48"/>
  <c r="V263" i="48"/>
  <c r="W262" i="48"/>
  <c r="V262" i="48"/>
  <c r="AP260" i="48"/>
  <c r="AP259" i="48"/>
  <c r="AP258" i="48"/>
  <c r="AN260" i="48"/>
  <c r="AN259" i="48"/>
  <c r="AN258" i="48"/>
  <c r="AL260" i="48"/>
  <c r="AL259" i="48"/>
  <c r="AL258" i="48"/>
  <c r="AJ260" i="48"/>
  <c r="AJ259" i="48"/>
  <c r="AJ258" i="48"/>
  <c r="AH260" i="48"/>
  <c r="AH259" i="48"/>
  <c r="AH258" i="48"/>
  <c r="AF260" i="48"/>
  <c r="AF259" i="48"/>
  <c r="AF258" i="48"/>
  <c r="AD260" i="48"/>
  <c r="AD259" i="48"/>
  <c r="AD258" i="48"/>
  <c r="Y260" i="48"/>
  <c r="AB260" i="48" s="1"/>
  <c r="Y259" i="48"/>
  <c r="AB259" i="48" s="1"/>
  <c r="A260" i="48"/>
  <c r="A259" i="48"/>
  <c r="A258" i="48"/>
  <c r="AU258" i="48" s="1"/>
  <c r="W260" i="48"/>
  <c r="V260" i="48"/>
  <c r="W259" i="48"/>
  <c r="V259" i="48"/>
  <c r="BG260" i="48"/>
  <c r="BF260" i="48"/>
  <c r="BE260" i="48"/>
  <c r="BD260" i="48"/>
  <c r="BC260" i="48"/>
  <c r="BB260" i="48"/>
  <c r="BA260" i="48"/>
  <c r="AZ260" i="48"/>
  <c r="BG259" i="48"/>
  <c r="BF259" i="48"/>
  <c r="BE259" i="48"/>
  <c r="BD259" i="48"/>
  <c r="BC259" i="48"/>
  <c r="BB259" i="48"/>
  <c r="BA259" i="48"/>
  <c r="AZ259" i="48"/>
  <c r="BJ258" i="48"/>
  <c r="BI258" i="48"/>
  <c r="BH258" i="48"/>
  <c r="BG258" i="48"/>
  <c r="BF258" i="48"/>
  <c r="BE258" i="48"/>
  <c r="BD258" i="48"/>
  <c r="BC258" i="48"/>
  <c r="BB258" i="48"/>
  <c r="BA258" i="48"/>
  <c r="AZ258" i="48"/>
  <c r="Y258" i="48"/>
  <c r="W258" i="48"/>
  <c r="U258" i="48"/>
  <c r="AP256" i="48"/>
  <c r="AP255" i="48"/>
  <c r="AP254" i="48"/>
  <c r="AP253" i="48"/>
  <c r="AP252" i="48"/>
  <c r="AP251" i="48"/>
  <c r="AP250" i="48"/>
  <c r="AN256" i="48"/>
  <c r="AN255" i="48"/>
  <c r="AN254" i="48"/>
  <c r="AN253" i="48"/>
  <c r="AN252" i="48"/>
  <c r="AN251" i="48"/>
  <c r="AN250" i="48"/>
  <c r="AL256" i="48"/>
  <c r="AL255" i="48"/>
  <c r="AL254" i="48"/>
  <c r="AL253" i="48"/>
  <c r="AL252" i="48"/>
  <c r="AL251" i="48"/>
  <c r="AL250" i="48"/>
  <c r="AJ256" i="48"/>
  <c r="AJ255" i="48"/>
  <c r="AJ254" i="48"/>
  <c r="AJ253" i="48"/>
  <c r="AJ252" i="48"/>
  <c r="AJ251" i="48"/>
  <c r="AJ250" i="48"/>
  <c r="AH256" i="48"/>
  <c r="AH255" i="48"/>
  <c r="AH254" i="48"/>
  <c r="AH253" i="48"/>
  <c r="AH252" i="48"/>
  <c r="AH251" i="48"/>
  <c r="AH250" i="48"/>
  <c r="AF256" i="48"/>
  <c r="AF255" i="48"/>
  <c r="AF254" i="48"/>
  <c r="AF253" i="48"/>
  <c r="AF252" i="48"/>
  <c r="AF251" i="48"/>
  <c r="AF250" i="48"/>
  <c r="AD256" i="48"/>
  <c r="AD255" i="48"/>
  <c r="AD254" i="48"/>
  <c r="AD253" i="48"/>
  <c r="AD252" i="48"/>
  <c r="AD251" i="48"/>
  <c r="AD250" i="48"/>
  <c r="W256" i="48"/>
  <c r="V256" i="48"/>
  <c r="A256" i="48"/>
  <c r="A255" i="48"/>
  <c r="A254" i="48"/>
  <c r="A253" i="48"/>
  <c r="A252" i="48"/>
  <c r="A251" i="48"/>
  <c r="A250" i="48"/>
  <c r="Y255" i="48"/>
  <c r="AB255" i="48" s="1"/>
  <c r="Y254" i="48"/>
  <c r="AB254" i="48" s="1"/>
  <c r="Y253" i="48"/>
  <c r="AB253" i="48" s="1"/>
  <c r="Y252" i="48"/>
  <c r="AB252" i="48" s="1"/>
  <c r="Y251" i="48"/>
  <c r="AB251" i="48" s="1"/>
  <c r="W255" i="48"/>
  <c r="V255" i="48"/>
  <c r="W254" i="48"/>
  <c r="V254" i="48"/>
  <c r="W253" i="48"/>
  <c r="V253" i="48"/>
  <c r="W252" i="48"/>
  <c r="V252" i="48"/>
  <c r="W251" i="48"/>
  <c r="V251" i="48"/>
  <c r="BG256" i="48"/>
  <c r="BF256" i="48"/>
  <c r="BE256" i="48"/>
  <c r="BD256" i="48"/>
  <c r="BC256" i="48"/>
  <c r="BB256" i="48"/>
  <c r="BA256" i="48"/>
  <c r="AZ256" i="48"/>
  <c r="BG255" i="48"/>
  <c r="BF255" i="48"/>
  <c r="BE255" i="48"/>
  <c r="BD255" i="48"/>
  <c r="BC255" i="48"/>
  <c r="BB255" i="48"/>
  <c r="BA255" i="48"/>
  <c r="AZ255" i="48"/>
  <c r="BG254" i="48"/>
  <c r="BF254" i="48"/>
  <c r="BE254" i="48"/>
  <c r="BD254" i="48"/>
  <c r="BC254" i="48"/>
  <c r="BB254" i="48"/>
  <c r="BA254" i="48"/>
  <c r="AZ254" i="48"/>
  <c r="BG253" i="48"/>
  <c r="BF253" i="48"/>
  <c r="BE253" i="48"/>
  <c r="BD253" i="48"/>
  <c r="BC253" i="48"/>
  <c r="BB253" i="48"/>
  <c r="BA253" i="48"/>
  <c r="AZ253" i="48"/>
  <c r="BG252" i="48"/>
  <c r="BF252" i="48"/>
  <c r="BE252" i="48"/>
  <c r="BD252" i="48"/>
  <c r="BC252" i="48"/>
  <c r="BB252" i="48"/>
  <c r="BA252" i="48"/>
  <c r="AZ252" i="48"/>
  <c r="BG251" i="48"/>
  <c r="BF251" i="48"/>
  <c r="BE251" i="48"/>
  <c r="BD251" i="48"/>
  <c r="BC251" i="48"/>
  <c r="BB251" i="48"/>
  <c r="BA251" i="48"/>
  <c r="AZ251" i="48"/>
  <c r="BG250" i="48"/>
  <c r="BF250" i="48"/>
  <c r="BE250" i="48"/>
  <c r="BD250" i="48"/>
  <c r="BC250" i="48"/>
  <c r="BB250" i="48"/>
  <c r="BA250" i="48"/>
  <c r="AZ250" i="48"/>
  <c r="W250" i="48"/>
  <c r="V250" i="48"/>
  <c r="AP247" i="48"/>
  <c r="AP246" i="48"/>
  <c r="AP245" i="48"/>
  <c r="AP244" i="48"/>
  <c r="AP243" i="48"/>
  <c r="AP242" i="48"/>
  <c r="AP241" i="48"/>
  <c r="AP240" i="48"/>
  <c r="AN247" i="48"/>
  <c r="AN246" i="48"/>
  <c r="AN245" i="48"/>
  <c r="AN244" i="48"/>
  <c r="AN243" i="48"/>
  <c r="AN242" i="48"/>
  <c r="AN241" i="48"/>
  <c r="AN240" i="48"/>
  <c r="AL247" i="48"/>
  <c r="AL246" i="48"/>
  <c r="AL245" i="48"/>
  <c r="AL244" i="48"/>
  <c r="AL243" i="48"/>
  <c r="AL242" i="48"/>
  <c r="AL241" i="48"/>
  <c r="AL240" i="48"/>
  <c r="AJ247" i="48"/>
  <c r="AJ246" i="48"/>
  <c r="AJ245" i="48"/>
  <c r="AJ244" i="48"/>
  <c r="AJ243" i="48"/>
  <c r="AJ242" i="48"/>
  <c r="AJ241" i="48"/>
  <c r="AJ240" i="48"/>
  <c r="AH247" i="48"/>
  <c r="AH246" i="48"/>
  <c r="AH245" i="48"/>
  <c r="AH244" i="48"/>
  <c r="AH243" i="48"/>
  <c r="AH242" i="48"/>
  <c r="AF247" i="48"/>
  <c r="AF246" i="48"/>
  <c r="AF245" i="48"/>
  <c r="AF244" i="48"/>
  <c r="AF243" i="48"/>
  <c r="AF242" i="48"/>
  <c r="AD247" i="48"/>
  <c r="AD246" i="48"/>
  <c r="AD245" i="48"/>
  <c r="AD244" i="48"/>
  <c r="AD243" i="48"/>
  <c r="AB247" i="48"/>
  <c r="W247" i="48"/>
  <c r="W246" i="48"/>
  <c r="W245" i="48"/>
  <c r="W244" i="48"/>
  <c r="W243" i="48"/>
  <c r="U247" i="48"/>
  <c r="Y246" i="48"/>
  <c r="AB246" i="48" s="1"/>
  <c r="Y245" i="48"/>
  <c r="AB245" i="48" s="1"/>
  <c r="V246" i="48"/>
  <c r="V245" i="48"/>
  <c r="V244" i="48"/>
  <c r="V243" i="48"/>
  <c r="A246" i="48"/>
  <c r="A245" i="48"/>
  <c r="A244" i="48"/>
  <c r="A243" i="48"/>
  <c r="BJ247" i="48"/>
  <c r="BI247" i="48"/>
  <c r="BH247" i="48"/>
  <c r="BG247" i="48"/>
  <c r="BF247" i="48"/>
  <c r="BE247" i="48"/>
  <c r="BD247" i="48"/>
  <c r="BC247" i="48"/>
  <c r="BG246" i="48"/>
  <c r="BF246" i="48"/>
  <c r="BE246" i="48"/>
  <c r="BD246" i="48"/>
  <c r="BC246" i="48"/>
  <c r="BG245" i="48"/>
  <c r="BF245" i="48"/>
  <c r="BE245" i="48"/>
  <c r="BD245" i="48"/>
  <c r="BC245" i="48"/>
  <c r="BG244" i="48"/>
  <c r="BF244" i="48"/>
  <c r="BE244" i="48"/>
  <c r="BD244" i="48"/>
  <c r="BC244" i="48"/>
  <c r="BG243" i="48"/>
  <c r="BF243" i="48"/>
  <c r="BE243" i="48"/>
  <c r="BD243" i="48"/>
  <c r="BC243" i="48"/>
  <c r="BB246" i="48"/>
  <c r="BA246" i="48"/>
  <c r="AZ246" i="48"/>
  <c r="BB245" i="48"/>
  <c r="BA245" i="48"/>
  <c r="AZ245" i="48"/>
  <c r="BB244" i="48"/>
  <c r="BA244" i="48"/>
  <c r="AZ244" i="48"/>
  <c r="BB243" i="48"/>
  <c r="BA243" i="48"/>
  <c r="AZ243" i="48"/>
  <c r="BJ242" i="48"/>
  <c r="BI242" i="48"/>
  <c r="BH242" i="48"/>
  <c r="BG242" i="48"/>
  <c r="BF242" i="48"/>
  <c r="BJ241" i="48"/>
  <c r="BI241" i="48"/>
  <c r="BH241" i="48"/>
  <c r="BG240" i="48"/>
  <c r="BF240" i="48"/>
  <c r="BE240" i="48"/>
  <c r="BD240" i="48"/>
  <c r="BC240" i="48"/>
  <c r="BB240" i="48"/>
  <c r="BA240" i="48"/>
  <c r="AZ240" i="48"/>
  <c r="AH240" i="48"/>
  <c r="AF240" i="48"/>
  <c r="AD240" i="48"/>
  <c r="Y240" i="48"/>
  <c r="AB240" i="48" s="1"/>
  <c r="W240" i="48"/>
  <c r="V240" i="48"/>
  <c r="A240" i="48"/>
  <c r="AP238" i="48"/>
  <c r="AP237" i="48"/>
  <c r="AP236" i="48"/>
  <c r="AP235" i="48"/>
  <c r="AP234" i="48"/>
  <c r="AP233" i="48"/>
  <c r="AP232" i="48"/>
  <c r="AP231" i="48"/>
  <c r="AP230" i="48"/>
  <c r="AP229" i="48"/>
  <c r="AP228" i="48"/>
  <c r="AP227" i="48"/>
  <c r="AN238" i="48"/>
  <c r="AN237" i="48"/>
  <c r="AN236" i="48"/>
  <c r="AN235" i="48"/>
  <c r="AN234" i="48"/>
  <c r="AN233" i="48"/>
  <c r="AN232" i="48"/>
  <c r="AN231" i="48"/>
  <c r="AN230" i="48"/>
  <c r="AN229" i="48"/>
  <c r="AN228" i="48"/>
  <c r="AN227" i="48"/>
  <c r="AL238" i="48"/>
  <c r="AL237" i="48"/>
  <c r="AL236" i="48"/>
  <c r="AL235" i="48"/>
  <c r="AL234" i="48"/>
  <c r="AL233" i="48"/>
  <c r="AL232" i="48"/>
  <c r="AL231" i="48"/>
  <c r="AL230" i="48"/>
  <c r="AL229" i="48"/>
  <c r="AL228" i="48"/>
  <c r="AL227" i="48"/>
  <c r="AJ238" i="48"/>
  <c r="AJ237" i="48"/>
  <c r="AJ236" i="48"/>
  <c r="AJ235" i="48"/>
  <c r="AJ234" i="48"/>
  <c r="AJ233" i="48"/>
  <c r="AJ232" i="48"/>
  <c r="AJ231" i="48"/>
  <c r="AJ230" i="48"/>
  <c r="AJ229" i="48"/>
  <c r="AJ228" i="48"/>
  <c r="AJ227" i="48"/>
  <c r="AH238" i="48"/>
  <c r="AH237" i="48"/>
  <c r="AH236" i="48"/>
  <c r="AH235" i="48"/>
  <c r="AH234" i="48"/>
  <c r="AH233" i="48"/>
  <c r="AH232" i="48"/>
  <c r="AH231" i="48"/>
  <c r="AH230" i="48"/>
  <c r="AH229" i="48"/>
  <c r="AH228" i="48"/>
  <c r="AH227" i="48"/>
  <c r="AF238" i="48"/>
  <c r="AF237" i="48"/>
  <c r="AF236" i="48"/>
  <c r="AF235" i="48"/>
  <c r="AF234" i="48"/>
  <c r="AF233" i="48"/>
  <c r="AF232" i="48"/>
  <c r="AF231" i="48"/>
  <c r="AF230" i="48"/>
  <c r="AF229" i="48"/>
  <c r="AF228" i="48"/>
  <c r="AF227" i="48"/>
  <c r="AD238" i="48"/>
  <c r="AD237" i="48"/>
  <c r="AD236" i="48"/>
  <c r="AD235" i="48"/>
  <c r="AD234" i="48"/>
  <c r="AD233" i="48"/>
  <c r="AD232" i="48"/>
  <c r="AD231" i="48"/>
  <c r="AD230" i="48"/>
  <c r="AD229" i="48"/>
  <c r="AD228" i="48"/>
  <c r="AD227" i="48"/>
  <c r="AB237" i="48"/>
  <c r="Y238" i="48"/>
  <c r="AB238" i="48" s="1"/>
  <c r="W238" i="48"/>
  <c r="V238" i="48"/>
  <c r="A238" i="48"/>
  <c r="W237" i="48"/>
  <c r="V237" i="48"/>
  <c r="A236" i="48"/>
  <c r="A235" i="48"/>
  <c r="A234" i="48"/>
  <c r="A233" i="48"/>
  <c r="A232" i="48"/>
  <c r="A231" i="48"/>
  <c r="A230" i="48"/>
  <c r="A229" i="48"/>
  <c r="A228" i="48"/>
  <c r="A227" i="48"/>
  <c r="BG238" i="48"/>
  <c r="BF238" i="48"/>
  <c r="BE238" i="48"/>
  <c r="BD238" i="48"/>
  <c r="BC238" i="48"/>
  <c r="BB238" i="48"/>
  <c r="BA238" i="48"/>
  <c r="AZ238" i="48"/>
  <c r="BJ237" i="48"/>
  <c r="BI237" i="48"/>
  <c r="BH237" i="48"/>
  <c r="BG237" i="48"/>
  <c r="BF237" i="48"/>
  <c r="BE237" i="48"/>
  <c r="BD237" i="48"/>
  <c r="BC237" i="48"/>
  <c r="BB237" i="48"/>
  <c r="BA237" i="48"/>
  <c r="AZ237" i="48"/>
  <c r="BG236" i="48"/>
  <c r="BF236" i="48"/>
  <c r="BE236" i="48"/>
  <c r="BD236" i="48"/>
  <c r="BC236" i="48"/>
  <c r="BB236" i="48"/>
  <c r="BA236" i="48"/>
  <c r="AZ236" i="48"/>
  <c r="BG235" i="48"/>
  <c r="BF235" i="48"/>
  <c r="BE235" i="48"/>
  <c r="BD235" i="48"/>
  <c r="BC235" i="48"/>
  <c r="BB235" i="48"/>
  <c r="BA235" i="48"/>
  <c r="AZ235" i="48"/>
  <c r="BG234" i="48"/>
  <c r="BF234" i="48"/>
  <c r="BE234" i="48"/>
  <c r="BD234" i="48"/>
  <c r="BC234" i="48"/>
  <c r="BB234" i="48"/>
  <c r="BA234" i="48"/>
  <c r="AZ234" i="48"/>
  <c r="BG233" i="48"/>
  <c r="BF233" i="48"/>
  <c r="BE233" i="48"/>
  <c r="BD233" i="48"/>
  <c r="BC233" i="48"/>
  <c r="BB233" i="48"/>
  <c r="BA233" i="48"/>
  <c r="AZ233" i="48"/>
  <c r="BG232" i="48"/>
  <c r="BF232" i="48"/>
  <c r="BE232" i="48"/>
  <c r="BD232" i="48"/>
  <c r="BC232" i="48"/>
  <c r="BB232" i="48"/>
  <c r="BA232" i="48"/>
  <c r="AZ232" i="48"/>
  <c r="BG231" i="48"/>
  <c r="BF231" i="48"/>
  <c r="BE231" i="48"/>
  <c r="BD231" i="48"/>
  <c r="BC231" i="48"/>
  <c r="BB231" i="48"/>
  <c r="BA231" i="48"/>
  <c r="AZ231" i="48"/>
  <c r="BG230" i="48"/>
  <c r="BF230" i="48"/>
  <c r="BE230" i="48"/>
  <c r="BD230" i="48"/>
  <c r="BC230" i="48"/>
  <c r="BB230" i="48"/>
  <c r="BA230" i="48"/>
  <c r="AZ230" i="48"/>
  <c r="BG229" i="48"/>
  <c r="BF229" i="48"/>
  <c r="BE229" i="48"/>
  <c r="BD229" i="48"/>
  <c r="BC229" i="48"/>
  <c r="BB229" i="48"/>
  <c r="BA229" i="48"/>
  <c r="AZ229" i="48"/>
  <c r="BG228" i="48"/>
  <c r="BF228" i="48"/>
  <c r="BE228" i="48"/>
  <c r="BD228" i="48"/>
  <c r="BC228" i="48"/>
  <c r="BB228" i="48"/>
  <c r="BA228" i="48"/>
  <c r="AZ228" i="48"/>
  <c r="BG227" i="48"/>
  <c r="BF227" i="48"/>
  <c r="BE227" i="48"/>
  <c r="BD227" i="48"/>
  <c r="BC227" i="48"/>
  <c r="BB227" i="48"/>
  <c r="BA227" i="48"/>
  <c r="AZ227" i="48"/>
  <c r="W236" i="48"/>
  <c r="V236" i="48"/>
  <c r="W235" i="48"/>
  <c r="V235" i="48"/>
  <c r="Y234" i="48"/>
  <c r="AB234" i="48" s="1"/>
  <c r="W234" i="48"/>
  <c r="V234" i="48"/>
  <c r="Y233" i="48"/>
  <c r="W233" i="48"/>
  <c r="V233" i="48"/>
  <c r="Y232" i="48"/>
  <c r="W232" i="48"/>
  <c r="V232" i="48"/>
  <c r="W231" i="48"/>
  <c r="V231" i="48"/>
  <c r="Y230" i="48"/>
  <c r="AB230" i="48" s="1"/>
  <c r="W230" i="48"/>
  <c r="V230" i="48"/>
  <c r="W229" i="48"/>
  <c r="V229" i="48"/>
  <c r="W228" i="48"/>
  <c r="V228" i="48"/>
  <c r="W227" i="48"/>
  <c r="V227" i="48"/>
  <c r="AP224" i="48"/>
  <c r="AP223" i="48"/>
  <c r="AP222" i="48"/>
  <c r="AN224" i="48"/>
  <c r="AN223" i="48"/>
  <c r="AN222" i="48"/>
  <c r="AL224" i="48"/>
  <c r="AL223" i="48"/>
  <c r="AL222" i="48"/>
  <c r="AJ224" i="48"/>
  <c r="AJ223" i="48"/>
  <c r="AJ222" i="48"/>
  <c r="AH224" i="48"/>
  <c r="AH223" i="48"/>
  <c r="AH222" i="48"/>
  <c r="AF224" i="48"/>
  <c r="AF223" i="48"/>
  <c r="AF222" i="48"/>
  <c r="AD224" i="48"/>
  <c r="AD223" i="48"/>
  <c r="AD222" i="48"/>
  <c r="A224" i="48"/>
  <c r="A223" i="48"/>
  <c r="A222" i="48"/>
  <c r="W224" i="48"/>
  <c r="V224" i="48"/>
  <c r="W223" i="48"/>
  <c r="V223" i="48"/>
  <c r="BG224" i="48"/>
  <c r="BF224" i="48"/>
  <c r="BE224" i="48"/>
  <c r="BD224" i="48"/>
  <c r="BC224" i="48"/>
  <c r="BB224" i="48"/>
  <c r="BA224" i="48"/>
  <c r="AZ224" i="48"/>
  <c r="BG223" i="48"/>
  <c r="BF223" i="48"/>
  <c r="BE223" i="48"/>
  <c r="BD223" i="48"/>
  <c r="BC223" i="48"/>
  <c r="BB223" i="48"/>
  <c r="BA223" i="48"/>
  <c r="AZ223" i="48"/>
  <c r="BG222" i="48"/>
  <c r="BF222" i="48"/>
  <c r="BE222" i="48"/>
  <c r="BD222" i="48"/>
  <c r="BC222" i="48"/>
  <c r="BB222" i="48"/>
  <c r="BA222" i="48"/>
  <c r="AZ222" i="48"/>
  <c r="Y222" i="48"/>
  <c r="AB222" i="48" s="1"/>
  <c r="W222" i="48"/>
  <c r="V222" i="48"/>
  <c r="AP220" i="48"/>
  <c r="AP219" i="48"/>
  <c r="AP218" i="48"/>
  <c r="AP217" i="48"/>
  <c r="AP216" i="48"/>
  <c r="AP215" i="48"/>
  <c r="AP214" i="48"/>
  <c r="AP213" i="48"/>
  <c r="AP212" i="48"/>
  <c r="AP211" i="48"/>
  <c r="AP210" i="48"/>
  <c r="AP209" i="48"/>
  <c r="AP208" i="48"/>
  <c r="AP207" i="48"/>
  <c r="AN220" i="48"/>
  <c r="AN219" i="48"/>
  <c r="AN218" i="48"/>
  <c r="AN217" i="48"/>
  <c r="AN216" i="48"/>
  <c r="AN215" i="48"/>
  <c r="AN214" i="48"/>
  <c r="AN213" i="48"/>
  <c r="AN212" i="48"/>
  <c r="AN211" i="48"/>
  <c r="AN210" i="48"/>
  <c r="AN209" i="48"/>
  <c r="AN208" i="48"/>
  <c r="AN207" i="48"/>
  <c r="AL220" i="48"/>
  <c r="AL219" i="48"/>
  <c r="AL218" i="48"/>
  <c r="AL217" i="48"/>
  <c r="AL216" i="48"/>
  <c r="AL215" i="48"/>
  <c r="AL214" i="48"/>
  <c r="AL213" i="48"/>
  <c r="AL212" i="48"/>
  <c r="AL211" i="48"/>
  <c r="AL210" i="48"/>
  <c r="AL209" i="48"/>
  <c r="AL208" i="48"/>
  <c r="AL207" i="48"/>
  <c r="AJ220" i="48"/>
  <c r="AJ219" i="48"/>
  <c r="AJ218" i="48"/>
  <c r="AJ217" i="48"/>
  <c r="AJ216" i="48"/>
  <c r="AJ215" i="48"/>
  <c r="AJ214" i="48"/>
  <c r="AJ213" i="48"/>
  <c r="AJ212" i="48"/>
  <c r="AJ211" i="48"/>
  <c r="AJ210" i="48"/>
  <c r="AJ209" i="48"/>
  <c r="AJ208" i="48"/>
  <c r="AJ207" i="48"/>
  <c r="AH220" i="48"/>
  <c r="AH219" i="48"/>
  <c r="AH218" i="48"/>
  <c r="AH217" i="48"/>
  <c r="AH216" i="48"/>
  <c r="AH215" i="48"/>
  <c r="AH214" i="48"/>
  <c r="AH213" i="48"/>
  <c r="AH212" i="48"/>
  <c r="AH211" i="48"/>
  <c r="AH210" i="48"/>
  <c r="AH209" i="48"/>
  <c r="AH208" i="48"/>
  <c r="AH207" i="48"/>
  <c r="AF220" i="48"/>
  <c r="AF219" i="48"/>
  <c r="AF218" i="48"/>
  <c r="AF217" i="48"/>
  <c r="AF216" i="48"/>
  <c r="AF215" i="48"/>
  <c r="AF214" i="48"/>
  <c r="AF213" i="48"/>
  <c r="AF212" i="48"/>
  <c r="AF211" i="48"/>
  <c r="AF210" i="48"/>
  <c r="AF209" i="48"/>
  <c r="AF208" i="48"/>
  <c r="AF207" i="48"/>
  <c r="AD220" i="48"/>
  <c r="AD219" i="48"/>
  <c r="AD218" i="48"/>
  <c r="AD217" i="48"/>
  <c r="AD216" i="48"/>
  <c r="AD215" i="48"/>
  <c r="AD214" i="48"/>
  <c r="AD213" i="48"/>
  <c r="AD212" i="48"/>
  <c r="AD211" i="48"/>
  <c r="AD210" i="48"/>
  <c r="AD209" i="48"/>
  <c r="AD208" i="48"/>
  <c r="AD207" i="48"/>
  <c r="AB209" i="48"/>
  <c r="Y220" i="48"/>
  <c r="AB220" i="48" s="1"/>
  <c r="Y219" i="48"/>
  <c r="AB219" i="48" s="1"/>
  <c r="Y218" i="48"/>
  <c r="AB218" i="48" s="1"/>
  <c r="Y217" i="48"/>
  <c r="AB217" i="48" s="1"/>
  <c r="Y216" i="48"/>
  <c r="AB216" i="48" s="1"/>
  <c r="Y215" i="48"/>
  <c r="AB215" i="48" s="1"/>
  <c r="Y214" i="48"/>
  <c r="AB214" i="48" s="1"/>
  <c r="Y211" i="48"/>
  <c r="AB211" i="48" s="1"/>
  <c r="Y210" i="48"/>
  <c r="AB210" i="48" s="1"/>
  <c r="A220" i="48"/>
  <c r="A219" i="48"/>
  <c r="A218" i="48"/>
  <c r="A217" i="48"/>
  <c r="A216" i="48"/>
  <c r="A215" i="48"/>
  <c r="A214" i="48"/>
  <c r="A213" i="48"/>
  <c r="A212" i="48"/>
  <c r="A211" i="48"/>
  <c r="A210" i="48"/>
  <c r="A209" i="48"/>
  <c r="AU209" i="48" s="1"/>
  <c r="A208" i="48"/>
  <c r="A207" i="48"/>
  <c r="W220" i="48"/>
  <c r="V220" i="48"/>
  <c r="W219" i="48"/>
  <c r="V219" i="48"/>
  <c r="W218" i="48"/>
  <c r="V218" i="48"/>
  <c r="W217" i="48"/>
  <c r="V217" i="48"/>
  <c r="W216" i="48"/>
  <c r="V216" i="48"/>
  <c r="W215" i="48"/>
  <c r="V215" i="48"/>
  <c r="W214" i="48"/>
  <c r="V214" i="48"/>
  <c r="W213" i="48"/>
  <c r="V213" i="48"/>
  <c r="Y212" i="48"/>
  <c r="W212" i="48"/>
  <c r="V212" i="48"/>
  <c r="BG220" i="48"/>
  <c r="BF220" i="48"/>
  <c r="BE220" i="48"/>
  <c r="BD220" i="48"/>
  <c r="BC220" i="48"/>
  <c r="BB220" i="48"/>
  <c r="BA220" i="48"/>
  <c r="AZ220" i="48"/>
  <c r="BG219" i="48"/>
  <c r="BF219" i="48"/>
  <c r="BE219" i="48"/>
  <c r="BD219" i="48"/>
  <c r="BC219" i="48"/>
  <c r="BB219" i="48"/>
  <c r="BA219" i="48"/>
  <c r="AZ219" i="48"/>
  <c r="BG218" i="48"/>
  <c r="BF218" i="48"/>
  <c r="BE218" i="48"/>
  <c r="BD218" i="48"/>
  <c r="BC218" i="48"/>
  <c r="BB218" i="48"/>
  <c r="BA218" i="48"/>
  <c r="AZ218" i="48"/>
  <c r="BG217" i="48"/>
  <c r="BF217" i="48"/>
  <c r="BE217" i="48"/>
  <c r="BD217" i="48"/>
  <c r="BC217" i="48"/>
  <c r="BB217" i="48"/>
  <c r="BA217" i="48"/>
  <c r="AZ217" i="48"/>
  <c r="BG216" i="48"/>
  <c r="BF216" i="48"/>
  <c r="BE216" i="48"/>
  <c r="BD216" i="48"/>
  <c r="BC216" i="48"/>
  <c r="BB216" i="48"/>
  <c r="BA216" i="48"/>
  <c r="AZ216" i="48"/>
  <c r="BG215" i="48"/>
  <c r="BF215" i="48"/>
  <c r="BE215" i="48"/>
  <c r="BD215" i="48"/>
  <c r="BC215" i="48"/>
  <c r="BB215" i="48"/>
  <c r="BA215" i="48"/>
  <c r="AZ215" i="48"/>
  <c r="BG214" i="48"/>
  <c r="BF214" i="48"/>
  <c r="BE214" i="48"/>
  <c r="BD214" i="48"/>
  <c r="BC214" i="48"/>
  <c r="BB214" i="48"/>
  <c r="BA214" i="48"/>
  <c r="AZ214" i="48"/>
  <c r="BG213" i="48"/>
  <c r="BF213" i="48"/>
  <c r="BE213" i="48"/>
  <c r="BD213" i="48"/>
  <c r="BC213" i="48"/>
  <c r="BB213" i="48"/>
  <c r="BA213" i="48"/>
  <c r="AZ213" i="48"/>
  <c r="BG212" i="48"/>
  <c r="BF212" i="48"/>
  <c r="BE212" i="48"/>
  <c r="BD212" i="48"/>
  <c r="BC212" i="48"/>
  <c r="BB212" i="48"/>
  <c r="BA212" i="48"/>
  <c r="AZ212" i="48"/>
  <c r="BG211" i="48"/>
  <c r="BF211" i="48"/>
  <c r="BE211" i="48"/>
  <c r="BD211" i="48"/>
  <c r="BC211" i="48"/>
  <c r="BB211" i="48"/>
  <c r="BA211" i="48"/>
  <c r="AZ211" i="48"/>
  <c r="BG210" i="48"/>
  <c r="BF210" i="48"/>
  <c r="BE210" i="48"/>
  <c r="BD210" i="48"/>
  <c r="BC210" i="48"/>
  <c r="BB210" i="48"/>
  <c r="BA210" i="48"/>
  <c r="AZ210" i="48"/>
  <c r="W211" i="48"/>
  <c r="V211" i="48"/>
  <c r="W210" i="48"/>
  <c r="V210" i="48"/>
  <c r="W209" i="48"/>
  <c r="W208" i="48"/>
  <c r="W207" i="48"/>
  <c r="Y208" i="48"/>
  <c r="BJ209" i="48"/>
  <c r="BI209" i="48"/>
  <c r="BH209" i="48"/>
  <c r="BG209" i="48"/>
  <c r="BF209" i="48"/>
  <c r="BE209" i="48"/>
  <c r="BD209" i="48"/>
  <c r="BC209" i="48"/>
  <c r="BB209" i="48"/>
  <c r="BG208" i="48"/>
  <c r="BF208" i="48"/>
  <c r="BE208" i="48"/>
  <c r="BD208" i="48"/>
  <c r="BC208" i="48"/>
  <c r="BB208" i="48"/>
  <c r="BG207" i="48"/>
  <c r="BF207" i="48"/>
  <c r="BE207" i="48"/>
  <c r="BD207" i="48"/>
  <c r="BC207" i="48"/>
  <c r="BB207" i="48"/>
  <c r="BA208" i="48"/>
  <c r="AZ208" i="48"/>
  <c r="BA207" i="48"/>
  <c r="AZ207" i="48"/>
  <c r="Y207" i="48"/>
  <c r="AB207" i="48" s="1"/>
  <c r="V208" i="48"/>
  <c r="V207" i="48"/>
  <c r="AP204" i="48"/>
  <c r="AP203" i="48"/>
  <c r="AP202" i="48"/>
  <c r="AP201" i="48"/>
  <c r="AP200" i="48"/>
  <c r="AP199" i="48"/>
  <c r="AP198" i="48"/>
  <c r="AP197" i="48"/>
  <c r="AP196" i="48"/>
  <c r="AP195" i="48"/>
  <c r="AP194" i="48"/>
  <c r="AP193" i="48"/>
  <c r="AP192" i="48"/>
  <c r="AP191" i="48"/>
  <c r="AN204" i="48"/>
  <c r="AN203" i="48"/>
  <c r="AN202" i="48"/>
  <c r="AN201" i="48"/>
  <c r="AN200" i="48"/>
  <c r="AN199" i="48"/>
  <c r="AN198" i="48"/>
  <c r="AN197" i="48"/>
  <c r="AN196" i="48"/>
  <c r="AN195" i="48"/>
  <c r="AN194" i="48"/>
  <c r="AN193" i="48"/>
  <c r="AN192" i="48"/>
  <c r="AN191" i="48"/>
  <c r="AL204" i="48"/>
  <c r="AL203" i="48"/>
  <c r="AL202" i="48"/>
  <c r="AL201" i="48"/>
  <c r="AL200" i="48"/>
  <c r="AL199" i="48"/>
  <c r="AL198" i="48"/>
  <c r="AL197" i="48"/>
  <c r="AL196" i="48"/>
  <c r="AL195" i="48"/>
  <c r="AL194" i="48"/>
  <c r="AL193" i="48"/>
  <c r="AL192" i="48"/>
  <c r="AL191" i="48"/>
  <c r="AJ204" i="48"/>
  <c r="AJ203" i="48"/>
  <c r="AJ202" i="48"/>
  <c r="AJ201" i="48"/>
  <c r="AJ199" i="48"/>
  <c r="AJ198" i="48"/>
  <c r="AJ197" i="48"/>
  <c r="AJ196" i="48"/>
  <c r="AJ195" i="48"/>
  <c r="AJ194" i="48"/>
  <c r="AJ193" i="48"/>
  <c r="AJ192" i="48"/>
  <c r="AJ191" i="48"/>
  <c r="AH204" i="48"/>
  <c r="AH203" i="48"/>
  <c r="AH202" i="48"/>
  <c r="AF204" i="48"/>
  <c r="AF203" i="48"/>
  <c r="AF202" i="48"/>
  <c r="AF201" i="48"/>
  <c r="AF200" i="48"/>
  <c r="AF199" i="48"/>
  <c r="AF198" i="48"/>
  <c r="AF197" i="48"/>
  <c r="AF196" i="48"/>
  <c r="AF195" i="48"/>
  <c r="AF194" i="48"/>
  <c r="AF193" i="48"/>
  <c r="AF192" i="48"/>
  <c r="AF191" i="48"/>
  <c r="AD204" i="48"/>
  <c r="AD203" i="48"/>
  <c r="AD202" i="48"/>
  <c r="AD201" i="48"/>
  <c r="AD200" i="48"/>
  <c r="AD199" i="48"/>
  <c r="AD198" i="48"/>
  <c r="AD197" i="48"/>
  <c r="AD196" i="48"/>
  <c r="AD195" i="48"/>
  <c r="AD194" i="48"/>
  <c r="AD193" i="48"/>
  <c r="AD192" i="48"/>
  <c r="AD191" i="48"/>
  <c r="Y204" i="48"/>
  <c r="W204" i="48"/>
  <c r="V204" i="48"/>
  <c r="A204" i="48"/>
  <c r="W203" i="48"/>
  <c r="W202" i="48"/>
  <c r="W201" i="48"/>
  <c r="W200" i="48"/>
  <c r="W199" i="48"/>
  <c r="W198" i="48"/>
  <c r="W197" i="48"/>
  <c r="W196" i="48"/>
  <c r="W195" i="48"/>
  <c r="W194" i="48"/>
  <c r="W193" i="48"/>
  <c r="W192" i="48"/>
  <c r="W191" i="48"/>
  <c r="Y202" i="48"/>
  <c r="A202" i="48"/>
  <c r="AU202" i="48" s="1"/>
  <c r="A201" i="48"/>
  <c r="A200" i="48"/>
  <c r="A199" i="48"/>
  <c r="A198" i="48"/>
  <c r="A197" i="48"/>
  <c r="A196" i="48"/>
  <c r="A195" i="48"/>
  <c r="A194" i="48"/>
  <c r="A193" i="48"/>
  <c r="A192" i="48"/>
  <c r="A191" i="48"/>
  <c r="AR201" i="48"/>
  <c r="AS201" i="48" s="1"/>
  <c r="AR200" i="48"/>
  <c r="AS200" i="48" s="1"/>
  <c r="Y201" i="48"/>
  <c r="AB201" i="48" s="1"/>
  <c r="Y200" i="48"/>
  <c r="AB200" i="48" s="1"/>
  <c r="Y195" i="48"/>
  <c r="AB195" i="48" s="1"/>
  <c r="Y194" i="48"/>
  <c r="AB194" i="48" s="1"/>
  <c r="Y192" i="48"/>
  <c r="AB192" i="48" s="1"/>
  <c r="AI200" i="48"/>
  <c r="AJ200" i="48" s="1"/>
  <c r="AH199" i="48"/>
  <c r="AH198" i="48"/>
  <c r="AH197" i="48"/>
  <c r="AH196" i="48"/>
  <c r="AH195" i="48"/>
  <c r="AH194" i="48"/>
  <c r="AH193" i="48"/>
  <c r="AH192" i="48"/>
  <c r="AH191" i="48"/>
  <c r="Y198" i="48"/>
  <c r="Y197" i="48"/>
  <c r="AB197" i="48" s="1"/>
  <c r="Y196" i="48"/>
  <c r="BG204" i="48"/>
  <c r="BF204" i="48"/>
  <c r="BE204" i="48"/>
  <c r="BD204" i="48"/>
  <c r="BC204" i="48"/>
  <c r="BB204" i="48"/>
  <c r="BA204" i="48"/>
  <c r="AZ204" i="48"/>
  <c r="BJ203" i="48"/>
  <c r="BI203" i="48"/>
  <c r="BH203" i="48"/>
  <c r="BG203" i="48"/>
  <c r="BF203" i="48"/>
  <c r="BE203" i="48"/>
  <c r="BD203" i="48"/>
  <c r="BC203" i="48"/>
  <c r="BB203" i="48"/>
  <c r="BA203" i="48"/>
  <c r="AZ203" i="48"/>
  <c r="BJ202" i="48"/>
  <c r="BI202" i="48"/>
  <c r="BH202" i="48"/>
  <c r="BG202" i="48"/>
  <c r="BF202" i="48"/>
  <c r="BE202" i="48"/>
  <c r="BD202" i="48"/>
  <c r="BC202" i="48"/>
  <c r="BB202" i="48"/>
  <c r="BA202" i="48"/>
  <c r="AZ202" i="48"/>
  <c r="BG201" i="48"/>
  <c r="BF201" i="48"/>
  <c r="BE201" i="48"/>
  <c r="BD201" i="48"/>
  <c r="BC201" i="48"/>
  <c r="BB201" i="48"/>
  <c r="BA201" i="48"/>
  <c r="AZ201" i="48"/>
  <c r="BG200" i="48"/>
  <c r="BF200" i="48"/>
  <c r="BE200" i="48"/>
  <c r="BD200" i="48"/>
  <c r="BC200" i="48"/>
  <c r="BB200" i="48"/>
  <c r="BA200" i="48"/>
  <c r="AZ200" i="48"/>
  <c r="BG199" i="48"/>
  <c r="BF199" i="48"/>
  <c r="BE199" i="48"/>
  <c r="BD199" i="48"/>
  <c r="BC199" i="48"/>
  <c r="BB199" i="48"/>
  <c r="BA199" i="48"/>
  <c r="AZ199" i="48"/>
  <c r="BG198" i="48"/>
  <c r="BF198" i="48"/>
  <c r="BE198" i="48"/>
  <c r="BD198" i="48"/>
  <c r="BC198" i="48"/>
  <c r="BB198" i="48"/>
  <c r="BA198" i="48"/>
  <c r="AZ198" i="48"/>
  <c r="BG197" i="48"/>
  <c r="BF197" i="48"/>
  <c r="BE197" i="48"/>
  <c r="BD197" i="48"/>
  <c r="BC197" i="48"/>
  <c r="BB197" i="48"/>
  <c r="BA197" i="48"/>
  <c r="AZ197" i="48"/>
  <c r="BG196" i="48"/>
  <c r="BF196" i="48"/>
  <c r="BE196" i="48"/>
  <c r="BD196" i="48"/>
  <c r="BC196" i="48"/>
  <c r="BB196" i="48"/>
  <c r="BA196" i="48"/>
  <c r="AZ196" i="48"/>
  <c r="BG195" i="48"/>
  <c r="BF195" i="48"/>
  <c r="BE195" i="48"/>
  <c r="BD195" i="48"/>
  <c r="BC195" i="48"/>
  <c r="BB195" i="48"/>
  <c r="BA195" i="48"/>
  <c r="AZ195" i="48"/>
  <c r="BG194" i="48"/>
  <c r="BF194" i="48"/>
  <c r="BE194" i="48"/>
  <c r="BD194" i="48"/>
  <c r="BC194" i="48"/>
  <c r="BB194" i="48"/>
  <c r="BA194" i="48"/>
  <c r="AZ194" i="48"/>
  <c r="BG193" i="48"/>
  <c r="BF193" i="48"/>
  <c r="BE193" i="48"/>
  <c r="BD193" i="48"/>
  <c r="BC193" i="48"/>
  <c r="BB193" i="48"/>
  <c r="BA193" i="48"/>
  <c r="AZ193" i="48"/>
  <c r="BG192" i="48"/>
  <c r="BF192" i="48"/>
  <c r="BE192" i="48"/>
  <c r="BD192" i="48"/>
  <c r="BC192" i="48"/>
  <c r="BB192" i="48"/>
  <c r="BA192" i="48"/>
  <c r="AZ192" i="48"/>
  <c r="BG191" i="48"/>
  <c r="BF191" i="48"/>
  <c r="BE191" i="48"/>
  <c r="BD191" i="48"/>
  <c r="BC191" i="48"/>
  <c r="BB191" i="48"/>
  <c r="BA191" i="48"/>
  <c r="AZ191" i="48"/>
  <c r="V201" i="48"/>
  <c r="V200" i="48"/>
  <c r="V199" i="48"/>
  <c r="V198" i="48"/>
  <c r="V197" i="48"/>
  <c r="V196" i="48"/>
  <c r="V195" i="48"/>
  <c r="V194" i="48"/>
  <c r="V193" i="48"/>
  <c r="V192" i="48"/>
  <c r="V191" i="48"/>
  <c r="AP189" i="48"/>
  <c r="AP188" i="48"/>
  <c r="AP187" i="48"/>
  <c r="AP186" i="48"/>
  <c r="AP185" i="48"/>
  <c r="AP184" i="48"/>
  <c r="AP183" i="48"/>
  <c r="AP182" i="48"/>
  <c r="AN189" i="48"/>
  <c r="AN188" i="48"/>
  <c r="AN187" i="48"/>
  <c r="AN186" i="48"/>
  <c r="AN185" i="48"/>
  <c r="AN184" i="48"/>
  <c r="AN183" i="48"/>
  <c r="AN182" i="48"/>
  <c r="AL189" i="48"/>
  <c r="AL188" i="48"/>
  <c r="AL187" i="48"/>
  <c r="AL186" i="48"/>
  <c r="AL185" i="48"/>
  <c r="AL184" i="48"/>
  <c r="AL183" i="48"/>
  <c r="AL182" i="48"/>
  <c r="AJ189" i="48"/>
  <c r="AJ188" i="48"/>
  <c r="AJ187" i="48"/>
  <c r="AJ186" i="48"/>
  <c r="AJ185" i="48"/>
  <c r="AJ184" i="48"/>
  <c r="AJ183" i="48"/>
  <c r="AJ182" i="48"/>
  <c r="AH189" i="48"/>
  <c r="AH188" i="48"/>
  <c r="AH187" i="48"/>
  <c r="AH186" i="48"/>
  <c r="AH185" i="48"/>
  <c r="AH184" i="48"/>
  <c r="AH183" i="48"/>
  <c r="AH182" i="48"/>
  <c r="AF189" i="48"/>
  <c r="AF188" i="48"/>
  <c r="AF187" i="48"/>
  <c r="AF186" i="48"/>
  <c r="AF185" i="48"/>
  <c r="AF184" i="48"/>
  <c r="AF183" i="48"/>
  <c r="AF182" i="48"/>
  <c r="AD189" i="48"/>
  <c r="AD188" i="48"/>
  <c r="AD187" i="48"/>
  <c r="AD186" i="48"/>
  <c r="AD185" i="48"/>
  <c r="AD184" i="48"/>
  <c r="AD183" i="48"/>
  <c r="AD182" i="48"/>
  <c r="W189" i="48"/>
  <c r="V189" i="48"/>
  <c r="F205" i="48"/>
  <c r="E205" i="48"/>
  <c r="F204" i="48"/>
  <c r="E204" i="48"/>
  <c r="F203" i="48"/>
  <c r="E203" i="48"/>
  <c r="F202" i="48"/>
  <c r="E202" i="48"/>
  <c r="F201" i="48"/>
  <c r="E201" i="48"/>
  <c r="F200" i="48"/>
  <c r="E200" i="48"/>
  <c r="F199" i="48"/>
  <c r="E199" i="48"/>
  <c r="F198" i="48"/>
  <c r="E198" i="48"/>
  <c r="F197" i="48"/>
  <c r="E197" i="48"/>
  <c r="F196" i="48"/>
  <c r="E196" i="48"/>
  <c r="F195" i="48"/>
  <c r="E195" i="48"/>
  <c r="F194" i="48"/>
  <c r="E194" i="48"/>
  <c r="F193" i="48"/>
  <c r="E193" i="48"/>
  <c r="F192" i="48"/>
  <c r="E192" i="48"/>
  <c r="F191" i="48"/>
  <c r="E191" i="48"/>
  <c r="F190" i="48"/>
  <c r="E190" i="48"/>
  <c r="F189" i="48"/>
  <c r="E189" i="48"/>
  <c r="A189" i="48"/>
  <c r="A188" i="48"/>
  <c r="AU188" i="48" s="1"/>
  <c r="A187" i="48"/>
  <c r="A186" i="48"/>
  <c r="A185" i="48"/>
  <c r="A184" i="48"/>
  <c r="A183" i="48"/>
  <c r="A182" i="48"/>
  <c r="F187" i="48"/>
  <c r="E187" i="48"/>
  <c r="F186" i="48"/>
  <c r="E186" i="48"/>
  <c r="F185" i="48"/>
  <c r="E185" i="48"/>
  <c r="W188" i="48"/>
  <c r="Y187" i="48"/>
  <c r="W187" i="48"/>
  <c r="W186" i="48"/>
  <c r="W185" i="48"/>
  <c r="Y184" i="48"/>
  <c r="AB184" i="48" s="1"/>
  <c r="W184" i="48"/>
  <c r="Y183" i="48"/>
  <c r="W183" i="48"/>
  <c r="V187" i="48"/>
  <c r="V186" i="48"/>
  <c r="V185" i="48"/>
  <c r="V184" i="48"/>
  <c r="V183" i="48"/>
  <c r="BG189" i="48"/>
  <c r="BF189" i="48"/>
  <c r="BE189" i="48"/>
  <c r="BD189" i="48"/>
  <c r="BC189" i="48"/>
  <c r="BB189" i="48"/>
  <c r="BA189" i="48"/>
  <c r="AZ189" i="48"/>
  <c r="BJ188" i="48"/>
  <c r="BI188" i="48"/>
  <c r="BH188" i="48"/>
  <c r="BG188" i="48"/>
  <c r="BF188" i="48"/>
  <c r="BE188" i="48"/>
  <c r="BD188" i="48"/>
  <c r="BC188" i="48"/>
  <c r="BB188" i="48"/>
  <c r="BA188" i="48"/>
  <c r="AZ188" i="48"/>
  <c r="BG187" i="48"/>
  <c r="BF187" i="48"/>
  <c r="BE187" i="48"/>
  <c r="BD187" i="48"/>
  <c r="BC187" i="48"/>
  <c r="BB187" i="48"/>
  <c r="BA187" i="48"/>
  <c r="AZ187" i="48"/>
  <c r="BG186" i="48"/>
  <c r="BF186" i="48"/>
  <c r="BE186" i="48"/>
  <c r="BD186" i="48"/>
  <c r="BC186" i="48"/>
  <c r="BB186" i="48"/>
  <c r="BA186" i="48"/>
  <c r="AZ186" i="48"/>
  <c r="BG185" i="48"/>
  <c r="BF185" i="48"/>
  <c r="BE185" i="48"/>
  <c r="BD185" i="48"/>
  <c r="BC185" i="48"/>
  <c r="BB185" i="48"/>
  <c r="BA185" i="48"/>
  <c r="AZ185" i="48"/>
  <c r="BG184" i="48"/>
  <c r="BF184" i="48"/>
  <c r="BE184" i="48"/>
  <c r="BD184" i="48"/>
  <c r="BC184" i="48"/>
  <c r="BB184" i="48"/>
  <c r="BA184" i="48"/>
  <c r="AZ184" i="48"/>
  <c r="BG183" i="48"/>
  <c r="BF183" i="48"/>
  <c r="BE183" i="48"/>
  <c r="BD183" i="48"/>
  <c r="BC183" i="48"/>
  <c r="BB183" i="48"/>
  <c r="BA183" i="48"/>
  <c r="AZ183" i="48"/>
  <c r="BG182" i="48"/>
  <c r="BF182" i="48"/>
  <c r="BE182" i="48"/>
  <c r="BD182" i="48"/>
  <c r="BC182" i="48"/>
  <c r="BB182" i="48"/>
  <c r="BA182" i="48"/>
  <c r="AZ182" i="48"/>
  <c r="Y182" i="48"/>
  <c r="AB182" i="48" s="1"/>
  <c r="W182" i="48"/>
  <c r="V182" i="48"/>
  <c r="BG179" i="48"/>
  <c r="BF179" i="48"/>
  <c r="BE179" i="48"/>
  <c r="BD179" i="48"/>
  <c r="BC179" i="48"/>
  <c r="BB179" i="48"/>
  <c r="BA179" i="48"/>
  <c r="AZ179" i="48"/>
  <c r="AP179" i="48"/>
  <c r="AN179" i="48"/>
  <c r="AL179" i="48"/>
  <c r="AJ179" i="48"/>
  <c r="AH179" i="48"/>
  <c r="AF179" i="48"/>
  <c r="AD179" i="48"/>
  <c r="W179" i="48"/>
  <c r="V179" i="48"/>
  <c r="A179" i="48"/>
  <c r="AP176" i="48"/>
  <c r="AP175" i="48"/>
  <c r="AP174" i="48"/>
  <c r="AP173" i="48"/>
  <c r="AP171" i="48"/>
  <c r="AP170" i="48"/>
  <c r="AP169" i="48"/>
  <c r="AP168" i="48"/>
  <c r="AP167" i="48"/>
  <c r="AN176" i="48"/>
  <c r="AN175" i="48"/>
  <c r="AN174" i="48"/>
  <c r="AL176" i="48"/>
  <c r="AL175" i="48"/>
  <c r="AL174" i="48"/>
  <c r="AJ176" i="48"/>
  <c r="AJ175" i="48"/>
  <c r="AJ174" i="48"/>
  <c r="AH176" i="48"/>
  <c r="AH175" i="48"/>
  <c r="AH174" i="48"/>
  <c r="AF176" i="48"/>
  <c r="AF175" i="48"/>
  <c r="AF174" i="48"/>
  <c r="AD176" i="48"/>
  <c r="AD175" i="48"/>
  <c r="AD174" i="48"/>
  <c r="A176" i="48"/>
  <c r="A175" i="48"/>
  <c r="A174" i="48"/>
  <c r="Y176" i="48"/>
  <c r="W176" i="48"/>
  <c r="V176" i="48"/>
  <c r="W175" i="48"/>
  <c r="V175" i="48"/>
  <c r="BG176" i="48"/>
  <c r="BF176" i="48"/>
  <c r="BE176" i="48"/>
  <c r="BD176" i="48"/>
  <c r="BC176" i="48"/>
  <c r="BB176" i="48"/>
  <c r="BA176" i="48"/>
  <c r="AZ176" i="48"/>
  <c r="BG175" i="48"/>
  <c r="BF175" i="48"/>
  <c r="BE175" i="48"/>
  <c r="BD175" i="48"/>
  <c r="BC175" i="48"/>
  <c r="BB175" i="48"/>
  <c r="BA175" i="48"/>
  <c r="AZ175" i="48"/>
  <c r="BG174" i="48"/>
  <c r="BF174" i="48"/>
  <c r="BE174" i="48"/>
  <c r="BD174" i="48"/>
  <c r="BC174" i="48"/>
  <c r="BB174" i="48"/>
  <c r="BA174" i="48"/>
  <c r="AZ174" i="48"/>
  <c r="Y174" i="48"/>
  <c r="AB174" i="48" s="1"/>
  <c r="W174" i="48"/>
  <c r="V174" i="48"/>
  <c r="AN171" i="48"/>
  <c r="AN170" i="48"/>
  <c r="AN169" i="48"/>
  <c r="AN168" i="48"/>
  <c r="AN167" i="48"/>
  <c r="AL171" i="48"/>
  <c r="AL170" i="48"/>
  <c r="AL169" i="48"/>
  <c r="AL168" i="48"/>
  <c r="AL167" i="48"/>
  <c r="AJ171" i="48"/>
  <c r="AJ170" i="48"/>
  <c r="AJ169" i="48"/>
  <c r="AJ168" i="48"/>
  <c r="AJ167" i="48"/>
  <c r="AH171" i="48"/>
  <c r="AH170" i="48"/>
  <c r="AH169" i="48"/>
  <c r="AH168" i="48"/>
  <c r="AH167" i="48"/>
  <c r="AF171" i="48"/>
  <c r="AF170" i="48"/>
  <c r="AF169" i="48"/>
  <c r="AF168" i="48"/>
  <c r="AF167" i="48"/>
  <c r="AD171" i="48"/>
  <c r="AD170" i="48"/>
  <c r="AD169" i="48"/>
  <c r="AD168" i="48"/>
  <c r="AD167" i="48"/>
  <c r="W171" i="48"/>
  <c r="V171" i="48"/>
  <c r="A171" i="48"/>
  <c r="A170" i="48"/>
  <c r="A169" i="48"/>
  <c r="A168" i="48"/>
  <c r="A167" i="48"/>
  <c r="BJ173" i="48"/>
  <c r="BI173" i="48"/>
  <c r="BG171" i="48"/>
  <c r="BF171" i="48"/>
  <c r="BE171" i="48"/>
  <c r="BD171" i="48"/>
  <c r="BC171" i="48"/>
  <c r="BB171" i="48"/>
  <c r="BA171" i="48"/>
  <c r="AZ171" i="48"/>
  <c r="BG170" i="48"/>
  <c r="BF170" i="48"/>
  <c r="BE170" i="48"/>
  <c r="BD170" i="48"/>
  <c r="BC170" i="48"/>
  <c r="BB170" i="48"/>
  <c r="BA170" i="48"/>
  <c r="AZ170" i="48"/>
  <c r="BG169" i="48"/>
  <c r="BF169" i="48"/>
  <c r="BE169" i="48"/>
  <c r="BD169" i="48"/>
  <c r="BC169" i="48"/>
  <c r="BB169" i="48"/>
  <c r="BA169" i="48"/>
  <c r="AZ169" i="48"/>
  <c r="BG168" i="48"/>
  <c r="BF168" i="48"/>
  <c r="BE168" i="48"/>
  <c r="BD168" i="48"/>
  <c r="BC168" i="48"/>
  <c r="BB168" i="48"/>
  <c r="BA168" i="48"/>
  <c r="AZ168" i="48"/>
  <c r="BG167" i="48"/>
  <c r="BF167" i="48"/>
  <c r="BE167" i="48"/>
  <c r="BD167" i="48"/>
  <c r="BC167" i="48"/>
  <c r="BB167" i="48"/>
  <c r="BA167" i="48"/>
  <c r="AZ167" i="48"/>
  <c r="Y170" i="48"/>
  <c r="W170" i="48"/>
  <c r="V170" i="48"/>
  <c r="Y169" i="48"/>
  <c r="W169" i="48"/>
  <c r="V169" i="48"/>
  <c r="Y168" i="48"/>
  <c r="W168" i="48"/>
  <c r="V168" i="48"/>
  <c r="Y167" i="48"/>
  <c r="W167" i="48"/>
  <c r="V167" i="48"/>
  <c r="AP165" i="48"/>
  <c r="AP164" i="48"/>
  <c r="AP163" i="48"/>
  <c r="AP162" i="48"/>
  <c r="AP161" i="48"/>
  <c r="AP160" i="48"/>
  <c r="AP159" i="48"/>
  <c r="AP158" i="48"/>
  <c r="AP157" i="48"/>
  <c r="AP156" i="48"/>
  <c r="AP155" i="48"/>
  <c r="AP154" i="48"/>
  <c r="AN165" i="48"/>
  <c r="AN164" i="48"/>
  <c r="AN163" i="48"/>
  <c r="AN162" i="48"/>
  <c r="AN161" i="48"/>
  <c r="AN160" i="48"/>
  <c r="AN159" i="48"/>
  <c r="AN158" i="48"/>
  <c r="AN157" i="48"/>
  <c r="AN156" i="48"/>
  <c r="AN155" i="48"/>
  <c r="AN154" i="48"/>
  <c r="AL165" i="48"/>
  <c r="AL164" i="48"/>
  <c r="AL163" i="48"/>
  <c r="AL162" i="48"/>
  <c r="AL161" i="48"/>
  <c r="AL160" i="48"/>
  <c r="AL159" i="48"/>
  <c r="AL158" i="48"/>
  <c r="AL157" i="48"/>
  <c r="AL156" i="48"/>
  <c r="AL155" i="48"/>
  <c r="AL154" i="48"/>
  <c r="AJ165" i="48"/>
  <c r="AJ164" i="48"/>
  <c r="AJ163" i="48"/>
  <c r="AJ162" i="48"/>
  <c r="AJ161" i="48"/>
  <c r="AJ160" i="48"/>
  <c r="AJ159" i="48"/>
  <c r="AJ158" i="48"/>
  <c r="AJ157" i="48"/>
  <c r="AJ156" i="48"/>
  <c r="AJ155" i="48"/>
  <c r="AJ154" i="48"/>
  <c r="AH165" i="48"/>
  <c r="AH164" i="48"/>
  <c r="AH163" i="48"/>
  <c r="AH162" i="48"/>
  <c r="AH161" i="48"/>
  <c r="AH160" i="48"/>
  <c r="AH159" i="48"/>
  <c r="AH158" i="48"/>
  <c r="AH157" i="48"/>
  <c r="AF165" i="48"/>
  <c r="AF164" i="48"/>
  <c r="AF163" i="48"/>
  <c r="AF162" i="48"/>
  <c r="AF161" i="48"/>
  <c r="AF160" i="48"/>
  <c r="AF159" i="48"/>
  <c r="AF158" i="48"/>
  <c r="AF157" i="48"/>
  <c r="AF156" i="48"/>
  <c r="AF155" i="48"/>
  <c r="AF154" i="48"/>
  <c r="AD165" i="48"/>
  <c r="AD164" i="48"/>
  <c r="AD163" i="48"/>
  <c r="AD162" i="48"/>
  <c r="AD161" i="48"/>
  <c r="A165" i="48"/>
  <c r="A164" i="48"/>
  <c r="A163" i="48"/>
  <c r="A162" i="48"/>
  <c r="A161" i="48"/>
  <c r="W165" i="48"/>
  <c r="V165" i="48"/>
  <c r="W164" i="48"/>
  <c r="V164" i="48"/>
  <c r="Y163" i="48"/>
  <c r="W163" i="48"/>
  <c r="V163" i="48"/>
  <c r="Y162" i="48"/>
  <c r="AB162" i="48" s="1"/>
  <c r="Y161" i="48"/>
  <c r="AB161" i="48" s="1"/>
  <c r="BG165" i="48"/>
  <c r="BF165" i="48"/>
  <c r="BE165" i="48"/>
  <c r="BD165" i="48"/>
  <c r="BC165" i="48"/>
  <c r="BB165" i="48"/>
  <c r="BA165" i="48"/>
  <c r="AZ165" i="48"/>
  <c r="BG164" i="48"/>
  <c r="BF164" i="48"/>
  <c r="BE164" i="48"/>
  <c r="BD164" i="48"/>
  <c r="BC164" i="48"/>
  <c r="BB164" i="48"/>
  <c r="BA164" i="48"/>
  <c r="AZ164" i="48"/>
  <c r="BG163" i="48"/>
  <c r="BF163" i="48"/>
  <c r="BE163" i="48"/>
  <c r="BD163" i="48"/>
  <c r="BC163" i="48"/>
  <c r="BB163" i="48"/>
  <c r="BA163" i="48"/>
  <c r="AZ163" i="48"/>
  <c r="BG162" i="48"/>
  <c r="BF162" i="48"/>
  <c r="BE162" i="48"/>
  <c r="BD162" i="48"/>
  <c r="BC162" i="48"/>
  <c r="BB162" i="48"/>
  <c r="BA162" i="48"/>
  <c r="AZ162" i="48"/>
  <c r="BG161" i="48"/>
  <c r="BF161" i="48"/>
  <c r="BE161" i="48"/>
  <c r="BD161" i="48"/>
  <c r="BC161" i="48"/>
  <c r="BB161" i="48"/>
  <c r="BA161" i="48"/>
  <c r="AZ161" i="48"/>
  <c r="W162" i="48"/>
  <c r="V162" i="48"/>
  <c r="W161" i="48"/>
  <c r="V161" i="48"/>
  <c r="F183" i="48"/>
  <c r="E183" i="48"/>
  <c r="F182" i="48"/>
  <c r="E182" i="48"/>
  <c r="F180" i="48"/>
  <c r="E180" i="48"/>
  <c r="F179" i="48"/>
  <c r="E179" i="48"/>
  <c r="F178" i="48"/>
  <c r="E178" i="48"/>
  <c r="F177" i="48"/>
  <c r="E177" i="48"/>
  <c r="F176" i="48"/>
  <c r="E176" i="48"/>
  <c r="F175" i="48"/>
  <c r="E175" i="48"/>
  <c r="F174" i="48"/>
  <c r="E174" i="48"/>
  <c r="F173" i="48"/>
  <c r="E173" i="48"/>
  <c r="F171" i="48"/>
  <c r="E171" i="48"/>
  <c r="F170" i="48"/>
  <c r="E170" i="48"/>
  <c r="F169" i="48"/>
  <c r="E169" i="48"/>
  <c r="F168" i="48"/>
  <c r="E168" i="48"/>
  <c r="F167" i="48"/>
  <c r="E167" i="48"/>
  <c r="F166" i="48"/>
  <c r="E166" i="48"/>
  <c r="F165" i="48"/>
  <c r="E165" i="48"/>
  <c r="F164" i="48"/>
  <c r="E164" i="48"/>
  <c r="F163" i="48"/>
  <c r="E163" i="48"/>
  <c r="F162" i="48"/>
  <c r="E162" i="48"/>
  <c r="F161" i="48"/>
  <c r="E161" i="48"/>
  <c r="AD159" i="48"/>
  <c r="AD158" i="48"/>
  <c r="AD157" i="48"/>
  <c r="AD156" i="48"/>
  <c r="AD155" i="48"/>
  <c r="AD154" i="48"/>
  <c r="A159" i="48"/>
  <c r="A158" i="48"/>
  <c r="A157" i="48"/>
  <c r="A156" i="48"/>
  <c r="A155" i="48"/>
  <c r="A154" i="48"/>
  <c r="AR156" i="48"/>
  <c r="AS156" i="48" s="1"/>
  <c r="AH155" i="48"/>
  <c r="AH154" i="48"/>
  <c r="Y159" i="48"/>
  <c r="W159" i="48"/>
  <c r="V159" i="48"/>
  <c r="W158" i="48"/>
  <c r="V158" i="48"/>
  <c r="Y157" i="48"/>
  <c r="AB157" i="48" s="1"/>
  <c r="W157" i="48"/>
  <c r="V157" i="48"/>
  <c r="Y156" i="48"/>
  <c r="W156" i="48"/>
  <c r="V156" i="48"/>
  <c r="Y155" i="48"/>
  <c r="W155" i="48"/>
  <c r="V155" i="48"/>
  <c r="BJ160" i="48"/>
  <c r="BI160" i="48"/>
  <c r="BH160" i="48"/>
  <c r="BG160" i="48"/>
  <c r="BF160" i="48"/>
  <c r="BG159" i="48"/>
  <c r="BF159" i="48"/>
  <c r="BG158" i="48"/>
  <c r="BF158" i="48"/>
  <c r="BG157" i="48"/>
  <c r="BF157" i="48"/>
  <c r="BG156" i="48"/>
  <c r="BF156" i="48"/>
  <c r="BG155" i="48"/>
  <c r="BF155" i="48"/>
  <c r="BG154" i="48"/>
  <c r="BF154" i="48"/>
  <c r="BE159" i="48"/>
  <c r="BD159" i="48"/>
  <c r="BC159" i="48"/>
  <c r="BB159" i="48"/>
  <c r="BA159" i="48"/>
  <c r="AZ159" i="48"/>
  <c r="BE158" i="48"/>
  <c r="BD158" i="48"/>
  <c r="BC158" i="48"/>
  <c r="BB158" i="48"/>
  <c r="BA158" i="48"/>
  <c r="AZ158" i="48"/>
  <c r="BE157" i="48"/>
  <c r="BD157" i="48"/>
  <c r="BC157" i="48"/>
  <c r="BB157" i="48"/>
  <c r="BA157" i="48"/>
  <c r="AZ157" i="48"/>
  <c r="BE156" i="48"/>
  <c r="BD156" i="48"/>
  <c r="BC156" i="48"/>
  <c r="BB156" i="48"/>
  <c r="BA156" i="48"/>
  <c r="AZ156" i="48"/>
  <c r="BE155" i="48"/>
  <c r="BD155" i="48"/>
  <c r="BC155" i="48"/>
  <c r="BB155" i="48"/>
  <c r="BA155" i="48"/>
  <c r="AZ155" i="48"/>
  <c r="BE154" i="48"/>
  <c r="BD154" i="48"/>
  <c r="BC154" i="48"/>
  <c r="BB154" i="48"/>
  <c r="BA154" i="48"/>
  <c r="AZ154" i="48"/>
  <c r="Y154" i="48"/>
  <c r="AB154" i="48" s="1"/>
  <c r="W154" i="48"/>
  <c r="V154" i="48"/>
  <c r="AP152" i="48"/>
  <c r="AP151" i="48"/>
  <c r="AP150" i="48"/>
  <c r="AP149" i="48"/>
  <c r="AP148" i="48"/>
  <c r="AP147" i="48"/>
  <c r="AP146" i="48"/>
  <c r="AP145" i="48"/>
  <c r="AP144" i="48"/>
  <c r="AP143" i="48"/>
  <c r="AP142" i="48"/>
  <c r="AP141" i="48"/>
  <c r="AP140" i="48"/>
  <c r="AP139" i="48"/>
  <c r="AP138" i="48"/>
  <c r="AP137" i="48"/>
  <c r="AP136" i="48"/>
  <c r="AP135" i="48"/>
  <c r="AP133" i="48"/>
  <c r="AP132" i="48"/>
  <c r="AN152" i="48"/>
  <c r="AN151" i="48"/>
  <c r="AN150" i="48"/>
  <c r="AN149" i="48"/>
  <c r="AN148" i="48"/>
  <c r="AN147" i="48"/>
  <c r="AN146" i="48"/>
  <c r="AN145" i="48"/>
  <c r="AN144" i="48"/>
  <c r="AN143" i="48"/>
  <c r="AN142" i="48"/>
  <c r="AN141" i="48"/>
  <c r="AN140" i="48"/>
  <c r="AN139" i="48"/>
  <c r="AN138" i="48"/>
  <c r="AN137" i="48"/>
  <c r="AN136" i="48"/>
  <c r="AN135" i="48"/>
  <c r="AN133" i="48"/>
  <c r="AN132" i="48"/>
  <c r="AL152" i="48"/>
  <c r="AL151" i="48"/>
  <c r="AL150" i="48"/>
  <c r="AL149" i="48"/>
  <c r="AL148" i="48"/>
  <c r="AL147" i="48"/>
  <c r="AL146" i="48"/>
  <c r="AL145" i="48"/>
  <c r="AL144" i="48"/>
  <c r="AL143" i="48"/>
  <c r="AL142" i="48"/>
  <c r="AL141" i="48"/>
  <c r="AL140" i="48"/>
  <c r="AL139" i="48"/>
  <c r="AL138" i="48"/>
  <c r="AL137" i="48"/>
  <c r="AL136" i="48"/>
  <c r="AL135" i="48"/>
  <c r="AL133" i="48"/>
  <c r="AL132" i="48"/>
  <c r="AJ152" i="48"/>
  <c r="AJ151" i="48"/>
  <c r="AJ150" i="48"/>
  <c r="AJ149" i="48"/>
  <c r="AJ148" i="48"/>
  <c r="AJ147" i="48"/>
  <c r="AJ146" i="48"/>
  <c r="AJ145" i="48"/>
  <c r="AJ144" i="48"/>
  <c r="AJ143" i="48"/>
  <c r="AJ142" i="48"/>
  <c r="AJ141" i="48"/>
  <c r="AJ140" i="48"/>
  <c r="AJ139" i="48"/>
  <c r="AJ138" i="48"/>
  <c r="AJ137" i="48"/>
  <c r="AJ136" i="48"/>
  <c r="AJ135" i="48"/>
  <c r="AJ133" i="48"/>
  <c r="AJ132" i="48"/>
  <c r="AH152" i="48"/>
  <c r="AH151" i="48"/>
  <c r="AH150" i="48"/>
  <c r="AH149" i="48"/>
  <c r="AH148" i="48"/>
  <c r="AH147" i="48"/>
  <c r="AH146" i="48"/>
  <c r="AH145" i="48"/>
  <c r="AH144" i="48"/>
  <c r="AH143" i="48"/>
  <c r="AH142" i="48"/>
  <c r="AH141" i="48"/>
  <c r="AH140" i="48"/>
  <c r="AH139" i="48"/>
  <c r="AH138" i="48"/>
  <c r="AH137" i="48"/>
  <c r="AH136" i="48"/>
  <c r="AH135" i="48"/>
  <c r="AH133" i="48"/>
  <c r="AH132" i="48"/>
  <c r="AF152" i="48"/>
  <c r="AF151" i="48"/>
  <c r="AF150" i="48"/>
  <c r="AF149" i="48"/>
  <c r="AF148" i="48"/>
  <c r="AF147" i="48"/>
  <c r="AF146" i="48"/>
  <c r="AF145" i="48"/>
  <c r="AF144" i="48"/>
  <c r="AF143" i="48"/>
  <c r="AF142" i="48"/>
  <c r="AF141" i="48"/>
  <c r="AF140" i="48"/>
  <c r="AF139" i="48"/>
  <c r="AF138" i="48"/>
  <c r="AF137" i="48"/>
  <c r="AF136" i="48"/>
  <c r="AF135" i="48"/>
  <c r="AF133" i="48"/>
  <c r="AF132" i="48"/>
  <c r="AD152" i="48"/>
  <c r="AD151" i="48"/>
  <c r="AD150" i="48"/>
  <c r="AD149" i="48"/>
  <c r="AD148" i="48"/>
  <c r="AD147" i="48"/>
  <c r="AD146" i="48"/>
  <c r="AD145" i="48"/>
  <c r="AD144" i="48"/>
  <c r="AD143" i="48"/>
  <c r="AD142" i="48"/>
  <c r="AD141" i="48"/>
  <c r="AD140" i="48"/>
  <c r="AD139" i="48"/>
  <c r="AD138" i="48"/>
  <c r="AD137" i="48"/>
  <c r="AD136" i="48"/>
  <c r="AD135" i="48"/>
  <c r="AD133" i="48"/>
  <c r="AD132" i="48"/>
  <c r="AB143" i="48"/>
  <c r="Y152" i="48"/>
  <c r="AB152" i="48" s="1"/>
  <c r="Y151" i="48"/>
  <c r="AB151" i="48" s="1"/>
  <c r="Y149" i="48"/>
  <c r="AB149" i="48" s="1"/>
  <c r="Y148" i="48"/>
  <c r="AB148" i="48" s="1"/>
  <c r="Y147" i="48"/>
  <c r="AB147" i="48" s="1"/>
  <c r="Y145" i="48"/>
  <c r="AB145" i="48" s="1"/>
  <c r="Y144" i="48"/>
  <c r="AB144" i="48" s="1"/>
  <c r="A152" i="48"/>
  <c r="A151" i="48"/>
  <c r="A150" i="48"/>
  <c r="A149" i="48"/>
  <c r="A148" i="48"/>
  <c r="A147" i="48"/>
  <c r="A146" i="48"/>
  <c r="A145" i="48"/>
  <c r="A144" i="48"/>
  <c r="W152" i="48"/>
  <c r="V152" i="48"/>
  <c r="W151" i="48"/>
  <c r="V151" i="48"/>
  <c r="W150" i="48"/>
  <c r="V150" i="48"/>
  <c r="W149" i="48"/>
  <c r="V149" i="48"/>
  <c r="W148" i="48"/>
  <c r="V148" i="48"/>
  <c r="W147" i="48"/>
  <c r="V147" i="48"/>
  <c r="Y146" i="48"/>
  <c r="W146" i="48"/>
  <c r="V146" i="48"/>
  <c r="W145" i="48"/>
  <c r="V145" i="48"/>
  <c r="W144" i="48"/>
  <c r="V144" i="48"/>
  <c r="W143" i="48"/>
  <c r="V143" i="48"/>
  <c r="A142" i="48"/>
  <c r="A141" i="48"/>
  <c r="A140" i="48"/>
  <c r="A139" i="48"/>
  <c r="A138" i="48"/>
  <c r="A137" i="48"/>
  <c r="A136" i="48"/>
  <c r="A135" i="48"/>
  <c r="A133" i="48"/>
  <c r="A132" i="48"/>
  <c r="W142" i="48"/>
  <c r="V142" i="48"/>
  <c r="Y141" i="48"/>
  <c r="W141" i="48"/>
  <c r="V141" i="48"/>
  <c r="W140" i="48"/>
  <c r="V140" i="48"/>
  <c r="Y139" i="48"/>
  <c r="AB139" i="48" s="1"/>
  <c r="Y137" i="48"/>
  <c r="AB137" i="48" s="1"/>
  <c r="Y136" i="48"/>
  <c r="AB136" i="48" s="1"/>
  <c r="Y133" i="48"/>
  <c r="AB133" i="48" s="1"/>
  <c r="W139" i="48"/>
  <c r="V139" i="48"/>
  <c r="Y138" i="48"/>
  <c r="AB138" i="48" s="1"/>
  <c r="W138" i="48"/>
  <c r="V138" i="48"/>
  <c r="W137" i="48"/>
  <c r="V137" i="48"/>
  <c r="W136" i="48"/>
  <c r="V136" i="48"/>
  <c r="W135" i="48"/>
  <c r="V135" i="48"/>
  <c r="W133" i="48"/>
  <c r="V133" i="48"/>
  <c r="BG152" i="48"/>
  <c r="BF152" i="48"/>
  <c r="BE152" i="48"/>
  <c r="BD152" i="48"/>
  <c r="BC152" i="48"/>
  <c r="BB152" i="48"/>
  <c r="BA152" i="48"/>
  <c r="AZ152" i="48"/>
  <c r="BG151" i="48"/>
  <c r="BF151" i="48"/>
  <c r="BE151" i="48"/>
  <c r="BD151" i="48"/>
  <c r="BC151" i="48"/>
  <c r="BB151" i="48"/>
  <c r="BA151" i="48"/>
  <c r="AZ151" i="48"/>
  <c r="BG150" i="48"/>
  <c r="BF150" i="48"/>
  <c r="BE150" i="48"/>
  <c r="BD150" i="48"/>
  <c r="BC150" i="48"/>
  <c r="BB150" i="48"/>
  <c r="BA150" i="48"/>
  <c r="AZ150" i="48"/>
  <c r="BG149" i="48"/>
  <c r="BF149" i="48"/>
  <c r="BE149" i="48"/>
  <c r="BD149" i="48"/>
  <c r="BC149" i="48"/>
  <c r="BB149" i="48"/>
  <c r="BA149" i="48"/>
  <c r="AZ149" i="48"/>
  <c r="BG148" i="48"/>
  <c r="BF148" i="48"/>
  <c r="BE148" i="48"/>
  <c r="BD148" i="48"/>
  <c r="BC148" i="48"/>
  <c r="BB148" i="48"/>
  <c r="BA148" i="48"/>
  <c r="AZ148" i="48"/>
  <c r="BG147" i="48"/>
  <c r="BF147" i="48"/>
  <c r="BE147" i="48"/>
  <c r="BD147" i="48"/>
  <c r="BC147" i="48"/>
  <c r="BB147" i="48"/>
  <c r="BA147" i="48"/>
  <c r="AZ147" i="48"/>
  <c r="BG146" i="48"/>
  <c r="BF146" i="48"/>
  <c r="BE146" i="48"/>
  <c r="BD146" i="48"/>
  <c r="BC146" i="48"/>
  <c r="BB146" i="48"/>
  <c r="BA146" i="48"/>
  <c r="AZ146" i="48"/>
  <c r="BG145" i="48"/>
  <c r="BF145" i="48"/>
  <c r="BE145" i="48"/>
  <c r="BD145" i="48"/>
  <c r="BC145" i="48"/>
  <c r="BB145" i="48"/>
  <c r="BA145" i="48"/>
  <c r="AZ145" i="48"/>
  <c r="BG144" i="48"/>
  <c r="BF144" i="48"/>
  <c r="BE144" i="48"/>
  <c r="BD144" i="48"/>
  <c r="BC144" i="48"/>
  <c r="BB144" i="48"/>
  <c r="BA144" i="48"/>
  <c r="AZ144" i="48"/>
  <c r="BJ143" i="48"/>
  <c r="BI143" i="48"/>
  <c r="BH143" i="48"/>
  <c r="BG143" i="48"/>
  <c r="BF143" i="48"/>
  <c r="BE143" i="48"/>
  <c r="BD143" i="48"/>
  <c r="BC143" i="48"/>
  <c r="BB143" i="48"/>
  <c r="BA143" i="48"/>
  <c r="AZ143" i="48"/>
  <c r="BG142" i="48"/>
  <c r="BF142" i="48"/>
  <c r="BE142" i="48"/>
  <c r="BD142" i="48"/>
  <c r="BC142" i="48"/>
  <c r="BB142" i="48"/>
  <c r="BA142" i="48"/>
  <c r="AZ142" i="48"/>
  <c r="BG141" i="48"/>
  <c r="BF141" i="48"/>
  <c r="BE141" i="48"/>
  <c r="BD141" i="48"/>
  <c r="BC141" i="48"/>
  <c r="BB141" i="48"/>
  <c r="BA141" i="48"/>
  <c r="AZ141" i="48"/>
  <c r="BG140" i="48"/>
  <c r="BF140" i="48"/>
  <c r="BE140" i="48"/>
  <c r="BD140" i="48"/>
  <c r="BC140" i="48"/>
  <c r="BB140" i="48"/>
  <c r="BA140" i="48"/>
  <c r="AZ140" i="48"/>
  <c r="BG139" i="48"/>
  <c r="BF139" i="48"/>
  <c r="BE139" i="48"/>
  <c r="BD139" i="48"/>
  <c r="BC139" i="48"/>
  <c r="BB139" i="48"/>
  <c r="BA139" i="48"/>
  <c r="AZ139" i="48"/>
  <c r="BG138" i="48"/>
  <c r="BF138" i="48"/>
  <c r="BE138" i="48"/>
  <c r="BD138" i="48"/>
  <c r="BC138" i="48"/>
  <c r="BB138" i="48"/>
  <c r="BA138" i="48"/>
  <c r="AZ138" i="48"/>
  <c r="BG137" i="48"/>
  <c r="BF137" i="48"/>
  <c r="BE137" i="48"/>
  <c r="BD137" i="48"/>
  <c r="BC137" i="48"/>
  <c r="BB137" i="48"/>
  <c r="BA137" i="48"/>
  <c r="AZ137" i="48"/>
  <c r="BG136" i="48"/>
  <c r="BF136" i="48"/>
  <c r="BE136" i="48"/>
  <c r="BD136" i="48"/>
  <c r="BC136" i="48"/>
  <c r="BB136" i="48"/>
  <c r="BA136" i="48"/>
  <c r="AZ136" i="48"/>
  <c r="BG135" i="48"/>
  <c r="BF135" i="48"/>
  <c r="BE135" i="48"/>
  <c r="BD135" i="48"/>
  <c r="BC135" i="48"/>
  <c r="BB135" i="48"/>
  <c r="BA135" i="48"/>
  <c r="AZ135" i="48"/>
  <c r="BG133" i="48"/>
  <c r="BF133" i="48"/>
  <c r="BE133" i="48"/>
  <c r="BD133" i="48"/>
  <c r="BC133" i="48"/>
  <c r="BB133" i="48"/>
  <c r="BA133" i="48"/>
  <c r="AZ133" i="48"/>
  <c r="BG132" i="48"/>
  <c r="BF132" i="48"/>
  <c r="BE132" i="48"/>
  <c r="BD132" i="48"/>
  <c r="BC132" i="48"/>
  <c r="BB132" i="48"/>
  <c r="BA132" i="48"/>
  <c r="AZ132" i="48"/>
  <c r="Y132" i="48"/>
  <c r="AB132" i="48" s="1"/>
  <c r="W132" i="48"/>
  <c r="V132" i="48"/>
  <c r="AP130" i="48"/>
  <c r="AP129" i="48"/>
  <c r="AP128" i="48"/>
  <c r="AN130" i="48"/>
  <c r="AN129" i="48"/>
  <c r="AN128" i="48"/>
  <c r="AL130" i="48"/>
  <c r="AL129" i="48"/>
  <c r="AL128" i="48"/>
  <c r="AJ130" i="48"/>
  <c r="AJ129" i="48"/>
  <c r="AJ128" i="48"/>
  <c r="AH130" i="48"/>
  <c r="AH129" i="48"/>
  <c r="AH128" i="48"/>
  <c r="AF130" i="48"/>
  <c r="AF129" i="48"/>
  <c r="AF128" i="48"/>
  <c r="AD130" i="48"/>
  <c r="AD129" i="48"/>
  <c r="AD128" i="48"/>
  <c r="Y130" i="48"/>
  <c r="AB130" i="48" s="1"/>
  <c r="W130" i="48"/>
  <c r="V130" i="48"/>
  <c r="A130" i="48"/>
  <c r="A129" i="48"/>
  <c r="A128" i="48"/>
  <c r="Y129" i="48"/>
  <c r="AB129" i="48" s="1"/>
  <c r="W129" i="48"/>
  <c r="V129" i="48"/>
  <c r="BG130" i="48"/>
  <c r="BF130" i="48"/>
  <c r="BE130" i="48"/>
  <c r="BD130" i="48"/>
  <c r="BC130" i="48"/>
  <c r="BB130" i="48"/>
  <c r="BA130" i="48"/>
  <c r="AZ130" i="48"/>
  <c r="BG129" i="48"/>
  <c r="BF129" i="48"/>
  <c r="BE129" i="48"/>
  <c r="BD129" i="48"/>
  <c r="BC129" i="48"/>
  <c r="BB129" i="48"/>
  <c r="BA129" i="48"/>
  <c r="AZ129" i="48"/>
  <c r="BG128" i="48"/>
  <c r="BF128" i="48"/>
  <c r="BE128" i="48"/>
  <c r="BD128" i="48"/>
  <c r="BC128" i="48"/>
  <c r="BB128" i="48"/>
  <c r="BA128" i="48"/>
  <c r="AZ128" i="48"/>
  <c r="W128" i="48"/>
  <c r="V128" i="48"/>
  <c r="AP126" i="48"/>
  <c r="AP125" i="48"/>
  <c r="AP124" i="48"/>
  <c r="AP123" i="48"/>
  <c r="AP122" i="48"/>
  <c r="AP121" i="48"/>
  <c r="AN126" i="48"/>
  <c r="AN125" i="48"/>
  <c r="AN124" i="48"/>
  <c r="AN123" i="48"/>
  <c r="AN122" i="48"/>
  <c r="AN121" i="48"/>
  <c r="AL126" i="48"/>
  <c r="AL125" i="48"/>
  <c r="AL124" i="48"/>
  <c r="AL123" i="48"/>
  <c r="AL122" i="48"/>
  <c r="AL121" i="48"/>
  <c r="AJ126" i="48"/>
  <c r="AJ125" i="48"/>
  <c r="AJ124" i="48"/>
  <c r="AJ123" i="48"/>
  <c r="AJ122" i="48"/>
  <c r="AJ121" i="48"/>
  <c r="AH126" i="48"/>
  <c r="AH125" i="48"/>
  <c r="AH124" i="48"/>
  <c r="AH123" i="48"/>
  <c r="AH122" i="48"/>
  <c r="AH121" i="48"/>
  <c r="AF126" i="48"/>
  <c r="AF125" i="48"/>
  <c r="AF124" i="48"/>
  <c r="AF123" i="48"/>
  <c r="AF122" i="48"/>
  <c r="AF121" i="48"/>
  <c r="AD126" i="48"/>
  <c r="AD125" i="48"/>
  <c r="AD124" i="48"/>
  <c r="AD123" i="48"/>
  <c r="AD122" i="48"/>
  <c r="AD121" i="48"/>
  <c r="A126" i="48"/>
  <c r="A125" i="48"/>
  <c r="Y126" i="48"/>
  <c r="W126" i="48"/>
  <c r="V126" i="48"/>
  <c r="Y125" i="48"/>
  <c r="W125" i="48"/>
  <c r="V125" i="48"/>
  <c r="W124" i="48"/>
  <c r="V124" i="48"/>
  <c r="A123" i="48"/>
  <c r="A122" i="48"/>
  <c r="A121" i="48"/>
  <c r="Y123" i="48"/>
  <c r="AB123" i="48" s="1"/>
  <c r="W123" i="48"/>
  <c r="V123" i="48"/>
  <c r="Y122" i="48"/>
  <c r="AB122" i="48" s="1"/>
  <c r="W122" i="48"/>
  <c r="V122" i="48"/>
  <c r="BG126" i="48"/>
  <c r="BF126" i="48"/>
  <c r="BE126" i="48"/>
  <c r="BD126" i="48"/>
  <c r="BC126" i="48"/>
  <c r="BB126" i="48"/>
  <c r="BA126" i="48"/>
  <c r="AZ126" i="48"/>
  <c r="BG125" i="48"/>
  <c r="BF125" i="48"/>
  <c r="BE125" i="48"/>
  <c r="BD125" i="48"/>
  <c r="BC125" i="48"/>
  <c r="BB125" i="48"/>
  <c r="BA125" i="48"/>
  <c r="AZ125" i="48"/>
  <c r="BJ124" i="48"/>
  <c r="BI124" i="48"/>
  <c r="BH124" i="48"/>
  <c r="BG124" i="48"/>
  <c r="BF124" i="48"/>
  <c r="BE124" i="48"/>
  <c r="BD124" i="48"/>
  <c r="BC124" i="48"/>
  <c r="BB124" i="48"/>
  <c r="BA124" i="48"/>
  <c r="AZ124" i="48"/>
  <c r="BG123" i="48"/>
  <c r="BF123" i="48"/>
  <c r="BE123" i="48"/>
  <c r="BD123" i="48"/>
  <c r="BC123" i="48"/>
  <c r="BB123" i="48"/>
  <c r="BA123" i="48"/>
  <c r="AZ123" i="48"/>
  <c r="BG122" i="48"/>
  <c r="BF122" i="48"/>
  <c r="BE122" i="48"/>
  <c r="BD122" i="48"/>
  <c r="BC122" i="48"/>
  <c r="BB122" i="48"/>
  <c r="BA122" i="48"/>
  <c r="AZ122" i="48"/>
  <c r="BG121" i="48"/>
  <c r="BF121" i="48"/>
  <c r="BE121" i="48"/>
  <c r="BD121" i="48"/>
  <c r="BC121" i="48"/>
  <c r="BB121" i="48"/>
  <c r="BA121" i="48"/>
  <c r="AZ121" i="48"/>
  <c r="Y121" i="48"/>
  <c r="AB121" i="48" s="1"/>
  <c r="W121" i="48"/>
  <c r="V121" i="48"/>
  <c r="F159" i="48"/>
  <c r="E159" i="48"/>
  <c r="F158" i="48"/>
  <c r="E158" i="48"/>
  <c r="F157" i="48"/>
  <c r="E157" i="48"/>
  <c r="F156" i="48"/>
  <c r="E156" i="48"/>
  <c r="F155" i="48"/>
  <c r="E155" i="48"/>
  <c r="F154" i="48"/>
  <c r="E154" i="48"/>
  <c r="F153" i="48"/>
  <c r="E153" i="48"/>
  <c r="F152" i="48"/>
  <c r="E152" i="48"/>
  <c r="F151" i="48"/>
  <c r="E151" i="48"/>
  <c r="F150" i="48"/>
  <c r="E150" i="48"/>
  <c r="F149" i="48"/>
  <c r="E149" i="48"/>
  <c r="F148" i="48"/>
  <c r="E148" i="48"/>
  <c r="F147" i="48"/>
  <c r="E147" i="48"/>
  <c r="F146" i="48"/>
  <c r="E146" i="48"/>
  <c r="F145" i="48"/>
  <c r="E145" i="48"/>
  <c r="F144" i="48"/>
  <c r="E144" i="48"/>
  <c r="F143" i="48"/>
  <c r="E143" i="48"/>
  <c r="F142" i="48"/>
  <c r="E142" i="48"/>
  <c r="F141" i="48"/>
  <c r="E141" i="48"/>
  <c r="F140" i="48"/>
  <c r="E140" i="48"/>
  <c r="F139" i="48"/>
  <c r="E139" i="48"/>
  <c r="F138" i="48"/>
  <c r="E138" i="48"/>
  <c r="F137" i="48"/>
  <c r="E137" i="48"/>
  <c r="F136" i="48"/>
  <c r="E136" i="48"/>
  <c r="F135" i="48"/>
  <c r="E135" i="48"/>
  <c r="F133" i="48"/>
  <c r="E133" i="48"/>
  <c r="F132" i="48"/>
  <c r="E132" i="48"/>
  <c r="F131" i="48"/>
  <c r="E131" i="48"/>
  <c r="F130" i="48"/>
  <c r="E130" i="48"/>
  <c r="F129" i="48"/>
  <c r="E129" i="48"/>
  <c r="F128" i="48"/>
  <c r="E128" i="48"/>
  <c r="F127" i="48"/>
  <c r="E127" i="48"/>
  <c r="F126" i="48"/>
  <c r="E126" i="48"/>
  <c r="F125" i="48"/>
  <c r="E125" i="48"/>
  <c r="F124" i="48"/>
  <c r="E124" i="48"/>
  <c r="F123" i="48"/>
  <c r="E123" i="48"/>
  <c r="F122" i="48"/>
  <c r="E122" i="48"/>
  <c r="F121" i="48"/>
  <c r="E121" i="48"/>
  <c r="AP118" i="48"/>
  <c r="AP117" i="48"/>
  <c r="AP116" i="48"/>
  <c r="AP115" i="48"/>
  <c r="AP114" i="48"/>
  <c r="AP113" i="48"/>
  <c r="AP112" i="48"/>
  <c r="AP111" i="48"/>
  <c r="AP110" i="48"/>
  <c r="AP109" i="48"/>
  <c r="AN118" i="48"/>
  <c r="AN117" i="48"/>
  <c r="AN116" i="48"/>
  <c r="AN115" i="48"/>
  <c r="AN114" i="48"/>
  <c r="AN113" i="48"/>
  <c r="AN112" i="48"/>
  <c r="AN111" i="48"/>
  <c r="AN110" i="48"/>
  <c r="AN109" i="48"/>
  <c r="AL118" i="48"/>
  <c r="AL117" i="48"/>
  <c r="AL116" i="48"/>
  <c r="AL115" i="48"/>
  <c r="AL114" i="48"/>
  <c r="AL113" i="48"/>
  <c r="AL112" i="48"/>
  <c r="AL111" i="48"/>
  <c r="AL110" i="48"/>
  <c r="AL109" i="48"/>
  <c r="AJ118" i="48"/>
  <c r="AJ117" i="48"/>
  <c r="AJ116" i="48"/>
  <c r="AJ115" i="48"/>
  <c r="AJ114" i="48"/>
  <c r="AJ113" i="48"/>
  <c r="AJ112" i="48"/>
  <c r="AJ111" i="48"/>
  <c r="AJ110" i="48"/>
  <c r="AJ109" i="48"/>
  <c r="AH118" i="48"/>
  <c r="AH117" i="48"/>
  <c r="AH116" i="48"/>
  <c r="AH115" i="48"/>
  <c r="AH114" i="48"/>
  <c r="AH113" i="48"/>
  <c r="AH112" i="48"/>
  <c r="AH111" i="48"/>
  <c r="AH110" i="48"/>
  <c r="AH109" i="48"/>
  <c r="AF118" i="48"/>
  <c r="AF117" i="48"/>
  <c r="AF116" i="48"/>
  <c r="AF115" i="48"/>
  <c r="AF114" i="48"/>
  <c r="AF113" i="48"/>
  <c r="AF112" i="48"/>
  <c r="AF111" i="48"/>
  <c r="AF110" i="48"/>
  <c r="AF109" i="48"/>
  <c r="AD118" i="48"/>
  <c r="AD117" i="48"/>
  <c r="AD116" i="48"/>
  <c r="AD114" i="48"/>
  <c r="AD113" i="48"/>
  <c r="AD112" i="48"/>
  <c r="AD111" i="48"/>
  <c r="AD110" i="48"/>
  <c r="AD109" i="48"/>
  <c r="Y118" i="48"/>
  <c r="AB118" i="48" s="1"/>
  <c r="Y114" i="48"/>
  <c r="AB114" i="48" s="1"/>
  <c r="W118" i="48"/>
  <c r="V118" i="48"/>
  <c r="A118" i="48"/>
  <c r="A117" i="48"/>
  <c r="A116" i="48"/>
  <c r="A115" i="48"/>
  <c r="A114" i="48"/>
  <c r="A113" i="48"/>
  <c r="A112" i="48"/>
  <c r="A111" i="48"/>
  <c r="A110" i="48"/>
  <c r="A109" i="48"/>
  <c r="AC115" i="48"/>
  <c r="AD115" i="48" s="1"/>
  <c r="Y117" i="48"/>
  <c r="AB117" i="48" s="1"/>
  <c r="W117" i="48"/>
  <c r="V117" i="48"/>
  <c r="W116" i="48"/>
  <c r="V116" i="48"/>
  <c r="Y115" i="48"/>
  <c r="W115" i="48"/>
  <c r="V115" i="48"/>
  <c r="W114" i="48"/>
  <c r="V114" i="48"/>
  <c r="BG118" i="48"/>
  <c r="BF118" i="48"/>
  <c r="BE118" i="48"/>
  <c r="BD118" i="48"/>
  <c r="BC118" i="48"/>
  <c r="BB118" i="48"/>
  <c r="BA118" i="48"/>
  <c r="AZ118" i="48"/>
  <c r="BG117" i="48"/>
  <c r="BF117" i="48"/>
  <c r="BE117" i="48"/>
  <c r="BD117" i="48"/>
  <c r="BC117" i="48"/>
  <c r="BB117" i="48"/>
  <c r="BA117" i="48"/>
  <c r="AZ117" i="48"/>
  <c r="BG116" i="48"/>
  <c r="BF116" i="48"/>
  <c r="BE116" i="48"/>
  <c r="BD116" i="48"/>
  <c r="BC116" i="48"/>
  <c r="BB116" i="48"/>
  <c r="BA116" i="48"/>
  <c r="AZ116" i="48"/>
  <c r="BG115" i="48"/>
  <c r="BF115" i="48"/>
  <c r="BE115" i="48"/>
  <c r="BD115" i="48"/>
  <c r="BC115" i="48"/>
  <c r="BB115" i="48"/>
  <c r="BA115" i="48"/>
  <c r="AZ115" i="48"/>
  <c r="BG114" i="48"/>
  <c r="BF114" i="48"/>
  <c r="BE114" i="48"/>
  <c r="BD114" i="48"/>
  <c r="BC114" i="48"/>
  <c r="BB114" i="48"/>
  <c r="BA114" i="48"/>
  <c r="AZ114" i="48"/>
  <c r="BG113" i="48"/>
  <c r="BF113" i="48"/>
  <c r="BE113" i="48"/>
  <c r="BD113" i="48"/>
  <c r="BC113" i="48"/>
  <c r="BB113" i="48"/>
  <c r="BA113" i="48"/>
  <c r="AZ113" i="48"/>
  <c r="BG112" i="48"/>
  <c r="BF112" i="48"/>
  <c r="BE112" i="48"/>
  <c r="BD112" i="48"/>
  <c r="BC112" i="48"/>
  <c r="BB112" i="48"/>
  <c r="BA112" i="48"/>
  <c r="AZ112" i="48"/>
  <c r="BG111" i="48"/>
  <c r="BF111" i="48"/>
  <c r="BE111" i="48"/>
  <c r="BD111" i="48"/>
  <c r="BC111" i="48"/>
  <c r="BB111" i="48"/>
  <c r="BA111" i="48"/>
  <c r="AZ111" i="48"/>
  <c r="BG110" i="48"/>
  <c r="BF110" i="48"/>
  <c r="BE110" i="48"/>
  <c r="BD110" i="48"/>
  <c r="BC110" i="48"/>
  <c r="BB110" i="48"/>
  <c r="BA110" i="48"/>
  <c r="AZ110" i="48"/>
  <c r="BG109" i="48"/>
  <c r="BF109" i="48"/>
  <c r="BE109" i="48"/>
  <c r="BD109" i="48"/>
  <c r="BC109" i="48"/>
  <c r="BB109" i="48"/>
  <c r="BA109" i="48"/>
  <c r="AZ109" i="48"/>
  <c r="Y113" i="48"/>
  <c r="W113" i="48"/>
  <c r="V113" i="48"/>
  <c r="Y112" i="48"/>
  <c r="AB112" i="48" s="1"/>
  <c r="W112" i="48"/>
  <c r="V112" i="48"/>
  <c r="Y111" i="48"/>
  <c r="AB111" i="48" s="1"/>
  <c r="W111" i="48"/>
  <c r="V111" i="48"/>
  <c r="Y110" i="48"/>
  <c r="AB110" i="48" s="1"/>
  <c r="W110" i="48"/>
  <c r="V110" i="48"/>
  <c r="Y109" i="48"/>
  <c r="W109" i="48"/>
  <c r="V109" i="48"/>
  <c r="AP107" i="48"/>
  <c r="AP106" i="48"/>
  <c r="AP105" i="48"/>
  <c r="AP102" i="48"/>
  <c r="AP100" i="48"/>
  <c r="AP99" i="48"/>
  <c r="AP98" i="48"/>
  <c r="AP95" i="48"/>
  <c r="AN107" i="48"/>
  <c r="AN106" i="48"/>
  <c r="AN105" i="48"/>
  <c r="AN102" i="48"/>
  <c r="AN100" i="48"/>
  <c r="AN99" i="48"/>
  <c r="AN98" i="48"/>
  <c r="AN95" i="48"/>
  <c r="AL107" i="48"/>
  <c r="AL106" i="48"/>
  <c r="AL105" i="48"/>
  <c r="AL102" i="48"/>
  <c r="AL100" i="48"/>
  <c r="AL99" i="48"/>
  <c r="AL98" i="48"/>
  <c r="AL95" i="48"/>
  <c r="AJ107" i="48"/>
  <c r="AJ106" i="48"/>
  <c r="AJ105" i="48"/>
  <c r="AJ102" i="48"/>
  <c r="AJ100" i="48"/>
  <c r="AJ99" i="48"/>
  <c r="AJ98" i="48"/>
  <c r="AJ95" i="48"/>
  <c r="AH107" i="48"/>
  <c r="AH106" i="48"/>
  <c r="AH105" i="48"/>
  <c r="AH102" i="48"/>
  <c r="AH100" i="48"/>
  <c r="AH99" i="48"/>
  <c r="AH98" i="48"/>
  <c r="AH95" i="48"/>
  <c r="AF107" i="48"/>
  <c r="AF106" i="48"/>
  <c r="AF105" i="48"/>
  <c r="AF102" i="48"/>
  <c r="AF100" i="48"/>
  <c r="AF99" i="48"/>
  <c r="AF98" i="48"/>
  <c r="AF95" i="48"/>
  <c r="AD107" i="48"/>
  <c r="AD105" i="48"/>
  <c r="AD102" i="48"/>
  <c r="AD100" i="48"/>
  <c r="AD99" i="48"/>
  <c r="AD98" i="48"/>
  <c r="AD95" i="48"/>
  <c r="AB95" i="48"/>
  <c r="A107" i="48"/>
  <c r="A106" i="48"/>
  <c r="A105" i="48"/>
  <c r="A102" i="48"/>
  <c r="A100" i="48"/>
  <c r="A99" i="48"/>
  <c r="A98" i="48"/>
  <c r="A95" i="48"/>
  <c r="AU95" i="48" s="1"/>
  <c r="AC106" i="48"/>
  <c r="AD106" i="48" s="1"/>
  <c r="W107" i="48"/>
  <c r="V107" i="48"/>
  <c r="Y106" i="48"/>
  <c r="W106" i="48"/>
  <c r="V106" i="48"/>
  <c r="Y105" i="48"/>
  <c r="AB105" i="48" s="1"/>
  <c r="Y102" i="48"/>
  <c r="AB102" i="48" s="1"/>
  <c r="Y100" i="48"/>
  <c r="AB100" i="48" s="1"/>
  <c r="Y99" i="48"/>
  <c r="AB99" i="48" s="1"/>
  <c r="Y98" i="48"/>
  <c r="AB98" i="48" s="1"/>
  <c r="BG107" i="48"/>
  <c r="BF107" i="48"/>
  <c r="BE107" i="48"/>
  <c r="BD107" i="48"/>
  <c r="BC107" i="48"/>
  <c r="BB107" i="48"/>
  <c r="BA107" i="48"/>
  <c r="AZ107" i="48"/>
  <c r="BG106" i="48"/>
  <c r="BF106" i="48"/>
  <c r="BE106" i="48"/>
  <c r="BD106" i="48"/>
  <c r="BC106" i="48"/>
  <c r="BB106" i="48"/>
  <c r="BA106" i="48"/>
  <c r="AZ106" i="48"/>
  <c r="BG105" i="48"/>
  <c r="BF105" i="48"/>
  <c r="BE105" i="48"/>
  <c r="BD105" i="48"/>
  <c r="BC105" i="48"/>
  <c r="BB105" i="48"/>
  <c r="BA105" i="48"/>
  <c r="AZ105" i="48"/>
  <c r="BG102" i="48"/>
  <c r="BF102" i="48"/>
  <c r="BE102" i="48"/>
  <c r="BD102" i="48"/>
  <c r="BC102" i="48"/>
  <c r="BB102" i="48"/>
  <c r="BA102" i="48"/>
  <c r="AZ102" i="48"/>
  <c r="BG100" i="48"/>
  <c r="BF100" i="48"/>
  <c r="BE100" i="48"/>
  <c r="BD100" i="48"/>
  <c r="BC100" i="48"/>
  <c r="BB100" i="48"/>
  <c r="BA100" i="48"/>
  <c r="AZ100" i="48"/>
  <c r="BG99" i="48"/>
  <c r="BF99" i="48"/>
  <c r="BE99" i="48"/>
  <c r="BD99" i="48"/>
  <c r="BC99" i="48"/>
  <c r="BB99" i="48"/>
  <c r="BA99" i="48"/>
  <c r="AZ99" i="48"/>
  <c r="BG98" i="48"/>
  <c r="BF98" i="48"/>
  <c r="BE98" i="48"/>
  <c r="BD98" i="48"/>
  <c r="BC98" i="48"/>
  <c r="BB98" i="48"/>
  <c r="BA98" i="48"/>
  <c r="AZ98" i="48"/>
  <c r="W105" i="48"/>
  <c r="V105" i="48"/>
  <c r="W102" i="48"/>
  <c r="V102" i="48"/>
  <c r="W100" i="48"/>
  <c r="V100" i="48"/>
  <c r="W99" i="48"/>
  <c r="V99" i="48"/>
  <c r="W98" i="48"/>
  <c r="V98" i="48"/>
  <c r="BJ95" i="48"/>
  <c r="BI95" i="48"/>
  <c r="BH95" i="48"/>
  <c r="BG95" i="48"/>
  <c r="BF95" i="48"/>
  <c r="BE95" i="48"/>
  <c r="BD95" i="48"/>
  <c r="W95" i="48"/>
  <c r="AP93" i="48"/>
  <c r="AP92" i="48"/>
  <c r="AP91" i="48"/>
  <c r="AN93" i="48"/>
  <c r="AN92" i="48"/>
  <c r="AN91" i="48"/>
  <c r="AL93" i="48"/>
  <c r="AL92" i="48"/>
  <c r="AL91" i="48"/>
  <c r="AJ93" i="48"/>
  <c r="AJ92" i="48"/>
  <c r="AJ91" i="48"/>
  <c r="AH93" i="48"/>
  <c r="AH92" i="48"/>
  <c r="AH91" i="48"/>
  <c r="AF93" i="48"/>
  <c r="AF92" i="48"/>
  <c r="AF91" i="48"/>
  <c r="AD93" i="48"/>
  <c r="AD92" i="48"/>
  <c r="AD91" i="48"/>
  <c r="Y93" i="48"/>
  <c r="AB93" i="48" s="1"/>
  <c r="Y92" i="48"/>
  <c r="AB92" i="48" s="1"/>
  <c r="A93" i="48"/>
  <c r="A92" i="48"/>
  <c r="A91" i="48"/>
  <c r="W93" i="48"/>
  <c r="V93" i="48"/>
  <c r="W92" i="48"/>
  <c r="V92" i="48"/>
  <c r="BG93" i="48"/>
  <c r="BF93" i="48"/>
  <c r="BE93" i="48"/>
  <c r="BD93" i="48"/>
  <c r="BC93" i="48"/>
  <c r="BB93" i="48"/>
  <c r="BA93" i="48"/>
  <c r="AZ93" i="48"/>
  <c r="BG92" i="48"/>
  <c r="BF92" i="48"/>
  <c r="BE92" i="48"/>
  <c r="BD92" i="48"/>
  <c r="BC92" i="48"/>
  <c r="BB92" i="48"/>
  <c r="BA92" i="48"/>
  <c r="AZ92" i="48"/>
  <c r="BG91" i="48"/>
  <c r="BF91" i="48"/>
  <c r="BE91" i="48"/>
  <c r="BD91" i="48"/>
  <c r="BC91" i="48"/>
  <c r="BB91" i="48"/>
  <c r="BA91" i="48"/>
  <c r="AZ91" i="48"/>
  <c r="Y91" i="48"/>
  <c r="AB91" i="48" s="1"/>
  <c r="W91" i="48"/>
  <c r="V91" i="48"/>
  <c r="F118" i="48"/>
  <c r="E118" i="48"/>
  <c r="F117" i="48"/>
  <c r="E117" i="48"/>
  <c r="F116" i="48"/>
  <c r="E116" i="48"/>
  <c r="F115" i="48"/>
  <c r="E115" i="48"/>
  <c r="F114" i="48"/>
  <c r="E114" i="48"/>
  <c r="F113" i="48"/>
  <c r="E113" i="48"/>
  <c r="F112" i="48"/>
  <c r="E112" i="48"/>
  <c r="F111" i="48"/>
  <c r="E111" i="48"/>
  <c r="F110" i="48"/>
  <c r="E110" i="48"/>
  <c r="F109" i="48"/>
  <c r="E109" i="48"/>
  <c r="F108" i="48"/>
  <c r="E108" i="48"/>
  <c r="F107" i="48"/>
  <c r="E107" i="48"/>
  <c r="F106" i="48"/>
  <c r="E106" i="48"/>
  <c r="F105" i="48"/>
  <c r="E105" i="48"/>
  <c r="F102" i="48"/>
  <c r="E102" i="48"/>
  <c r="F100" i="48"/>
  <c r="E100" i="48"/>
  <c r="F99" i="48"/>
  <c r="E99" i="48"/>
  <c r="F98" i="48"/>
  <c r="E98" i="48"/>
  <c r="F95" i="48"/>
  <c r="E95" i="48"/>
  <c r="F94" i="48"/>
  <c r="E94" i="48"/>
  <c r="F93" i="48"/>
  <c r="E93" i="48"/>
  <c r="F92" i="48"/>
  <c r="E92" i="48"/>
  <c r="F91" i="48"/>
  <c r="E91" i="48"/>
  <c r="BG85" i="48"/>
  <c r="BF85" i="48"/>
  <c r="BE85" i="48"/>
  <c r="BD85" i="48"/>
  <c r="BC85" i="48"/>
  <c r="BB85" i="48"/>
  <c r="BA85" i="48"/>
  <c r="AZ85" i="48"/>
  <c r="AP85" i="48"/>
  <c r="AN85" i="48"/>
  <c r="AL85" i="48"/>
  <c r="AJ85" i="48"/>
  <c r="AH85" i="48"/>
  <c r="AF85" i="48"/>
  <c r="AD85" i="48"/>
  <c r="Y85" i="48"/>
  <c r="W85" i="48"/>
  <c r="V85" i="48"/>
  <c r="A85" i="48"/>
  <c r="BG83" i="48"/>
  <c r="BF83" i="48"/>
  <c r="BE83" i="48"/>
  <c r="BD83" i="48"/>
  <c r="BC83" i="48"/>
  <c r="BB83" i="48"/>
  <c r="BA83" i="48"/>
  <c r="AZ83" i="48"/>
  <c r="AP83" i="48"/>
  <c r="AN83" i="48"/>
  <c r="AL83" i="48"/>
  <c r="AJ83" i="48"/>
  <c r="AH83" i="48"/>
  <c r="AF83" i="48"/>
  <c r="AD83" i="48"/>
  <c r="Y83" i="48"/>
  <c r="W83" i="48"/>
  <c r="V83" i="48"/>
  <c r="A83" i="48"/>
  <c r="AP81" i="48"/>
  <c r="AP80" i="48"/>
  <c r="AP79" i="48"/>
  <c r="AP78" i="48"/>
  <c r="AP77" i="48"/>
  <c r="AP75" i="48"/>
  <c r="AP74" i="48"/>
  <c r="AN81" i="48"/>
  <c r="AN80" i="48"/>
  <c r="AN79" i="48"/>
  <c r="AN78" i="48"/>
  <c r="AN77" i="48"/>
  <c r="AN75" i="48"/>
  <c r="AN74" i="48"/>
  <c r="AL81" i="48"/>
  <c r="AL80" i="48"/>
  <c r="AL79" i="48"/>
  <c r="AL78" i="48"/>
  <c r="AL77" i="48"/>
  <c r="AL75" i="48"/>
  <c r="AL74" i="48"/>
  <c r="AJ81" i="48"/>
  <c r="AJ80" i="48"/>
  <c r="AJ79" i="48"/>
  <c r="AJ78" i="48"/>
  <c r="AJ77" i="48"/>
  <c r="AJ75" i="48"/>
  <c r="AJ74" i="48"/>
  <c r="AH81" i="48"/>
  <c r="AH80" i="48"/>
  <c r="AH79" i="48"/>
  <c r="AH78" i="48"/>
  <c r="AH77" i="48"/>
  <c r="AH75" i="48"/>
  <c r="AH74" i="48"/>
  <c r="AF81" i="48"/>
  <c r="AF80" i="48"/>
  <c r="AF79" i="48"/>
  <c r="AF78" i="48"/>
  <c r="AF77" i="48"/>
  <c r="AF75" i="48"/>
  <c r="AF74" i="48"/>
  <c r="AD81" i="48"/>
  <c r="AD80" i="48"/>
  <c r="AD79" i="48"/>
  <c r="AD78" i="48"/>
  <c r="AD77" i="48"/>
  <c r="AD75" i="48"/>
  <c r="AD74" i="48"/>
  <c r="A81" i="48"/>
  <c r="A80" i="48"/>
  <c r="A79" i="48"/>
  <c r="A78" i="48"/>
  <c r="A77" i="48"/>
  <c r="A75" i="48"/>
  <c r="A74" i="48"/>
  <c r="Y81" i="48"/>
  <c r="W81" i="48"/>
  <c r="V81" i="48"/>
  <c r="Y80" i="48"/>
  <c r="AB80" i="48" s="1"/>
  <c r="W80" i="48"/>
  <c r="V80" i="48"/>
  <c r="Y79" i="48"/>
  <c r="AB79" i="48" s="1"/>
  <c r="W79" i="48"/>
  <c r="V79" i="48"/>
  <c r="BG81" i="48"/>
  <c r="BF81" i="48"/>
  <c r="BE81" i="48"/>
  <c r="BD81" i="48"/>
  <c r="BC81" i="48"/>
  <c r="BB81" i="48"/>
  <c r="BA81" i="48"/>
  <c r="AZ81" i="48"/>
  <c r="BG80" i="48"/>
  <c r="BF80" i="48"/>
  <c r="BE80" i="48"/>
  <c r="BD80" i="48"/>
  <c r="BC80" i="48"/>
  <c r="BB80" i="48"/>
  <c r="BA80" i="48"/>
  <c r="AZ80" i="48"/>
  <c r="BG79" i="48"/>
  <c r="BF79" i="48"/>
  <c r="BE79" i="48"/>
  <c r="BD79" i="48"/>
  <c r="BC79" i="48"/>
  <c r="BB79" i="48"/>
  <c r="BA79" i="48"/>
  <c r="AZ79" i="48"/>
  <c r="BG78" i="48"/>
  <c r="BF78" i="48"/>
  <c r="BE78" i="48"/>
  <c r="BD78" i="48"/>
  <c r="BC78" i="48"/>
  <c r="BB78" i="48"/>
  <c r="BA78" i="48"/>
  <c r="AZ78" i="48"/>
  <c r="BG77" i="48"/>
  <c r="BF77" i="48"/>
  <c r="BE77" i="48"/>
  <c r="BD77" i="48"/>
  <c r="BC77" i="48"/>
  <c r="BB77" i="48"/>
  <c r="BA77" i="48"/>
  <c r="AZ77" i="48"/>
  <c r="BG75" i="48"/>
  <c r="BF75" i="48"/>
  <c r="BE75" i="48"/>
  <c r="BD75" i="48"/>
  <c r="BC75" i="48"/>
  <c r="BB75" i="48"/>
  <c r="BA75" i="48"/>
  <c r="AZ75" i="48"/>
  <c r="BG74" i="48"/>
  <c r="BF74" i="48"/>
  <c r="BE74" i="48"/>
  <c r="BD74" i="48"/>
  <c r="BC74" i="48"/>
  <c r="BB74" i="48"/>
  <c r="BA74" i="48"/>
  <c r="AZ74" i="48"/>
  <c r="W78" i="48"/>
  <c r="V78" i="48"/>
  <c r="Y77" i="48"/>
  <c r="W77" i="48"/>
  <c r="V77" i="48"/>
  <c r="W75" i="48"/>
  <c r="V75" i="48"/>
  <c r="W74" i="48"/>
  <c r="V74" i="48"/>
  <c r="BG71" i="48"/>
  <c r="BF71" i="48"/>
  <c r="BE71" i="48"/>
  <c r="BD71" i="48"/>
  <c r="BC71" i="48"/>
  <c r="BB71" i="48"/>
  <c r="BA71" i="48"/>
  <c r="AZ71" i="48"/>
  <c r="AP71" i="48"/>
  <c r="AN71" i="48"/>
  <c r="AL71" i="48"/>
  <c r="AJ71" i="48"/>
  <c r="AH71" i="48"/>
  <c r="AF71" i="48"/>
  <c r="AD71" i="48"/>
  <c r="Y71" i="48"/>
  <c r="AB71" i="48" s="1"/>
  <c r="W71" i="48"/>
  <c r="V71" i="48"/>
  <c r="A71" i="48"/>
  <c r="AP68" i="48"/>
  <c r="AP67" i="48"/>
  <c r="AP66" i="48"/>
  <c r="AP65" i="48"/>
  <c r="AP64" i="48"/>
  <c r="AP63" i="48"/>
  <c r="AP62" i="48"/>
  <c r="AP61" i="48"/>
  <c r="AP60" i="48"/>
  <c r="AP59" i="48"/>
  <c r="AP58" i="48"/>
  <c r="AP57" i="48"/>
  <c r="AP56" i="48"/>
  <c r="AP55" i="48"/>
  <c r="AP54" i="48"/>
  <c r="AP53" i="48"/>
  <c r="AP52" i="48"/>
  <c r="AP51" i="48"/>
  <c r="AP50" i="48"/>
  <c r="AP49" i="48"/>
  <c r="AP48" i="48"/>
  <c r="AP47" i="48"/>
  <c r="AP46" i="48"/>
  <c r="AN68" i="48"/>
  <c r="AN67" i="48"/>
  <c r="AN66" i="48"/>
  <c r="AN65" i="48"/>
  <c r="AN64" i="48"/>
  <c r="AN63" i="48"/>
  <c r="AN62" i="48"/>
  <c r="AN61" i="48"/>
  <c r="AN60" i="48"/>
  <c r="AN59" i="48"/>
  <c r="AN58" i="48"/>
  <c r="AN57" i="48"/>
  <c r="AN56" i="48"/>
  <c r="AN55" i="48"/>
  <c r="AN54" i="48"/>
  <c r="AN53" i="48"/>
  <c r="AN52" i="48"/>
  <c r="AN51" i="48"/>
  <c r="AN50" i="48"/>
  <c r="AN49" i="48"/>
  <c r="AN48" i="48"/>
  <c r="AN47" i="48"/>
  <c r="AN46" i="48"/>
  <c r="AL68" i="48"/>
  <c r="AL67" i="48"/>
  <c r="AL66" i="48"/>
  <c r="AL65" i="48"/>
  <c r="AL64" i="48"/>
  <c r="AL63" i="48"/>
  <c r="AL62" i="48"/>
  <c r="AL61" i="48"/>
  <c r="AL60" i="48"/>
  <c r="AL59" i="48"/>
  <c r="AL58" i="48"/>
  <c r="AL57" i="48"/>
  <c r="AL56" i="48"/>
  <c r="AL55" i="48"/>
  <c r="AL54" i="48"/>
  <c r="AL53" i="48"/>
  <c r="AL52" i="48"/>
  <c r="AL51" i="48"/>
  <c r="AL50" i="48"/>
  <c r="AL49" i="48"/>
  <c r="AL48" i="48"/>
  <c r="AL47" i="48"/>
  <c r="AL46" i="48"/>
  <c r="AJ68" i="48"/>
  <c r="AJ67" i="48"/>
  <c r="AJ66" i="48"/>
  <c r="AJ65" i="48"/>
  <c r="AJ64" i="48"/>
  <c r="AJ63" i="48"/>
  <c r="AJ62" i="48"/>
  <c r="AJ61" i="48"/>
  <c r="AJ60" i="48"/>
  <c r="AJ59" i="48"/>
  <c r="AJ58" i="48"/>
  <c r="AJ57" i="48"/>
  <c r="AJ56" i="48"/>
  <c r="AJ55" i="48"/>
  <c r="AJ54" i="48"/>
  <c r="AJ53" i="48"/>
  <c r="AJ52" i="48"/>
  <c r="AJ51" i="48"/>
  <c r="AJ50" i="48"/>
  <c r="AJ49" i="48"/>
  <c r="AJ48" i="48"/>
  <c r="AJ47" i="48"/>
  <c r="AJ46" i="48"/>
  <c r="AH68" i="48"/>
  <c r="AH67" i="48"/>
  <c r="AH66" i="48"/>
  <c r="AH65" i="48"/>
  <c r="AH64" i="48"/>
  <c r="AH63" i="48"/>
  <c r="AH62" i="48"/>
  <c r="AH61" i="48"/>
  <c r="AH60" i="48"/>
  <c r="AH59" i="48"/>
  <c r="AH58" i="48"/>
  <c r="AH57" i="48"/>
  <c r="AH56" i="48"/>
  <c r="AH55" i="48"/>
  <c r="AH54" i="48"/>
  <c r="AH53" i="48"/>
  <c r="AH52" i="48"/>
  <c r="AH51" i="48"/>
  <c r="AH50" i="48"/>
  <c r="AH49" i="48"/>
  <c r="AH48" i="48"/>
  <c r="AH47" i="48"/>
  <c r="AH46" i="48"/>
  <c r="AF68" i="48"/>
  <c r="AF67" i="48"/>
  <c r="AF66" i="48"/>
  <c r="AF65" i="48"/>
  <c r="AF64" i="48"/>
  <c r="AF63" i="48"/>
  <c r="AF62" i="48"/>
  <c r="AF61" i="48"/>
  <c r="AF60" i="48"/>
  <c r="AF59" i="48"/>
  <c r="AF58" i="48"/>
  <c r="AF57" i="48"/>
  <c r="AF56" i="48"/>
  <c r="AF55" i="48"/>
  <c r="AF54" i="48"/>
  <c r="AF53" i="48"/>
  <c r="AF52" i="48"/>
  <c r="AF51" i="48"/>
  <c r="AF50" i="48"/>
  <c r="AF49" i="48"/>
  <c r="AF48" i="48"/>
  <c r="AF47" i="48"/>
  <c r="AF46" i="48"/>
  <c r="AD68" i="48"/>
  <c r="AD67" i="48"/>
  <c r="AD66" i="48"/>
  <c r="AD65" i="48"/>
  <c r="AD64" i="48"/>
  <c r="AD63" i="48"/>
  <c r="AD62" i="48"/>
  <c r="AD61" i="48"/>
  <c r="AD60" i="48"/>
  <c r="AD59" i="48"/>
  <c r="AD58" i="48"/>
  <c r="AD57" i="48"/>
  <c r="AD56" i="48"/>
  <c r="AD55" i="48"/>
  <c r="AD54" i="48"/>
  <c r="AD53" i="48"/>
  <c r="AD52" i="48"/>
  <c r="AD51" i="48"/>
  <c r="AD50" i="48"/>
  <c r="AD49" i="48"/>
  <c r="AD48" i="48"/>
  <c r="AD47" i="48"/>
  <c r="AD46" i="48"/>
  <c r="Y68" i="48"/>
  <c r="AB68" i="48" s="1"/>
  <c r="Y66" i="48"/>
  <c r="AB66" i="48" s="1"/>
  <c r="Y62" i="48"/>
  <c r="AB62" i="48" s="1"/>
  <c r="Y60" i="48"/>
  <c r="AB60" i="48" s="1"/>
  <c r="Y59" i="48"/>
  <c r="AB59" i="48" s="1"/>
  <c r="Y55" i="48"/>
  <c r="AB55" i="48" s="1"/>
  <c r="Y54" i="48"/>
  <c r="AB54" i="48" s="1"/>
  <c r="Y53" i="48"/>
  <c r="AB53" i="48" s="1"/>
  <c r="Y51" i="48"/>
  <c r="AB51" i="48" s="1"/>
  <c r="Y47" i="48"/>
  <c r="AB47" i="48" s="1"/>
  <c r="Y46" i="48"/>
  <c r="AB46" i="48" s="1"/>
  <c r="W68" i="48"/>
  <c r="V68" i="48"/>
  <c r="A68" i="48"/>
  <c r="A67" i="48"/>
  <c r="A66" i="48"/>
  <c r="A65" i="48"/>
  <c r="A64" i="48"/>
  <c r="A63" i="48"/>
  <c r="A62" i="48"/>
  <c r="A61" i="48"/>
  <c r="A60" i="48"/>
  <c r="A59" i="48"/>
  <c r="A58" i="48"/>
  <c r="A57" i="48"/>
  <c r="A56" i="48"/>
  <c r="A55" i="48"/>
  <c r="A54" i="48"/>
  <c r="A53" i="48"/>
  <c r="A52" i="48"/>
  <c r="A51" i="48"/>
  <c r="A50" i="48"/>
  <c r="A49" i="48"/>
  <c r="A48" i="48"/>
  <c r="A47" i="48"/>
  <c r="A46" i="48"/>
  <c r="W67" i="48"/>
  <c r="V67" i="48"/>
  <c r="W66" i="48"/>
  <c r="V66" i="48"/>
  <c r="Y65" i="48"/>
  <c r="W65" i="48"/>
  <c r="V65" i="48"/>
  <c r="W64" i="48"/>
  <c r="V64" i="48"/>
  <c r="Y63" i="48"/>
  <c r="AB63" i="48" s="1"/>
  <c r="W63" i="48"/>
  <c r="V63" i="48"/>
  <c r="W62" i="48"/>
  <c r="V62" i="48"/>
  <c r="Y61" i="48"/>
  <c r="W61" i="48"/>
  <c r="V61" i="48"/>
  <c r="W60" i="48"/>
  <c r="V60" i="48"/>
  <c r="W59" i="48"/>
  <c r="V59" i="48"/>
  <c r="Y58" i="48"/>
  <c r="W58" i="48"/>
  <c r="V58" i="48"/>
  <c r="W57" i="48"/>
  <c r="V57" i="48"/>
  <c r="W56" i="48"/>
  <c r="V56" i="48"/>
  <c r="W55" i="48"/>
  <c r="V55" i="48"/>
  <c r="W54" i="48"/>
  <c r="V54" i="48"/>
  <c r="W53" i="48"/>
  <c r="V53" i="48"/>
  <c r="Y52" i="48"/>
  <c r="W52" i="48"/>
  <c r="V52" i="48"/>
  <c r="W51" i="48"/>
  <c r="V51" i="48"/>
  <c r="W50" i="48"/>
  <c r="V50" i="48"/>
  <c r="W49" i="48"/>
  <c r="V49" i="48"/>
  <c r="W48" i="48"/>
  <c r="V48" i="48"/>
  <c r="BG68" i="48"/>
  <c r="BF68" i="48"/>
  <c r="BE68" i="48"/>
  <c r="BD68" i="48"/>
  <c r="BC68" i="48"/>
  <c r="BB68" i="48"/>
  <c r="BA68" i="48"/>
  <c r="AZ68" i="48"/>
  <c r="BG67" i="48"/>
  <c r="BF67" i="48"/>
  <c r="BE67" i="48"/>
  <c r="BD67" i="48"/>
  <c r="BC67" i="48"/>
  <c r="BB67" i="48"/>
  <c r="BA67" i="48"/>
  <c r="AZ67" i="48"/>
  <c r="BG66" i="48"/>
  <c r="BF66" i="48"/>
  <c r="BE66" i="48"/>
  <c r="BD66" i="48"/>
  <c r="BC66" i="48"/>
  <c r="BB66" i="48"/>
  <c r="BA66" i="48"/>
  <c r="AZ66" i="48"/>
  <c r="BG65" i="48"/>
  <c r="BF65" i="48"/>
  <c r="BE65" i="48"/>
  <c r="BD65" i="48"/>
  <c r="BC65" i="48"/>
  <c r="BB65" i="48"/>
  <c r="BA65" i="48"/>
  <c r="AZ65" i="48"/>
  <c r="BG64" i="48"/>
  <c r="BF64" i="48"/>
  <c r="BE64" i="48"/>
  <c r="BD64" i="48"/>
  <c r="BC64" i="48"/>
  <c r="BB64" i="48"/>
  <c r="BA64" i="48"/>
  <c r="AZ64" i="48"/>
  <c r="BG63" i="48"/>
  <c r="BF63" i="48"/>
  <c r="BE63" i="48"/>
  <c r="BD63" i="48"/>
  <c r="BC63" i="48"/>
  <c r="BB63" i="48"/>
  <c r="BA63" i="48"/>
  <c r="AZ63" i="48"/>
  <c r="BG62" i="48"/>
  <c r="BF62" i="48"/>
  <c r="BE62" i="48"/>
  <c r="BD62" i="48"/>
  <c r="BC62" i="48"/>
  <c r="BB62" i="48"/>
  <c r="BA62" i="48"/>
  <c r="AZ62" i="48"/>
  <c r="BG61" i="48"/>
  <c r="BF61" i="48"/>
  <c r="BE61" i="48"/>
  <c r="BD61" i="48"/>
  <c r="BC61" i="48"/>
  <c r="BB61" i="48"/>
  <c r="BA61" i="48"/>
  <c r="AZ61" i="48"/>
  <c r="BG60" i="48"/>
  <c r="BF60" i="48"/>
  <c r="BE60" i="48"/>
  <c r="BD60" i="48"/>
  <c r="BC60" i="48"/>
  <c r="BB60" i="48"/>
  <c r="BA60" i="48"/>
  <c r="AZ60" i="48"/>
  <c r="BG59" i="48"/>
  <c r="BF59" i="48"/>
  <c r="BE59" i="48"/>
  <c r="BD59" i="48"/>
  <c r="BC59" i="48"/>
  <c r="BB59" i="48"/>
  <c r="BA59" i="48"/>
  <c r="AZ59" i="48"/>
  <c r="BG58" i="48"/>
  <c r="BF58" i="48"/>
  <c r="BE58" i="48"/>
  <c r="BD58" i="48"/>
  <c r="BC58" i="48"/>
  <c r="BB58" i="48"/>
  <c r="BA58" i="48"/>
  <c r="AZ58" i="48"/>
  <c r="BG57" i="48"/>
  <c r="BF57" i="48"/>
  <c r="BE57" i="48"/>
  <c r="BD57" i="48"/>
  <c r="BC57" i="48"/>
  <c r="BB57" i="48"/>
  <c r="BA57" i="48"/>
  <c r="AZ57" i="48"/>
  <c r="BG56" i="48"/>
  <c r="BF56" i="48"/>
  <c r="BE56" i="48"/>
  <c r="BD56" i="48"/>
  <c r="BC56" i="48"/>
  <c r="BB56" i="48"/>
  <c r="BA56" i="48"/>
  <c r="AZ56" i="48"/>
  <c r="BG55" i="48"/>
  <c r="BF55" i="48"/>
  <c r="BE55" i="48"/>
  <c r="BD55" i="48"/>
  <c r="BC55" i="48"/>
  <c r="BB55" i="48"/>
  <c r="BA55" i="48"/>
  <c r="AZ55" i="48"/>
  <c r="BG54" i="48"/>
  <c r="BF54" i="48"/>
  <c r="BE54" i="48"/>
  <c r="BD54" i="48"/>
  <c r="BC54" i="48"/>
  <c r="BB54" i="48"/>
  <c r="BA54" i="48"/>
  <c r="AZ54" i="48"/>
  <c r="BG53" i="48"/>
  <c r="BF53" i="48"/>
  <c r="BE53" i="48"/>
  <c r="BD53" i="48"/>
  <c r="BC53" i="48"/>
  <c r="BB53" i="48"/>
  <c r="BA53" i="48"/>
  <c r="AZ53" i="48"/>
  <c r="BG52" i="48"/>
  <c r="BF52" i="48"/>
  <c r="BE52" i="48"/>
  <c r="BD52" i="48"/>
  <c r="BC52" i="48"/>
  <c r="BB52" i="48"/>
  <c r="BA52" i="48"/>
  <c r="AZ52" i="48"/>
  <c r="BG51" i="48"/>
  <c r="BF51" i="48"/>
  <c r="BE51" i="48"/>
  <c r="BD51" i="48"/>
  <c r="BC51" i="48"/>
  <c r="BB51" i="48"/>
  <c r="BA51" i="48"/>
  <c r="AZ51" i="48"/>
  <c r="BG50" i="48"/>
  <c r="BF50" i="48"/>
  <c r="BE50" i="48"/>
  <c r="BD50" i="48"/>
  <c r="BC50" i="48"/>
  <c r="BB50" i="48"/>
  <c r="BA50" i="48"/>
  <c r="AZ50" i="48"/>
  <c r="BG49" i="48"/>
  <c r="BF49" i="48"/>
  <c r="BE49" i="48"/>
  <c r="BD49" i="48"/>
  <c r="BC49" i="48"/>
  <c r="BB49" i="48"/>
  <c r="BA49" i="48"/>
  <c r="AZ49" i="48"/>
  <c r="BG48" i="48"/>
  <c r="BF48" i="48"/>
  <c r="BE48" i="48"/>
  <c r="BD48" i="48"/>
  <c r="BC48" i="48"/>
  <c r="BB48" i="48"/>
  <c r="BA48" i="48"/>
  <c r="AZ48" i="48"/>
  <c r="BG47" i="48"/>
  <c r="BF47" i="48"/>
  <c r="BE47" i="48"/>
  <c r="BD47" i="48"/>
  <c r="BC47" i="48"/>
  <c r="BB47" i="48"/>
  <c r="BA47" i="48"/>
  <c r="AZ47" i="48"/>
  <c r="BG46" i="48"/>
  <c r="BF46" i="48"/>
  <c r="BE46" i="48"/>
  <c r="BD46" i="48"/>
  <c r="BC46" i="48"/>
  <c r="BB46" i="48"/>
  <c r="BA46" i="48"/>
  <c r="AZ46" i="48"/>
  <c r="W47" i="48"/>
  <c r="V47" i="48"/>
  <c r="W46" i="48"/>
  <c r="V46" i="48"/>
  <c r="F87" i="48"/>
  <c r="E87" i="48"/>
  <c r="F86" i="48"/>
  <c r="E86" i="48"/>
  <c r="F85" i="48"/>
  <c r="E85" i="48"/>
  <c r="F84" i="48"/>
  <c r="E84" i="48"/>
  <c r="F83" i="48"/>
  <c r="E83" i="48"/>
  <c r="F82" i="48"/>
  <c r="E82" i="48"/>
  <c r="F81" i="48"/>
  <c r="E81" i="48"/>
  <c r="F80" i="48"/>
  <c r="E80" i="48"/>
  <c r="F79" i="48"/>
  <c r="E79" i="48"/>
  <c r="F78" i="48"/>
  <c r="E78" i="48"/>
  <c r="F77" i="48"/>
  <c r="E77" i="48"/>
  <c r="F75" i="48"/>
  <c r="E75" i="48"/>
  <c r="F74" i="48"/>
  <c r="E74" i="48"/>
  <c r="F73" i="48"/>
  <c r="E73" i="48"/>
  <c r="F72" i="48"/>
  <c r="E72" i="48"/>
  <c r="F71" i="48"/>
  <c r="E71" i="48"/>
  <c r="F70" i="48"/>
  <c r="E70" i="48"/>
  <c r="F69" i="48"/>
  <c r="E69" i="48"/>
  <c r="F68" i="48"/>
  <c r="E68" i="48"/>
  <c r="F67" i="48"/>
  <c r="E67" i="48"/>
  <c r="F66" i="48"/>
  <c r="E66" i="48"/>
  <c r="F65" i="48"/>
  <c r="E65" i="48"/>
  <c r="F64" i="48"/>
  <c r="E64" i="48"/>
  <c r="F63" i="48"/>
  <c r="E63" i="48"/>
  <c r="F62" i="48"/>
  <c r="E62" i="48"/>
  <c r="F61" i="48"/>
  <c r="E61" i="48"/>
  <c r="F60" i="48"/>
  <c r="E60" i="48"/>
  <c r="F59" i="48"/>
  <c r="E59" i="48"/>
  <c r="F58" i="48"/>
  <c r="E58" i="48"/>
  <c r="F57" i="48"/>
  <c r="E57" i="48"/>
  <c r="F56" i="48"/>
  <c r="E56" i="48"/>
  <c r="F55" i="48"/>
  <c r="E55" i="48"/>
  <c r="F54" i="48"/>
  <c r="E54" i="48"/>
  <c r="F53" i="48"/>
  <c r="E53" i="48"/>
  <c r="F52" i="48"/>
  <c r="E52" i="48"/>
  <c r="F51" i="48"/>
  <c r="E51" i="48"/>
  <c r="F50" i="48"/>
  <c r="E50" i="48"/>
  <c r="F49" i="48"/>
  <c r="E49" i="48"/>
  <c r="F48" i="48"/>
  <c r="E48" i="48"/>
  <c r="F47" i="48"/>
  <c r="E47" i="48"/>
  <c r="F46" i="48"/>
  <c r="E46" i="48"/>
  <c r="BG44" i="48"/>
  <c r="BF44" i="48"/>
  <c r="BE44" i="48"/>
  <c r="BD44" i="48"/>
  <c r="BC44" i="48"/>
  <c r="BB44" i="48"/>
  <c r="BA44" i="48"/>
  <c r="AZ44" i="48"/>
  <c r="AP44" i="48"/>
  <c r="AN44" i="48"/>
  <c r="AL44" i="48"/>
  <c r="AJ44" i="48"/>
  <c r="AH44" i="48"/>
  <c r="AF44" i="48"/>
  <c r="AD44" i="48"/>
  <c r="Y44" i="48"/>
  <c r="AB44" i="48" s="1"/>
  <c r="W44" i="48"/>
  <c r="V44" i="48"/>
  <c r="A44" i="48"/>
  <c r="AS41" i="48"/>
  <c r="AS40" i="48"/>
  <c r="AS39" i="48"/>
  <c r="AS38" i="48"/>
  <c r="AS37" i="48"/>
  <c r="AS36" i="48"/>
  <c r="AS35" i="48"/>
  <c r="AS34" i="48"/>
  <c r="AS33" i="48"/>
  <c r="AS32" i="48"/>
  <c r="AS31" i="48"/>
  <c r="AS30" i="48"/>
  <c r="AS29" i="48"/>
  <c r="AS28" i="48"/>
  <c r="AS27" i="48"/>
  <c r="AS26" i="48"/>
  <c r="AS25" i="48"/>
  <c r="AS24" i="48"/>
  <c r="AS23" i="48"/>
  <c r="AS22" i="48"/>
  <c r="AS21" i="48"/>
  <c r="AS20" i="48"/>
  <c r="AS19" i="48"/>
  <c r="AS18" i="48"/>
  <c r="AS17" i="48"/>
  <c r="AS16" i="48"/>
  <c r="AS15" i="48"/>
  <c r="AS14" i="48"/>
  <c r="AS13" i="48"/>
  <c r="AS12" i="48"/>
  <c r="AS11" i="48"/>
  <c r="AS10" i="48"/>
  <c r="AS9" i="48"/>
  <c r="AS8" i="48"/>
  <c r="AS7" i="48"/>
  <c r="AS6" i="48"/>
  <c r="AS5" i="48"/>
  <c r="AS4" i="48"/>
  <c r="AS3" i="48"/>
  <c r="AS2" i="48"/>
  <c r="AP40" i="48"/>
  <c r="AP39" i="48"/>
  <c r="AP38" i="48"/>
  <c r="AP37" i="48"/>
  <c r="AP36" i="48"/>
  <c r="AP35" i="48"/>
  <c r="AP34" i="48"/>
  <c r="AP33" i="48"/>
  <c r="AP32" i="48"/>
  <c r="AP31" i="48"/>
  <c r="AP30" i="48"/>
  <c r="AP29" i="48"/>
  <c r="AN40" i="48"/>
  <c r="AN39" i="48"/>
  <c r="AN38" i="48"/>
  <c r="AN37" i="48"/>
  <c r="AN36" i="48"/>
  <c r="AN35" i="48"/>
  <c r="AN34" i="48"/>
  <c r="AN33" i="48"/>
  <c r="AN32" i="48"/>
  <c r="AN31" i="48"/>
  <c r="AN30" i="48"/>
  <c r="AN29" i="48"/>
  <c r="AL40" i="48"/>
  <c r="AL39" i="48"/>
  <c r="AL38" i="48"/>
  <c r="AL37" i="48"/>
  <c r="AL36" i="48"/>
  <c r="AL35" i="48"/>
  <c r="AL34" i="48"/>
  <c r="AL33" i="48"/>
  <c r="AL32" i="48"/>
  <c r="AL31" i="48"/>
  <c r="AL30" i="48"/>
  <c r="AL29" i="48"/>
  <c r="AJ40" i="48"/>
  <c r="AJ39" i="48"/>
  <c r="AJ38" i="48"/>
  <c r="AJ37" i="48"/>
  <c r="AJ36" i="48"/>
  <c r="AJ35" i="48"/>
  <c r="AJ34" i="48"/>
  <c r="AJ33" i="48"/>
  <c r="AJ32" i="48"/>
  <c r="AJ31" i="48"/>
  <c r="AJ30" i="48"/>
  <c r="AJ29" i="48"/>
  <c r="AH40" i="48"/>
  <c r="AH39" i="48"/>
  <c r="AH38" i="48"/>
  <c r="AH37" i="48"/>
  <c r="AH36" i="48"/>
  <c r="AH35" i="48"/>
  <c r="AH34" i="48"/>
  <c r="AH33" i="48"/>
  <c r="AH32" i="48"/>
  <c r="AH31" i="48"/>
  <c r="AH30" i="48"/>
  <c r="AH29" i="48"/>
  <c r="AF40" i="48"/>
  <c r="AF39" i="48"/>
  <c r="AF38" i="48"/>
  <c r="AF37" i="48"/>
  <c r="AF36" i="48"/>
  <c r="AF35" i="48"/>
  <c r="AF34" i="48"/>
  <c r="AF33" i="48"/>
  <c r="AF32" i="48"/>
  <c r="AF31" i="48"/>
  <c r="AF30" i="48"/>
  <c r="AF29" i="48"/>
  <c r="AD40" i="48"/>
  <c r="AD39" i="48"/>
  <c r="AD38" i="48"/>
  <c r="AD37" i="48"/>
  <c r="AD36" i="48"/>
  <c r="AD35" i="48"/>
  <c r="AD34" i="48"/>
  <c r="AD33" i="48"/>
  <c r="AD32" i="48"/>
  <c r="AD31" i="48"/>
  <c r="AD30" i="48"/>
  <c r="AD29" i="48"/>
  <c r="A40" i="48"/>
  <c r="A39" i="48"/>
  <c r="A38" i="48"/>
  <c r="A37" i="48"/>
  <c r="A36" i="48"/>
  <c r="A35" i="48"/>
  <c r="A34" i="48"/>
  <c r="A33" i="48"/>
  <c r="A32" i="48"/>
  <c r="A31" i="48"/>
  <c r="A30" i="48"/>
  <c r="A29" i="48"/>
  <c r="Y40" i="48"/>
  <c r="W40" i="48"/>
  <c r="V40" i="48"/>
  <c r="W39" i="48"/>
  <c r="V39" i="48"/>
  <c r="Y38" i="48"/>
  <c r="AB38" i="48" s="1"/>
  <c r="W38" i="48"/>
  <c r="V38" i="48"/>
  <c r="Y37" i="48"/>
  <c r="AB37" i="48" s="1"/>
  <c r="Y36" i="48"/>
  <c r="AB36" i="48" s="1"/>
  <c r="Y35" i="48"/>
  <c r="AB35" i="48" s="1"/>
  <c r="Y33" i="48"/>
  <c r="AB33" i="48" s="1"/>
  <c r="Y32" i="48"/>
  <c r="AB32" i="48" s="1"/>
  <c r="Y31" i="48"/>
  <c r="AB31" i="48" s="1"/>
  <c r="Y30" i="48"/>
  <c r="AB30" i="48" s="1"/>
  <c r="W37" i="48"/>
  <c r="V37" i="48"/>
  <c r="W36" i="48"/>
  <c r="V36" i="48"/>
  <c r="W35" i="48"/>
  <c r="V35" i="48"/>
  <c r="Y34" i="48"/>
  <c r="W34" i="48"/>
  <c r="V34" i="48"/>
  <c r="W33" i="48"/>
  <c r="V33" i="48"/>
  <c r="W32" i="48"/>
  <c r="V32" i="48"/>
  <c r="W31" i="48"/>
  <c r="V31" i="48"/>
  <c r="W30" i="48"/>
  <c r="V30" i="48"/>
  <c r="BG40" i="48"/>
  <c r="BF40" i="48"/>
  <c r="BE40" i="48"/>
  <c r="BD40" i="48"/>
  <c r="BC40" i="48"/>
  <c r="BB40" i="48"/>
  <c r="BA40" i="48"/>
  <c r="AZ40" i="48"/>
  <c r="BG39" i="48"/>
  <c r="BF39" i="48"/>
  <c r="BE39" i="48"/>
  <c r="BD39" i="48"/>
  <c r="BC39" i="48"/>
  <c r="BB39" i="48"/>
  <c r="BA39" i="48"/>
  <c r="AZ39" i="48"/>
  <c r="BG38" i="48"/>
  <c r="BF38" i="48"/>
  <c r="BE38" i="48"/>
  <c r="BD38" i="48"/>
  <c r="BC38" i="48"/>
  <c r="BB38" i="48"/>
  <c r="BA38" i="48"/>
  <c r="AZ38" i="48"/>
  <c r="BG37" i="48"/>
  <c r="BF37" i="48"/>
  <c r="BE37" i="48"/>
  <c r="BD37" i="48"/>
  <c r="BC37" i="48"/>
  <c r="BB37" i="48"/>
  <c r="BA37" i="48"/>
  <c r="AZ37" i="48"/>
  <c r="BG36" i="48"/>
  <c r="BF36" i="48"/>
  <c r="BE36" i="48"/>
  <c r="BD36" i="48"/>
  <c r="BC36" i="48"/>
  <c r="BB36" i="48"/>
  <c r="BA36" i="48"/>
  <c r="AZ36" i="48"/>
  <c r="BG35" i="48"/>
  <c r="BF35" i="48"/>
  <c r="BE35" i="48"/>
  <c r="BD35" i="48"/>
  <c r="BC35" i="48"/>
  <c r="BB35" i="48"/>
  <c r="BA35" i="48"/>
  <c r="AZ35" i="48"/>
  <c r="BG34" i="48"/>
  <c r="BF34" i="48"/>
  <c r="BE34" i="48"/>
  <c r="BD34" i="48"/>
  <c r="BC34" i="48"/>
  <c r="BB34" i="48"/>
  <c r="BA34" i="48"/>
  <c r="AZ34" i="48"/>
  <c r="BG33" i="48"/>
  <c r="BF33" i="48"/>
  <c r="BE33" i="48"/>
  <c r="BD33" i="48"/>
  <c r="BC33" i="48"/>
  <c r="BB33" i="48"/>
  <c r="BA33" i="48"/>
  <c r="AZ33" i="48"/>
  <c r="BG32" i="48"/>
  <c r="BF32" i="48"/>
  <c r="BE32" i="48"/>
  <c r="BD32" i="48"/>
  <c r="BC32" i="48"/>
  <c r="BB32" i="48"/>
  <c r="BA32" i="48"/>
  <c r="AZ32" i="48"/>
  <c r="BG31" i="48"/>
  <c r="BF31" i="48"/>
  <c r="BE31" i="48"/>
  <c r="BD31" i="48"/>
  <c r="BC31" i="48"/>
  <c r="BB31" i="48"/>
  <c r="BA31" i="48"/>
  <c r="AZ31" i="48"/>
  <c r="BG30" i="48"/>
  <c r="BF30" i="48"/>
  <c r="BE30" i="48"/>
  <c r="BD30" i="48"/>
  <c r="BC30" i="48"/>
  <c r="BB30" i="48"/>
  <c r="BA30" i="48"/>
  <c r="AZ30" i="48"/>
  <c r="BG29" i="48"/>
  <c r="BF29" i="48"/>
  <c r="BE29" i="48"/>
  <c r="BD29" i="48"/>
  <c r="BC29" i="48"/>
  <c r="BB29" i="48"/>
  <c r="BA29" i="48"/>
  <c r="AZ29" i="48"/>
  <c r="W29" i="48"/>
  <c r="V29" i="48"/>
  <c r="AP27" i="48"/>
  <c r="AP26" i="48"/>
  <c r="AP25" i="48"/>
  <c r="AP24" i="48"/>
  <c r="AN27" i="48"/>
  <c r="AN26" i="48"/>
  <c r="AN25" i="48"/>
  <c r="AN24" i="48"/>
  <c r="AL27" i="48"/>
  <c r="AL26" i="48"/>
  <c r="AL25" i="48"/>
  <c r="AL24" i="48"/>
  <c r="AJ27" i="48"/>
  <c r="AJ26" i="48"/>
  <c r="AJ25" i="48"/>
  <c r="AJ24" i="48"/>
  <c r="AH27" i="48"/>
  <c r="AH26" i="48"/>
  <c r="AH25" i="48"/>
  <c r="AH24" i="48"/>
  <c r="AF27" i="48"/>
  <c r="AF26" i="48"/>
  <c r="AF25" i="48"/>
  <c r="AF24" i="48"/>
  <c r="AD27" i="48"/>
  <c r="AD26" i="48"/>
  <c r="AD25" i="48"/>
  <c r="AD24" i="48"/>
  <c r="Y27" i="48"/>
  <c r="AB27" i="48" s="1"/>
  <c r="Y25" i="48"/>
  <c r="AB25" i="48" s="1"/>
  <c r="W27" i="48"/>
  <c r="V27" i="48"/>
  <c r="A27" i="48"/>
  <c r="A26" i="48"/>
  <c r="A25" i="48"/>
  <c r="A24" i="48"/>
  <c r="Y26" i="48"/>
  <c r="AB26" i="48" s="1"/>
  <c r="W26" i="48"/>
  <c r="V26" i="48"/>
  <c r="W25" i="48"/>
  <c r="V25" i="48"/>
  <c r="BG27" i="48"/>
  <c r="BF27" i="48"/>
  <c r="BE27" i="48"/>
  <c r="BD27" i="48"/>
  <c r="BC27" i="48"/>
  <c r="BB27" i="48"/>
  <c r="BA27" i="48"/>
  <c r="AZ27" i="48"/>
  <c r="BG26" i="48"/>
  <c r="BF26" i="48"/>
  <c r="BE26" i="48"/>
  <c r="BD26" i="48"/>
  <c r="BC26" i="48"/>
  <c r="BB26" i="48"/>
  <c r="BA26" i="48"/>
  <c r="AZ26" i="48"/>
  <c r="BG25" i="48"/>
  <c r="BF25" i="48"/>
  <c r="BE25" i="48"/>
  <c r="BD25" i="48"/>
  <c r="BC25" i="48"/>
  <c r="BB25" i="48"/>
  <c r="BA25" i="48"/>
  <c r="AZ25" i="48"/>
  <c r="BG24" i="48"/>
  <c r="BF24" i="48"/>
  <c r="BE24" i="48"/>
  <c r="BD24" i="48"/>
  <c r="BC24" i="48"/>
  <c r="BB24" i="48"/>
  <c r="BA24" i="48"/>
  <c r="AZ24" i="48"/>
  <c r="Y24" i="48"/>
  <c r="W24" i="48"/>
  <c r="V24" i="48"/>
  <c r="F44" i="48"/>
  <c r="E44" i="48"/>
  <c r="F43" i="48"/>
  <c r="E43" i="48"/>
  <c r="F42" i="48"/>
  <c r="E42" i="48"/>
  <c r="F41" i="48"/>
  <c r="E41" i="48"/>
  <c r="F40" i="48"/>
  <c r="E40" i="48"/>
  <c r="F39" i="48"/>
  <c r="E39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F32" i="48"/>
  <c r="E32" i="48"/>
  <c r="F31" i="48"/>
  <c r="E31" i="48"/>
  <c r="F30" i="48"/>
  <c r="E30" i="48"/>
  <c r="F29" i="48"/>
  <c r="E29" i="48"/>
  <c r="F28" i="48"/>
  <c r="E28" i="48"/>
  <c r="F27" i="48"/>
  <c r="E27" i="48"/>
  <c r="F26" i="48"/>
  <c r="E26" i="48"/>
  <c r="F25" i="48"/>
  <c r="E25" i="48"/>
  <c r="F24" i="48"/>
  <c r="E24" i="48"/>
  <c r="AP21" i="48"/>
  <c r="AP20" i="48"/>
  <c r="AN21" i="48"/>
  <c r="AN20" i="48"/>
  <c r="AL21" i="48"/>
  <c r="AL20" i="48"/>
  <c r="AJ21" i="48"/>
  <c r="AJ20" i="48"/>
  <c r="AH21" i="48"/>
  <c r="AH20" i="48"/>
  <c r="AF21" i="48"/>
  <c r="AF20" i="48"/>
  <c r="AD21" i="48"/>
  <c r="AD20" i="48"/>
  <c r="A21" i="48"/>
  <c r="A20" i="48"/>
  <c r="BG21" i="48"/>
  <c r="BF21" i="48"/>
  <c r="BE21" i="48"/>
  <c r="BD21" i="48"/>
  <c r="BC21" i="48"/>
  <c r="BB21" i="48"/>
  <c r="BA21" i="48"/>
  <c r="AZ21" i="48"/>
  <c r="BG20" i="48"/>
  <c r="BF20" i="48"/>
  <c r="BE20" i="48"/>
  <c r="BD20" i="48"/>
  <c r="BC20" i="48"/>
  <c r="BB20" i="48"/>
  <c r="BA20" i="48"/>
  <c r="AZ20" i="48"/>
  <c r="W21" i="48"/>
  <c r="V21" i="48"/>
  <c r="Y20" i="48"/>
  <c r="AB20" i="48" s="1"/>
  <c r="W20" i="48"/>
  <c r="V20" i="48"/>
  <c r="AP18" i="48"/>
  <c r="AP17" i="48"/>
  <c r="AP16" i="48"/>
  <c r="AP15" i="48"/>
  <c r="AP14" i="48"/>
  <c r="AP13" i="48"/>
  <c r="AP12" i="48"/>
  <c r="AP11" i="48"/>
  <c r="AP10" i="48"/>
  <c r="AP9" i="48"/>
  <c r="AP8" i="48"/>
  <c r="AP7" i="48"/>
  <c r="AP6" i="48"/>
  <c r="AP5" i="48"/>
  <c r="AP4" i="48"/>
  <c r="AP3" i="48"/>
  <c r="AP2" i="48"/>
  <c r="AN18" i="48"/>
  <c r="AN17" i="48"/>
  <c r="AN16" i="48"/>
  <c r="AN15" i="48"/>
  <c r="AN14" i="48"/>
  <c r="AN13" i="48"/>
  <c r="AN12" i="48"/>
  <c r="AN11" i="48"/>
  <c r="AN10" i="48"/>
  <c r="AN9" i="48"/>
  <c r="AN8" i="48"/>
  <c r="AN7" i="48"/>
  <c r="AN6" i="48"/>
  <c r="AN5" i="48"/>
  <c r="AN4" i="48"/>
  <c r="AN3" i="48"/>
  <c r="AN2" i="48"/>
  <c r="AL18" i="48"/>
  <c r="AL17" i="48"/>
  <c r="AL16" i="48"/>
  <c r="AL15" i="48"/>
  <c r="AL14" i="48"/>
  <c r="AL13" i="48"/>
  <c r="AL12" i="48"/>
  <c r="AL11" i="48"/>
  <c r="AL10" i="48"/>
  <c r="AL9" i="48"/>
  <c r="AL8" i="48"/>
  <c r="AL7" i="48"/>
  <c r="AL6" i="48"/>
  <c r="AL5" i="48"/>
  <c r="AL4" i="48"/>
  <c r="AL3" i="48"/>
  <c r="AL2" i="48"/>
  <c r="AJ18" i="48"/>
  <c r="AJ17" i="48"/>
  <c r="AJ16" i="48"/>
  <c r="AJ15" i="48"/>
  <c r="AJ14" i="48"/>
  <c r="AJ13" i="48"/>
  <c r="AJ12" i="48"/>
  <c r="AJ11" i="48"/>
  <c r="AJ10" i="48"/>
  <c r="AJ9" i="48"/>
  <c r="AJ8" i="48"/>
  <c r="AJ7" i="48"/>
  <c r="AJ6" i="48"/>
  <c r="AJ5" i="48"/>
  <c r="AJ4" i="48"/>
  <c r="AJ3" i="48"/>
  <c r="AH18" i="48"/>
  <c r="AH17" i="48"/>
  <c r="AH16" i="48"/>
  <c r="AH15" i="48"/>
  <c r="AH14" i="48"/>
  <c r="AH13" i="48"/>
  <c r="AH12" i="48"/>
  <c r="AH11" i="48"/>
  <c r="AH10" i="48"/>
  <c r="AH9" i="48"/>
  <c r="AH8" i="48"/>
  <c r="AH7" i="48"/>
  <c r="AH6" i="48"/>
  <c r="AH5" i="48"/>
  <c r="AH4" i="48"/>
  <c r="AH3" i="48"/>
  <c r="AH2" i="48"/>
  <c r="AF18" i="48"/>
  <c r="AF17" i="48"/>
  <c r="AF16" i="48"/>
  <c r="AF15" i="48"/>
  <c r="AF14" i="48"/>
  <c r="AF13" i="48"/>
  <c r="AF12" i="48"/>
  <c r="AF11" i="48"/>
  <c r="AF10" i="48"/>
  <c r="AF9" i="48"/>
  <c r="AF8" i="48"/>
  <c r="AF7" i="48"/>
  <c r="AF6" i="48"/>
  <c r="AF5" i="48"/>
  <c r="AF4" i="48"/>
  <c r="AF3" i="48"/>
  <c r="AF2" i="48"/>
  <c r="AD18" i="48"/>
  <c r="AD17" i="48"/>
  <c r="AD16" i="48"/>
  <c r="AD15" i="48"/>
  <c r="AD14" i="48"/>
  <c r="AD13" i="48"/>
  <c r="AD12" i="48"/>
  <c r="AD11" i="48"/>
  <c r="AD10" i="48"/>
  <c r="AD9" i="48"/>
  <c r="AD8" i="48"/>
  <c r="AD7" i="48"/>
  <c r="AD6" i="48"/>
  <c r="AD5" i="48"/>
  <c r="AD4" i="48"/>
  <c r="AD3" i="48"/>
  <c r="AD2" i="48"/>
  <c r="Y18" i="48"/>
  <c r="AB18" i="48" s="1"/>
  <c r="Y14" i="48"/>
  <c r="AB14" i="48" s="1"/>
  <c r="Y13" i="48"/>
  <c r="AB13" i="48" s="1"/>
  <c r="Y7" i="48"/>
  <c r="AB7" i="48" s="1"/>
  <c r="Y5" i="48"/>
  <c r="AB5" i="48" s="1"/>
  <c r="Y4" i="48"/>
  <c r="AB4" i="48" s="1"/>
  <c r="Y3" i="48"/>
  <c r="AB3" i="48" s="1"/>
  <c r="Y2" i="48"/>
  <c r="AB2" i="48" s="1"/>
  <c r="W18" i="48"/>
  <c r="V18" i="48"/>
  <c r="A18" i="48"/>
  <c r="A17" i="48"/>
  <c r="A16" i="48"/>
  <c r="A15" i="48"/>
  <c r="A14" i="48"/>
  <c r="A13" i="48"/>
  <c r="A12" i="48"/>
  <c r="A11" i="48"/>
  <c r="A10" i="48"/>
  <c r="A9" i="48"/>
  <c r="A8" i="48"/>
  <c r="A7" i="48"/>
  <c r="A6" i="48"/>
  <c r="A5" i="48"/>
  <c r="A4" i="48"/>
  <c r="A3" i="48"/>
  <c r="A2" i="48"/>
  <c r="W17" i="48"/>
  <c r="V17" i="48"/>
  <c r="Y16" i="48"/>
  <c r="W16" i="48"/>
  <c r="V16" i="48"/>
  <c r="W15" i="48"/>
  <c r="V15" i="48"/>
  <c r="W14" i="48"/>
  <c r="V14" i="48"/>
  <c r="W13" i="48"/>
  <c r="V13" i="48"/>
  <c r="Y12" i="48"/>
  <c r="W12" i="48"/>
  <c r="V12" i="48"/>
  <c r="Y11" i="48"/>
  <c r="W11" i="48"/>
  <c r="V11" i="48"/>
  <c r="Y10" i="48"/>
  <c r="W10" i="48"/>
  <c r="V10" i="48"/>
  <c r="Y9" i="48"/>
  <c r="W9" i="48"/>
  <c r="V9" i="48"/>
  <c r="W8" i="48"/>
  <c r="V8" i="48"/>
  <c r="W7" i="48"/>
  <c r="V7" i="48"/>
  <c r="Y6" i="48"/>
  <c r="W6" i="48"/>
  <c r="V6" i="48"/>
  <c r="BG18" i="48"/>
  <c r="BF18" i="48"/>
  <c r="BE18" i="48"/>
  <c r="BD18" i="48"/>
  <c r="BC18" i="48"/>
  <c r="BB18" i="48"/>
  <c r="BA18" i="48"/>
  <c r="AZ18" i="48"/>
  <c r="BG17" i="48"/>
  <c r="BF17" i="48"/>
  <c r="BE17" i="48"/>
  <c r="BD17" i="48"/>
  <c r="BC17" i="48"/>
  <c r="BB17" i="48"/>
  <c r="BA17" i="48"/>
  <c r="AZ17" i="48"/>
  <c r="BG16" i="48"/>
  <c r="BF16" i="48"/>
  <c r="BE16" i="48"/>
  <c r="BD16" i="48"/>
  <c r="BC16" i="48"/>
  <c r="BB16" i="48"/>
  <c r="BA16" i="48"/>
  <c r="AZ16" i="48"/>
  <c r="BG15" i="48"/>
  <c r="BF15" i="48"/>
  <c r="BE15" i="48"/>
  <c r="BD15" i="48"/>
  <c r="BC15" i="48"/>
  <c r="BB15" i="48"/>
  <c r="BA15" i="48"/>
  <c r="AZ15" i="48"/>
  <c r="BG14" i="48"/>
  <c r="BF14" i="48"/>
  <c r="BE14" i="48"/>
  <c r="BD14" i="48"/>
  <c r="BC14" i="48"/>
  <c r="BB14" i="48"/>
  <c r="BA14" i="48"/>
  <c r="AZ14" i="48"/>
  <c r="BG13" i="48"/>
  <c r="BF13" i="48"/>
  <c r="BE13" i="48"/>
  <c r="BD13" i="48"/>
  <c r="BC13" i="48"/>
  <c r="BB13" i="48"/>
  <c r="BA13" i="48"/>
  <c r="AZ13" i="48"/>
  <c r="BG12" i="48"/>
  <c r="BF12" i="48"/>
  <c r="BE12" i="48"/>
  <c r="BD12" i="48"/>
  <c r="BC12" i="48"/>
  <c r="BB12" i="48"/>
  <c r="BA12" i="48"/>
  <c r="AZ12" i="48"/>
  <c r="BG11" i="48"/>
  <c r="BF11" i="48"/>
  <c r="BE11" i="48"/>
  <c r="BD11" i="48"/>
  <c r="BC11" i="48"/>
  <c r="BB11" i="48"/>
  <c r="BA11" i="48"/>
  <c r="AZ11" i="48"/>
  <c r="BG10" i="48"/>
  <c r="BF10" i="48"/>
  <c r="BE10" i="48"/>
  <c r="BD10" i="48"/>
  <c r="BC10" i="48"/>
  <c r="BB10" i="48"/>
  <c r="BA10" i="48"/>
  <c r="AZ10" i="48"/>
  <c r="BG9" i="48"/>
  <c r="BF9" i="48"/>
  <c r="BE9" i="48"/>
  <c r="BD9" i="48"/>
  <c r="BC9" i="48"/>
  <c r="BB9" i="48"/>
  <c r="BA9" i="48"/>
  <c r="AZ9" i="48"/>
  <c r="BG8" i="48"/>
  <c r="BF8" i="48"/>
  <c r="BE8" i="48"/>
  <c r="BD8" i="48"/>
  <c r="BC8" i="48"/>
  <c r="BB8" i="48"/>
  <c r="BA8" i="48"/>
  <c r="AZ8" i="48"/>
  <c r="BG7" i="48"/>
  <c r="BF7" i="48"/>
  <c r="BE7" i="48"/>
  <c r="BD7" i="48"/>
  <c r="BC7" i="48"/>
  <c r="BB7" i="48"/>
  <c r="BA7" i="48"/>
  <c r="AZ7" i="48"/>
  <c r="BG6" i="48"/>
  <c r="BF6" i="48"/>
  <c r="BE6" i="48"/>
  <c r="BD6" i="48"/>
  <c r="BC6" i="48"/>
  <c r="BB6" i="48"/>
  <c r="BA6" i="48"/>
  <c r="AZ6" i="48"/>
  <c r="BG5" i="48"/>
  <c r="BF5" i="48"/>
  <c r="BE5" i="48"/>
  <c r="BD5" i="48"/>
  <c r="BC5" i="48"/>
  <c r="BB5" i="48"/>
  <c r="BA5" i="48"/>
  <c r="AZ5" i="48"/>
  <c r="BG4" i="48"/>
  <c r="BF4" i="48"/>
  <c r="BE4" i="48"/>
  <c r="BD4" i="48"/>
  <c r="BC4" i="48"/>
  <c r="BB4" i="48"/>
  <c r="BA4" i="48"/>
  <c r="AZ4" i="48"/>
  <c r="BG3" i="48"/>
  <c r="BF3" i="48"/>
  <c r="BE3" i="48"/>
  <c r="BD3" i="48"/>
  <c r="BC3" i="48"/>
  <c r="BB3" i="48"/>
  <c r="BA3" i="48"/>
  <c r="AZ3" i="48"/>
  <c r="BG2" i="48"/>
  <c r="BF2" i="48"/>
  <c r="BE2" i="48"/>
  <c r="BD2" i="48"/>
  <c r="BC2" i="48"/>
  <c r="BB2" i="48"/>
  <c r="BA2" i="48"/>
  <c r="AZ2" i="48"/>
  <c r="W5" i="48"/>
  <c r="V5" i="48"/>
  <c r="W4" i="48"/>
  <c r="V4" i="48"/>
  <c r="W3" i="48"/>
  <c r="V3" i="48"/>
  <c r="W2" i="48"/>
  <c r="V2" i="48"/>
  <c r="F21" i="48"/>
  <c r="E21" i="48"/>
  <c r="F20" i="48"/>
  <c r="E20" i="48"/>
  <c r="F19" i="48"/>
  <c r="E19" i="48"/>
  <c r="F18" i="48"/>
  <c r="E18" i="48"/>
  <c r="F17" i="48"/>
  <c r="E17" i="48"/>
  <c r="F16" i="48"/>
  <c r="E16" i="48"/>
  <c r="F15" i="48"/>
  <c r="E15" i="48"/>
  <c r="F14" i="48"/>
  <c r="E14" i="48"/>
  <c r="F13" i="48"/>
  <c r="E13" i="48"/>
  <c r="F12" i="48"/>
  <c r="E12" i="48"/>
  <c r="F11" i="48"/>
  <c r="E11" i="48"/>
  <c r="F10" i="48"/>
  <c r="E10" i="48"/>
  <c r="F9" i="48"/>
  <c r="E9" i="48"/>
  <c r="F8" i="48"/>
  <c r="E8" i="48"/>
  <c r="F7" i="48"/>
  <c r="E7" i="48"/>
  <c r="F6" i="48"/>
  <c r="E6" i="48"/>
  <c r="F5" i="48"/>
  <c r="E5" i="48"/>
  <c r="F4" i="48"/>
  <c r="E4" i="48"/>
  <c r="F3" i="48"/>
  <c r="E3" i="48"/>
  <c r="F2" i="48"/>
  <c r="E2" i="48"/>
  <c r="J7" i="21"/>
  <c r="I7" i="21"/>
  <c r="H7" i="21"/>
  <c r="E7" i="21"/>
  <c r="D7" i="21"/>
  <c r="Y33" i="76"/>
  <c r="T33" i="76"/>
  <c r="I29" i="76"/>
  <c r="J29" i="76"/>
  <c r="H29" i="76"/>
  <c r="G29" i="76"/>
  <c r="B4" i="76"/>
  <c r="B2" i="76"/>
  <c r="F32" i="32" l="1"/>
  <c r="F33" i="14"/>
  <c r="F30" i="31" s="1"/>
  <c r="F28" i="14"/>
  <c r="F18" i="32"/>
  <c r="AU3" i="48"/>
  <c r="K33" i="6"/>
  <c r="K34" i="6"/>
  <c r="Y317" i="48"/>
  <c r="AB317" i="48" s="1"/>
  <c r="Q4" i="48"/>
  <c r="T4" i="48" s="1"/>
  <c r="AU4" i="48"/>
  <c r="Q44" i="48"/>
  <c r="U44" i="48" s="1"/>
  <c r="AU44" i="48"/>
  <c r="Q58" i="48"/>
  <c r="T58" i="48" s="1"/>
  <c r="AU58" i="48"/>
  <c r="Q66" i="48"/>
  <c r="BH66" i="48" s="1"/>
  <c r="AU66" i="48"/>
  <c r="Q71" i="48"/>
  <c r="BI71" i="48" s="1"/>
  <c r="AU71" i="48"/>
  <c r="Q77" i="48"/>
  <c r="BH77" i="48" s="1"/>
  <c r="AU77" i="48"/>
  <c r="Q139" i="48"/>
  <c r="BH139" i="48" s="1"/>
  <c r="AU139" i="48"/>
  <c r="Q170" i="48"/>
  <c r="AU170" i="48"/>
  <c r="Q192" i="48"/>
  <c r="BJ192" i="48" s="1"/>
  <c r="AU192" i="48"/>
  <c r="Q293" i="48"/>
  <c r="BH293" i="48" s="1"/>
  <c r="AU293" i="48"/>
  <c r="Q321" i="48"/>
  <c r="BJ321" i="48" s="1"/>
  <c r="AU321" i="48"/>
  <c r="Q345" i="48"/>
  <c r="AU345" i="48"/>
  <c r="Q454" i="48"/>
  <c r="BJ454" i="48" s="1"/>
  <c r="AU454" i="48"/>
  <c r="Q468" i="48"/>
  <c r="U468" i="48" s="1"/>
  <c r="AU468" i="48"/>
  <c r="Q484" i="48"/>
  <c r="U484" i="48" s="1"/>
  <c r="AU484" i="48"/>
  <c r="Q533" i="48"/>
  <c r="U533" i="48" s="1"/>
  <c r="AU533" i="48"/>
  <c r="Q571" i="48"/>
  <c r="U571" i="48" s="1"/>
  <c r="AU571" i="48"/>
  <c r="Q13" i="48"/>
  <c r="BJ13" i="48" s="1"/>
  <c r="AU13" i="48"/>
  <c r="Q27" i="48"/>
  <c r="U27" i="48" s="1"/>
  <c r="AU27" i="48"/>
  <c r="Q59" i="48"/>
  <c r="AU59" i="48"/>
  <c r="Q93" i="48"/>
  <c r="BJ93" i="48" s="1"/>
  <c r="AU93" i="48"/>
  <c r="Q106" i="48"/>
  <c r="BI106" i="48" s="1"/>
  <c r="AU106" i="48"/>
  <c r="Q112" i="48"/>
  <c r="BH112" i="48" s="1"/>
  <c r="AU112" i="48"/>
  <c r="Q122" i="48"/>
  <c r="BH122" i="48" s="1"/>
  <c r="AU122" i="48"/>
  <c r="Q204" i="48"/>
  <c r="U204" i="48" s="1"/>
  <c r="AU204" i="48"/>
  <c r="Q330" i="48"/>
  <c r="BI330" i="48" s="1"/>
  <c r="AU330" i="48"/>
  <c r="Q368" i="48"/>
  <c r="BH368" i="48" s="1"/>
  <c r="AU368" i="48"/>
  <c r="Q379" i="48"/>
  <c r="AU379" i="48"/>
  <c r="Q455" i="48"/>
  <c r="BI455" i="48" s="1"/>
  <c r="AU455" i="48"/>
  <c r="Q518" i="48"/>
  <c r="U518" i="48" s="1"/>
  <c r="AU518" i="48"/>
  <c r="Q534" i="48"/>
  <c r="U534" i="48" s="1"/>
  <c r="AU534" i="48"/>
  <c r="Q60" i="48"/>
  <c r="BI60" i="48" s="1"/>
  <c r="AU60" i="48"/>
  <c r="Q207" i="48"/>
  <c r="BJ207" i="48" s="1"/>
  <c r="AU207" i="48"/>
  <c r="Q215" i="48"/>
  <c r="BI215" i="48" s="1"/>
  <c r="AU215" i="48"/>
  <c r="Q230" i="48"/>
  <c r="U230" i="48" s="1"/>
  <c r="AU230" i="48"/>
  <c r="Q274" i="48"/>
  <c r="Q277" i="48"/>
  <c r="U277" i="48" s="1"/>
  <c r="AU277" i="48"/>
  <c r="Q284" i="48"/>
  <c r="U284" i="48" s="1"/>
  <c r="AU284" i="48"/>
  <c r="Q296" i="48"/>
  <c r="AU296" i="48"/>
  <c r="Q302" i="48"/>
  <c r="AU302" i="48"/>
  <c r="Q310" i="48"/>
  <c r="AU310" i="48"/>
  <c r="Q315" i="48"/>
  <c r="BI315" i="48" s="1"/>
  <c r="AU315" i="48"/>
  <c r="Q323" i="48"/>
  <c r="BI323" i="48" s="1"/>
  <c r="AU323" i="48"/>
  <c r="Q331" i="48"/>
  <c r="AU331" i="48"/>
  <c r="Q339" i="48"/>
  <c r="BJ339" i="48" s="1"/>
  <c r="AU339" i="48"/>
  <c r="Q348" i="48"/>
  <c r="BH348" i="48" s="1"/>
  <c r="AU348" i="48"/>
  <c r="Q352" i="48"/>
  <c r="BI352" i="48" s="1"/>
  <c r="AU352" i="48"/>
  <c r="Q362" i="48"/>
  <c r="AU362" i="48"/>
  <c r="Q372" i="48"/>
  <c r="BI372" i="48" s="1"/>
  <c r="AU372" i="48"/>
  <c r="Q380" i="48"/>
  <c r="BI380" i="48" s="1"/>
  <c r="AU380" i="48"/>
  <c r="Q389" i="48"/>
  <c r="U389" i="48" s="1"/>
  <c r="AU389" i="48"/>
  <c r="Q411" i="48"/>
  <c r="U411" i="48" s="1"/>
  <c r="AU411" i="48"/>
  <c r="Q420" i="48"/>
  <c r="U420" i="48" s="1"/>
  <c r="Q440" i="48"/>
  <c r="U440" i="48" s="1"/>
  <c r="AU440" i="48"/>
  <c r="Q448" i="48"/>
  <c r="BH448" i="48" s="1"/>
  <c r="AU448" i="48"/>
  <c r="Q456" i="48"/>
  <c r="BJ456" i="48" s="1"/>
  <c r="AU456" i="48"/>
  <c r="Q462" i="48"/>
  <c r="AU462" i="48"/>
  <c r="Q470" i="48"/>
  <c r="BJ470" i="48" s="1"/>
  <c r="AU470" i="48"/>
  <c r="Q478" i="48"/>
  <c r="BJ478" i="48" s="1"/>
  <c r="AU478" i="48"/>
  <c r="Q489" i="48"/>
  <c r="U489" i="48" s="1"/>
  <c r="AU489" i="48"/>
  <c r="Q500" i="48"/>
  <c r="AU500" i="48"/>
  <c r="Q511" i="48"/>
  <c r="BJ511" i="48" s="1"/>
  <c r="AU511" i="48"/>
  <c r="Q519" i="48"/>
  <c r="BI519" i="48" s="1"/>
  <c r="AU519" i="48"/>
  <c r="Q527" i="48"/>
  <c r="BI527" i="48" s="1"/>
  <c r="AU527" i="48"/>
  <c r="Q536" i="48"/>
  <c r="AU536" i="48"/>
  <c r="Q542" i="48"/>
  <c r="BJ542" i="48" s="1"/>
  <c r="AU542" i="48"/>
  <c r="Q551" i="48"/>
  <c r="AU551" i="48"/>
  <c r="Q564" i="48"/>
  <c r="BH564" i="48" s="1"/>
  <c r="AU564" i="48"/>
  <c r="Q573" i="48"/>
  <c r="BI573" i="48" s="1"/>
  <c r="AU573" i="48"/>
  <c r="Q582" i="48"/>
  <c r="BJ582" i="48" s="1"/>
  <c r="AU582" i="48"/>
  <c r="Q590" i="48"/>
  <c r="BH590" i="48" s="1"/>
  <c r="AU590" i="48"/>
  <c r="Q158" i="48"/>
  <c r="U158" i="48" s="1"/>
  <c r="AU158" i="48"/>
  <c r="Q179" i="48"/>
  <c r="BH179" i="48" s="1"/>
  <c r="AU179" i="48"/>
  <c r="Q186" i="48"/>
  <c r="BH186" i="48" s="1"/>
  <c r="AU186" i="48"/>
  <c r="Q195" i="48"/>
  <c r="U195" i="48" s="1"/>
  <c r="AU195" i="48"/>
  <c r="Q208" i="48"/>
  <c r="AU208" i="48"/>
  <c r="Q216" i="48"/>
  <c r="BI216" i="48" s="1"/>
  <c r="AU216" i="48"/>
  <c r="Q231" i="48"/>
  <c r="BH231" i="48" s="1"/>
  <c r="AU231" i="48"/>
  <c r="Q255" i="48"/>
  <c r="BJ255" i="48" s="1"/>
  <c r="AU255" i="48"/>
  <c r="Q259" i="48"/>
  <c r="U259" i="48" s="1"/>
  <c r="AU259" i="48"/>
  <c r="Q268" i="48"/>
  <c r="BI268" i="48" s="1"/>
  <c r="AU268" i="48"/>
  <c r="Q275" i="48"/>
  <c r="BH275" i="48" s="1"/>
  <c r="AU275" i="48"/>
  <c r="Q278" i="48"/>
  <c r="U278" i="48" s="1"/>
  <c r="Q285" i="48"/>
  <c r="BJ285" i="48" s="1"/>
  <c r="AU285" i="48"/>
  <c r="Q303" i="48"/>
  <c r="BJ303" i="48" s="1"/>
  <c r="Q311" i="48"/>
  <c r="Q324" i="48"/>
  <c r="BH324" i="48" s="1"/>
  <c r="AU324" i="48"/>
  <c r="Q332" i="48"/>
  <c r="U332" i="48" s="1"/>
  <c r="AU332" i="48"/>
  <c r="Q340" i="48"/>
  <c r="BI340" i="48" s="1"/>
  <c r="AU340" i="48"/>
  <c r="Q353" i="48"/>
  <c r="BJ353" i="48" s="1"/>
  <c r="AU353" i="48"/>
  <c r="Q363" i="48"/>
  <c r="U363" i="48" s="1"/>
  <c r="AU363" i="48"/>
  <c r="Q373" i="48"/>
  <c r="AU373" i="48"/>
  <c r="Q390" i="48"/>
  <c r="BI390" i="48" s="1"/>
  <c r="AU390" i="48"/>
  <c r="Q398" i="48"/>
  <c r="U398" i="48" s="1"/>
  <c r="AU398" i="48"/>
  <c r="Q407" i="48"/>
  <c r="AU407" i="48"/>
  <c r="Q421" i="48"/>
  <c r="BI421" i="48" s="1"/>
  <c r="AU421" i="48"/>
  <c r="Q441" i="48"/>
  <c r="BJ441" i="48" s="1"/>
  <c r="AU441" i="48"/>
  <c r="Q449" i="48"/>
  <c r="BH449" i="48" s="1"/>
  <c r="AU449" i="48"/>
  <c r="Q457" i="48"/>
  <c r="U457" i="48" s="1"/>
  <c r="AU457" i="48"/>
  <c r="Q463" i="48"/>
  <c r="BJ463" i="48" s="1"/>
  <c r="AU463" i="48"/>
  <c r="Q471" i="48"/>
  <c r="U471" i="48" s="1"/>
  <c r="AU471" i="48"/>
  <c r="Q479" i="48"/>
  <c r="BI479" i="48" s="1"/>
  <c r="AU479" i="48"/>
  <c r="Q490" i="48"/>
  <c r="BI490" i="48" s="1"/>
  <c r="AU490" i="48"/>
  <c r="Q512" i="48"/>
  <c r="BH512" i="48" s="1"/>
  <c r="AU512" i="48"/>
  <c r="Q528" i="48"/>
  <c r="U528" i="48" s="1"/>
  <c r="AU528" i="48"/>
  <c r="Q537" i="48"/>
  <c r="BJ537" i="48" s="1"/>
  <c r="AU537" i="48"/>
  <c r="Q543" i="48"/>
  <c r="AU543" i="48"/>
  <c r="Q552" i="48"/>
  <c r="BH552" i="48" s="1"/>
  <c r="AU552" i="48"/>
  <c r="Q565" i="48"/>
  <c r="BJ565" i="48" s="1"/>
  <c r="AU565" i="48"/>
  <c r="Q574" i="48"/>
  <c r="U574" i="48" s="1"/>
  <c r="AU574" i="48"/>
  <c r="Q583" i="48"/>
  <c r="AU583" i="48"/>
  <c r="Q591" i="48"/>
  <c r="BH591" i="48" s="1"/>
  <c r="AU591" i="48"/>
  <c r="Q33" i="48"/>
  <c r="U33" i="48" s="1"/>
  <c r="AU33" i="48"/>
  <c r="Q111" i="48"/>
  <c r="BJ111" i="48" s="1"/>
  <c r="AU111" i="48"/>
  <c r="Q126" i="48"/>
  <c r="BH126" i="48" s="1"/>
  <c r="AU126" i="48"/>
  <c r="Q183" i="48"/>
  <c r="BH183" i="48" s="1"/>
  <c r="AU183" i="48"/>
  <c r="Q200" i="48"/>
  <c r="U200" i="48" s="1"/>
  <c r="AU200" i="48"/>
  <c r="Q213" i="48"/>
  <c r="BJ213" i="48" s="1"/>
  <c r="AU213" i="48"/>
  <c r="Q236" i="48"/>
  <c r="BI236" i="48" s="1"/>
  <c r="AU236" i="48"/>
  <c r="Q282" i="48"/>
  <c r="U282" i="48" s="1"/>
  <c r="AU282" i="48"/>
  <c r="Q300" i="48"/>
  <c r="BJ300" i="48" s="1"/>
  <c r="AU300" i="48"/>
  <c r="Q417" i="48"/>
  <c r="AU417" i="48"/>
  <c r="Q426" i="48"/>
  <c r="BJ426" i="48" s="1"/>
  <c r="AU426" i="48"/>
  <c r="Q432" i="48"/>
  <c r="Q446" i="48"/>
  <c r="BJ446" i="48" s="1"/>
  <c r="AU446" i="48"/>
  <c r="Q487" i="48"/>
  <c r="BH487" i="48" s="1"/>
  <c r="AU487" i="48"/>
  <c r="Q525" i="48"/>
  <c r="U525" i="48" s="1"/>
  <c r="AU525" i="48"/>
  <c r="Q540" i="48"/>
  <c r="AU540" i="48"/>
  <c r="Q561" i="48"/>
  <c r="BI561" i="48" s="1"/>
  <c r="AU561" i="48"/>
  <c r="Q588" i="48"/>
  <c r="BI588" i="48" s="1"/>
  <c r="AU588" i="48"/>
  <c r="Q51" i="48"/>
  <c r="BH51" i="48" s="1"/>
  <c r="AU51" i="48"/>
  <c r="Q156" i="48"/>
  <c r="U156" i="48" s="1"/>
  <c r="AU156" i="48"/>
  <c r="Q184" i="48"/>
  <c r="BJ184" i="48" s="1"/>
  <c r="AU184" i="48"/>
  <c r="Q201" i="48"/>
  <c r="BH201" i="48" s="1"/>
  <c r="Q214" i="48"/>
  <c r="AU214" i="48"/>
  <c r="Q294" i="48"/>
  <c r="AU294" i="48"/>
  <c r="Q301" i="48"/>
  <c r="U301" i="48" s="1"/>
  <c r="AU301" i="48"/>
  <c r="Q322" i="48"/>
  <c r="BH322" i="48" s="1"/>
  <c r="AU322" i="48"/>
  <c r="Q405" i="48"/>
  <c r="U405" i="48" s="1"/>
  <c r="AU405" i="48"/>
  <c r="Q427" i="48"/>
  <c r="AU427" i="48"/>
  <c r="Q439" i="48"/>
  <c r="BJ439" i="48" s="1"/>
  <c r="Q14" i="48"/>
  <c r="U14" i="48" s="1"/>
  <c r="AU14" i="48"/>
  <c r="Q35" i="48"/>
  <c r="U35" i="48" s="1"/>
  <c r="AU35" i="48"/>
  <c r="Q68" i="48"/>
  <c r="BJ68" i="48" s="1"/>
  <c r="AU68" i="48"/>
  <c r="Q113" i="48"/>
  <c r="BJ113" i="48" s="1"/>
  <c r="AU113" i="48"/>
  <c r="Q141" i="48"/>
  <c r="BH141" i="48" s="1"/>
  <c r="AU141" i="48"/>
  <c r="Q254" i="48"/>
  <c r="BJ254" i="48" s="1"/>
  <c r="AU254" i="48"/>
  <c r="Q7" i="48"/>
  <c r="BI7" i="48" s="1"/>
  <c r="AU7" i="48"/>
  <c r="Q21" i="48"/>
  <c r="BJ21" i="48" s="1"/>
  <c r="AU21" i="48"/>
  <c r="Q61" i="48"/>
  <c r="BJ61" i="48" s="1"/>
  <c r="AU61" i="48"/>
  <c r="Q8" i="48"/>
  <c r="BJ8" i="48" s="1"/>
  <c r="AU8" i="48"/>
  <c r="Q62" i="48"/>
  <c r="U62" i="48" s="1"/>
  <c r="AU62" i="48"/>
  <c r="Q262" i="48"/>
  <c r="BH262" i="48" s="1"/>
  <c r="AU262" i="48"/>
  <c r="Q269" i="48"/>
  <c r="BH269" i="48" s="1"/>
  <c r="AU269" i="48"/>
  <c r="Q279" i="48"/>
  <c r="BI279" i="48" s="1"/>
  <c r="AU279" i="48"/>
  <c r="Q287" i="48"/>
  <c r="BI287" i="48" s="1"/>
  <c r="AU287" i="48"/>
  <c r="Q312" i="48"/>
  <c r="U312" i="48" s="1"/>
  <c r="AU312" i="48"/>
  <c r="Q317" i="48"/>
  <c r="BJ317" i="48" s="1"/>
  <c r="AU317" i="48"/>
  <c r="Q333" i="48"/>
  <c r="U333" i="48" s="1"/>
  <c r="AU333" i="48"/>
  <c r="Q354" i="48"/>
  <c r="BJ354" i="48" s="1"/>
  <c r="AU354" i="48"/>
  <c r="Q464" i="48"/>
  <c r="BI464" i="48" s="1"/>
  <c r="AU464" i="48"/>
  <c r="Q513" i="48"/>
  <c r="BJ513" i="48" s="1"/>
  <c r="AU513" i="48"/>
  <c r="Q529" i="48"/>
  <c r="BI529" i="48" s="1"/>
  <c r="AU529" i="48"/>
  <c r="Q575" i="48"/>
  <c r="AU575" i="48"/>
  <c r="Q584" i="48"/>
  <c r="BH584" i="48" s="1"/>
  <c r="AU584" i="48"/>
  <c r="Q9" i="48"/>
  <c r="BH9" i="48" s="1"/>
  <c r="AU9" i="48"/>
  <c r="Q38" i="48"/>
  <c r="T38" i="48" s="1"/>
  <c r="AU38" i="48"/>
  <c r="Q47" i="48"/>
  <c r="BI47" i="48" s="1"/>
  <c r="AU47" i="48"/>
  <c r="Q63" i="48"/>
  <c r="BH63" i="48" s="1"/>
  <c r="AU63" i="48"/>
  <c r="Q99" i="48"/>
  <c r="BJ99" i="48" s="1"/>
  <c r="AU99" i="48"/>
  <c r="Q116" i="48"/>
  <c r="U116" i="48" s="1"/>
  <c r="AU116" i="48"/>
  <c r="Q129" i="48"/>
  <c r="AU129" i="48"/>
  <c r="Q136" i="48"/>
  <c r="BH136" i="48" s="1"/>
  <c r="AU136" i="48"/>
  <c r="Q146" i="48"/>
  <c r="BJ146" i="48" s="1"/>
  <c r="AU146" i="48"/>
  <c r="Q162" i="48"/>
  <c r="U162" i="48" s="1"/>
  <c r="AU162" i="48"/>
  <c r="Q167" i="48"/>
  <c r="U167" i="48" s="1"/>
  <c r="AU167" i="48"/>
  <c r="Q174" i="48"/>
  <c r="U174" i="48" s="1"/>
  <c r="Q197" i="48"/>
  <c r="U197" i="48" s="1"/>
  <c r="AU197" i="48"/>
  <c r="Q210" i="48"/>
  <c r="BH210" i="48" s="1"/>
  <c r="AU210" i="48"/>
  <c r="Q218" i="48"/>
  <c r="BH218" i="48" s="1"/>
  <c r="AU218" i="48"/>
  <c r="Q222" i="48"/>
  <c r="AU222" i="48"/>
  <c r="Q233" i="48"/>
  <c r="BJ233" i="48" s="1"/>
  <c r="AU233" i="48"/>
  <c r="Q263" i="48"/>
  <c r="BJ263" i="48" s="1"/>
  <c r="AU263" i="48"/>
  <c r="Q270" i="48"/>
  <c r="U270" i="48" s="1"/>
  <c r="AU270" i="48"/>
  <c r="Q280" i="48"/>
  <c r="BJ280" i="48" s="1"/>
  <c r="Q288" i="48"/>
  <c r="AU288" i="48"/>
  <c r="Q305" i="48"/>
  <c r="U305" i="48" s="1"/>
  <c r="AU305" i="48"/>
  <c r="Q313" i="48"/>
  <c r="BJ313" i="48" s="1"/>
  <c r="AU313" i="48"/>
  <c r="Q326" i="48"/>
  <c r="BI326" i="48" s="1"/>
  <c r="AU326" i="48"/>
  <c r="Q334" i="48"/>
  <c r="BH334" i="48" s="1"/>
  <c r="AU334" i="48"/>
  <c r="Q342" i="48"/>
  <c r="BI342" i="48" s="1"/>
  <c r="AU342" i="48"/>
  <c r="Q356" i="48"/>
  <c r="BH356" i="48" s="1"/>
  <c r="AU356" i="48"/>
  <c r="Q375" i="48"/>
  <c r="Q383" i="48"/>
  <c r="AU383" i="48"/>
  <c r="Q387" i="48"/>
  <c r="BJ387" i="48" s="1"/>
  <c r="AU387" i="48"/>
  <c r="Q392" i="48"/>
  <c r="U392" i="48" s="1"/>
  <c r="AU392" i="48"/>
  <c r="Q401" i="48"/>
  <c r="BH401" i="48" s="1"/>
  <c r="AU401" i="48"/>
  <c r="Q414" i="48"/>
  <c r="U414" i="48" s="1"/>
  <c r="AU414" i="48"/>
  <c r="Q423" i="48"/>
  <c r="U423" i="48" s="1"/>
  <c r="AU423" i="48"/>
  <c r="Q429" i="48"/>
  <c r="BI429" i="48" s="1"/>
  <c r="AU429" i="48"/>
  <c r="Q443" i="48"/>
  <c r="U443" i="48" s="1"/>
  <c r="AU443" i="48"/>
  <c r="Q451" i="48"/>
  <c r="BH451" i="48" s="1"/>
  <c r="AU451" i="48"/>
  <c r="Q465" i="48"/>
  <c r="BI465" i="48" s="1"/>
  <c r="AU465" i="48"/>
  <c r="Q473" i="48"/>
  <c r="BI473" i="48" s="1"/>
  <c r="AU473" i="48"/>
  <c r="Q481" i="48"/>
  <c r="BJ481" i="48" s="1"/>
  <c r="AU481" i="48"/>
  <c r="Q492" i="48"/>
  <c r="U492" i="48" s="1"/>
  <c r="AU492" i="48"/>
  <c r="Q503" i="48"/>
  <c r="BJ503" i="48" s="1"/>
  <c r="AU503" i="48"/>
  <c r="Q514" i="48"/>
  <c r="BJ514" i="48" s="1"/>
  <c r="AU514" i="48"/>
  <c r="Q522" i="48"/>
  <c r="U522" i="48" s="1"/>
  <c r="AU522" i="48"/>
  <c r="Q530" i="48"/>
  <c r="BH530" i="48" s="1"/>
  <c r="AU530" i="48"/>
  <c r="Q545" i="48"/>
  <c r="BJ545" i="48" s="1"/>
  <c r="AU545" i="48"/>
  <c r="Q568" i="48"/>
  <c r="BJ568" i="48" s="1"/>
  <c r="AU568" i="48"/>
  <c r="Q576" i="48"/>
  <c r="AU576" i="48"/>
  <c r="Q12" i="48"/>
  <c r="AU12" i="48"/>
  <c r="Q26" i="48"/>
  <c r="T26" i="48" s="1"/>
  <c r="AU26" i="48"/>
  <c r="Q121" i="48"/>
  <c r="BJ121" i="48" s="1"/>
  <c r="AU121" i="48"/>
  <c r="Q149" i="48"/>
  <c r="BH149" i="48" s="1"/>
  <c r="AU149" i="48"/>
  <c r="Q155" i="48"/>
  <c r="BH155" i="48" s="1"/>
  <c r="AU155" i="48"/>
  <c r="Q228" i="48"/>
  <c r="BJ228" i="48" s="1"/>
  <c r="Q308" i="48"/>
  <c r="U308" i="48" s="1"/>
  <c r="AU308" i="48"/>
  <c r="Q329" i="48"/>
  <c r="BJ329" i="48" s="1"/>
  <c r="AU329" i="48"/>
  <c r="Q360" i="48"/>
  <c r="U360" i="48" s="1"/>
  <c r="AU360" i="48"/>
  <c r="Q367" i="48"/>
  <c r="U367" i="48" s="1"/>
  <c r="AU367" i="48"/>
  <c r="Q378" i="48"/>
  <c r="BJ378" i="48" s="1"/>
  <c r="AU378" i="48"/>
  <c r="Q404" i="48"/>
  <c r="BI404" i="48" s="1"/>
  <c r="AU404" i="48"/>
  <c r="Q476" i="48"/>
  <c r="BI476" i="48" s="1"/>
  <c r="AU476" i="48"/>
  <c r="Q509" i="48"/>
  <c r="U509" i="48" s="1"/>
  <c r="AU509" i="48"/>
  <c r="Q548" i="48"/>
  <c r="BJ548" i="48" s="1"/>
  <c r="AU548" i="48"/>
  <c r="Q557" i="48"/>
  <c r="U557" i="48" s="1"/>
  <c r="AU557" i="48"/>
  <c r="Q67" i="48"/>
  <c r="AU67" i="48"/>
  <c r="Q78" i="48"/>
  <c r="BJ78" i="48" s="1"/>
  <c r="AU78" i="48"/>
  <c r="Q140" i="48"/>
  <c r="BJ140" i="48" s="1"/>
  <c r="AU140" i="48"/>
  <c r="Q150" i="48"/>
  <c r="BH150" i="48" s="1"/>
  <c r="AU150" i="48"/>
  <c r="Q171" i="48"/>
  <c r="BJ171" i="48" s="1"/>
  <c r="AU171" i="48"/>
  <c r="Q229" i="48"/>
  <c r="BI229" i="48" s="1"/>
  <c r="Q246" i="48"/>
  <c r="U246" i="48" s="1"/>
  <c r="AU246" i="48"/>
  <c r="Q283" i="48"/>
  <c r="BJ283" i="48" s="1"/>
  <c r="AU283" i="48"/>
  <c r="Q338" i="48"/>
  <c r="U338" i="48" s="1"/>
  <c r="AU338" i="48"/>
  <c r="Q396" i="48"/>
  <c r="BJ396" i="48" s="1"/>
  <c r="AU396" i="48"/>
  <c r="Q419" i="48"/>
  <c r="BJ419" i="48" s="1"/>
  <c r="AU419" i="48"/>
  <c r="Q477" i="48"/>
  <c r="BH477" i="48" s="1"/>
  <c r="AU477" i="48"/>
  <c r="Q572" i="48"/>
  <c r="BI572" i="48" s="1"/>
  <c r="AU572" i="48"/>
  <c r="Q589" i="48"/>
  <c r="BI589" i="48" s="1"/>
  <c r="AU589" i="48"/>
  <c r="Q6" i="48"/>
  <c r="BI6" i="48" s="1"/>
  <c r="AU6" i="48"/>
  <c r="Q20" i="48"/>
  <c r="T20" i="48" s="1"/>
  <c r="AU20" i="48"/>
  <c r="Q107" i="48"/>
  <c r="U107" i="48" s="1"/>
  <c r="AU107" i="48"/>
  <c r="Q123" i="48"/>
  <c r="BI123" i="48" s="1"/>
  <c r="Q267" i="48"/>
  <c r="BH267" i="48" s="1"/>
  <c r="Q53" i="48"/>
  <c r="BH53" i="48" s="1"/>
  <c r="AU53" i="48"/>
  <c r="Q80" i="48"/>
  <c r="BJ80" i="48" s="1"/>
  <c r="AU80" i="48"/>
  <c r="Q142" i="48"/>
  <c r="BJ142" i="48" s="1"/>
  <c r="AU142" i="48"/>
  <c r="Q152" i="48"/>
  <c r="BI152" i="48" s="1"/>
  <c r="AU152" i="48"/>
  <c r="Q16" i="48"/>
  <c r="U16" i="48" s="1"/>
  <c r="AU16" i="48"/>
  <c r="Q29" i="48"/>
  <c r="T29" i="48" s="1"/>
  <c r="AU29" i="48"/>
  <c r="Q54" i="48"/>
  <c r="BJ54" i="48" s="1"/>
  <c r="AU54" i="48"/>
  <c r="Q115" i="48"/>
  <c r="BI115" i="48" s="1"/>
  <c r="AU115" i="48"/>
  <c r="Q128" i="48"/>
  <c r="U128" i="48" s="1"/>
  <c r="AU128" i="48"/>
  <c r="Q135" i="48"/>
  <c r="U135" i="48" s="1"/>
  <c r="AU135" i="48"/>
  <c r="Q145" i="48"/>
  <c r="BI145" i="48" s="1"/>
  <c r="AU145" i="48"/>
  <c r="Q159" i="48"/>
  <c r="U159" i="48" s="1"/>
  <c r="AU159" i="48"/>
  <c r="Q161" i="48"/>
  <c r="BJ161" i="48" s="1"/>
  <c r="AU161" i="48"/>
  <c r="Q196" i="48"/>
  <c r="U196" i="48" s="1"/>
  <c r="AU196" i="48"/>
  <c r="Q217" i="48"/>
  <c r="AU217" i="48"/>
  <c r="Q325" i="48"/>
  <c r="BI325" i="48" s="1"/>
  <c r="AU325" i="48"/>
  <c r="Q341" i="48"/>
  <c r="U341" i="48" s="1"/>
  <c r="AU341" i="48"/>
  <c r="Q364" i="48"/>
  <c r="BI364" i="48" s="1"/>
  <c r="AU364" i="48"/>
  <c r="Q391" i="48"/>
  <c r="BH391" i="48" s="1"/>
  <c r="AU391" i="48"/>
  <c r="Q408" i="48"/>
  <c r="AU408" i="48"/>
  <c r="Q413" i="48"/>
  <c r="BH413" i="48" s="1"/>
  <c r="Q450" i="48"/>
  <c r="BI450" i="48" s="1"/>
  <c r="AU450" i="48"/>
  <c r="Q472" i="48"/>
  <c r="BJ472" i="48" s="1"/>
  <c r="AU472" i="48"/>
  <c r="Q491" i="48"/>
  <c r="AU491" i="48"/>
  <c r="Q502" i="48"/>
  <c r="BI502" i="48" s="1"/>
  <c r="AU502" i="48"/>
  <c r="Q544" i="48"/>
  <c r="BJ544" i="48" s="1"/>
  <c r="AU544" i="48"/>
  <c r="Q30" i="48"/>
  <c r="U30" i="48" s="1"/>
  <c r="AU30" i="48"/>
  <c r="Q55" i="48"/>
  <c r="AU55" i="48"/>
  <c r="Q2" i="48"/>
  <c r="BJ2" i="48" s="1"/>
  <c r="AU2" i="48"/>
  <c r="Q10" i="48"/>
  <c r="BI10" i="48" s="1"/>
  <c r="AU10" i="48"/>
  <c r="Q18" i="48"/>
  <c r="BH18" i="48" s="1"/>
  <c r="AU18" i="48"/>
  <c r="Q24" i="48"/>
  <c r="AU24" i="48"/>
  <c r="Q31" i="48"/>
  <c r="BH31" i="48" s="1"/>
  <c r="AU31" i="48"/>
  <c r="Q39" i="48"/>
  <c r="BI39" i="48" s="1"/>
  <c r="AU39" i="48"/>
  <c r="Q48" i="48"/>
  <c r="T48" i="48" s="1"/>
  <c r="AU48" i="48"/>
  <c r="Q56" i="48"/>
  <c r="AU56" i="48"/>
  <c r="Q64" i="48"/>
  <c r="BH64" i="48" s="1"/>
  <c r="AU64" i="48"/>
  <c r="Q74" i="48"/>
  <c r="BI74" i="48" s="1"/>
  <c r="AU74" i="48"/>
  <c r="Q83" i="48"/>
  <c r="BJ83" i="48" s="1"/>
  <c r="AU83" i="48"/>
  <c r="Q100" i="48"/>
  <c r="BH100" i="48" s="1"/>
  <c r="AU100" i="48"/>
  <c r="Q109" i="48"/>
  <c r="U109" i="48" s="1"/>
  <c r="AU109" i="48"/>
  <c r="Q117" i="48"/>
  <c r="U117" i="48" s="1"/>
  <c r="AU117" i="48"/>
  <c r="Q130" i="48"/>
  <c r="BJ130" i="48" s="1"/>
  <c r="AU130" i="48"/>
  <c r="Q137" i="48"/>
  <c r="BJ137" i="48" s="1"/>
  <c r="AU137" i="48"/>
  <c r="Q147" i="48"/>
  <c r="BH147" i="48" s="1"/>
  <c r="Q163" i="48"/>
  <c r="BJ163" i="48" s="1"/>
  <c r="AU163" i="48"/>
  <c r="Q168" i="48"/>
  <c r="BJ168" i="48" s="1"/>
  <c r="AU168" i="48"/>
  <c r="Q175" i="48"/>
  <c r="Q189" i="48"/>
  <c r="AU189" i="48"/>
  <c r="Q198" i="48"/>
  <c r="BJ198" i="48" s="1"/>
  <c r="AU198" i="48"/>
  <c r="Q211" i="48"/>
  <c r="BH211" i="48" s="1"/>
  <c r="AU211" i="48"/>
  <c r="Q219" i="48"/>
  <c r="BH219" i="48" s="1"/>
  <c r="AU219" i="48"/>
  <c r="Q223" i="48"/>
  <c r="AU223" i="48"/>
  <c r="Q234" i="48"/>
  <c r="BI234" i="48" s="1"/>
  <c r="AU234" i="48"/>
  <c r="Q238" i="48"/>
  <c r="U238" i="48" s="1"/>
  <c r="AU238" i="48"/>
  <c r="Q243" i="48"/>
  <c r="BI243" i="48" s="1"/>
  <c r="Q250" i="48"/>
  <c r="Q264" i="48"/>
  <c r="AU264" i="48"/>
  <c r="Q271" i="48"/>
  <c r="BI271" i="48" s="1"/>
  <c r="AU271" i="48"/>
  <c r="Q289" i="48"/>
  <c r="BJ289" i="48" s="1"/>
  <c r="AU289" i="48"/>
  <c r="Q306" i="48"/>
  <c r="BH306" i="48" s="1"/>
  <c r="Q319" i="48"/>
  <c r="BH319" i="48" s="1"/>
  <c r="AU319" i="48"/>
  <c r="Q327" i="48"/>
  <c r="U327" i="48" s="1"/>
  <c r="AU327" i="48"/>
  <c r="Q335" i="48"/>
  <c r="U335" i="48" s="1"/>
  <c r="AU335" i="48"/>
  <c r="Q343" i="48"/>
  <c r="BI343" i="48" s="1"/>
  <c r="AU343" i="48"/>
  <c r="Q359" i="48"/>
  <c r="AU359" i="48"/>
  <c r="Q376" i="48"/>
  <c r="BJ376" i="48" s="1"/>
  <c r="Q384" i="48"/>
  <c r="BJ384" i="48" s="1"/>
  <c r="AU384" i="48"/>
  <c r="Q393" i="48"/>
  <c r="BJ393" i="48" s="1"/>
  <c r="AU393" i="48"/>
  <c r="Q402" i="48"/>
  <c r="BH402" i="48" s="1"/>
  <c r="AU402" i="48"/>
  <c r="Q415" i="48"/>
  <c r="AU415" i="48"/>
  <c r="Q424" i="48"/>
  <c r="BI424" i="48" s="1"/>
  <c r="AU424" i="48"/>
  <c r="Q430" i="48"/>
  <c r="BJ430" i="48" s="1"/>
  <c r="AU430" i="48"/>
  <c r="Q434" i="48"/>
  <c r="Q444" i="48"/>
  <c r="BJ444" i="48" s="1"/>
  <c r="AU444" i="48"/>
  <c r="Q452" i="48"/>
  <c r="U452" i="48" s="1"/>
  <c r="AU452" i="48"/>
  <c r="Q459" i="48"/>
  <c r="BJ459" i="48" s="1"/>
  <c r="AU459" i="48"/>
  <c r="Q466" i="48"/>
  <c r="U466" i="48" s="1"/>
  <c r="AU466" i="48"/>
  <c r="Q474" i="48"/>
  <c r="BJ474" i="48" s="1"/>
  <c r="AU474" i="48"/>
  <c r="Q482" i="48"/>
  <c r="BJ482" i="48" s="1"/>
  <c r="AU482" i="48"/>
  <c r="Q493" i="48"/>
  <c r="U493" i="48" s="1"/>
  <c r="AU493" i="48"/>
  <c r="Q505" i="48"/>
  <c r="BI505" i="48" s="1"/>
  <c r="AU505" i="48"/>
  <c r="Q507" i="48"/>
  <c r="AU507" i="48"/>
  <c r="Q515" i="48"/>
  <c r="U515" i="48" s="1"/>
  <c r="AU515" i="48"/>
  <c r="Q523" i="48"/>
  <c r="U523" i="48" s="1"/>
  <c r="AU523" i="48"/>
  <c r="Q531" i="48"/>
  <c r="BJ531" i="48" s="1"/>
  <c r="AU531" i="48"/>
  <c r="Q546" i="48"/>
  <c r="U546" i="48" s="1"/>
  <c r="Q555" i="48"/>
  <c r="AU555" i="48"/>
  <c r="Q569" i="48"/>
  <c r="BH569" i="48" s="1"/>
  <c r="AU569" i="48"/>
  <c r="Q577" i="48"/>
  <c r="BJ577" i="48" s="1"/>
  <c r="AU577" i="48"/>
  <c r="Q50" i="48"/>
  <c r="BH50" i="48" s="1"/>
  <c r="AU50" i="48"/>
  <c r="Q92" i="48"/>
  <c r="AU92" i="48"/>
  <c r="Q105" i="48"/>
  <c r="BI105" i="48" s="1"/>
  <c r="AU105" i="48"/>
  <c r="Q165" i="48"/>
  <c r="BI165" i="48" s="1"/>
  <c r="AU165" i="48"/>
  <c r="Q240" i="48"/>
  <c r="BI240" i="48" s="1"/>
  <c r="BI599" i="48" s="1"/>
  <c r="Q245" i="48"/>
  <c r="BH245" i="48" s="1"/>
  <c r="AU245" i="48"/>
  <c r="Q252" i="48"/>
  <c r="AU252" i="48"/>
  <c r="Q337" i="48"/>
  <c r="U337" i="48" s="1"/>
  <c r="AU337" i="48"/>
  <c r="Q370" i="48"/>
  <c r="U370" i="48" s="1"/>
  <c r="Q395" i="48"/>
  <c r="U395" i="48" s="1"/>
  <c r="AU395" i="48"/>
  <c r="Q436" i="48"/>
  <c r="BI436" i="48" s="1"/>
  <c r="AU436" i="48"/>
  <c r="Q495" i="48"/>
  <c r="BI495" i="48" s="1"/>
  <c r="AU495" i="48"/>
  <c r="Q517" i="48"/>
  <c r="AU517" i="48"/>
  <c r="Q5" i="48"/>
  <c r="BI5" i="48" s="1"/>
  <c r="AU5" i="48"/>
  <c r="Q34" i="48"/>
  <c r="T34" i="48" s="1"/>
  <c r="AU34" i="48"/>
  <c r="Q193" i="48"/>
  <c r="BJ193" i="48" s="1"/>
  <c r="AU193" i="48"/>
  <c r="Q253" i="48"/>
  <c r="U253" i="48" s="1"/>
  <c r="AU253" i="48"/>
  <c r="Q309" i="48"/>
  <c r="BH309" i="48" s="1"/>
  <c r="AU309" i="48"/>
  <c r="Q346" i="48"/>
  <c r="AU346" i="48"/>
  <c r="Q361" i="48"/>
  <c r="BI361" i="48" s="1"/>
  <c r="AU361" i="48"/>
  <c r="Q371" i="48"/>
  <c r="BI371" i="48" s="1"/>
  <c r="AU371" i="48"/>
  <c r="Q447" i="48"/>
  <c r="BI447" i="48" s="1"/>
  <c r="AU447" i="48"/>
  <c r="Q469" i="48"/>
  <c r="AU469" i="48"/>
  <c r="Q485" i="48"/>
  <c r="BJ485" i="48" s="1"/>
  <c r="AU485" i="48"/>
  <c r="Q488" i="48"/>
  <c r="BH488" i="48" s="1"/>
  <c r="AU488" i="48"/>
  <c r="Q499" i="48"/>
  <c r="BI499" i="48" s="1"/>
  <c r="AU499" i="48"/>
  <c r="Q510" i="48"/>
  <c r="U510" i="48" s="1"/>
  <c r="AU510" i="48"/>
  <c r="Q526" i="48"/>
  <c r="BJ526" i="48" s="1"/>
  <c r="AU526" i="48"/>
  <c r="Q541" i="48"/>
  <c r="U541" i="48" s="1"/>
  <c r="AU541" i="48"/>
  <c r="Q52" i="48"/>
  <c r="BH52" i="48" s="1"/>
  <c r="AU52" i="48"/>
  <c r="Q79" i="48"/>
  <c r="BH79" i="48" s="1"/>
  <c r="AU79" i="48"/>
  <c r="Q132" i="48"/>
  <c r="BH132" i="48" s="1"/>
  <c r="AU132" i="48"/>
  <c r="Q151" i="48"/>
  <c r="U151" i="48" s="1"/>
  <c r="AU151" i="48"/>
  <c r="Q157" i="48"/>
  <c r="BH157" i="48" s="1"/>
  <c r="AU157" i="48"/>
  <c r="Q185" i="48"/>
  <c r="BI185" i="48" s="1"/>
  <c r="Q194" i="48"/>
  <c r="AU194" i="48"/>
  <c r="Q15" i="48"/>
  <c r="BI15" i="48" s="1"/>
  <c r="AU15" i="48"/>
  <c r="Q36" i="48"/>
  <c r="T36" i="48" s="1"/>
  <c r="AU36" i="48"/>
  <c r="Q85" i="48"/>
  <c r="AU85" i="48"/>
  <c r="Q114" i="48"/>
  <c r="AU114" i="48"/>
  <c r="Q133" i="48"/>
  <c r="AU133" i="48"/>
  <c r="Q144" i="48"/>
  <c r="BJ144" i="48" s="1"/>
  <c r="AU144" i="48"/>
  <c r="Q37" i="48"/>
  <c r="AU37" i="48"/>
  <c r="Q46" i="48"/>
  <c r="BI46" i="48" s="1"/>
  <c r="AU46" i="48"/>
  <c r="Q81" i="48"/>
  <c r="BI81" i="48" s="1"/>
  <c r="AU81" i="48"/>
  <c r="Q98" i="48"/>
  <c r="BJ98" i="48" s="1"/>
  <c r="AU98" i="48"/>
  <c r="Q187" i="48"/>
  <c r="BH187" i="48" s="1"/>
  <c r="Q232" i="48"/>
  <c r="AU232" i="48"/>
  <c r="Q256" i="48"/>
  <c r="BJ256" i="48" s="1"/>
  <c r="AU256" i="48"/>
  <c r="Q260" i="48"/>
  <c r="BI260" i="48" s="1"/>
  <c r="AU260" i="48"/>
  <c r="Q304" i="48"/>
  <c r="BI304" i="48" s="1"/>
  <c r="AU304" i="48"/>
  <c r="Q382" i="48"/>
  <c r="AU382" i="48"/>
  <c r="Q400" i="48"/>
  <c r="AU400" i="48"/>
  <c r="Q422" i="48"/>
  <c r="BJ422" i="48" s="1"/>
  <c r="AU422" i="48"/>
  <c r="Q442" i="48"/>
  <c r="BI442" i="48" s="1"/>
  <c r="AU442" i="48"/>
  <c r="Q480" i="48"/>
  <c r="BI480" i="48" s="1"/>
  <c r="AU480" i="48"/>
  <c r="Q521" i="48"/>
  <c r="U521" i="48" s="1"/>
  <c r="AU521" i="48"/>
  <c r="Q538" i="48"/>
  <c r="BH538" i="48" s="1"/>
  <c r="AU538" i="48"/>
  <c r="Q553" i="48"/>
  <c r="BI553" i="48" s="1"/>
  <c r="AU553" i="48"/>
  <c r="Q559" i="48"/>
  <c r="BH559" i="48" s="1"/>
  <c r="AU559" i="48"/>
  <c r="Q566" i="48"/>
  <c r="AU566" i="48"/>
  <c r="Q17" i="48"/>
  <c r="U17" i="48" s="1"/>
  <c r="AU17" i="48"/>
  <c r="Q11" i="48"/>
  <c r="BH11" i="48" s="1"/>
  <c r="AU11" i="48"/>
  <c r="Q25" i="48"/>
  <c r="AU25" i="48"/>
  <c r="Q32" i="48"/>
  <c r="T32" i="48" s="1"/>
  <c r="AU32" i="48"/>
  <c r="Q40" i="48"/>
  <c r="BH40" i="48" s="1"/>
  <c r="AU40" i="48"/>
  <c r="Q49" i="48"/>
  <c r="BH49" i="48" s="1"/>
  <c r="AU49" i="48"/>
  <c r="Q57" i="48"/>
  <c r="AU57" i="48"/>
  <c r="Q65" i="48"/>
  <c r="BI65" i="48" s="1"/>
  <c r="AU65" i="48"/>
  <c r="Q75" i="48"/>
  <c r="BJ75" i="48" s="1"/>
  <c r="AU75" i="48"/>
  <c r="Q91" i="48"/>
  <c r="U91" i="48" s="1"/>
  <c r="AU91" i="48"/>
  <c r="Q102" i="48"/>
  <c r="BI102" i="48" s="1"/>
  <c r="AU102" i="48"/>
  <c r="Q110" i="48"/>
  <c r="U110" i="48" s="1"/>
  <c r="AU110" i="48"/>
  <c r="Q118" i="48"/>
  <c r="U118" i="48" s="1"/>
  <c r="AU118" i="48"/>
  <c r="Q125" i="48"/>
  <c r="AU125" i="48"/>
  <c r="Q138" i="48"/>
  <c r="AU138" i="48"/>
  <c r="Q148" i="48"/>
  <c r="AU148" i="48"/>
  <c r="Q154" i="48"/>
  <c r="U154" i="48" s="1"/>
  <c r="AU154" i="48"/>
  <c r="Q164" i="48"/>
  <c r="U164" i="48" s="1"/>
  <c r="AU164" i="48"/>
  <c r="Q169" i="48"/>
  <c r="BJ169" i="48" s="1"/>
  <c r="AU169" i="48"/>
  <c r="Q176" i="48"/>
  <c r="BJ176" i="48" s="1"/>
  <c r="AU176" i="48"/>
  <c r="Q182" i="48"/>
  <c r="U182" i="48" s="1"/>
  <c r="AU182" i="48"/>
  <c r="Q191" i="48"/>
  <c r="U191" i="48" s="1"/>
  <c r="AU191" i="48"/>
  <c r="Q199" i="48"/>
  <c r="AU199" i="48"/>
  <c r="Q212" i="48"/>
  <c r="AU212" i="48"/>
  <c r="Q220" i="48"/>
  <c r="BJ220" i="48" s="1"/>
  <c r="AU220" i="48"/>
  <c r="Q224" i="48"/>
  <c r="BJ224" i="48" s="1"/>
  <c r="Q227" i="48"/>
  <c r="BH227" i="48" s="1"/>
  <c r="AU227" i="48"/>
  <c r="Q235" i="48"/>
  <c r="BI235" i="48" s="1"/>
  <c r="AU235" i="48"/>
  <c r="Q244" i="48"/>
  <c r="U244" i="48" s="1"/>
  <c r="AU244" i="48"/>
  <c r="Q251" i="48"/>
  <c r="BH251" i="48" s="1"/>
  <c r="AU251" i="48"/>
  <c r="Q272" i="48"/>
  <c r="BH272" i="48" s="1"/>
  <c r="AU272" i="48"/>
  <c r="Q292" i="48"/>
  <c r="AU292" i="48"/>
  <c r="Q307" i="48"/>
  <c r="BJ307" i="48" s="1"/>
  <c r="AU307" i="48"/>
  <c r="Q320" i="48"/>
  <c r="BI320" i="48" s="1"/>
  <c r="Q328" i="48"/>
  <c r="BH328" i="48" s="1"/>
  <c r="AU328" i="48"/>
  <c r="Q336" i="48"/>
  <c r="BJ336" i="48" s="1"/>
  <c r="AU336" i="48"/>
  <c r="Q344" i="48"/>
  <c r="BH344" i="48" s="1"/>
  <c r="AU344" i="48"/>
  <c r="Q366" i="48"/>
  <c r="BJ366" i="48" s="1"/>
  <c r="AU366" i="48"/>
  <c r="Q377" i="48"/>
  <c r="AU377" i="48"/>
  <c r="Q385" i="48"/>
  <c r="AU385" i="48"/>
  <c r="Q394" i="48"/>
  <c r="U394" i="48" s="1"/>
  <c r="AU394" i="48"/>
  <c r="Q403" i="48"/>
  <c r="BJ403" i="48" s="1"/>
  <c r="AU403" i="48"/>
  <c r="Q416" i="48"/>
  <c r="BI416" i="48" s="1"/>
  <c r="AU416" i="48"/>
  <c r="Q425" i="48"/>
  <c r="BJ425" i="48" s="1"/>
  <c r="AU425" i="48"/>
  <c r="Q431" i="48"/>
  <c r="BJ431" i="48" s="1"/>
  <c r="AU431" i="48"/>
  <c r="Q435" i="48"/>
  <c r="AU435" i="48"/>
  <c r="Q445" i="48"/>
  <c r="BH445" i="48" s="1"/>
  <c r="AU445" i="48"/>
  <c r="Q453" i="48"/>
  <c r="BI453" i="48" s="1"/>
  <c r="AU453" i="48"/>
  <c r="Q460" i="48"/>
  <c r="U460" i="48" s="1"/>
  <c r="AU460" i="48"/>
  <c r="Q467" i="48"/>
  <c r="BJ467" i="48" s="1"/>
  <c r="AU467" i="48"/>
  <c r="Q475" i="48"/>
  <c r="BJ475" i="48" s="1"/>
  <c r="AU475" i="48"/>
  <c r="Q483" i="48"/>
  <c r="BI483" i="48" s="1"/>
  <c r="AU483" i="48"/>
  <c r="Q494" i="48"/>
  <c r="BJ494" i="48" s="1"/>
  <c r="AU494" i="48"/>
  <c r="Q508" i="48"/>
  <c r="U508" i="48" s="1"/>
  <c r="AU508" i="48"/>
  <c r="Q516" i="48"/>
  <c r="AU516" i="48"/>
  <c r="Q524" i="48"/>
  <c r="BJ524" i="48" s="1"/>
  <c r="AU524" i="48"/>
  <c r="Q532" i="48"/>
  <c r="BH532" i="48" s="1"/>
  <c r="AU532" i="48"/>
  <c r="Q547" i="48"/>
  <c r="BJ547" i="48" s="1"/>
  <c r="Q556" i="48"/>
  <c r="BI556" i="48" s="1"/>
  <c r="AU556" i="48"/>
  <c r="Q570" i="48"/>
  <c r="AU570" i="48"/>
  <c r="Q578" i="48"/>
  <c r="BH578" i="48" s="1"/>
  <c r="AU578" i="48"/>
  <c r="Q587" i="48"/>
  <c r="AU587" i="48"/>
  <c r="I50" i="36"/>
  <c r="D13" i="5"/>
  <c r="D10" i="19"/>
  <c r="D11" i="19" s="1"/>
  <c r="D12" i="19" s="1"/>
  <c r="F10" i="19"/>
  <c r="F11" i="19" s="1"/>
  <c r="F12" i="19" s="1"/>
  <c r="E10" i="19"/>
  <c r="E11" i="19" s="1"/>
  <c r="Q3" i="48"/>
  <c r="T3" i="48" s="1"/>
  <c r="M23" i="36"/>
  <c r="M29" i="36" s="1"/>
  <c r="J45" i="31"/>
  <c r="D29" i="31"/>
  <c r="D35" i="6"/>
  <c r="D11" i="6"/>
  <c r="D41" i="31"/>
  <c r="D37" i="31"/>
  <c r="D23" i="31"/>
  <c r="D9" i="6"/>
  <c r="S15" i="31"/>
  <c r="T15" i="31" s="1"/>
  <c r="AJ599" i="48"/>
  <c r="W599" i="48"/>
  <c r="J37" i="31"/>
  <c r="J29" i="31"/>
  <c r="D41" i="6"/>
  <c r="AB402" i="48"/>
  <c r="AB470" i="48"/>
  <c r="AZ595" i="48"/>
  <c r="AB115" i="48"/>
  <c r="AB40" i="48"/>
  <c r="Y345" i="48"/>
  <c r="AB345" i="48" s="1"/>
  <c r="Y64" i="48"/>
  <c r="AB64" i="48" s="1"/>
  <c r="Y116" i="48"/>
  <c r="AB116" i="48" s="1"/>
  <c r="Y78" i="48"/>
  <c r="AB78" i="48" s="1"/>
  <c r="Y179" i="48"/>
  <c r="AB179" i="48" s="1"/>
  <c r="AB85" i="48"/>
  <c r="Y403" i="48"/>
  <c r="AB403" i="48" s="1"/>
  <c r="Y492" i="48"/>
  <c r="AB492" i="48" s="1"/>
  <c r="AB168" i="48"/>
  <c r="AB377" i="48"/>
  <c r="AB170" i="48"/>
  <c r="Y235" i="48"/>
  <c r="AB235" i="48" s="1"/>
  <c r="AB233" i="48"/>
  <c r="AB330" i="48"/>
  <c r="AB545" i="48"/>
  <c r="Y228" i="48"/>
  <c r="AB228" i="48" s="1"/>
  <c r="Y8" i="48"/>
  <c r="AB8" i="48" s="1"/>
  <c r="Y368" i="48"/>
  <c r="AB368" i="48" s="1"/>
  <c r="Y128" i="48"/>
  <c r="AB128" i="48" s="1"/>
  <c r="AB163" i="48"/>
  <c r="Y193" i="48"/>
  <c r="AB193" i="48" s="1"/>
  <c r="AB58" i="48"/>
  <c r="Y307" i="48"/>
  <c r="AB307" i="48" s="1"/>
  <c r="Y544" i="48"/>
  <c r="AB544" i="48" s="1"/>
  <c r="AB426" i="48"/>
  <c r="Y29" i="48"/>
  <c r="AB29" i="48" s="1"/>
  <c r="AB344" i="48"/>
  <c r="Y569" i="48"/>
  <c r="AB569" i="48" s="1"/>
  <c r="Y571" i="48"/>
  <c r="AB571" i="48" s="1"/>
  <c r="AB546" i="48"/>
  <c r="Y17" i="48"/>
  <c r="AB17" i="48" s="1"/>
  <c r="AB141" i="48"/>
  <c r="AB396" i="48"/>
  <c r="Y142" i="48"/>
  <c r="AB142" i="48" s="1"/>
  <c r="AB81" i="48"/>
  <c r="Y135" i="48"/>
  <c r="AB135" i="48" s="1"/>
  <c r="AB176" i="48"/>
  <c r="AB366" i="48"/>
  <c r="Y191" i="48"/>
  <c r="AB191" i="48" s="1"/>
  <c r="Y15" i="48"/>
  <c r="AB15" i="48" s="1"/>
  <c r="Y56" i="48"/>
  <c r="AB56" i="48" s="1"/>
  <c r="Y227" i="48"/>
  <c r="AB227" i="48" s="1"/>
  <c r="Y250" i="48"/>
  <c r="AB250" i="48" s="1"/>
  <c r="Y375" i="48"/>
  <c r="AB375" i="48" s="1"/>
  <c r="Y471" i="48"/>
  <c r="AB471" i="48" s="1"/>
  <c r="AB167" i="48"/>
  <c r="AB212" i="48"/>
  <c r="Y236" i="48"/>
  <c r="AB236" i="48" s="1"/>
  <c r="AB12" i="48"/>
  <c r="AB126" i="48"/>
  <c r="AB208" i="48"/>
  <c r="AB343" i="48"/>
  <c r="AB574" i="48"/>
  <c r="AB183" i="48"/>
  <c r="AB384" i="48"/>
  <c r="Y444" i="48"/>
  <c r="AB444" i="48" s="1"/>
  <c r="Y563" i="48"/>
  <c r="AB563" i="48" s="1"/>
  <c r="Y568" i="48"/>
  <c r="AB568" i="48" s="1"/>
  <c r="Y21" i="48"/>
  <c r="AB21" i="48" s="1"/>
  <c r="AB52" i="48"/>
  <c r="AB332" i="48"/>
  <c r="AB382" i="48"/>
  <c r="AB392" i="48"/>
  <c r="E43" i="36"/>
  <c r="I17" i="36"/>
  <c r="E10" i="36"/>
  <c r="F15" i="19"/>
  <c r="E51" i="36"/>
  <c r="D31" i="6"/>
  <c r="J55" i="5"/>
  <c r="J7" i="5"/>
  <c r="D49" i="5"/>
  <c r="D37" i="5"/>
  <c r="D45" i="5" s="1"/>
  <c r="J31" i="5"/>
  <c r="D31" i="5"/>
  <c r="D31" i="19" s="1"/>
  <c r="J45" i="5"/>
  <c r="J49" i="5"/>
  <c r="D55" i="5"/>
  <c r="D35" i="19" s="1"/>
  <c r="J13" i="5"/>
  <c r="J14" i="31"/>
  <c r="J23" i="31"/>
  <c r="D51" i="31"/>
  <c r="M20" i="31"/>
  <c r="D18" i="31"/>
  <c r="J51" i="31"/>
  <c r="J41" i="31"/>
  <c r="Y57" i="48"/>
  <c r="AB57" i="48" s="1"/>
  <c r="AB77" i="48"/>
  <c r="Y140" i="48"/>
  <c r="AB140" i="48" s="1"/>
  <c r="AB6" i="48"/>
  <c r="Y150" i="48"/>
  <c r="AB150" i="48" s="1"/>
  <c r="Y185" i="48"/>
  <c r="AB185" i="48" s="1"/>
  <c r="AB125" i="48"/>
  <c r="AB9" i="48"/>
  <c r="Y50" i="48"/>
  <c r="AB50" i="48" s="1"/>
  <c r="Y49" i="48"/>
  <c r="AB49" i="48" s="1"/>
  <c r="Y376" i="48"/>
  <c r="AB376" i="48" s="1"/>
  <c r="Y380" i="48"/>
  <c r="AB380" i="48" s="1"/>
  <c r="Y566" i="48"/>
  <c r="AB566" i="48" s="1"/>
  <c r="Y578" i="48"/>
  <c r="AB578" i="48" s="1"/>
  <c r="AB61" i="48"/>
  <c r="Y67" i="48"/>
  <c r="AB67" i="48" s="1"/>
  <c r="AB11" i="48"/>
  <c r="Y39" i="48"/>
  <c r="AB39" i="48" s="1"/>
  <c r="Y48" i="48"/>
  <c r="AB48" i="48" s="1"/>
  <c r="AB65" i="48"/>
  <c r="AB113" i="48"/>
  <c r="Y158" i="48"/>
  <c r="AB158" i="48" s="1"/>
  <c r="Y165" i="48"/>
  <c r="AB165" i="48" s="1"/>
  <c r="Y175" i="48"/>
  <c r="AB175" i="48" s="1"/>
  <c r="AF599" i="48"/>
  <c r="BF599" i="48"/>
  <c r="Y188" i="48"/>
  <c r="AB188" i="48" s="1"/>
  <c r="AM599" i="48"/>
  <c r="AN317" i="48"/>
  <c r="AL317" i="48"/>
  <c r="Y74" i="48"/>
  <c r="AB74" i="48" s="1"/>
  <c r="AB10" i="48"/>
  <c r="AB83" i="48"/>
  <c r="Y107" i="48"/>
  <c r="AB107" i="48" s="1"/>
  <c r="AB232" i="48"/>
  <c r="Y323" i="48"/>
  <c r="AB323" i="48" s="1"/>
  <c r="AB109" i="48"/>
  <c r="AB159" i="48"/>
  <c r="AB187" i="48"/>
  <c r="AB202" i="48"/>
  <c r="AD599" i="48"/>
  <c r="BE599" i="48"/>
  <c r="Y387" i="48"/>
  <c r="AB387" i="48" s="1"/>
  <c r="AB16" i="48"/>
  <c r="AB24" i="48"/>
  <c r="AB34" i="48"/>
  <c r="Y75" i="48"/>
  <c r="AB75" i="48" s="1"/>
  <c r="AB155" i="48"/>
  <c r="AB204" i="48"/>
  <c r="AB196" i="48"/>
  <c r="AB363" i="48"/>
  <c r="Y441" i="48"/>
  <c r="AB441" i="48" s="1"/>
  <c r="Y164" i="48"/>
  <c r="AB164" i="48" s="1"/>
  <c r="AB169" i="48"/>
  <c r="Y189" i="48"/>
  <c r="AB189" i="48" s="1"/>
  <c r="Y224" i="48"/>
  <c r="AB224" i="48" s="1"/>
  <c r="BD599" i="48"/>
  <c r="Y244" i="48"/>
  <c r="AB244" i="48" s="1"/>
  <c r="AB258" i="48"/>
  <c r="Y285" i="48"/>
  <c r="AB285" i="48" s="1"/>
  <c r="Y325" i="48"/>
  <c r="AB325" i="48" s="1"/>
  <c r="AB156" i="48"/>
  <c r="BC599" i="48"/>
  <c r="Y306" i="48"/>
  <c r="AB306" i="48" s="1"/>
  <c r="AB146" i="48"/>
  <c r="AH200" i="48"/>
  <c r="Y213" i="48"/>
  <c r="AB213" i="48" s="1"/>
  <c r="Y308" i="48"/>
  <c r="AB308" i="48" s="1"/>
  <c r="Y321" i="48"/>
  <c r="AB321" i="48" s="1"/>
  <c r="Y339" i="48"/>
  <c r="AB339" i="48" s="1"/>
  <c r="AB348" i="48"/>
  <c r="Y501" i="48"/>
  <c r="AB501" i="48" s="1"/>
  <c r="Y502" i="48"/>
  <c r="AB502" i="48" s="1"/>
  <c r="AB106" i="48"/>
  <c r="Y186" i="48"/>
  <c r="AB186" i="48" s="1"/>
  <c r="Y199" i="48"/>
  <c r="AB199" i="48" s="1"/>
  <c r="AB198" i="48"/>
  <c r="Y223" i="48"/>
  <c r="AB223" i="48" s="1"/>
  <c r="Y229" i="48"/>
  <c r="AB229" i="48" s="1"/>
  <c r="Y231" i="48"/>
  <c r="AB231" i="48" s="1"/>
  <c r="AY599" i="48"/>
  <c r="Y243" i="48"/>
  <c r="AB243" i="48" s="1"/>
  <c r="AS599" i="48"/>
  <c r="Y477" i="48"/>
  <c r="AB477" i="48" s="1"/>
  <c r="BB599" i="48"/>
  <c r="X599" i="48"/>
  <c r="AP599" i="48"/>
  <c r="Y256" i="48"/>
  <c r="AB256" i="48" s="1"/>
  <c r="Y302" i="48"/>
  <c r="AB302" i="48" s="1"/>
  <c r="Y311" i="48"/>
  <c r="AB311" i="48" s="1"/>
  <c r="AB320" i="48"/>
  <c r="AB340" i="48"/>
  <c r="AB379" i="48"/>
  <c r="AB372" i="48"/>
  <c r="Y517" i="48"/>
  <c r="AB517" i="48" s="1"/>
  <c r="AH599" i="48"/>
  <c r="BG599" i="48"/>
  <c r="AB331" i="48"/>
  <c r="Y319" i="48"/>
  <c r="AB319" i="48" s="1"/>
  <c r="AB370" i="48"/>
  <c r="AB400" i="48"/>
  <c r="Y445" i="48"/>
  <c r="AB445" i="48" s="1"/>
  <c r="Y478" i="48"/>
  <c r="AB478" i="48" s="1"/>
  <c r="Y495" i="48"/>
  <c r="AB495" i="48" s="1"/>
  <c r="Y547" i="48"/>
  <c r="AZ599" i="48"/>
  <c r="AB324" i="48"/>
  <c r="AB322" i="48"/>
  <c r="AB378" i="48"/>
  <c r="AB476" i="48"/>
  <c r="Y534" i="48"/>
  <c r="AB534" i="48" s="1"/>
  <c r="V599" i="48"/>
  <c r="BA599" i="48"/>
  <c r="AB327" i="48"/>
  <c r="AB371" i="48"/>
  <c r="AB390" i="48"/>
  <c r="Y401" i="48"/>
  <c r="AB401" i="48" s="1"/>
  <c r="AB405" i="48"/>
  <c r="AB440" i="48"/>
  <c r="Y468" i="48"/>
  <c r="AB468" i="48" s="1"/>
  <c r="Y511" i="48"/>
  <c r="AB511" i="48" s="1"/>
  <c r="Y356" i="48"/>
  <c r="AB356" i="48" s="1"/>
  <c r="Y475" i="48"/>
  <c r="AB475" i="48" s="1"/>
  <c r="Y442" i="48"/>
  <c r="AB442" i="48" s="1"/>
  <c r="AB452" i="48"/>
  <c r="Y460" i="48"/>
  <c r="AB460" i="48" s="1"/>
  <c r="AB480" i="48"/>
  <c r="Y500" i="48"/>
  <c r="AB500" i="48" s="1"/>
  <c r="Y572" i="48"/>
  <c r="AB572" i="48" s="1"/>
  <c r="Y373" i="48"/>
  <c r="AB373" i="48" s="1"/>
  <c r="Y443" i="48"/>
  <c r="AB443" i="48" s="1"/>
  <c r="AB453" i="48"/>
  <c r="Y466" i="48"/>
  <c r="AB466" i="48" s="1"/>
  <c r="AN542" i="48"/>
  <c r="AL542" i="48"/>
  <c r="Y573" i="48"/>
  <c r="AB573" i="48" s="1"/>
  <c r="Y381" i="48"/>
  <c r="AB381" i="48" s="1"/>
  <c r="Y451" i="48"/>
  <c r="AB451" i="48" s="1"/>
  <c r="AB479" i="48"/>
  <c r="Y499" i="48"/>
  <c r="AB499" i="48" s="1"/>
  <c r="AB538" i="48"/>
  <c r="AB522" i="48"/>
  <c r="W595" i="48"/>
  <c r="Y575" i="48"/>
  <c r="AB575" i="48" s="1"/>
  <c r="AB583" i="48"/>
  <c r="Y467" i="48"/>
  <c r="AB467" i="48" s="1"/>
  <c r="Y488" i="48"/>
  <c r="AB488" i="48" s="1"/>
  <c r="AB526" i="48"/>
  <c r="AB542" i="48"/>
  <c r="AB548" i="48"/>
  <c r="AB518" i="48"/>
  <c r="Y582" i="48"/>
  <c r="AB582" i="48" s="1"/>
  <c r="V595" i="48"/>
  <c r="Y533" i="48"/>
  <c r="AB533" i="48" s="1"/>
  <c r="Y559" i="48"/>
  <c r="AB559" i="48" s="1"/>
  <c r="N17" i="5" l="1"/>
  <c r="L50" i="14"/>
  <c r="H44" i="14"/>
  <c r="L14" i="14"/>
  <c r="F56" i="32"/>
  <c r="K18" i="32"/>
  <c r="L47" i="14"/>
  <c r="K47" i="14"/>
  <c r="L41" i="14"/>
  <c r="K41" i="14"/>
  <c r="F53" i="32"/>
  <c r="L58" i="14"/>
  <c r="K58" i="14"/>
  <c r="K32" i="32"/>
  <c r="L32" i="32"/>
  <c r="H33" i="32"/>
  <c r="H18" i="32"/>
  <c r="H24" i="32"/>
  <c r="L60" i="14"/>
  <c r="L35" i="14"/>
  <c r="H54" i="14"/>
  <c r="L55" i="14"/>
  <c r="H25" i="14"/>
  <c r="L13" i="14"/>
  <c r="F33" i="32"/>
  <c r="F44" i="14"/>
  <c r="L45" i="14"/>
  <c r="K45" i="14"/>
  <c r="L56" i="14"/>
  <c r="K56" i="14"/>
  <c r="F54" i="14"/>
  <c r="F29" i="32"/>
  <c r="F42" i="32"/>
  <c r="K34" i="14"/>
  <c r="F32" i="14"/>
  <c r="L12" i="14"/>
  <c r="L51" i="14"/>
  <c r="L38" i="14"/>
  <c r="F40" i="14"/>
  <c r="L42" i="14"/>
  <c r="K42" i="14"/>
  <c r="F27" i="32"/>
  <c r="F40" i="32"/>
  <c r="F41" i="32"/>
  <c r="K33" i="14"/>
  <c r="L33" i="14"/>
  <c r="F48" i="14"/>
  <c r="L49" i="14"/>
  <c r="K49" i="14"/>
  <c r="H40" i="14"/>
  <c r="H48" i="14"/>
  <c r="L36" i="14"/>
  <c r="F25" i="14"/>
  <c r="L26" i="14"/>
  <c r="K26" i="14"/>
  <c r="F44" i="32"/>
  <c r="F51" i="32"/>
  <c r="K28" i="14"/>
  <c r="L28" i="14"/>
  <c r="F45" i="32"/>
  <c r="L43" i="14"/>
  <c r="K43" i="14"/>
  <c r="F24" i="32"/>
  <c r="F54" i="32"/>
  <c r="L53" i="14"/>
  <c r="K53" i="14"/>
  <c r="BH441" i="48"/>
  <c r="BI568" i="48"/>
  <c r="BI564" i="48"/>
  <c r="BH472" i="48"/>
  <c r="U542" i="48"/>
  <c r="U473" i="48"/>
  <c r="BI565" i="48"/>
  <c r="U465" i="48"/>
  <c r="U531" i="48"/>
  <c r="BI466" i="48"/>
  <c r="BI518" i="48"/>
  <c r="BI582" i="48"/>
  <c r="U430" i="48"/>
  <c r="U429" i="48"/>
  <c r="BH514" i="48"/>
  <c r="BJ473" i="48"/>
  <c r="U505" i="48"/>
  <c r="BI477" i="48"/>
  <c r="U582" i="48"/>
  <c r="BJ380" i="48"/>
  <c r="BI431" i="48"/>
  <c r="U584" i="48"/>
  <c r="U431" i="48"/>
  <c r="BJ584" i="48"/>
  <c r="T2" i="48"/>
  <c r="BJ390" i="48"/>
  <c r="BI542" i="48"/>
  <c r="BI454" i="48"/>
  <c r="U494" i="48"/>
  <c r="BJ460" i="48"/>
  <c r="BJ495" i="48"/>
  <c r="BJ502" i="48"/>
  <c r="BJ440" i="48"/>
  <c r="U2" i="48"/>
  <c r="BH542" i="48"/>
  <c r="BH571" i="48"/>
  <c r="BI571" i="48"/>
  <c r="U454" i="48"/>
  <c r="BI494" i="48"/>
  <c r="BH460" i="48"/>
  <c r="U502" i="48"/>
  <c r="BH440" i="48"/>
  <c r="BH307" i="48"/>
  <c r="BI2" i="48"/>
  <c r="BI532" i="48"/>
  <c r="BH582" i="48"/>
  <c r="U464" i="48"/>
  <c r="BI440" i="48"/>
  <c r="BH2" i="48"/>
  <c r="BJ571" i="48"/>
  <c r="BH454" i="48"/>
  <c r="BH494" i="48"/>
  <c r="BH424" i="48"/>
  <c r="BH502" i="48"/>
  <c r="BJ532" i="48"/>
  <c r="U470" i="48"/>
  <c r="BH545" i="48"/>
  <c r="BJ424" i="48"/>
  <c r="BH455" i="48"/>
  <c r="U459" i="48"/>
  <c r="BJ455" i="48"/>
  <c r="BJ569" i="48"/>
  <c r="BH439" i="48"/>
  <c r="U532" i="48"/>
  <c r="BH26" i="48"/>
  <c r="BI439" i="48"/>
  <c r="U15" i="48"/>
  <c r="U161" i="48"/>
  <c r="BI184" i="48"/>
  <c r="BH17" i="48"/>
  <c r="BH387" i="48"/>
  <c r="BH341" i="48"/>
  <c r="BH380" i="48"/>
  <c r="BI348" i="48"/>
  <c r="BJ413" i="48"/>
  <c r="U348" i="48"/>
  <c r="U380" i="48"/>
  <c r="BJ344" i="48"/>
  <c r="BH384" i="48"/>
  <c r="U404" i="48"/>
  <c r="BH394" i="48"/>
  <c r="U361" i="48"/>
  <c r="BJ348" i="48"/>
  <c r="BI392" i="48"/>
  <c r="BJ315" i="48"/>
  <c r="U344" i="48"/>
  <c r="BI384" i="48"/>
  <c r="BI344" i="48"/>
  <c r="BJ284" i="48"/>
  <c r="BI307" i="48"/>
  <c r="U315" i="48"/>
  <c r="BI204" i="48"/>
  <c r="BI238" i="48"/>
  <c r="BJ244" i="48"/>
  <c r="U207" i="48"/>
  <c r="BI284" i="48"/>
  <c r="BJ335" i="48"/>
  <c r="BI197" i="48"/>
  <c r="BJ183" i="48"/>
  <c r="BJ293" i="48"/>
  <c r="BI301" i="48"/>
  <c r="BI317" i="48"/>
  <c r="BJ174" i="48"/>
  <c r="BH301" i="48"/>
  <c r="U192" i="48"/>
  <c r="T21" i="48"/>
  <c r="U75" i="48"/>
  <c r="BI275" i="48"/>
  <c r="BJ301" i="48"/>
  <c r="BI128" i="48"/>
  <c r="BH207" i="48"/>
  <c r="BH284" i="48"/>
  <c r="BJ31" i="48"/>
  <c r="BI337" i="48"/>
  <c r="BH256" i="48"/>
  <c r="BH229" i="48"/>
  <c r="BJ262" i="48"/>
  <c r="BH109" i="48"/>
  <c r="BI31" i="48"/>
  <c r="BI4" i="48"/>
  <c r="BI17" i="48"/>
  <c r="BH305" i="48"/>
  <c r="U271" i="48"/>
  <c r="BI334" i="48"/>
  <c r="BJ63" i="48"/>
  <c r="BJ186" i="48"/>
  <c r="U326" i="48"/>
  <c r="BJ204" i="48"/>
  <c r="BI207" i="48"/>
  <c r="U269" i="48"/>
  <c r="BI93" i="48"/>
  <c r="BH168" i="48"/>
  <c r="U98" i="48"/>
  <c r="BH192" i="48"/>
  <c r="BJ229" i="48"/>
  <c r="BI136" i="48"/>
  <c r="BI121" i="48"/>
  <c r="BI174" i="48"/>
  <c r="BJ109" i="48"/>
  <c r="U63" i="48"/>
  <c r="BJ147" i="48"/>
  <c r="BI63" i="48"/>
  <c r="U93" i="48"/>
  <c r="BJ71" i="48"/>
  <c r="BI147" i="48"/>
  <c r="U71" i="48"/>
  <c r="BH93" i="48"/>
  <c r="BH106" i="48"/>
  <c r="BH71" i="48"/>
  <c r="U147" i="48"/>
  <c r="BJ36" i="48"/>
  <c r="BJ6" i="48"/>
  <c r="BH21" i="48"/>
  <c r="BH4" i="48"/>
  <c r="BH78" i="48"/>
  <c r="BJ139" i="48"/>
  <c r="U31" i="48"/>
  <c r="BI21" i="48"/>
  <c r="T31" i="48"/>
  <c r="U136" i="48"/>
  <c r="U565" i="48"/>
  <c r="BH466" i="48"/>
  <c r="U289" i="48"/>
  <c r="BH371" i="48"/>
  <c r="BH13" i="48"/>
  <c r="BH154" i="48"/>
  <c r="BJ389" i="48"/>
  <c r="BJ200" i="48"/>
  <c r="BI471" i="48"/>
  <c r="BH473" i="48"/>
  <c r="BJ505" i="48"/>
  <c r="BH392" i="48"/>
  <c r="BJ33" i="48"/>
  <c r="BI98" i="48"/>
  <c r="U36" i="48"/>
  <c r="BJ509" i="48"/>
  <c r="BJ4" i="48"/>
  <c r="U113" i="48"/>
  <c r="BH429" i="48"/>
  <c r="BH528" i="48"/>
  <c r="BI441" i="48"/>
  <c r="BH568" i="48"/>
  <c r="BI33" i="48"/>
  <c r="U260" i="48"/>
  <c r="BI460" i="48"/>
  <c r="BH505" i="48"/>
  <c r="BJ392" i="48"/>
  <c r="U210" i="48"/>
  <c r="BI528" i="48"/>
  <c r="U514" i="48"/>
  <c r="BH548" i="48"/>
  <c r="BH565" i="48"/>
  <c r="U441" i="48"/>
  <c r="BJ343" i="48"/>
  <c r="U568" i="48"/>
  <c r="U474" i="48"/>
  <c r="BH33" i="48"/>
  <c r="BI144" i="48"/>
  <c r="U40" i="48"/>
  <c r="BH283" i="48"/>
  <c r="BI356" i="48"/>
  <c r="U4" i="48"/>
  <c r="BJ447" i="48"/>
  <c r="BI231" i="48"/>
  <c r="BI391" i="48"/>
  <c r="U54" i="48"/>
  <c r="BH511" i="48"/>
  <c r="BI267" i="48"/>
  <c r="BI36" i="48"/>
  <c r="U231" i="48"/>
  <c r="U456" i="48"/>
  <c r="U511" i="48"/>
  <c r="BH36" i="48"/>
  <c r="BI192" i="48"/>
  <c r="BJ522" i="48"/>
  <c r="BJ457" i="48"/>
  <c r="U272" i="48"/>
  <c r="U169" i="48"/>
  <c r="T18" i="48"/>
  <c r="BJ578" i="48"/>
  <c r="U477" i="48"/>
  <c r="U283" i="48"/>
  <c r="BI62" i="48"/>
  <c r="BH320" i="48"/>
  <c r="BJ210" i="48"/>
  <c r="U245" i="48"/>
  <c r="BH263" i="48"/>
  <c r="BJ162" i="48"/>
  <c r="BH116" i="48"/>
  <c r="BJ340" i="48"/>
  <c r="BH144" i="48"/>
  <c r="BI309" i="48"/>
  <c r="BI200" i="48"/>
  <c r="U436" i="48"/>
  <c r="BH327" i="48"/>
  <c r="BI51" i="48"/>
  <c r="BI187" i="48"/>
  <c r="BJ7" i="48"/>
  <c r="BH393" i="48"/>
  <c r="BI481" i="48"/>
  <c r="BI251" i="48"/>
  <c r="BJ333" i="48"/>
  <c r="BI245" i="48"/>
  <c r="BI263" i="48"/>
  <c r="U140" i="48"/>
  <c r="BH98" i="48"/>
  <c r="BH340" i="48"/>
  <c r="BJ118" i="48"/>
  <c r="U144" i="48"/>
  <c r="BI312" i="48"/>
  <c r="U20" i="48"/>
  <c r="BH113" i="48"/>
  <c r="BH329" i="48"/>
  <c r="BH121" i="48"/>
  <c r="BH522" i="48"/>
  <c r="BI514" i="48"/>
  <c r="BJ401" i="48"/>
  <c r="BH471" i="48"/>
  <c r="U121" i="48"/>
  <c r="BJ556" i="48"/>
  <c r="BH481" i="48"/>
  <c r="BH326" i="48"/>
  <c r="BH200" i="48"/>
  <c r="BJ245" i="48"/>
  <c r="U263" i="48"/>
  <c r="BI146" i="48"/>
  <c r="BH169" i="48"/>
  <c r="U300" i="48"/>
  <c r="BI107" i="48"/>
  <c r="BI20" i="48"/>
  <c r="BI210" i="48"/>
  <c r="BJ429" i="48"/>
  <c r="U442" i="48"/>
  <c r="BJ325" i="48"/>
  <c r="BJ533" i="48"/>
  <c r="U483" i="48"/>
  <c r="BI548" i="48"/>
  <c r="BI456" i="48"/>
  <c r="BJ278" i="48"/>
  <c r="BJ360" i="48"/>
  <c r="BI112" i="48"/>
  <c r="BI140" i="48"/>
  <c r="BJ66" i="48"/>
  <c r="U7" i="48"/>
  <c r="U526" i="48"/>
  <c r="BJ490" i="48"/>
  <c r="T17" i="48"/>
  <c r="BI426" i="48"/>
  <c r="U455" i="48"/>
  <c r="BI113" i="48"/>
  <c r="BJ231" i="48"/>
  <c r="BH333" i="48"/>
  <c r="BH204" i="48"/>
  <c r="BH235" i="48"/>
  <c r="BJ363" i="48"/>
  <c r="BJ530" i="48"/>
  <c r="BH515" i="48"/>
  <c r="BJ529" i="48"/>
  <c r="BJ356" i="48"/>
  <c r="BJ215" i="48"/>
  <c r="BI162" i="48"/>
  <c r="BI50" i="48"/>
  <c r="U220" i="48"/>
  <c r="BI445" i="48"/>
  <c r="BJ561" i="48"/>
  <c r="BI511" i="48"/>
  <c r="BI452" i="48"/>
  <c r="BI64" i="48"/>
  <c r="BJ157" i="48"/>
  <c r="BH490" i="48"/>
  <c r="BI35" i="48"/>
  <c r="U447" i="48"/>
  <c r="BJ11" i="48"/>
  <c r="BI367" i="48"/>
  <c r="U490" i="48"/>
  <c r="BJ452" i="48"/>
  <c r="T35" i="48"/>
  <c r="BH35" i="48"/>
  <c r="BI538" i="48"/>
  <c r="U393" i="48"/>
  <c r="BJ515" i="48"/>
  <c r="BI457" i="48"/>
  <c r="U589" i="48"/>
  <c r="BJ342" i="48"/>
  <c r="BI293" i="48"/>
  <c r="BI157" i="48"/>
  <c r="BJ308" i="48"/>
  <c r="BH492" i="48"/>
  <c r="BI68" i="48"/>
  <c r="BH60" i="48"/>
  <c r="BH420" i="48"/>
  <c r="BH118" i="48"/>
  <c r="BH220" i="48"/>
  <c r="T52" i="48"/>
  <c r="BJ326" i="48"/>
  <c r="BH452" i="48"/>
  <c r="BJ35" i="48"/>
  <c r="T8" i="48"/>
  <c r="BJ394" i="48"/>
  <c r="BH378" i="48"/>
  <c r="BI313" i="48"/>
  <c r="BI475" i="48"/>
  <c r="BJ279" i="48"/>
  <c r="BH470" i="48"/>
  <c r="BI470" i="48"/>
  <c r="BI515" i="48"/>
  <c r="BH457" i="48"/>
  <c r="U529" i="48"/>
  <c r="BI376" i="48"/>
  <c r="BH152" i="48"/>
  <c r="U499" i="48"/>
  <c r="BH510" i="48"/>
  <c r="BH46" i="48"/>
  <c r="BJ538" i="48"/>
  <c r="U446" i="48"/>
  <c r="U559" i="48"/>
  <c r="BJ492" i="48"/>
  <c r="BJ182" i="48"/>
  <c r="BH75" i="48"/>
  <c r="BJ40" i="48"/>
  <c r="BJ46" i="48"/>
  <c r="BI378" i="48"/>
  <c r="BI154" i="48"/>
  <c r="BH572" i="48"/>
  <c r="U578" i="48"/>
  <c r="BI578" i="48"/>
  <c r="BH114" i="48"/>
  <c r="BI114" i="48"/>
  <c r="U114" i="48"/>
  <c r="U194" i="48"/>
  <c r="BI194" i="48"/>
  <c r="BH194" i="48"/>
  <c r="BJ194" i="48"/>
  <c r="BJ252" i="48"/>
  <c r="BI252" i="48"/>
  <c r="BI482" i="48"/>
  <c r="U482" i="48"/>
  <c r="BH482" i="48"/>
  <c r="BJ327" i="48"/>
  <c r="BI327" i="48"/>
  <c r="U408" i="48"/>
  <c r="BJ408" i="48"/>
  <c r="U123" i="48"/>
  <c r="BH123" i="48"/>
  <c r="BJ123" i="48"/>
  <c r="BJ383" i="48"/>
  <c r="BH383" i="48"/>
  <c r="BI280" i="48"/>
  <c r="U280" i="48"/>
  <c r="BH280" i="48"/>
  <c r="U222" i="48"/>
  <c r="BH222" i="48"/>
  <c r="BJ222" i="48"/>
  <c r="BJ294" i="48"/>
  <c r="BI294" i="48"/>
  <c r="U426" i="48"/>
  <c r="BH426" i="48"/>
  <c r="BJ236" i="48"/>
  <c r="BH236" i="48"/>
  <c r="BJ126" i="48"/>
  <c r="U126" i="48"/>
  <c r="BJ583" i="48"/>
  <c r="U583" i="48"/>
  <c r="BH583" i="48"/>
  <c r="BI583" i="48"/>
  <c r="BJ543" i="48"/>
  <c r="BH543" i="48"/>
  <c r="U543" i="48"/>
  <c r="BI543" i="48"/>
  <c r="BJ407" i="48"/>
  <c r="BH407" i="48"/>
  <c r="U407" i="48"/>
  <c r="BI407" i="48"/>
  <c r="BH363" i="48"/>
  <c r="BI363" i="48"/>
  <c r="BJ324" i="48"/>
  <c r="BI324" i="48"/>
  <c r="U324" i="48"/>
  <c r="BI420" i="48"/>
  <c r="BJ420" i="48"/>
  <c r="BJ372" i="48"/>
  <c r="U372" i="48"/>
  <c r="BH372" i="48"/>
  <c r="U339" i="48"/>
  <c r="BI339" i="48"/>
  <c r="BH339" i="48"/>
  <c r="BI310" i="48"/>
  <c r="U310" i="48"/>
  <c r="BH310" i="48"/>
  <c r="BJ310" i="48"/>
  <c r="BJ277" i="48"/>
  <c r="BH277" i="48"/>
  <c r="BI277" i="48"/>
  <c r="U236" i="48"/>
  <c r="BI126" i="48"/>
  <c r="U138" i="48"/>
  <c r="BH138" i="48"/>
  <c r="BH57" i="48"/>
  <c r="BI57" i="48"/>
  <c r="BJ382" i="48"/>
  <c r="BI382" i="48"/>
  <c r="BI232" i="48"/>
  <c r="BH232" i="48"/>
  <c r="BJ92" i="48"/>
  <c r="U92" i="48"/>
  <c r="BH555" i="48"/>
  <c r="BJ555" i="48"/>
  <c r="BI555" i="48"/>
  <c r="U555" i="48"/>
  <c r="BI415" i="48"/>
  <c r="BJ415" i="48"/>
  <c r="BH415" i="48"/>
  <c r="U415" i="48"/>
  <c r="BI264" i="48"/>
  <c r="BJ264" i="48"/>
  <c r="U223" i="48"/>
  <c r="BI223" i="48"/>
  <c r="BH223" i="48"/>
  <c r="BJ223" i="48"/>
  <c r="BJ189" i="48"/>
  <c r="U189" i="48"/>
  <c r="BH189" i="48"/>
  <c r="BI189" i="48"/>
  <c r="BJ56" i="48"/>
  <c r="BI56" i="48"/>
  <c r="BH55" i="48"/>
  <c r="U55" i="48"/>
  <c r="BI55" i="48"/>
  <c r="U491" i="48"/>
  <c r="BI491" i="48"/>
  <c r="U67" i="48"/>
  <c r="BJ67" i="48"/>
  <c r="BJ375" i="48"/>
  <c r="BH375" i="48"/>
  <c r="BI375" i="48"/>
  <c r="BH129" i="48"/>
  <c r="BI129" i="48"/>
  <c r="U575" i="48"/>
  <c r="BJ575" i="48"/>
  <c r="BI575" i="48"/>
  <c r="BH575" i="48"/>
  <c r="BJ51" i="48"/>
  <c r="T51" i="48"/>
  <c r="BJ525" i="48"/>
  <c r="BH525" i="48"/>
  <c r="BI525" i="48"/>
  <c r="U311" i="48"/>
  <c r="BJ311" i="48"/>
  <c r="BI536" i="48"/>
  <c r="BJ536" i="48"/>
  <c r="BJ500" i="48"/>
  <c r="BI500" i="48"/>
  <c r="BJ274" i="48"/>
  <c r="U274" i="48"/>
  <c r="U345" i="48"/>
  <c r="BI345" i="48"/>
  <c r="BJ37" i="48"/>
  <c r="BI37" i="48"/>
  <c r="T37" i="48"/>
  <c r="BH85" i="48"/>
  <c r="U85" i="48"/>
  <c r="BH507" i="48"/>
  <c r="BI507" i="48"/>
  <c r="BH474" i="48"/>
  <c r="BI474" i="48"/>
  <c r="BI250" i="48"/>
  <c r="U250" i="48"/>
  <c r="BJ250" i="48"/>
  <c r="BJ217" i="48"/>
  <c r="BH217" i="48"/>
  <c r="U145" i="48"/>
  <c r="BH145" i="48"/>
  <c r="BJ149" i="48"/>
  <c r="BI149" i="48"/>
  <c r="BJ576" i="48"/>
  <c r="U576" i="48"/>
  <c r="BI576" i="48"/>
  <c r="BI443" i="48"/>
  <c r="BH443" i="48"/>
  <c r="BJ405" i="48"/>
  <c r="BH405" i="48"/>
  <c r="BJ214" i="48"/>
  <c r="BI214" i="48"/>
  <c r="BH214" i="48"/>
  <c r="BJ331" i="48"/>
  <c r="BH331" i="48"/>
  <c r="BJ302" i="48"/>
  <c r="BI302" i="48"/>
  <c r="BH442" i="48"/>
  <c r="BH475" i="48"/>
  <c r="BH395" i="48"/>
  <c r="U309" i="48"/>
  <c r="BJ240" i="48"/>
  <c r="BJ599" i="48" s="1"/>
  <c r="BH83" i="48"/>
  <c r="T5" i="48"/>
  <c r="U564" i="48"/>
  <c r="U527" i="48"/>
  <c r="BI254" i="48"/>
  <c r="U58" i="48"/>
  <c r="BI109" i="48"/>
  <c r="BJ527" i="48"/>
  <c r="U254" i="48"/>
  <c r="BJ38" i="48"/>
  <c r="BH321" i="48"/>
  <c r="U328" i="48"/>
  <c r="BI395" i="48"/>
  <c r="BH240" i="48"/>
  <c r="BH599" i="48" s="1"/>
  <c r="BJ116" i="48"/>
  <c r="BI48" i="48"/>
  <c r="BH158" i="48"/>
  <c r="BI116" i="48"/>
  <c r="BJ5" i="48"/>
  <c r="BI534" i="48"/>
  <c r="Q599" i="48"/>
  <c r="BI306" i="48"/>
  <c r="U48" i="48"/>
  <c r="BI158" i="48"/>
  <c r="BI52" i="48"/>
  <c r="U306" i="48"/>
  <c r="BH5" i="48"/>
  <c r="BH254" i="48"/>
  <c r="BH447" i="48"/>
  <c r="BJ557" i="48"/>
  <c r="BI368" i="48"/>
  <c r="BI219" i="48"/>
  <c r="BI150" i="48"/>
  <c r="T49" i="48"/>
  <c r="U416" i="48"/>
  <c r="BI489" i="48"/>
  <c r="BH557" i="48"/>
  <c r="BJ368" i="48"/>
  <c r="U150" i="48"/>
  <c r="BJ112" i="48"/>
  <c r="BJ306" i="48"/>
  <c r="U52" i="48"/>
  <c r="BJ309" i="48"/>
  <c r="U139" i="48"/>
  <c r="S35" i="31"/>
  <c r="T35" i="31" s="1"/>
  <c r="S38" i="31"/>
  <c r="T38" i="31" s="1"/>
  <c r="U38" i="31" s="1"/>
  <c r="S48" i="31"/>
  <c r="T48" i="31" s="1"/>
  <c r="E8" i="76"/>
  <c r="BI522" i="48"/>
  <c r="BH576" i="48"/>
  <c r="U481" i="48"/>
  <c r="BI493" i="48"/>
  <c r="U293" i="48"/>
  <c r="BI244" i="48"/>
  <c r="BI228" i="48"/>
  <c r="U142" i="48"/>
  <c r="U51" i="48"/>
  <c r="BJ60" i="48"/>
  <c r="BI335" i="48"/>
  <c r="BI161" i="48"/>
  <c r="U419" i="48"/>
  <c r="T16" i="48"/>
  <c r="BJ145" i="48"/>
  <c r="BH268" i="48"/>
  <c r="U149" i="48"/>
  <c r="BJ270" i="48"/>
  <c r="BI85" i="48"/>
  <c r="BJ518" i="48"/>
  <c r="BH184" i="48"/>
  <c r="BH137" i="48"/>
  <c r="BH444" i="48"/>
  <c r="T44" i="48"/>
  <c r="BH476" i="48"/>
  <c r="BH44" i="48"/>
  <c r="BH250" i="48"/>
  <c r="U330" i="48"/>
  <c r="BI77" i="48"/>
  <c r="U77" i="48"/>
  <c r="BJ499" i="48"/>
  <c r="U538" i="48"/>
  <c r="BJ528" i="48"/>
  <c r="BH459" i="48"/>
  <c r="BH446" i="48"/>
  <c r="U548" i="48"/>
  <c r="BJ464" i="48"/>
  <c r="BJ471" i="48"/>
  <c r="BH529" i="48"/>
  <c r="U439" i="48"/>
  <c r="BJ395" i="48"/>
  <c r="BJ341" i="48"/>
  <c r="BJ493" i="48"/>
  <c r="BH244" i="48"/>
  <c r="BJ165" i="48"/>
  <c r="U356" i="48"/>
  <c r="BI308" i="48"/>
  <c r="BJ150" i="48"/>
  <c r="BJ44" i="48"/>
  <c r="BH140" i="48"/>
  <c r="BJ52" i="48"/>
  <c r="BH48" i="48"/>
  <c r="U229" i="48"/>
  <c r="BH162" i="48"/>
  <c r="T33" i="48"/>
  <c r="T13" i="48"/>
  <c r="BH161" i="48"/>
  <c r="U61" i="48"/>
  <c r="BI13" i="48"/>
  <c r="BI300" i="48"/>
  <c r="U13" i="48"/>
  <c r="BI118" i="48"/>
  <c r="BJ136" i="48"/>
  <c r="U5" i="48"/>
  <c r="BI40" i="48"/>
  <c r="BH416" i="48"/>
  <c r="BH499" i="48"/>
  <c r="U64" i="48"/>
  <c r="BI526" i="48"/>
  <c r="BH518" i="48"/>
  <c r="U378" i="48"/>
  <c r="BH367" i="48"/>
  <c r="BH330" i="48"/>
  <c r="BJ260" i="48"/>
  <c r="BI468" i="48"/>
  <c r="BH16" i="48"/>
  <c r="BJ53" i="48"/>
  <c r="BI44" i="48"/>
  <c r="BJ106" i="48"/>
  <c r="BI289" i="48"/>
  <c r="BH390" i="48"/>
  <c r="U545" i="48"/>
  <c r="BH561" i="48"/>
  <c r="BI547" i="48"/>
  <c r="BH422" i="48"/>
  <c r="BI503" i="48"/>
  <c r="BJ523" i="48"/>
  <c r="U513" i="48"/>
  <c r="BJ449" i="48"/>
  <c r="U424" i="48"/>
  <c r="BI557" i="48"/>
  <c r="BH465" i="48"/>
  <c r="BH431" i="48"/>
  <c r="BI584" i="48"/>
  <c r="BI387" i="48"/>
  <c r="BI333" i="48"/>
  <c r="BI278" i="48"/>
  <c r="U240" i="48"/>
  <c r="U599" i="48" s="1"/>
  <c r="U184" i="48"/>
  <c r="BI305" i="48"/>
  <c r="BI405" i="48"/>
  <c r="BH404" i="48"/>
  <c r="BH302" i="48"/>
  <c r="U307" i="48"/>
  <c r="U214" i="48"/>
  <c r="BH246" i="48"/>
  <c r="BH182" i="48"/>
  <c r="BH335" i="48"/>
  <c r="BH430" i="48"/>
  <c r="BI262" i="48"/>
  <c r="U340" i="48"/>
  <c r="BI419" i="48"/>
  <c r="BJ64" i="48"/>
  <c r="BI53" i="48"/>
  <c r="BJ49" i="48"/>
  <c r="T40" i="48"/>
  <c r="BJ411" i="48"/>
  <c r="BJ304" i="48"/>
  <c r="BI366" i="48"/>
  <c r="U384" i="48"/>
  <c r="BH233" i="48"/>
  <c r="T53" i="48"/>
  <c r="BI303" i="48"/>
  <c r="U157" i="48"/>
  <c r="BH30" i="48"/>
  <c r="BI16" i="48"/>
  <c r="U106" i="48"/>
  <c r="BH304" i="48"/>
  <c r="BI459" i="48"/>
  <c r="BH315" i="48"/>
  <c r="BJ367" i="48"/>
  <c r="BH92" i="48"/>
  <c r="U390" i="48"/>
  <c r="BJ77" i="48"/>
  <c r="U233" i="48"/>
  <c r="U503" i="48"/>
  <c r="BH544" i="48"/>
  <c r="BI413" i="48"/>
  <c r="BJ323" i="48"/>
  <c r="BJ305" i="48"/>
  <c r="BI246" i="48"/>
  <c r="BI341" i="48"/>
  <c r="BJ128" i="48"/>
  <c r="U279" i="48"/>
  <c r="U303" i="48"/>
  <c r="BI394" i="48"/>
  <c r="BJ16" i="48"/>
  <c r="U422" i="48"/>
  <c r="BJ17" i="48"/>
  <c r="BH215" i="48"/>
  <c r="BJ154" i="48"/>
  <c r="BJ330" i="48"/>
  <c r="BI545" i="48"/>
  <c r="BI422" i="48"/>
  <c r="U366" i="48"/>
  <c r="BJ465" i="48"/>
  <c r="U387" i="48"/>
  <c r="U403" i="48"/>
  <c r="BH278" i="48"/>
  <c r="BH128" i="48"/>
  <c r="BI182" i="48"/>
  <c r="BI430" i="48"/>
  <c r="BI75" i="48"/>
  <c r="BH419" i="48"/>
  <c r="BJ322" i="48"/>
  <c r="U561" i="48"/>
  <c r="BI523" i="48"/>
  <c r="BI513" i="48"/>
  <c r="BI423" i="48"/>
  <c r="BI195" i="48"/>
  <c r="BJ26" i="48"/>
  <c r="BH300" i="48"/>
  <c r="BH61" i="48"/>
  <c r="U53" i="48"/>
  <c r="BH508" i="48"/>
  <c r="BI590" i="48"/>
  <c r="BH503" i="48"/>
  <c r="BI446" i="48"/>
  <c r="BH523" i="48"/>
  <c r="U413" i="48"/>
  <c r="BH493" i="48"/>
  <c r="BH289" i="48"/>
  <c r="BJ404" i="48"/>
  <c r="BH308" i="48"/>
  <c r="BJ246" i="48"/>
  <c r="U215" i="48"/>
  <c r="U243" i="48"/>
  <c r="BH195" i="48"/>
  <c r="U26" i="48"/>
  <c r="BJ197" i="48"/>
  <c r="BI220" i="48"/>
  <c r="BI26" i="48"/>
  <c r="BH10" i="48"/>
  <c r="BJ553" i="48"/>
  <c r="BH260" i="48"/>
  <c r="BH279" i="48"/>
  <c r="BJ91" i="48"/>
  <c r="BH303" i="48"/>
  <c r="BJ48" i="48"/>
  <c r="BI393" i="48"/>
  <c r="BI164" i="48"/>
  <c r="BJ442" i="48"/>
  <c r="AU274" i="48"/>
  <c r="R21" i="31"/>
  <c r="R18" i="31" s="1"/>
  <c r="BJ371" i="48"/>
  <c r="BJ10" i="48"/>
  <c r="U268" i="48"/>
  <c r="K30" i="6"/>
  <c r="BH524" i="48"/>
  <c r="BJ487" i="48"/>
  <c r="BJ268" i="48"/>
  <c r="BJ320" i="48"/>
  <c r="BJ187" i="48"/>
  <c r="BI224" i="48"/>
  <c r="BH159" i="48"/>
  <c r="BH243" i="48"/>
  <c r="BH198" i="48"/>
  <c r="BJ179" i="48"/>
  <c r="U371" i="48"/>
  <c r="BI176" i="48"/>
  <c r="U49" i="48"/>
  <c r="U37" i="48"/>
  <c r="BI141" i="48"/>
  <c r="BI467" i="48"/>
  <c r="BH164" i="48"/>
  <c r="BH370" i="48"/>
  <c r="U111" i="48"/>
  <c r="U185" i="48"/>
  <c r="BI524" i="48"/>
  <c r="U463" i="48"/>
  <c r="BI403" i="48"/>
  <c r="U320" i="48"/>
  <c r="U353" i="48"/>
  <c r="BJ243" i="48"/>
  <c r="U163" i="48"/>
  <c r="BJ110" i="48"/>
  <c r="BI198" i="48"/>
  <c r="BJ85" i="48"/>
  <c r="U176" i="48"/>
  <c r="BI49" i="48"/>
  <c r="BH37" i="48"/>
  <c r="BJ141" i="48"/>
  <c r="BJ164" i="48"/>
  <c r="U453" i="48"/>
  <c r="N8" i="5"/>
  <c r="AU224" i="48"/>
  <c r="AU187" i="48"/>
  <c r="G30" i="36"/>
  <c r="K30" i="36" s="1"/>
  <c r="U105" i="48"/>
  <c r="BH105" i="48"/>
  <c r="BJ105" i="48"/>
  <c r="U569" i="48"/>
  <c r="BI569" i="48"/>
  <c r="BH343" i="48"/>
  <c r="U343" i="48"/>
  <c r="BJ267" i="48"/>
  <c r="U267" i="48"/>
  <c r="BH6" i="48"/>
  <c r="T6" i="48"/>
  <c r="U6" i="48"/>
  <c r="U313" i="48"/>
  <c r="BH313" i="48"/>
  <c r="BI270" i="48"/>
  <c r="BH270" i="48"/>
  <c r="BJ218" i="48"/>
  <c r="U218" i="48"/>
  <c r="BI218" i="48"/>
  <c r="BH167" i="48"/>
  <c r="BI167" i="48"/>
  <c r="BJ167" i="48"/>
  <c r="U129" i="48"/>
  <c r="BJ129" i="48"/>
  <c r="BH47" i="48"/>
  <c r="T47" i="48"/>
  <c r="U47" i="48"/>
  <c r="BI354" i="48"/>
  <c r="BH354" i="48"/>
  <c r="U354" i="48"/>
  <c r="BJ287" i="48"/>
  <c r="U287" i="48"/>
  <c r="BH287" i="48"/>
  <c r="BH62" i="48"/>
  <c r="BJ62" i="48"/>
  <c r="BH7" i="48"/>
  <c r="T7" i="48"/>
  <c r="AU432" i="48"/>
  <c r="U570" i="48"/>
  <c r="BH570" i="48"/>
  <c r="BH385" i="48"/>
  <c r="BJ385" i="48"/>
  <c r="BJ292" i="48"/>
  <c r="U292" i="48"/>
  <c r="BH212" i="48"/>
  <c r="U212" i="48"/>
  <c r="U148" i="48"/>
  <c r="BH148" i="48"/>
  <c r="BJ148" i="48"/>
  <c r="U32" i="48"/>
  <c r="BJ32" i="48"/>
  <c r="BI32" i="48"/>
  <c r="BH566" i="48"/>
  <c r="BI566" i="48"/>
  <c r="BJ400" i="48"/>
  <c r="BH400" i="48"/>
  <c r="U400" i="48"/>
  <c r="BI400" i="48"/>
  <c r="BI133" i="48"/>
  <c r="BH133" i="48"/>
  <c r="BJ133" i="48"/>
  <c r="BJ488" i="48"/>
  <c r="BI488" i="48"/>
  <c r="BH517" i="48"/>
  <c r="BJ517" i="48"/>
  <c r="BI517" i="48"/>
  <c r="BI370" i="48"/>
  <c r="BJ370" i="48"/>
  <c r="BI201" i="48"/>
  <c r="BJ201" i="48"/>
  <c r="BJ417" i="48"/>
  <c r="BI417" i="48"/>
  <c r="BI574" i="48"/>
  <c r="BJ574" i="48"/>
  <c r="BJ479" i="48"/>
  <c r="U479" i="48"/>
  <c r="BH398" i="48"/>
  <c r="BI398" i="48"/>
  <c r="BH536" i="48"/>
  <c r="BI14" i="48"/>
  <c r="U488" i="48"/>
  <c r="BI111" i="48"/>
  <c r="U524" i="48"/>
  <c r="BH479" i="48"/>
  <c r="BH253" i="48"/>
  <c r="BH353" i="48"/>
  <c r="BI213" i="48"/>
  <c r="BI212" i="48"/>
  <c r="BH163" i="48"/>
  <c r="BH417" i="48"/>
  <c r="BH176" i="48"/>
  <c r="BH32" i="48"/>
  <c r="BH588" i="48"/>
  <c r="BI135" i="48"/>
  <c r="BJ74" i="48"/>
  <c r="BJ219" i="48"/>
  <c r="U219" i="48"/>
  <c r="BJ175" i="48"/>
  <c r="BI175" i="48"/>
  <c r="BH175" i="48"/>
  <c r="U100" i="48"/>
  <c r="BI100" i="48"/>
  <c r="BJ100" i="48"/>
  <c r="BH56" i="48"/>
  <c r="T56" i="48"/>
  <c r="BJ24" i="48"/>
  <c r="U24" i="48"/>
  <c r="BH408" i="48"/>
  <c r="BI408" i="48"/>
  <c r="BJ152" i="48"/>
  <c r="U152" i="48"/>
  <c r="AU123" i="48"/>
  <c r="U201" i="48"/>
  <c r="K19" i="6"/>
  <c r="AU375" i="48"/>
  <c r="K14" i="6"/>
  <c r="U179" i="48"/>
  <c r="BI179" i="48"/>
  <c r="U500" i="48"/>
  <c r="BH500" i="48"/>
  <c r="U462" i="48"/>
  <c r="BI462" i="48"/>
  <c r="BJ462" i="48"/>
  <c r="BI256" i="48"/>
  <c r="BH111" i="48"/>
  <c r="BJ573" i="48"/>
  <c r="BJ398" i="48"/>
  <c r="BI148" i="48"/>
  <c r="BJ587" i="48"/>
  <c r="U587" i="48"/>
  <c r="BH547" i="48"/>
  <c r="U547" i="48"/>
  <c r="BJ508" i="48"/>
  <c r="BI508" i="48"/>
  <c r="BH435" i="48"/>
  <c r="BJ435" i="48"/>
  <c r="BJ251" i="48"/>
  <c r="U251" i="48"/>
  <c r="BH224" i="48"/>
  <c r="U224" i="48"/>
  <c r="BJ191" i="48"/>
  <c r="BH191" i="48"/>
  <c r="BI125" i="48"/>
  <c r="BH125" i="48"/>
  <c r="U125" i="48"/>
  <c r="BI91" i="48"/>
  <c r="BH91" i="48"/>
  <c r="T11" i="48"/>
  <c r="U11" i="48"/>
  <c r="U553" i="48"/>
  <c r="BH553" i="48"/>
  <c r="BJ185" i="48"/>
  <c r="BH185" i="48"/>
  <c r="U79" i="48"/>
  <c r="BI79" i="48"/>
  <c r="BJ510" i="48"/>
  <c r="BI510" i="48"/>
  <c r="BH469" i="48"/>
  <c r="U469" i="48"/>
  <c r="BJ469" i="48"/>
  <c r="BI346" i="48"/>
  <c r="BJ346" i="48"/>
  <c r="BH346" i="48"/>
  <c r="BI34" i="48"/>
  <c r="U34" i="48"/>
  <c r="BJ436" i="48"/>
  <c r="BH436" i="48"/>
  <c r="BH252" i="48"/>
  <c r="U252" i="48"/>
  <c r="AU228" i="48"/>
  <c r="M51" i="5"/>
  <c r="U573" i="48"/>
  <c r="BI587" i="48"/>
  <c r="BH467" i="48"/>
  <c r="BH366" i="48"/>
  <c r="BH521" i="48"/>
  <c r="BH403" i="48"/>
  <c r="BI253" i="48"/>
  <c r="BJ491" i="48"/>
  <c r="BI191" i="48"/>
  <c r="BI353" i="48"/>
  <c r="U216" i="48"/>
  <c r="BJ212" i="48"/>
  <c r="U133" i="48"/>
  <c r="BJ14" i="48"/>
  <c r="U417" i="48"/>
  <c r="BJ79" i="48"/>
  <c r="BJ115" i="48"/>
  <c r="BI24" i="48"/>
  <c r="U304" i="48"/>
  <c r="U175" i="48"/>
  <c r="BH587" i="48"/>
  <c r="BI570" i="48"/>
  <c r="U467" i="48"/>
  <c r="BI449" i="48"/>
  <c r="BH421" i="48"/>
  <c r="BH81" i="48"/>
  <c r="U115" i="48"/>
  <c r="T24" i="48"/>
  <c r="U435" i="48"/>
  <c r="U336" i="48"/>
  <c r="U517" i="48"/>
  <c r="U187" i="48"/>
  <c r="BH573" i="48"/>
  <c r="BJ34" i="48"/>
  <c r="BH462" i="48"/>
  <c r="BI137" i="48"/>
  <c r="BJ55" i="48"/>
  <c r="BH541" i="48"/>
  <c r="K24" i="6"/>
  <c r="T39" i="48"/>
  <c r="BJ39" i="48"/>
  <c r="BJ196" i="48"/>
  <c r="BI196" i="48"/>
  <c r="BH196" i="48"/>
  <c r="AU280" i="48"/>
  <c r="F10" i="6"/>
  <c r="BJ588" i="48"/>
  <c r="U588" i="48"/>
  <c r="BH574" i="48"/>
  <c r="U141" i="48"/>
  <c r="BI540" i="48"/>
  <c r="U540" i="48"/>
  <c r="BH432" i="48"/>
  <c r="BI432" i="48"/>
  <c r="U432" i="48"/>
  <c r="BJ591" i="48"/>
  <c r="U591" i="48"/>
  <c r="BJ512" i="48"/>
  <c r="BI512" i="48"/>
  <c r="BH373" i="48"/>
  <c r="BJ373" i="48"/>
  <c r="U373" i="48"/>
  <c r="BI255" i="48"/>
  <c r="U255" i="48"/>
  <c r="BH255" i="48"/>
  <c r="BI551" i="48"/>
  <c r="U551" i="48"/>
  <c r="BJ551" i="48"/>
  <c r="BI448" i="48"/>
  <c r="BJ448" i="48"/>
  <c r="U552" i="48"/>
  <c r="BH325" i="48"/>
  <c r="BJ253" i="48"/>
  <c r="BH491" i="48"/>
  <c r="BJ216" i="48"/>
  <c r="BI11" i="48"/>
  <c r="BJ235" i="48"/>
  <c r="BJ65" i="48"/>
  <c r="BI385" i="48"/>
  <c r="BJ570" i="48"/>
  <c r="U536" i="48"/>
  <c r="U449" i="48"/>
  <c r="U537" i="48"/>
  <c r="BI544" i="48"/>
  <c r="U325" i="48"/>
  <c r="BH216" i="48"/>
  <c r="BJ125" i="48"/>
  <c r="U256" i="48"/>
  <c r="BJ234" i="48"/>
  <c r="BJ195" i="48"/>
  <c r="U235" i="48"/>
  <c r="BJ29" i="48"/>
  <c r="U421" i="48"/>
  <c r="U385" i="48"/>
  <c r="T55" i="48"/>
  <c r="BH115" i="48"/>
  <c r="BH24" i="48"/>
  <c r="BI435" i="48"/>
  <c r="BI469" i="48"/>
  <c r="U56" i="48"/>
  <c r="U294" i="48"/>
  <c r="BH34" i="48"/>
  <c r="U137" i="48"/>
  <c r="BJ47" i="48"/>
  <c r="BH464" i="48"/>
  <c r="BH312" i="48"/>
  <c r="BI222" i="48"/>
  <c r="U262" i="48"/>
  <c r="BJ20" i="48"/>
  <c r="BI283" i="48"/>
  <c r="BI92" i="48"/>
  <c r="BJ312" i="48"/>
  <c r="BJ477" i="48"/>
  <c r="U329" i="48"/>
  <c r="U264" i="48"/>
  <c r="K17" i="6"/>
  <c r="U401" i="48"/>
  <c r="U375" i="48"/>
  <c r="BJ443" i="48"/>
  <c r="BH174" i="48"/>
  <c r="U21" i="48"/>
  <c r="BH20" i="48"/>
  <c r="BI329" i="48"/>
  <c r="BI401" i="48"/>
  <c r="AU370" i="48"/>
  <c r="AU240" i="48"/>
  <c r="AU546" i="48"/>
  <c r="AU376" i="48"/>
  <c r="K25" i="6"/>
  <c r="AU229" i="48"/>
  <c r="U68" i="48"/>
  <c r="BH68" i="48"/>
  <c r="U427" i="48"/>
  <c r="BH427" i="48"/>
  <c r="BJ427" i="48"/>
  <c r="BJ156" i="48"/>
  <c r="BH156" i="48"/>
  <c r="BI156" i="48"/>
  <c r="BH282" i="48"/>
  <c r="BI282" i="48"/>
  <c r="U183" i="48"/>
  <c r="BI183" i="48"/>
  <c r="BI463" i="48"/>
  <c r="BH463" i="48"/>
  <c r="BJ332" i="48"/>
  <c r="BI332" i="48"/>
  <c r="BI285" i="48"/>
  <c r="BH285" i="48"/>
  <c r="BJ208" i="48"/>
  <c r="BH208" i="48"/>
  <c r="BI208" i="48"/>
  <c r="U208" i="48"/>
  <c r="BI362" i="48"/>
  <c r="BH362" i="48"/>
  <c r="U331" i="48"/>
  <c r="BI331" i="48"/>
  <c r="U379" i="48"/>
  <c r="BJ379" i="48"/>
  <c r="BI379" i="48"/>
  <c r="U122" i="48"/>
  <c r="BI122" i="48"/>
  <c r="BJ122" i="48"/>
  <c r="BI59" i="48"/>
  <c r="BH59" i="48"/>
  <c r="BJ345" i="48"/>
  <c r="BH345" i="48"/>
  <c r="BI170" i="48"/>
  <c r="U170" i="48"/>
  <c r="U590" i="48"/>
  <c r="U512" i="48"/>
  <c r="BH513" i="48"/>
  <c r="U448" i="48"/>
  <c r="U544" i="48"/>
  <c r="U368" i="48"/>
  <c r="BH456" i="48"/>
  <c r="BJ466" i="48"/>
  <c r="BH332" i="48"/>
  <c r="BH274" i="48"/>
  <c r="BI492" i="48"/>
  <c r="U112" i="48"/>
  <c r="BJ282" i="48"/>
  <c r="BI163" i="48"/>
  <c r="BI80" i="48"/>
  <c r="U198" i="48"/>
  <c r="BJ114" i="48"/>
  <c r="U60" i="48"/>
  <c r="BJ421" i="48"/>
  <c r="BH197" i="48"/>
  <c r="BH527" i="48"/>
  <c r="BI233" i="48"/>
  <c r="BH526" i="48"/>
  <c r="U74" i="48"/>
  <c r="BH264" i="48"/>
  <c r="BH484" i="48"/>
  <c r="BH170" i="48"/>
  <c r="K13" i="6"/>
  <c r="BJ483" i="48"/>
  <c r="BH483" i="48"/>
  <c r="BJ453" i="48"/>
  <c r="BH453" i="48"/>
  <c r="BH425" i="48"/>
  <c r="U425" i="48"/>
  <c r="BI425" i="48"/>
  <c r="BI336" i="48"/>
  <c r="BH336" i="48"/>
  <c r="BI292" i="48"/>
  <c r="BH292" i="48"/>
  <c r="BH110" i="48"/>
  <c r="BI110" i="48"/>
  <c r="BH65" i="48"/>
  <c r="U65" i="48"/>
  <c r="U566" i="48"/>
  <c r="BJ566" i="48"/>
  <c r="BJ521" i="48"/>
  <c r="BI521" i="48"/>
  <c r="U81" i="48"/>
  <c r="BJ81" i="48"/>
  <c r="T15" i="48"/>
  <c r="BJ15" i="48"/>
  <c r="BH15" i="48"/>
  <c r="BH151" i="48"/>
  <c r="BI151" i="48"/>
  <c r="BJ151" i="48"/>
  <c r="BI541" i="48"/>
  <c r="BJ541" i="48"/>
  <c r="T50" i="48"/>
  <c r="BJ50" i="48"/>
  <c r="U50" i="48"/>
  <c r="BI546" i="48"/>
  <c r="BJ546" i="48"/>
  <c r="BH546" i="48"/>
  <c r="U507" i="48"/>
  <c r="BJ507" i="48"/>
  <c r="U444" i="48"/>
  <c r="BI444" i="48"/>
  <c r="BH376" i="48"/>
  <c r="U376" i="48"/>
  <c r="BH271" i="48"/>
  <c r="BJ271" i="48"/>
  <c r="BJ238" i="48"/>
  <c r="BH238" i="48"/>
  <c r="BJ211" i="48"/>
  <c r="BI211" i="48"/>
  <c r="U211" i="48"/>
  <c r="U168" i="48"/>
  <c r="BI168" i="48"/>
  <c r="BI130" i="48"/>
  <c r="BH130" i="48"/>
  <c r="U130" i="48"/>
  <c r="BI83" i="48"/>
  <c r="U83" i="48"/>
  <c r="U18" i="48"/>
  <c r="BI18" i="48"/>
  <c r="BJ18" i="48"/>
  <c r="BJ30" i="48"/>
  <c r="BI30" i="48"/>
  <c r="T30" i="48"/>
  <c r="BI472" i="48"/>
  <c r="U472" i="48"/>
  <c r="BJ391" i="48"/>
  <c r="U391" i="48"/>
  <c r="U217" i="48"/>
  <c r="BI217" i="48"/>
  <c r="T54" i="48"/>
  <c r="BH54" i="48"/>
  <c r="BI54" i="48"/>
  <c r="BI142" i="48"/>
  <c r="BH142" i="48"/>
  <c r="BH589" i="48"/>
  <c r="BJ589" i="48"/>
  <c r="BH396" i="48"/>
  <c r="U396" i="48"/>
  <c r="BI78" i="48"/>
  <c r="U78" i="48"/>
  <c r="BH509" i="48"/>
  <c r="BI509" i="48"/>
  <c r="U228" i="48"/>
  <c r="BH228" i="48"/>
  <c r="BJ423" i="48"/>
  <c r="BH423" i="48"/>
  <c r="U342" i="48"/>
  <c r="BH342" i="48"/>
  <c r="BI38" i="48"/>
  <c r="BH38" i="48"/>
  <c r="U38" i="48"/>
  <c r="BI8" i="48"/>
  <c r="BH8" i="48"/>
  <c r="U8" i="48"/>
  <c r="BH389" i="48"/>
  <c r="U321" i="48"/>
  <c r="M20" i="5"/>
  <c r="AU320" i="48"/>
  <c r="K16" i="6"/>
  <c r="AU250" i="48"/>
  <c r="AU147" i="48"/>
  <c r="AU413" i="48"/>
  <c r="K22" i="6"/>
  <c r="U519" i="48"/>
  <c r="BH519" i="48"/>
  <c r="BH296" i="48"/>
  <c r="BI296" i="48"/>
  <c r="BJ534" i="48"/>
  <c r="BH534" i="48"/>
  <c r="BH27" i="48"/>
  <c r="BI27" i="48"/>
  <c r="BJ27" i="48"/>
  <c r="BJ590" i="48"/>
  <c r="K39" i="6"/>
  <c r="BJ516" i="48"/>
  <c r="BI516" i="48"/>
  <c r="BJ328" i="48"/>
  <c r="BI328" i="48"/>
  <c r="U102" i="48"/>
  <c r="BJ102" i="48"/>
  <c r="BH102" i="48"/>
  <c r="BI25" i="48"/>
  <c r="BJ25" i="48"/>
  <c r="BH480" i="48"/>
  <c r="BJ480" i="48"/>
  <c r="U485" i="48"/>
  <c r="BH485" i="48"/>
  <c r="BI485" i="48"/>
  <c r="BH495" i="48"/>
  <c r="U495" i="48"/>
  <c r="BJ434" i="48"/>
  <c r="BI434" i="48"/>
  <c r="BJ402" i="48"/>
  <c r="BI402" i="48"/>
  <c r="U402" i="48"/>
  <c r="U319" i="48"/>
  <c r="BI319" i="48"/>
  <c r="BJ364" i="48"/>
  <c r="U364" i="48"/>
  <c r="BH29" i="48"/>
  <c r="U29" i="48"/>
  <c r="BI29" i="48"/>
  <c r="BH107" i="48"/>
  <c r="BJ107" i="48"/>
  <c r="BJ338" i="48"/>
  <c r="BH338" i="48"/>
  <c r="BI338" i="48"/>
  <c r="BH67" i="48"/>
  <c r="BI67" i="48"/>
  <c r="BI451" i="48"/>
  <c r="U451" i="48"/>
  <c r="BJ451" i="48"/>
  <c r="U383" i="48"/>
  <c r="BI383" i="48"/>
  <c r="BH288" i="48"/>
  <c r="BJ288" i="48"/>
  <c r="BJ9" i="48"/>
  <c r="BI9" i="48"/>
  <c r="T9" i="48"/>
  <c r="AU201" i="48"/>
  <c r="BH193" i="48"/>
  <c r="BI139" i="48"/>
  <c r="K20" i="6"/>
  <c r="AU547" i="48"/>
  <c r="AU185" i="48"/>
  <c r="H37" i="5"/>
  <c r="AU306" i="48"/>
  <c r="BH551" i="48"/>
  <c r="BH533" i="48"/>
  <c r="BJ489" i="48"/>
  <c r="BJ559" i="48"/>
  <c r="U530" i="48"/>
  <c r="BI411" i="48"/>
  <c r="BH556" i="48"/>
  <c r="BH540" i="48"/>
  <c r="BH531" i="48"/>
  <c r="BJ416" i="48"/>
  <c r="U334" i="48"/>
  <c r="BH259" i="48"/>
  <c r="BH361" i="48"/>
  <c r="BJ135" i="48"/>
  <c r="BH360" i="48"/>
  <c r="BH352" i="48"/>
  <c r="BI288" i="48"/>
  <c r="BH234" i="48"/>
  <c r="BJ59" i="48"/>
  <c r="BJ230" i="48"/>
  <c r="U146" i="48"/>
  <c r="BI66" i="48"/>
  <c r="BI61" i="48"/>
  <c r="U9" i="48"/>
  <c r="BJ155" i="48"/>
  <c r="U25" i="48"/>
  <c r="BH516" i="48"/>
  <c r="BJ552" i="48"/>
  <c r="BH364" i="48"/>
  <c r="U132" i="48"/>
  <c r="BJ58" i="48"/>
  <c r="BH80" i="48"/>
  <c r="BJ519" i="48"/>
  <c r="U434" i="48"/>
  <c r="N43" i="5"/>
  <c r="BJ170" i="48"/>
  <c r="BI396" i="48"/>
  <c r="BH74" i="48"/>
  <c r="BJ484" i="48"/>
  <c r="K21" i="6"/>
  <c r="K40" i="6"/>
  <c r="U478" i="48"/>
  <c r="BH478" i="48"/>
  <c r="BI478" i="48"/>
  <c r="BH323" i="48"/>
  <c r="U323" i="48"/>
  <c r="BH230" i="48"/>
  <c r="BI230" i="48"/>
  <c r="BJ296" i="48"/>
  <c r="BI389" i="48"/>
  <c r="K27" i="6"/>
  <c r="U445" i="48"/>
  <c r="BJ445" i="48"/>
  <c r="BH377" i="48"/>
  <c r="BJ377" i="48"/>
  <c r="U377" i="48"/>
  <c r="BJ272" i="48"/>
  <c r="BI272" i="48"/>
  <c r="BJ227" i="48"/>
  <c r="U227" i="48"/>
  <c r="BH199" i="48"/>
  <c r="U199" i="48"/>
  <c r="BI199" i="48"/>
  <c r="BI138" i="48"/>
  <c r="BJ138" i="48"/>
  <c r="U57" i="48"/>
  <c r="T57" i="48"/>
  <c r="BH382" i="48"/>
  <c r="U382" i="48"/>
  <c r="BJ232" i="48"/>
  <c r="U232" i="48"/>
  <c r="T46" i="48"/>
  <c r="U46" i="48"/>
  <c r="BI132" i="48"/>
  <c r="BJ132" i="48"/>
  <c r="BI193" i="48"/>
  <c r="U193" i="48"/>
  <c r="BJ337" i="48"/>
  <c r="BH337" i="48"/>
  <c r="BH165" i="48"/>
  <c r="U165" i="48"/>
  <c r="U577" i="48"/>
  <c r="BI577" i="48"/>
  <c r="BI359" i="48"/>
  <c r="BH359" i="48"/>
  <c r="U359" i="48"/>
  <c r="BI117" i="48"/>
  <c r="BH117" i="48"/>
  <c r="BJ117" i="48"/>
  <c r="U10" i="48"/>
  <c r="T10" i="48"/>
  <c r="U450" i="48"/>
  <c r="BJ450" i="48"/>
  <c r="BJ572" i="48"/>
  <c r="U572" i="48"/>
  <c r="U171" i="48"/>
  <c r="BH171" i="48"/>
  <c r="BI171" i="48"/>
  <c r="U476" i="48"/>
  <c r="BJ476" i="48"/>
  <c r="BJ12" i="48"/>
  <c r="BI12" i="48"/>
  <c r="U12" i="48"/>
  <c r="BH12" i="48"/>
  <c r="BH414" i="48"/>
  <c r="BI414" i="48"/>
  <c r="BJ414" i="48"/>
  <c r="BH99" i="48"/>
  <c r="U99" i="48"/>
  <c r="BI99" i="48"/>
  <c r="BH317" i="48"/>
  <c r="U317" i="48"/>
  <c r="BJ269" i="48"/>
  <c r="BI269" i="48"/>
  <c r="AU311" i="48"/>
  <c r="R50" i="31"/>
  <c r="BI559" i="48"/>
  <c r="BH577" i="48"/>
  <c r="U475" i="48"/>
  <c r="U556" i="48"/>
  <c r="BJ540" i="48"/>
  <c r="BI531" i="48"/>
  <c r="BI377" i="48"/>
  <c r="BI321" i="48"/>
  <c r="BJ334" i="48"/>
  <c r="BJ259" i="48"/>
  <c r="U296" i="48"/>
  <c r="BJ352" i="48"/>
  <c r="U288" i="48"/>
  <c r="U285" i="48"/>
  <c r="BH58" i="48"/>
  <c r="BJ158" i="48"/>
  <c r="U66" i="48"/>
  <c r="BI169" i="48"/>
  <c r="BI427" i="48"/>
  <c r="U155" i="48"/>
  <c r="BH25" i="48"/>
  <c r="U362" i="48"/>
  <c r="BJ564" i="48"/>
  <c r="BJ362" i="48"/>
  <c r="BI552" i="48"/>
  <c r="BI591" i="48"/>
  <c r="BI533" i="48"/>
  <c r="BH489" i="48"/>
  <c r="BI530" i="48"/>
  <c r="BH411" i="48"/>
  <c r="BJ432" i="48"/>
  <c r="BI373" i="48"/>
  <c r="U480" i="48"/>
  <c r="BH450" i="48"/>
  <c r="BJ359" i="48"/>
  <c r="BI259" i="48"/>
  <c r="BJ361" i="48"/>
  <c r="U302" i="48"/>
  <c r="BH135" i="48"/>
  <c r="BI360" i="48"/>
  <c r="U352" i="48"/>
  <c r="U234" i="48"/>
  <c r="U39" i="48"/>
  <c r="BI227" i="48"/>
  <c r="BH146" i="48"/>
  <c r="BH379" i="48"/>
  <c r="T12" i="48"/>
  <c r="BJ57" i="48"/>
  <c r="BI155" i="48"/>
  <c r="U516" i="48"/>
  <c r="U59" i="48"/>
  <c r="BJ199" i="48"/>
  <c r="BI274" i="48"/>
  <c r="BJ319" i="48"/>
  <c r="BI58" i="48"/>
  <c r="U80" i="48"/>
  <c r="BH294" i="48"/>
  <c r="BH434" i="48"/>
  <c r="BH39" i="48"/>
  <c r="BI484" i="48"/>
  <c r="AU278" i="48"/>
  <c r="AU174" i="48"/>
  <c r="T14" i="48"/>
  <c r="BH14" i="48"/>
  <c r="U322" i="48"/>
  <c r="BI322" i="48"/>
  <c r="U487" i="48"/>
  <c r="BI487" i="48"/>
  <c r="U213" i="48"/>
  <c r="BH213" i="48"/>
  <c r="BH537" i="48"/>
  <c r="BI537" i="48"/>
  <c r="BH311" i="48"/>
  <c r="BI311" i="48"/>
  <c r="BJ275" i="48"/>
  <c r="U275" i="48"/>
  <c r="U186" i="48"/>
  <c r="BI186" i="48"/>
  <c r="K28" i="6"/>
  <c r="AU434" i="48"/>
  <c r="K23" i="6"/>
  <c r="AU439" i="48"/>
  <c r="AU303" i="48"/>
  <c r="BJ468" i="48"/>
  <c r="BH468" i="48"/>
  <c r="AU243" i="48"/>
  <c r="AU175" i="48"/>
  <c r="AU267" i="48"/>
  <c r="AU420" i="48"/>
  <c r="U346" i="48"/>
  <c r="K26" i="6"/>
  <c r="K18" i="6"/>
  <c r="BJ159" i="48"/>
  <c r="BI159" i="48"/>
  <c r="X171" i="48"/>
  <c r="Y171" i="48" s="1"/>
  <c r="AB171" i="48" s="1"/>
  <c r="U3" i="48"/>
  <c r="I27" i="36"/>
  <c r="F31" i="19"/>
  <c r="F35" i="19"/>
  <c r="S33" i="31"/>
  <c r="T33" i="31" s="1"/>
  <c r="U33" i="31" s="1"/>
  <c r="BJ3" i="48"/>
  <c r="S11" i="31"/>
  <c r="T11" i="31" s="1"/>
  <c r="U11" i="31" s="1"/>
  <c r="BI3" i="48"/>
  <c r="I11" i="19"/>
  <c r="BH3" i="48"/>
  <c r="H10" i="19"/>
  <c r="I10" i="19"/>
  <c r="H11" i="19"/>
  <c r="E12" i="19"/>
  <c r="I12" i="19" s="1"/>
  <c r="S53" i="31"/>
  <c r="T53" i="31" s="1"/>
  <c r="S50" i="31"/>
  <c r="T50" i="31" s="1"/>
  <c r="S21" i="31"/>
  <c r="T21" i="31" s="1"/>
  <c r="T18" i="31" s="1"/>
  <c r="T14" i="31" s="1"/>
  <c r="S10" i="31"/>
  <c r="T10" i="31" s="1"/>
  <c r="U10" i="31" s="1"/>
  <c r="D15" i="6"/>
  <c r="D43" i="6" s="1"/>
  <c r="S32" i="31"/>
  <c r="T32" i="31" s="1"/>
  <c r="D22" i="31"/>
  <c r="M26" i="5"/>
  <c r="N18" i="5"/>
  <c r="M18" i="5"/>
  <c r="M17" i="5"/>
  <c r="M11" i="5"/>
  <c r="N27" i="5"/>
  <c r="K29" i="36"/>
  <c r="D58" i="5"/>
  <c r="H25" i="31"/>
  <c r="N19" i="5"/>
  <c r="H10" i="21"/>
  <c r="J10" i="21"/>
  <c r="AL599" i="48"/>
  <c r="E10" i="21"/>
  <c r="D53" i="6"/>
  <c r="S39" i="31"/>
  <c r="T39" i="31" s="1"/>
  <c r="U39" i="31" s="1"/>
  <c r="AN599" i="48"/>
  <c r="M19" i="5"/>
  <c r="D52" i="6"/>
  <c r="K36" i="6"/>
  <c r="R15" i="31"/>
  <c r="H15" i="31"/>
  <c r="M15" i="31"/>
  <c r="R44" i="31"/>
  <c r="R10" i="31"/>
  <c r="R55" i="31"/>
  <c r="G16" i="36"/>
  <c r="G36" i="36"/>
  <c r="R39" i="31"/>
  <c r="K38" i="6"/>
  <c r="R30" i="31"/>
  <c r="H30" i="31"/>
  <c r="R25" i="31"/>
  <c r="H55" i="31"/>
  <c r="K37" i="6"/>
  <c r="E24" i="36"/>
  <c r="E32" i="36" s="1"/>
  <c r="E34" i="36" s="1"/>
  <c r="E53" i="36" s="1"/>
  <c r="F14" i="19"/>
  <c r="S25" i="31"/>
  <c r="T25" i="31" s="1"/>
  <c r="S24" i="31"/>
  <c r="S40" i="31"/>
  <c r="T40" i="31" s="1"/>
  <c r="H44" i="31"/>
  <c r="S44" i="31"/>
  <c r="T44" i="31" s="1"/>
  <c r="S42" i="31"/>
  <c r="H39" i="31"/>
  <c r="I16" i="36"/>
  <c r="I31" i="36" s="1"/>
  <c r="H52" i="31"/>
  <c r="S52" i="31"/>
  <c r="T52" i="31" s="1"/>
  <c r="S55" i="31"/>
  <c r="J57" i="5"/>
  <c r="F34" i="19" s="1"/>
  <c r="J24" i="5"/>
  <c r="D24" i="5"/>
  <c r="D57" i="5"/>
  <c r="D34" i="19" s="1"/>
  <c r="D36" i="19" s="1"/>
  <c r="J22" i="31"/>
  <c r="K43" i="31" s="1"/>
  <c r="Y599" i="48"/>
  <c r="AB547" i="48"/>
  <c r="AB599" i="48" s="1"/>
  <c r="H12" i="21"/>
  <c r="E43" i="31" l="1"/>
  <c r="D22" i="7"/>
  <c r="J26" i="31"/>
  <c r="K28" i="31"/>
  <c r="K27" i="31"/>
  <c r="E14" i="31"/>
  <c r="E27" i="31"/>
  <c r="E28" i="31"/>
  <c r="H32" i="14"/>
  <c r="L32" i="14" s="1"/>
  <c r="L54" i="32"/>
  <c r="K54" i="32"/>
  <c r="L51" i="32"/>
  <c r="K51" i="32"/>
  <c r="H16" i="14"/>
  <c r="H24" i="14" s="1"/>
  <c r="L34" i="14"/>
  <c r="I18" i="32"/>
  <c r="L18" i="32"/>
  <c r="L25" i="14"/>
  <c r="K25" i="14"/>
  <c r="L33" i="32"/>
  <c r="K33" i="32"/>
  <c r="F31" i="32"/>
  <c r="H31" i="32"/>
  <c r="I31" i="32" s="1"/>
  <c r="I33" i="32"/>
  <c r="L24" i="32"/>
  <c r="K24" i="32"/>
  <c r="F21" i="32"/>
  <c r="K45" i="32"/>
  <c r="L45" i="32"/>
  <c r="K48" i="14"/>
  <c r="L48" i="14"/>
  <c r="L41" i="32"/>
  <c r="K41" i="32"/>
  <c r="L27" i="32"/>
  <c r="F26" i="32"/>
  <c r="K27" i="32"/>
  <c r="L40" i="14"/>
  <c r="K40" i="14"/>
  <c r="L10" i="14"/>
  <c r="K32" i="14"/>
  <c r="K37" i="14"/>
  <c r="H21" i="32"/>
  <c r="I21" i="32" s="1"/>
  <c r="I24" i="32"/>
  <c r="L42" i="32"/>
  <c r="K42" i="32"/>
  <c r="K29" i="32"/>
  <c r="L29" i="32"/>
  <c r="K44" i="32"/>
  <c r="F43" i="32"/>
  <c r="L44" i="32"/>
  <c r="F47" i="32"/>
  <c r="K40" i="32"/>
  <c r="L40" i="32"/>
  <c r="F39" i="32"/>
  <c r="L20" i="14"/>
  <c r="K20" i="14"/>
  <c r="K54" i="14"/>
  <c r="L54" i="14"/>
  <c r="K44" i="14"/>
  <c r="L44" i="14"/>
  <c r="F36" i="32"/>
  <c r="J22" i="17"/>
  <c r="M21" i="17"/>
  <c r="K53" i="32"/>
  <c r="L53" i="32"/>
  <c r="F52" i="32"/>
  <c r="L56" i="32"/>
  <c r="K56" i="32"/>
  <c r="I19" i="36"/>
  <c r="I46" i="36" s="1"/>
  <c r="I51" i="36" s="1"/>
  <c r="S46" i="31"/>
  <c r="T46" i="31" s="1"/>
  <c r="U46" i="31" s="1"/>
  <c r="I11" i="36"/>
  <c r="I41" i="36" s="1"/>
  <c r="K32" i="6"/>
  <c r="H48" i="31"/>
  <c r="S47" i="31"/>
  <c r="T47" i="31" s="1"/>
  <c r="H47" i="31"/>
  <c r="O47" i="31" s="1"/>
  <c r="S57" i="31"/>
  <c r="T57" i="31" s="1"/>
  <c r="F36" i="19"/>
  <c r="N38" i="5"/>
  <c r="M14" i="5"/>
  <c r="N42" i="5"/>
  <c r="G17" i="36"/>
  <c r="K17" i="36" s="1"/>
  <c r="H46" i="31"/>
  <c r="O46" i="31" s="1"/>
  <c r="M40" i="5"/>
  <c r="M22" i="5"/>
  <c r="K9" i="6"/>
  <c r="N40" i="5"/>
  <c r="F35" i="6"/>
  <c r="K35" i="6" s="1"/>
  <c r="R24" i="31"/>
  <c r="R23" i="31" s="1"/>
  <c r="H42" i="31"/>
  <c r="N42" i="31" s="1"/>
  <c r="H33" i="31"/>
  <c r="N33" i="31" s="1"/>
  <c r="R42" i="31"/>
  <c r="R41" i="31" s="1"/>
  <c r="H57" i="31"/>
  <c r="O57" i="31" s="1"/>
  <c r="G19" i="36"/>
  <c r="G46" i="36" s="1"/>
  <c r="M23" i="5"/>
  <c r="H24" i="31"/>
  <c r="O24" i="31" s="1"/>
  <c r="R40" i="31"/>
  <c r="H40" i="31"/>
  <c r="N40" i="31" s="1"/>
  <c r="H32" i="31"/>
  <c r="O32" i="31" s="1"/>
  <c r="H12" i="31"/>
  <c r="R46" i="31"/>
  <c r="R45" i="31" s="1"/>
  <c r="H38" i="31"/>
  <c r="O38" i="31" s="1"/>
  <c r="L9" i="6"/>
  <c r="R38" i="31"/>
  <c r="F31" i="6"/>
  <c r="K31" i="6" s="1"/>
  <c r="R35" i="31"/>
  <c r="G80" i="36"/>
  <c r="K33" i="36"/>
  <c r="R9" i="31"/>
  <c r="M9" i="31"/>
  <c r="H9" i="31"/>
  <c r="H50" i="31"/>
  <c r="N50" i="31" s="1"/>
  <c r="AU599" i="48"/>
  <c r="G65" i="36"/>
  <c r="K20" i="36"/>
  <c r="R11" i="31"/>
  <c r="F53" i="6"/>
  <c r="H53" i="31"/>
  <c r="M53" i="31" s="1"/>
  <c r="F41" i="6"/>
  <c r="K41" i="6" s="1"/>
  <c r="H11" i="31"/>
  <c r="R33" i="31"/>
  <c r="H35" i="31"/>
  <c r="O35" i="31" s="1"/>
  <c r="R53" i="31"/>
  <c r="R32" i="31"/>
  <c r="R13" i="31"/>
  <c r="H13" i="31"/>
  <c r="M54" i="5"/>
  <c r="G9" i="36"/>
  <c r="N54" i="5"/>
  <c r="R12" i="31"/>
  <c r="G11" i="36"/>
  <c r="R57" i="31"/>
  <c r="G73" i="36"/>
  <c r="H12" i="19"/>
  <c r="J33" i="5"/>
  <c r="M30" i="5"/>
  <c r="S18" i="31"/>
  <c r="S14" i="31" s="1"/>
  <c r="U21" i="31"/>
  <c r="N44" i="5"/>
  <c r="M44" i="5"/>
  <c r="M36" i="5"/>
  <c r="S8" i="31"/>
  <c r="M8" i="76"/>
  <c r="T8" i="31"/>
  <c r="T22" i="31" s="1"/>
  <c r="S37" i="31"/>
  <c r="T37" i="31"/>
  <c r="M42" i="5"/>
  <c r="M35" i="5"/>
  <c r="N26" i="5"/>
  <c r="M43" i="5"/>
  <c r="N35" i="5"/>
  <c r="M41" i="5"/>
  <c r="G38" i="36"/>
  <c r="K38" i="36" s="1"/>
  <c r="E16" i="19"/>
  <c r="I16" i="19" s="1"/>
  <c r="N41" i="5"/>
  <c r="N20" i="5"/>
  <c r="N51" i="5"/>
  <c r="G77" i="36"/>
  <c r="N53" i="5"/>
  <c r="M53" i="5"/>
  <c r="N36" i="5"/>
  <c r="M27" i="5"/>
  <c r="M15" i="5"/>
  <c r="N11" i="5"/>
  <c r="M25" i="5"/>
  <c r="M8" i="5"/>
  <c r="N47" i="5"/>
  <c r="N25" i="5"/>
  <c r="M47" i="5"/>
  <c r="M10" i="31"/>
  <c r="N55" i="31"/>
  <c r="O55" i="31"/>
  <c r="E12" i="21"/>
  <c r="S51" i="31"/>
  <c r="T51" i="31" s="1"/>
  <c r="M18" i="31"/>
  <c r="E49" i="5"/>
  <c r="N25" i="31"/>
  <c r="M25" i="31"/>
  <c r="E55" i="5"/>
  <c r="E37" i="5"/>
  <c r="I10" i="21"/>
  <c r="K41" i="31"/>
  <c r="E45" i="5"/>
  <c r="O25" i="31"/>
  <c r="M30" i="31"/>
  <c r="N30" i="31"/>
  <c r="O30" i="31"/>
  <c r="O15" i="31"/>
  <c r="N15" i="31"/>
  <c r="K10" i="6"/>
  <c r="L10" i="6"/>
  <c r="F15" i="6"/>
  <c r="L11" i="6"/>
  <c r="K11" i="6"/>
  <c r="R14" i="31"/>
  <c r="E51" i="31"/>
  <c r="E18" i="31"/>
  <c r="E34" i="31"/>
  <c r="K49" i="5"/>
  <c r="E41" i="31"/>
  <c r="K45" i="5"/>
  <c r="K55" i="5"/>
  <c r="F17" i="19"/>
  <c r="H28" i="21"/>
  <c r="N20" i="76"/>
  <c r="E56" i="36"/>
  <c r="E59" i="36" s="1"/>
  <c r="K16" i="36"/>
  <c r="N44" i="31"/>
  <c r="M44" i="31"/>
  <c r="O44" i="31"/>
  <c r="I36" i="36"/>
  <c r="I18" i="36"/>
  <c r="K22" i="36"/>
  <c r="K36" i="36" s="1"/>
  <c r="T24" i="31"/>
  <c r="U24" i="31" s="1"/>
  <c r="S23" i="31"/>
  <c r="H31" i="31"/>
  <c r="T42" i="31"/>
  <c r="S41" i="31"/>
  <c r="O52" i="31"/>
  <c r="N52" i="31"/>
  <c r="O39" i="31"/>
  <c r="N39" i="31"/>
  <c r="M39" i="31"/>
  <c r="N46" i="5"/>
  <c r="M46" i="5"/>
  <c r="G45" i="36"/>
  <c r="M50" i="5"/>
  <c r="N50" i="5"/>
  <c r="K52" i="5"/>
  <c r="K57" i="5"/>
  <c r="K41" i="5"/>
  <c r="K42" i="5"/>
  <c r="K35" i="5"/>
  <c r="K50" i="5"/>
  <c r="K43" i="5"/>
  <c r="K53" i="5"/>
  <c r="K51" i="5"/>
  <c r="K54" i="5"/>
  <c r="K47" i="5"/>
  <c r="K46" i="5"/>
  <c r="K40" i="5"/>
  <c r="K44" i="5"/>
  <c r="K37" i="5"/>
  <c r="K36" i="5"/>
  <c r="K48" i="5"/>
  <c r="E57" i="5"/>
  <c r="E54" i="5"/>
  <c r="E40" i="5"/>
  <c r="E48" i="5"/>
  <c r="E35" i="5"/>
  <c r="E51" i="5"/>
  <c r="E44" i="5"/>
  <c r="E53" i="5"/>
  <c r="E52" i="5"/>
  <c r="E47" i="5"/>
  <c r="E43" i="5"/>
  <c r="E36" i="5"/>
  <c r="E50" i="5"/>
  <c r="E41" i="5"/>
  <c r="E42" i="5"/>
  <c r="E46" i="5"/>
  <c r="D33" i="5"/>
  <c r="K26" i="31"/>
  <c r="J36" i="31"/>
  <c r="K51" i="31"/>
  <c r="M55" i="31"/>
  <c r="K23" i="31"/>
  <c r="K8" i="31"/>
  <c r="E52" i="31"/>
  <c r="E45" i="31"/>
  <c r="E19" i="31"/>
  <c r="E17" i="31"/>
  <c r="E47" i="31"/>
  <c r="E38" i="31"/>
  <c r="E46" i="31"/>
  <c r="E30" i="31"/>
  <c r="E39" i="31"/>
  <c r="E22" i="31"/>
  <c r="E11" i="31"/>
  <c r="E29" i="31"/>
  <c r="E9" i="31"/>
  <c r="E50" i="31"/>
  <c r="E20" i="31"/>
  <c r="E31" i="31"/>
  <c r="E48" i="31"/>
  <c r="E57" i="31"/>
  <c r="E40" i="31"/>
  <c r="E33" i="31"/>
  <c r="E16" i="31"/>
  <c r="E23" i="31"/>
  <c r="E8" i="31"/>
  <c r="D26" i="31"/>
  <c r="E55" i="31"/>
  <c r="E25" i="31"/>
  <c r="E35" i="31"/>
  <c r="E13" i="31"/>
  <c r="E53" i="31"/>
  <c r="E15" i="31"/>
  <c r="E12" i="31"/>
  <c r="E37" i="31"/>
  <c r="E32" i="31"/>
  <c r="E42" i="31"/>
  <c r="E24" i="31"/>
  <c r="E21" i="31"/>
  <c r="E10" i="31"/>
  <c r="E44" i="31"/>
  <c r="K50" i="31"/>
  <c r="K33" i="31"/>
  <c r="K17" i="31"/>
  <c r="K42" i="31"/>
  <c r="K16" i="31"/>
  <c r="K9" i="31"/>
  <c r="K15" i="31"/>
  <c r="K11" i="31"/>
  <c r="K20" i="31"/>
  <c r="K38" i="31"/>
  <c r="K31" i="31"/>
  <c r="K19" i="31"/>
  <c r="K13" i="31"/>
  <c r="K30" i="31"/>
  <c r="K48" i="31"/>
  <c r="K29" i="31"/>
  <c r="K12" i="31"/>
  <c r="K22" i="31"/>
  <c r="K39" i="31"/>
  <c r="K34" i="31"/>
  <c r="K32" i="31"/>
  <c r="K21" i="31"/>
  <c r="K53" i="31"/>
  <c r="K37" i="31"/>
  <c r="K52" i="31"/>
  <c r="K55" i="31"/>
  <c r="K35" i="31"/>
  <c r="K10" i="31"/>
  <c r="K25" i="31"/>
  <c r="K46" i="31"/>
  <c r="K47" i="31"/>
  <c r="K40" i="31"/>
  <c r="K57" i="31"/>
  <c r="K18" i="31"/>
  <c r="K44" i="31"/>
  <c r="K45" i="31"/>
  <c r="K24" i="31"/>
  <c r="K14" i="31"/>
  <c r="F8" i="76"/>
  <c r="E11" i="21"/>
  <c r="I11" i="21"/>
  <c r="O11" i="31" l="1"/>
  <c r="H19" i="31"/>
  <c r="H27" i="31" s="1"/>
  <c r="N27" i="31" s="1"/>
  <c r="H10" i="31"/>
  <c r="N12" i="31"/>
  <c r="H20" i="31"/>
  <c r="H28" i="31" s="1"/>
  <c r="N28" i="31" s="1"/>
  <c r="I44" i="14"/>
  <c r="I46" i="14"/>
  <c r="M21" i="5"/>
  <c r="N21" i="5"/>
  <c r="N9" i="5"/>
  <c r="H16" i="5"/>
  <c r="G27" i="36" s="1"/>
  <c r="G78" i="36" s="1"/>
  <c r="K10" i="5"/>
  <c r="K21" i="5"/>
  <c r="E10" i="5"/>
  <c r="E21" i="5"/>
  <c r="I34" i="14"/>
  <c r="I31" i="14"/>
  <c r="I30" i="14"/>
  <c r="I10" i="14"/>
  <c r="L36" i="32"/>
  <c r="K36" i="32"/>
  <c r="L26" i="32"/>
  <c r="K26" i="32"/>
  <c r="F24" i="14"/>
  <c r="L16" i="14"/>
  <c r="K16" i="14"/>
  <c r="I25" i="14"/>
  <c r="J13" i="21"/>
  <c r="I54" i="14"/>
  <c r="I20" i="14"/>
  <c r="J24" i="17"/>
  <c r="M22" i="17"/>
  <c r="L43" i="32"/>
  <c r="K43" i="32"/>
  <c r="G52" i="32"/>
  <c r="I37" i="14"/>
  <c r="J12" i="21"/>
  <c r="I16" i="14"/>
  <c r="I11" i="14"/>
  <c r="I27" i="14"/>
  <c r="I15" i="14"/>
  <c r="I21" i="14"/>
  <c r="I19" i="14"/>
  <c r="I22" i="14"/>
  <c r="I18" i="14"/>
  <c r="I24" i="14"/>
  <c r="I33" i="14"/>
  <c r="I17" i="14"/>
  <c r="I58" i="14"/>
  <c r="I47" i="14"/>
  <c r="I55" i="14"/>
  <c r="I56" i="14"/>
  <c r="I28" i="14"/>
  <c r="I51" i="14"/>
  <c r="I45" i="14"/>
  <c r="I26" i="14"/>
  <c r="I13" i="14"/>
  <c r="I41" i="14"/>
  <c r="I14" i="14"/>
  <c r="I49" i="14"/>
  <c r="I50" i="14"/>
  <c r="I60" i="14"/>
  <c r="I42" i="14"/>
  <c r="I43" i="14"/>
  <c r="I12" i="14"/>
  <c r="I53" i="14"/>
  <c r="I36" i="14"/>
  <c r="I35" i="14"/>
  <c r="I38" i="14"/>
  <c r="L21" i="32"/>
  <c r="K21" i="32"/>
  <c r="F17" i="32"/>
  <c r="H29" i="14"/>
  <c r="I32" i="14"/>
  <c r="K52" i="32"/>
  <c r="L52" i="32"/>
  <c r="K39" i="32"/>
  <c r="L39" i="32"/>
  <c r="F46" i="32"/>
  <c r="K47" i="32"/>
  <c r="L47" i="32"/>
  <c r="L37" i="14"/>
  <c r="L31" i="32"/>
  <c r="K31" i="32"/>
  <c r="I40" i="14"/>
  <c r="H17" i="32"/>
  <c r="I48" i="14"/>
  <c r="I58" i="32"/>
  <c r="I46" i="32"/>
  <c r="I11" i="32"/>
  <c r="I23" i="32"/>
  <c r="I37" i="32"/>
  <c r="I32" i="32"/>
  <c r="I48" i="32"/>
  <c r="I53" i="32"/>
  <c r="I42" i="32"/>
  <c r="I45" i="32"/>
  <c r="I13" i="32"/>
  <c r="I36" i="32"/>
  <c r="I15" i="32"/>
  <c r="I41" i="32"/>
  <c r="I16" i="32"/>
  <c r="I40" i="32"/>
  <c r="I14" i="32"/>
  <c r="I52" i="32"/>
  <c r="I39" i="32"/>
  <c r="I44" i="32"/>
  <c r="I10" i="32"/>
  <c r="I28" i="32"/>
  <c r="I51" i="32"/>
  <c r="I22" i="32"/>
  <c r="I56" i="32"/>
  <c r="I35" i="32"/>
  <c r="I27" i="32"/>
  <c r="I26" i="32"/>
  <c r="I47" i="32"/>
  <c r="I20" i="32"/>
  <c r="I19" i="32"/>
  <c r="I49" i="32"/>
  <c r="I12" i="32"/>
  <c r="I54" i="32"/>
  <c r="I34" i="32"/>
  <c r="I43" i="32"/>
  <c r="I29" i="32"/>
  <c r="AA33" i="76"/>
  <c r="T45" i="31"/>
  <c r="E13" i="21"/>
  <c r="I43" i="36"/>
  <c r="H13" i="5"/>
  <c r="M13" i="5" s="1"/>
  <c r="K11" i="36"/>
  <c r="K18" i="5"/>
  <c r="I10" i="36"/>
  <c r="K25" i="5"/>
  <c r="S45" i="31"/>
  <c r="M47" i="31"/>
  <c r="K8" i="5"/>
  <c r="K20" i="5"/>
  <c r="G39" i="36"/>
  <c r="K39" i="36" s="1"/>
  <c r="G47" i="36"/>
  <c r="K47" i="36" s="1"/>
  <c r="N47" i="31"/>
  <c r="N14" i="5"/>
  <c r="D12" i="21"/>
  <c r="F12" i="21" s="1"/>
  <c r="M38" i="5"/>
  <c r="O48" i="31"/>
  <c r="M48" i="31"/>
  <c r="N48" i="31"/>
  <c r="M33" i="31"/>
  <c r="M57" i="31"/>
  <c r="O33" i="31"/>
  <c r="H45" i="31"/>
  <c r="O45" i="31" s="1"/>
  <c r="M46" i="31"/>
  <c r="N46" i="31"/>
  <c r="O40" i="31"/>
  <c r="M41" i="31"/>
  <c r="O42" i="31"/>
  <c r="R51" i="31"/>
  <c r="H41" i="31"/>
  <c r="N41" i="31" s="1"/>
  <c r="M32" i="31"/>
  <c r="M12" i="5"/>
  <c r="G18" i="36"/>
  <c r="K18" i="36" s="1"/>
  <c r="M52" i="5"/>
  <c r="G66" i="36"/>
  <c r="R37" i="31"/>
  <c r="H55" i="5"/>
  <c r="R34" i="31"/>
  <c r="R31" i="31" s="1"/>
  <c r="R29" i="31" s="1"/>
  <c r="G50" i="36"/>
  <c r="M40" i="31"/>
  <c r="M24" i="31"/>
  <c r="H23" i="31"/>
  <c r="O23" i="31" s="1"/>
  <c r="N15" i="5"/>
  <c r="N29" i="5"/>
  <c r="K19" i="36"/>
  <c r="K46" i="36" s="1"/>
  <c r="M12" i="31"/>
  <c r="N57" i="31"/>
  <c r="N38" i="31"/>
  <c r="R8" i="31"/>
  <c r="R22" i="31" s="1"/>
  <c r="R26" i="31" s="1"/>
  <c r="N28" i="5"/>
  <c r="M28" i="5"/>
  <c r="N32" i="31"/>
  <c r="H37" i="31"/>
  <c r="N37" i="31" s="1"/>
  <c r="N12" i="5"/>
  <c r="G41" i="36"/>
  <c r="K41" i="36" s="1"/>
  <c r="M38" i="31"/>
  <c r="O12" i="31"/>
  <c r="M29" i="5"/>
  <c r="G40" i="36"/>
  <c r="K40" i="36" s="1"/>
  <c r="N23" i="5"/>
  <c r="N24" i="31"/>
  <c r="N52" i="5"/>
  <c r="M50" i="31"/>
  <c r="N39" i="5"/>
  <c r="H45" i="5"/>
  <c r="N45" i="5" s="1"/>
  <c r="G42" i="36"/>
  <c r="K42" i="36" s="1"/>
  <c r="G76" i="36"/>
  <c r="M39" i="5"/>
  <c r="N9" i="31"/>
  <c r="O9" i="31"/>
  <c r="N53" i="31"/>
  <c r="M13" i="31"/>
  <c r="N13" i="31"/>
  <c r="O13" i="31"/>
  <c r="F52" i="6"/>
  <c r="O53" i="31"/>
  <c r="M11" i="31"/>
  <c r="M35" i="31"/>
  <c r="N35" i="31"/>
  <c r="H51" i="31"/>
  <c r="O51" i="31" s="1"/>
  <c r="O50" i="31"/>
  <c r="N11" i="31"/>
  <c r="K19" i="5"/>
  <c r="G31" i="36"/>
  <c r="K31" i="36" s="1"/>
  <c r="N30" i="5"/>
  <c r="K16" i="5"/>
  <c r="K31" i="5"/>
  <c r="K29" i="5"/>
  <c r="F30" i="19"/>
  <c r="F32" i="19" s="1"/>
  <c r="K14" i="5"/>
  <c r="K27" i="5"/>
  <c r="K12" i="5"/>
  <c r="J61" i="5"/>
  <c r="K15" i="5"/>
  <c r="K33" i="5"/>
  <c r="K28" i="5"/>
  <c r="K39" i="5"/>
  <c r="K22" i="5"/>
  <c r="K13" i="5"/>
  <c r="K23" i="5"/>
  <c r="K17" i="5"/>
  <c r="K26" i="5"/>
  <c r="K24" i="5"/>
  <c r="K11" i="5"/>
  <c r="K9" i="5"/>
  <c r="K38" i="5"/>
  <c r="K30" i="5"/>
  <c r="K7" i="5"/>
  <c r="H31" i="5"/>
  <c r="E31" i="19" s="1"/>
  <c r="I31" i="19" s="1"/>
  <c r="H8" i="6"/>
  <c r="S22" i="31"/>
  <c r="S26" i="31" s="1"/>
  <c r="G74" i="36"/>
  <c r="G10" i="36"/>
  <c r="H49" i="5"/>
  <c r="M49" i="5" s="1"/>
  <c r="N22" i="5"/>
  <c r="M48" i="5"/>
  <c r="T23" i="31"/>
  <c r="T26" i="31" s="1"/>
  <c r="T10" i="21"/>
  <c r="H16" i="19"/>
  <c r="M21" i="31"/>
  <c r="N48" i="5"/>
  <c r="H18" i="31"/>
  <c r="H14" i="31" s="1"/>
  <c r="N21" i="31"/>
  <c r="M7" i="5"/>
  <c r="K28" i="36"/>
  <c r="M9" i="5"/>
  <c r="H13" i="21"/>
  <c r="D10" i="21"/>
  <c r="M10" i="21"/>
  <c r="L10" i="21"/>
  <c r="M14" i="31"/>
  <c r="E24" i="5"/>
  <c r="D30" i="19"/>
  <c r="D32" i="19" s="1"/>
  <c r="D38" i="19" s="1"/>
  <c r="H53" i="6"/>
  <c r="O21" i="31"/>
  <c r="F43" i="6"/>
  <c r="K15" i="6"/>
  <c r="D8" i="6"/>
  <c r="F19" i="19"/>
  <c r="N21" i="76"/>
  <c r="F21" i="76" s="1"/>
  <c r="F20" i="76"/>
  <c r="N31" i="31"/>
  <c r="O31" i="31"/>
  <c r="H29" i="31"/>
  <c r="U42" i="31"/>
  <c r="T41" i="31"/>
  <c r="M52" i="31"/>
  <c r="M51" i="31"/>
  <c r="H34" i="31"/>
  <c r="S34" i="31"/>
  <c r="K45" i="36"/>
  <c r="E15" i="5"/>
  <c r="E33" i="5"/>
  <c r="D61" i="5"/>
  <c r="E8" i="5"/>
  <c r="E17" i="5"/>
  <c r="E14" i="5"/>
  <c r="E11" i="5"/>
  <c r="E19" i="5"/>
  <c r="E28" i="5"/>
  <c r="E30" i="5"/>
  <c r="E22" i="5"/>
  <c r="E39" i="5"/>
  <c r="E27" i="5"/>
  <c r="E12" i="5"/>
  <c r="E9" i="5"/>
  <c r="E18" i="5"/>
  <c r="E26" i="5"/>
  <c r="E20" i="5"/>
  <c r="E29" i="5"/>
  <c r="E25" i="5"/>
  <c r="E38" i="5"/>
  <c r="E13" i="5"/>
  <c r="E23" i="5"/>
  <c r="E16" i="5"/>
  <c r="E31" i="5"/>
  <c r="E7" i="5"/>
  <c r="D36" i="31"/>
  <c r="E26" i="31"/>
  <c r="J49" i="31"/>
  <c r="J58" i="31"/>
  <c r="K36" i="31"/>
  <c r="H14" i="21"/>
  <c r="V33" i="76"/>
  <c r="N8" i="76"/>
  <c r="J11" i="21"/>
  <c r="D11" i="21"/>
  <c r="H11" i="21"/>
  <c r="L8" i="76"/>
  <c r="L7" i="76"/>
  <c r="F7" i="76"/>
  <c r="E14" i="19" l="1"/>
  <c r="L14" i="19"/>
  <c r="D14" i="19" s="1"/>
  <c r="H14" i="19" s="1"/>
  <c r="K27" i="36"/>
  <c r="H8" i="31"/>
  <c r="O8" i="31" s="1"/>
  <c r="O10" i="31"/>
  <c r="N10" i="31"/>
  <c r="N19" i="31"/>
  <c r="O19" i="31"/>
  <c r="O20" i="31"/>
  <c r="N20" i="31"/>
  <c r="G47" i="14"/>
  <c r="G46" i="14"/>
  <c r="I11" i="6"/>
  <c r="I29" i="6"/>
  <c r="I30" i="6"/>
  <c r="D45" i="6"/>
  <c r="E29" i="6"/>
  <c r="M16" i="5"/>
  <c r="N16" i="5"/>
  <c r="M10" i="5"/>
  <c r="N10" i="5"/>
  <c r="G16" i="14"/>
  <c r="G30" i="14"/>
  <c r="G31" i="14"/>
  <c r="G31" i="32"/>
  <c r="G47" i="32"/>
  <c r="G21" i="32"/>
  <c r="G39" i="32"/>
  <c r="G46" i="32"/>
  <c r="L46" i="32"/>
  <c r="K46" i="32"/>
  <c r="G23" i="32"/>
  <c r="G19" i="32"/>
  <c r="G20" i="32"/>
  <c r="G22" i="32"/>
  <c r="G28" i="32"/>
  <c r="G48" i="32"/>
  <c r="G49" i="32"/>
  <c r="G15" i="32"/>
  <c r="G11" i="32"/>
  <c r="G13" i="32"/>
  <c r="G58" i="32"/>
  <c r="G16" i="32"/>
  <c r="G14" i="32"/>
  <c r="G34" i="32"/>
  <c r="G37" i="32"/>
  <c r="G35" i="32"/>
  <c r="G12" i="32"/>
  <c r="G10" i="32"/>
  <c r="G18" i="32"/>
  <c r="G32" i="32"/>
  <c r="G27" i="32"/>
  <c r="G54" i="32"/>
  <c r="G45" i="32"/>
  <c r="G29" i="32"/>
  <c r="G44" i="32"/>
  <c r="G40" i="32"/>
  <c r="G53" i="32"/>
  <c r="G51" i="32"/>
  <c r="G56" i="32"/>
  <c r="G33" i="32"/>
  <c r="G24" i="32"/>
  <c r="G41" i="32"/>
  <c r="G42" i="32"/>
  <c r="M24" i="17"/>
  <c r="H25" i="32"/>
  <c r="I17" i="32"/>
  <c r="H39" i="14"/>
  <c r="I29" i="14"/>
  <c r="G10" i="14"/>
  <c r="G12" i="14"/>
  <c r="G18" i="14"/>
  <c r="G11" i="14"/>
  <c r="G38" i="14"/>
  <c r="G15" i="14"/>
  <c r="G21" i="14"/>
  <c r="G24" i="14"/>
  <c r="K24" i="14"/>
  <c r="G36" i="14"/>
  <c r="G35" i="14"/>
  <c r="G13" i="14"/>
  <c r="G60" i="14"/>
  <c r="G55" i="14"/>
  <c r="G51" i="14"/>
  <c r="G22" i="14"/>
  <c r="G17" i="14"/>
  <c r="G14" i="14"/>
  <c r="G19" i="14"/>
  <c r="G50" i="14"/>
  <c r="L24" i="14"/>
  <c r="G27" i="14"/>
  <c r="G58" i="14"/>
  <c r="G45" i="14"/>
  <c r="G49" i="14"/>
  <c r="G28" i="14"/>
  <c r="G43" i="14"/>
  <c r="G26" i="14"/>
  <c r="G56" i="14"/>
  <c r="G42" i="14"/>
  <c r="G53" i="14"/>
  <c r="G41" i="14"/>
  <c r="G33" i="14"/>
  <c r="G34" i="14"/>
  <c r="G40" i="14"/>
  <c r="G25" i="14"/>
  <c r="G32" i="14"/>
  <c r="G20" i="14"/>
  <c r="F29" i="14"/>
  <c r="G44" i="14"/>
  <c r="G48" i="14"/>
  <c r="G54" i="14"/>
  <c r="G37" i="14"/>
  <c r="G36" i="32"/>
  <c r="G17" i="32"/>
  <c r="K17" i="32"/>
  <c r="L17" i="32"/>
  <c r="F25" i="32"/>
  <c r="G43" i="32"/>
  <c r="G26" i="32"/>
  <c r="F31" i="76"/>
  <c r="N13" i="5"/>
  <c r="G51" i="36"/>
  <c r="K51" i="36" s="1"/>
  <c r="M45" i="31"/>
  <c r="N8" i="31"/>
  <c r="N45" i="31"/>
  <c r="E35" i="19"/>
  <c r="H35" i="19" s="1"/>
  <c r="N55" i="5"/>
  <c r="K26" i="36"/>
  <c r="M55" i="5"/>
  <c r="M42" i="31"/>
  <c r="O41" i="31"/>
  <c r="G24" i="36"/>
  <c r="G32" i="36" s="1"/>
  <c r="M37" i="5"/>
  <c r="M45" i="5"/>
  <c r="N37" i="5"/>
  <c r="M23" i="31"/>
  <c r="K50" i="36"/>
  <c r="N23" i="31"/>
  <c r="O37" i="31"/>
  <c r="N51" i="31"/>
  <c r="M37" i="31"/>
  <c r="G43" i="36"/>
  <c r="K43" i="36" s="1"/>
  <c r="G68" i="36"/>
  <c r="M8" i="31"/>
  <c r="M31" i="5"/>
  <c r="D13" i="21"/>
  <c r="F13" i="21" s="1"/>
  <c r="R36" i="31"/>
  <c r="R49" i="31" s="1"/>
  <c r="R54" i="31" s="1"/>
  <c r="R56" i="31" s="1"/>
  <c r="H31" i="19"/>
  <c r="N31" i="5"/>
  <c r="J14" i="21"/>
  <c r="J15" i="21" s="1"/>
  <c r="M9" i="76"/>
  <c r="M11" i="76"/>
  <c r="M33" i="76"/>
  <c r="M31" i="76"/>
  <c r="K10" i="36"/>
  <c r="I10" i="6"/>
  <c r="I9" i="6"/>
  <c r="H49" i="6"/>
  <c r="I8" i="6"/>
  <c r="N49" i="5"/>
  <c r="H57" i="5"/>
  <c r="I45" i="5" s="1"/>
  <c r="H15" i="21"/>
  <c r="L11" i="21"/>
  <c r="F11" i="21"/>
  <c r="M11" i="21"/>
  <c r="F10" i="21"/>
  <c r="N18" i="31"/>
  <c r="O18" i="31"/>
  <c r="G79" i="36"/>
  <c r="H24" i="5"/>
  <c r="N7" i="5"/>
  <c r="F13" i="76"/>
  <c r="F33" i="76"/>
  <c r="F9" i="76"/>
  <c r="F11" i="76"/>
  <c r="K43" i="6"/>
  <c r="I14" i="19"/>
  <c r="O14" i="31"/>
  <c r="H22" i="31"/>
  <c r="I43" i="31" s="1"/>
  <c r="N14" i="31"/>
  <c r="F8" i="6"/>
  <c r="F45" i="6" s="1"/>
  <c r="E8" i="6"/>
  <c r="E22" i="6"/>
  <c r="E12" i="6"/>
  <c r="E11" i="6"/>
  <c r="E20" i="6"/>
  <c r="E35" i="6"/>
  <c r="E10" i="6"/>
  <c r="E14" i="6"/>
  <c r="E18" i="6"/>
  <c r="E32" i="6"/>
  <c r="E33" i="6"/>
  <c r="E27" i="6"/>
  <c r="E16" i="6"/>
  <c r="E30" i="6"/>
  <c r="E23" i="6"/>
  <c r="E28" i="6"/>
  <c r="E13" i="6"/>
  <c r="E9" i="6"/>
  <c r="E19" i="6"/>
  <c r="E17" i="6"/>
  <c r="E41" i="6"/>
  <c r="E24" i="6"/>
  <c r="E34" i="6"/>
  <c r="E21" i="6"/>
  <c r="E38" i="6"/>
  <c r="E39" i="6"/>
  <c r="E40" i="6"/>
  <c r="E26" i="6"/>
  <c r="E25" i="6"/>
  <c r="E36" i="6"/>
  <c r="E37" i="6"/>
  <c r="D49" i="6"/>
  <c r="E31" i="6"/>
  <c r="E15" i="6"/>
  <c r="E43" i="6"/>
  <c r="F38" i="19"/>
  <c r="O34" i="31"/>
  <c r="N34" i="31"/>
  <c r="T34" i="31"/>
  <c r="T31" i="31" s="1"/>
  <c r="T29" i="31" s="1"/>
  <c r="T36" i="31" s="1"/>
  <c r="S31" i="31"/>
  <c r="S29" i="31" s="1"/>
  <c r="S36" i="31" s="1"/>
  <c r="O29" i="31"/>
  <c r="N29" i="31"/>
  <c r="D58" i="31"/>
  <c r="E58" i="31" s="1"/>
  <c r="E36" i="31"/>
  <c r="D49" i="31"/>
  <c r="K58" i="31"/>
  <c r="K49" i="31"/>
  <c r="J54" i="31"/>
  <c r="H17" i="21"/>
  <c r="H18" i="21" s="1"/>
  <c r="I12" i="21"/>
  <c r="O8" i="76"/>
  <c r="P8" i="76"/>
  <c r="Q8" i="76"/>
  <c r="R8" i="76"/>
  <c r="M7" i="76"/>
  <c r="P7" i="76" s="1"/>
  <c r="E7" i="76"/>
  <c r="D7" i="76"/>
  <c r="N7" i="76"/>
  <c r="R7" i="76" s="1"/>
  <c r="I13" i="21"/>
  <c r="I34" i="31" l="1"/>
  <c r="I27" i="31"/>
  <c r="I28" i="31"/>
  <c r="K8" i="6"/>
  <c r="G29" i="6"/>
  <c r="G30" i="6"/>
  <c r="G29" i="14"/>
  <c r="F39" i="14"/>
  <c r="L29" i="14"/>
  <c r="K29" i="14"/>
  <c r="H30" i="32"/>
  <c r="I25" i="32"/>
  <c r="K25" i="32"/>
  <c r="G25" i="32"/>
  <c r="L25" i="32"/>
  <c r="F30" i="32"/>
  <c r="H61" i="14"/>
  <c r="I39" i="14"/>
  <c r="H52" i="14"/>
  <c r="E9" i="76"/>
  <c r="E14" i="21"/>
  <c r="E15" i="21" s="1"/>
  <c r="E11" i="76"/>
  <c r="I35" i="19"/>
  <c r="N33" i="76"/>
  <c r="N31" i="76"/>
  <c r="E31" i="76"/>
  <c r="E33" i="76"/>
  <c r="E17" i="21"/>
  <c r="E18" i="21" s="1"/>
  <c r="F22" i="31"/>
  <c r="R58" i="31"/>
  <c r="M32" i="76"/>
  <c r="I42" i="5"/>
  <c r="M15" i="76"/>
  <c r="M16" i="76" s="1"/>
  <c r="I54" i="5"/>
  <c r="J17" i="21"/>
  <c r="J18" i="21" s="1"/>
  <c r="J20" i="21"/>
  <c r="J21" i="21" s="1"/>
  <c r="F21" i="19"/>
  <c r="F22" i="19" s="1"/>
  <c r="M13" i="76"/>
  <c r="M14" i="76" s="1"/>
  <c r="M10" i="76"/>
  <c r="I47" i="5"/>
  <c r="I35" i="5"/>
  <c r="I49" i="5"/>
  <c r="I40" i="5"/>
  <c r="O7" i="76"/>
  <c r="I43" i="5"/>
  <c r="I37" i="5"/>
  <c r="I50" i="5"/>
  <c r="I48" i="5"/>
  <c r="I41" i="5"/>
  <c r="I44" i="5"/>
  <c r="E34" i="19"/>
  <c r="E36" i="19" s="1"/>
  <c r="I53" i="5"/>
  <c r="I52" i="5"/>
  <c r="I55" i="5"/>
  <c r="M57" i="5"/>
  <c r="I57" i="5"/>
  <c r="I46" i="5"/>
  <c r="N57" i="5"/>
  <c r="I36" i="5"/>
  <c r="I51" i="5"/>
  <c r="H33" i="5"/>
  <c r="M24" i="5"/>
  <c r="N24" i="5"/>
  <c r="F32" i="76"/>
  <c r="F10" i="76"/>
  <c r="F14" i="76"/>
  <c r="G22" i="6"/>
  <c r="G8" i="6"/>
  <c r="G38" i="6"/>
  <c r="G21" i="6"/>
  <c r="G17" i="6"/>
  <c r="F49" i="6"/>
  <c r="L8" i="6"/>
  <c r="G18" i="6"/>
  <c r="G27" i="6"/>
  <c r="G12" i="6"/>
  <c r="G25" i="6"/>
  <c r="G32" i="6"/>
  <c r="G36" i="6"/>
  <c r="G19" i="6"/>
  <c r="G24" i="6"/>
  <c r="G28" i="6"/>
  <c r="G33" i="6"/>
  <c r="G35" i="6"/>
  <c r="G13" i="6"/>
  <c r="G20" i="6"/>
  <c r="G23" i="6"/>
  <c r="G40" i="6"/>
  <c r="G26" i="6"/>
  <c r="G39" i="6"/>
  <c r="G14" i="6"/>
  <c r="G34" i="6"/>
  <c r="G16" i="6"/>
  <c r="G9" i="6"/>
  <c r="G37" i="6"/>
  <c r="G41" i="6"/>
  <c r="G11" i="6"/>
  <c r="G31" i="6"/>
  <c r="G10" i="6"/>
  <c r="G15" i="6"/>
  <c r="G43" i="6"/>
  <c r="I45" i="31"/>
  <c r="I15" i="31"/>
  <c r="I31" i="31"/>
  <c r="I24" i="31"/>
  <c r="I57" i="31"/>
  <c r="I51" i="31"/>
  <c r="I14" i="31"/>
  <c r="I53" i="31"/>
  <c r="I16" i="31"/>
  <c r="I38" i="31"/>
  <c r="I20" i="31"/>
  <c r="I44" i="31"/>
  <c r="I33" i="31"/>
  <c r="I13" i="31"/>
  <c r="I41" i="31"/>
  <c r="I23" i="31"/>
  <c r="I42" i="31"/>
  <c r="I29" i="31"/>
  <c r="I37" i="31"/>
  <c r="I50" i="31"/>
  <c r="I17" i="31"/>
  <c r="H26" i="31"/>
  <c r="I9" i="31"/>
  <c r="I35" i="31"/>
  <c r="I52" i="31"/>
  <c r="I10" i="31"/>
  <c r="I48" i="31"/>
  <c r="I19" i="31"/>
  <c r="I46" i="31"/>
  <c r="I11" i="31"/>
  <c r="I25" i="31"/>
  <c r="O22" i="31"/>
  <c r="N22" i="31"/>
  <c r="I30" i="31"/>
  <c r="I18" i="31"/>
  <c r="I40" i="31"/>
  <c r="I8" i="31"/>
  <c r="I22" i="31"/>
  <c r="I21" i="31"/>
  <c r="I39" i="31"/>
  <c r="I32" i="31"/>
  <c r="I55" i="31"/>
  <c r="I47" i="31"/>
  <c r="I12" i="31"/>
  <c r="D50" i="6"/>
  <c r="D47" i="6"/>
  <c r="E45" i="6"/>
  <c r="Q7" i="76"/>
  <c r="D8" i="19"/>
  <c r="T58" i="31"/>
  <c r="T49" i="31"/>
  <c r="T54" i="31" s="1"/>
  <c r="T56" i="31" s="1"/>
  <c r="M34" i="31"/>
  <c r="S49" i="31"/>
  <c r="S54" i="31" s="1"/>
  <c r="S56" i="31" s="1"/>
  <c r="S58" i="31"/>
  <c r="G34" i="36"/>
  <c r="D54" i="31"/>
  <c r="E49" i="31"/>
  <c r="J56" i="31"/>
  <c r="K54" i="31"/>
  <c r="H20" i="21"/>
  <c r="H21" i="21" s="1"/>
  <c r="N11" i="76"/>
  <c r="N9" i="76"/>
  <c r="M13" i="21"/>
  <c r="L13" i="21"/>
  <c r="D8" i="76"/>
  <c r="M12" i="21"/>
  <c r="L12" i="21"/>
  <c r="J7" i="76"/>
  <c r="I7" i="76"/>
  <c r="H7" i="76"/>
  <c r="G7" i="76"/>
  <c r="G43" i="31" l="1"/>
  <c r="F26" i="31"/>
  <c r="G24" i="31"/>
  <c r="G28" i="31"/>
  <c r="G27" i="31"/>
  <c r="I21" i="5"/>
  <c r="I10" i="5"/>
  <c r="I52" i="14"/>
  <c r="H57" i="14"/>
  <c r="F61" i="14"/>
  <c r="L39" i="14"/>
  <c r="F52" i="14"/>
  <c r="K39" i="14"/>
  <c r="G39" i="14"/>
  <c r="I61" i="14"/>
  <c r="G30" i="32"/>
  <c r="F38" i="32"/>
  <c r="L30" i="32"/>
  <c r="K30" i="32"/>
  <c r="I30" i="32"/>
  <c r="H38" i="32"/>
  <c r="E10" i="76"/>
  <c r="D14" i="21"/>
  <c r="F14" i="21" s="1"/>
  <c r="E13" i="76"/>
  <c r="E14" i="76" s="1"/>
  <c r="E32" i="76"/>
  <c r="D33" i="76"/>
  <c r="I33" i="76" s="1"/>
  <c r="D31" i="76"/>
  <c r="G31" i="76" s="1"/>
  <c r="D17" i="21"/>
  <c r="D9" i="76"/>
  <c r="J9" i="76" s="1"/>
  <c r="D11" i="76"/>
  <c r="J11" i="76" s="1"/>
  <c r="G13" i="31"/>
  <c r="E20" i="21"/>
  <c r="E21" i="21" s="1"/>
  <c r="G47" i="31"/>
  <c r="G37" i="31"/>
  <c r="G11" i="31"/>
  <c r="G32" i="31"/>
  <c r="G14" i="31"/>
  <c r="G53" i="31"/>
  <c r="G40" i="31"/>
  <c r="M22" i="31"/>
  <c r="G18" i="31"/>
  <c r="G48" i="31"/>
  <c r="G19" i="31"/>
  <c r="G8" i="31"/>
  <c r="G17" i="31"/>
  <c r="G50" i="31"/>
  <c r="G35" i="31"/>
  <c r="G39" i="31"/>
  <c r="G10" i="31"/>
  <c r="G45" i="31"/>
  <c r="G51" i="31"/>
  <c r="G34" i="31"/>
  <c r="G41" i="31"/>
  <c r="G22" i="31"/>
  <c r="G57" i="31"/>
  <c r="G9" i="31"/>
  <c r="G25" i="31"/>
  <c r="G12" i="31"/>
  <c r="G21" i="31"/>
  <c r="G30" i="31"/>
  <c r="G23" i="31"/>
  <c r="G33" i="31"/>
  <c r="G44" i="31"/>
  <c r="G16" i="31"/>
  <c r="G26" i="31"/>
  <c r="G38" i="31"/>
  <c r="G20" i="31"/>
  <c r="G52" i="31"/>
  <c r="G46" i="31"/>
  <c r="G42" i="31"/>
  <c r="G15" i="31"/>
  <c r="G55" i="31"/>
  <c r="I34" i="19"/>
  <c r="H34" i="19"/>
  <c r="J23" i="21"/>
  <c r="J24" i="21" s="1"/>
  <c r="M17" i="76"/>
  <c r="M18" i="76" s="1"/>
  <c r="N32" i="76"/>
  <c r="F15" i="76"/>
  <c r="F16" i="76" s="1"/>
  <c r="E8" i="19"/>
  <c r="I8" i="19" s="1"/>
  <c r="E30" i="19"/>
  <c r="I29" i="5"/>
  <c r="I22" i="5"/>
  <c r="I23" i="5"/>
  <c r="I13" i="5"/>
  <c r="I19" i="5"/>
  <c r="I8" i="5"/>
  <c r="I11" i="5"/>
  <c r="N33" i="5"/>
  <c r="I39" i="5"/>
  <c r="I28" i="5"/>
  <c r="I16" i="5"/>
  <c r="I24" i="5"/>
  <c r="I25" i="5"/>
  <c r="I12" i="5"/>
  <c r="I9" i="5"/>
  <c r="I7" i="5"/>
  <c r="M33" i="5"/>
  <c r="I31" i="5"/>
  <c r="I26" i="5"/>
  <c r="I33" i="5"/>
  <c r="I30" i="5"/>
  <c r="I18" i="5"/>
  <c r="I20" i="5"/>
  <c r="H61" i="5"/>
  <c r="I27" i="5"/>
  <c r="I38" i="5"/>
  <c r="I15" i="5"/>
  <c r="I17" i="5"/>
  <c r="I14" i="5"/>
  <c r="N13" i="76"/>
  <c r="N14" i="76" s="1"/>
  <c r="G72" i="36"/>
  <c r="G82" i="36" s="1"/>
  <c r="G83" i="36" s="1"/>
  <c r="H36" i="19"/>
  <c r="I36" i="19"/>
  <c r="F50" i="6"/>
  <c r="G45" i="6"/>
  <c r="F47" i="6"/>
  <c r="K47" i="6" s="1"/>
  <c r="K45" i="6"/>
  <c r="O26" i="31"/>
  <c r="I26" i="31"/>
  <c r="H36" i="31"/>
  <c r="N26" i="31"/>
  <c r="D48" i="6"/>
  <c r="E47" i="6"/>
  <c r="E15" i="76"/>
  <c r="E16" i="76" s="1"/>
  <c r="M31" i="31"/>
  <c r="G31" i="31"/>
  <c r="G62" i="36"/>
  <c r="G53" i="36"/>
  <c r="G56" i="36" s="1"/>
  <c r="G59" i="36" s="1"/>
  <c r="K56" i="31"/>
  <c r="E54" i="31"/>
  <c r="D56" i="31"/>
  <c r="L20" i="76"/>
  <c r="I28" i="21"/>
  <c r="H23" i="21"/>
  <c r="H24" i="21" s="1"/>
  <c r="N10" i="76"/>
  <c r="L11" i="76"/>
  <c r="L9" i="76"/>
  <c r="I14" i="21"/>
  <c r="G8" i="76"/>
  <c r="J8" i="76"/>
  <c r="I8" i="76"/>
  <c r="H8" i="76"/>
  <c r="L33" i="76"/>
  <c r="L31" i="76"/>
  <c r="H59" i="32" l="1"/>
  <c r="H50" i="32"/>
  <c r="I38" i="32"/>
  <c r="G38" i="32"/>
  <c r="K38" i="32"/>
  <c r="L38" i="32"/>
  <c r="F50" i="32"/>
  <c r="F59" i="32"/>
  <c r="K52" i="14"/>
  <c r="L52" i="14"/>
  <c r="F57" i="14"/>
  <c r="G52" i="14"/>
  <c r="D60" i="32"/>
  <c r="H59" i="14"/>
  <c r="I59" i="14" s="1"/>
  <c r="I57" i="14"/>
  <c r="G61" i="14"/>
  <c r="K61" i="14"/>
  <c r="L61" i="14"/>
  <c r="F17" i="76"/>
  <c r="F18" i="76" s="1"/>
  <c r="D15" i="21"/>
  <c r="F15" i="21" s="1"/>
  <c r="G33" i="76"/>
  <c r="G11" i="76"/>
  <c r="I9" i="76"/>
  <c r="D32" i="76"/>
  <c r="G32" i="76" s="1"/>
  <c r="H11" i="76"/>
  <c r="H9" i="76"/>
  <c r="I31" i="76"/>
  <c r="G9" i="76"/>
  <c r="D10" i="76"/>
  <c r="J10" i="76" s="1"/>
  <c r="I11" i="76"/>
  <c r="D13" i="76"/>
  <c r="J13" i="76" s="1"/>
  <c r="D20" i="21"/>
  <c r="E23" i="21"/>
  <c r="E24" i="21" s="1"/>
  <c r="M26" i="31"/>
  <c r="H8" i="19"/>
  <c r="N15" i="76"/>
  <c r="N16" i="76" s="1"/>
  <c r="H30" i="19"/>
  <c r="E32" i="19"/>
  <c r="I30" i="19"/>
  <c r="G47" i="6"/>
  <c r="F48" i="6"/>
  <c r="H58" i="31"/>
  <c r="H49" i="31"/>
  <c r="N36" i="31"/>
  <c r="I36" i="31"/>
  <c r="O36" i="31"/>
  <c r="G29" i="31"/>
  <c r="M29" i="31"/>
  <c r="F36" i="31"/>
  <c r="F49" i="31" s="1"/>
  <c r="D59" i="31"/>
  <c r="E56" i="31"/>
  <c r="Q20" i="76"/>
  <c r="R20" i="76"/>
  <c r="L21" i="76"/>
  <c r="D20" i="76"/>
  <c r="J30" i="21"/>
  <c r="J29" i="21"/>
  <c r="L28" i="21"/>
  <c r="M14" i="21"/>
  <c r="L14" i="21"/>
  <c r="I15" i="21"/>
  <c r="I17" i="21"/>
  <c r="L13" i="76"/>
  <c r="O33" i="76"/>
  <c r="Q33" i="76"/>
  <c r="L10" i="76"/>
  <c r="Q11" i="76"/>
  <c r="R11" i="76"/>
  <c r="P11" i="76"/>
  <c r="O11" i="76"/>
  <c r="L32" i="76"/>
  <c r="D18" i="21"/>
  <c r="F18" i="21" s="1"/>
  <c r="F17" i="21"/>
  <c r="O31" i="76"/>
  <c r="Q31" i="76"/>
  <c r="P9" i="76"/>
  <c r="O9" i="76"/>
  <c r="Q9" i="76"/>
  <c r="R9" i="76"/>
  <c r="J58" i="5" l="1"/>
  <c r="J62" i="5"/>
  <c r="F60" i="32"/>
  <c r="K59" i="32"/>
  <c r="G59" i="32"/>
  <c r="L59" i="32"/>
  <c r="K57" i="14"/>
  <c r="F59" i="14"/>
  <c r="G57" i="14"/>
  <c r="L57" i="14"/>
  <c r="L50" i="32"/>
  <c r="K50" i="32"/>
  <c r="F55" i="32"/>
  <c r="G50" i="32"/>
  <c r="I50" i="32"/>
  <c r="H55" i="32"/>
  <c r="I59" i="32"/>
  <c r="H60" i="32"/>
  <c r="I32" i="76"/>
  <c r="G10" i="76"/>
  <c r="D15" i="76"/>
  <c r="H15" i="76" s="1"/>
  <c r="H10" i="76"/>
  <c r="G13" i="76"/>
  <c r="I10" i="76"/>
  <c r="D14" i="76"/>
  <c r="I14" i="76" s="1"/>
  <c r="H13" i="76"/>
  <c r="I13" i="76"/>
  <c r="E17" i="76"/>
  <c r="E18" i="76" s="1"/>
  <c r="D17" i="76"/>
  <c r="I9" i="36"/>
  <c r="I32" i="19"/>
  <c r="H32" i="19"/>
  <c r="E38" i="19"/>
  <c r="N58" i="31"/>
  <c r="O58" i="31"/>
  <c r="I58" i="31"/>
  <c r="H54" i="31"/>
  <c r="O49" i="31"/>
  <c r="I49" i="31"/>
  <c r="N49" i="31"/>
  <c r="M36" i="31"/>
  <c r="F58" i="31"/>
  <c r="G36" i="31"/>
  <c r="J20" i="76"/>
  <c r="I20" i="76"/>
  <c r="D21" i="76"/>
  <c r="Q21" i="76"/>
  <c r="R21" i="76"/>
  <c r="N17" i="76"/>
  <c r="N18" i="76" s="1"/>
  <c r="M15" i="21"/>
  <c r="L15" i="21"/>
  <c r="L15" i="76"/>
  <c r="I20" i="21"/>
  <c r="P10" i="76"/>
  <c r="O10" i="76"/>
  <c r="Q10" i="76"/>
  <c r="R10" i="76"/>
  <c r="O32" i="76"/>
  <c r="Q32" i="76"/>
  <c r="P13" i="76"/>
  <c r="Q13" i="76"/>
  <c r="O13" i="76"/>
  <c r="L14" i="76"/>
  <c r="R13" i="76"/>
  <c r="D21" i="21"/>
  <c r="F21" i="21" s="1"/>
  <c r="F20" i="21"/>
  <c r="L17" i="21"/>
  <c r="M17" i="21"/>
  <c r="I18" i="21"/>
  <c r="F57" i="32" l="1"/>
  <c r="L55" i="32"/>
  <c r="K55" i="32"/>
  <c r="G55" i="32"/>
  <c r="I55" i="32"/>
  <c r="H57" i="32"/>
  <c r="I57" i="32" s="1"/>
  <c r="L59" i="14"/>
  <c r="K59" i="14"/>
  <c r="G59" i="14"/>
  <c r="G15" i="76"/>
  <c r="J15" i="76"/>
  <c r="I15" i="76"/>
  <c r="D16" i="76"/>
  <c r="G16" i="76" s="1"/>
  <c r="G14" i="76"/>
  <c r="D23" i="21"/>
  <c r="D24" i="21" s="1"/>
  <c r="F24" i="21" s="1"/>
  <c r="I24" i="36"/>
  <c r="K9" i="36"/>
  <c r="H58" i="5"/>
  <c r="H62" i="5"/>
  <c r="H38" i="19"/>
  <c r="I38" i="19"/>
  <c r="H56" i="31"/>
  <c r="N54" i="31"/>
  <c r="I54" i="31"/>
  <c r="O54" i="31"/>
  <c r="M49" i="31"/>
  <c r="G49" i="31"/>
  <c r="F54" i="31"/>
  <c r="M58" i="31"/>
  <c r="G58" i="31"/>
  <c r="I21" i="76"/>
  <c r="J21" i="76"/>
  <c r="I23" i="21"/>
  <c r="L17" i="76"/>
  <c r="Q14" i="76"/>
  <c r="O14" i="76"/>
  <c r="Q15" i="76"/>
  <c r="O15" i="76"/>
  <c r="R15" i="76"/>
  <c r="P15" i="76"/>
  <c r="L16" i="76"/>
  <c r="L20" i="21"/>
  <c r="I21" i="21"/>
  <c r="M20" i="21"/>
  <c r="M18" i="21"/>
  <c r="L18" i="21"/>
  <c r="I17" i="76"/>
  <c r="J17" i="76"/>
  <c r="D18" i="76"/>
  <c r="G17" i="76"/>
  <c r="H17" i="76"/>
  <c r="G57" i="32" l="1"/>
  <c r="L57" i="32"/>
  <c r="K57" i="32"/>
  <c r="I16" i="76"/>
  <c r="F23" i="21"/>
  <c r="K24" i="36"/>
  <c r="I32" i="36"/>
  <c r="I56" i="31"/>
  <c r="N56" i="31"/>
  <c r="O56" i="31"/>
  <c r="F56" i="31"/>
  <c r="M54" i="31"/>
  <c r="G54" i="31"/>
  <c r="L23" i="21"/>
  <c r="I24" i="21"/>
  <c r="M23" i="21"/>
  <c r="M21" i="21"/>
  <c r="L21" i="21"/>
  <c r="I18" i="76"/>
  <c r="G18" i="76"/>
  <c r="Q17" i="76"/>
  <c r="L18" i="76"/>
  <c r="O17" i="76"/>
  <c r="R17" i="76"/>
  <c r="P17" i="76"/>
  <c r="O16" i="76"/>
  <c r="Q16" i="76"/>
  <c r="K32" i="36" l="1"/>
  <c r="I34" i="36"/>
  <c r="J28" i="21" s="1"/>
  <c r="G56" i="31"/>
  <c r="M56" i="31"/>
  <c r="M24" i="21"/>
  <c r="L24" i="21"/>
  <c r="O18" i="76"/>
  <c r="Q18" i="76"/>
  <c r="I53" i="36" l="1"/>
  <c r="I56" i="36" s="1"/>
  <c r="I59" i="36" s="1"/>
  <c r="K34" i="36"/>
  <c r="M20" i="76"/>
  <c r="E20" i="76" s="1"/>
  <c r="O28" i="21"/>
  <c r="M28" i="21"/>
  <c r="P28" i="21"/>
  <c r="M21" i="76" l="1"/>
  <c r="E21" i="76" s="1"/>
  <c r="O20" i="76"/>
  <c r="P20" i="76"/>
  <c r="G20" i="76"/>
  <c r="H20" i="76"/>
  <c r="P21" i="76" l="1"/>
  <c r="O21" i="76"/>
  <c r="G21" i="76"/>
  <c r="H21" i="76"/>
  <c r="I22" i="6" l="1"/>
  <c r="L22" i="6"/>
  <c r="AB22" i="6"/>
  <c r="I18" i="6"/>
  <c r="L18" i="6"/>
  <c r="AB18" i="6"/>
  <c r="I26" i="6"/>
  <c r="AB26" i="6"/>
  <c r="L26" i="6"/>
  <c r="I19" i="6"/>
  <c r="AB19" i="6"/>
  <c r="L19" i="6"/>
  <c r="I27" i="6"/>
  <c r="AB27" i="6"/>
  <c r="L27" i="6"/>
  <c r="I36" i="6"/>
  <c r="H41" i="6"/>
  <c r="L36" i="6"/>
  <c r="I20" i="6"/>
  <c r="L20" i="6"/>
  <c r="AB20" i="6"/>
  <c r="L28" i="6"/>
  <c r="AB28" i="6"/>
  <c r="I28" i="6"/>
  <c r="I37" i="6"/>
  <c r="L37" i="6"/>
  <c r="I13" i="6"/>
  <c r="L13" i="6"/>
  <c r="I21" i="6"/>
  <c r="L21" i="6"/>
  <c r="AB21" i="6"/>
  <c r="AB30" i="6"/>
  <c r="I38" i="6"/>
  <c r="L38" i="6"/>
  <c r="I14" i="6"/>
  <c r="L14" i="6"/>
  <c r="I39" i="6"/>
  <c r="L39" i="6"/>
  <c r="I23" i="6"/>
  <c r="L23" i="6"/>
  <c r="AB23" i="6"/>
  <c r="I40" i="6"/>
  <c r="L40" i="6"/>
  <c r="I16" i="6"/>
  <c r="H31" i="6"/>
  <c r="AB16" i="6"/>
  <c r="L16" i="6"/>
  <c r="I24" i="6"/>
  <c r="L24" i="6"/>
  <c r="AB24" i="6"/>
  <c r="I33" i="6"/>
  <c r="L33" i="6"/>
  <c r="H35" i="6"/>
  <c r="I32" i="6"/>
  <c r="L32" i="6"/>
  <c r="L12" i="6"/>
  <c r="I12" i="6"/>
  <c r="H15" i="6"/>
  <c r="I17" i="6"/>
  <c r="AB17" i="6"/>
  <c r="L17" i="6"/>
  <c r="I25" i="6"/>
  <c r="L25" i="6"/>
  <c r="AB25" i="6"/>
  <c r="I34" i="6"/>
  <c r="L34" i="6"/>
  <c r="O11" i="7"/>
  <c r="M11" i="7"/>
  <c r="O8" i="7"/>
  <c r="M8" i="7"/>
  <c r="N9" i="7"/>
  <c r="N8" i="7" s="1"/>
  <c r="H52" i="6" l="1"/>
  <c r="I35" i="6"/>
  <c r="L35" i="6"/>
  <c r="I15" i="6"/>
  <c r="L15" i="6"/>
  <c r="I31" i="6"/>
  <c r="L31" i="6"/>
  <c r="H43" i="6"/>
  <c r="I41" i="6"/>
  <c r="L41" i="6"/>
  <c r="I43" i="6" l="1"/>
  <c r="H45" i="6"/>
  <c r="L43" i="6"/>
  <c r="G12" i="29"/>
  <c r="I45" i="6" l="1"/>
  <c r="H50" i="6"/>
  <c r="H47" i="6"/>
  <c r="L45" i="6"/>
  <c r="F5" i="29"/>
  <c r="E5" i="29"/>
  <c r="D5" i="29"/>
  <c r="J5" i="30"/>
  <c r="G5" i="30"/>
  <c r="D5" i="30"/>
  <c r="I47" i="6" l="1"/>
  <c r="H48" i="6"/>
  <c r="L47" i="6"/>
  <c r="F7" i="8"/>
  <c r="F5" i="8"/>
  <c r="E5" i="8"/>
  <c r="F5" i="9" l="1"/>
  <c r="E5" i="9"/>
  <c r="D5" i="9"/>
  <c r="F5" i="7" l="1"/>
  <c r="E5" i="7"/>
  <c r="J8" i="8" l="1"/>
  <c r="J15" i="8" l="1"/>
  <c r="J7" i="8"/>
  <c r="J11" i="8" s="1"/>
  <c r="J13" i="8" s="1"/>
  <c r="J14" i="8"/>
  <c r="J16" i="8" l="1"/>
  <c r="J18" i="8" s="1"/>
  <c r="G26" i="8" l="1"/>
  <c r="E10" i="7" l="1"/>
  <c r="E22" i="7" s="1"/>
  <c r="O18" i="7" l="1"/>
  <c r="M18" i="7"/>
  <c r="G28" i="8" l="1"/>
  <c r="F15" i="8" l="1"/>
  <c r="H15" i="8"/>
  <c r="F14" i="8"/>
  <c r="H14" i="8"/>
  <c r="H7" i="8"/>
  <c r="F11" i="8" l="1"/>
  <c r="F16" i="8"/>
  <c r="D15" i="29" l="1"/>
  <c r="N27" i="76" s="1"/>
  <c r="F27" i="76" s="1"/>
  <c r="H27" i="8" l="1"/>
  <c r="H26" i="8"/>
  <c r="H11" i="8" l="1"/>
  <c r="F13" i="8" l="1"/>
  <c r="H13" i="8"/>
  <c r="F12" i="8"/>
  <c r="H12" i="8"/>
  <c r="H16" i="8" l="1"/>
  <c r="F18" i="8" l="1"/>
  <c r="E26" i="76" s="1"/>
  <c r="H18" i="8"/>
  <c r="J27" i="21" s="1"/>
  <c r="F20" i="8" l="1"/>
  <c r="H20" i="8"/>
  <c r="D8" i="35" l="1"/>
  <c r="D6" i="35"/>
  <c r="I15" i="24" s="1"/>
  <c r="E6" i="36" l="1"/>
  <c r="K13" i="19"/>
  <c r="L13" i="19"/>
  <c r="D5" i="8"/>
  <c r="G11" i="30" l="1"/>
  <c r="G23" i="30" s="1"/>
  <c r="D11" i="30" l="1"/>
  <c r="D23" i="30" s="1"/>
  <c r="J9" i="30"/>
  <c r="J21" i="30" s="1"/>
  <c r="K19" i="30" l="1"/>
  <c r="J14" i="30"/>
  <c r="J11" i="30" l="1"/>
  <c r="J23" i="30" s="1"/>
  <c r="J10" i="30" l="1"/>
  <c r="J22" i="30" s="1"/>
  <c r="J12" i="30" l="1"/>
  <c r="O8" i="30" l="1"/>
  <c r="M8" i="30"/>
  <c r="O7" i="30"/>
  <c r="M7" i="30"/>
  <c r="I15" i="29"/>
  <c r="F15" i="29"/>
  <c r="M27" i="76" s="1"/>
  <c r="E27" i="76" s="1"/>
  <c r="E15" i="29"/>
  <c r="L27" i="76" s="1"/>
  <c r="G14" i="29"/>
  <c r="G11" i="29"/>
  <c r="G7" i="29"/>
  <c r="G6" i="29"/>
  <c r="F22" i="9"/>
  <c r="I20" i="9"/>
  <c r="H20" i="9"/>
  <c r="I13" i="9"/>
  <c r="H13" i="9"/>
  <c r="I12" i="9"/>
  <c r="H12" i="9"/>
  <c r="F11" i="9"/>
  <c r="M29" i="76" s="1"/>
  <c r="E11" i="9"/>
  <c r="L29" i="76" s="1"/>
  <c r="D11" i="9"/>
  <c r="N29" i="76" s="1"/>
  <c r="I10" i="9"/>
  <c r="H10" i="9"/>
  <c r="I9" i="9"/>
  <c r="H9" i="9"/>
  <c r="F30" i="8"/>
  <c r="E30" i="8"/>
  <c r="G10" i="8"/>
  <c r="G9" i="8"/>
  <c r="F15" i="7"/>
  <c r="I9" i="7"/>
  <c r="H9" i="7"/>
  <c r="F18" i="9"/>
  <c r="I13" i="24"/>
  <c r="P29" i="76" l="1"/>
  <c r="R29" i="76"/>
  <c r="O29" i="76"/>
  <c r="Q29" i="76"/>
  <c r="D27" i="76"/>
  <c r="O27" i="76"/>
  <c r="P27" i="76"/>
  <c r="Q27" i="76"/>
  <c r="R27" i="76"/>
  <c r="F14" i="9"/>
  <c r="E14" i="9"/>
  <c r="G15" i="29"/>
  <c r="G8" i="8"/>
  <c r="H30" i="8"/>
  <c r="F12" i="7"/>
  <c r="F13" i="7"/>
  <c r="F14" i="7"/>
  <c r="F19" i="9"/>
  <c r="F24" i="9" s="1"/>
  <c r="F26" i="9" s="1"/>
  <c r="M30" i="76" s="1"/>
  <c r="E30" i="76" s="1"/>
  <c r="I11" i="9"/>
  <c r="H11" i="9"/>
  <c r="D14" i="9"/>
  <c r="G27" i="76" l="1"/>
  <c r="H27" i="76"/>
  <c r="J27" i="76"/>
  <c r="I27" i="76"/>
  <c r="I14" i="9"/>
  <c r="H14" i="9"/>
  <c r="F36" i="9"/>
  <c r="F29" i="9"/>
  <c r="F33" i="9"/>
  <c r="D11" i="8"/>
  <c r="F32" i="9"/>
  <c r="F28" i="9"/>
  <c r="F11" i="7"/>
  <c r="F23" i="7" s="1"/>
  <c r="D35" i="9"/>
  <c r="J15" i="30"/>
  <c r="E22" i="9"/>
  <c r="I22" i="9" s="1"/>
  <c r="I21" i="9"/>
  <c r="D22" i="9"/>
  <c r="H21" i="9"/>
  <c r="F35" i="9"/>
  <c r="E35" i="9"/>
  <c r="E24" i="76" l="1"/>
  <c r="F31" i="7"/>
  <c r="K8" i="30"/>
  <c r="G7" i="8"/>
  <c r="E11" i="8"/>
  <c r="H22" i="9"/>
  <c r="M11" i="30"/>
  <c r="I17" i="9"/>
  <c r="H17" i="9"/>
  <c r="K7" i="30" l="1"/>
  <c r="K11" i="30"/>
  <c r="K12" i="30"/>
  <c r="K9" i="30"/>
  <c r="K15" i="30"/>
  <c r="K10" i="30"/>
  <c r="K14" i="30"/>
  <c r="G11" i="8"/>
  <c r="O11" i="30"/>
  <c r="D15" i="7"/>
  <c r="N15" i="7" s="1"/>
  <c r="N11" i="7" s="1"/>
  <c r="D18" i="9" l="1"/>
  <c r="D19" i="9" s="1"/>
  <c r="D24" i="9" s="1"/>
  <c r="E13" i="7"/>
  <c r="E12" i="8" l="1"/>
  <c r="D29" i="8" s="1"/>
  <c r="I13" i="7"/>
  <c r="G14" i="30"/>
  <c r="E14" i="7"/>
  <c r="G10" i="30"/>
  <c r="D14" i="7"/>
  <c r="D32" i="9"/>
  <c r="D26" i="9"/>
  <c r="E18" i="9"/>
  <c r="G9" i="30"/>
  <c r="N30" i="76" l="1"/>
  <c r="F30" i="76" s="1"/>
  <c r="D30" i="9"/>
  <c r="G29" i="8"/>
  <c r="D30" i="8"/>
  <c r="G30" i="8" s="1"/>
  <c r="E13" i="8"/>
  <c r="D12" i="7"/>
  <c r="D12" i="8"/>
  <c r="O10" i="30"/>
  <c r="G22" i="30"/>
  <c r="O9" i="30"/>
  <c r="G12" i="30"/>
  <c r="G21" i="30"/>
  <c r="I14" i="7"/>
  <c r="H14" i="7"/>
  <c r="E12" i="7"/>
  <c r="E15" i="8"/>
  <c r="H18" i="9"/>
  <c r="I18" i="9"/>
  <c r="E19" i="9"/>
  <c r="D33" i="9"/>
  <c r="E35" i="8"/>
  <c r="O14" i="30"/>
  <c r="D13" i="7"/>
  <c r="D25" i="76" l="1"/>
  <c r="G33" i="8"/>
  <c r="E16" i="8"/>
  <c r="E18" i="8" s="1"/>
  <c r="G14" i="8"/>
  <c r="D15" i="8"/>
  <c r="G15" i="8" s="1"/>
  <c r="D35" i="8"/>
  <c r="I12" i="7"/>
  <c r="H12" i="7"/>
  <c r="D11" i="7"/>
  <c r="H13" i="7"/>
  <c r="O12" i="30"/>
  <c r="G15" i="30"/>
  <c r="E24" i="9"/>
  <c r="H19" i="9"/>
  <c r="I19" i="9"/>
  <c r="D16" i="7"/>
  <c r="D13" i="8"/>
  <c r="G12" i="8"/>
  <c r="E15" i="7"/>
  <c r="F25" i="76" l="1"/>
  <c r="N16" i="7"/>
  <c r="E26" i="7" s="1"/>
  <c r="L15" i="19"/>
  <c r="D15" i="19" s="1"/>
  <c r="D17" i="19" s="1"/>
  <c r="D19" i="19" s="1"/>
  <c r="D21" i="19" s="1"/>
  <c r="H29" i="21" s="1"/>
  <c r="E36" i="8"/>
  <c r="F24" i="76"/>
  <c r="D25" i="7"/>
  <c r="D23" i="7" s="1"/>
  <c r="D31" i="7"/>
  <c r="I25" i="76"/>
  <c r="J25" i="76"/>
  <c r="D26" i="76"/>
  <c r="I27" i="21"/>
  <c r="E8" i="7"/>
  <c r="D23" i="76" s="1"/>
  <c r="H16" i="7"/>
  <c r="D26" i="7"/>
  <c r="D16" i="8"/>
  <c r="G16" i="8" s="1"/>
  <c r="H24" i="9"/>
  <c r="E32" i="9"/>
  <c r="I24" i="9"/>
  <c r="E26" i="9"/>
  <c r="I15" i="7"/>
  <c r="H15" i="7"/>
  <c r="G13" i="8"/>
  <c r="E11" i="7"/>
  <c r="E19" i="8"/>
  <c r="D32" i="7"/>
  <c r="O15" i="30"/>
  <c r="D22" i="19" l="1"/>
  <c r="H30" i="21" s="1"/>
  <c r="E25" i="7"/>
  <c r="E23" i="7" s="1"/>
  <c r="L30" i="76"/>
  <c r="D30" i="76" s="1"/>
  <c r="E30" i="9"/>
  <c r="E31" i="7"/>
  <c r="D24" i="76"/>
  <c r="I24" i="76" s="1"/>
  <c r="Q30" i="76"/>
  <c r="P27" i="21"/>
  <c r="O27" i="21"/>
  <c r="M27" i="21"/>
  <c r="H26" i="76"/>
  <c r="G26" i="76"/>
  <c r="N18" i="7"/>
  <c r="E30" i="7"/>
  <c r="D18" i="8"/>
  <c r="D36" i="8" s="1"/>
  <c r="H11" i="7"/>
  <c r="I11" i="7"/>
  <c r="E20" i="8"/>
  <c r="E33" i="9"/>
  <c r="I26" i="9"/>
  <c r="H26" i="9"/>
  <c r="E18" i="7"/>
  <c r="I26" i="21" s="1"/>
  <c r="P30" i="76" l="1"/>
  <c r="R30" i="76"/>
  <c r="O30" i="76"/>
  <c r="D22" i="76"/>
  <c r="J24" i="76"/>
  <c r="G24" i="76"/>
  <c r="H24" i="76"/>
  <c r="G61" i="36"/>
  <c r="G69" i="36" s="1"/>
  <c r="G70" i="36" s="1"/>
  <c r="E15" i="19"/>
  <c r="F26" i="76"/>
  <c r="H27" i="21"/>
  <c r="L27" i="21" s="1"/>
  <c r="J30" i="76"/>
  <c r="I30" i="76"/>
  <c r="H30" i="76"/>
  <c r="G30" i="76"/>
  <c r="G18" i="8"/>
  <c r="H10" i="7"/>
  <c r="D8" i="7"/>
  <c r="F23" i="76" s="1"/>
  <c r="D20" i="7"/>
  <c r="D28" i="7" s="1"/>
  <c r="H15" i="19" l="1"/>
  <c r="E17" i="19"/>
  <c r="I15" i="19"/>
  <c r="F22" i="76"/>
  <c r="J23" i="76"/>
  <c r="I23" i="76"/>
  <c r="I26" i="76"/>
  <c r="J26" i="76"/>
  <c r="H8" i="7"/>
  <c r="D18" i="7"/>
  <c r="H26" i="21" s="1"/>
  <c r="L26" i="21" s="1"/>
  <c r="D30" i="7"/>
  <c r="E19" i="19" l="1"/>
  <c r="H17" i="19"/>
  <c r="I17" i="19"/>
  <c r="I22" i="76"/>
  <c r="J22" i="76"/>
  <c r="D19" i="8"/>
  <c r="H18" i="7"/>
  <c r="H19" i="19" l="1"/>
  <c r="E21" i="19"/>
  <c r="I29" i="21" s="1"/>
  <c r="I19" i="19"/>
  <c r="G19" i="8"/>
  <c r="D20" i="8"/>
  <c r="E22" i="19" l="1"/>
  <c r="I30" i="21" s="1"/>
  <c r="I21" i="19"/>
  <c r="H21" i="19"/>
  <c r="L29" i="21"/>
  <c r="M29" i="21"/>
  <c r="E20" i="7"/>
  <c r="E28" i="7" s="1"/>
  <c r="E28" i="9"/>
  <c r="E36" i="9"/>
  <c r="E29" i="9"/>
  <c r="H19" i="30"/>
  <c r="I22" i="19" l="1"/>
  <c r="H22" i="19"/>
  <c r="L30" i="21"/>
  <c r="M30" i="21"/>
  <c r="H7" i="30"/>
  <c r="H11" i="30"/>
  <c r="H14" i="30"/>
  <c r="H12" i="30"/>
  <c r="H8" i="30"/>
  <c r="H10" i="30"/>
  <c r="H9" i="30"/>
  <c r="H15" i="30"/>
  <c r="F10" i="7" l="1"/>
  <c r="F22" i="7" s="1"/>
  <c r="F16" i="7"/>
  <c r="F26" i="7" s="1"/>
  <c r="E25" i="76" l="1"/>
  <c r="H25" i="76" s="1"/>
  <c r="I16" i="7"/>
  <c r="F32" i="7"/>
  <c r="F20" i="7"/>
  <c r="I10" i="7"/>
  <c r="F8" i="7"/>
  <c r="E23" i="76" s="1"/>
  <c r="G25" i="76" l="1"/>
  <c r="E22" i="76"/>
  <c r="G23" i="76"/>
  <c r="H23" i="76"/>
  <c r="F28" i="7"/>
  <c r="F19" i="8"/>
  <c r="F30" i="7"/>
  <c r="F18" i="7"/>
  <c r="J26" i="21" s="1"/>
  <c r="M26" i="21" s="1"/>
  <c r="I8" i="7"/>
  <c r="G22" i="76" l="1"/>
  <c r="H22" i="76"/>
  <c r="I18" i="7"/>
  <c r="D10" i="30" l="1"/>
  <c r="D22" i="30" l="1"/>
  <c r="M10" i="30"/>
  <c r="D36" i="9" l="1"/>
  <c r="D28" i="9"/>
  <c r="E19" i="30"/>
  <c r="D29" i="9"/>
  <c r="E7" i="30" l="1"/>
  <c r="E11" i="30"/>
  <c r="E8" i="30"/>
  <c r="E10" i="30"/>
  <c r="D9" i="30" l="1"/>
  <c r="D21" i="30" l="1"/>
  <c r="M9" i="30"/>
  <c r="D12" i="30"/>
  <c r="E9" i="30"/>
  <c r="D14" i="30" l="1"/>
  <c r="M12" i="30"/>
  <c r="E12" i="30"/>
  <c r="M14" i="30" l="1"/>
  <c r="E14" i="30"/>
  <c r="D15" i="30"/>
  <c r="M15" i="30" l="1"/>
  <c r="E15" i="3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YUSUF GÖKGÖZ</author>
  </authors>
  <commentList>
    <comment ref="I12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162"/>
          </rPr>
          <t>YUSUF GÖKGÖZ:</t>
        </r>
        <r>
          <rPr>
            <sz val="9"/>
            <color indexed="81"/>
            <rFont val="Tahoma"/>
            <family val="2"/>
            <charset val="162"/>
          </rPr>
          <t xml:space="preserve">
HER AY TEKRAR DÜZELTİLECEK</t>
        </r>
      </text>
    </comment>
  </commentList>
</comments>
</file>

<file path=xl/sharedStrings.xml><?xml version="1.0" encoding="utf-8"?>
<sst xmlns="http://schemas.openxmlformats.org/spreadsheetml/2006/main" count="3055" uniqueCount="1182">
  <si>
    <t>Kümülatif</t>
  </si>
  <si>
    <t>Toplam</t>
  </si>
  <si>
    <t>Brüt Kar</t>
  </si>
  <si>
    <t>Faaliyet Karı</t>
  </si>
  <si>
    <t>FAVÖK</t>
  </si>
  <si>
    <t>TOPLAM</t>
  </si>
  <si>
    <t>NET SATIŞLAR</t>
  </si>
  <si>
    <t>DÖNEN VARLIKLAR</t>
  </si>
  <si>
    <t>DURAN VARLIKLAR</t>
  </si>
  <si>
    <t>AKTİF TOPLAMI</t>
  </si>
  <si>
    <t>KISA VD.YABANCI KAYNAKLAR</t>
  </si>
  <si>
    <t>UZUN VD.YABANCI KAYNAKLAR</t>
  </si>
  <si>
    <t>ÖZKAYNAKLAR</t>
  </si>
  <si>
    <t>PASİF TOPLAMI</t>
  </si>
  <si>
    <t>DEĞİŞKEN MASRAFLAR</t>
  </si>
  <si>
    <t>SABİT MASRAFLAR</t>
  </si>
  <si>
    <t>SATIŞ MASRAFLARI</t>
  </si>
  <si>
    <t>ANALİZ DIŞI HESAPLAR</t>
  </si>
  <si>
    <t>TOPLAM MASRAFLAR</t>
  </si>
  <si>
    <t>FAAL. KAR/ZARARI</t>
  </si>
  <si>
    <t>Net İşletme Sermayesi</t>
  </si>
  <si>
    <t>000TL</t>
  </si>
  <si>
    <t>Nakit ve Nakit Benzerleri</t>
  </si>
  <si>
    <t>Toplam Net Finansal Borç</t>
  </si>
  <si>
    <t>Toplam Aktif</t>
  </si>
  <si>
    <t>Toplam Net Finansal Borç / Toplam Aktif</t>
  </si>
  <si>
    <t>Borç Vade Tarihi</t>
  </si>
  <si>
    <t>Pasif</t>
  </si>
  <si>
    <t>Faaliyetlerle İlgili Diğer Olağan Gelir ve Karlar</t>
  </si>
  <si>
    <t>Yurtiçi Satışlar</t>
  </si>
  <si>
    <t>Yurtdışı Satışlar</t>
  </si>
  <si>
    <t>Diğer Gelirler</t>
  </si>
  <si>
    <t>Satıştan İadeler</t>
  </si>
  <si>
    <t>Satis İskontoları</t>
  </si>
  <si>
    <t>Satılan Mamuller Maliyeti</t>
  </si>
  <si>
    <t>Diğer Satışların Maliyeti</t>
  </si>
  <si>
    <t>Araştırma ve Geliştirme Giderleri</t>
  </si>
  <si>
    <t>Pazarlama Satış ve Dağıtım Giderleri</t>
  </si>
  <si>
    <t>Genel Yönetim Giderleri</t>
  </si>
  <si>
    <t>Kambiyo Karları</t>
  </si>
  <si>
    <t>Kambiyo Zararları</t>
  </si>
  <si>
    <t>Çalışmayan Kısım Gider ve Zararları</t>
  </si>
  <si>
    <t>Dönem Karı Vergi ve Diğ.Yas.Yük.Karş.(-)</t>
  </si>
  <si>
    <t>GELİR TABLOSU ( 000 TL)</t>
  </si>
  <si>
    <t>Mem.Maaş(Y.K.Ücr)</t>
  </si>
  <si>
    <t>Haberleşme Gid.</t>
  </si>
  <si>
    <t>Seyahat Giderleri</t>
  </si>
  <si>
    <t>Kira Giderleri</t>
  </si>
  <si>
    <t>Tüketici Akt.</t>
  </si>
  <si>
    <t>Amortismanlar</t>
  </si>
  <si>
    <t>Ticari Alacaklar</t>
  </si>
  <si>
    <t xml:space="preserve">Diğer Alacaklar   </t>
  </si>
  <si>
    <t xml:space="preserve">Stoklar </t>
  </si>
  <si>
    <t>Gelecek Aylara Ait Gid.Ve Gelir Tah.</t>
  </si>
  <si>
    <t xml:space="preserve">Ticari Alacaklar  </t>
  </si>
  <si>
    <t xml:space="preserve">Diğer Alacaklar </t>
  </si>
  <si>
    <t xml:space="preserve">Mali Borçlar </t>
  </si>
  <si>
    <t xml:space="preserve">Ticari Borçlar </t>
  </si>
  <si>
    <t xml:space="preserve">Diğer Borçlar </t>
  </si>
  <si>
    <t xml:space="preserve">Ödenecek Vergi Ve Diğer Yükümlülükler </t>
  </si>
  <si>
    <t>Gelecek Aylara Ait Gel.Ve Gider Tah.</t>
  </si>
  <si>
    <t xml:space="preserve">Mali Borçlar  </t>
  </si>
  <si>
    <t>Sermaye</t>
  </si>
  <si>
    <t xml:space="preserve">Sermaye Yedekleri </t>
  </si>
  <si>
    <t xml:space="preserve">Kar Yedekleri </t>
  </si>
  <si>
    <t>BİLANÇO</t>
  </si>
  <si>
    <t>000 TL</t>
  </si>
  <si>
    <t>MASRAF ANALİZİ (Kümülatif)</t>
  </si>
  <si>
    <t>Stoklar</t>
  </si>
  <si>
    <t>Ticari Borçlar</t>
  </si>
  <si>
    <t>NET İŞLETME SERMAYESİ</t>
  </si>
  <si>
    <t>BORÇLAR</t>
  </si>
  <si>
    <t>Taşeron</t>
  </si>
  <si>
    <t>Stajyer</t>
  </si>
  <si>
    <t>Toplam Ücret+Maaş</t>
  </si>
  <si>
    <t>Toplam Pers. Gideri (Taşeron&amp;Stajyer Dahil)</t>
  </si>
  <si>
    <t>Fazla Mesai</t>
  </si>
  <si>
    <t>PERSONEL GİDERLERİ  ( Kümülatif)</t>
  </si>
  <si>
    <t>YÖNETİCİ ÖZETİ</t>
  </si>
  <si>
    <t>Aylık</t>
  </si>
  <si>
    <t>% Net Satış</t>
  </si>
  <si>
    <t>EVA</t>
  </si>
  <si>
    <t>Duran Varlıklar</t>
  </si>
  <si>
    <t>Fark</t>
  </si>
  <si>
    <t>Özkaynak</t>
  </si>
  <si>
    <t>Aktif</t>
  </si>
  <si>
    <t>Faaliyet Karı / Net Satış</t>
  </si>
  <si>
    <t>Net Satış</t>
  </si>
  <si>
    <t xml:space="preserve">FAVÖK / Net Satış </t>
  </si>
  <si>
    <t>Alacaklar (Alınan Çekler Dahil)</t>
  </si>
  <si>
    <t>Yurt Dışı Alacaklar</t>
  </si>
  <si>
    <t>Mamul Stokları</t>
  </si>
  <si>
    <t>Hammadde Stok Gün Sayı</t>
  </si>
  <si>
    <t>Mamul Stok Gün Sayısı</t>
  </si>
  <si>
    <t>Toplam Stok Gün Sayı</t>
  </si>
  <si>
    <t>Borç Ödeme Gün Sayısı</t>
  </si>
  <si>
    <t>Toplam Alacak Gün Sayısı</t>
  </si>
  <si>
    <t>Yurt İçi Alacaklar</t>
  </si>
  <si>
    <t>Kapsam İçi</t>
  </si>
  <si>
    <t>Kapsam Dışı</t>
  </si>
  <si>
    <t>Personel Toplamı</t>
  </si>
  <si>
    <t>Personel Genel Toplamı</t>
  </si>
  <si>
    <t>Memur Maaşları</t>
  </si>
  <si>
    <t>İşçi Kıdem+İhbar</t>
  </si>
  <si>
    <t>Memur Kıdem+İhbar</t>
  </si>
  <si>
    <t>Toplam Kıdem+İhbar</t>
  </si>
  <si>
    <t>Toplam Personel Gideri</t>
  </si>
  <si>
    <t>Personel Gideri / Net Satış (%)</t>
  </si>
  <si>
    <t>Pers.Gid. (Taşeron&amp;Stajyer Dahil) / Net Satış (%)</t>
  </si>
  <si>
    <t>Satış (Ton) / Personel Sayısı</t>
  </si>
  <si>
    <t>Satış (Ciro) / Personel Sayısı</t>
  </si>
  <si>
    <t>PERSONEL KADROSU (Sayı)</t>
  </si>
  <si>
    <t>Fazla Mesai / Toplam Personel Gideri (%)</t>
  </si>
  <si>
    <t>Fazla Mesai / Toplam Pers.Gid. (Taşeron&amp;Stajyer Dahil) (%)</t>
  </si>
  <si>
    <t>Kategori</t>
  </si>
  <si>
    <t>DÖNEN VARLIKLAR VE YABANCI KAYNAKLAR</t>
  </si>
  <si>
    <t>Net Fark</t>
  </si>
  <si>
    <t>Toplam Finansal Borçlar</t>
  </si>
  <si>
    <t xml:space="preserve">% </t>
  </si>
  <si>
    <t>Yurtiçi Alacak Gün Sayısı</t>
  </si>
  <si>
    <r>
      <t>%</t>
    </r>
    <r>
      <rPr>
        <b/>
        <sz val="10"/>
        <color theme="0"/>
        <rFont val="Calibri"/>
        <family val="2"/>
        <charset val="162"/>
      </rPr>
      <t>∆</t>
    </r>
    <r>
      <rPr>
        <b/>
        <sz val="9"/>
        <color theme="0"/>
        <rFont val="Calibri"/>
        <family val="2"/>
        <charset val="162"/>
      </rPr>
      <t xml:space="preserve"> </t>
    </r>
    <r>
      <rPr>
        <b/>
        <sz val="10"/>
        <color theme="0"/>
        <rFont val="Calibri"/>
        <family val="2"/>
        <charset val="162"/>
        <scheme val="minor"/>
      </rPr>
      <t>Bütçe</t>
    </r>
  </si>
  <si>
    <t>Net İşletme Sermayesi Gün Sayısı</t>
  </si>
  <si>
    <t>Yurtdışı Alacak Gün Sayısı</t>
  </si>
  <si>
    <t>% Net 
Satış</t>
  </si>
  <si>
    <t>ABD Doları Cinsi Krediler</t>
  </si>
  <si>
    <t>EURO Cinsi Krediler</t>
  </si>
  <si>
    <t>TL Cinsi Krediler</t>
  </si>
  <si>
    <t>Toplam Finansal Alacaklar</t>
  </si>
  <si>
    <t>Diğer</t>
  </si>
  <si>
    <r>
      <rPr>
        <b/>
        <sz val="10"/>
        <color theme="0"/>
        <rFont val="Calibri"/>
        <family val="2"/>
        <charset val="162"/>
      </rPr>
      <t xml:space="preserve">∆ </t>
    </r>
    <r>
      <rPr>
        <b/>
        <sz val="10"/>
        <color theme="0"/>
        <rFont val="Calibri"/>
        <family val="2"/>
        <charset val="162"/>
        <scheme val="minor"/>
      </rPr>
      <t>Bütçe</t>
    </r>
  </si>
  <si>
    <t>Brüt Satışlar</t>
  </si>
  <si>
    <t>Satış İndirimleri (-)</t>
  </si>
  <si>
    <t>Net Satışlar</t>
  </si>
  <si>
    <t>Satışların Maliyeti (-)</t>
  </si>
  <si>
    <t>Brüt Satış Karı veya Zararı</t>
  </si>
  <si>
    <t>Faaliyet Giderleri (-)</t>
  </si>
  <si>
    <t>Faaliyet Karı (veya Zararı )</t>
  </si>
  <si>
    <t>Diğer Faaliyetlerden Olağan Gelir ve Karlar</t>
  </si>
  <si>
    <t>Diğer Faaliyetlerden Olağan Gider ve Zararlar (-)</t>
  </si>
  <si>
    <t>Finansman Giderleri (-)</t>
  </si>
  <si>
    <t>Olağan Kar veya Zarar</t>
  </si>
  <si>
    <t>Olağandışı Gider ve Zararlar (-)</t>
  </si>
  <si>
    <t>Dönem Karı veya Zararı</t>
  </si>
  <si>
    <t>Dönem Net Karı veya Zararı</t>
  </si>
  <si>
    <t>Amortisman ve İtfa Payları (-)</t>
  </si>
  <si>
    <t>Aktif Pasif Denkliği</t>
  </si>
  <si>
    <t>Hazır Değerler</t>
  </si>
  <si>
    <t xml:space="preserve">Menkul Kıymetler </t>
  </si>
  <si>
    <t>Diğer Dönen Varlıklar</t>
  </si>
  <si>
    <t xml:space="preserve">Mali Duran Varlıklar </t>
  </si>
  <si>
    <t xml:space="preserve">Maddi Duran Varlıklar  </t>
  </si>
  <si>
    <t xml:space="preserve">Maddi Olmayan Duran Varlıklar  </t>
  </si>
  <si>
    <t xml:space="preserve">Diğer Duran Varlıklar </t>
  </si>
  <si>
    <t xml:space="preserve">Alınan Avanslar </t>
  </si>
  <si>
    <t xml:space="preserve">Borç Ve Gider Karşılıkları  </t>
  </si>
  <si>
    <t xml:space="preserve">Diğer Kısa Vadeli Yabancı Kaynaklar  </t>
  </si>
  <si>
    <t xml:space="preserve">Geçmiş Yıllar K/Z  </t>
  </si>
  <si>
    <t>Dönem Net Kar/Zararı</t>
  </si>
  <si>
    <t>Enerji+Su+Yakıt</t>
  </si>
  <si>
    <t>Satılan Ticari Mal Maliyeti</t>
  </si>
  <si>
    <t>Diğer Satış Maliyeti</t>
  </si>
  <si>
    <t>Dış.Sağl.Hizm.</t>
  </si>
  <si>
    <t>Temsil Ağırlama Gid.</t>
  </si>
  <si>
    <t>Diğer Satış Masrf.</t>
  </si>
  <si>
    <t>İsim Hakkı Gideri</t>
  </si>
  <si>
    <t>Marka Kullanım Gideri</t>
  </si>
  <si>
    <t>Leasing Kiraları</t>
  </si>
  <si>
    <t>Bağış Ve Yardımlar</t>
  </si>
  <si>
    <t xml:space="preserve">Olağandışı Gelir ve Karlar </t>
  </si>
  <si>
    <t>Net Mali Borç</t>
  </si>
  <si>
    <t>Toplam Şirket Fon Kullanımı</t>
  </si>
  <si>
    <r>
      <t>%</t>
    </r>
    <r>
      <rPr>
        <b/>
        <sz val="10"/>
        <color theme="0"/>
        <rFont val="Calibri"/>
        <family val="2"/>
        <charset val="162"/>
      </rPr>
      <t xml:space="preserve">∆ </t>
    </r>
    <r>
      <rPr>
        <b/>
        <sz val="10"/>
        <color theme="0"/>
        <rFont val="Calibri"/>
        <family val="2"/>
        <charset val="162"/>
        <scheme val="minor"/>
      </rPr>
      <t>Bütçe</t>
    </r>
  </si>
  <si>
    <t>İşl. Faal. Elde Edilen Nakit</t>
  </si>
  <si>
    <t>Ton</t>
  </si>
  <si>
    <t>Bütçe Gerçekleşme (%)</t>
  </si>
  <si>
    <t>Toplam Yatırım</t>
  </si>
  <si>
    <t>720 Direkt İşçilik Giderleri</t>
  </si>
  <si>
    <t>730 Genel Üretim Giderleri</t>
  </si>
  <si>
    <t>750 Ar-Ge Giderleri</t>
  </si>
  <si>
    <t>760 Paz. Satış Dağıtım Giderleri</t>
  </si>
  <si>
    <t>770 Genel Yönetim Giderleri</t>
  </si>
  <si>
    <t>Genel Toplam (Finansman Giderleri Hariç)</t>
  </si>
  <si>
    <t>780 Finansman Giderleri</t>
  </si>
  <si>
    <t>Genel Toplam (Finansman Giderleri Dahil)</t>
  </si>
  <si>
    <t>Brüt Kar / Net Satış</t>
  </si>
  <si>
    <t>Yatırım Özet Açıklaması</t>
  </si>
  <si>
    <t>GİDER ANALİZİ (Kümülatif)</t>
  </si>
  <si>
    <t>A</t>
  </si>
  <si>
    <t>B</t>
  </si>
  <si>
    <t>C</t>
  </si>
  <si>
    <t>A/C-1</t>
  </si>
  <si>
    <t>B/C-1</t>
  </si>
  <si>
    <r>
      <t xml:space="preserve">GELİR TABLOSU </t>
    </r>
    <r>
      <rPr>
        <b/>
        <sz val="14"/>
        <color rgb="FFFF0000"/>
        <rFont val="Calibri"/>
        <family val="2"/>
        <charset val="162"/>
        <scheme val="minor"/>
      </rPr>
      <t>(Kümülatif)</t>
    </r>
  </si>
  <si>
    <t>Ocak</t>
  </si>
  <si>
    <t>Şubat</t>
  </si>
  <si>
    <t>Mart</t>
  </si>
  <si>
    <t>Nisan</t>
  </si>
  <si>
    <t>Mayıs</t>
  </si>
  <si>
    <t>Haziran</t>
  </si>
  <si>
    <t>Temmuz</t>
  </si>
  <si>
    <t>Ağustos</t>
  </si>
  <si>
    <t>Eylül</t>
  </si>
  <si>
    <t>Ekim</t>
  </si>
  <si>
    <t>Kasım</t>
  </si>
  <si>
    <t>Aralık</t>
  </si>
  <si>
    <t>TL</t>
  </si>
  <si>
    <t>Şirket Adı</t>
  </si>
  <si>
    <t>Raporlama Dönemi</t>
  </si>
  <si>
    <t>Kontrol</t>
  </si>
  <si>
    <t>Çek, DBS ve POS Alacakları</t>
  </si>
  <si>
    <t>Finansal Alacaklar (Holding vb.)</t>
  </si>
  <si>
    <t>Diğer (Vergi vb.)</t>
  </si>
  <si>
    <t>İlk Madde ve Malzeme</t>
  </si>
  <si>
    <t>Yarımamul</t>
  </si>
  <si>
    <t>Mamul</t>
  </si>
  <si>
    <t>Finansal Borçlar (Holding vb.)</t>
  </si>
  <si>
    <t>Diğer Uzun Vadeli Yabancı Kaynaklar</t>
  </si>
  <si>
    <t>Not:  Ticari alacak ve borçlarda özü itibariyle finansal nitelik taşıyan ve ticari faaliyetlerden kaynaklanmayan alacak ve borçlar yer almamalıdır.</t>
  </si>
  <si>
    <t>Kontrol 1</t>
  </si>
  <si>
    <t>Kontrol 2</t>
  </si>
  <si>
    <t>Kontrol - stok</t>
  </si>
  <si>
    <t>Kontrol - borç</t>
  </si>
  <si>
    <t>Kontrol - alacak</t>
  </si>
  <si>
    <t>* Gelirler (+) giderleri (-) girilmelidir</t>
  </si>
  <si>
    <t>Kontrol - FAVÖK</t>
  </si>
  <si>
    <t>Kontrol - Net Satışlar</t>
  </si>
  <si>
    <t>Toplam Banka Kredileri ve Leasingler</t>
  </si>
  <si>
    <t>Kontrol - Bilanço 2</t>
  </si>
  <si>
    <t>Kontrol - Bilanço 1</t>
  </si>
  <si>
    <t>Bilgi</t>
  </si>
  <si>
    <t>Net Dönem Karı</t>
  </si>
  <si>
    <r>
      <t>%</t>
    </r>
    <r>
      <rPr>
        <b/>
        <sz val="10"/>
        <color theme="0"/>
        <rFont val="Calibri"/>
        <family val="2"/>
        <charset val="162"/>
      </rPr>
      <t xml:space="preserve">∆ </t>
    </r>
    <r>
      <rPr>
        <b/>
        <sz val="10"/>
        <color theme="0"/>
        <rFont val="Calibri"/>
        <family val="2"/>
        <charset val="162"/>
        <scheme val="minor"/>
      </rPr>
      <t>Önceki 
Yılsonu</t>
    </r>
  </si>
  <si>
    <t>Grupiçi Finansal Borçlar</t>
  </si>
  <si>
    <t>Leasing Borçları</t>
  </si>
  <si>
    <t>Toplam kredi ve grupiçi borçlar</t>
  </si>
  <si>
    <t>Yıllık bütçe</t>
  </si>
  <si>
    <t>PERFORMANS RAPORU</t>
  </si>
  <si>
    <t>Kontrol - 750</t>
  </si>
  <si>
    <t>Kontrol - 760</t>
  </si>
  <si>
    <t>Kontrol - 770</t>
  </si>
  <si>
    <t>Raporlama Yılı</t>
  </si>
  <si>
    <t>Önceki dönem</t>
  </si>
  <si>
    <t xml:space="preserve">Aylık Ortalama Adat Oranı </t>
  </si>
  <si>
    <t>Vergi Sonrası Alternatif Getiri Oranı</t>
  </si>
  <si>
    <t>EVA/Toplam Şirket Fon Kullanımı</t>
  </si>
  <si>
    <t>Faaliyet Karı (vergi sonrası)</t>
  </si>
  <si>
    <t>Ortalama Özsermaye</t>
  </si>
  <si>
    <t>Ortalama Net Borç</t>
  </si>
  <si>
    <t>Ortalama İştirakler</t>
  </si>
  <si>
    <t>Alternatif Getiri</t>
  </si>
  <si>
    <t>Net Borç</t>
  </si>
  <si>
    <t>Özsermaye</t>
  </si>
  <si>
    <t>İştirakler</t>
  </si>
  <si>
    <t>Adat Oranları</t>
  </si>
  <si>
    <t>Yıllık Ortalama Adat Oranı</t>
  </si>
  <si>
    <t>Ortalama Adat Oranları</t>
  </si>
  <si>
    <t>Ay sayısı</t>
  </si>
  <si>
    <t>(Raporlama ayının, yılın kaçıncı ayı olduğu bilgisi girilmelidir)</t>
  </si>
  <si>
    <t>EVA Marjı</t>
  </si>
  <si>
    <r>
      <t xml:space="preserve">NAKİT AKIŞ TABLOSU </t>
    </r>
    <r>
      <rPr>
        <b/>
        <sz val="14"/>
        <color rgb="FFFF0000"/>
        <rFont val="Calibri"/>
        <family val="2"/>
        <charset val="162"/>
      </rPr>
      <t>(Endirekt Yöntem)</t>
    </r>
  </si>
  <si>
    <t>Gayrinakdi Kalemler</t>
  </si>
  <si>
    <t>Amortisman Giderleri</t>
  </si>
  <si>
    <t>Şüpheli Alacak Karşılığı</t>
  </si>
  <si>
    <t>Performans Primi Karşılığı</t>
  </si>
  <si>
    <t>Sabit Kıymet Satış Karı</t>
  </si>
  <si>
    <t>Stok Değer Düşüklüğü Karşılığı</t>
  </si>
  <si>
    <t>Cari Dönem Vergi Karşılığı</t>
  </si>
  <si>
    <t>Diğer (Lütfen Belirtiniz)</t>
  </si>
  <si>
    <t>Yatırım ve Finansman Kalemleri</t>
  </si>
  <si>
    <t>Yatırım ve Finansman Kaynakl Kur Farkı</t>
  </si>
  <si>
    <t>Temettü Geliri</t>
  </si>
  <si>
    <t>Faiz Gelirleri</t>
  </si>
  <si>
    <t>İşletme Sermayesindeki Değişim Öncesi Faaliyetlerden Elde Edilen Nakit</t>
  </si>
  <si>
    <t>Diğer Dönen ve Duran Varlıklar</t>
  </si>
  <si>
    <t>Alınan Avanslar</t>
  </si>
  <si>
    <t>Diğer Kısa ve Uzun Vadeli Yabancı Kaynaklar</t>
  </si>
  <si>
    <t>Faaliyetlerden Elde Edilen / Kullanılan Nakit</t>
  </si>
  <si>
    <t>Ödenen Vergi</t>
  </si>
  <si>
    <t>İşletme Faaliyetlerinden Elde Edilen / (Kullanılan) Nakit</t>
  </si>
  <si>
    <t>Alınan Temettü</t>
  </si>
  <si>
    <t>Mali Duran Varlıklar</t>
  </si>
  <si>
    <t>Maddi Duran Varlıklar</t>
  </si>
  <si>
    <t>Maddi Olmayan Duran Varlıklar</t>
  </si>
  <si>
    <t>Yatırım Faaliyetlerinden Elde Edilen / (Kullanılan) Nakit</t>
  </si>
  <si>
    <t>Ödenen Faiz ve Komisyon Giderleri</t>
  </si>
  <si>
    <t>Ödenen Temettü</t>
  </si>
  <si>
    <t>Finansal Faaliyetlerden Elde Edilen / (Kullanılan) Nakit</t>
  </si>
  <si>
    <t>Net Değişim</t>
  </si>
  <si>
    <t>Dönem Başı Nakit ve Nakit Benzerleri</t>
  </si>
  <si>
    <t>Dönem Sonu Nakit ve Nakit Benzerleri</t>
  </si>
  <si>
    <t>Bilançodaki Hazır Değerler Toplamı</t>
  </si>
  <si>
    <t>AMOR</t>
  </si>
  <si>
    <t>KOM</t>
  </si>
  <si>
    <t>DİĞER SATIŞLARIN MALİYETİ</t>
  </si>
  <si>
    <t>Hesap</t>
  </si>
  <si>
    <t>Hesap numarası</t>
  </si>
  <si>
    <t>Para birimi</t>
  </si>
  <si>
    <t>PB tipi</t>
  </si>
  <si>
    <t>PB</t>
  </si>
  <si>
    <t>Ocak-Aralık</t>
  </si>
  <si>
    <t>PORT. ÇEKLER</t>
  </si>
  <si>
    <t>Lira</t>
  </si>
  <si>
    <t>TRY</t>
  </si>
  <si>
    <t>PORT.ÇEK. TAHS. ÇIKIŞ TAKİP ARA HS.</t>
  </si>
  <si>
    <t>TAH.ÇEK. TL-VAKIFBANK AND.KUR. 007281861419</t>
  </si>
  <si>
    <t>VDSİZ TİC.MV.TL-AKBANK BATI KUR. 1386</t>
  </si>
  <si>
    <t>VDSİZ TİC.MV.TL-ARAPTÜRK BNK.KOZ. 91900006368</t>
  </si>
  <si>
    <t>VDSİZ TİC.MV.TL-DENİZBANK İST.KUR. 895344-351</t>
  </si>
  <si>
    <t>VDSİZ TİC.MV.TL-GARANTİ KOZ.KUR. 6200099</t>
  </si>
  <si>
    <t>VDSİZ TİC.MV.TL-HALKBANK AND.KUR. 10001941</t>
  </si>
  <si>
    <t>VDSİZ TİC.MV.TL-HSBC MRKZ. 1002012 282 00</t>
  </si>
  <si>
    <t>VDSİZ TİC.MV.TL-İŞ BNK. KOZ.KUR. 25558</t>
  </si>
  <si>
    <t>VDSİZ TİC.MV.TL-TEB YEDİTEPE KUR. 159543</t>
  </si>
  <si>
    <t>VDSİZ TİC.MV.TL-TFKB ÇAMLICA 99114408-17</t>
  </si>
  <si>
    <t>VDSİZ TİC.MV.TL-TFKB ÇAMLICA 99114408-18 PRS.</t>
  </si>
  <si>
    <t>VDSİZ TİC.MV.TL-VAKIFBANK AND.KUR. 0072818614</t>
  </si>
  <si>
    <t>VDSİZ TİC.MV.TL-YKB AND.KUR. 72643347 PRS.</t>
  </si>
  <si>
    <t>VDSİZ TİC.MV.TL-YKB AND.KUR. 68992383</t>
  </si>
  <si>
    <t>VDSİZ TİC.MV.TL-ZİRAAT B.PŞ. 42542932</t>
  </si>
  <si>
    <t>VDSİZ TİC.MV.TL-ASYA AND.KUR. 1758185-1</t>
  </si>
  <si>
    <t>VDSİZ TİC.MV.TL-KUVEYT İST.AND.KUR. 122169-4</t>
  </si>
  <si>
    <t>VDLİ TİC.MV.TL- YKB</t>
  </si>
  <si>
    <t>VDSİZ DÖV.TEVD.HS.EUR-AKBANK BATI KUR. 74150</t>
  </si>
  <si>
    <t>VDSİZ DÖV.TEVD.HS.EUR-GARANTİ KOZ.KUR. 909777</t>
  </si>
  <si>
    <t>VDSİZ DÖV.TEVD.HS.EUR-GARANTİ KOZ.KUR. 909787</t>
  </si>
  <si>
    <t>VDSİZ DÖV.TEVD.HS.EUR-HSBC MERKEZ 1002012 772</t>
  </si>
  <si>
    <t>VDSİZ DÖV.TEVD.HS.EUR-TFKB ÇAMLICA 99114408-1</t>
  </si>
  <si>
    <t>VDSİZ DÖV.TEVD.HS.EUR-YKB AND.KUR. 69025209 İ</t>
  </si>
  <si>
    <t>VDSİZ DÖV.TEVD.HS.EUR-YKB AND.KUR. 69025202</t>
  </si>
  <si>
    <t>VDSİZ DÖV.TEVD.HS.EUR-HALKBANK AND.KUR. 58000</t>
  </si>
  <si>
    <t>VDSİZ DÖV.TEVD.HS.EUR-ARAPTÜRK BNK.KOZ.919000</t>
  </si>
  <si>
    <t>VDSİZ DÖV.TEVD.HS.EUR-FİNANSBANK MARMARA 2943</t>
  </si>
  <si>
    <t>VDSİZ DÖV.TEVD.HS.EUR-A&amp;T BANK KOZYAT. 919000</t>
  </si>
  <si>
    <t>VDSİZ DÖV.TEVD.HS.EUR-ZİRAAT ANAD.KR.42542932</t>
  </si>
  <si>
    <t>VDSİZ DÖV.TEVD.HS.EUR-TEB YEDİTEPE KUR.126167</t>
  </si>
  <si>
    <t>VDSİZ DÖV.TEVD.HS.EUR-ASYA AND.KUR. 1758185-9</t>
  </si>
  <si>
    <t>VDSİZ DÖV.TEVD.HS.USD-AKBANK BATI KUR. 30073</t>
  </si>
  <si>
    <t>VDSİZ DÖV.TEVD.HS.USD-ALBARAKA B.PŞ. 41073</t>
  </si>
  <si>
    <t>VDSİZ DÖV.TEVD.HS.USD-ARAPTÜRK BNK.KOZ.919000</t>
  </si>
  <si>
    <t>VDSİZ DÖV.TEVD.HS.USD-DENİZBANK İST.KR. 89534</t>
  </si>
  <si>
    <t>VDSİZ DÖV.TEVD.HS.USD-GARANTİ KOZ.KUR. 900881</t>
  </si>
  <si>
    <t>VDSİZ DÖV.TEVD.HS.USD-HALKBANK AND.KUR. 53000</t>
  </si>
  <si>
    <t>VDSİZ DÖV.TEVD.HS.USD-HSBC MERKEZ 1002012 772</t>
  </si>
  <si>
    <t>VDSİZ DÖV.TEVD.HS.USD-İŞ BNK. KOZ.KUR. 4313</t>
  </si>
  <si>
    <t>VDSİZ DÖV.TEVD.HS.USD-TFKB ÇAMLICA 99114408-1</t>
  </si>
  <si>
    <t>VDSİZ DÖV.TEVD.HS.USD-YKB AND.KUR. 69025204 İ</t>
  </si>
  <si>
    <t>VDSİZ DÖV.TEVD.HS.USD-YKB AND.KUR. 69025193</t>
  </si>
  <si>
    <t>VDSİZ DÖV.TEVD.HS.USD-ASYA AND.KUR. 1758185-2</t>
  </si>
  <si>
    <t>VDSİZ DÖV.TEVD.HS.USD-YKB AND.KUR. 85281308</t>
  </si>
  <si>
    <t>VDSİZ DÖV.TEVD.HS.USD-TEB YEDİTEPE KUR. 78451</t>
  </si>
  <si>
    <t>VDSİZ DÖV.TEVD.HS.USD-T.İHR.KRD.BANK.A.Ş.</t>
  </si>
  <si>
    <t>VDSİZ DÖV.TEVD.HS.USD-DEUTSCHE BANK İST.48164</t>
  </si>
  <si>
    <t>VDSİZ DÖV.TEVD.HS.USD-ZİRAAT ANAD.KR.42542932</t>
  </si>
  <si>
    <t>VDSİZ DÖV.TEVD.HS.GBP-HSBC MERKEZ 1002012 773</t>
  </si>
  <si>
    <t>VDSİZ DÖV.TEVD.HS.GBP-YKB AND.KUR. 80305408 İ</t>
  </si>
  <si>
    <t>VDSİZ DÖV.TEVD.HS.GBP-YKB AND.KUR. 69025210</t>
  </si>
  <si>
    <t>VDLİ DÖV.TEVD.HS.USD- AKBANK</t>
  </si>
  <si>
    <t>VDLİ DÖV.TEVD.HS.USD- YKB</t>
  </si>
  <si>
    <t>DİĞ.HAZ.DEĞ. - ARBİTRAJ ARA HESABI</t>
  </si>
  <si>
    <t>ALICILAR</t>
  </si>
  <si>
    <t>ALICILAR (646-656)</t>
  </si>
  <si>
    <t>ŞÜPHELİ TİCARİ ALACAKLAR</t>
  </si>
  <si>
    <t>ŞÜPHELİ TİC.ALC. KR. (-) (ÖDK)</t>
  </si>
  <si>
    <t>PERSONEL TAKSİTLİ BORÇLARI</t>
  </si>
  <si>
    <t>DİĞ.ÇEŞ.ALC.- İHRACAT KDV / İADESİ TALEP EDİL</t>
  </si>
  <si>
    <t>DİĞ.ÇEŞ.ALC.- DİĞER VERGİLER / İADESİ TALEP E</t>
  </si>
  <si>
    <t>DİĞ.ÇEŞ.ALC.- DİĞER ÇEŞİTLİ ALACAKLAR</t>
  </si>
  <si>
    <t>TİCARİ MALLAR</t>
  </si>
  <si>
    <t>TİCARİ MALLAR (MUH)</t>
  </si>
  <si>
    <t>DİĞ.STOK.- PROMOSYON SATIŞ DESTEK</t>
  </si>
  <si>
    <t>DİĞER STOKLAR (MUH)</t>
  </si>
  <si>
    <t>VERİLEN SİPARİŞ AVANSLARI</t>
  </si>
  <si>
    <t>GEL.AYL.SAT.GİD.- ABONE GİDERLERİ</t>
  </si>
  <si>
    <t>GEL.AYL.SAT.GİD.- MESLEKİ TEŞEKKÜL AİDATI</t>
  </si>
  <si>
    <t>GEL.AYL.SAT.GİD.- TÜKETİCİ ARAŞTIRMA GİDERLER</t>
  </si>
  <si>
    <t>GEL.AYL.SAT.GİD.- FUAR-SERGİ-PANAYIR GİDERLER</t>
  </si>
  <si>
    <t>GEL.AYL.YNT.GİD.- ABONE GİDERLERİ</t>
  </si>
  <si>
    <t>GEL.AYL.YNT.GİD.- MÜŞAVİRLİK GİDERLERİ</t>
  </si>
  <si>
    <t>GEL.AYL.YNT.GİD.- İŞVEREN MALİ MESULİYET</t>
  </si>
  <si>
    <t>GEL.AYL.YNT.GİD.- DEMİRBAŞ SİGORTA GİDERLERİ</t>
  </si>
  <si>
    <t>GEL.AYL.YNT.GİD.- MARKA VE LİSANS GİDERLERİ</t>
  </si>
  <si>
    <t>GEL.AYL.YNT.GİD.- ÖZEL SAĞLIK SİGORTASI</t>
  </si>
  <si>
    <t>GEL.AYL.YNT.GİD.- 3.ŞAHIS MALİ SORUMLULUK</t>
  </si>
  <si>
    <t>GEL.AYL.FİN.GİD.- FAİZ GİDERLERİ</t>
  </si>
  <si>
    <t>GEL.TAH.- FAİZ GELİRİ TAHAKKUKLARI</t>
  </si>
  <si>
    <t>GEL.TAH.- DİĞER GELİR TAHAKKUKLARI</t>
  </si>
  <si>
    <t>DEVREDEN KDV</t>
  </si>
  <si>
    <t>İNDİRİLECEK KDV %1</t>
  </si>
  <si>
    <t>İNDİRİLECEK KDV %8</t>
  </si>
  <si>
    <t>İNDİRİLECEK KDV %18</t>
  </si>
  <si>
    <t>DİĞ. KDV- TECİL EDİLECEK KDV</t>
  </si>
  <si>
    <t>DİĞ. KDV- TECİL EDİLECEK ÖTV</t>
  </si>
  <si>
    <t>DİĞ. KDV- İHRAÇ KAYITLI TESLİM KDV</t>
  </si>
  <si>
    <t>PEŞİN ÖDN. VERGİ VE FONL.- FAİZ GELİR STOPAJ</t>
  </si>
  <si>
    <t>PEŞİN ÖDN. VERGİ VE FONL.- KURUMLAR VERGİSİ</t>
  </si>
  <si>
    <t>İŞ AVANS.- PERSONEL İŞ AVANSLARI</t>
  </si>
  <si>
    <t>İŞ AVANS.- PERSONEL SABİT İŞ AVANSLARI</t>
  </si>
  <si>
    <t>PERS.AVANS.- YURTDIŞI YOLLUK</t>
  </si>
  <si>
    <t>VERİLEN TEMİNAT VE DEPOZİTOLAR</t>
  </si>
  <si>
    <t>BAĞLI ORTAKLIKLAR</t>
  </si>
  <si>
    <t>DEMİRBAŞLAR</t>
  </si>
  <si>
    <t>DİĞER MADDİ DURAN VARLIKLAR</t>
  </si>
  <si>
    <t>BİRİKMİŞ AMORTİSMANLAR (-)</t>
  </si>
  <si>
    <t>LİSANSLAR</t>
  </si>
  <si>
    <t>ÖZEL MALİYETLER</t>
  </si>
  <si>
    <t>DİĞ. MD. OLMAYAN DUR.VAR.</t>
  </si>
  <si>
    <t>TL BANKA KREDİLERİ</t>
  </si>
  <si>
    <t>USD BNK.KRD.- T.İHR.KREDİ BANK.A.Ş.</t>
  </si>
  <si>
    <t>USD BANKA KREDİLERİ</t>
  </si>
  <si>
    <t>SATICILAR</t>
  </si>
  <si>
    <t>ÖDENECEK TEMETTÜLER</t>
  </si>
  <si>
    <t>PERS.ÜCRT.İKR.- PERSONEL ÜCRETLERİ</t>
  </si>
  <si>
    <t>PERS.ÜCRT.İKR.- KANTİN İSTİHKAKI</t>
  </si>
  <si>
    <t>PERSONELE DİĞER BORÇLAR (ÖDK)</t>
  </si>
  <si>
    <t>DİĞER ÇEŞİTLİ BORÇLAR</t>
  </si>
  <si>
    <t>ALINAN SİPARİŞ AVANSLARI</t>
  </si>
  <si>
    <t>G.V.K.NUN 94.MAD.GÖRE YAP. ÖD.- ÜCRET. KESİLE</t>
  </si>
  <si>
    <t>G.V.K.NUN 94.MAD.GÖRE YAP. ÖD.- SM ÖDEM.KESİL</t>
  </si>
  <si>
    <t>G.V.K.NUN 94.MAD.GÖRE YAP. ÖD.- KİRA ÖDEMELER</t>
  </si>
  <si>
    <t>G.V.K.NUN 94.M. GÖRE ÖDN.DAMGA- ÜCRETLERDEN K</t>
  </si>
  <si>
    <t>G.V.K.NUN 94.M. GÖRE ÖDN.DAMGA- MAKBUZ MUKABİ</t>
  </si>
  <si>
    <t>G.V.K.NUN 94.M. GÖRE ÖDN.DAMGA- ÖDENECEK TAKS</t>
  </si>
  <si>
    <t>ÖDENECEK KDV</t>
  </si>
  <si>
    <t>SORUMLU SIFATI İLE ÖDEN. KDV</t>
  </si>
  <si>
    <t>ÖDEN.SOS.GÜV.KES.- SSK PRİMLERİ</t>
  </si>
  <si>
    <t>ÖDEN.SOS.GÜV.KES.- SSK DESTEKLEME PRİMLERİ</t>
  </si>
  <si>
    <t>ÖDEN.SOS.GÜV.KES.- İŞSİZLİK SİGORTA FONU</t>
  </si>
  <si>
    <t>DÖNEM KARI VERGİ KARŞ.- KURUMLAR VERGİSİ</t>
  </si>
  <si>
    <t>DÖNEM KARI PEŞİN VERGİ KARŞ.- GEÇİCİ VERGİ</t>
  </si>
  <si>
    <t>MALİYET GİD.KARŞ.- CİRO PRİM HESABI</t>
  </si>
  <si>
    <t>MALİYET GİD.KARŞ.- PERFORMANS PRİMİ</t>
  </si>
  <si>
    <t>MALİYET GİD.KARŞ.- PAZARLAMA GİDER</t>
  </si>
  <si>
    <t>MALİYET GİD.KARŞ.- DİĞER SATIŞ GİDERLERİ</t>
  </si>
  <si>
    <t>MALİYET GİD.KARŞ.- DİĞER ÇEŞİTLİ GİDERLER</t>
  </si>
  <si>
    <t>USD KREDİ FAİZ KARŞILIKLARI</t>
  </si>
  <si>
    <t>HESAPLANAN KDV %8</t>
  </si>
  <si>
    <t>HESAPLANAN KDV %18</t>
  </si>
  <si>
    <t>ALIŞLARDAN İADE KDV %8</t>
  </si>
  <si>
    <t>ALIŞLARDAN İADE KDV %18</t>
  </si>
  <si>
    <t>HES.DİĞ. KDV- SORUMLU SIF.HES.KDV (TEVK.)</t>
  </si>
  <si>
    <t>DİĞER KDV- TECİL EDİLECEK ÖTV</t>
  </si>
  <si>
    <t>DİĞER KDV- İHRAÇ KAYITLI TESLİM KDV</t>
  </si>
  <si>
    <t>SERMAYE</t>
  </si>
  <si>
    <t>SERM.EKL.FON.- İŞTİRAK.SERM.ENF.DÜZ.OLM.FARK.</t>
  </si>
  <si>
    <t>I.TERTİP YASAL YEDEKLER- STP.ÖDENMİŞ</t>
  </si>
  <si>
    <t>I.TERTİP YASAL YEDEKLER- STP.ÖDENMEMİŞ</t>
  </si>
  <si>
    <t>II.TERTİP YASAL YEDEKLER- STP.ÖDENMEMİŞ</t>
  </si>
  <si>
    <t>YASAL YEDEKLER- ENF.DÜZ.HS.</t>
  </si>
  <si>
    <t>OLAĞANÜSTÜ YEDEKLER - STP.ÖDENMEMİŞ</t>
  </si>
  <si>
    <t>OLAĞANÜSTÜ YEDEKLER- ENF.DÜZ.HS.</t>
  </si>
  <si>
    <t>ÖZEL FONLAR- İŞTİRAK HİSSE SATIŞ FONU</t>
  </si>
  <si>
    <t>GEÇMİŞ YILLAR KARLARI</t>
  </si>
  <si>
    <t>DÖNEM NET KARI</t>
  </si>
  <si>
    <t>YURT İÇİ SATIŞLAR</t>
  </si>
  <si>
    <t>YURT DIŞI SATIŞLAR</t>
  </si>
  <si>
    <t>İHRACAT KUR FARKI -İHR. KYT. SATIŞ KUR FRK.</t>
  </si>
  <si>
    <t>MASR.KAT.GEL.- ÜCRETLER</t>
  </si>
  <si>
    <t>MASR.KAT.GEL.- KARGO</t>
  </si>
  <si>
    <t>MASR.KAT.GEL.- NAKLİYE</t>
  </si>
  <si>
    <t>MASR.KAT.GEL.- YÜKLEME</t>
  </si>
  <si>
    <t>MASR.KAT.GEL.- BOŞALTMA</t>
  </si>
  <si>
    <t>MASR.KAT.GEL.- İHRACAT TASDİK</t>
  </si>
  <si>
    <t>MASR.KAT.GEL.- İHRACAT STICKER</t>
  </si>
  <si>
    <t>MASR.KAT.GEL.- SATIŞ DESTEK HİZMET BEDELİ</t>
  </si>
  <si>
    <t>MASR.KAT.GEL.- İHRACAT BANKA</t>
  </si>
  <si>
    <t>MASR.KAT.GEL.- MİSAFİR AĞIRLAMA</t>
  </si>
  <si>
    <t>MASR.KAT.GEL.- TELAFİ EDİCİ VERGİLER</t>
  </si>
  <si>
    <t>MASR.KAT.GEL.- DİĞER</t>
  </si>
  <si>
    <t>DİĞ.MUH.GEL.- FİYAT FARKI GELİRİ</t>
  </si>
  <si>
    <t>DEST.PRİM.- TARIMSAL ÜRÜNLER VERGİ İADESİ</t>
  </si>
  <si>
    <t>DEST.PRİM.- MARKA TEŞVİĞİ GELİRL. (Y.DIŞI)</t>
  </si>
  <si>
    <t>PROMOSYON ÜRÜN SATIŞLARI</t>
  </si>
  <si>
    <t>SABİT KIYMET SATIŞLARI</t>
  </si>
  <si>
    <t>AYNİYAT SATIŞLARI</t>
  </si>
  <si>
    <t>SATIŞ İSK.- AYLIK CİRO PRİMİ [ALIŞ]</t>
  </si>
  <si>
    <t>SATIŞ İSK.- ÜÇ AYLIK CİRO PRİMİ</t>
  </si>
  <si>
    <t>DİĞER GİD.- FİYAT FARKI GİDERİ</t>
  </si>
  <si>
    <t>DİĞER GİD.- YUVARLAMA FARKI</t>
  </si>
  <si>
    <t>NAVLUN</t>
  </si>
  <si>
    <t>SATILAN TİCARİ MALLARIN MALİYETİ</t>
  </si>
  <si>
    <t>SATILAN İŞLETME MALZEMESİ MALİYETİ</t>
  </si>
  <si>
    <t>SATILAN PROMOSYON ÜRÜN MALİYETİ</t>
  </si>
  <si>
    <t>DİĞER FİN.GEL.- BORÇLAR KARŞILIĞI ALINAN FAİZ</t>
  </si>
  <si>
    <t>USD VDLİ MEVD. FAİZ GEL.- AKBANK</t>
  </si>
  <si>
    <t>ESAS FAALİYETLERDEN KAYNAKLANAN KUR FARKI KAR</t>
  </si>
  <si>
    <t>KAMBİYO KARLARI</t>
  </si>
  <si>
    <t>HİZMET GEL. - HİZMET GELİRLERİ</t>
  </si>
  <si>
    <t>ESAS FAALİYETLERDEN KAYNAKLANAN KUR FARKI ZAR</t>
  </si>
  <si>
    <t>KAMBİYO ZARARLARI (-)</t>
  </si>
  <si>
    <t>DİĞ. OLAĞANDIŞI GEL. VE KARL.- SİGORTA TAZMİN</t>
  </si>
  <si>
    <t>DİĞ. OLAĞANDIŞI GEL. VE KARL.- MADDİ SABİT KI</t>
  </si>
  <si>
    <t>DİĞ. OLAĞANDIŞI GEL. VE KARL.- DİĞER OLAĞANDI</t>
  </si>
  <si>
    <t>DİĞ. O.DIŞI GİD.&amp;ZAR.- MADDİ SABİT KIYMET SAT</t>
  </si>
  <si>
    <t>DİĞER OLAĞANDIŞI GİDER VE ZARARLAR</t>
  </si>
  <si>
    <t>MEMUR ÜCR.GİD.- FİİLİ ÇALIŞMA ÜCRETLERİ</t>
  </si>
  <si>
    <t>MEMUR ÜCR.GİD.- HAFTA TATİLİ ÜCRETLERİ</t>
  </si>
  <si>
    <t>MEMUR ÜCR.GİD.- GENEL TATİL ÜCRETLERİ</t>
  </si>
  <si>
    <t>MEMUR ÜCR.GİD.- YILLIK ÜCRETLİ İZİN</t>
  </si>
  <si>
    <t>MEMUR ÜCR.GİD.- ÜCRETLİ MAZERET İZNİ</t>
  </si>
  <si>
    <t>MEMUR ÜCR.GİD.- SSK İŞVEREN PAYI</t>
  </si>
  <si>
    <t>MEMUR ÜCR.GİD.- SSK İŞSİZLİK PRİMİ İŞVEREN P</t>
  </si>
  <si>
    <t>MEMUR ÜCR.GİD.- KIDEM VE İHBAR TAZMİNATI</t>
  </si>
  <si>
    <t>MEMUR ÜCR.GİD.- İKRAMİYE</t>
  </si>
  <si>
    <t>MEMUR ÜCR.GİD.- PERFORMANS PRİMİ</t>
  </si>
  <si>
    <t>MEMUR ÜCR.GİD.- YOL ÜCRETİ</t>
  </si>
  <si>
    <t>MEMUR ÜCR.GİD.- YEMEK ÜCRETİ</t>
  </si>
  <si>
    <t>MEMUR ÜCR.GİD.- AİLE YARDIMI</t>
  </si>
  <si>
    <t>MEMUR ÜCR.GİD.- ÇOCUK YARDIMI</t>
  </si>
  <si>
    <t>MEMUR ÜCR.GİD.- YILLIK İZİN HARÇLIĞI</t>
  </si>
  <si>
    <t>MEMUR ÜCR.GİD.- YAKACAK ÖDENEĞİ</t>
  </si>
  <si>
    <t>MEMUR ÜCR.GİD.- BAYRAM ÖDENEĞİ</t>
  </si>
  <si>
    <t>MEMUR ÜCR.GİD.- AYNİ YARDIM</t>
  </si>
  <si>
    <t>MEMUR ÜCR.GİD.- DOĞUM ÖDENEĞİ</t>
  </si>
  <si>
    <t>MEMUR ÜCR.GİD.- EVLENME ÖDENEĞİ</t>
  </si>
  <si>
    <t>MEMUR ÜCR.GİD.- EĞİTİM YARDIMI ÖDENEĞİ</t>
  </si>
  <si>
    <t>MEMUR ÜCR.GİD.- İSTİHKAK</t>
  </si>
  <si>
    <t>MEMUR ÜCR.GİD.- FERDİ KAZA SİGORTASI</t>
  </si>
  <si>
    <t>MEMUR ÜCR.GİD.- CHECK-UP</t>
  </si>
  <si>
    <t>MEMUR ÜCR.GİD.- EYH KALAN BR.</t>
  </si>
  <si>
    <t>MEMUR ÜCR.GİD.- DİĞER ÖDENEKLER</t>
  </si>
  <si>
    <t>DIŞ.SAĞL.HİZM.- YEMEK GİDERLERİ</t>
  </si>
  <si>
    <t>DIŞ.SAĞL.HİZM.- TAŞIMA GİDERLERİ</t>
  </si>
  <si>
    <t>DIŞ.SAĞL.HİZM.- EĞİTİM, SEMİNER, SEMPOZYUM</t>
  </si>
  <si>
    <t>DIŞ.SAĞL.HİZM.- HUKUK MÜŞAVİRLİĞİ HİZM.GİD.</t>
  </si>
  <si>
    <t>DIŞ.SAĞL.HİZM.- TEKNİK MÜŞAVİR.VE MÜHEN.HİZM.</t>
  </si>
  <si>
    <t>BAK.ONR.GİD.- BÜRO MAKİNALARI TAMİR BAKIMI</t>
  </si>
  <si>
    <t>ARAÇ GİD. SATIŞ DAĞ.- YAKIT</t>
  </si>
  <si>
    <t>ARAÇ GİD. SATIŞ DAĞ.- BAKIM ONARIM GİDERLERİ</t>
  </si>
  <si>
    <t>ARAÇ GİD. SATIŞ DAĞ.- TRAFİK CEZALARI</t>
  </si>
  <si>
    <t>ARAÇ GİD. SATIŞ YÖN.- YAKIT</t>
  </si>
  <si>
    <t>ARAÇ GİD. SATIŞ YÖN.- BAKIM ONARIM GİDERLERİ</t>
  </si>
  <si>
    <t>HABERLEŞME GİD.- TELEFON/FAKS</t>
  </si>
  <si>
    <t>HABERLEŞME GİD.- POSTA</t>
  </si>
  <si>
    <t>HABERLEŞME GİD.- KARGO</t>
  </si>
  <si>
    <t>ARAŞTIRMA VE GELİŞTİRME HİZMETİ</t>
  </si>
  <si>
    <t>İHRC.GİD.- NAKLİYE</t>
  </si>
  <si>
    <t>İHRC.GİD.- YÜKLEME</t>
  </si>
  <si>
    <t>İHRC.GİD.- BOŞALTMA</t>
  </si>
  <si>
    <t>İHRC.GİD.- DEPOLAMA</t>
  </si>
  <si>
    <t>İHRC.GİD.- LOJİSTİK BÜRO HİZMETLERİ</t>
  </si>
  <si>
    <t>İHRC.GİD.- GÜMRÜKLEME HİZMET GİDERİ</t>
  </si>
  <si>
    <t>İHRC.GİD.- İHRACAT GÖTÜRÜ GİDERLERİ</t>
  </si>
  <si>
    <t>İHRC.GİD.- İHRACAT TASDİK GİDERLERİ</t>
  </si>
  <si>
    <t>İHRC.GİD.- İHRACATÇI BİRLİK NİSBİ AİDATLR</t>
  </si>
  <si>
    <t>İHRC.GİD.- YURT DIŞI FUAR-SERGİ GİDERLERİ</t>
  </si>
  <si>
    <t>İHRC.GİD.- İHRACAT STICKER GİDERLERİ</t>
  </si>
  <si>
    <t>İHRC.GİD.- İHRACAT BANKA GİDERLERİ</t>
  </si>
  <si>
    <t>İHRC.GİD.- ETİKETLEME</t>
  </si>
  <si>
    <t>İHRC.GİD.- DİĞER İHRACAT GİD. (NUMUNE VB)</t>
  </si>
  <si>
    <t>ÇEŞİTLİ GİD.- PATENT, TESCİL VE MARKA GİD.</t>
  </si>
  <si>
    <t>ÇEŞİTLİ GİD.- TELİF, TERCÜME, YAYIN GİD.</t>
  </si>
  <si>
    <t>ÇEŞİTLİ GİD.- R-PROSES GİDERLERİ</t>
  </si>
  <si>
    <t>ÇEŞİTLİ GİD.- DİĞER ÇEŞİTLİ GİDERLER</t>
  </si>
  <si>
    <t>BÜRO VE KIRT.GİD.- KIRTASİYE GİDERLERİ</t>
  </si>
  <si>
    <t>BÜRO VE KIRT.GİD.- KÜÇÜK DEMİRBAŞ GİDERLERİ</t>
  </si>
  <si>
    <t>BÜRO VE KIRT.GİD.- MATBAA VE BASILI EVRAK GİD</t>
  </si>
  <si>
    <t>BÜRO VE KIRT.GİD.- GAZETE DERGİ VE ABONE GİD.</t>
  </si>
  <si>
    <t>KİRA GİD.- BİNEK ARAÇ KİRALARI</t>
  </si>
  <si>
    <t>SEYAHAT GİD.- SEYAHAT - KONAKLAMA</t>
  </si>
  <si>
    <t>SEYAHAT GİD.- SEYAHAT - YEMEK</t>
  </si>
  <si>
    <t>SEYAHAT GİD.- SEYAHAT - ULAŞIM</t>
  </si>
  <si>
    <t>SEYAHAT GİD.- YURTDIŞI SEYAHAT</t>
  </si>
  <si>
    <t>SEYAHAT GİD.- YURTDIŞI KONAKLAMA</t>
  </si>
  <si>
    <t>SEYAHAT GİD.- YURTDIŞI YEMEK</t>
  </si>
  <si>
    <t>SEYAHAT GİD.- YURTDIŞI ULAŞIM</t>
  </si>
  <si>
    <t>SEYAHAT GİD.- YURTDIŞI BİLET</t>
  </si>
  <si>
    <t>SEYAHAT GİD.- YURTDIŞI İLETİŞİM</t>
  </si>
  <si>
    <t>SEYAHAT GİD.- YURTDIŞI DİĞER</t>
  </si>
  <si>
    <t>SİGORTA GİD.- SABİT KIYMET SİGORTALARI</t>
  </si>
  <si>
    <t>SİGORTA GİD.- NAKLİYE SİGORTALARI</t>
  </si>
  <si>
    <t>SİGORTA GİD.- İŞVEREN MALİ MESULİYET SİGORTA</t>
  </si>
  <si>
    <t>SİGORTA GİD.- İHRACAT ALACAKLARI SİGORTASI</t>
  </si>
  <si>
    <t>TEMSİL AĞIRL.GİD.- MİSAFİR AĞIRLAMA GİDERLERİ</t>
  </si>
  <si>
    <t>TEMSİL AĞIRL.GİD.- TOPLANTI-SEMİNER-SEMPOZYUM</t>
  </si>
  <si>
    <t>AİDATLAR- ODA AİDATLARI</t>
  </si>
  <si>
    <t>AİDATLAR- MESLEKİ KURULUŞ AİDATLARI</t>
  </si>
  <si>
    <t>VERG.RES.HARÇ.- NOTER HARÇ VE GİDERLERİ</t>
  </si>
  <si>
    <t>VERG.RES.HARÇ.- TELAFİ EDİCİ VERGİLER</t>
  </si>
  <si>
    <t>VERG.RES.HARÇ.- DİĞER VERGİ RESİM HARÇLAR</t>
  </si>
  <si>
    <t>REKLAM VE TAN.GİD.- TV REKLAMLARI</t>
  </si>
  <si>
    <t>REKLAM VE TAN.GİD.- OUT-DOOR REKLAMLARI</t>
  </si>
  <si>
    <t>PRODÜKSİYON- TV PRODÜKSİYON</t>
  </si>
  <si>
    <t>PRODÜKSİYON- INTERNET PRODÜKSİYON</t>
  </si>
  <si>
    <t>PRODÜKSİYON- OUT DOOR PRODÜKSİYON</t>
  </si>
  <si>
    <t>PRODÜKSİYON- TASARIM (AMBALAJ,POP,STAND)</t>
  </si>
  <si>
    <t>PRODÜKSİYON- DİĞER PRODÜKSİYON</t>
  </si>
  <si>
    <t>PAZARLAMA PL.- SATIŞ TANITIM MALZ.(POP)</t>
  </si>
  <si>
    <t>PAZARLAMA PL.- TADIM VE SAMPLİNG</t>
  </si>
  <si>
    <t>PAZARLAMA PL.- STANDLAR</t>
  </si>
  <si>
    <t>PAZ.ARAŞ.GİD.- TÜKETİCİ ARAŞTIRMALARI</t>
  </si>
  <si>
    <t>PAZ.ARAŞ.GİD.- İHRACAT SATIŞ ORGANİZASYON</t>
  </si>
  <si>
    <t>PAZ.ARAŞ.GİD.- PAZARLAMA SATIŞ GELİŞTİRME HİZ</t>
  </si>
  <si>
    <t>PAZ.ARAŞ.GİD.- DİĞER PAZAR ARAŞTIRMALARI</t>
  </si>
  <si>
    <t>MEMUR ÜCR.GİD.- ÖLÜM ÖDENEĞİ</t>
  </si>
  <si>
    <t>DIŞ.SAĞL.HİZM.- TEMİZLİK GİDERLERİ</t>
  </si>
  <si>
    <t>DIŞ.SAĞL.HİZM.-DENETİM VE MALİ MÜŞAVİRLİK HİZ</t>
  </si>
  <si>
    <t>DIŞ.SAĞL.HİZM.- İNSAN KAYNAKLARI HİZM.GİD.</t>
  </si>
  <si>
    <t>DIŞ.SAĞL.HİZM.- SAP PROG.KULLANIM DESTEK HİZM</t>
  </si>
  <si>
    <t>İŞLET.MALZ.GİD.- ŞEBEKE SUYU</t>
  </si>
  <si>
    <t>İŞLET.MALZ.GİD.- ELEKTRİK</t>
  </si>
  <si>
    <t>İŞLET.MALZ.GİD.- DOĞALGAZ</t>
  </si>
  <si>
    <t>BAK.ONR.GİD.- BİNA TAMİR BAKIMI</t>
  </si>
  <si>
    <t>BAK.ONR.GİD.- DEMİRBAŞ EŞYA BAKIM ONARIM GİD</t>
  </si>
  <si>
    <t>ARAÇ GİD.- YAKIT</t>
  </si>
  <si>
    <t>ARAÇ GİD.- BAKIM ONARIM GİDERLERİ</t>
  </si>
  <si>
    <t>ARAÇ GİD.- TRAFİK CEZALARI</t>
  </si>
  <si>
    <t>HABERLEŞME GİD.- TELEFON-FAKS</t>
  </si>
  <si>
    <t>BİLGİ İŞLEM DESTEK HİZMETİ</t>
  </si>
  <si>
    <t>FİNANSMAN İŞLEMLER HİZMETİ</t>
  </si>
  <si>
    <t>HALKLA İLİŞKİLERİN TANZİMİ HİZMETİ</t>
  </si>
  <si>
    <t>HUKUK MÜŞAVİRLİĞİ HİZMETİ</t>
  </si>
  <si>
    <t>DENETİM VE MALİ MÜŞAVİRLİK HİZMETİ</t>
  </si>
  <si>
    <t>YÖNETİM DESTEK HİZMETİ</t>
  </si>
  <si>
    <t>SAP PROGRAMI KULLANIM VE DESTEK HİZMETİ</t>
  </si>
  <si>
    <t>MALİ İŞLER HİZMETİ</t>
  </si>
  <si>
    <t>FATURA GİRİŞ HİZMETİ</t>
  </si>
  <si>
    <t>ARŞİVLEME HİZMETİ</t>
  </si>
  <si>
    <t>KURUMSAL İŞLEMLER HİZMETİ</t>
  </si>
  <si>
    <t>ÇEŞİTLİ GİD.- HAVALE VE TAHSİL GİDERLERİ</t>
  </si>
  <si>
    <t>BÜRO VE KIRT.GİD.- BİLGİ İŞLEM GİDERLERİ</t>
  </si>
  <si>
    <t>KİRA GİD.- BÜRO KİRALARI</t>
  </si>
  <si>
    <t>SİGORTA GİD.- MAMUL MADDE SİGORTASI</t>
  </si>
  <si>
    <t>SİGORTA GİD.- BİNA SİGORTALARI</t>
  </si>
  <si>
    <t>SİGORTA GİD.- 3.ŞAHIS MALİ SORUMLULUK SİG.</t>
  </si>
  <si>
    <t>AİDATLAR- DİĞER AİDATLAR</t>
  </si>
  <si>
    <t>VERG.RES.HARÇ.- MAKBUZ KARŞILIĞI DAMGA VERGİS</t>
  </si>
  <si>
    <t>VERG.RES.HARÇ.- ÖZEL İLETİŞİM VERGİSİ</t>
  </si>
  <si>
    <t>AMORT.TÜK.PAYL.- DEMİRBAŞLAR AMORTİ</t>
  </si>
  <si>
    <t>AMORT.TÜK.PAYL.- MADDİ OLMAYAN DURA</t>
  </si>
  <si>
    <t>AMORT.TÜK.PAYL.- ÖZEL MALİYETLER AM</t>
  </si>
  <si>
    <t>AMORT.TÜK.PAYL.- DİĞ.MD. OLMAYAN DU</t>
  </si>
  <si>
    <t>FİNANS.GİD.- FAİZ GİDERLERİ (FT.İLE)</t>
  </si>
  <si>
    <t>FİNANS.GİD.- KISA VADELİ KREDİ FAİZ GİDERLERİ</t>
  </si>
  <si>
    <t>FİNANS.GİD.- FAİZ KARŞ. KUR DEĞERLEME</t>
  </si>
  <si>
    <t>FİNANS.GİD.- KREDİ KUR DEĞERLEME</t>
  </si>
  <si>
    <t>MG/FG ARA HESABI</t>
  </si>
  <si>
    <t>FI AÇILIŞ HESABI</t>
  </si>
  <si>
    <t>FİYAT FARKI- TİCARİ MALLAR</t>
  </si>
  <si>
    <t>FİYAT FARKI - PROMOSYON SATIŞ DESTEK</t>
  </si>
  <si>
    <t>K.K. EDİLMEYEN GİD.[B]- ÖZEL İLETİŞİM VERGİ</t>
  </si>
  <si>
    <t>K.K. EDİLMEYEN GİD.[B]- MESLEKİ TEŞEKKÜL Aİ</t>
  </si>
  <si>
    <t>K.K. EDİLMEYEN GİD.[B]- İHRACAT GÖTÜRÜ GİDE</t>
  </si>
  <si>
    <t>K.K. EDİLMEYEN GİD.[B]- GEÇMİŞ YIL GİDERLER</t>
  </si>
  <si>
    <t>K.K. EDİLMEYEN GİD.[B]- PARA CEZALARI</t>
  </si>
  <si>
    <t>K.K. EDİLMEYEN GİD.[B]- DİĞER GİDERLER</t>
  </si>
  <si>
    <t>K.K. EDİLMEYEN GİD.[A]</t>
  </si>
  <si>
    <t>ALIN.TEM. BORÇLULAR KARŞILIK HESABI</t>
  </si>
  <si>
    <t>ALIN.TEM.ALACAKLI.- BANKA TEMİNATLARI</t>
  </si>
  <si>
    <t>ALIN.TEM.ALACAKLI.- İHRACAT TEMİNATLARI</t>
  </si>
  <si>
    <t>ALIN.TEM.ALACAKLI.- İPOTEKLER</t>
  </si>
  <si>
    <t>ALIN.TEM.ALACAKLI.- ALINAN SENETLER</t>
  </si>
  <si>
    <t>ALIN.TEM.ALACAKLI.- ALINAN KDV TEM./ÇEK/SNT.</t>
  </si>
  <si>
    <t>DİĞER NAZIM HESAPLAR [B]</t>
  </si>
  <si>
    <t>DİĞER NAZIM HESAPLAR [A]</t>
  </si>
  <si>
    <t>NAZIM HESAP KAMBİYO KAR/ZARAR HESABI</t>
  </si>
  <si>
    <t>Gider adı</t>
  </si>
  <si>
    <t>VDSİZ TİC.MV.TL-TFKB KOZ.KUR.99114408-19</t>
  </si>
  <si>
    <t>VDSİZ TİC.MV.TL-ZİRAAT B.İST.AND.KUR.42542932</t>
  </si>
  <si>
    <t>VDLİ TİC.MV.TL- AKBANK</t>
  </si>
  <si>
    <t>VDSİZ DÖV.TEVD.HS.EUR-HSBC MERKEZ 1002012 773</t>
  </si>
  <si>
    <t>VDSİZ DÖV.TEVD.HS.EUR-TEB KOZ.KUR. 225502</t>
  </si>
  <si>
    <t>VDSİZ DÖV.TEVD.HS.EUR-TFKB KOZ.KUR.99114408-1</t>
  </si>
  <si>
    <t>VDSİZ DÖV.TEVD.HS.EUR-TEB YEDİTEPE KUR.200981</t>
  </si>
  <si>
    <t>VDSİZ DÖV.TEVD.HS.USD-HSBC MERKEZ 1002012 773</t>
  </si>
  <si>
    <t>VDSİZ DÖV.TEVD.HS.USD-TEB YEDİTEPE KUR. 33738</t>
  </si>
  <si>
    <t>VDSİZ DÖV.TEVD.HS.USD-TFKB KOZ.KUR.99114408-1</t>
  </si>
  <si>
    <t>VDSİZ DÖV.TEVD.HS.USD-TSKB MERKEZ ŞB. 338067</t>
  </si>
  <si>
    <t>VDLİ DÖV.TEVD.HS.USD- İŞ BNK.</t>
  </si>
  <si>
    <t>VDLİ DÖV.TEVD.HS.USD- TEB</t>
  </si>
  <si>
    <t>PERSONELDEN DİĞER ALACAKLAR</t>
  </si>
  <si>
    <t>GEL.AYL.SAT.GİD.- NAKLİYE SİGORTA GİDERLER</t>
  </si>
  <si>
    <t>GEL.AYL.SAT.GİD.- PRODÜKSİYON GİDERLERİ</t>
  </si>
  <si>
    <t>GEL.AYL.SAT.GİD.- DEMİRBAŞ SİGORTA GİDERLERİ</t>
  </si>
  <si>
    <t>GEL.AYL.SAT.GİD.- MARKA VE LİSANS GİDERLERİ</t>
  </si>
  <si>
    <t>SATIŞLARDAN İADE KDV %18</t>
  </si>
  <si>
    <t>GEL.YIL.YNT.GİD.- ÖZEL SAĞLIK SİGORTASI</t>
  </si>
  <si>
    <t>EUR BANKA KREDİLERİ</t>
  </si>
  <si>
    <t>EUR KREDİ FAİZ KARŞILIKLARI</t>
  </si>
  <si>
    <t>HES.DİĞ. KDV- SOR.SIFATI HESAPLANAN KDV (TEVK</t>
  </si>
  <si>
    <t>DİĞER KDV- TECİL EDİLECEK KDV</t>
  </si>
  <si>
    <t>MASR.KAT.GEL.- KIDEM VE İHBAR TAZMİNATI</t>
  </si>
  <si>
    <t>MASR.KAT.GEL.- YURTDIŞI SEYAHAT</t>
  </si>
  <si>
    <t>SATIŞ İSK.- SICAK SATIŞ DESTEK BEDELİ</t>
  </si>
  <si>
    <t>İHRACAT NAKLİYE SİGORTALARI</t>
  </si>
  <si>
    <t>TL VDLİ MEVD. FAİZ GEL.- AKBANK</t>
  </si>
  <si>
    <t>TL VDLİ MEVD. FAİZ GEL.- YKB</t>
  </si>
  <si>
    <t>USD VDLİ MEVD. FAİZ GEL.- İŞ BNK.</t>
  </si>
  <si>
    <t>USD VDLİ MEVD. FAİZ GEL.- YKB</t>
  </si>
  <si>
    <t>USD VDLİ MEVD. FAİZ GEL.- TEB</t>
  </si>
  <si>
    <t>MATRAHTAN İND.KON.KALM.KARŞ.- ÖNCEKİ YIL K.K.</t>
  </si>
  <si>
    <t>FİNANSMAN FAAL.KAYNAKLANAN KUR FARK KARLARI</t>
  </si>
  <si>
    <t>YATIRIM FAAL.KAYNAKLANAN KUR FARK KARLARI</t>
  </si>
  <si>
    <t>FİNANSMAN FAAL.KAYNAKLANAN KUR FARK ZARARLARI</t>
  </si>
  <si>
    <t>YATIRIM FAAL.KAYNAKLANAN KUR FARK ZARARLARI</t>
  </si>
  <si>
    <t>ÖNCEKİ DÖNEM GİDER VE ZARARLAR</t>
  </si>
  <si>
    <t>MEMUR ÜCR.GİD.- ALIŞVERİŞ KARTI</t>
  </si>
  <si>
    <t>DIŞ.SAĞL.HİZM.- SAĞLIK GİDERLERİ</t>
  </si>
  <si>
    <t>LOJİSTİK GİD.- NAKLİYE</t>
  </si>
  <si>
    <t>DIŞ.SAĞL.HİZM.- ÖZEL SAĞLIK SİGORTASI GİD.</t>
  </si>
  <si>
    <t>ÇEŞİTLİ GİD.- BAĞIŞ VE YARDIMLAR</t>
  </si>
  <si>
    <t>K.K. EDİLMEYEN GİD.[B]- BAĞIŞ VE YARDIMLAR</t>
  </si>
  <si>
    <t>VERG. TABİ OLM.GEL.[B]</t>
  </si>
  <si>
    <t>VERG. TABİ OLM.GEL.[A]- DİĞER VERGİYE TABİ OL</t>
  </si>
  <si>
    <t>EBITDA</t>
  </si>
  <si>
    <t>Ticari Mallar</t>
  </si>
  <si>
    <t>Verilen Sipariş Avansları</t>
  </si>
  <si>
    <t xml:space="preserve">Diğer </t>
  </si>
  <si>
    <t>VDSİZ DÖV.TEVD.HS.USD-FİNANSBANK MARMARA 5953999</t>
  </si>
  <si>
    <t>VDSİZ DÖV.TEVD.HS.USD-VAKIFB.AN.KR.158048013275827</t>
  </si>
  <si>
    <t>REKLAM VE TAN.GİD.- DİĞER REKLAM GİDERLERİ</t>
  </si>
  <si>
    <t>VDSİZ TİC.MV.TL-TFKB KOZ.KUR.99114408-20</t>
  </si>
  <si>
    <t>VDSİZ TİC.MV.TL-TSKB MERKEZ 338067</t>
  </si>
  <si>
    <t>ARAÇ GİD. SATIŞ YÖN.- TRAFİK CEZALARI</t>
  </si>
  <si>
    <t>Fatih Mizan</t>
  </si>
  <si>
    <t>Ara Toplam</t>
  </si>
  <si>
    <t xml:space="preserve"> </t>
  </si>
  <si>
    <t>Brüt Satış</t>
  </si>
  <si>
    <t>Ton (İhr. Kayıtlı dahil)</t>
  </si>
  <si>
    <t>Brüt Satış  (İhr. Kayıtlı dahil)</t>
  </si>
  <si>
    <t>Net Satış  (İhr. Kayıtlı dahil)</t>
  </si>
  <si>
    <t>ATL</t>
  </si>
  <si>
    <t>BTL</t>
  </si>
  <si>
    <t>AR-GE</t>
  </si>
  <si>
    <t>GEL.TAH.- KOMİSYON GELİR TAHAKKUKU</t>
  </si>
  <si>
    <t>BAĞLI ORT.SERM.TAAHH.(-)</t>
  </si>
  <si>
    <t>TL VDLİ MEVD. FAİZ GEL.- VAKIFBANK</t>
  </si>
  <si>
    <t>ÇEŞİTLİ GİD.- MAHKEME İCRA DAVA GİDERLERİ</t>
  </si>
  <si>
    <t>Komisyon Gelirleri</t>
  </si>
  <si>
    <t>Teşvikler</t>
  </si>
  <si>
    <t>Araç Giderleri</t>
  </si>
  <si>
    <t>İhr.Banka Gideri</t>
  </si>
  <si>
    <t>İhr.Fuar Giderleri</t>
  </si>
  <si>
    <t>Diğer Masraflar</t>
  </si>
  <si>
    <t>Mamül Nakliye</t>
  </si>
  <si>
    <t>İhr.Götürü Gideri</t>
  </si>
  <si>
    <t>İhracat Giderleri (Yükleme-Boşaltma)</t>
  </si>
  <si>
    <t>İhracat Giderleri(Gümrük-Etiketleme-Nisbi Aidat vb.)</t>
  </si>
  <si>
    <t>ARALIK</t>
  </si>
  <si>
    <t>Komisyon + Teşvik</t>
  </si>
  <si>
    <t>Ürün + Komisyon</t>
  </si>
  <si>
    <t>Hammadde Satışları</t>
  </si>
  <si>
    <t>Müşavirlik Giderleri&amp;Tedarik Zinciri</t>
  </si>
  <si>
    <t>İhr. YD Sat.Org.&amp; Amir Global</t>
  </si>
  <si>
    <t>12 ay mizan</t>
  </si>
  <si>
    <t>DIŞ.SAĞL.HİZM.- SAP PROG.KULLANIM DESTEK HİZM.GİD.</t>
  </si>
  <si>
    <t>VDSİZ DÖV.TEVD.HS.USD-FORTİS GM.KUR. 30103 0537</t>
  </si>
  <si>
    <t>TL VDLİ MEVD. FAİZ GEL.- ZİRAAT</t>
  </si>
  <si>
    <t>OCAK- KASIM</t>
  </si>
  <si>
    <t>OCAK-EYLUL</t>
  </si>
  <si>
    <t>2015/2014 
Fiili %</t>
  </si>
  <si>
    <t>Kullanılabilir İadeler</t>
  </si>
  <si>
    <t>Iskarta İadeler</t>
  </si>
  <si>
    <t>Fatura Altı İskonto</t>
  </si>
  <si>
    <t>Bütçe Dışı Aktiviteler</t>
  </si>
  <si>
    <t>ATL+BTL</t>
  </si>
  <si>
    <t>Nakliye</t>
  </si>
  <si>
    <t>Faiz / Adat  Gelirleri</t>
  </si>
  <si>
    <t>Faiz Giderleri</t>
  </si>
  <si>
    <t>Finansmandan Kaynaklanan Kur Farkı</t>
  </si>
  <si>
    <t>Diğer Finansman Giderleri</t>
  </si>
  <si>
    <t>ok</t>
  </si>
  <si>
    <t>360</t>
  </si>
  <si>
    <t>MALİYET GİD.KARŞ.- İHR.GÖTÜRÜ GİDER</t>
  </si>
  <si>
    <t>İHRC.GİD.- İHRACAT SİGORTA GİDERLERİ</t>
  </si>
  <si>
    <t>K.K. EDİLMEYEN GİD.[B]- DURAN VARLIK SATIŞ</t>
  </si>
  <si>
    <t>Faiz Gelirleri(net)</t>
  </si>
  <si>
    <t>Faiz ve Komisyon Giderleri(net)</t>
  </si>
  <si>
    <t>AMİR</t>
  </si>
  <si>
    <t>MEMUR ÜCR.GİD.- FİİL</t>
  </si>
  <si>
    <t>SEYAHAT GİD.- SEYAHA</t>
  </si>
  <si>
    <t>HABERLEŞME GİD.- TEL</t>
  </si>
  <si>
    <t>KİRA GİD.- BÜRO KİRA</t>
  </si>
  <si>
    <t>ÇEŞİTLİ GİD.- DİĞER</t>
  </si>
  <si>
    <t>SEYAHAT GİD.- YURTDI</t>
  </si>
  <si>
    <t>01.02.2015 kum</t>
  </si>
  <si>
    <t>2014 iki ay kumule</t>
  </si>
  <si>
    <t>fark b-f</t>
  </si>
  <si>
    <t>Tonaj</t>
  </si>
  <si>
    <t>2014 üç ay kumule</t>
  </si>
  <si>
    <t>Control</t>
  </si>
  <si>
    <t>3730100004</t>
  </si>
  <si>
    <t>MALİYET GİD.KARŞ.- ÜCRET GİDER</t>
  </si>
  <si>
    <t>7704000020</t>
  </si>
  <si>
    <t>Diğer İndirimler(Satış destek)</t>
  </si>
  <si>
    <t>KONTROL</t>
  </si>
  <si>
    <t>Diğer( Sermaye art,yed ve geçmiş yıl kar-zarar değişimi)</t>
  </si>
  <si>
    <t>MALİYET GİD.KARŞ.- DİĞER CİRO PRİM</t>
  </si>
  <si>
    <t>kur etkisi</t>
  </si>
  <si>
    <t>2015 Mart Bütçe</t>
  </si>
  <si>
    <t>2014 dört ay kumule</t>
  </si>
  <si>
    <t>Month/Period</t>
  </si>
  <si>
    <t>Vs. Budget</t>
  </si>
  <si>
    <t>Year-To-Date</t>
  </si>
  <si>
    <t>('Million TL)</t>
  </si>
  <si>
    <t>2015 Actual</t>
  </si>
  <si>
    <t>Change</t>
  </si>
  <si>
    <t>Change %</t>
  </si>
  <si>
    <t>Sales Volume (ton)</t>
  </si>
  <si>
    <t>Gross Sales Value</t>
  </si>
  <si>
    <t>Net Sales Value (*)</t>
  </si>
  <si>
    <t>Domestic Sales</t>
  </si>
  <si>
    <t>Export</t>
  </si>
  <si>
    <t>Export veri girişi atlanmamalı</t>
  </si>
  <si>
    <t>Gross Profit</t>
  </si>
  <si>
    <t>Gross Profit Margin (%)</t>
  </si>
  <si>
    <t>Operating Profit</t>
  </si>
  <si>
    <t>Operating Profit Margin (%)</t>
  </si>
  <si>
    <t>EBITDA Margin (%)</t>
  </si>
  <si>
    <t>Geçen ay kümülatif operating cash flow</t>
  </si>
  <si>
    <t>'15 Actual</t>
  </si>
  <si>
    <t>Operating Cash Flow</t>
  </si>
  <si>
    <t>Free Cash Flow</t>
  </si>
  <si>
    <t>Net Working Capital</t>
  </si>
  <si>
    <t xml:space="preserve">   Receivables</t>
  </si>
  <si>
    <t xml:space="preserve">   Stocks</t>
  </si>
  <si>
    <t xml:space="preserve">   Payables</t>
  </si>
  <si>
    <t>Geçen ay kümülatif Capex</t>
  </si>
  <si>
    <t>Net Debt</t>
  </si>
  <si>
    <t>Capex</t>
  </si>
  <si>
    <t>Geçen ay personel gideri</t>
  </si>
  <si>
    <t>Total Average Number of Employees (#)</t>
  </si>
  <si>
    <t>Ay sonu itibariyle personel sayıları ver girişi atlanmamalı</t>
  </si>
  <si>
    <t>Total Payroll Costs</t>
  </si>
  <si>
    <t>G&amp;A % of Net Sales (%)</t>
  </si>
  <si>
    <t xml:space="preserve">Mktg &amp; Selling (exc. ATL+BTL) % of Net Sales (%) </t>
  </si>
  <si>
    <t>ATL+BTL % of Net Sales (%)</t>
  </si>
  <si>
    <t>Not: Number of subcontractors included in average number of employees</t>
  </si>
  <si>
    <t>Veri girişi atlanmamamlı</t>
  </si>
  <si>
    <t>1809900002</t>
  </si>
  <si>
    <t>GEL.AYL.GİD.- TORBA HESABI</t>
  </si>
  <si>
    <t>5800100003</t>
  </si>
  <si>
    <t>GEÇMİŞ YILLAR ZARARLARI(-)</t>
  </si>
  <si>
    <t>6017200001</t>
  </si>
  <si>
    <t>6440100003</t>
  </si>
  <si>
    <t>KONUSU KALM.KARŞ.GEL.- KONUSU OLMAYAN KARŞILIKLAR</t>
  </si>
  <si>
    <t>7604400090</t>
  </si>
  <si>
    <t>5 ay 2015 kumule</t>
  </si>
  <si>
    <t>2014 beş ay kumule</t>
  </si>
  <si>
    <t>Açılış Bütçe</t>
  </si>
  <si>
    <t>2014 Aylık Net Satış</t>
  </si>
  <si>
    <t>VDSİZ DÖV.TEVD.HS.AED - YKB AND.KUR. 43247789</t>
  </si>
  <si>
    <t>Tonaj-hammadde hariç</t>
  </si>
  <si>
    <t>2014 altı ay kumule</t>
  </si>
  <si>
    <t>OCAK-AĞUSTOS</t>
  </si>
  <si>
    <t>6 ay 2015 kumule</t>
  </si>
  <si>
    <t>6 ay kalan bütçe</t>
  </si>
  <si>
    <t>6 ay kalan bütçe (%13 kur revizesi etkisi)</t>
  </si>
  <si>
    <t>1807600002</t>
  </si>
  <si>
    <t>GEL.AYL.SAT.GİD.- İHRACAT SİGORTA GİDERLERİ</t>
  </si>
  <si>
    <t>7701500240</t>
  </si>
  <si>
    <t>7704600010</t>
  </si>
  <si>
    <t>7 ay 2015 kumule</t>
  </si>
  <si>
    <t>2014 yedi ay kumule</t>
  </si>
  <si>
    <t>2260100001</t>
  </si>
  <si>
    <t>226</t>
  </si>
  <si>
    <t>6007100001</t>
  </si>
  <si>
    <t>7703700070</t>
  </si>
  <si>
    <t>İNSAN KAYNAKLARI HİZMETİ</t>
  </si>
  <si>
    <t>760</t>
  </si>
  <si>
    <t>770</t>
  </si>
  <si>
    <t>335</t>
  </si>
  <si>
    <t>8 ay 2015 kumule</t>
  </si>
  <si>
    <t>2014 sekiz ay kumule</t>
  </si>
  <si>
    <t>Kontrol - Faal. Karı</t>
  </si>
  <si>
    <t>9 ay 2015 kumule</t>
  </si>
  <si>
    <t>2014 dokuz ay kumule</t>
  </si>
  <si>
    <t>6006500001</t>
  </si>
  <si>
    <t>6210100002</t>
  </si>
  <si>
    <t>DİĞER MALİYETLER</t>
  </si>
  <si>
    <t>7701500340</t>
  </si>
  <si>
    <t>MEMUR ÜCR.GİD.- ÖZEL SAĞLIK SİGORTASI</t>
  </si>
  <si>
    <t>7603000130</t>
  </si>
  <si>
    <t>DIŞ.SAĞL.HİZM.- ARAŞTIRMA VE GELİŞTİRME HİZM.GİD.</t>
  </si>
  <si>
    <t>Borç ve gider karşılığı</t>
  </si>
  <si>
    <t>Mali Borçlar(yukarıdan yatırım finansman kur farkı cıkarılacak)</t>
  </si>
  <si>
    <t>(000 tl)</t>
  </si>
  <si>
    <t>Biskot</t>
  </si>
  <si>
    <t>Ülker Çikolata</t>
  </si>
  <si>
    <t>Ülker Bisküvi</t>
  </si>
  <si>
    <t>GENEL TOPLAM</t>
  </si>
  <si>
    <t>GERİ ÖDEMELER</t>
  </si>
  <si>
    <t>KASIM</t>
  </si>
  <si>
    <t>fiyat farkı tablosu</t>
  </si>
  <si>
    <t>30.09 itibarıyla</t>
  </si>
  <si>
    <t>10 ay 2015 kumule</t>
  </si>
  <si>
    <t>2014 on ay kumule</t>
  </si>
  <si>
    <t>9000100003</t>
  </si>
  <si>
    <t>K.K. EDİLMEYEN GİD.[B]- VERGİ VE VERGİ CEZALARI</t>
  </si>
  <si>
    <t>DİĞ. O.DIŞI GİD.&amp;ZAR.- ÖDENEN DİĞER CEZA VE TAZMİNATLAR</t>
  </si>
  <si>
    <t>İşletme Faaliyetlerinden Nakit Akış</t>
  </si>
  <si>
    <t>Temettü</t>
  </si>
  <si>
    <t>Yatırım</t>
  </si>
  <si>
    <t>Faiz</t>
  </si>
  <si>
    <t>Bağış</t>
  </si>
  <si>
    <t>Dönem Sonu bakiye</t>
  </si>
  <si>
    <t>Amortisman</t>
  </si>
  <si>
    <t>Karşılıklar</t>
  </si>
  <si>
    <t>Alacak</t>
  </si>
  <si>
    <t>Borç</t>
  </si>
  <si>
    <t>Stok</t>
  </si>
  <si>
    <t>Diğer NİS</t>
  </si>
  <si>
    <t>Vergi</t>
  </si>
  <si>
    <t>Bağış ve Fiyat Farkı Benzeri Ödemeler</t>
  </si>
  <si>
    <t>11 ay 2015 kumule</t>
  </si>
  <si>
    <t>2014 onbir ay kumule</t>
  </si>
  <si>
    <t>3001000100</t>
  </si>
  <si>
    <t>7703300040</t>
  </si>
  <si>
    <t>ARAÇ GİD.- OTOPARK VE ÇEKİCİ GİDERLERİ</t>
  </si>
  <si>
    <t>7703700130</t>
  </si>
  <si>
    <t>SATIŞ YÖNETİMİ DESTEK HİZMETİ</t>
  </si>
  <si>
    <t>KASIM AYI PERFORMANS PRİMİ</t>
  </si>
  <si>
    <t>12 ay 2015 kumule</t>
  </si>
  <si>
    <t>2014 oniki ay kumule</t>
  </si>
  <si>
    <t>GÜLSÜMÜ SAYMIYORUZ</t>
  </si>
  <si>
    <t>3260100001</t>
  </si>
  <si>
    <t>ALINAN TEMİNAT VE DEPOZİTOLAR</t>
  </si>
  <si>
    <t>7604000080</t>
  </si>
  <si>
    <t>ÇEŞİTLİ GİD.- LABORATUAR GİDERLERİ</t>
  </si>
  <si>
    <t>7703700090</t>
  </si>
  <si>
    <t>7800100900</t>
  </si>
  <si>
    <t>FİNANS.GİD.- DİĞER FİNANSMAN GİDERLERİ</t>
  </si>
  <si>
    <t>1025700501</t>
  </si>
  <si>
    <t>VDSİZ DÖV.TEVD.HS.SAR-YKB AND.KUR. 89394340</t>
  </si>
  <si>
    <t>1021000604</t>
  </si>
  <si>
    <t>VDSİZ TİC.MV.TL-YKB AND.KUR. 72641030</t>
  </si>
  <si>
    <t>1021000764</t>
  </si>
  <si>
    <t>VDSİZ TİC.MV.TL-HALKBANK AND.KUR. 10260309</t>
  </si>
  <si>
    <t>102</t>
  </si>
  <si>
    <t>1021000825</t>
  </si>
  <si>
    <t>VDSİZ TİC.MV.TL-YKB AND.KUR. 92739130</t>
  </si>
  <si>
    <t>1021000856</t>
  </si>
  <si>
    <t>VDSİZ TİC.MV.TL-ZİRAAT ANADOLU KUR.5977787-5002</t>
  </si>
  <si>
    <t>1025300570</t>
  </si>
  <si>
    <t>VDSİZ DÖV.TEVD.HS.USD-GARANTİ KOZ. 9097252</t>
  </si>
  <si>
    <t>1025300572</t>
  </si>
  <si>
    <t>VDSİZ DÖV.TEVD.HS.USD-YKB AND.KUR. 72562714</t>
  </si>
  <si>
    <t>1025300604</t>
  </si>
  <si>
    <t>VDSİZ DÖV.TEVD.HS.USD-YKB AND.KUR. 81746776</t>
  </si>
  <si>
    <t>1025300615</t>
  </si>
  <si>
    <t>VDSİZ DÖV.TEVD.HS.USD-İŞ BNK. KOZ.KUR. 17144</t>
  </si>
  <si>
    <t>1025300648</t>
  </si>
  <si>
    <t>VDSİZ DÖV.TEVD.HS.USD-ARAPTÜRK BNK.KOZ.91900085376</t>
  </si>
  <si>
    <t>1025300652</t>
  </si>
  <si>
    <t>VDSİZ DÖV.TEVD.HS.USD-TFKB KOZ.KUR.99127925-103</t>
  </si>
  <si>
    <t>1025300654</t>
  </si>
  <si>
    <t>VDSİZ DÖV.TEVD.HS.USD-HALKBANK AND.KUR. 53865735</t>
  </si>
  <si>
    <t>1025300847</t>
  </si>
  <si>
    <t>VDSİZ DÖV.TEVD.HS.USD-ALBARAKA MERKEZ 167478-1</t>
  </si>
  <si>
    <t>1025300848</t>
  </si>
  <si>
    <t>VDSİZ DÖV.TEVD.HS.USD-ARAPTÜRK BNK.KOZ.91900102076</t>
  </si>
  <si>
    <t>1025300850</t>
  </si>
  <si>
    <t>VDSİZ DÖV.TEVD.HS.USD-V.BANK AND.00158048015293595</t>
  </si>
  <si>
    <t>1025300851</t>
  </si>
  <si>
    <t>VDSİZ DÖV.TEVD.HS.USD-SOCIETE 9159-5231991-651</t>
  </si>
  <si>
    <t>1260100001</t>
  </si>
  <si>
    <t>1570108030</t>
  </si>
  <si>
    <t>DİĞ.STOK.- SATIŞ NAKLİYE MALZ.</t>
  </si>
  <si>
    <t>157</t>
  </si>
  <si>
    <t>1570303100</t>
  </si>
  <si>
    <t>DİĞ.STOK.- MAMUL</t>
  </si>
  <si>
    <t>1807600016</t>
  </si>
  <si>
    <t>GEL.AYL.SAT.GİD.- EMTİA SİGORTALARI</t>
  </si>
  <si>
    <t>1807600031</t>
  </si>
  <si>
    <t>GEL.AYL.SAT.GİD.- ÖZEL SAĞLIK SİGORTASI GİD.</t>
  </si>
  <si>
    <t>1920100002</t>
  </si>
  <si>
    <t>2602000001</t>
  </si>
  <si>
    <t>LEASING</t>
  </si>
  <si>
    <t>3010100001</t>
  </si>
  <si>
    <t>FİNANSAL KİRALAMA İŞLM.BORÇLAR</t>
  </si>
  <si>
    <t>3020100001</t>
  </si>
  <si>
    <t>ERTELENMİŞ FİN.KİR.BORÇ.MALY.(-)</t>
  </si>
  <si>
    <t>3600100003</t>
  </si>
  <si>
    <t>G.V.K.NUN 94.MAD.GÖRE YAP. ÖD.- SM ÖDEM.KESİLEN (G</t>
  </si>
  <si>
    <t>3920100002</t>
  </si>
  <si>
    <t>4010100001</t>
  </si>
  <si>
    <t>4020100001</t>
  </si>
  <si>
    <t>ERTELENMİŞ FİNANSAL KİR.BORÇ.MLY.</t>
  </si>
  <si>
    <t>5909900001</t>
  </si>
  <si>
    <t>DÖNEM NET KARI- ENF.DÜZ.HS.</t>
  </si>
  <si>
    <t>6020101050</t>
  </si>
  <si>
    <t>MASR.KAT.GEL.- AYLIK CİRO PRİMİ</t>
  </si>
  <si>
    <t>6020138160</t>
  </si>
  <si>
    <t>6020144050</t>
  </si>
  <si>
    <t>MASR.KAT.GEL.- DİGER EMTİA SİGORTALARI</t>
  </si>
  <si>
    <t>6021000001</t>
  </si>
  <si>
    <t>6022000001</t>
  </si>
  <si>
    <t>DEST.PRİM.- İMALATÇI FİRMA DEST. PRİM.</t>
  </si>
  <si>
    <t>6110100050</t>
  </si>
  <si>
    <t>6119000102</t>
  </si>
  <si>
    <t>DİĞER GİD.- FİYAT FARKI GİDERİ (YDIS)</t>
  </si>
  <si>
    <t>7603400040</t>
  </si>
  <si>
    <t>ARAÇ GİD. SATIŞ YÖN.- OTOPARK VE ÇEKİCİ GİDERLERİ</t>
  </si>
  <si>
    <t>7605100130</t>
  </si>
  <si>
    <t>7705100040</t>
  </si>
  <si>
    <t>VERG.RES.HARÇ.- TAPU HARÇLARI</t>
  </si>
  <si>
    <t>8490100001</t>
  </si>
  <si>
    <t>MM STOK AÇILIŞ HESABI</t>
  </si>
  <si>
    <t>8510108030</t>
  </si>
  <si>
    <t>FİYAT FARKI - SATIŞ NAKLİYE MALZ.</t>
  </si>
  <si>
    <t>9000100022</t>
  </si>
  <si>
    <t>K.K. EDİLMEYEN GİD.[B]- TRAFİK CEZALARI</t>
  </si>
  <si>
    <t>900</t>
  </si>
  <si>
    <t>1025200551</t>
  </si>
  <si>
    <t>VDSİZ DÖV.TEVD.HS.EUR-YKB AND.KUR. 69042365</t>
  </si>
  <si>
    <t>1025200594</t>
  </si>
  <si>
    <t>VDSİZ DÖV.TEVD.HS.EUR-İŞ BNK. KOZ.KUR. 17159</t>
  </si>
  <si>
    <t>1025200701</t>
  </si>
  <si>
    <t>VDSİZ DÖV.TEVD.HS.EUR-HALKBANK AND.KUR. 58000175</t>
  </si>
  <si>
    <t>7603700020</t>
  </si>
  <si>
    <t>2016 Actual</t>
  </si>
  <si>
    <t>2016 Budget</t>
  </si>
  <si>
    <t>'16 Actual</t>
  </si>
  <si>
    <t>'16 Budget</t>
  </si>
  <si>
    <t>2015 Aylık ATL+BTL</t>
  </si>
  <si>
    <t>2015 Kümülatif Net Satış</t>
  </si>
  <si>
    <t>2015 Kümülatif ATL+BTL</t>
  </si>
  <si>
    <t>2016/2015 
Fiili %</t>
  </si>
  <si>
    <t>3730100007</t>
  </si>
  <si>
    <t>MALİYET GİD.KARŞ.- AMORTİSMAN GİDERLERİ</t>
  </si>
  <si>
    <t>3730100013</t>
  </si>
  <si>
    <t>MALİYET GİD.KARŞ.- MÜŞV.HİZMET GİDER</t>
  </si>
  <si>
    <t>373</t>
  </si>
  <si>
    <t>7603000140</t>
  </si>
  <si>
    <t>DIŞ.SAĞL.HİZM.- BİLGİ İŞLEM DESTEK HİZM.GİD.</t>
  </si>
  <si>
    <t>7604000050</t>
  </si>
  <si>
    <t>7604400040</t>
  </si>
  <si>
    <t>SİGORTA GİD.- MAMUL MADDE SİGORTALARI</t>
  </si>
  <si>
    <t>7604400060</t>
  </si>
  <si>
    <t>9000100005</t>
  </si>
  <si>
    <t>K.K. EDİLMEYEN GİD.[B]- ÖZEL İŞLEM VERGİSİ</t>
  </si>
  <si>
    <t>Ocak - Aralık 2015 Fiili</t>
  </si>
  <si>
    <t>Ocak - Aralık 2016 Bütçe</t>
  </si>
  <si>
    <t>2016 T &amp; 
2016 B
%∆</t>
  </si>
  <si>
    <t>2016 BT &amp; 
2016 B
%∆</t>
  </si>
  <si>
    <t>31 Aralık 2015
Fiili</t>
  </si>
  <si>
    <t>2016/2015
Fiili %</t>
  </si>
  <si>
    <t>31 Aralık 2014 
Fiili</t>
  </si>
  <si>
    <t>2018 +</t>
  </si>
  <si>
    <t>2015 Fiili</t>
  </si>
  <si>
    <t>2016 Bütçe</t>
  </si>
  <si>
    <t>2016 Fiili</t>
  </si>
  <si>
    <r>
      <t>%</t>
    </r>
    <r>
      <rPr>
        <b/>
        <sz val="10"/>
        <color theme="0"/>
        <rFont val="Calibri"/>
        <family val="2"/>
        <charset val="162"/>
      </rPr>
      <t xml:space="preserve">∆ </t>
    </r>
    <r>
      <rPr>
        <b/>
        <sz val="10"/>
        <color theme="0"/>
        <rFont val="Calibri"/>
        <family val="2"/>
        <charset val="162"/>
        <scheme val="minor"/>
      </rPr>
      <t>2015</t>
    </r>
  </si>
  <si>
    <t>Mobilya</t>
  </si>
  <si>
    <t>kat karl kontrol</t>
  </si>
  <si>
    <t>Nisan 2016
Bütçe</t>
  </si>
  <si>
    <t>%∆ Bütçe</t>
  </si>
  <si>
    <t>Vs. 2015</t>
  </si>
  <si>
    <t>2016 İki Ay Kümülatif</t>
  </si>
  <si>
    <t>1025200574</t>
  </si>
  <si>
    <t>VDSİZ DÖV.TEVD.HS.EUR-ALBARAKA B.PŞ. 1418-4</t>
  </si>
  <si>
    <t>6890100001</t>
  </si>
  <si>
    <t>DİĞ. O.DIŞI GİD.&amp;ZAR.- HASAR OLAYLARINDAN DOĞ.TAZM</t>
  </si>
  <si>
    <t>7603000160</t>
  </si>
  <si>
    <t>7608400036</t>
  </si>
  <si>
    <t>MERK.PLN.- LİSTELEME VE YILLIK ANLAŞMA BEDELİ</t>
  </si>
  <si>
    <t>7608600050</t>
  </si>
  <si>
    <t>PAZ.ARAŞ.GİD.- İHRACAT PAZAR ARAŞTIRMA KOM.</t>
  </si>
  <si>
    <t>7809000001</t>
  </si>
  <si>
    <t>DİĞ.FİN.GİD.- ALINAN TEMİNAT MEKTUP KOM. VE GİD.</t>
  </si>
  <si>
    <t>İHRACAT KOMİSYON GELİRLERİ(İHRAÇ KAYITLININ KOMİSYONU)</t>
  </si>
  <si>
    <t>İHRACAT KOMİSYON GELİRLERİ(YURTDIŞI FABRİKA KOMİSYONU)</t>
  </si>
  <si>
    <t>Yatırım Fin Kur Farkı</t>
  </si>
  <si>
    <t>Diğer (Sermaye art,yed ve geçmiş yıl kar-zarar değişimi)</t>
  </si>
  <si>
    <t>9205000001</t>
  </si>
  <si>
    <t>9210100001</t>
  </si>
  <si>
    <t>VER.TEM.MEK.BORÇ.HS.- VERİLEN TEM. SNT.</t>
  </si>
  <si>
    <t>TEMİNAT MEKTUPLARINDAN ALACAKLILAR KARŞILIK HESABI</t>
  </si>
  <si>
    <t>NOT:2015 Actual(Fiili) dataları Ak Gıda Hariç olarak düzenlenmiştir.</t>
  </si>
  <si>
    <t>2016 Üç Ay Kümülatif</t>
  </si>
  <si>
    <t>Mart [Kalan Aylar Bütçe] 2016 BT</t>
  </si>
  <si>
    <t>Lisans</t>
  </si>
  <si>
    <t>1025300628</t>
  </si>
  <si>
    <t>VDSİZ DÖV.TEVD.HS.USD-KUVEYT AND.KUR. 122169-107</t>
  </si>
  <si>
    <t>1027200001</t>
  </si>
  <si>
    <t>1027200008</t>
  </si>
  <si>
    <t>VDLİ DÖV.TEVD.HS.EUR- AKBANK</t>
  </si>
  <si>
    <t>VDLİ DÖV.TEVD.HS.EUR- YKB</t>
  </si>
  <si>
    <t>1027300010</t>
  </si>
  <si>
    <t>VDLİ DÖV.TEVD.HS.USD- VAKIFBANK</t>
  </si>
  <si>
    <t>1027300014</t>
  </si>
  <si>
    <t>VDLİ DÖV.TEVD.HS.USD- ZİRAAT</t>
  </si>
  <si>
    <t>1027300015</t>
  </si>
  <si>
    <t>VDLİ DÖV.TEVD.HS.USD- HALKBANK</t>
  </si>
  <si>
    <t>2807700040</t>
  </si>
  <si>
    <t>GEL.YIL.YNT.GİD.- 3.ŞAHIS MALİ SORUMLULU</t>
  </si>
  <si>
    <t>3290100001</t>
  </si>
  <si>
    <t>DİĞER TİCARİ BORÇLAR</t>
  </si>
  <si>
    <t>6420900099</t>
  </si>
  <si>
    <t>DİĞER FİN.GEL.- DİĞER FAİZ GELİRLERİ</t>
  </si>
  <si>
    <t>7701100010</t>
  </si>
  <si>
    <t>7701100020</t>
  </si>
  <si>
    <t>İŞÇİ ÜCR.GİD.- FİİLİ ÇALIŞMA ÜCRETLERİ</t>
  </si>
  <si>
    <t>İŞÇİ ÜCR.GİD.- HAFTA TATİLİ ÜCRETLERİ</t>
  </si>
  <si>
    <t>7703700340</t>
  </si>
  <si>
    <t>YASAL KAYITLAR HİZMETİ</t>
  </si>
  <si>
    <t>9200200001</t>
  </si>
  <si>
    <t>VER.TEM.MEK.BORÇ.HS.- VERİLEN TEM. MEK.</t>
  </si>
  <si>
    <t>Hammadde Maliyeti</t>
  </si>
  <si>
    <t>2016 Dört Ay Kümülatif</t>
  </si>
  <si>
    <t>Nisan  2016
Fiili</t>
  </si>
  <si>
    <t>1807700005</t>
  </si>
  <si>
    <t>GEL.AYL.YNT.GİD.- BİNA SİGORTA GİDERLERİ</t>
  </si>
  <si>
    <t>6017400001</t>
  </si>
  <si>
    <t>HİZMET SATIŞLARI</t>
  </si>
  <si>
    <t>6427200001</t>
  </si>
  <si>
    <t>6427200004</t>
  </si>
  <si>
    <t>EUR VDLİ MEVD. FAİZ GEL.- AKBANK</t>
  </si>
  <si>
    <t>EUR VDLİ MEVD. FAİZ GEL.- YKB</t>
  </si>
  <si>
    <t>6427300007</t>
  </si>
  <si>
    <t>USD VDLİ MEVD. FAİZ GEL.- VAKIFBANK</t>
  </si>
  <si>
    <t>6427300015</t>
  </si>
  <si>
    <t>USD VDLİ MEVD. FAİZ GEL.- HALKBANK</t>
  </si>
  <si>
    <t>6427300016</t>
  </si>
  <si>
    <t>USD VDLİ MEVD. FAİZ GEL.- ZİRAAT</t>
  </si>
  <si>
    <t>7603000050</t>
  </si>
  <si>
    <t>7603100030</t>
  </si>
  <si>
    <t>7603200010</t>
  </si>
  <si>
    <t>BAK.ONR.GİD.- BİNA TAMİR BAKIM</t>
  </si>
  <si>
    <t>7604300030</t>
  </si>
  <si>
    <t xml:space="preserve">NOT: ATL-BTL Gideri,bütçedeki gibi 1,3 M kadar gerçekleşmiş olsaydı, faaliyet karı(zararı) 2,3 milyon TL  kar olarak gerçekleşecekti. </t>
  </si>
  <si>
    <t>NOT:AK Gıda Hariç 2015 Actual (Fiili) tablosu ayrıca belirtilmiştir.</t>
  </si>
  <si>
    <t>ŞEKER</t>
  </si>
  <si>
    <t>Lojistik</t>
  </si>
  <si>
    <t>SATIŞLAR (TON)</t>
  </si>
  <si>
    <t>SATIŞLAR (TL)</t>
  </si>
  <si>
    <t>Nisan 2015
Fiili</t>
  </si>
  <si>
    <t>Memur Maaş</t>
  </si>
  <si>
    <t>Müşavirlik Giderleri (YMM,Avukat)</t>
  </si>
  <si>
    <t>Kargo ve Posta Gideri</t>
  </si>
  <si>
    <t>Elektrik,Su,Doğalgaz Giderleri</t>
  </si>
  <si>
    <t>Bakım ve Onarım Giderleri</t>
  </si>
  <si>
    <t>Kırtasiye Giderleri</t>
  </si>
  <si>
    <t>Yemek ve Temizlik Giderleri</t>
  </si>
  <si>
    <t>Banka Masrafları</t>
  </si>
  <si>
    <t>Diğer Masraflar(Noter,Oda Aidatları,Vergiler,Abone Giderleri)</t>
  </si>
  <si>
    <t>Verilen Çekler ve Öd.Emirleri(-)</t>
  </si>
  <si>
    <t>Faiz Reeskont Giderleri</t>
  </si>
  <si>
    <t>YATIRIM ÖZETİ (TL) (Kümülatif)</t>
  </si>
  <si>
    <t>Bilgi İşlem Malzemeleri</t>
  </si>
  <si>
    <t>Iphone Cep Bilg.6 Adet</t>
  </si>
  <si>
    <t>Bina Tadilatı</t>
  </si>
  <si>
    <t>Bina</t>
  </si>
  <si>
    <t>Araba Alımları</t>
  </si>
  <si>
    <t>Ofis Düzenleme (Klima,Perde,Mutfak,vs)</t>
  </si>
  <si>
    <t>Faaliyet karının altında kalan işletme kalemleri</t>
  </si>
  <si>
    <t>(TL)</t>
  </si>
  <si>
    <t>BİLANÇO ( TL)</t>
  </si>
  <si>
    <t>GELİR TABLOSU (TL)</t>
  </si>
  <si>
    <t>Finansal Borç (TL)</t>
  </si>
  <si>
    <t>Toplam Finansal Borçlar (TL)</t>
  </si>
  <si>
    <t>Dönem başı Net Borçlar</t>
  </si>
  <si>
    <r>
      <t xml:space="preserve">GELİR TABLOSU TAHMİNİ </t>
    </r>
    <r>
      <rPr>
        <b/>
        <sz val="14"/>
        <color rgb="FFFF0000"/>
        <rFont val="Calibri"/>
        <family val="2"/>
        <charset val="162"/>
        <scheme val="minor"/>
      </rPr>
      <t>(Tüm Yıl)</t>
    </r>
  </si>
  <si>
    <r>
      <t>%</t>
    </r>
    <r>
      <rPr>
        <b/>
        <sz val="10"/>
        <color theme="0"/>
        <rFont val="Calibri"/>
        <family val="2"/>
        <charset val="162"/>
      </rPr>
      <t>∆ Fiili</t>
    </r>
  </si>
  <si>
    <t>Huzur Hakları (YK Üyeleri)</t>
  </si>
  <si>
    <t>Huzur Hakkı Ödemeleri (YK Üyeleri)</t>
  </si>
  <si>
    <t>PERSONEL MASRAFLARI (TL)</t>
  </si>
  <si>
    <t>Pers.Gid. (YK Üyeleri Hariç) / Net Satış (%)</t>
  </si>
  <si>
    <t>Telefon Santrali ve Kamera Geüvenlik Sist.</t>
  </si>
  <si>
    <t>642+647</t>
  </si>
  <si>
    <t>653+659</t>
  </si>
  <si>
    <t xml:space="preserve">2016 Ağustos Fiili + [Kalan Aylar Tahmini] </t>
  </si>
  <si>
    <t>Bankalar</t>
  </si>
  <si>
    <t>Finansal Alacaklar</t>
  </si>
  <si>
    <t>Finansal Borçlar</t>
  </si>
  <si>
    <t>Esas faaliyetlerden kur farkı</t>
  </si>
  <si>
    <t>xyz</t>
  </si>
  <si>
    <t>yzt</t>
  </si>
  <si>
    <t>eam</t>
  </si>
  <si>
    <t>axm a.ş.</t>
  </si>
  <si>
    <t>axm</t>
  </si>
  <si>
    <t>csv a.ş</t>
  </si>
  <si>
    <t>xx Satışlarında İadeler</t>
  </si>
  <si>
    <t>yy Satışlarından İadeler</t>
  </si>
  <si>
    <t>xx Net Satışları</t>
  </si>
  <si>
    <t>yy Net Satışları</t>
  </si>
  <si>
    <t>xx Satışları</t>
  </si>
  <si>
    <t>xx Maliyetleri</t>
  </si>
  <si>
    <t>xx Brüt Kar</t>
  </si>
  <si>
    <t>yy Satışları</t>
  </si>
  <si>
    <t>yy Maliyetleri</t>
  </si>
  <si>
    <t>yy Brüt Kar</t>
  </si>
  <si>
    <t>GELİR TABLOSU (Aylık)-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</si>
</sst>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0">
    <numFmt numFmtId="43" formatCode="_-* #,##0.00\ _₺_-;\-* #,##0.00\ _₺_-;_-* &quot;-&quot;??\ _₺_-;_-@_-"/>
    <numFmt numFmtId="164" formatCode="_(* #,##0.00_);_(* \(#,##0.00\);_(* &quot;-&quot;??_);_(@_)"/>
    <numFmt numFmtId="165" formatCode="&quot;$&quot;#,##0_);\(&quot;$&quot;#,##0\)"/>
    <numFmt numFmtId="166" formatCode="_(&quot;$&quot;* #,##0_);_(&quot;$&quot;* \(#,##0\);_(&quot;$&quot;* &quot;-&quot;_);_(@_)"/>
    <numFmt numFmtId="167" formatCode="_(* #,##0_);_(* \(#,##0\);_(* &quot;-&quot;_);_(@_)"/>
    <numFmt numFmtId="168" formatCode="0.0"/>
    <numFmt numFmtId="169" formatCode="0.0%"/>
    <numFmt numFmtId="170" formatCode="#,##0_ ;[Red]\-#,##0\ "/>
    <numFmt numFmtId="171" formatCode="#,##0.00;\-#,##0.00;#,##0.00;@"/>
    <numFmt numFmtId="172" formatCode="#,##0;\-#,##0"/>
    <numFmt numFmtId="173" formatCode="_-* #,##0.00\ [$€]_-;\-* #,##0.00\ [$€]_-;_-* &quot;-&quot;??\ [$€]_-;_-@_-"/>
    <numFmt numFmtId="174" formatCode="_-&quot;$&quot;* #,##0_-;\-&quot;$&quot;* #,##0_-;_-&quot;$&quot;* &quot;-&quot;_-;_-@_-"/>
    <numFmt numFmtId="175" formatCode="&quot;$&quot;#,##0.00;[Red]\-&quot;$&quot;#,##0.00"/>
    <numFmt numFmtId="176" formatCode="#,##0\ [$EUR]"/>
    <numFmt numFmtId="177" formatCode="_-* #,##0\ _D_M_-;\-* #,##0\ _D_M_-;_-* &quot;-&quot;\ _D_M_-;_-@_-"/>
    <numFmt numFmtId="178" formatCode="_-* #,##0.00\ _D_M_-;\-* #,##0.00\ _D_M_-;_-* &quot;-&quot;??\ _D_M_-;_-@_-"/>
    <numFmt numFmtId="179" formatCode="_-* #,##0.00_-;\-* #,##0.00_-;_-* &quot;-&quot;??_-;_-@_-"/>
    <numFmt numFmtId="180" formatCode="_-* #,##0.00\ _Y_T_L_-;\-* #,##0.00\ _Y_T_L_-;_-* &quot;-&quot;??\ _Y_T_L_-;_-@_-"/>
    <numFmt numFmtId="181" formatCode="#,##0\ &quot;YTL&quot;;\-#,##0\ &quot;YTL&quot;"/>
    <numFmt numFmtId="182" formatCode="#,##0.0;[Red]\-#,##0.0"/>
    <numFmt numFmtId="183" formatCode="#,##0.0_);\(#,##0.0\)"/>
    <numFmt numFmtId="184" formatCode="_(* #,##0.0000_);_(* \(#,##0.0000\);_(* &quot;-&quot;??_);_(@_)"/>
    <numFmt numFmtId="185" formatCode="#,##0.00\ &quot;F&quot;;[Red]\-#,##0.00\ &quot;F&quot;"/>
    <numFmt numFmtId="186" formatCode="_-* #,##0\ &quot;F&quot;_-;\-* #,##0\ &quot;F&quot;_-;_-* &quot;-&quot;\ &quot;F&quot;_-;_-@_-"/>
    <numFmt numFmtId="187" formatCode="_-* #,##0.00\ &quot;$&quot;_-;\-* #,##0.00\ &quot;$&quot;_-;_-* &quot;-&quot;??\ &quot;$&quot;_-;_-@_-"/>
    <numFmt numFmtId="188" formatCode="0.0%;\(0.0%\)"/>
    <numFmt numFmtId="189" formatCode="0.00_)"/>
    <numFmt numFmtId="190" formatCode="_-* #,##0\ _B_F_-;\-* #,##0\ _B_F_-;_-* &quot;-&quot;\ _B_F_-;_-@_-"/>
    <numFmt numFmtId="191" formatCode="_-* #,##0_-;\-* #,##0_-;_-* &quot;-&quot;_-;_-@_-"/>
    <numFmt numFmtId="192" formatCode="#,##0&quot;$&quot;;[Red]\-#,##0&quot;$&quot;"/>
    <numFmt numFmtId="193" formatCode="_-* #,##0\ &quot;DM&quot;_-;\-* #,##0\ &quot;DM&quot;_-;_-* &quot;-&quot;\ &quot;DM&quot;_-;_-@_-"/>
    <numFmt numFmtId="194" formatCode="_-* #,##0.00\ &quot;DM&quot;_-;\-* #,##0.00\ &quot;DM&quot;_-;_-* &quot;-&quot;??\ &quot;DM&quot;_-;_-@_-"/>
    <numFmt numFmtId="195" formatCode="#,##0&quot; F&quot;_);[Red]\(#,##0&quot; F&quot;\)"/>
    <numFmt numFmtId="196" formatCode="#,##0_ ;\-#,##0\ "/>
    <numFmt numFmtId="197" formatCode="_-* #,##0\ _F_-;\-* #,##0\ _F_-;_-* &quot;-&quot;\ _F_-;_-@_-"/>
    <numFmt numFmtId="198" formatCode="_-* #,##0.00\ &quot;F&quot;_-;\-* #,##0.00\ &quot;F&quot;_-;_-* &quot;-&quot;??\ &quot;F&quot;_-;_-@_-"/>
    <numFmt numFmtId="199" formatCode="_-&quot;$&quot;* #,##0.00_-;\-&quot;$&quot;* #,##0.00_-;_-&quot;$&quot;* &quot;-&quot;??_-;_-@_-"/>
    <numFmt numFmtId="200" formatCode="_-* #,##0.0\ _T_L_-;\-* #,##0.0\ _T_L_-;_-* &quot;-&quot;??\ _T_L_-;_-@_-"/>
    <numFmt numFmtId="201" formatCode="mmmm\ d\,\ yyyy"/>
    <numFmt numFmtId="202" formatCode="#,##0.0"/>
    <numFmt numFmtId="203" formatCode="_(* #,##0.0_);_(* \(#,##0.0\);_(* &quot;-&quot;??_);_(@_)"/>
    <numFmt numFmtId="204" formatCode="#,##0;\(#,##0\);\-"/>
    <numFmt numFmtId="205" formatCode="0.0%;\(0.0%\);\-"/>
    <numFmt numFmtId="206" formatCode="[$-409]mmm\-yy;@"/>
    <numFmt numFmtId="207" formatCode="0.0%;\-0.0%;\-"/>
    <numFmt numFmtId="208" formatCode="#,##0.0\ &quot;Puan&quot;"/>
    <numFmt numFmtId="209" formatCode="_(* #,##0_);_(* \(#,##0\);_(* &quot;-&quot;??_);_(@_)"/>
    <numFmt numFmtId="210" formatCode="_-* #,##0\ _T_L_-;\-* #,##0\ _T_L_-;_-* &quot;-&quot;??\ _T_L_-;_-@_-"/>
    <numFmt numFmtId="211" formatCode="[$-41F]d\ mmmm\ yyyy;@"/>
    <numFmt numFmtId="212" formatCode="_ * #,##0_ ;_ * \-#,##0_ ;_ * &quot;-&quot;_ ;_ @_ "/>
    <numFmt numFmtId="213" formatCode="_ * #,##0.00_ ;_ * \-#,##0.00_ ;_ * &quot;-&quot;??_ ;_ @_ "/>
    <numFmt numFmtId="214" formatCode="0.000_)"/>
    <numFmt numFmtId="215" formatCode="\M\os\t\h\ m\,\ yyyy"/>
    <numFmt numFmtId="216" formatCode="#,#00"/>
    <numFmt numFmtId="217" formatCode="_(* #,##0.00_);_(* \(#,##0.00\);_(* &quot;-&quot;_);_(@_)"/>
    <numFmt numFmtId="218" formatCode="_(* #,##0,,_);_(* \(#,##0,,\);_(* &quot;-&quot;_)"/>
    <numFmt numFmtId="219" formatCode="_ &quot;$&quot;\ * #,##0.00_ ;_ &quot;$&quot;\ * \-#,##0.00_ ;_ &quot;$&quot;\ * &quot;-&quot;??_ ;_ @_ "/>
    <numFmt numFmtId="220" formatCode="0%_);\(0%\)"/>
    <numFmt numFmtId="221" formatCode="0.0000%"/>
    <numFmt numFmtId="222" formatCode="0.0\ \p\p\t"/>
  </numFmts>
  <fonts count="23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b/>
      <sz val="12"/>
      <color theme="0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sz val="10"/>
      <color theme="0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b/>
      <sz val="10"/>
      <color theme="0"/>
      <name val="Calibri"/>
      <family val="2"/>
      <charset val="162"/>
      <scheme val="minor"/>
    </font>
    <font>
      <sz val="10"/>
      <name val="Arial Tur"/>
      <charset val="162"/>
    </font>
    <font>
      <sz val="8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</font>
    <font>
      <sz val="8"/>
      <name val="Verdana"/>
      <family val="2"/>
      <charset val="162"/>
    </font>
    <font>
      <b/>
      <sz val="18"/>
      <color theme="3"/>
      <name val="Cambria"/>
      <family val="2"/>
      <scheme val="major"/>
    </font>
    <font>
      <b/>
      <sz val="14"/>
      <color theme="1"/>
      <name val="Calibri"/>
      <family val="2"/>
      <charset val="162"/>
      <scheme val="minor"/>
    </font>
    <font>
      <b/>
      <sz val="12"/>
      <color indexed="9"/>
      <name val="Calibri"/>
      <family val="2"/>
      <charset val="162"/>
      <scheme val="minor"/>
    </font>
    <font>
      <b/>
      <sz val="10"/>
      <color theme="4" tint="-0.499984740745262"/>
      <name val="Calibri"/>
      <family val="2"/>
      <charset val="162"/>
      <scheme val="minor"/>
    </font>
    <font>
      <sz val="10"/>
      <color theme="4" tint="-0.499984740745262"/>
      <name val="Calibri"/>
      <family val="2"/>
      <charset val="162"/>
      <scheme val="minor"/>
    </font>
    <font>
      <b/>
      <i/>
      <sz val="10"/>
      <color theme="4" tint="-0.499984740745262"/>
      <name val="Calibri"/>
      <family val="2"/>
      <charset val="162"/>
      <scheme val="minor"/>
    </font>
    <font>
      <sz val="11"/>
      <color theme="4" tint="-0.499984740745262"/>
      <name val="Calibri"/>
      <family val="2"/>
      <charset val="162"/>
      <scheme val="minor"/>
    </font>
    <font>
      <b/>
      <sz val="14"/>
      <color theme="4" tint="-0.499984740745262"/>
      <name val="Calibri"/>
      <family val="2"/>
      <charset val="162"/>
      <scheme val="minor"/>
    </font>
    <font>
      <b/>
      <sz val="10"/>
      <color indexed="9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2"/>
      <color theme="4" tint="-0.499984740745262"/>
      <name val="Calibri"/>
      <family val="2"/>
      <charset val="162"/>
      <scheme val="minor"/>
    </font>
    <font>
      <sz val="8"/>
      <color theme="4" tint="-0.499984740745262"/>
      <name val="Calibri"/>
      <family val="2"/>
      <charset val="162"/>
      <scheme val="minor"/>
    </font>
    <font>
      <sz val="10"/>
      <color theme="4" tint="-0.499984740745262"/>
      <name val="Calibri"/>
      <family val="2"/>
      <charset val="162"/>
    </font>
    <font>
      <b/>
      <sz val="10"/>
      <color theme="4" tint="-0.499984740745262"/>
      <name val="Calibri"/>
      <family val="2"/>
      <charset val="162"/>
    </font>
    <font>
      <sz val="10"/>
      <color theme="1"/>
      <name val="Arial"/>
      <family val="2"/>
    </font>
    <font>
      <sz val="11"/>
      <color indexed="8"/>
      <name val="Calibri"/>
      <family val="2"/>
      <charset val="162"/>
    </font>
    <font>
      <sz val="10"/>
      <color theme="0"/>
      <name val="Arial"/>
      <family val="2"/>
    </font>
    <font>
      <sz val="11"/>
      <color indexed="9"/>
      <name val="Calibri"/>
      <family val="2"/>
      <charset val="162"/>
    </font>
    <font>
      <sz val="12"/>
      <name val="Times New Roman"/>
      <family val="1"/>
      <charset val="16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0"/>
      <color rgb="FF7F7F7F"/>
      <name val="Arial"/>
      <family val="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b/>
      <sz val="10"/>
      <name val="Arial"/>
      <family val="2"/>
      <charset val="162"/>
    </font>
    <font>
      <sz val="10"/>
      <color rgb="FF9C0006"/>
      <name val="Arial"/>
      <family val="2"/>
    </font>
    <font>
      <sz val="11"/>
      <color indexed="16"/>
      <name val="Calibri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  <charset val="16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56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56"/>
      <name val="Calibri"/>
      <family val="2"/>
      <charset val="162"/>
    </font>
    <font>
      <sz val="8"/>
      <name val="Comic Sans MS"/>
      <family val="4"/>
      <charset val="162"/>
    </font>
    <font>
      <sz val="9"/>
      <name val="Calibri"/>
      <family val="2"/>
      <charset val="162"/>
    </font>
    <font>
      <b/>
      <sz val="10"/>
      <name val="Arial"/>
      <family val="2"/>
    </font>
    <font>
      <sz val="10"/>
      <name val="Arial"/>
      <family val="2"/>
    </font>
    <font>
      <sz val="9"/>
      <name val="Geneva"/>
      <family val="2"/>
    </font>
    <font>
      <b/>
      <sz val="10"/>
      <color rgb="FFFA7D00"/>
      <name val="Arial"/>
      <family val="2"/>
    </font>
    <font>
      <b/>
      <sz val="11"/>
      <color indexed="53"/>
      <name val="Calibri"/>
      <family val="2"/>
    </font>
    <font>
      <b/>
      <sz val="10"/>
      <color theme="0"/>
      <name val="Arial"/>
      <family val="2"/>
    </font>
    <font>
      <b/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162"/>
    </font>
    <font>
      <b/>
      <sz val="8"/>
      <name val="Arial"/>
      <family val="2"/>
      <charset val="16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  <charset val="162"/>
    </font>
    <font>
      <sz val="10"/>
      <color rgb="FF006100"/>
      <name val="Arial"/>
      <family val="2"/>
    </font>
    <font>
      <sz val="8"/>
      <name val="Arial"/>
      <family val="2"/>
      <charset val="162"/>
    </font>
    <font>
      <b/>
      <sz val="12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b/>
      <sz val="11"/>
      <color indexed="52"/>
      <name val="Calibri"/>
      <family val="2"/>
      <charset val="162"/>
    </font>
    <font>
      <b/>
      <sz val="11"/>
      <color indexed="17"/>
      <name val="Calibri"/>
      <family val="2"/>
    </font>
    <font>
      <u/>
      <sz val="11"/>
      <color theme="10"/>
      <name val="Calibri"/>
      <family val="2"/>
      <charset val="162"/>
    </font>
    <font>
      <b/>
      <sz val="10"/>
      <color indexed="32"/>
      <name val="Arial"/>
      <family val="2"/>
      <charset val="162"/>
    </font>
    <font>
      <sz val="10"/>
      <color rgb="FF3F3F76"/>
      <name val="Arial"/>
      <family val="2"/>
    </font>
    <font>
      <sz val="10"/>
      <color indexed="32"/>
      <name val="Arial"/>
      <family val="2"/>
      <charset val="162"/>
    </font>
    <font>
      <sz val="10"/>
      <color indexed="32"/>
      <name val="Arial Tur"/>
      <family val="2"/>
      <charset val="162"/>
    </font>
    <font>
      <b/>
      <sz val="10"/>
      <color indexed="16"/>
      <name val="Arial"/>
      <family val="2"/>
      <charset val="162"/>
    </font>
    <font>
      <sz val="10"/>
      <color indexed="37"/>
      <name val="Arial"/>
      <family val="2"/>
      <charset val="162"/>
    </font>
    <font>
      <sz val="10"/>
      <color indexed="37"/>
      <name val="Arial Tur"/>
      <family val="2"/>
      <charset val="162"/>
    </font>
    <font>
      <b/>
      <sz val="10"/>
      <color indexed="32"/>
      <name val="Arial Tur"/>
      <family val="2"/>
      <charset val="162"/>
    </font>
    <font>
      <sz val="10"/>
      <color indexed="18"/>
      <name val="Arial Tur"/>
      <family val="2"/>
      <charset val="162"/>
    </font>
    <font>
      <sz val="10"/>
      <color indexed="10"/>
      <name val="Arial Tur"/>
      <family val="2"/>
      <charset val="162"/>
    </font>
    <font>
      <b/>
      <sz val="10"/>
      <color indexed="18"/>
      <name val="Arial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u/>
      <sz val="7"/>
      <color indexed="12"/>
      <name val="Arial Tur"/>
      <charset val="162"/>
    </font>
    <font>
      <u/>
      <sz val="10"/>
      <color indexed="8"/>
      <name val="Arial Tur"/>
      <charset val="162"/>
    </font>
    <font>
      <sz val="11"/>
      <color indexed="20"/>
      <name val="Calibri"/>
      <family val="2"/>
      <charset val="162"/>
    </font>
    <font>
      <sz val="11"/>
      <color indexed="37"/>
      <name val="Calibri"/>
      <family val="2"/>
    </font>
    <font>
      <sz val="10"/>
      <color rgb="FFFA7D00"/>
      <name val="Arial"/>
      <family val="2"/>
    </font>
    <font>
      <b/>
      <sz val="10"/>
      <color indexed="18"/>
      <name val="Arial Tur"/>
      <family val="2"/>
      <charset val="162"/>
    </font>
    <font>
      <sz val="10"/>
      <color rgb="FF9C6500"/>
      <name val="Arial"/>
      <family val="2"/>
    </font>
    <font>
      <sz val="11"/>
      <color indexed="60"/>
      <name val="Calibri"/>
      <family val="2"/>
    </font>
    <font>
      <b/>
      <i/>
      <sz val="16"/>
      <name val="Helv"/>
      <family val="2"/>
      <charset val="162"/>
    </font>
    <font>
      <sz val="11"/>
      <color rgb="FF000000"/>
      <name val="Calibri"/>
      <family val="2"/>
      <charset val="162"/>
      <scheme val="minor"/>
    </font>
    <font>
      <sz val="10"/>
      <name val="Arial Narrow"/>
      <family val="2"/>
      <charset val="162"/>
    </font>
    <font>
      <sz val="10"/>
      <name val="Times New Roman"/>
      <family val="1"/>
      <charset val="162"/>
    </font>
    <font>
      <sz val="10"/>
      <name val="CG Times (WT)"/>
      <family val="1"/>
      <charset val="162"/>
    </font>
    <font>
      <sz val="10"/>
      <name val="MS Sans Serif"/>
      <family val="2"/>
      <charset val="162"/>
    </font>
    <font>
      <sz val="11"/>
      <color indexed="60"/>
      <name val="Calibri"/>
      <family val="2"/>
      <charset val="162"/>
    </font>
    <font>
      <b/>
      <sz val="10"/>
      <color rgb="FF3F3F3F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16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0"/>
      <color indexed="8"/>
      <name val="Arial"/>
      <family val="2"/>
      <charset val="162"/>
    </font>
    <font>
      <b/>
      <sz val="11"/>
      <color indexed="8"/>
      <name val="Calibri"/>
      <family val="2"/>
      <charset val="162"/>
    </font>
    <font>
      <b/>
      <sz val="10"/>
      <color theme="1"/>
      <name val="Arial"/>
      <family val="2"/>
    </font>
    <font>
      <b/>
      <sz val="14"/>
      <name val="Times New Roman"/>
      <family val="1"/>
      <charset val="162"/>
    </font>
    <font>
      <sz val="11"/>
      <color indexed="10"/>
      <name val="Calibri"/>
      <family val="2"/>
    </font>
    <font>
      <sz val="11"/>
      <color indexed="10"/>
      <name val="Calibri"/>
      <family val="2"/>
      <charset val="162"/>
    </font>
    <font>
      <sz val="11"/>
      <color indexed="14"/>
      <name val="Calibri"/>
      <family val="2"/>
    </font>
    <font>
      <sz val="10"/>
      <color rgb="FFFF0000"/>
      <name val="Arial"/>
      <family val="2"/>
    </font>
    <font>
      <b/>
      <sz val="11"/>
      <color theme="4" tint="-0.499984740745262"/>
      <name val="Calibri"/>
      <family val="2"/>
      <charset val="162"/>
      <scheme val="minor"/>
    </font>
    <font>
      <sz val="11"/>
      <color theme="4" tint="-0.499984740745262"/>
      <name val="Wingdings"/>
      <charset val="2"/>
    </font>
    <font>
      <sz val="10"/>
      <color rgb="FFFF0000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indexed="9"/>
      <name val="Calibri"/>
      <family val="2"/>
      <charset val="162"/>
      <scheme val="minor"/>
    </font>
    <font>
      <b/>
      <sz val="10"/>
      <color theme="0"/>
      <name val="Calibri"/>
      <family val="2"/>
      <charset val="162"/>
    </font>
    <font>
      <b/>
      <sz val="9"/>
      <color theme="0"/>
      <name val="Calibri"/>
      <family val="2"/>
      <charset val="162"/>
    </font>
    <font>
      <b/>
      <sz val="10"/>
      <name val="MS Sans Serif"/>
      <family val="2"/>
      <charset val="162"/>
    </font>
    <font>
      <sz val="12"/>
      <name val="Arial"/>
      <family val="2"/>
      <charset val="162"/>
    </font>
    <font>
      <sz val="7"/>
      <name val="Small Fonts"/>
      <family val="2"/>
    </font>
    <font>
      <sz val="8"/>
      <color theme="1"/>
      <name val="Arial"/>
      <family val="2"/>
      <charset val="162"/>
    </font>
    <font>
      <b/>
      <sz val="8"/>
      <color theme="4" tint="-0.499984740745262"/>
      <name val="Calibri"/>
      <family val="2"/>
      <charset val="162"/>
      <scheme val="minor"/>
    </font>
    <font>
      <b/>
      <sz val="11"/>
      <color rgb="FFFF0000"/>
      <name val="Calibri"/>
      <family val="2"/>
      <scheme val="minor"/>
    </font>
    <font>
      <sz val="11"/>
      <color theme="3" tint="-0.499984740745262"/>
      <name val="Calibri"/>
      <family val="2"/>
      <charset val="162"/>
      <scheme val="minor"/>
    </font>
    <font>
      <b/>
      <i/>
      <sz val="11"/>
      <color theme="3" tint="-0.499984740745262"/>
      <name val="Calibri"/>
      <family val="2"/>
      <charset val="162"/>
      <scheme val="minor"/>
    </font>
    <font>
      <b/>
      <sz val="11"/>
      <color theme="3" tint="-0.499984740745262"/>
      <name val="Calibri"/>
      <family val="2"/>
      <charset val="162"/>
      <scheme val="minor"/>
    </font>
    <font>
      <b/>
      <sz val="14"/>
      <color rgb="FFFF0000"/>
      <name val="Calibri"/>
      <family val="2"/>
      <charset val="162"/>
      <scheme val="minor"/>
    </font>
    <font>
      <b/>
      <sz val="9"/>
      <color indexed="9"/>
      <name val="Calibri"/>
      <family val="2"/>
      <charset val="162"/>
      <scheme val="minor"/>
    </font>
    <font>
      <sz val="9"/>
      <color theme="3" tint="-0.499984740745262"/>
      <name val="Calibri"/>
      <family val="2"/>
      <charset val="162"/>
      <scheme val="minor"/>
    </font>
    <font>
      <sz val="11"/>
      <color rgb="FF002060"/>
      <name val="Calibri"/>
      <family val="2"/>
      <charset val="162"/>
      <scheme val="minor"/>
    </font>
    <font>
      <b/>
      <sz val="10"/>
      <color rgb="FF002060"/>
      <name val="Calibri"/>
      <family val="2"/>
      <charset val="162"/>
    </font>
    <font>
      <b/>
      <sz val="11"/>
      <color rgb="FF002060"/>
      <name val="Calibri"/>
      <family val="2"/>
      <charset val="162"/>
      <scheme val="minor"/>
    </font>
    <font>
      <sz val="9"/>
      <color rgb="FFFF0000"/>
      <name val="Calibri"/>
      <family val="2"/>
      <charset val="162"/>
      <scheme val="minor"/>
    </font>
    <font>
      <i/>
      <sz val="9"/>
      <color rgb="FF00206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8"/>
      <color rgb="FFFF0000"/>
      <name val="Calibri"/>
      <family val="2"/>
      <charset val="162"/>
      <scheme val="minor"/>
    </font>
    <font>
      <i/>
      <sz val="9"/>
      <color theme="4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sz val="10"/>
      <color theme="3" tint="-0.499984740745262"/>
      <name val="Calibri"/>
      <family val="2"/>
      <charset val="162"/>
      <scheme val="minor"/>
    </font>
    <font>
      <sz val="11"/>
      <color theme="3"/>
      <name val="Calibri"/>
      <family val="2"/>
      <charset val="162"/>
      <scheme val="minor"/>
    </font>
    <font>
      <b/>
      <sz val="45"/>
      <color theme="3"/>
      <name val="Calibri"/>
      <family val="2"/>
      <charset val="162"/>
      <scheme val="minor"/>
    </font>
    <font>
      <b/>
      <sz val="20"/>
      <color theme="3"/>
      <name val="Calibri"/>
      <family val="2"/>
      <charset val="162"/>
      <scheme val="minor"/>
    </font>
    <font>
      <b/>
      <u/>
      <sz val="10"/>
      <color theme="4" tint="-0.499984740745262"/>
      <name val="Calibri"/>
      <family val="2"/>
      <charset val="162"/>
      <scheme val="minor"/>
    </font>
    <font>
      <i/>
      <sz val="10"/>
      <color rgb="FFFF0000"/>
      <name val="Calibri"/>
      <family val="2"/>
      <charset val="162"/>
      <scheme val="minor"/>
    </font>
    <font>
      <i/>
      <sz val="8"/>
      <color rgb="FFFF0000"/>
      <name val="Calibri"/>
      <family val="2"/>
      <charset val="162"/>
      <scheme val="minor"/>
    </font>
    <font>
      <b/>
      <sz val="16"/>
      <color theme="4" tint="-0.499984740745262"/>
      <name val="Calibri"/>
      <family val="2"/>
      <charset val="162"/>
      <scheme val="minor"/>
    </font>
    <font>
      <b/>
      <sz val="14"/>
      <color rgb="FFFF0000"/>
      <name val="Calibri"/>
      <family val="2"/>
      <charset val="162"/>
    </font>
    <font>
      <sz val="8"/>
      <name val="Calibri"/>
      <family val="2"/>
      <charset val="162"/>
    </font>
    <font>
      <b/>
      <sz val="8"/>
      <name val="Calibri"/>
      <family val="2"/>
      <charset val="162"/>
      <scheme val="minor"/>
    </font>
    <font>
      <sz val="9"/>
      <color indexed="81"/>
      <name val="Tahoma"/>
      <family val="2"/>
      <charset val="162"/>
    </font>
    <font>
      <b/>
      <sz val="9"/>
      <color indexed="81"/>
      <name val="Tahoma"/>
      <family val="2"/>
      <charset val="162"/>
    </font>
    <font>
      <sz val="11"/>
      <color theme="0"/>
      <name val="Calibri"/>
      <family val="2"/>
      <charset val="162"/>
      <scheme val="minor"/>
    </font>
    <font>
      <sz val="8"/>
      <color theme="0"/>
      <name val="Calibri"/>
      <family val="2"/>
      <charset val="162"/>
      <scheme val="minor"/>
    </font>
    <font>
      <sz val="11"/>
      <color theme="0"/>
      <name val="Calibri"/>
      <family val="2"/>
      <scheme val="minor"/>
    </font>
    <font>
      <b/>
      <sz val="10"/>
      <color indexed="10"/>
      <name val="Arial"/>
      <family val="2"/>
    </font>
    <font>
      <b/>
      <sz val="12"/>
      <color rgb="FFFF0000"/>
      <name val="Calibri"/>
      <family val="2"/>
      <charset val="162"/>
      <scheme val="minor"/>
    </font>
    <font>
      <b/>
      <sz val="10"/>
      <color rgb="FFFFFF0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sz val="10"/>
      <color theme="1"/>
      <name val="Times New Roman"/>
      <family val="1"/>
      <charset val="162"/>
    </font>
    <font>
      <sz val="11"/>
      <color rgb="FF000000"/>
      <name val="Calibri"/>
      <family val="2"/>
      <charset val="162"/>
    </font>
    <font>
      <b/>
      <sz val="10"/>
      <color rgb="FFFF0000"/>
      <name val="Calibri"/>
      <family val="2"/>
      <charset val="162"/>
    </font>
    <font>
      <sz val="10"/>
      <name val="Helv"/>
      <charset val="204"/>
    </font>
    <font>
      <sz val="10"/>
      <name val="Courier"/>
      <family val="3"/>
    </font>
    <font>
      <sz val="6"/>
      <color indexed="8"/>
      <name val="Arial"/>
      <family val="2"/>
    </font>
    <font>
      <b/>
      <sz val="11"/>
      <color indexed="10"/>
      <name val="Calibri"/>
      <family val="2"/>
      <charset val="162"/>
    </font>
    <font>
      <u/>
      <sz val="8"/>
      <color indexed="20"/>
      <name val="MS Sans Serif"/>
      <family val="2"/>
    </font>
    <font>
      <u/>
      <sz val="8"/>
      <color indexed="12"/>
      <name val="MS Sans Serif"/>
      <family val="2"/>
    </font>
    <font>
      <sz val="11"/>
      <name val="Tms Rmn"/>
      <charset val="162"/>
    </font>
    <font>
      <sz val="11"/>
      <color theme="1"/>
      <name val="Calibri"/>
      <family val="2"/>
      <scheme val="minor"/>
    </font>
    <font>
      <sz val="12"/>
      <name val="Tms Rmn"/>
      <family val="1"/>
    </font>
    <font>
      <sz val="1"/>
      <color indexed="8"/>
      <name val="Courier"/>
      <family val="1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10"/>
      <color indexed="37"/>
      <name val="Arial"/>
      <family val="2"/>
      <charset val="162"/>
    </font>
    <font>
      <b/>
      <sz val="14"/>
      <name val="Arial"/>
      <family val="2"/>
      <charset val="162"/>
    </font>
    <font>
      <b/>
      <sz val="14"/>
      <name val="Arial Tur"/>
      <family val="2"/>
      <charset val="162"/>
    </font>
    <font>
      <sz val="10"/>
      <color indexed="18"/>
      <name val="Arial"/>
      <family val="2"/>
      <charset val="162"/>
    </font>
    <font>
      <b/>
      <sz val="12"/>
      <color indexed="18"/>
      <name val="Arial"/>
      <family val="2"/>
      <charset val="162"/>
    </font>
    <font>
      <b/>
      <sz val="10"/>
      <color indexed="58"/>
      <name val="Arial"/>
      <family val="2"/>
      <charset val="162"/>
    </font>
    <font>
      <sz val="10"/>
      <name val="Arial Tur"/>
      <family val="2"/>
      <charset val="162"/>
    </font>
    <font>
      <b/>
      <sz val="12"/>
      <color indexed="18"/>
      <name val="Arial Tur"/>
      <family val="2"/>
      <charset val="162"/>
    </font>
    <font>
      <b/>
      <sz val="14"/>
      <color indexed="18"/>
      <name val="Arial Tur"/>
      <family val="2"/>
      <charset val="162"/>
    </font>
    <font>
      <b/>
      <sz val="10"/>
      <color indexed="10"/>
      <name val="Arial"/>
      <family val="2"/>
      <charset val="162"/>
    </font>
    <font>
      <sz val="7"/>
      <color indexed="8"/>
      <name val="Arial"/>
      <family val="2"/>
    </font>
    <font>
      <sz val="11"/>
      <color indexed="19"/>
      <name val="Calibri"/>
      <family val="2"/>
      <charset val="162"/>
    </font>
    <font>
      <sz val="10"/>
      <name val="MS Sans Serif"/>
      <family val="2"/>
    </font>
    <font>
      <b/>
      <i/>
      <sz val="8"/>
      <name val="Arial"/>
      <family val="2"/>
    </font>
    <font>
      <sz val="10"/>
      <color indexed="8"/>
      <name val="MS Sans Serif"/>
      <family val="2"/>
    </font>
    <font>
      <b/>
      <sz val="9"/>
      <name val="Arial"/>
      <family val="2"/>
    </font>
    <font>
      <i/>
      <sz val="10"/>
      <name val="Calibri"/>
      <family val="2"/>
      <charset val="162"/>
      <scheme val="minor"/>
    </font>
    <font>
      <b/>
      <i/>
      <sz val="10"/>
      <name val="Calibri"/>
      <family val="2"/>
      <charset val="162"/>
      <scheme val="minor"/>
    </font>
    <font>
      <b/>
      <i/>
      <sz val="13"/>
      <color rgb="FFFF0000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i/>
      <sz val="12"/>
      <color rgb="FFFF0000"/>
      <name val="Calibri"/>
      <family val="2"/>
      <charset val="162"/>
      <scheme val="minor"/>
    </font>
    <font>
      <b/>
      <sz val="9"/>
      <color theme="0"/>
      <name val="Calibri"/>
      <family val="2"/>
      <charset val="162"/>
      <scheme val="minor"/>
    </font>
    <font>
      <b/>
      <sz val="11"/>
      <color rgb="FF000000"/>
      <name val="Calibri"/>
      <family val="2"/>
      <charset val="162"/>
    </font>
    <font>
      <sz val="9"/>
      <color theme="1"/>
      <name val="Calibri"/>
      <family val="2"/>
      <charset val="162"/>
    </font>
    <font>
      <b/>
      <sz val="9"/>
      <color rgb="FFFF0000"/>
      <name val="Calibri"/>
      <family val="2"/>
      <charset val="162"/>
      <scheme val="minor"/>
    </font>
    <font>
      <sz val="8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8"/>
      <name val="Arial"/>
      <family val="2"/>
      <charset val="162"/>
    </font>
    <font>
      <b/>
      <sz val="12"/>
      <color rgb="FF000000"/>
      <name val="Calibri"/>
      <family val="2"/>
      <charset val="162"/>
      <scheme val="minor"/>
    </font>
    <font>
      <i/>
      <sz val="11"/>
      <color theme="4"/>
      <name val="Calibri"/>
      <family val="2"/>
      <charset val="162"/>
      <scheme val="minor"/>
    </font>
    <font>
      <b/>
      <sz val="12"/>
      <color rgb="FFFFFF00"/>
      <name val="Calibri"/>
      <family val="2"/>
      <charset val="162"/>
      <scheme val="minor"/>
    </font>
    <font>
      <i/>
      <sz val="10"/>
      <color theme="4" tint="-0.499984740745262"/>
      <name val="Calibri"/>
      <family val="2"/>
      <charset val="162"/>
      <scheme val="minor"/>
    </font>
    <font>
      <u/>
      <sz val="10"/>
      <color indexed="36"/>
      <name val="Arial"/>
      <family val="2"/>
      <charset val="162"/>
    </font>
    <font>
      <i/>
      <sz val="10"/>
      <color theme="3" tint="0.39997558519241921"/>
      <name val="Calibri"/>
      <family val="2"/>
      <charset val="162"/>
      <scheme val="minor"/>
    </font>
  </fonts>
  <fills count="12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2"/>
        <bgColor indexed="64"/>
      </patternFill>
    </fill>
    <fill>
      <patternFill patternType="solid">
        <fgColor indexed="40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mediumGray">
        <bgColor indexed="22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gray0625"/>
    </fill>
    <fill>
      <patternFill patternType="solid">
        <f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11"/>
        <bgColor indexed="11"/>
      </patternFill>
    </fill>
    <fill>
      <patternFill patternType="solid">
        <fgColor indexed="60"/>
      </patternFill>
    </fill>
    <fill>
      <patternFill patternType="solid">
        <fgColor indexed="43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2"/>
      </patternFill>
    </fill>
    <fill>
      <patternFill patternType="solid">
        <fgColor indexed="57"/>
        <bgColor indexed="57"/>
      </patternFill>
    </fill>
    <fill>
      <patternFill patternType="solid">
        <fgColor indexed="58"/>
        <bgColor indexed="58"/>
      </patternFill>
    </fill>
    <fill>
      <patternFill patternType="solid">
        <fgColor indexed="53"/>
        <bgColor indexed="5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56"/>
      </patternFill>
    </fill>
    <fill>
      <patternFill patternType="solid">
        <fgColor indexed="27"/>
        <bgColor indexed="64"/>
      </patternFill>
    </fill>
    <fill>
      <patternFill patternType="gray0625">
        <bgColor indexed="43"/>
      </patternFill>
    </fill>
    <fill>
      <patternFill patternType="solid">
        <fgColor indexed="11"/>
        <bgColor indexed="64"/>
      </patternFill>
    </fill>
    <fill>
      <patternFill patternType="gray0625"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50"/>
        <bgColor indexed="50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</fills>
  <borders count="12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/>
      <right/>
      <top style="thin">
        <color theme="4" tint="-0.499984740745262"/>
      </top>
      <bottom style="double">
        <color theme="4" tint="-0.499984740745262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 style="thin">
        <color theme="4" tint="-0.499984740745262"/>
      </right>
      <top/>
      <bottom/>
      <diagonal/>
    </border>
    <border>
      <left style="thin">
        <color theme="4" tint="-0.499984740745262"/>
      </left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hair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hair">
        <color rgb="FF002060"/>
      </bottom>
      <diagonal/>
    </border>
    <border>
      <left/>
      <right style="thin">
        <color rgb="FF002060"/>
      </right>
      <top style="hair">
        <color rgb="FF002060"/>
      </top>
      <bottom style="hair">
        <color rgb="FF002060"/>
      </bottom>
      <diagonal/>
    </border>
    <border>
      <left style="thin">
        <color rgb="FF002060"/>
      </left>
      <right style="thin">
        <color rgb="FF002060"/>
      </right>
      <top style="hair">
        <color rgb="FF002060"/>
      </top>
      <bottom style="hair">
        <color rgb="FF002060"/>
      </bottom>
      <diagonal/>
    </border>
    <border>
      <left style="thin">
        <color rgb="FF002060"/>
      </left>
      <right style="thin">
        <color rgb="FF002060"/>
      </right>
      <top style="hair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 style="thick">
        <color theme="3"/>
      </left>
      <right/>
      <top style="thick">
        <color theme="3"/>
      </top>
      <bottom/>
      <diagonal/>
    </border>
    <border>
      <left/>
      <right/>
      <top style="thick">
        <color theme="3"/>
      </top>
      <bottom/>
      <diagonal/>
    </border>
    <border>
      <left/>
      <right style="thick">
        <color theme="3"/>
      </right>
      <top style="thick">
        <color theme="3"/>
      </top>
      <bottom/>
      <diagonal/>
    </border>
    <border>
      <left style="thick">
        <color theme="3"/>
      </left>
      <right/>
      <top/>
      <bottom/>
      <diagonal/>
    </border>
    <border>
      <left/>
      <right style="thick">
        <color theme="3"/>
      </right>
      <top/>
      <bottom/>
      <diagonal/>
    </border>
    <border>
      <left style="thick">
        <color theme="3"/>
      </left>
      <right/>
      <top/>
      <bottom style="thick">
        <color theme="3"/>
      </bottom>
      <diagonal/>
    </border>
    <border>
      <left/>
      <right/>
      <top/>
      <bottom style="thick">
        <color theme="3"/>
      </bottom>
      <diagonal/>
    </border>
    <border>
      <left/>
      <right style="thick">
        <color theme="3"/>
      </right>
      <top/>
      <bottom style="thick">
        <color theme="3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 style="hair">
        <color rgb="FF002060"/>
      </bottom>
      <diagonal/>
    </border>
    <border>
      <left style="thin">
        <color rgb="FF002060"/>
      </left>
      <right style="thin">
        <color indexed="64"/>
      </right>
      <top style="hair">
        <color rgb="FF002060"/>
      </top>
      <bottom style="hair">
        <color rgb="FF002060"/>
      </bottom>
      <diagonal/>
    </border>
    <border>
      <left style="thin">
        <color rgb="FF002060"/>
      </left>
      <right style="thin">
        <color indexed="64"/>
      </right>
      <top style="hair">
        <color rgb="FF002060"/>
      </top>
      <bottom style="thin">
        <color rgb="FF002060"/>
      </bottom>
      <diagonal/>
    </border>
    <border>
      <left style="thin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4" tint="-0.499984740745262"/>
      </left>
      <right style="thin">
        <color theme="4" tint="-0.499984740745262"/>
      </right>
      <top/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10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medium">
        <color indexed="58"/>
      </bottom>
      <diagonal/>
    </border>
    <border>
      <left/>
      <right style="thin">
        <color rgb="FF002060"/>
      </right>
      <top style="hair">
        <color rgb="FF002060"/>
      </top>
      <bottom/>
      <diagonal/>
    </border>
    <border>
      <left style="thin">
        <color rgb="FF002060"/>
      </left>
      <right style="thin">
        <color rgb="FF002060"/>
      </right>
      <top style="hair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 style="hair">
        <color rgb="FF002060"/>
      </bottom>
      <diagonal/>
    </border>
    <border>
      <left style="thin">
        <color indexed="64"/>
      </left>
      <right/>
      <top style="thin">
        <color rgb="FF002060"/>
      </top>
      <bottom style="double">
        <color indexed="64"/>
      </bottom>
      <diagonal/>
    </border>
    <border>
      <left style="thin">
        <color rgb="FF002060"/>
      </left>
      <right style="thin">
        <color rgb="FF002060"/>
      </right>
      <top style="hair">
        <color rgb="FF002060"/>
      </top>
      <bottom style="thin">
        <color indexed="64"/>
      </bottom>
      <diagonal/>
    </border>
    <border>
      <left style="thin">
        <color indexed="64"/>
      </left>
      <right style="thin">
        <color rgb="FF002060"/>
      </right>
      <top style="thin">
        <color rgb="FF002060"/>
      </top>
      <bottom style="hair">
        <color rgb="FF002060"/>
      </bottom>
      <diagonal/>
    </border>
    <border>
      <left style="thin">
        <color indexed="64"/>
      </left>
      <right style="thin">
        <color rgb="FF002060"/>
      </right>
      <top style="hair">
        <color rgb="FF002060"/>
      </top>
      <bottom style="hair">
        <color rgb="FF002060"/>
      </bottom>
      <diagonal/>
    </border>
    <border>
      <left style="thin">
        <color indexed="64"/>
      </left>
      <right style="thin">
        <color rgb="FF002060"/>
      </right>
      <top style="hair">
        <color rgb="FF002060"/>
      </top>
      <bottom/>
      <diagonal/>
    </border>
    <border>
      <left style="thin">
        <color indexed="64"/>
      </left>
      <right style="thin">
        <color rgb="FF002060"/>
      </right>
      <top style="hair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206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2060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rgb="FF002060"/>
      </right>
      <top/>
      <bottom style="hair">
        <color rgb="FF002060"/>
      </bottom>
      <diagonal/>
    </border>
    <border>
      <left style="thin">
        <color rgb="FF002060"/>
      </left>
      <right style="thin">
        <color indexed="64"/>
      </right>
      <top style="hair">
        <color rgb="FF002060"/>
      </top>
      <bottom/>
      <diagonal/>
    </border>
  </borders>
  <cellStyleXfs count="62920">
    <xf numFmtId="0" fontId="0" fillId="0" borderId="0"/>
    <xf numFmtId="9" fontId="1" fillId="0" borderId="0" applyFont="0" applyFill="0" applyBorder="0" applyAlignment="0" applyProtection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5" fillId="0" borderId="0"/>
    <xf numFmtId="0" fontId="12" fillId="0" borderId="0"/>
    <xf numFmtId="0" fontId="5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73" fontId="30" fillId="12" borderId="0" applyNumberFormat="0" applyBorder="0" applyAlignment="0" applyProtection="0"/>
    <xf numFmtId="173" fontId="31" fillId="38" borderId="0" applyNumberFormat="0" applyBorder="0" applyAlignment="0" applyProtection="0"/>
    <xf numFmtId="173" fontId="30" fillId="12" borderId="0" applyNumberFormat="0" applyBorder="0" applyAlignment="0" applyProtection="0"/>
    <xf numFmtId="173" fontId="31" fillId="38" borderId="0" applyNumberFormat="0" applyBorder="0" applyAlignment="0" applyProtection="0"/>
    <xf numFmtId="173" fontId="30" fillId="12" borderId="0" applyNumberFormat="0" applyBorder="0" applyAlignment="0" applyProtection="0"/>
    <xf numFmtId="173" fontId="31" fillId="38" borderId="0" applyNumberFormat="0" applyBorder="0" applyAlignment="0" applyProtection="0"/>
    <xf numFmtId="173" fontId="30" fillId="12" borderId="0" applyNumberFormat="0" applyBorder="0" applyAlignment="0" applyProtection="0"/>
    <xf numFmtId="173" fontId="31" fillId="38" borderId="0" applyNumberFormat="0" applyBorder="0" applyAlignment="0" applyProtection="0"/>
    <xf numFmtId="173" fontId="30" fillId="12" borderId="0" applyNumberFormat="0" applyBorder="0" applyAlignment="0" applyProtection="0"/>
    <xf numFmtId="173" fontId="31" fillId="38" borderId="0" applyNumberFormat="0" applyBorder="0" applyAlignment="0" applyProtection="0"/>
    <xf numFmtId="173" fontId="30" fillId="12" borderId="0" applyNumberFormat="0" applyBorder="0" applyAlignment="0" applyProtection="0"/>
    <xf numFmtId="173" fontId="31" fillId="38" borderId="0" applyNumberFormat="0" applyBorder="0" applyAlignment="0" applyProtection="0"/>
    <xf numFmtId="173" fontId="30" fillId="12" borderId="0" applyNumberFormat="0" applyBorder="0" applyAlignment="0" applyProtection="0"/>
    <xf numFmtId="173" fontId="31" fillId="38" borderId="0" applyNumberFormat="0" applyBorder="0" applyAlignment="0" applyProtection="0"/>
    <xf numFmtId="173" fontId="30" fillId="12" borderId="0" applyNumberFormat="0" applyBorder="0" applyAlignment="0" applyProtection="0"/>
    <xf numFmtId="173" fontId="30" fillId="12" borderId="0" applyNumberFormat="0" applyBorder="0" applyAlignment="0" applyProtection="0"/>
    <xf numFmtId="173" fontId="31" fillId="38" borderId="0" applyNumberFormat="0" applyBorder="0" applyAlignment="0" applyProtection="0"/>
    <xf numFmtId="173" fontId="30" fillId="12" borderId="0" applyNumberFormat="0" applyBorder="0" applyAlignment="0" applyProtection="0"/>
    <xf numFmtId="173" fontId="31" fillId="38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31" fillId="38" borderId="0" applyNumberFormat="0" applyBorder="0" applyAlignment="0" applyProtection="0"/>
    <xf numFmtId="173" fontId="30" fillId="12" borderId="0" applyNumberFormat="0" applyBorder="0" applyAlignment="0" applyProtection="0"/>
    <xf numFmtId="173" fontId="30" fillId="12" borderId="0" applyNumberFormat="0" applyBorder="0" applyAlignment="0" applyProtection="0"/>
    <xf numFmtId="173" fontId="31" fillId="38" borderId="0" applyNumberFormat="0" applyBorder="0" applyAlignment="0" applyProtection="0"/>
    <xf numFmtId="173" fontId="30" fillId="12" borderId="0" applyNumberFormat="0" applyBorder="0" applyAlignment="0" applyProtection="0"/>
    <xf numFmtId="173" fontId="31" fillId="38" borderId="0" applyNumberFormat="0" applyBorder="0" applyAlignment="0" applyProtection="0"/>
    <xf numFmtId="173" fontId="30" fillId="12" borderId="0" applyNumberFormat="0" applyBorder="0" applyAlignment="0" applyProtection="0"/>
    <xf numFmtId="173" fontId="31" fillId="38" borderId="0" applyNumberFormat="0" applyBorder="0" applyAlignment="0" applyProtection="0"/>
    <xf numFmtId="173" fontId="30" fillId="12" borderId="0" applyNumberFormat="0" applyBorder="0" applyAlignment="0" applyProtection="0"/>
    <xf numFmtId="173" fontId="31" fillId="38" borderId="0" applyNumberFormat="0" applyBorder="0" applyAlignment="0" applyProtection="0"/>
    <xf numFmtId="173" fontId="30" fillId="12" borderId="0" applyNumberFormat="0" applyBorder="0" applyAlignment="0" applyProtection="0"/>
    <xf numFmtId="173" fontId="31" fillId="38" borderId="0" applyNumberFormat="0" applyBorder="0" applyAlignment="0" applyProtection="0"/>
    <xf numFmtId="173" fontId="30" fillId="12" borderId="0" applyNumberFormat="0" applyBorder="0" applyAlignment="0" applyProtection="0"/>
    <xf numFmtId="173" fontId="31" fillId="38" borderId="0" applyNumberFormat="0" applyBorder="0" applyAlignment="0" applyProtection="0"/>
    <xf numFmtId="173" fontId="30" fillId="16" borderId="0" applyNumberFormat="0" applyBorder="0" applyAlignment="0" applyProtection="0"/>
    <xf numFmtId="173" fontId="31" fillId="39" borderId="0" applyNumberFormat="0" applyBorder="0" applyAlignment="0" applyProtection="0"/>
    <xf numFmtId="173" fontId="30" fillId="16" borderId="0" applyNumberFormat="0" applyBorder="0" applyAlignment="0" applyProtection="0"/>
    <xf numFmtId="173" fontId="31" fillId="39" borderId="0" applyNumberFormat="0" applyBorder="0" applyAlignment="0" applyProtection="0"/>
    <xf numFmtId="173" fontId="30" fillId="16" borderId="0" applyNumberFormat="0" applyBorder="0" applyAlignment="0" applyProtection="0"/>
    <xf numFmtId="173" fontId="31" fillId="39" borderId="0" applyNumberFormat="0" applyBorder="0" applyAlignment="0" applyProtection="0"/>
    <xf numFmtId="173" fontId="30" fillId="16" borderId="0" applyNumberFormat="0" applyBorder="0" applyAlignment="0" applyProtection="0"/>
    <xf numFmtId="173" fontId="31" fillId="39" borderId="0" applyNumberFormat="0" applyBorder="0" applyAlignment="0" applyProtection="0"/>
    <xf numFmtId="173" fontId="30" fillId="16" borderId="0" applyNumberFormat="0" applyBorder="0" applyAlignment="0" applyProtection="0"/>
    <xf numFmtId="173" fontId="31" fillId="39" borderId="0" applyNumberFormat="0" applyBorder="0" applyAlignment="0" applyProtection="0"/>
    <xf numFmtId="173" fontId="30" fillId="16" borderId="0" applyNumberFormat="0" applyBorder="0" applyAlignment="0" applyProtection="0"/>
    <xf numFmtId="173" fontId="31" fillId="39" borderId="0" applyNumberFormat="0" applyBorder="0" applyAlignment="0" applyProtection="0"/>
    <xf numFmtId="173" fontId="30" fillId="16" borderId="0" applyNumberFormat="0" applyBorder="0" applyAlignment="0" applyProtection="0"/>
    <xf numFmtId="173" fontId="31" fillId="39" borderId="0" applyNumberFormat="0" applyBorder="0" applyAlignment="0" applyProtection="0"/>
    <xf numFmtId="173" fontId="30" fillId="16" borderId="0" applyNumberFormat="0" applyBorder="0" applyAlignment="0" applyProtection="0"/>
    <xf numFmtId="173" fontId="30" fillId="16" borderId="0" applyNumberFormat="0" applyBorder="0" applyAlignment="0" applyProtection="0"/>
    <xf numFmtId="173" fontId="31" fillId="39" borderId="0" applyNumberFormat="0" applyBorder="0" applyAlignment="0" applyProtection="0"/>
    <xf numFmtId="173" fontId="30" fillId="16" borderId="0" applyNumberFormat="0" applyBorder="0" applyAlignment="0" applyProtection="0"/>
    <xf numFmtId="173" fontId="31" fillId="39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31" fillId="39" borderId="0" applyNumberFormat="0" applyBorder="0" applyAlignment="0" applyProtection="0"/>
    <xf numFmtId="173" fontId="30" fillId="16" borderId="0" applyNumberFormat="0" applyBorder="0" applyAlignment="0" applyProtection="0"/>
    <xf numFmtId="173" fontId="30" fillId="16" borderId="0" applyNumberFormat="0" applyBorder="0" applyAlignment="0" applyProtection="0"/>
    <xf numFmtId="173" fontId="31" fillId="39" borderId="0" applyNumberFormat="0" applyBorder="0" applyAlignment="0" applyProtection="0"/>
    <xf numFmtId="173" fontId="30" fillId="16" borderId="0" applyNumberFormat="0" applyBorder="0" applyAlignment="0" applyProtection="0"/>
    <xf numFmtId="173" fontId="31" fillId="39" borderId="0" applyNumberFormat="0" applyBorder="0" applyAlignment="0" applyProtection="0"/>
    <xf numFmtId="173" fontId="30" fillId="16" borderId="0" applyNumberFormat="0" applyBorder="0" applyAlignment="0" applyProtection="0"/>
    <xf numFmtId="173" fontId="31" fillId="39" borderId="0" applyNumberFormat="0" applyBorder="0" applyAlignment="0" applyProtection="0"/>
    <xf numFmtId="173" fontId="30" fillId="16" borderId="0" applyNumberFormat="0" applyBorder="0" applyAlignment="0" applyProtection="0"/>
    <xf numFmtId="173" fontId="31" fillId="39" borderId="0" applyNumberFormat="0" applyBorder="0" applyAlignment="0" applyProtection="0"/>
    <xf numFmtId="173" fontId="30" fillId="16" borderId="0" applyNumberFormat="0" applyBorder="0" applyAlignment="0" applyProtection="0"/>
    <xf numFmtId="173" fontId="31" fillId="39" borderId="0" applyNumberFormat="0" applyBorder="0" applyAlignment="0" applyProtection="0"/>
    <xf numFmtId="173" fontId="30" fillId="16" borderId="0" applyNumberFormat="0" applyBorder="0" applyAlignment="0" applyProtection="0"/>
    <xf numFmtId="173" fontId="31" fillId="39" borderId="0" applyNumberFormat="0" applyBorder="0" applyAlignment="0" applyProtection="0"/>
    <xf numFmtId="173" fontId="30" fillId="20" borderId="0" applyNumberFormat="0" applyBorder="0" applyAlignment="0" applyProtection="0"/>
    <xf numFmtId="173" fontId="31" fillId="40" borderId="0" applyNumberFormat="0" applyBorder="0" applyAlignment="0" applyProtection="0"/>
    <xf numFmtId="173" fontId="30" fillId="20" borderId="0" applyNumberFormat="0" applyBorder="0" applyAlignment="0" applyProtection="0"/>
    <xf numFmtId="173" fontId="31" fillId="40" borderId="0" applyNumberFormat="0" applyBorder="0" applyAlignment="0" applyProtection="0"/>
    <xf numFmtId="173" fontId="30" fillId="20" borderId="0" applyNumberFormat="0" applyBorder="0" applyAlignment="0" applyProtection="0"/>
    <xf numFmtId="173" fontId="31" fillId="40" borderId="0" applyNumberFormat="0" applyBorder="0" applyAlignment="0" applyProtection="0"/>
    <xf numFmtId="173" fontId="30" fillId="20" borderId="0" applyNumberFormat="0" applyBorder="0" applyAlignment="0" applyProtection="0"/>
    <xf numFmtId="173" fontId="31" fillId="40" borderId="0" applyNumberFormat="0" applyBorder="0" applyAlignment="0" applyProtection="0"/>
    <xf numFmtId="173" fontId="30" fillId="20" borderId="0" applyNumberFormat="0" applyBorder="0" applyAlignment="0" applyProtection="0"/>
    <xf numFmtId="173" fontId="31" fillId="40" borderId="0" applyNumberFormat="0" applyBorder="0" applyAlignment="0" applyProtection="0"/>
    <xf numFmtId="173" fontId="30" fillId="20" borderId="0" applyNumberFormat="0" applyBorder="0" applyAlignment="0" applyProtection="0"/>
    <xf numFmtId="173" fontId="31" fillId="40" borderId="0" applyNumberFormat="0" applyBorder="0" applyAlignment="0" applyProtection="0"/>
    <xf numFmtId="173" fontId="30" fillId="20" borderId="0" applyNumberFormat="0" applyBorder="0" applyAlignment="0" applyProtection="0"/>
    <xf numFmtId="173" fontId="31" fillId="40" borderId="0" applyNumberFormat="0" applyBorder="0" applyAlignment="0" applyProtection="0"/>
    <xf numFmtId="173" fontId="30" fillId="20" borderId="0" applyNumberFormat="0" applyBorder="0" applyAlignment="0" applyProtection="0"/>
    <xf numFmtId="173" fontId="30" fillId="20" borderId="0" applyNumberFormat="0" applyBorder="0" applyAlignment="0" applyProtection="0"/>
    <xf numFmtId="173" fontId="31" fillId="40" borderId="0" applyNumberFormat="0" applyBorder="0" applyAlignment="0" applyProtection="0"/>
    <xf numFmtId="173" fontId="30" fillId="20" borderId="0" applyNumberFormat="0" applyBorder="0" applyAlignment="0" applyProtection="0"/>
    <xf numFmtId="173" fontId="31" fillId="40" borderId="0" applyNumberFormat="0" applyBorder="0" applyAlignment="0" applyProtection="0"/>
    <xf numFmtId="173" fontId="1" fillId="20" borderId="0" applyNumberFormat="0" applyBorder="0" applyAlignment="0" applyProtection="0"/>
    <xf numFmtId="173" fontId="1" fillId="20" borderId="0" applyNumberFormat="0" applyBorder="0" applyAlignment="0" applyProtection="0"/>
    <xf numFmtId="173" fontId="31" fillId="40" borderId="0" applyNumberFormat="0" applyBorder="0" applyAlignment="0" applyProtection="0"/>
    <xf numFmtId="173" fontId="30" fillId="20" borderId="0" applyNumberFormat="0" applyBorder="0" applyAlignment="0" applyProtection="0"/>
    <xf numFmtId="173" fontId="30" fillId="20" borderId="0" applyNumberFormat="0" applyBorder="0" applyAlignment="0" applyProtection="0"/>
    <xf numFmtId="173" fontId="31" fillId="40" borderId="0" applyNumberFormat="0" applyBorder="0" applyAlignment="0" applyProtection="0"/>
    <xf numFmtId="173" fontId="30" fillId="20" borderId="0" applyNumberFormat="0" applyBorder="0" applyAlignment="0" applyProtection="0"/>
    <xf numFmtId="173" fontId="31" fillId="40" borderId="0" applyNumberFormat="0" applyBorder="0" applyAlignment="0" applyProtection="0"/>
    <xf numFmtId="173" fontId="30" fillId="20" borderId="0" applyNumberFormat="0" applyBorder="0" applyAlignment="0" applyProtection="0"/>
    <xf numFmtId="173" fontId="31" fillId="40" borderId="0" applyNumberFormat="0" applyBorder="0" applyAlignment="0" applyProtection="0"/>
    <xf numFmtId="173" fontId="30" fillId="20" borderId="0" applyNumberFormat="0" applyBorder="0" applyAlignment="0" applyProtection="0"/>
    <xf numFmtId="173" fontId="31" fillId="40" borderId="0" applyNumberFormat="0" applyBorder="0" applyAlignment="0" applyProtection="0"/>
    <xf numFmtId="173" fontId="30" fillId="20" borderId="0" applyNumberFormat="0" applyBorder="0" applyAlignment="0" applyProtection="0"/>
    <xf numFmtId="173" fontId="31" fillId="40" borderId="0" applyNumberFormat="0" applyBorder="0" applyAlignment="0" applyProtection="0"/>
    <xf numFmtId="173" fontId="30" fillId="20" borderId="0" applyNumberFormat="0" applyBorder="0" applyAlignment="0" applyProtection="0"/>
    <xf numFmtId="173" fontId="31" fillId="40" borderId="0" applyNumberFormat="0" applyBorder="0" applyAlignment="0" applyProtection="0"/>
    <xf numFmtId="173" fontId="30" fillId="24" borderId="0" applyNumberFormat="0" applyBorder="0" applyAlignment="0" applyProtection="0"/>
    <xf numFmtId="173" fontId="31" fillId="41" borderId="0" applyNumberFormat="0" applyBorder="0" applyAlignment="0" applyProtection="0"/>
    <xf numFmtId="173" fontId="30" fillId="24" borderId="0" applyNumberFormat="0" applyBorder="0" applyAlignment="0" applyProtection="0"/>
    <xf numFmtId="173" fontId="31" fillId="41" borderId="0" applyNumberFormat="0" applyBorder="0" applyAlignment="0" applyProtection="0"/>
    <xf numFmtId="173" fontId="30" fillId="24" borderId="0" applyNumberFormat="0" applyBorder="0" applyAlignment="0" applyProtection="0"/>
    <xf numFmtId="173" fontId="31" fillId="41" borderId="0" applyNumberFormat="0" applyBorder="0" applyAlignment="0" applyProtection="0"/>
    <xf numFmtId="173" fontId="30" fillId="24" borderId="0" applyNumberFormat="0" applyBorder="0" applyAlignment="0" applyProtection="0"/>
    <xf numFmtId="173" fontId="31" fillId="41" borderId="0" applyNumberFormat="0" applyBorder="0" applyAlignment="0" applyProtection="0"/>
    <xf numFmtId="173" fontId="30" fillId="24" borderId="0" applyNumberFormat="0" applyBorder="0" applyAlignment="0" applyProtection="0"/>
    <xf numFmtId="173" fontId="31" fillId="41" borderId="0" applyNumberFormat="0" applyBorder="0" applyAlignment="0" applyProtection="0"/>
    <xf numFmtId="173" fontId="30" fillId="24" borderId="0" applyNumberFormat="0" applyBorder="0" applyAlignment="0" applyProtection="0"/>
    <xf numFmtId="173" fontId="31" fillId="41" borderId="0" applyNumberFormat="0" applyBorder="0" applyAlignment="0" applyProtection="0"/>
    <xf numFmtId="173" fontId="30" fillId="24" borderId="0" applyNumberFormat="0" applyBorder="0" applyAlignment="0" applyProtection="0"/>
    <xf numFmtId="173" fontId="31" fillId="41" borderId="0" applyNumberFormat="0" applyBorder="0" applyAlignment="0" applyProtection="0"/>
    <xf numFmtId="173" fontId="30" fillId="24" borderId="0" applyNumberFormat="0" applyBorder="0" applyAlignment="0" applyProtection="0"/>
    <xf numFmtId="173" fontId="30" fillId="24" borderId="0" applyNumberFormat="0" applyBorder="0" applyAlignment="0" applyProtection="0"/>
    <xf numFmtId="173" fontId="31" fillId="41" borderId="0" applyNumberFormat="0" applyBorder="0" applyAlignment="0" applyProtection="0"/>
    <xf numFmtId="173" fontId="30" fillId="24" borderId="0" applyNumberFormat="0" applyBorder="0" applyAlignment="0" applyProtection="0"/>
    <xf numFmtId="173" fontId="31" fillId="41" borderId="0" applyNumberFormat="0" applyBorder="0" applyAlignment="0" applyProtection="0"/>
    <xf numFmtId="173" fontId="1" fillId="24" borderId="0" applyNumberFormat="0" applyBorder="0" applyAlignment="0" applyProtection="0"/>
    <xf numFmtId="173" fontId="1" fillId="24" borderId="0" applyNumberFormat="0" applyBorder="0" applyAlignment="0" applyProtection="0"/>
    <xf numFmtId="173" fontId="31" fillId="41" borderId="0" applyNumberFormat="0" applyBorder="0" applyAlignment="0" applyProtection="0"/>
    <xf numFmtId="173" fontId="30" fillId="24" borderId="0" applyNumberFormat="0" applyBorder="0" applyAlignment="0" applyProtection="0"/>
    <xf numFmtId="173" fontId="30" fillId="24" borderId="0" applyNumberFormat="0" applyBorder="0" applyAlignment="0" applyProtection="0"/>
    <xf numFmtId="173" fontId="31" fillId="41" borderId="0" applyNumberFormat="0" applyBorder="0" applyAlignment="0" applyProtection="0"/>
    <xf numFmtId="173" fontId="30" fillId="24" borderId="0" applyNumberFormat="0" applyBorder="0" applyAlignment="0" applyProtection="0"/>
    <xf numFmtId="173" fontId="31" fillId="41" borderId="0" applyNumberFormat="0" applyBorder="0" applyAlignment="0" applyProtection="0"/>
    <xf numFmtId="173" fontId="30" fillId="24" borderId="0" applyNumberFormat="0" applyBorder="0" applyAlignment="0" applyProtection="0"/>
    <xf numFmtId="173" fontId="31" fillId="41" borderId="0" applyNumberFormat="0" applyBorder="0" applyAlignment="0" applyProtection="0"/>
    <xf numFmtId="173" fontId="30" fillId="24" borderId="0" applyNumberFormat="0" applyBorder="0" applyAlignment="0" applyProtection="0"/>
    <xf numFmtId="173" fontId="31" fillId="41" borderId="0" applyNumberFormat="0" applyBorder="0" applyAlignment="0" applyProtection="0"/>
    <xf numFmtId="173" fontId="30" fillId="24" borderId="0" applyNumberFormat="0" applyBorder="0" applyAlignment="0" applyProtection="0"/>
    <xf numFmtId="173" fontId="31" fillId="41" borderId="0" applyNumberFormat="0" applyBorder="0" applyAlignment="0" applyProtection="0"/>
    <xf numFmtId="173" fontId="30" fillId="24" borderId="0" applyNumberFormat="0" applyBorder="0" applyAlignment="0" applyProtection="0"/>
    <xf numFmtId="173" fontId="31" fillId="41" borderId="0" applyNumberFormat="0" applyBorder="0" applyAlignment="0" applyProtection="0"/>
    <xf numFmtId="173" fontId="30" fillId="28" borderId="0" applyNumberFormat="0" applyBorder="0" applyAlignment="0" applyProtection="0"/>
    <xf numFmtId="173" fontId="31" fillId="42" borderId="0" applyNumberFormat="0" applyBorder="0" applyAlignment="0" applyProtection="0"/>
    <xf numFmtId="173" fontId="30" fillId="28" borderId="0" applyNumberFormat="0" applyBorder="0" applyAlignment="0" applyProtection="0"/>
    <xf numFmtId="173" fontId="31" fillId="42" borderId="0" applyNumberFormat="0" applyBorder="0" applyAlignment="0" applyProtection="0"/>
    <xf numFmtId="173" fontId="30" fillId="28" borderId="0" applyNumberFormat="0" applyBorder="0" applyAlignment="0" applyProtection="0"/>
    <xf numFmtId="173" fontId="31" fillId="42" borderId="0" applyNumberFormat="0" applyBorder="0" applyAlignment="0" applyProtection="0"/>
    <xf numFmtId="173" fontId="30" fillId="28" borderId="0" applyNumberFormat="0" applyBorder="0" applyAlignment="0" applyProtection="0"/>
    <xf numFmtId="173" fontId="31" fillId="42" borderId="0" applyNumberFormat="0" applyBorder="0" applyAlignment="0" applyProtection="0"/>
    <xf numFmtId="173" fontId="30" fillId="28" borderId="0" applyNumberFormat="0" applyBorder="0" applyAlignment="0" applyProtection="0"/>
    <xf numFmtId="173" fontId="31" fillId="42" borderId="0" applyNumberFormat="0" applyBorder="0" applyAlignment="0" applyProtection="0"/>
    <xf numFmtId="173" fontId="30" fillId="28" borderId="0" applyNumberFormat="0" applyBorder="0" applyAlignment="0" applyProtection="0"/>
    <xf numFmtId="173" fontId="31" fillId="42" borderId="0" applyNumberFormat="0" applyBorder="0" applyAlignment="0" applyProtection="0"/>
    <xf numFmtId="173" fontId="30" fillId="28" borderId="0" applyNumberFormat="0" applyBorder="0" applyAlignment="0" applyProtection="0"/>
    <xf numFmtId="173" fontId="31" fillId="42" borderId="0" applyNumberFormat="0" applyBorder="0" applyAlignment="0" applyProtection="0"/>
    <xf numFmtId="173" fontId="30" fillId="28" borderId="0" applyNumberFormat="0" applyBorder="0" applyAlignment="0" applyProtection="0"/>
    <xf numFmtId="173" fontId="30" fillId="28" borderId="0" applyNumberFormat="0" applyBorder="0" applyAlignment="0" applyProtection="0"/>
    <xf numFmtId="173" fontId="31" fillId="42" borderId="0" applyNumberFormat="0" applyBorder="0" applyAlignment="0" applyProtection="0"/>
    <xf numFmtId="173" fontId="30" fillId="28" borderId="0" applyNumberFormat="0" applyBorder="0" applyAlignment="0" applyProtection="0"/>
    <xf numFmtId="173" fontId="31" fillId="42" borderId="0" applyNumberFormat="0" applyBorder="0" applyAlignment="0" applyProtection="0"/>
    <xf numFmtId="173" fontId="1" fillId="28" borderId="0" applyNumberFormat="0" applyBorder="0" applyAlignment="0" applyProtection="0"/>
    <xf numFmtId="173" fontId="1" fillId="28" borderId="0" applyNumberFormat="0" applyBorder="0" applyAlignment="0" applyProtection="0"/>
    <xf numFmtId="173" fontId="31" fillId="42" borderId="0" applyNumberFormat="0" applyBorder="0" applyAlignment="0" applyProtection="0"/>
    <xf numFmtId="173" fontId="30" fillId="28" borderId="0" applyNumberFormat="0" applyBorder="0" applyAlignment="0" applyProtection="0"/>
    <xf numFmtId="173" fontId="30" fillId="28" borderId="0" applyNumberFormat="0" applyBorder="0" applyAlignment="0" applyProtection="0"/>
    <xf numFmtId="173" fontId="31" fillId="42" borderId="0" applyNumberFormat="0" applyBorder="0" applyAlignment="0" applyProtection="0"/>
    <xf numFmtId="173" fontId="30" fillId="28" borderId="0" applyNumberFormat="0" applyBorder="0" applyAlignment="0" applyProtection="0"/>
    <xf numFmtId="173" fontId="31" fillId="42" borderId="0" applyNumberFormat="0" applyBorder="0" applyAlignment="0" applyProtection="0"/>
    <xf numFmtId="173" fontId="30" fillId="28" borderId="0" applyNumberFormat="0" applyBorder="0" applyAlignment="0" applyProtection="0"/>
    <xf numFmtId="173" fontId="31" fillId="42" borderId="0" applyNumberFormat="0" applyBorder="0" applyAlignment="0" applyProtection="0"/>
    <xf numFmtId="173" fontId="30" fillId="28" borderId="0" applyNumberFormat="0" applyBorder="0" applyAlignment="0" applyProtection="0"/>
    <xf numFmtId="173" fontId="31" fillId="42" borderId="0" applyNumberFormat="0" applyBorder="0" applyAlignment="0" applyProtection="0"/>
    <xf numFmtId="173" fontId="30" fillId="28" borderId="0" applyNumberFormat="0" applyBorder="0" applyAlignment="0" applyProtection="0"/>
    <xf numFmtId="173" fontId="31" fillId="42" borderId="0" applyNumberFormat="0" applyBorder="0" applyAlignment="0" applyProtection="0"/>
    <xf numFmtId="173" fontId="30" fillId="28" borderId="0" applyNumberFormat="0" applyBorder="0" applyAlignment="0" applyProtection="0"/>
    <xf numFmtId="173" fontId="31" fillId="42" borderId="0" applyNumberFormat="0" applyBorder="0" applyAlignment="0" applyProtection="0"/>
    <xf numFmtId="173" fontId="30" fillId="32" borderId="0" applyNumberFormat="0" applyBorder="0" applyAlignment="0" applyProtection="0"/>
    <xf numFmtId="173" fontId="31" fillId="43" borderId="0" applyNumberFormat="0" applyBorder="0" applyAlignment="0" applyProtection="0"/>
    <xf numFmtId="173" fontId="30" fillId="32" borderId="0" applyNumberFormat="0" applyBorder="0" applyAlignment="0" applyProtection="0"/>
    <xf numFmtId="173" fontId="31" fillId="43" borderId="0" applyNumberFormat="0" applyBorder="0" applyAlignment="0" applyProtection="0"/>
    <xf numFmtId="173" fontId="30" fillId="32" borderId="0" applyNumberFormat="0" applyBorder="0" applyAlignment="0" applyProtection="0"/>
    <xf numFmtId="173" fontId="31" fillId="43" borderId="0" applyNumberFormat="0" applyBorder="0" applyAlignment="0" applyProtection="0"/>
    <xf numFmtId="173" fontId="30" fillId="32" borderId="0" applyNumberFormat="0" applyBorder="0" applyAlignment="0" applyProtection="0"/>
    <xf numFmtId="173" fontId="31" fillId="43" borderId="0" applyNumberFormat="0" applyBorder="0" applyAlignment="0" applyProtection="0"/>
    <xf numFmtId="173" fontId="30" fillId="32" borderId="0" applyNumberFormat="0" applyBorder="0" applyAlignment="0" applyProtection="0"/>
    <xf numFmtId="173" fontId="31" fillId="43" borderId="0" applyNumberFormat="0" applyBorder="0" applyAlignment="0" applyProtection="0"/>
    <xf numFmtId="173" fontId="30" fillId="32" borderId="0" applyNumberFormat="0" applyBorder="0" applyAlignment="0" applyProtection="0"/>
    <xf numFmtId="173" fontId="31" fillId="43" borderId="0" applyNumberFormat="0" applyBorder="0" applyAlignment="0" applyProtection="0"/>
    <xf numFmtId="173" fontId="30" fillId="32" borderId="0" applyNumberFormat="0" applyBorder="0" applyAlignment="0" applyProtection="0"/>
    <xf numFmtId="173" fontId="31" fillId="43" borderId="0" applyNumberFormat="0" applyBorder="0" applyAlignment="0" applyProtection="0"/>
    <xf numFmtId="173" fontId="30" fillId="32" borderId="0" applyNumberFormat="0" applyBorder="0" applyAlignment="0" applyProtection="0"/>
    <xf numFmtId="173" fontId="30" fillId="32" borderId="0" applyNumberFormat="0" applyBorder="0" applyAlignment="0" applyProtection="0"/>
    <xf numFmtId="173" fontId="31" fillId="43" borderId="0" applyNumberFormat="0" applyBorder="0" applyAlignment="0" applyProtection="0"/>
    <xf numFmtId="173" fontId="30" fillId="32" borderId="0" applyNumberFormat="0" applyBorder="0" applyAlignment="0" applyProtection="0"/>
    <xf numFmtId="173" fontId="31" fillId="43" borderId="0" applyNumberFormat="0" applyBorder="0" applyAlignment="0" applyProtection="0"/>
    <xf numFmtId="173" fontId="1" fillId="32" borderId="0" applyNumberFormat="0" applyBorder="0" applyAlignment="0" applyProtection="0"/>
    <xf numFmtId="173" fontId="1" fillId="32" borderId="0" applyNumberFormat="0" applyBorder="0" applyAlignment="0" applyProtection="0"/>
    <xf numFmtId="173" fontId="31" fillId="43" borderId="0" applyNumberFormat="0" applyBorder="0" applyAlignment="0" applyProtection="0"/>
    <xf numFmtId="173" fontId="30" fillId="32" borderId="0" applyNumberFormat="0" applyBorder="0" applyAlignment="0" applyProtection="0"/>
    <xf numFmtId="173" fontId="30" fillId="32" borderId="0" applyNumberFormat="0" applyBorder="0" applyAlignment="0" applyProtection="0"/>
    <xf numFmtId="173" fontId="31" fillId="43" borderId="0" applyNumberFormat="0" applyBorder="0" applyAlignment="0" applyProtection="0"/>
    <xf numFmtId="173" fontId="30" fillId="32" borderId="0" applyNumberFormat="0" applyBorder="0" applyAlignment="0" applyProtection="0"/>
    <xf numFmtId="173" fontId="31" fillId="43" borderId="0" applyNumberFormat="0" applyBorder="0" applyAlignment="0" applyProtection="0"/>
    <xf numFmtId="173" fontId="30" fillId="32" borderId="0" applyNumberFormat="0" applyBorder="0" applyAlignment="0" applyProtection="0"/>
    <xf numFmtId="173" fontId="31" fillId="43" borderId="0" applyNumberFormat="0" applyBorder="0" applyAlignment="0" applyProtection="0"/>
    <xf numFmtId="173" fontId="30" fillId="32" borderId="0" applyNumberFormat="0" applyBorder="0" applyAlignment="0" applyProtection="0"/>
    <xf numFmtId="173" fontId="31" fillId="43" borderId="0" applyNumberFormat="0" applyBorder="0" applyAlignment="0" applyProtection="0"/>
    <xf numFmtId="173" fontId="30" fillId="32" borderId="0" applyNumberFormat="0" applyBorder="0" applyAlignment="0" applyProtection="0"/>
    <xf numFmtId="173" fontId="31" fillId="43" borderId="0" applyNumberFormat="0" applyBorder="0" applyAlignment="0" applyProtection="0"/>
    <xf numFmtId="173" fontId="30" fillId="32" borderId="0" applyNumberFormat="0" applyBorder="0" applyAlignment="0" applyProtection="0"/>
    <xf numFmtId="173" fontId="31" fillId="43" borderId="0" applyNumberFormat="0" applyBorder="0" applyAlignment="0" applyProtection="0"/>
    <xf numFmtId="173" fontId="30" fillId="13" borderId="0" applyNumberFormat="0" applyBorder="0" applyAlignment="0" applyProtection="0"/>
    <xf numFmtId="173" fontId="31" fillId="44" borderId="0" applyNumberFormat="0" applyBorder="0" applyAlignment="0" applyProtection="0"/>
    <xf numFmtId="173" fontId="30" fillId="13" borderId="0" applyNumberFormat="0" applyBorder="0" applyAlignment="0" applyProtection="0"/>
    <xf numFmtId="173" fontId="31" fillId="44" borderId="0" applyNumberFormat="0" applyBorder="0" applyAlignment="0" applyProtection="0"/>
    <xf numFmtId="173" fontId="30" fillId="13" borderId="0" applyNumberFormat="0" applyBorder="0" applyAlignment="0" applyProtection="0"/>
    <xf numFmtId="173" fontId="31" fillId="44" borderId="0" applyNumberFormat="0" applyBorder="0" applyAlignment="0" applyProtection="0"/>
    <xf numFmtId="173" fontId="30" fillId="13" borderId="0" applyNumberFormat="0" applyBorder="0" applyAlignment="0" applyProtection="0"/>
    <xf numFmtId="173" fontId="31" fillId="44" borderId="0" applyNumberFormat="0" applyBorder="0" applyAlignment="0" applyProtection="0"/>
    <xf numFmtId="173" fontId="30" fillId="13" borderId="0" applyNumberFormat="0" applyBorder="0" applyAlignment="0" applyProtection="0"/>
    <xf numFmtId="173" fontId="31" fillId="44" borderId="0" applyNumberFormat="0" applyBorder="0" applyAlignment="0" applyProtection="0"/>
    <xf numFmtId="173" fontId="30" fillId="13" borderId="0" applyNumberFormat="0" applyBorder="0" applyAlignment="0" applyProtection="0"/>
    <xf numFmtId="173" fontId="31" fillId="44" borderId="0" applyNumberFormat="0" applyBorder="0" applyAlignment="0" applyProtection="0"/>
    <xf numFmtId="173" fontId="30" fillId="13" borderId="0" applyNumberFormat="0" applyBorder="0" applyAlignment="0" applyProtection="0"/>
    <xf numFmtId="173" fontId="31" fillId="44" borderId="0" applyNumberFormat="0" applyBorder="0" applyAlignment="0" applyProtection="0"/>
    <xf numFmtId="173" fontId="30" fillId="13" borderId="0" applyNumberFormat="0" applyBorder="0" applyAlignment="0" applyProtection="0"/>
    <xf numFmtId="173" fontId="30" fillId="13" borderId="0" applyNumberFormat="0" applyBorder="0" applyAlignment="0" applyProtection="0"/>
    <xf numFmtId="173" fontId="31" fillId="44" borderId="0" applyNumberFormat="0" applyBorder="0" applyAlignment="0" applyProtection="0"/>
    <xf numFmtId="173" fontId="30" fillId="13" borderId="0" applyNumberFormat="0" applyBorder="0" applyAlignment="0" applyProtection="0"/>
    <xf numFmtId="173" fontId="31" fillId="44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31" fillId="44" borderId="0" applyNumberFormat="0" applyBorder="0" applyAlignment="0" applyProtection="0"/>
    <xf numFmtId="173" fontId="30" fillId="13" borderId="0" applyNumberFormat="0" applyBorder="0" applyAlignment="0" applyProtection="0"/>
    <xf numFmtId="173" fontId="30" fillId="13" borderId="0" applyNumberFormat="0" applyBorder="0" applyAlignment="0" applyProtection="0"/>
    <xf numFmtId="173" fontId="31" fillId="44" borderId="0" applyNumberFormat="0" applyBorder="0" applyAlignment="0" applyProtection="0"/>
    <xf numFmtId="173" fontId="30" fillId="13" borderId="0" applyNumberFormat="0" applyBorder="0" applyAlignment="0" applyProtection="0"/>
    <xf numFmtId="173" fontId="31" fillId="44" borderId="0" applyNumberFormat="0" applyBorder="0" applyAlignment="0" applyProtection="0"/>
    <xf numFmtId="173" fontId="30" fillId="13" borderId="0" applyNumberFormat="0" applyBorder="0" applyAlignment="0" applyProtection="0"/>
    <xf numFmtId="173" fontId="31" fillId="44" borderId="0" applyNumberFormat="0" applyBorder="0" applyAlignment="0" applyProtection="0"/>
    <xf numFmtId="173" fontId="30" fillId="13" borderId="0" applyNumberFormat="0" applyBorder="0" applyAlignment="0" applyProtection="0"/>
    <xf numFmtId="173" fontId="31" fillId="44" borderId="0" applyNumberFormat="0" applyBorder="0" applyAlignment="0" applyProtection="0"/>
    <xf numFmtId="173" fontId="30" fillId="13" borderId="0" applyNumberFormat="0" applyBorder="0" applyAlignment="0" applyProtection="0"/>
    <xf numFmtId="173" fontId="31" fillId="44" borderId="0" applyNumberFormat="0" applyBorder="0" applyAlignment="0" applyProtection="0"/>
    <xf numFmtId="173" fontId="30" fillId="13" borderId="0" applyNumberFormat="0" applyBorder="0" applyAlignment="0" applyProtection="0"/>
    <xf numFmtId="173" fontId="31" fillId="44" borderId="0" applyNumberFormat="0" applyBorder="0" applyAlignment="0" applyProtection="0"/>
    <xf numFmtId="173" fontId="30" fillId="17" borderId="0" applyNumberFormat="0" applyBorder="0" applyAlignment="0" applyProtection="0"/>
    <xf numFmtId="173" fontId="31" fillId="45" borderId="0" applyNumberFormat="0" applyBorder="0" applyAlignment="0" applyProtection="0"/>
    <xf numFmtId="173" fontId="30" fillId="17" borderId="0" applyNumberFormat="0" applyBorder="0" applyAlignment="0" applyProtection="0"/>
    <xf numFmtId="173" fontId="31" fillId="45" borderId="0" applyNumberFormat="0" applyBorder="0" applyAlignment="0" applyProtection="0"/>
    <xf numFmtId="173" fontId="30" fillId="17" borderId="0" applyNumberFormat="0" applyBorder="0" applyAlignment="0" applyProtection="0"/>
    <xf numFmtId="173" fontId="31" fillId="45" borderId="0" applyNumberFormat="0" applyBorder="0" applyAlignment="0" applyProtection="0"/>
    <xf numFmtId="173" fontId="30" fillId="17" borderId="0" applyNumberFormat="0" applyBorder="0" applyAlignment="0" applyProtection="0"/>
    <xf numFmtId="173" fontId="31" fillId="45" borderId="0" applyNumberFormat="0" applyBorder="0" applyAlignment="0" applyProtection="0"/>
    <xf numFmtId="173" fontId="30" fillId="17" borderId="0" applyNumberFormat="0" applyBorder="0" applyAlignment="0" applyProtection="0"/>
    <xf numFmtId="173" fontId="31" fillId="45" borderId="0" applyNumberFormat="0" applyBorder="0" applyAlignment="0" applyProtection="0"/>
    <xf numFmtId="173" fontId="30" fillId="17" borderId="0" applyNumberFormat="0" applyBorder="0" applyAlignment="0" applyProtection="0"/>
    <xf numFmtId="173" fontId="31" fillId="45" borderId="0" applyNumberFormat="0" applyBorder="0" applyAlignment="0" applyProtection="0"/>
    <xf numFmtId="173" fontId="30" fillId="17" borderId="0" applyNumberFormat="0" applyBorder="0" applyAlignment="0" applyProtection="0"/>
    <xf numFmtId="173" fontId="31" fillId="45" borderId="0" applyNumberFormat="0" applyBorder="0" applyAlignment="0" applyProtection="0"/>
    <xf numFmtId="173" fontId="30" fillId="17" borderId="0" applyNumberFormat="0" applyBorder="0" applyAlignment="0" applyProtection="0"/>
    <xf numFmtId="173" fontId="30" fillId="17" borderId="0" applyNumberFormat="0" applyBorder="0" applyAlignment="0" applyProtection="0"/>
    <xf numFmtId="173" fontId="31" fillId="45" borderId="0" applyNumberFormat="0" applyBorder="0" applyAlignment="0" applyProtection="0"/>
    <xf numFmtId="173" fontId="30" fillId="17" borderId="0" applyNumberFormat="0" applyBorder="0" applyAlignment="0" applyProtection="0"/>
    <xf numFmtId="173" fontId="31" fillId="45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31" fillId="45" borderId="0" applyNumberFormat="0" applyBorder="0" applyAlignment="0" applyProtection="0"/>
    <xf numFmtId="173" fontId="30" fillId="17" borderId="0" applyNumberFormat="0" applyBorder="0" applyAlignment="0" applyProtection="0"/>
    <xf numFmtId="173" fontId="30" fillId="17" borderId="0" applyNumberFormat="0" applyBorder="0" applyAlignment="0" applyProtection="0"/>
    <xf numFmtId="173" fontId="31" fillId="45" borderId="0" applyNumberFormat="0" applyBorder="0" applyAlignment="0" applyProtection="0"/>
    <xf numFmtId="173" fontId="30" fillId="17" borderId="0" applyNumberFormat="0" applyBorder="0" applyAlignment="0" applyProtection="0"/>
    <xf numFmtId="173" fontId="31" fillId="45" borderId="0" applyNumberFormat="0" applyBorder="0" applyAlignment="0" applyProtection="0"/>
    <xf numFmtId="173" fontId="30" fillId="17" borderId="0" applyNumberFormat="0" applyBorder="0" applyAlignment="0" applyProtection="0"/>
    <xf numFmtId="173" fontId="31" fillId="45" borderId="0" applyNumberFormat="0" applyBorder="0" applyAlignment="0" applyProtection="0"/>
    <xf numFmtId="173" fontId="30" fillId="17" borderId="0" applyNumberFormat="0" applyBorder="0" applyAlignment="0" applyProtection="0"/>
    <xf numFmtId="173" fontId="31" fillId="45" borderId="0" applyNumberFormat="0" applyBorder="0" applyAlignment="0" applyProtection="0"/>
    <xf numFmtId="173" fontId="30" fillId="17" borderId="0" applyNumberFormat="0" applyBorder="0" applyAlignment="0" applyProtection="0"/>
    <xf numFmtId="173" fontId="31" fillId="45" borderId="0" applyNumberFormat="0" applyBorder="0" applyAlignment="0" applyProtection="0"/>
    <xf numFmtId="173" fontId="30" fillId="17" borderId="0" applyNumberFormat="0" applyBorder="0" applyAlignment="0" applyProtection="0"/>
    <xf numFmtId="173" fontId="31" fillId="45" borderId="0" applyNumberFormat="0" applyBorder="0" applyAlignment="0" applyProtection="0"/>
    <xf numFmtId="173" fontId="30" fillId="21" borderId="0" applyNumberFormat="0" applyBorder="0" applyAlignment="0" applyProtection="0"/>
    <xf numFmtId="173" fontId="31" fillId="46" borderId="0" applyNumberFormat="0" applyBorder="0" applyAlignment="0" applyProtection="0"/>
    <xf numFmtId="173" fontId="30" fillId="21" borderId="0" applyNumberFormat="0" applyBorder="0" applyAlignment="0" applyProtection="0"/>
    <xf numFmtId="173" fontId="31" fillId="46" borderId="0" applyNumberFormat="0" applyBorder="0" applyAlignment="0" applyProtection="0"/>
    <xf numFmtId="173" fontId="30" fillId="21" borderId="0" applyNumberFormat="0" applyBorder="0" applyAlignment="0" applyProtection="0"/>
    <xf numFmtId="173" fontId="31" fillId="46" borderId="0" applyNumberFormat="0" applyBorder="0" applyAlignment="0" applyProtection="0"/>
    <xf numFmtId="173" fontId="30" fillId="21" borderId="0" applyNumberFormat="0" applyBorder="0" applyAlignment="0" applyProtection="0"/>
    <xf numFmtId="173" fontId="31" fillId="46" borderId="0" applyNumberFormat="0" applyBorder="0" applyAlignment="0" applyProtection="0"/>
    <xf numFmtId="173" fontId="30" fillId="21" borderId="0" applyNumberFormat="0" applyBorder="0" applyAlignment="0" applyProtection="0"/>
    <xf numFmtId="173" fontId="31" fillId="46" borderId="0" applyNumberFormat="0" applyBorder="0" applyAlignment="0" applyProtection="0"/>
    <xf numFmtId="173" fontId="30" fillId="21" borderId="0" applyNumberFormat="0" applyBorder="0" applyAlignment="0" applyProtection="0"/>
    <xf numFmtId="173" fontId="31" fillId="46" borderId="0" applyNumberFormat="0" applyBorder="0" applyAlignment="0" applyProtection="0"/>
    <xf numFmtId="173" fontId="30" fillId="21" borderId="0" applyNumberFormat="0" applyBorder="0" applyAlignment="0" applyProtection="0"/>
    <xf numFmtId="173" fontId="31" fillId="46" borderId="0" applyNumberFormat="0" applyBorder="0" applyAlignment="0" applyProtection="0"/>
    <xf numFmtId="173" fontId="30" fillId="21" borderId="0" applyNumberFormat="0" applyBorder="0" applyAlignment="0" applyProtection="0"/>
    <xf numFmtId="173" fontId="30" fillId="21" borderId="0" applyNumberFormat="0" applyBorder="0" applyAlignment="0" applyProtection="0"/>
    <xf numFmtId="173" fontId="31" fillId="46" borderId="0" applyNumberFormat="0" applyBorder="0" applyAlignment="0" applyProtection="0"/>
    <xf numFmtId="173" fontId="30" fillId="21" borderId="0" applyNumberFormat="0" applyBorder="0" applyAlignment="0" applyProtection="0"/>
    <xf numFmtId="173" fontId="31" fillId="46" borderId="0" applyNumberFormat="0" applyBorder="0" applyAlignment="0" applyProtection="0"/>
    <xf numFmtId="173" fontId="1" fillId="21" borderId="0" applyNumberFormat="0" applyBorder="0" applyAlignment="0" applyProtection="0"/>
    <xf numFmtId="173" fontId="1" fillId="21" borderId="0" applyNumberFormat="0" applyBorder="0" applyAlignment="0" applyProtection="0"/>
    <xf numFmtId="173" fontId="31" fillId="46" borderId="0" applyNumberFormat="0" applyBorder="0" applyAlignment="0" applyProtection="0"/>
    <xf numFmtId="173" fontId="30" fillId="21" borderId="0" applyNumberFormat="0" applyBorder="0" applyAlignment="0" applyProtection="0"/>
    <xf numFmtId="173" fontId="30" fillId="21" borderId="0" applyNumberFormat="0" applyBorder="0" applyAlignment="0" applyProtection="0"/>
    <xf numFmtId="173" fontId="31" fillId="46" borderId="0" applyNumberFormat="0" applyBorder="0" applyAlignment="0" applyProtection="0"/>
    <xf numFmtId="173" fontId="30" fillId="21" borderId="0" applyNumberFormat="0" applyBorder="0" applyAlignment="0" applyProtection="0"/>
    <xf numFmtId="173" fontId="31" fillId="46" borderId="0" applyNumberFormat="0" applyBorder="0" applyAlignment="0" applyProtection="0"/>
    <xf numFmtId="173" fontId="30" fillId="21" borderId="0" applyNumberFormat="0" applyBorder="0" applyAlignment="0" applyProtection="0"/>
    <xf numFmtId="173" fontId="31" fillId="46" borderId="0" applyNumberFormat="0" applyBorder="0" applyAlignment="0" applyProtection="0"/>
    <xf numFmtId="173" fontId="30" fillId="21" borderId="0" applyNumberFormat="0" applyBorder="0" applyAlignment="0" applyProtection="0"/>
    <xf numFmtId="173" fontId="31" fillId="46" borderId="0" applyNumberFormat="0" applyBorder="0" applyAlignment="0" applyProtection="0"/>
    <xf numFmtId="173" fontId="30" fillId="21" borderId="0" applyNumberFormat="0" applyBorder="0" applyAlignment="0" applyProtection="0"/>
    <xf numFmtId="173" fontId="31" fillId="46" borderId="0" applyNumberFormat="0" applyBorder="0" applyAlignment="0" applyProtection="0"/>
    <xf numFmtId="173" fontId="30" fillId="21" borderId="0" applyNumberFormat="0" applyBorder="0" applyAlignment="0" applyProtection="0"/>
    <xf numFmtId="173" fontId="31" fillId="46" borderId="0" applyNumberFormat="0" applyBorder="0" applyAlignment="0" applyProtection="0"/>
    <xf numFmtId="173" fontId="30" fillId="25" borderId="0" applyNumberFormat="0" applyBorder="0" applyAlignment="0" applyProtection="0"/>
    <xf numFmtId="173" fontId="31" fillId="41" borderId="0" applyNumberFormat="0" applyBorder="0" applyAlignment="0" applyProtection="0"/>
    <xf numFmtId="173" fontId="30" fillId="25" borderId="0" applyNumberFormat="0" applyBorder="0" applyAlignment="0" applyProtection="0"/>
    <xf numFmtId="173" fontId="31" fillId="41" borderId="0" applyNumberFormat="0" applyBorder="0" applyAlignment="0" applyProtection="0"/>
    <xf numFmtId="173" fontId="30" fillId="25" borderId="0" applyNumberFormat="0" applyBorder="0" applyAlignment="0" applyProtection="0"/>
    <xf numFmtId="173" fontId="31" fillId="41" borderId="0" applyNumberFormat="0" applyBorder="0" applyAlignment="0" applyProtection="0"/>
    <xf numFmtId="173" fontId="30" fillId="25" borderId="0" applyNumberFormat="0" applyBorder="0" applyAlignment="0" applyProtection="0"/>
    <xf numFmtId="173" fontId="31" fillId="41" borderId="0" applyNumberFormat="0" applyBorder="0" applyAlignment="0" applyProtection="0"/>
    <xf numFmtId="173" fontId="30" fillId="25" borderId="0" applyNumberFormat="0" applyBorder="0" applyAlignment="0" applyProtection="0"/>
    <xf numFmtId="173" fontId="31" fillId="41" borderId="0" applyNumberFormat="0" applyBorder="0" applyAlignment="0" applyProtection="0"/>
    <xf numFmtId="173" fontId="30" fillId="25" borderId="0" applyNumberFormat="0" applyBorder="0" applyAlignment="0" applyProtection="0"/>
    <xf numFmtId="173" fontId="31" fillId="41" borderId="0" applyNumberFormat="0" applyBorder="0" applyAlignment="0" applyProtection="0"/>
    <xf numFmtId="173" fontId="30" fillId="25" borderId="0" applyNumberFormat="0" applyBorder="0" applyAlignment="0" applyProtection="0"/>
    <xf numFmtId="173" fontId="31" fillId="41" borderId="0" applyNumberFormat="0" applyBorder="0" applyAlignment="0" applyProtection="0"/>
    <xf numFmtId="173" fontId="30" fillId="25" borderId="0" applyNumberFormat="0" applyBorder="0" applyAlignment="0" applyProtection="0"/>
    <xf numFmtId="173" fontId="30" fillId="25" borderId="0" applyNumberFormat="0" applyBorder="0" applyAlignment="0" applyProtection="0"/>
    <xf numFmtId="173" fontId="31" fillId="41" borderId="0" applyNumberFormat="0" applyBorder="0" applyAlignment="0" applyProtection="0"/>
    <xf numFmtId="173" fontId="30" fillId="25" borderId="0" applyNumberFormat="0" applyBorder="0" applyAlignment="0" applyProtection="0"/>
    <xf numFmtId="173" fontId="31" fillId="41" borderId="0" applyNumberFormat="0" applyBorder="0" applyAlignment="0" applyProtection="0"/>
    <xf numFmtId="173" fontId="1" fillId="25" borderId="0" applyNumberFormat="0" applyBorder="0" applyAlignment="0" applyProtection="0"/>
    <xf numFmtId="173" fontId="1" fillId="25" borderId="0" applyNumberFormat="0" applyBorder="0" applyAlignment="0" applyProtection="0"/>
    <xf numFmtId="173" fontId="31" fillId="41" borderId="0" applyNumberFormat="0" applyBorder="0" applyAlignment="0" applyProtection="0"/>
    <xf numFmtId="173" fontId="30" fillId="25" borderId="0" applyNumberFormat="0" applyBorder="0" applyAlignment="0" applyProtection="0"/>
    <xf numFmtId="173" fontId="30" fillId="25" borderId="0" applyNumberFormat="0" applyBorder="0" applyAlignment="0" applyProtection="0"/>
    <xf numFmtId="173" fontId="31" fillId="41" borderId="0" applyNumberFormat="0" applyBorder="0" applyAlignment="0" applyProtection="0"/>
    <xf numFmtId="173" fontId="30" fillId="25" borderId="0" applyNumberFormat="0" applyBorder="0" applyAlignment="0" applyProtection="0"/>
    <xf numFmtId="173" fontId="31" fillId="41" borderId="0" applyNumberFormat="0" applyBorder="0" applyAlignment="0" applyProtection="0"/>
    <xf numFmtId="173" fontId="30" fillId="25" borderId="0" applyNumberFormat="0" applyBorder="0" applyAlignment="0" applyProtection="0"/>
    <xf numFmtId="173" fontId="31" fillId="41" borderId="0" applyNumberFormat="0" applyBorder="0" applyAlignment="0" applyProtection="0"/>
    <xf numFmtId="173" fontId="30" fillId="25" borderId="0" applyNumberFormat="0" applyBorder="0" applyAlignment="0" applyProtection="0"/>
    <xf numFmtId="173" fontId="31" fillId="41" borderId="0" applyNumberFormat="0" applyBorder="0" applyAlignment="0" applyProtection="0"/>
    <xf numFmtId="173" fontId="30" fillId="25" borderId="0" applyNumberFormat="0" applyBorder="0" applyAlignment="0" applyProtection="0"/>
    <xf numFmtId="173" fontId="31" fillId="41" borderId="0" applyNumberFormat="0" applyBorder="0" applyAlignment="0" applyProtection="0"/>
    <xf numFmtId="173" fontId="30" fillId="25" borderId="0" applyNumberFormat="0" applyBorder="0" applyAlignment="0" applyProtection="0"/>
    <xf numFmtId="173" fontId="31" fillId="41" borderId="0" applyNumberFormat="0" applyBorder="0" applyAlignment="0" applyProtection="0"/>
    <xf numFmtId="173" fontId="30" fillId="29" borderId="0" applyNumberFormat="0" applyBorder="0" applyAlignment="0" applyProtection="0"/>
    <xf numFmtId="173" fontId="31" fillId="44" borderId="0" applyNumberFormat="0" applyBorder="0" applyAlignment="0" applyProtection="0"/>
    <xf numFmtId="173" fontId="30" fillId="29" borderId="0" applyNumberFormat="0" applyBorder="0" applyAlignment="0" applyProtection="0"/>
    <xf numFmtId="173" fontId="31" fillId="44" borderId="0" applyNumberFormat="0" applyBorder="0" applyAlignment="0" applyProtection="0"/>
    <xf numFmtId="173" fontId="30" fillId="29" borderId="0" applyNumberFormat="0" applyBorder="0" applyAlignment="0" applyProtection="0"/>
    <xf numFmtId="173" fontId="31" fillId="44" borderId="0" applyNumberFormat="0" applyBorder="0" applyAlignment="0" applyProtection="0"/>
    <xf numFmtId="173" fontId="30" fillId="29" borderId="0" applyNumberFormat="0" applyBorder="0" applyAlignment="0" applyProtection="0"/>
    <xf numFmtId="173" fontId="31" fillId="44" borderId="0" applyNumberFormat="0" applyBorder="0" applyAlignment="0" applyProtection="0"/>
    <xf numFmtId="173" fontId="30" fillId="29" borderId="0" applyNumberFormat="0" applyBorder="0" applyAlignment="0" applyProtection="0"/>
    <xf numFmtId="173" fontId="31" fillId="44" borderId="0" applyNumberFormat="0" applyBorder="0" applyAlignment="0" applyProtection="0"/>
    <xf numFmtId="173" fontId="30" fillId="29" borderId="0" applyNumberFormat="0" applyBorder="0" applyAlignment="0" applyProtection="0"/>
    <xf numFmtId="173" fontId="31" fillId="44" borderId="0" applyNumberFormat="0" applyBorder="0" applyAlignment="0" applyProtection="0"/>
    <xf numFmtId="173" fontId="30" fillId="29" borderId="0" applyNumberFormat="0" applyBorder="0" applyAlignment="0" applyProtection="0"/>
    <xf numFmtId="173" fontId="31" fillId="44" borderId="0" applyNumberFormat="0" applyBorder="0" applyAlignment="0" applyProtection="0"/>
    <xf numFmtId="173" fontId="30" fillId="29" borderId="0" applyNumberFormat="0" applyBorder="0" applyAlignment="0" applyProtection="0"/>
    <xf numFmtId="173" fontId="30" fillId="29" borderId="0" applyNumberFormat="0" applyBorder="0" applyAlignment="0" applyProtection="0"/>
    <xf numFmtId="173" fontId="31" fillId="44" borderId="0" applyNumberFormat="0" applyBorder="0" applyAlignment="0" applyProtection="0"/>
    <xf numFmtId="173" fontId="30" fillId="29" borderId="0" applyNumberFormat="0" applyBorder="0" applyAlignment="0" applyProtection="0"/>
    <xf numFmtId="173" fontId="31" fillId="44" borderId="0" applyNumberFormat="0" applyBorder="0" applyAlignment="0" applyProtection="0"/>
    <xf numFmtId="173" fontId="1" fillId="29" borderId="0" applyNumberFormat="0" applyBorder="0" applyAlignment="0" applyProtection="0"/>
    <xf numFmtId="173" fontId="1" fillId="29" borderId="0" applyNumberFormat="0" applyBorder="0" applyAlignment="0" applyProtection="0"/>
    <xf numFmtId="173" fontId="31" fillId="44" borderId="0" applyNumberFormat="0" applyBorder="0" applyAlignment="0" applyProtection="0"/>
    <xf numFmtId="173" fontId="30" fillId="29" borderId="0" applyNumberFormat="0" applyBorder="0" applyAlignment="0" applyProtection="0"/>
    <xf numFmtId="173" fontId="30" fillId="29" borderId="0" applyNumberFormat="0" applyBorder="0" applyAlignment="0" applyProtection="0"/>
    <xf numFmtId="173" fontId="31" fillId="44" borderId="0" applyNumberFormat="0" applyBorder="0" applyAlignment="0" applyProtection="0"/>
    <xf numFmtId="173" fontId="30" fillId="29" borderId="0" applyNumberFormat="0" applyBorder="0" applyAlignment="0" applyProtection="0"/>
    <xf numFmtId="173" fontId="31" fillId="44" borderId="0" applyNumberFormat="0" applyBorder="0" applyAlignment="0" applyProtection="0"/>
    <xf numFmtId="173" fontId="30" fillId="29" borderId="0" applyNumberFormat="0" applyBorder="0" applyAlignment="0" applyProtection="0"/>
    <xf numFmtId="173" fontId="31" fillId="44" borderId="0" applyNumberFormat="0" applyBorder="0" applyAlignment="0" applyProtection="0"/>
    <xf numFmtId="173" fontId="30" fillId="29" borderId="0" applyNumberFormat="0" applyBorder="0" applyAlignment="0" applyProtection="0"/>
    <xf numFmtId="173" fontId="31" fillId="44" borderId="0" applyNumberFormat="0" applyBorder="0" applyAlignment="0" applyProtection="0"/>
    <xf numFmtId="173" fontId="30" fillId="29" borderId="0" applyNumberFormat="0" applyBorder="0" applyAlignment="0" applyProtection="0"/>
    <xf numFmtId="173" fontId="31" fillId="44" borderId="0" applyNumberFormat="0" applyBorder="0" applyAlignment="0" applyProtection="0"/>
    <xf numFmtId="173" fontId="30" fillId="29" borderId="0" applyNumberFormat="0" applyBorder="0" applyAlignment="0" applyProtection="0"/>
    <xf numFmtId="173" fontId="31" fillId="44" borderId="0" applyNumberFormat="0" applyBorder="0" applyAlignment="0" applyProtection="0"/>
    <xf numFmtId="173" fontId="30" fillId="33" borderId="0" applyNumberFormat="0" applyBorder="0" applyAlignment="0" applyProtection="0"/>
    <xf numFmtId="173" fontId="31" fillId="47" borderId="0" applyNumberFormat="0" applyBorder="0" applyAlignment="0" applyProtection="0"/>
    <xf numFmtId="173" fontId="30" fillId="33" borderId="0" applyNumberFormat="0" applyBorder="0" applyAlignment="0" applyProtection="0"/>
    <xf numFmtId="173" fontId="31" fillId="47" borderId="0" applyNumberFormat="0" applyBorder="0" applyAlignment="0" applyProtection="0"/>
    <xf numFmtId="173" fontId="30" fillId="33" borderId="0" applyNumberFormat="0" applyBorder="0" applyAlignment="0" applyProtection="0"/>
    <xf numFmtId="173" fontId="31" fillId="47" borderId="0" applyNumberFormat="0" applyBorder="0" applyAlignment="0" applyProtection="0"/>
    <xf numFmtId="173" fontId="30" fillId="33" borderId="0" applyNumberFormat="0" applyBorder="0" applyAlignment="0" applyProtection="0"/>
    <xf numFmtId="173" fontId="31" fillId="47" borderId="0" applyNumberFormat="0" applyBorder="0" applyAlignment="0" applyProtection="0"/>
    <xf numFmtId="173" fontId="30" fillId="33" borderId="0" applyNumberFormat="0" applyBorder="0" applyAlignment="0" applyProtection="0"/>
    <xf numFmtId="173" fontId="31" fillId="47" borderId="0" applyNumberFormat="0" applyBorder="0" applyAlignment="0" applyProtection="0"/>
    <xf numFmtId="173" fontId="30" fillId="33" borderId="0" applyNumberFormat="0" applyBorder="0" applyAlignment="0" applyProtection="0"/>
    <xf numFmtId="173" fontId="31" fillId="47" borderId="0" applyNumberFormat="0" applyBorder="0" applyAlignment="0" applyProtection="0"/>
    <xf numFmtId="173" fontId="30" fillId="33" borderId="0" applyNumberFormat="0" applyBorder="0" applyAlignment="0" applyProtection="0"/>
    <xf numFmtId="173" fontId="31" fillId="47" borderId="0" applyNumberFormat="0" applyBorder="0" applyAlignment="0" applyProtection="0"/>
    <xf numFmtId="173" fontId="30" fillId="33" borderId="0" applyNumberFormat="0" applyBorder="0" applyAlignment="0" applyProtection="0"/>
    <xf numFmtId="173" fontId="30" fillId="33" borderId="0" applyNumberFormat="0" applyBorder="0" applyAlignment="0" applyProtection="0"/>
    <xf numFmtId="173" fontId="31" fillId="47" borderId="0" applyNumberFormat="0" applyBorder="0" applyAlignment="0" applyProtection="0"/>
    <xf numFmtId="173" fontId="30" fillId="33" borderId="0" applyNumberFormat="0" applyBorder="0" applyAlignment="0" applyProtection="0"/>
    <xf numFmtId="173" fontId="31" fillId="47" borderId="0" applyNumberFormat="0" applyBorder="0" applyAlignment="0" applyProtection="0"/>
    <xf numFmtId="173" fontId="1" fillId="33" borderId="0" applyNumberFormat="0" applyBorder="0" applyAlignment="0" applyProtection="0"/>
    <xf numFmtId="173" fontId="1" fillId="33" borderId="0" applyNumberFormat="0" applyBorder="0" applyAlignment="0" applyProtection="0"/>
    <xf numFmtId="173" fontId="31" fillId="47" borderId="0" applyNumberFormat="0" applyBorder="0" applyAlignment="0" applyProtection="0"/>
    <xf numFmtId="173" fontId="30" fillId="33" borderId="0" applyNumberFormat="0" applyBorder="0" applyAlignment="0" applyProtection="0"/>
    <xf numFmtId="173" fontId="30" fillId="33" borderId="0" applyNumberFormat="0" applyBorder="0" applyAlignment="0" applyProtection="0"/>
    <xf numFmtId="173" fontId="31" fillId="47" borderId="0" applyNumberFormat="0" applyBorder="0" applyAlignment="0" applyProtection="0"/>
    <xf numFmtId="173" fontId="30" fillId="33" borderId="0" applyNumberFormat="0" applyBorder="0" applyAlignment="0" applyProtection="0"/>
    <xf numFmtId="173" fontId="31" fillId="47" borderId="0" applyNumberFormat="0" applyBorder="0" applyAlignment="0" applyProtection="0"/>
    <xf numFmtId="173" fontId="30" fillId="33" borderId="0" applyNumberFormat="0" applyBorder="0" applyAlignment="0" applyProtection="0"/>
    <xf numFmtId="173" fontId="31" fillId="47" borderId="0" applyNumberFormat="0" applyBorder="0" applyAlignment="0" applyProtection="0"/>
    <xf numFmtId="173" fontId="30" fillId="33" borderId="0" applyNumberFormat="0" applyBorder="0" applyAlignment="0" applyProtection="0"/>
    <xf numFmtId="173" fontId="31" fillId="47" borderId="0" applyNumberFormat="0" applyBorder="0" applyAlignment="0" applyProtection="0"/>
    <xf numFmtId="173" fontId="30" fillId="33" borderId="0" applyNumberFormat="0" applyBorder="0" applyAlignment="0" applyProtection="0"/>
    <xf numFmtId="173" fontId="31" fillId="47" borderId="0" applyNumberFormat="0" applyBorder="0" applyAlignment="0" applyProtection="0"/>
    <xf numFmtId="173" fontId="30" fillId="33" borderId="0" applyNumberFormat="0" applyBorder="0" applyAlignment="0" applyProtection="0"/>
    <xf numFmtId="173" fontId="31" fillId="47" borderId="0" applyNumberFormat="0" applyBorder="0" applyAlignment="0" applyProtection="0"/>
    <xf numFmtId="173" fontId="32" fillId="14" borderId="0" applyNumberFormat="0" applyBorder="0" applyAlignment="0" applyProtection="0"/>
    <xf numFmtId="173" fontId="33" fillId="48" borderId="0" applyNumberFormat="0" applyBorder="0" applyAlignment="0" applyProtection="0"/>
    <xf numFmtId="173" fontId="32" fillId="14" borderId="0" applyNumberFormat="0" applyBorder="0" applyAlignment="0" applyProtection="0"/>
    <xf numFmtId="173" fontId="33" fillId="48" borderId="0" applyNumberFormat="0" applyBorder="0" applyAlignment="0" applyProtection="0"/>
    <xf numFmtId="173" fontId="32" fillId="14" borderId="0" applyNumberFormat="0" applyBorder="0" applyAlignment="0" applyProtection="0"/>
    <xf numFmtId="173" fontId="33" fillId="48" borderId="0" applyNumberFormat="0" applyBorder="0" applyAlignment="0" applyProtection="0"/>
    <xf numFmtId="173" fontId="32" fillId="14" borderId="0" applyNumberFormat="0" applyBorder="0" applyAlignment="0" applyProtection="0"/>
    <xf numFmtId="173" fontId="33" fillId="48" borderId="0" applyNumberFormat="0" applyBorder="0" applyAlignment="0" applyProtection="0"/>
    <xf numFmtId="173" fontId="32" fillId="14" borderId="0" applyNumberFormat="0" applyBorder="0" applyAlignment="0" applyProtection="0"/>
    <xf numFmtId="173" fontId="33" fillId="48" borderId="0" applyNumberFormat="0" applyBorder="0" applyAlignment="0" applyProtection="0"/>
    <xf numFmtId="173" fontId="32" fillId="14" borderId="0" applyNumberFormat="0" applyBorder="0" applyAlignment="0" applyProtection="0"/>
    <xf numFmtId="173" fontId="33" fillId="48" borderId="0" applyNumberFormat="0" applyBorder="0" applyAlignment="0" applyProtection="0"/>
    <xf numFmtId="173" fontId="32" fillId="14" borderId="0" applyNumberFormat="0" applyBorder="0" applyAlignment="0" applyProtection="0"/>
    <xf numFmtId="173" fontId="33" fillId="48" borderId="0" applyNumberFormat="0" applyBorder="0" applyAlignment="0" applyProtection="0"/>
    <xf numFmtId="173" fontId="32" fillId="14" borderId="0" applyNumberFormat="0" applyBorder="0" applyAlignment="0" applyProtection="0"/>
    <xf numFmtId="173" fontId="32" fillId="14" borderId="0" applyNumberFormat="0" applyBorder="0" applyAlignment="0" applyProtection="0"/>
    <xf numFmtId="173" fontId="33" fillId="48" borderId="0" applyNumberFormat="0" applyBorder="0" applyAlignment="0" applyProtection="0"/>
    <xf numFmtId="173" fontId="32" fillId="14" borderId="0" applyNumberFormat="0" applyBorder="0" applyAlignment="0" applyProtection="0"/>
    <xf numFmtId="173" fontId="33" fillId="48" borderId="0" applyNumberFormat="0" applyBorder="0" applyAlignment="0" applyProtection="0"/>
    <xf numFmtId="173" fontId="32" fillId="14" borderId="0" applyNumberFormat="0" applyBorder="0" applyAlignment="0" applyProtection="0"/>
    <xf numFmtId="173" fontId="32" fillId="14" borderId="0" applyNumberFormat="0" applyBorder="0" applyAlignment="0" applyProtection="0"/>
    <xf numFmtId="173" fontId="32" fillId="14" borderId="0" applyNumberFormat="0" applyBorder="0" applyAlignment="0" applyProtection="0"/>
    <xf numFmtId="173" fontId="33" fillId="48" borderId="0" applyNumberFormat="0" applyBorder="0" applyAlignment="0" applyProtection="0"/>
    <xf numFmtId="173" fontId="32" fillId="14" borderId="0" applyNumberFormat="0" applyBorder="0" applyAlignment="0" applyProtection="0"/>
    <xf numFmtId="173" fontId="33" fillId="48" borderId="0" applyNumberFormat="0" applyBorder="0" applyAlignment="0" applyProtection="0"/>
    <xf numFmtId="173" fontId="32" fillId="14" borderId="0" applyNumberFormat="0" applyBorder="0" applyAlignment="0" applyProtection="0"/>
    <xf numFmtId="173" fontId="33" fillId="48" borderId="0" applyNumberFormat="0" applyBorder="0" applyAlignment="0" applyProtection="0"/>
    <xf numFmtId="173" fontId="32" fillId="14" borderId="0" applyNumberFormat="0" applyBorder="0" applyAlignment="0" applyProtection="0"/>
    <xf numFmtId="173" fontId="33" fillId="48" borderId="0" applyNumberFormat="0" applyBorder="0" applyAlignment="0" applyProtection="0"/>
    <xf numFmtId="173" fontId="32" fillId="14" borderId="0" applyNumberFormat="0" applyBorder="0" applyAlignment="0" applyProtection="0"/>
    <xf numFmtId="173" fontId="33" fillId="48" borderId="0" applyNumberFormat="0" applyBorder="0" applyAlignment="0" applyProtection="0"/>
    <xf numFmtId="173" fontId="32" fillId="18" borderId="0" applyNumberFormat="0" applyBorder="0" applyAlignment="0" applyProtection="0"/>
    <xf numFmtId="173" fontId="33" fillId="45" borderId="0" applyNumberFormat="0" applyBorder="0" applyAlignment="0" applyProtection="0"/>
    <xf numFmtId="173" fontId="32" fillId="18" borderId="0" applyNumberFormat="0" applyBorder="0" applyAlignment="0" applyProtection="0"/>
    <xf numFmtId="173" fontId="33" fillId="45" borderId="0" applyNumberFormat="0" applyBorder="0" applyAlignment="0" applyProtection="0"/>
    <xf numFmtId="173" fontId="32" fillId="18" borderId="0" applyNumberFormat="0" applyBorder="0" applyAlignment="0" applyProtection="0"/>
    <xf numFmtId="173" fontId="33" fillId="45" borderId="0" applyNumberFormat="0" applyBorder="0" applyAlignment="0" applyProtection="0"/>
    <xf numFmtId="173" fontId="32" fillId="18" borderId="0" applyNumberFormat="0" applyBorder="0" applyAlignment="0" applyProtection="0"/>
    <xf numFmtId="173" fontId="33" fillId="45" borderId="0" applyNumberFormat="0" applyBorder="0" applyAlignment="0" applyProtection="0"/>
    <xf numFmtId="173" fontId="32" fillId="18" borderId="0" applyNumberFormat="0" applyBorder="0" applyAlignment="0" applyProtection="0"/>
    <xf numFmtId="173" fontId="33" fillId="45" borderId="0" applyNumberFormat="0" applyBorder="0" applyAlignment="0" applyProtection="0"/>
    <xf numFmtId="173" fontId="32" fillId="18" borderId="0" applyNumberFormat="0" applyBorder="0" applyAlignment="0" applyProtection="0"/>
    <xf numFmtId="173" fontId="33" fillId="45" borderId="0" applyNumberFormat="0" applyBorder="0" applyAlignment="0" applyProtection="0"/>
    <xf numFmtId="173" fontId="32" fillId="18" borderId="0" applyNumberFormat="0" applyBorder="0" applyAlignment="0" applyProtection="0"/>
    <xf numFmtId="173" fontId="33" fillId="45" borderId="0" applyNumberFormat="0" applyBorder="0" applyAlignment="0" applyProtection="0"/>
    <xf numFmtId="173" fontId="32" fillId="18" borderId="0" applyNumberFormat="0" applyBorder="0" applyAlignment="0" applyProtection="0"/>
    <xf numFmtId="173" fontId="32" fillId="18" borderId="0" applyNumberFormat="0" applyBorder="0" applyAlignment="0" applyProtection="0"/>
    <xf numFmtId="173" fontId="33" fillId="45" borderId="0" applyNumberFormat="0" applyBorder="0" applyAlignment="0" applyProtection="0"/>
    <xf numFmtId="173" fontId="32" fillId="18" borderId="0" applyNumberFormat="0" applyBorder="0" applyAlignment="0" applyProtection="0"/>
    <xf numFmtId="173" fontId="33" fillId="45" borderId="0" applyNumberFormat="0" applyBorder="0" applyAlignment="0" applyProtection="0"/>
    <xf numFmtId="173" fontId="32" fillId="18" borderId="0" applyNumberFormat="0" applyBorder="0" applyAlignment="0" applyProtection="0"/>
    <xf numFmtId="173" fontId="32" fillId="18" borderId="0" applyNumberFormat="0" applyBorder="0" applyAlignment="0" applyProtection="0"/>
    <xf numFmtId="173" fontId="33" fillId="45" borderId="0" applyNumberFormat="0" applyBorder="0" applyAlignment="0" applyProtection="0"/>
    <xf numFmtId="173" fontId="32" fillId="18" borderId="0" applyNumberFormat="0" applyBorder="0" applyAlignment="0" applyProtection="0"/>
    <xf numFmtId="173" fontId="33" fillId="45" borderId="0" applyNumberFormat="0" applyBorder="0" applyAlignment="0" applyProtection="0"/>
    <xf numFmtId="173" fontId="32" fillId="18" borderId="0" applyNumberFormat="0" applyBorder="0" applyAlignment="0" applyProtection="0"/>
    <xf numFmtId="173" fontId="33" fillId="45" borderId="0" applyNumberFormat="0" applyBorder="0" applyAlignment="0" applyProtection="0"/>
    <xf numFmtId="173" fontId="32" fillId="18" borderId="0" applyNumberFormat="0" applyBorder="0" applyAlignment="0" applyProtection="0"/>
    <xf numFmtId="173" fontId="33" fillId="45" borderId="0" applyNumberFormat="0" applyBorder="0" applyAlignment="0" applyProtection="0"/>
    <xf numFmtId="173" fontId="32" fillId="18" borderId="0" applyNumberFormat="0" applyBorder="0" applyAlignment="0" applyProtection="0"/>
    <xf numFmtId="173" fontId="33" fillId="45" borderId="0" applyNumberFormat="0" applyBorder="0" applyAlignment="0" applyProtection="0"/>
    <xf numFmtId="173" fontId="32" fillId="18" borderId="0" applyNumberFormat="0" applyBorder="0" applyAlignment="0" applyProtection="0"/>
    <xf numFmtId="173" fontId="33" fillId="45" borderId="0" applyNumberFormat="0" applyBorder="0" applyAlignment="0" applyProtection="0"/>
    <xf numFmtId="173" fontId="32" fillId="22" borderId="0" applyNumberFormat="0" applyBorder="0" applyAlignment="0" applyProtection="0"/>
    <xf numFmtId="173" fontId="33" fillId="46" borderId="0" applyNumberFormat="0" applyBorder="0" applyAlignment="0" applyProtection="0"/>
    <xf numFmtId="173" fontId="32" fillId="22" borderId="0" applyNumberFormat="0" applyBorder="0" applyAlignment="0" applyProtection="0"/>
    <xf numFmtId="173" fontId="33" fillId="46" borderId="0" applyNumberFormat="0" applyBorder="0" applyAlignment="0" applyProtection="0"/>
    <xf numFmtId="173" fontId="32" fillId="22" borderId="0" applyNumberFormat="0" applyBorder="0" applyAlignment="0" applyProtection="0"/>
    <xf numFmtId="173" fontId="33" fillId="46" borderId="0" applyNumberFormat="0" applyBorder="0" applyAlignment="0" applyProtection="0"/>
    <xf numFmtId="173" fontId="32" fillId="22" borderId="0" applyNumberFormat="0" applyBorder="0" applyAlignment="0" applyProtection="0"/>
    <xf numFmtId="173" fontId="33" fillId="46" borderId="0" applyNumberFormat="0" applyBorder="0" applyAlignment="0" applyProtection="0"/>
    <xf numFmtId="173" fontId="32" fillId="22" borderId="0" applyNumberFormat="0" applyBorder="0" applyAlignment="0" applyProtection="0"/>
    <xf numFmtId="173" fontId="33" fillId="46" borderId="0" applyNumberFormat="0" applyBorder="0" applyAlignment="0" applyProtection="0"/>
    <xf numFmtId="173" fontId="32" fillId="22" borderId="0" applyNumberFormat="0" applyBorder="0" applyAlignment="0" applyProtection="0"/>
    <xf numFmtId="173" fontId="33" fillId="46" borderId="0" applyNumberFormat="0" applyBorder="0" applyAlignment="0" applyProtection="0"/>
    <xf numFmtId="173" fontId="32" fillId="22" borderId="0" applyNumberFormat="0" applyBorder="0" applyAlignment="0" applyProtection="0"/>
    <xf numFmtId="173" fontId="33" fillId="46" borderId="0" applyNumberFormat="0" applyBorder="0" applyAlignment="0" applyProtection="0"/>
    <xf numFmtId="173" fontId="32" fillId="22" borderId="0" applyNumberFormat="0" applyBorder="0" applyAlignment="0" applyProtection="0"/>
    <xf numFmtId="173" fontId="32" fillId="22" borderId="0" applyNumberFormat="0" applyBorder="0" applyAlignment="0" applyProtection="0"/>
    <xf numFmtId="173" fontId="33" fillId="46" borderId="0" applyNumberFormat="0" applyBorder="0" applyAlignment="0" applyProtection="0"/>
    <xf numFmtId="173" fontId="32" fillId="22" borderId="0" applyNumberFormat="0" applyBorder="0" applyAlignment="0" applyProtection="0"/>
    <xf numFmtId="173" fontId="33" fillId="46" borderId="0" applyNumberFormat="0" applyBorder="0" applyAlignment="0" applyProtection="0"/>
    <xf numFmtId="173" fontId="32" fillId="22" borderId="0" applyNumberFormat="0" applyBorder="0" applyAlignment="0" applyProtection="0"/>
    <xf numFmtId="173" fontId="32" fillId="22" borderId="0" applyNumberFormat="0" applyBorder="0" applyAlignment="0" applyProtection="0"/>
    <xf numFmtId="173" fontId="33" fillId="46" borderId="0" applyNumberFormat="0" applyBorder="0" applyAlignment="0" applyProtection="0"/>
    <xf numFmtId="173" fontId="32" fillId="22" borderId="0" applyNumberFormat="0" applyBorder="0" applyAlignment="0" applyProtection="0"/>
    <xf numFmtId="173" fontId="33" fillId="46" borderId="0" applyNumberFormat="0" applyBorder="0" applyAlignment="0" applyProtection="0"/>
    <xf numFmtId="173" fontId="32" fillId="22" borderId="0" applyNumberFormat="0" applyBorder="0" applyAlignment="0" applyProtection="0"/>
    <xf numFmtId="173" fontId="33" fillId="46" borderId="0" applyNumberFormat="0" applyBorder="0" applyAlignment="0" applyProtection="0"/>
    <xf numFmtId="173" fontId="32" fillId="22" borderId="0" applyNumberFormat="0" applyBorder="0" applyAlignment="0" applyProtection="0"/>
    <xf numFmtId="173" fontId="33" fillId="46" borderId="0" applyNumberFormat="0" applyBorder="0" applyAlignment="0" applyProtection="0"/>
    <xf numFmtId="173" fontId="32" fillId="22" borderId="0" applyNumberFormat="0" applyBorder="0" applyAlignment="0" applyProtection="0"/>
    <xf numFmtId="173" fontId="33" fillId="46" borderId="0" applyNumberFormat="0" applyBorder="0" applyAlignment="0" applyProtection="0"/>
    <xf numFmtId="173" fontId="32" fillId="22" borderId="0" applyNumberFormat="0" applyBorder="0" applyAlignment="0" applyProtection="0"/>
    <xf numFmtId="173" fontId="33" fillId="46" borderId="0" applyNumberFormat="0" applyBorder="0" applyAlignment="0" applyProtection="0"/>
    <xf numFmtId="173" fontId="32" fillId="26" borderId="0" applyNumberFormat="0" applyBorder="0" applyAlignment="0" applyProtection="0"/>
    <xf numFmtId="173" fontId="33" fillId="49" borderId="0" applyNumberFormat="0" applyBorder="0" applyAlignment="0" applyProtection="0"/>
    <xf numFmtId="173" fontId="32" fillId="26" borderId="0" applyNumberFormat="0" applyBorder="0" applyAlignment="0" applyProtection="0"/>
    <xf numFmtId="173" fontId="33" fillId="49" borderId="0" applyNumberFormat="0" applyBorder="0" applyAlignment="0" applyProtection="0"/>
    <xf numFmtId="173" fontId="32" fillId="26" borderId="0" applyNumberFormat="0" applyBorder="0" applyAlignment="0" applyProtection="0"/>
    <xf numFmtId="173" fontId="33" fillId="49" borderId="0" applyNumberFormat="0" applyBorder="0" applyAlignment="0" applyProtection="0"/>
    <xf numFmtId="173" fontId="32" fillId="26" borderId="0" applyNumberFormat="0" applyBorder="0" applyAlignment="0" applyProtection="0"/>
    <xf numFmtId="173" fontId="33" fillId="49" borderId="0" applyNumberFormat="0" applyBorder="0" applyAlignment="0" applyProtection="0"/>
    <xf numFmtId="173" fontId="32" fillId="26" borderId="0" applyNumberFormat="0" applyBorder="0" applyAlignment="0" applyProtection="0"/>
    <xf numFmtId="173" fontId="33" fillId="49" borderId="0" applyNumberFormat="0" applyBorder="0" applyAlignment="0" applyProtection="0"/>
    <xf numFmtId="173" fontId="32" fillId="26" borderId="0" applyNumberFormat="0" applyBorder="0" applyAlignment="0" applyProtection="0"/>
    <xf numFmtId="173" fontId="33" fillId="49" borderId="0" applyNumberFormat="0" applyBorder="0" applyAlignment="0" applyProtection="0"/>
    <xf numFmtId="173" fontId="32" fillId="26" borderId="0" applyNumberFormat="0" applyBorder="0" applyAlignment="0" applyProtection="0"/>
    <xf numFmtId="173" fontId="33" fillId="49" borderId="0" applyNumberFormat="0" applyBorder="0" applyAlignment="0" applyProtection="0"/>
    <xf numFmtId="173" fontId="32" fillId="26" borderId="0" applyNumberFormat="0" applyBorder="0" applyAlignment="0" applyProtection="0"/>
    <xf numFmtId="173" fontId="32" fillId="26" borderId="0" applyNumberFormat="0" applyBorder="0" applyAlignment="0" applyProtection="0"/>
    <xf numFmtId="173" fontId="33" fillId="49" borderId="0" applyNumberFormat="0" applyBorder="0" applyAlignment="0" applyProtection="0"/>
    <xf numFmtId="173" fontId="32" fillId="26" borderId="0" applyNumberFormat="0" applyBorder="0" applyAlignment="0" applyProtection="0"/>
    <xf numFmtId="173" fontId="33" fillId="49" borderId="0" applyNumberFormat="0" applyBorder="0" applyAlignment="0" applyProtection="0"/>
    <xf numFmtId="173" fontId="32" fillId="26" borderId="0" applyNumberFormat="0" applyBorder="0" applyAlignment="0" applyProtection="0"/>
    <xf numFmtId="173" fontId="32" fillId="26" borderId="0" applyNumberFormat="0" applyBorder="0" applyAlignment="0" applyProtection="0"/>
    <xf numFmtId="173" fontId="33" fillId="49" borderId="0" applyNumberFormat="0" applyBorder="0" applyAlignment="0" applyProtection="0"/>
    <xf numFmtId="173" fontId="32" fillId="26" borderId="0" applyNumberFormat="0" applyBorder="0" applyAlignment="0" applyProtection="0"/>
    <xf numFmtId="173" fontId="33" fillId="49" borderId="0" applyNumberFormat="0" applyBorder="0" applyAlignment="0" applyProtection="0"/>
    <xf numFmtId="173" fontId="32" fillId="26" borderId="0" applyNumberFormat="0" applyBorder="0" applyAlignment="0" applyProtection="0"/>
    <xf numFmtId="173" fontId="33" fillId="49" borderId="0" applyNumberFormat="0" applyBorder="0" applyAlignment="0" applyProtection="0"/>
    <xf numFmtId="173" fontId="32" fillId="26" borderId="0" applyNumberFormat="0" applyBorder="0" applyAlignment="0" applyProtection="0"/>
    <xf numFmtId="173" fontId="33" fillId="49" borderId="0" applyNumberFormat="0" applyBorder="0" applyAlignment="0" applyProtection="0"/>
    <xf numFmtId="173" fontId="32" fillId="26" borderId="0" applyNumberFormat="0" applyBorder="0" applyAlignment="0" applyProtection="0"/>
    <xf numFmtId="173" fontId="33" fillId="49" borderId="0" applyNumberFormat="0" applyBorder="0" applyAlignment="0" applyProtection="0"/>
    <xf numFmtId="173" fontId="32" fillId="26" borderId="0" applyNumberFormat="0" applyBorder="0" applyAlignment="0" applyProtection="0"/>
    <xf numFmtId="173" fontId="33" fillId="49" borderId="0" applyNumberFormat="0" applyBorder="0" applyAlignment="0" applyProtection="0"/>
    <xf numFmtId="173" fontId="32" fillId="30" borderId="0" applyNumberFormat="0" applyBorder="0" applyAlignment="0" applyProtection="0"/>
    <xf numFmtId="173" fontId="33" fillId="50" borderId="0" applyNumberFormat="0" applyBorder="0" applyAlignment="0" applyProtection="0"/>
    <xf numFmtId="173" fontId="32" fillId="30" borderId="0" applyNumberFormat="0" applyBorder="0" applyAlignment="0" applyProtection="0"/>
    <xf numFmtId="173" fontId="33" fillId="50" borderId="0" applyNumberFormat="0" applyBorder="0" applyAlignment="0" applyProtection="0"/>
    <xf numFmtId="173" fontId="32" fillId="30" borderId="0" applyNumberFormat="0" applyBorder="0" applyAlignment="0" applyProtection="0"/>
    <xf numFmtId="173" fontId="33" fillId="50" borderId="0" applyNumberFormat="0" applyBorder="0" applyAlignment="0" applyProtection="0"/>
    <xf numFmtId="173" fontId="32" fillId="30" borderId="0" applyNumberFormat="0" applyBorder="0" applyAlignment="0" applyProtection="0"/>
    <xf numFmtId="173" fontId="33" fillId="50" borderId="0" applyNumberFormat="0" applyBorder="0" applyAlignment="0" applyProtection="0"/>
    <xf numFmtId="173" fontId="32" fillId="30" borderId="0" applyNumberFormat="0" applyBorder="0" applyAlignment="0" applyProtection="0"/>
    <xf numFmtId="173" fontId="33" fillId="50" borderId="0" applyNumberFormat="0" applyBorder="0" applyAlignment="0" applyProtection="0"/>
    <xf numFmtId="173" fontId="32" fillId="30" borderId="0" applyNumberFormat="0" applyBorder="0" applyAlignment="0" applyProtection="0"/>
    <xf numFmtId="173" fontId="33" fillId="50" borderId="0" applyNumberFormat="0" applyBorder="0" applyAlignment="0" applyProtection="0"/>
    <xf numFmtId="173" fontId="32" fillId="30" borderId="0" applyNumberFormat="0" applyBorder="0" applyAlignment="0" applyProtection="0"/>
    <xf numFmtId="173" fontId="33" fillId="50" borderId="0" applyNumberFormat="0" applyBorder="0" applyAlignment="0" applyProtection="0"/>
    <xf numFmtId="173" fontId="32" fillId="30" borderId="0" applyNumberFormat="0" applyBorder="0" applyAlignment="0" applyProtection="0"/>
    <xf numFmtId="173" fontId="32" fillId="30" borderId="0" applyNumberFormat="0" applyBorder="0" applyAlignment="0" applyProtection="0"/>
    <xf numFmtId="173" fontId="33" fillId="50" borderId="0" applyNumberFormat="0" applyBorder="0" applyAlignment="0" applyProtection="0"/>
    <xf numFmtId="173" fontId="32" fillId="30" borderId="0" applyNumberFormat="0" applyBorder="0" applyAlignment="0" applyProtection="0"/>
    <xf numFmtId="173" fontId="33" fillId="50" borderId="0" applyNumberFormat="0" applyBorder="0" applyAlignment="0" applyProtection="0"/>
    <xf numFmtId="173" fontId="32" fillId="30" borderId="0" applyNumberFormat="0" applyBorder="0" applyAlignment="0" applyProtection="0"/>
    <xf numFmtId="173" fontId="32" fillId="30" borderId="0" applyNumberFormat="0" applyBorder="0" applyAlignment="0" applyProtection="0"/>
    <xf numFmtId="173" fontId="33" fillId="50" borderId="0" applyNumberFormat="0" applyBorder="0" applyAlignment="0" applyProtection="0"/>
    <xf numFmtId="173" fontId="32" fillId="30" borderId="0" applyNumberFormat="0" applyBorder="0" applyAlignment="0" applyProtection="0"/>
    <xf numFmtId="173" fontId="33" fillId="50" borderId="0" applyNumberFormat="0" applyBorder="0" applyAlignment="0" applyProtection="0"/>
    <xf numFmtId="173" fontId="32" fillId="30" borderId="0" applyNumberFormat="0" applyBorder="0" applyAlignment="0" applyProtection="0"/>
    <xf numFmtId="173" fontId="33" fillId="50" borderId="0" applyNumberFormat="0" applyBorder="0" applyAlignment="0" applyProtection="0"/>
    <xf numFmtId="173" fontId="32" fillId="30" borderId="0" applyNumberFormat="0" applyBorder="0" applyAlignment="0" applyProtection="0"/>
    <xf numFmtId="173" fontId="33" fillId="50" borderId="0" applyNumberFormat="0" applyBorder="0" applyAlignment="0" applyProtection="0"/>
    <xf numFmtId="173" fontId="32" fillId="30" borderId="0" applyNumberFormat="0" applyBorder="0" applyAlignment="0" applyProtection="0"/>
    <xf numFmtId="173" fontId="33" fillId="50" borderId="0" applyNumberFormat="0" applyBorder="0" applyAlignment="0" applyProtection="0"/>
    <xf numFmtId="173" fontId="32" fillId="30" borderId="0" applyNumberFormat="0" applyBorder="0" applyAlignment="0" applyProtection="0"/>
    <xf numFmtId="173" fontId="33" fillId="50" borderId="0" applyNumberFormat="0" applyBorder="0" applyAlignment="0" applyProtection="0"/>
    <xf numFmtId="173" fontId="32" fillId="34" borderId="0" applyNumberFormat="0" applyBorder="0" applyAlignment="0" applyProtection="0"/>
    <xf numFmtId="173" fontId="33" fillId="51" borderId="0" applyNumberFormat="0" applyBorder="0" applyAlignment="0" applyProtection="0"/>
    <xf numFmtId="173" fontId="32" fillId="34" borderId="0" applyNumberFormat="0" applyBorder="0" applyAlignment="0" applyProtection="0"/>
    <xf numFmtId="173" fontId="33" fillId="51" borderId="0" applyNumberFormat="0" applyBorder="0" applyAlignment="0" applyProtection="0"/>
    <xf numFmtId="173" fontId="32" fillId="34" borderId="0" applyNumberFormat="0" applyBorder="0" applyAlignment="0" applyProtection="0"/>
    <xf numFmtId="173" fontId="33" fillId="51" borderId="0" applyNumberFormat="0" applyBorder="0" applyAlignment="0" applyProtection="0"/>
    <xf numFmtId="173" fontId="32" fillId="34" borderId="0" applyNumberFormat="0" applyBorder="0" applyAlignment="0" applyProtection="0"/>
    <xf numFmtId="173" fontId="33" fillId="51" borderId="0" applyNumberFormat="0" applyBorder="0" applyAlignment="0" applyProtection="0"/>
    <xf numFmtId="173" fontId="32" fillId="34" borderId="0" applyNumberFormat="0" applyBorder="0" applyAlignment="0" applyProtection="0"/>
    <xf numFmtId="173" fontId="33" fillId="51" borderId="0" applyNumberFormat="0" applyBorder="0" applyAlignment="0" applyProtection="0"/>
    <xf numFmtId="173" fontId="32" fillId="34" borderId="0" applyNumberFormat="0" applyBorder="0" applyAlignment="0" applyProtection="0"/>
    <xf numFmtId="173" fontId="33" fillId="51" borderId="0" applyNumberFormat="0" applyBorder="0" applyAlignment="0" applyProtection="0"/>
    <xf numFmtId="173" fontId="32" fillId="34" borderId="0" applyNumberFormat="0" applyBorder="0" applyAlignment="0" applyProtection="0"/>
    <xf numFmtId="173" fontId="33" fillId="51" borderId="0" applyNumberFormat="0" applyBorder="0" applyAlignment="0" applyProtection="0"/>
    <xf numFmtId="173" fontId="32" fillId="34" borderId="0" applyNumberFormat="0" applyBorder="0" applyAlignment="0" applyProtection="0"/>
    <xf numFmtId="173" fontId="32" fillId="34" borderId="0" applyNumberFormat="0" applyBorder="0" applyAlignment="0" applyProtection="0"/>
    <xf numFmtId="173" fontId="33" fillId="51" borderId="0" applyNumberFormat="0" applyBorder="0" applyAlignment="0" applyProtection="0"/>
    <xf numFmtId="173" fontId="32" fillId="34" borderId="0" applyNumberFormat="0" applyBorder="0" applyAlignment="0" applyProtection="0"/>
    <xf numFmtId="173" fontId="33" fillId="51" borderId="0" applyNumberFormat="0" applyBorder="0" applyAlignment="0" applyProtection="0"/>
    <xf numFmtId="173" fontId="32" fillId="34" borderId="0" applyNumberFormat="0" applyBorder="0" applyAlignment="0" applyProtection="0"/>
    <xf numFmtId="173" fontId="32" fillId="34" borderId="0" applyNumberFormat="0" applyBorder="0" applyAlignment="0" applyProtection="0"/>
    <xf numFmtId="173" fontId="33" fillId="51" borderId="0" applyNumberFormat="0" applyBorder="0" applyAlignment="0" applyProtection="0"/>
    <xf numFmtId="173" fontId="32" fillId="34" borderId="0" applyNumberFormat="0" applyBorder="0" applyAlignment="0" applyProtection="0"/>
    <xf numFmtId="173" fontId="33" fillId="51" borderId="0" applyNumberFormat="0" applyBorder="0" applyAlignment="0" applyProtection="0"/>
    <xf numFmtId="173" fontId="32" fillId="34" borderId="0" applyNumberFormat="0" applyBorder="0" applyAlignment="0" applyProtection="0"/>
    <xf numFmtId="173" fontId="33" fillId="51" borderId="0" applyNumberFormat="0" applyBorder="0" applyAlignment="0" applyProtection="0"/>
    <xf numFmtId="173" fontId="32" fillId="34" borderId="0" applyNumberFormat="0" applyBorder="0" applyAlignment="0" applyProtection="0"/>
    <xf numFmtId="173" fontId="33" fillId="51" borderId="0" applyNumberFormat="0" applyBorder="0" applyAlignment="0" applyProtection="0"/>
    <xf numFmtId="173" fontId="32" fillId="34" borderId="0" applyNumberFormat="0" applyBorder="0" applyAlignment="0" applyProtection="0"/>
    <xf numFmtId="173" fontId="33" fillId="51" borderId="0" applyNumberFormat="0" applyBorder="0" applyAlignment="0" applyProtection="0"/>
    <xf numFmtId="173" fontId="32" fillId="34" borderId="0" applyNumberFormat="0" applyBorder="0" applyAlignment="0" applyProtection="0"/>
    <xf numFmtId="173" fontId="33" fillId="51" borderId="0" applyNumberFormat="0" applyBorder="0" applyAlignment="0" applyProtection="0"/>
    <xf numFmtId="0" fontId="34" fillId="0" borderId="0"/>
    <xf numFmtId="9" fontId="5" fillId="52" borderId="0"/>
    <xf numFmtId="0" fontId="5" fillId="0" borderId="0"/>
    <xf numFmtId="0" fontId="5" fillId="0" borderId="0"/>
    <xf numFmtId="173" fontId="30" fillId="12" borderId="0" applyNumberFormat="0" applyBorder="0" applyAlignment="0" applyProtection="0"/>
    <xf numFmtId="173" fontId="30" fillId="12" borderId="0" applyNumberFormat="0" applyBorder="0" applyAlignment="0" applyProtection="0"/>
    <xf numFmtId="173" fontId="30" fillId="12" borderId="0" applyNumberFormat="0" applyBorder="0" applyAlignment="0" applyProtection="0"/>
    <xf numFmtId="173" fontId="30" fillId="12" borderId="0" applyNumberFormat="0" applyBorder="0" applyAlignment="0" applyProtection="0"/>
    <xf numFmtId="173" fontId="30" fillId="12" borderId="0" applyNumberFormat="0" applyBorder="0" applyAlignment="0" applyProtection="0"/>
    <xf numFmtId="173" fontId="30" fillId="12" borderId="0" applyNumberFormat="0" applyBorder="0" applyAlignment="0" applyProtection="0"/>
    <xf numFmtId="173" fontId="35" fillId="53" borderId="0" applyNumberFormat="0" applyBorder="0" applyAlignment="0" applyProtection="0"/>
    <xf numFmtId="173" fontId="30" fillId="12" borderId="0" applyNumberFormat="0" applyBorder="0" applyAlignment="0" applyProtection="0"/>
    <xf numFmtId="173" fontId="30" fillId="12" borderId="0" applyNumberFormat="0" applyBorder="0" applyAlignment="0" applyProtection="0"/>
    <xf numFmtId="173" fontId="30" fillId="12" borderId="0" applyNumberFormat="0" applyBorder="0" applyAlignment="0" applyProtection="0"/>
    <xf numFmtId="173" fontId="30" fillId="12" borderId="0" applyNumberFormat="0" applyBorder="0" applyAlignment="0" applyProtection="0"/>
    <xf numFmtId="173" fontId="30" fillId="12" borderId="0" applyNumberFormat="0" applyBorder="0" applyAlignment="0" applyProtection="0"/>
    <xf numFmtId="173" fontId="30" fillId="12" borderId="0" applyNumberFormat="0" applyBorder="0" applyAlignment="0" applyProtection="0"/>
    <xf numFmtId="173" fontId="30" fillId="12" borderId="0" applyNumberFormat="0" applyBorder="0" applyAlignment="0" applyProtection="0"/>
    <xf numFmtId="173" fontId="30" fillId="12" borderId="0" applyNumberFormat="0" applyBorder="0" applyAlignment="0" applyProtection="0"/>
    <xf numFmtId="173" fontId="30" fillId="16" borderId="0" applyNumberFormat="0" applyBorder="0" applyAlignment="0" applyProtection="0"/>
    <xf numFmtId="173" fontId="30" fillId="16" borderId="0" applyNumberFormat="0" applyBorder="0" applyAlignment="0" applyProtection="0"/>
    <xf numFmtId="173" fontId="30" fillId="16" borderId="0" applyNumberFormat="0" applyBorder="0" applyAlignment="0" applyProtection="0"/>
    <xf numFmtId="173" fontId="30" fillId="16" borderId="0" applyNumberFormat="0" applyBorder="0" applyAlignment="0" applyProtection="0"/>
    <xf numFmtId="173" fontId="30" fillId="16" borderId="0" applyNumberFormat="0" applyBorder="0" applyAlignment="0" applyProtection="0"/>
    <xf numFmtId="173" fontId="30" fillId="16" borderId="0" applyNumberFormat="0" applyBorder="0" applyAlignment="0" applyProtection="0"/>
    <xf numFmtId="173" fontId="35" fillId="45" borderId="0" applyNumberFormat="0" applyBorder="0" applyAlignment="0" applyProtection="0"/>
    <xf numFmtId="173" fontId="30" fillId="16" borderId="0" applyNumberFormat="0" applyBorder="0" applyAlignment="0" applyProtection="0"/>
    <xf numFmtId="173" fontId="30" fillId="16" borderId="0" applyNumberFormat="0" applyBorder="0" applyAlignment="0" applyProtection="0"/>
    <xf numFmtId="173" fontId="30" fillId="16" borderId="0" applyNumberFormat="0" applyBorder="0" applyAlignment="0" applyProtection="0"/>
    <xf numFmtId="173" fontId="30" fillId="16" borderId="0" applyNumberFormat="0" applyBorder="0" applyAlignment="0" applyProtection="0"/>
    <xf numFmtId="173" fontId="30" fillId="16" borderId="0" applyNumberFormat="0" applyBorder="0" applyAlignment="0" applyProtection="0"/>
    <xf numFmtId="173" fontId="30" fillId="16" borderId="0" applyNumberFormat="0" applyBorder="0" applyAlignment="0" applyProtection="0"/>
    <xf numFmtId="173" fontId="30" fillId="16" borderId="0" applyNumberFormat="0" applyBorder="0" applyAlignment="0" applyProtection="0"/>
    <xf numFmtId="173" fontId="30" fillId="16" borderId="0" applyNumberFormat="0" applyBorder="0" applyAlignment="0" applyProtection="0"/>
    <xf numFmtId="173" fontId="30" fillId="20" borderId="0" applyNumberFormat="0" applyBorder="0" applyAlignment="0" applyProtection="0"/>
    <xf numFmtId="173" fontId="30" fillId="20" borderId="0" applyNumberFormat="0" applyBorder="0" applyAlignment="0" applyProtection="0"/>
    <xf numFmtId="173" fontId="30" fillId="20" borderId="0" applyNumberFormat="0" applyBorder="0" applyAlignment="0" applyProtection="0"/>
    <xf numFmtId="173" fontId="30" fillId="20" borderId="0" applyNumberFormat="0" applyBorder="0" applyAlignment="0" applyProtection="0"/>
    <xf numFmtId="173" fontId="30" fillId="20" borderId="0" applyNumberFormat="0" applyBorder="0" applyAlignment="0" applyProtection="0"/>
    <xf numFmtId="173" fontId="30" fillId="20" borderId="0" applyNumberFormat="0" applyBorder="0" applyAlignment="0" applyProtection="0"/>
    <xf numFmtId="173" fontId="35" fillId="54" borderId="0" applyNumberFormat="0" applyBorder="0" applyAlignment="0" applyProtection="0"/>
    <xf numFmtId="173" fontId="30" fillId="20" borderId="0" applyNumberFormat="0" applyBorder="0" applyAlignment="0" applyProtection="0"/>
    <xf numFmtId="173" fontId="30" fillId="20" borderId="0" applyNumberFormat="0" applyBorder="0" applyAlignment="0" applyProtection="0"/>
    <xf numFmtId="173" fontId="30" fillId="20" borderId="0" applyNumberFormat="0" applyBorder="0" applyAlignment="0" applyProtection="0"/>
    <xf numFmtId="173" fontId="30" fillId="20" borderId="0" applyNumberFormat="0" applyBorder="0" applyAlignment="0" applyProtection="0"/>
    <xf numFmtId="173" fontId="30" fillId="20" borderId="0" applyNumberFormat="0" applyBorder="0" applyAlignment="0" applyProtection="0"/>
    <xf numFmtId="173" fontId="30" fillId="20" borderId="0" applyNumberFormat="0" applyBorder="0" applyAlignment="0" applyProtection="0"/>
    <xf numFmtId="173" fontId="30" fillId="20" borderId="0" applyNumberFormat="0" applyBorder="0" applyAlignment="0" applyProtection="0"/>
    <xf numFmtId="173" fontId="30" fillId="20" borderId="0" applyNumberFormat="0" applyBorder="0" applyAlignment="0" applyProtection="0"/>
    <xf numFmtId="173" fontId="30" fillId="24" borderId="0" applyNumberFormat="0" applyBorder="0" applyAlignment="0" applyProtection="0"/>
    <xf numFmtId="173" fontId="30" fillId="24" borderId="0" applyNumberFormat="0" applyBorder="0" applyAlignment="0" applyProtection="0"/>
    <xf numFmtId="173" fontId="30" fillId="24" borderId="0" applyNumberFormat="0" applyBorder="0" applyAlignment="0" applyProtection="0"/>
    <xf numFmtId="173" fontId="30" fillId="24" borderId="0" applyNumberFormat="0" applyBorder="0" applyAlignment="0" applyProtection="0"/>
    <xf numFmtId="173" fontId="30" fillId="24" borderId="0" applyNumberFormat="0" applyBorder="0" applyAlignment="0" applyProtection="0"/>
    <xf numFmtId="173" fontId="30" fillId="24" borderId="0" applyNumberFormat="0" applyBorder="0" applyAlignment="0" applyProtection="0"/>
    <xf numFmtId="173" fontId="35" fillId="55" borderId="0" applyNumberFormat="0" applyBorder="0" applyAlignment="0" applyProtection="0"/>
    <xf numFmtId="173" fontId="30" fillId="24" borderId="0" applyNumberFormat="0" applyBorder="0" applyAlignment="0" applyProtection="0"/>
    <xf numFmtId="173" fontId="30" fillId="24" borderId="0" applyNumberFormat="0" applyBorder="0" applyAlignment="0" applyProtection="0"/>
    <xf numFmtId="173" fontId="30" fillId="24" borderId="0" applyNumberFormat="0" applyBorder="0" applyAlignment="0" applyProtection="0"/>
    <xf numFmtId="173" fontId="30" fillId="24" borderId="0" applyNumberFormat="0" applyBorder="0" applyAlignment="0" applyProtection="0"/>
    <xf numFmtId="173" fontId="30" fillId="24" borderId="0" applyNumberFormat="0" applyBorder="0" applyAlignment="0" applyProtection="0"/>
    <xf numFmtId="173" fontId="30" fillId="24" borderId="0" applyNumberFormat="0" applyBorder="0" applyAlignment="0" applyProtection="0"/>
    <xf numFmtId="173" fontId="30" fillId="24" borderId="0" applyNumberFormat="0" applyBorder="0" applyAlignment="0" applyProtection="0"/>
    <xf numFmtId="173" fontId="30" fillId="24" borderId="0" applyNumberFormat="0" applyBorder="0" applyAlignment="0" applyProtection="0"/>
    <xf numFmtId="173" fontId="30" fillId="28" borderId="0" applyNumberFormat="0" applyBorder="0" applyAlignment="0" applyProtection="0"/>
    <xf numFmtId="173" fontId="30" fillId="28" borderId="0" applyNumberFormat="0" applyBorder="0" applyAlignment="0" applyProtection="0"/>
    <xf numFmtId="173" fontId="30" fillId="28" borderId="0" applyNumberFormat="0" applyBorder="0" applyAlignment="0" applyProtection="0"/>
    <xf numFmtId="173" fontId="30" fillId="28" borderId="0" applyNumberFormat="0" applyBorder="0" applyAlignment="0" applyProtection="0"/>
    <xf numFmtId="173" fontId="30" fillId="28" borderId="0" applyNumberFormat="0" applyBorder="0" applyAlignment="0" applyProtection="0"/>
    <xf numFmtId="173" fontId="30" fillId="28" borderId="0" applyNumberFormat="0" applyBorder="0" applyAlignment="0" applyProtection="0"/>
    <xf numFmtId="173" fontId="35" fillId="44" borderId="0" applyNumberFormat="0" applyBorder="0" applyAlignment="0" applyProtection="0"/>
    <xf numFmtId="173" fontId="30" fillId="28" borderId="0" applyNumberFormat="0" applyBorder="0" applyAlignment="0" applyProtection="0"/>
    <xf numFmtId="173" fontId="30" fillId="28" borderId="0" applyNumberFormat="0" applyBorder="0" applyAlignment="0" applyProtection="0"/>
    <xf numFmtId="173" fontId="30" fillId="28" borderId="0" applyNumberFormat="0" applyBorder="0" applyAlignment="0" applyProtection="0"/>
    <xf numFmtId="173" fontId="30" fillId="28" borderId="0" applyNumberFormat="0" applyBorder="0" applyAlignment="0" applyProtection="0"/>
    <xf numFmtId="173" fontId="30" fillId="28" borderId="0" applyNumberFormat="0" applyBorder="0" applyAlignment="0" applyProtection="0"/>
    <xf numFmtId="173" fontId="30" fillId="28" borderId="0" applyNumberFormat="0" applyBorder="0" applyAlignment="0" applyProtection="0"/>
    <xf numFmtId="173" fontId="30" fillId="28" borderId="0" applyNumberFormat="0" applyBorder="0" applyAlignment="0" applyProtection="0"/>
    <xf numFmtId="173" fontId="30" fillId="28" borderId="0" applyNumberFormat="0" applyBorder="0" applyAlignment="0" applyProtection="0"/>
    <xf numFmtId="173" fontId="30" fillId="32" borderId="0" applyNumberFormat="0" applyBorder="0" applyAlignment="0" applyProtection="0"/>
    <xf numFmtId="173" fontId="30" fillId="32" borderId="0" applyNumberFormat="0" applyBorder="0" applyAlignment="0" applyProtection="0"/>
    <xf numFmtId="173" fontId="30" fillId="32" borderId="0" applyNumberFormat="0" applyBorder="0" applyAlignment="0" applyProtection="0"/>
    <xf numFmtId="173" fontId="30" fillId="32" borderId="0" applyNumberFormat="0" applyBorder="0" applyAlignment="0" applyProtection="0"/>
    <xf numFmtId="173" fontId="30" fillId="32" borderId="0" applyNumberFormat="0" applyBorder="0" applyAlignment="0" applyProtection="0"/>
    <xf numFmtId="173" fontId="30" fillId="32" borderId="0" applyNumberFormat="0" applyBorder="0" applyAlignment="0" applyProtection="0"/>
    <xf numFmtId="173" fontId="35" fillId="39" borderId="0" applyNumberFormat="0" applyBorder="0" applyAlignment="0" applyProtection="0"/>
    <xf numFmtId="173" fontId="30" fillId="32" borderId="0" applyNumberFormat="0" applyBorder="0" applyAlignment="0" applyProtection="0"/>
    <xf numFmtId="173" fontId="30" fillId="32" borderId="0" applyNumberFormat="0" applyBorder="0" applyAlignment="0" applyProtection="0"/>
    <xf numFmtId="173" fontId="30" fillId="32" borderId="0" applyNumberFormat="0" applyBorder="0" applyAlignment="0" applyProtection="0"/>
    <xf numFmtId="173" fontId="30" fillId="32" borderId="0" applyNumberFormat="0" applyBorder="0" applyAlignment="0" applyProtection="0"/>
    <xf numFmtId="173" fontId="30" fillId="32" borderId="0" applyNumberFormat="0" applyBorder="0" applyAlignment="0" applyProtection="0"/>
    <xf numFmtId="173" fontId="30" fillId="32" borderId="0" applyNumberFormat="0" applyBorder="0" applyAlignment="0" applyProtection="0"/>
    <xf numFmtId="173" fontId="30" fillId="32" borderId="0" applyNumberFormat="0" applyBorder="0" applyAlignment="0" applyProtection="0"/>
    <xf numFmtId="173" fontId="30" fillId="32" borderId="0" applyNumberFormat="0" applyBorder="0" applyAlignment="0" applyProtection="0"/>
    <xf numFmtId="173" fontId="30" fillId="13" borderId="0" applyNumberFormat="0" applyBorder="0" applyAlignment="0" applyProtection="0"/>
    <xf numFmtId="173" fontId="30" fillId="13" borderId="0" applyNumberFormat="0" applyBorder="0" applyAlignment="0" applyProtection="0"/>
    <xf numFmtId="173" fontId="30" fillId="13" borderId="0" applyNumberFormat="0" applyBorder="0" applyAlignment="0" applyProtection="0"/>
    <xf numFmtId="173" fontId="30" fillId="13" borderId="0" applyNumberFormat="0" applyBorder="0" applyAlignment="0" applyProtection="0"/>
    <xf numFmtId="173" fontId="30" fillId="13" borderId="0" applyNumberFormat="0" applyBorder="0" applyAlignment="0" applyProtection="0"/>
    <xf numFmtId="173" fontId="30" fillId="13" borderId="0" applyNumberFormat="0" applyBorder="0" applyAlignment="0" applyProtection="0"/>
    <xf numFmtId="173" fontId="35" fillId="56" borderId="0" applyNumberFormat="0" applyBorder="0" applyAlignment="0" applyProtection="0"/>
    <xf numFmtId="173" fontId="30" fillId="13" borderId="0" applyNumberFormat="0" applyBorder="0" applyAlignment="0" applyProtection="0"/>
    <xf numFmtId="173" fontId="30" fillId="13" borderId="0" applyNumberFormat="0" applyBorder="0" applyAlignment="0" applyProtection="0"/>
    <xf numFmtId="173" fontId="30" fillId="13" borderId="0" applyNumberFormat="0" applyBorder="0" applyAlignment="0" applyProtection="0"/>
    <xf numFmtId="173" fontId="30" fillId="13" borderId="0" applyNumberFormat="0" applyBorder="0" applyAlignment="0" applyProtection="0"/>
    <xf numFmtId="173" fontId="30" fillId="13" borderId="0" applyNumberFormat="0" applyBorder="0" applyAlignment="0" applyProtection="0"/>
    <xf numFmtId="173" fontId="30" fillId="13" borderId="0" applyNumberFormat="0" applyBorder="0" applyAlignment="0" applyProtection="0"/>
    <xf numFmtId="173" fontId="30" fillId="13" borderId="0" applyNumberFormat="0" applyBorder="0" applyAlignment="0" applyProtection="0"/>
    <xf numFmtId="173" fontId="30" fillId="13" borderId="0" applyNumberFormat="0" applyBorder="0" applyAlignment="0" applyProtection="0"/>
    <xf numFmtId="173" fontId="30" fillId="17" borderId="0" applyNumberFormat="0" applyBorder="0" applyAlignment="0" applyProtection="0"/>
    <xf numFmtId="173" fontId="30" fillId="17" borderId="0" applyNumberFormat="0" applyBorder="0" applyAlignment="0" applyProtection="0"/>
    <xf numFmtId="173" fontId="30" fillId="17" borderId="0" applyNumberFormat="0" applyBorder="0" applyAlignment="0" applyProtection="0"/>
    <xf numFmtId="173" fontId="30" fillId="17" borderId="0" applyNumberFormat="0" applyBorder="0" applyAlignment="0" applyProtection="0"/>
    <xf numFmtId="173" fontId="30" fillId="17" borderId="0" applyNumberFormat="0" applyBorder="0" applyAlignment="0" applyProtection="0"/>
    <xf numFmtId="173" fontId="30" fillId="17" borderId="0" applyNumberFormat="0" applyBorder="0" applyAlignment="0" applyProtection="0"/>
    <xf numFmtId="173" fontId="35" fillId="45" borderId="0" applyNumberFormat="0" applyBorder="0" applyAlignment="0" applyProtection="0"/>
    <xf numFmtId="173" fontId="30" fillId="17" borderId="0" applyNumberFormat="0" applyBorder="0" applyAlignment="0" applyProtection="0"/>
    <xf numFmtId="173" fontId="30" fillId="17" borderId="0" applyNumberFormat="0" applyBorder="0" applyAlignment="0" applyProtection="0"/>
    <xf numFmtId="173" fontId="30" fillId="17" borderId="0" applyNumberFormat="0" applyBorder="0" applyAlignment="0" applyProtection="0"/>
    <xf numFmtId="173" fontId="30" fillId="17" borderId="0" applyNumberFormat="0" applyBorder="0" applyAlignment="0" applyProtection="0"/>
    <xf numFmtId="173" fontId="30" fillId="17" borderId="0" applyNumberFormat="0" applyBorder="0" applyAlignment="0" applyProtection="0"/>
    <xf numFmtId="173" fontId="30" fillId="17" borderId="0" applyNumberFormat="0" applyBorder="0" applyAlignment="0" applyProtection="0"/>
    <xf numFmtId="173" fontId="30" fillId="17" borderId="0" applyNumberFormat="0" applyBorder="0" applyAlignment="0" applyProtection="0"/>
    <xf numFmtId="173" fontId="30" fillId="17" borderId="0" applyNumberFormat="0" applyBorder="0" applyAlignment="0" applyProtection="0"/>
    <xf numFmtId="173" fontId="30" fillId="21" borderId="0" applyNumberFormat="0" applyBorder="0" applyAlignment="0" applyProtection="0"/>
    <xf numFmtId="173" fontId="30" fillId="21" borderId="0" applyNumberFormat="0" applyBorder="0" applyAlignment="0" applyProtection="0"/>
    <xf numFmtId="173" fontId="30" fillId="21" borderId="0" applyNumberFormat="0" applyBorder="0" applyAlignment="0" applyProtection="0"/>
    <xf numFmtId="173" fontId="30" fillId="21" borderId="0" applyNumberFormat="0" applyBorder="0" applyAlignment="0" applyProtection="0"/>
    <xf numFmtId="173" fontId="30" fillId="21" borderId="0" applyNumberFormat="0" applyBorder="0" applyAlignment="0" applyProtection="0"/>
    <xf numFmtId="173" fontId="30" fillId="21" borderId="0" applyNumberFormat="0" applyBorder="0" applyAlignment="0" applyProtection="0"/>
    <xf numFmtId="173" fontId="35" fillId="57" borderId="0" applyNumberFormat="0" applyBorder="0" applyAlignment="0" applyProtection="0"/>
    <xf numFmtId="173" fontId="30" fillId="21" borderId="0" applyNumberFormat="0" applyBorder="0" applyAlignment="0" applyProtection="0"/>
    <xf numFmtId="173" fontId="30" fillId="21" borderId="0" applyNumberFormat="0" applyBorder="0" applyAlignment="0" applyProtection="0"/>
    <xf numFmtId="173" fontId="30" fillId="21" borderId="0" applyNumberFormat="0" applyBorder="0" applyAlignment="0" applyProtection="0"/>
    <xf numFmtId="173" fontId="30" fillId="21" borderId="0" applyNumberFormat="0" applyBorder="0" applyAlignment="0" applyProtection="0"/>
    <xf numFmtId="173" fontId="30" fillId="21" borderId="0" applyNumberFormat="0" applyBorder="0" applyAlignment="0" applyProtection="0"/>
    <xf numFmtId="173" fontId="30" fillId="21" borderId="0" applyNumberFormat="0" applyBorder="0" applyAlignment="0" applyProtection="0"/>
    <xf numFmtId="173" fontId="30" fillId="21" borderId="0" applyNumberFormat="0" applyBorder="0" applyAlignment="0" applyProtection="0"/>
    <xf numFmtId="173" fontId="30" fillId="21" borderId="0" applyNumberFormat="0" applyBorder="0" applyAlignment="0" applyProtection="0"/>
    <xf numFmtId="173" fontId="30" fillId="25" borderId="0" applyNumberFormat="0" applyBorder="0" applyAlignment="0" applyProtection="0"/>
    <xf numFmtId="173" fontId="30" fillId="25" borderId="0" applyNumberFormat="0" applyBorder="0" applyAlignment="0" applyProtection="0"/>
    <xf numFmtId="173" fontId="30" fillId="25" borderId="0" applyNumberFormat="0" applyBorder="0" applyAlignment="0" applyProtection="0"/>
    <xf numFmtId="173" fontId="30" fillId="25" borderId="0" applyNumberFormat="0" applyBorder="0" applyAlignment="0" applyProtection="0"/>
    <xf numFmtId="173" fontId="30" fillId="25" borderId="0" applyNumberFormat="0" applyBorder="0" applyAlignment="0" applyProtection="0"/>
    <xf numFmtId="173" fontId="30" fillId="25" borderId="0" applyNumberFormat="0" applyBorder="0" applyAlignment="0" applyProtection="0"/>
    <xf numFmtId="173" fontId="35" fillId="58" borderId="0" applyNumberFormat="0" applyBorder="0" applyAlignment="0" applyProtection="0"/>
    <xf numFmtId="173" fontId="30" fillId="25" borderId="0" applyNumberFormat="0" applyBorder="0" applyAlignment="0" applyProtection="0"/>
    <xf numFmtId="173" fontId="30" fillId="25" borderId="0" applyNumberFormat="0" applyBorder="0" applyAlignment="0" applyProtection="0"/>
    <xf numFmtId="173" fontId="30" fillId="25" borderId="0" applyNumberFormat="0" applyBorder="0" applyAlignment="0" applyProtection="0"/>
    <xf numFmtId="173" fontId="30" fillId="25" borderId="0" applyNumberFormat="0" applyBorder="0" applyAlignment="0" applyProtection="0"/>
    <xf numFmtId="173" fontId="30" fillId="25" borderId="0" applyNumberFormat="0" applyBorder="0" applyAlignment="0" applyProtection="0"/>
    <xf numFmtId="173" fontId="30" fillId="25" borderId="0" applyNumberFormat="0" applyBorder="0" applyAlignment="0" applyProtection="0"/>
    <xf numFmtId="173" fontId="30" fillId="25" borderId="0" applyNumberFormat="0" applyBorder="0" applyAlignment="0" applyProtection="0"/>
    <xf numFmtId="173" fontId="30" fillId="25" borderId="0" applyNumberFormat="0" applyBorder="0" applyAlignment="0" applyProtection="0"/>
    <xf numFmtId="173" fontId="30" fillId="29" borderId="0" applyNumberFormat="0" applyBorder="0" applyAlignment="0" applyProtection="0"/>
    <xf numFmtId="173" fontId="30" fillId="29" borderId="0" applyNumberFormat="0" applyBorder="0" applyAlignment="0" applyProtection="0"/>
    <xf numFmtId="173" fontId="30" fillId="29" borderId="0" applyNumberFormat="0" applyBorder="0" applyAlignment="0" applyProtection="0"/>
    <xf numFmtId="173" fontId="30" fillId="29" borderId="0" applyNumberFormat="0" applyBorder="0" applyAlignment="0" applyProtection="0"/>
    <xf numFmtId="173" fontId="30" fillId="29" borderId="0" applyNumberFormat="0" applyBorder="0" applyAlignment="0" applyProtection="0"/>
    <xf numFmtId="173" fontId="30" fillId="29" borderId="0" applyNumberFormat="0" applyBorder="0" applyAlignment="0" applyProtection="0"/>
    <xf numFmtId="173" fontId="35" fillId="56" borderId="0" applyNumberFormat="0" applyBorder="0" applyAlignment="0" applyProtection="0"/>
    <xf numFmtId="173" fontId="30" fillId="29" borderId="0" applyNumberFormat="0" applyBorder="0" applyAlignment="0" applyProtection="0"/>
    <xf numFmtId="173" fontId="30" fillId="29" borderId="0" applyNumberFormat="0" applyBorder="0" applyAlignment="0" applyProtection="0"/>
    <xf numFmtId="173" fontId="30" fillId="29" borderId="0" applyNumberFormat="0" applyBorder="0" applyAlignment="0" applyProtection="0"/>
    <xf numFmtId="173" fontId="30" fillId="29" borderId="0" applyNumberFormat="0" applyBorder="0" applyAlignment="0" applyProtection="0"/>
    <xf numFmtId="173" fontId="30" fillId="29" borderId="0" applyNumberFormat="0" applyBorder="0" applyAlignment="0" applyProtection="0"/>
    <xf numFmtId="173" fontId="30" fillId="29" borderId="0" applyNumberFormat="0" applyBorder="0" applyAlignment="0" applyProtection="0"/>
    <xf numFmtId="173" fontId="30" fillId="29" borderId="0" applyNumberFormat="0" applyBorder="0" applyAlignment="0" applyProtection="0"/>
    <xf numFmtId="173" fontId="30" fillId="29" borderId="0" applyNumberFormat="0" applyBorder="0" applyAlignment="0" applyProtection="0"/>
    <xf numFmtId="173" fontId="30" fillId="33" borderId="0" applyNumberFormat="0" applyBorder="0" applyAlignment="0" applyProtection="0"/>
    <xf numFmtId="173" fontId="30" fillId="33" borderId="0" applyNumberFormat="0" applyBorder="0" applyAlignment="0" applyProtection="0"/>
    <xf numFmtId="173" fontId="30" fillId="33" borderId="0" applyNumberFormat="0" applyBorder="0" applyAlignment="0" applyProtection="0"/>
    <xf numFmtId="173" fontId="30" fillId="33" borderId="0" applyNumberFormat="0" applyBorder="0" applyAlignment="0" applyProtection="0"/>
    <xf numFmtId="173" fontId="30" fillId="33" borderId="0" applyNumberFormat="0" applyBorder="0" applyAlignment="0" applyProtection="0"/>
    <xf numFmtId="173" fontId="30" fillId="33" borderId="0" applyNumberFormat="0" applyBorder="0" applyAlignment="0" applyProtection="0"/>
    <xf numFmtId="173" fontId="35" fillId="43" borderId="0" applyNumberFormat="0" applyBorder="0" applyAlignment="0" applyProtection="0"/>
    <xf numFmtId="173" fontId="30" fillId="33" borderId="0" applyNumberFormat="0" applyBorder="0" applyAlignment="0" applyProtection="0"/>
    <xf numFmtId="173" fontId="30" fillId="33" borderId="0" applyNumberFormat="0" applyBorder="0" applyAlignment="0" applyProtection="0"/>
    <xf numFmtId="173" fontId="30" fillId="33" borderId="0" applyNumberFormat="0" applyBorder="0" applyAlignment="0" applyProtection="0"/>
    <xf numFmtId="173" fontId="30" fillId="33" borderId="0" applyNumberFormat="0" applyBorder="0" applyAlignment="0" applyProtection="0"/>
    <xf numFmtId="173" fontId="30" fillId="33" borderId="0" applyNumberFormat="0" applyBorder="0" applyAlignment="0" applyProtection="0"/>
    <xf numFmtId="173" fontId="30" fillId="33" borderId="0" applyNumberFormat="0" applyBorder="0" applyAlignment="0" applyProtection="0"/>
    <xf numFmtId="173" fontId="30" fillId="33" borderId="0" applyNumberFormat="0" applyBorder="0" applyAlignment="0" applyProtection="0"/>
    <xf numFmtId="173" fontId="30" fillId="33" borderId="0" applyNumberFormat="0" applyBorder="0" applyAlignment="0" applyProtection="0"/>
    <xf numFmtId="173" fontId="32" fillId="14" borderId="0" applyNumberFormat="0" applyBorder="0" applyAlignment="0" applyProtection="0"/>
    <xf numFmtId="173" fontId="32" fillId="14" borderId="0" applyNumberFormat="0" applyBorder="0" applyAlignment="0" applyProtection="0"/>
    <xf numFmtId="173" fontId="32" fillId="14" borderId="0" applyNumberFormat="0" applyBorder="0" applyAlignment="0" applyProtection="0"/>
    <xf numFmtId="173" fontId="32" fillId="14" borderId="0" applyNumberFormat="0" applyBorder="0" applyAlignment="0" applyProtection="0"/>
    <xf numFmtId="173" fontId="32" fillId="14" borderId="0" applyNumberFormat="0" applyBorder="0" applyAlignment="0" applyProtection="0"/>
    <xf numFmtId="173" fontId="32" fillId="14" borderId="0" applyNumberFormat="0" applyBorder="0" applyAlignment="0" applyProtection="0"/>
    <xf numFmtId="173" fontId="36" fillId="56" borderId="0" applyNumberFormat="0" applyBorder="0" applyAlignment="0" applyProtection="0"/>
    <xf numFmtId="173" fontId="32" fillId="14" borderId="0" applyNumberFormat="0" applyBorder="0" applyAlignment="0" applyProtection="0"/>
    <xf numFmtId="173" fontId="32" fillId="14" borderId="0" applyNumberFormat="0" applyBorder="0" applyAlignment="0" applyProtection="0"/>
    <xf numFmtId="173" fontId="32" fillId="14" borderId="0" applyNumberFormat="0" applyBorder="0" applyAlignment="0" applyProtection="0"/>
    <xf numFmtId="173" fontId="32" fillId="14" borderId="0" applyNumberFormat="0" applyBorder="0" applyAlignment="0" applyProtection="0"/>
    <xf numFmtId="173" fontId="32" fillId="14" borderId="0" applyNumberFormat="0" applyBorder="0" applyAlignment="0" applyProtection="0"/>
    <xf numFmtId="173" fontId="32" fillId="14" borderId="0" applyNumberFormat="0" applyBorder="0" applyAlignment="0" applyProtection="0"/>
    <xf numFmtId="173" fontId="32" fillId="14" borderId="0" applyNumberFormat="0" applyBorder="0" applyAlignment="0" applyProtection="0"/>
    <xf numFmtId="173" fontId="32" fillId="14" borderId="0" applyNumberFormat="0" applyBorder="0" applyAlignment="0" applyProtection="0"/>
    <xf numFmtId="173" fontId="32" fillId="18" borderId="0" applyNumberFormat="0" applyBorder="0" applyAlignment="0" applyProtection="0"/>
    <xf numFmtId="173" fontId="32" fillId="18" borderId="0" applyNumberFormat="0" applyBorder="0" applyAlignment="0" applyProtection="0"/>
    <xf numFmtId="173" fontId="32" fillId="18" borderId="0" applyNumberFormat="0" applyBorder="0" applyAlignment="0" applyProtection="0"/>
    <xf numFmtId="173" fontId="32" fillId="18" borderId="0" applyNumberFormat="0" applyBorder="0" applyAlignment="0" applyProtection="0"/>
    <xf numFmtId="173" fontId="32" fillId="18" borderId="0" applyNumberFormat="0" applyBorder="0" applyAlignment="0" applyProtection="0"/>
    <xf numFmtId="173" fontId="32" fillId="18" borderId="0" applyNumberFormat="0" applyBorder="0" applyAlignment="0" applyProtection="0"/>
    <xf numFmtId="173" fontId="36" fillId="45" borderId="0" applyNumberFormat="0" applyBorder="0" applyAlignment="0" applyProtection="0"/>
    <xf numFmtId="173" fontId="32" fillId="18" borderId="0" applyNumberFormat="0" applyBorder="0" applyAlignment="0" applyProtection="0"/>
    <xf numFmtId="173" fontId="32" fillId="18" borderId="0" applyNumberFormat="0" applyBorder="0" applyAlignment="0" applyProtection="0"/>
    <xf numFmtId="173" fontId="32" fillId="18" borderId="0" applyNumberFormat="0" applyBorder="0" applyAlignment="0" applyProtection="0"/>
    <xf numFmtId="173" fontId="32" fillId="18" borderId="0" applyNumberFormat="0" applyBorder="0" applyAlignment="0" applyProtection="0"/>
    <xf numFmtId="173" fontId="32" fillId="18" borderId="0" applyNumberFormat="0" applyBorder="0" applyAlignment="0" applyProtection="0"/>
    <xf numFmtId="173" fontId="32" fillId="18" borderId="0" applyNumberFormat="0" applyBorder="0" applyAlignment="0" applyProtection="0"/>
    <xf numFmtId="173" fontId="32" fillId="18" borderId="0" applyNumberFormat="0" applyBorder="0" applyAlignment="0" applyProtection="0"/>
    <xf numFmtId="173" fontId="32" fillId="18" borderId="0" applyNumberFormat="0" applyBorder="0" applyAlignment="0" applyProtection="0"/>
    <xf numFmtId="173" fontId="32" fillId="22" borderId="0" applyNumberFormat="0" applyBorder="0" applyAlignment="0" applyProtection="0"/>
    <xf numFmtId="173" fontId="32" fillId="22" borderId="0" applyNumberFormat="0" applyBorder="0" applyAlignment="0" applyProtection="0"/>
    <xf numFmtId="173" fontId="32" fillId="22" borderId="0" applyNumberFormat="0" applyBorder="0" applyAlignment="0" applyProtection="0"/>
    <xf numFmtId="173" fontId="32" fillId="22" borderId="0" applyNumberFormat="0" applyBorder="0" applyAlignment="0" applyProtection="0"/>
    <xf numFmtId="173" fontId="32" fillId="22" borderId="0" applyNumberFormat="0" applyBorder="0" applyAlignment="0" applyProtection="0"/>
    <xf numFmtId="173" fontId="32" fillId="22" borderId="0" applyNumberFormat="0" applyBorder="0" applyAlignment="0" applyProtection="0"/>
    <xf numFmtId="173" fontId="36" fillId="57" borderId="0" applyNumberFormat="0" applyBorder="0" applyAlignment="0" applyProtection="0"/>
    <xf numFmtId="173" fontId="32" fillId="22" borderId="0" applyNumberFormat="0" applyBorder="0" applyAlignment="0" applyProtection="0"/>
    <xf numFmtId="173" fontId="32" fillId="22" borderId="0" applyNumberFormat="0" applyBorder="0" applyAlignment="0" applyProtection="0"/>
    <xf numFmtId="173" fontId="32" fillId="22" borderId="0" applyNumberFormat="0" applyBorder="0" applyAlignment="0" applyProtection="0"/>
    <xf numFmtId="173" fontId="32" fillId="22" borderId="0" applyNumberFormat="0" applyBorder="0" applyAlignment="0" applyProtection="0"/>
    <xf numFmtId="173" fontId="32" fillId="22" borderId="0" applyNumberFormat="0" applyBorder="0" applyAlignment="0" applyProtection="0"/>
    <xf numFmtId="173" fontId="32" fillId="22" borderId="0" applyNumberFormat="0" applyBorder="0" applyAlignment="0" applyProtection="0"/>
    <xf numFmtId="173" fontId="32" fillId="22" borderId="0" applyNumberFormat="0" applyBorder="0" applyAlignment="0" applyProtection="0"/>
    <xf numFmtId="173" fontId="32" fillId="22" borderId="0" applyNumberFormat="0" applyBorder="0" applyAlignment="0" applyProtection="0"/>
    <xf numFmtId="173" fontId="32" fillId="26" borderId="0" applyNumberFormat="0" applyBorder="0" applyAlignment="0" applyProtection="0"/>
    <xf numFmtId="173" fontId="32" fillId="26" borderId="0" applyNumberFormat="0" applyBorder="0" applyAlignment="0" applyProtection="0"/>
    <xf numFmtId="173" fontId="32" fillId="26" borderId="0" applyNumberFormat="0" applyBorder="0" applyAlignment="0" applyProtection="0"/>
    <xf numFmtId="173" fontId="32" fillId="26" borderId="0" applyNumberFormat="0" applyBorder="0" applyAlignment="0" applyProtection="0"/>
    <xf numFmtId="173" fontId="32" fillId="26" borderId="0" applyNumberFormat="0" applyBorder="0" applyAlignment="0" applyProtection="0"/>
    <xf numFmtId="173" fontId="32" fillId="26" borderId="0" applyNumberFormat="0" applyBorder="0" applyAlignment="0" applyProtection="0"/>
    <xf numFmtId="173" fontId="36" fillId="58" borderId="0" applyNumberFormat="0" applyBorder="0" applyAlignment="0" applyProtection="0"/>
    <xf numFmtId="173" fontId="32" fillId="26" borderId="0" applyNumberFormat="0" applyBorder="0" applyAlignment="0" applyProtection="0"/>
    <xf numFmtId="173" fontId="32" fillId="26" borderId="0" applyNumberFormat="0" applyBorder="0" applyAlignment="0" applyProtection="0"/>
    <xf numFmtId="173" fontId="32" fillId="26" borderId="0" applyNumberFormat="0" applyBorder="0" applyAlignment="0" applyProtection="0"/>
    <xf numFmtId="173" fontId="32" fillId="26" borderId="0" applyNumberFormat="0" applyBorder="0" applyAlignment="0" applyProtection="0"/>
    <xf numFmtId="173" fontId="32" fillId="26" borderId="0" applyNumberFormat="0" applyBorder="0" applyAlignment="0" applyProtection="0"/>
    <xf numFmtId="173" fontId="32" fillId="26" borderId="0" applyNumberFormat="0" applyBorder="0" applyAlignment="0" applyProtection="0"/>
    <xf numFmtId="173" fontId="32" fillId="26" borderId="0" applyNumberFormat="0" applyBorder="0" applyAlignment="0" applyProtection="0"/>
    <xf numFmtId="173" fontId="32" fillId="26" borderId="0" applyNumberFormat="0" applyBorder="0" applyAlignment="0" applyProtection="0"/>
    <xf numFmtId="173" fontId="32" fillId="30" borderId="0" applyNumberFormat="0" applyBorder="0" applyAlignment="0" applyProtection="0"/>
    <xf numFmtId="173" fontId="32" fillId="30" borderId="0" applyNumberFormat="0" applyBorder="0" applyAlignment="0" applyProtection="0"/>
    <xf numFmtId="173" fontId="32" fillId="30" borderId="0" applyNumberFormat="0" applyBorder="0" applyAlignment="0" applyProtection="0"/>
    <xf numFmtId="173" fontId="32" fillId="30" borderId="0" applyNumberFormat="0" applyBorder="0" applyAlignment="0" applyProtection="0"/>
    <xf numFmtId="173" fontId="32" fillId="30" borderId="0" applyNumberFormat="0" applyBorder="0" applyAlignment="0" applyProtection="0"/>
    <xf numFmtId="173" fontId="32" fillId="30" borderId="0" applyNumberFormat="0" applyBorder="0" applyAlignment="0" applyProtection="0"/>
    <xf numFmtId="173" fontId="36" fillId="56" borderId="0" applyNumberFormat="0" applyBorder="0" applyAlignment="0" applyProtection="0"/>
    <xf numFmtId="173" fontId="32" fillId="30" borderId="0" applyNumberFormat="0" applyBorder="0" applyAlignment="0" applyProtection="0"/>
    <xf numFmtId="173" fontId="32" fillId="30" borderId="0" applyNumberFormat="0" applyBorder="0" applyAlignment="0" applyProtection="0"/>
    <xf numFmtId="173" fontId="32" fillId="30" borderId="0" applyNumberFormat="0" applyBorder="0" applyAlignment="0" applyProtection="0"/>
    <xf numFmtId="173" fontId="32" fillId="30" borderId="0" applyNumberFormat="0" applyBorder="0" applyAlignment="0" applyProtection="0"/>
    <xf numFmtId="173" fontId="32" fillId="30" borderId="0" applyNumberFormat="0" applyBorder="0" applyAlignment="0" applyProtection="0"/>
    <xf numFmtId="173" fontId="32" fillId="30" borderId="0" applyNumberFormat="0" applyBorder="0" applyAlignment="0" applyProtection="0"/>
    <xf numFmtId="173" fontId="32" fillId="30" borderId="0" applyNumberFormat="0" applyBorder="0" applyAlignment="0" applyProtection="0"/>
    <xf numFmtId="173" fontId="32" fillId="30" borderId="0" applyNumberFormat="0" applyBorder="0" applyAlignment="0" applyProtection="0"/>
    <xf numFmtId="173" fontId="32" fillId="34" borderId="0" applyNumberFormat="0" applyBorder="0" applyAlignment="0" applyProtection="0"/>
    <xf numFmtId="173" fontId="32" fillId="34" borderId="0" applyNumberFormat="0" applyBorder="0" applyAlignment="0" applyProtection="0"/>
    <xf numFmtId="173" fontId="32" fillId="34" borderId="0" applyNumberFormat="0" applyBorder="0" applyAlignment="0" applyProtection="0"/>
    <xf numFmtId="173" fontId="32" fillId="34" borderId="0" applyNumberFormat="0" applyBorder="0" applyAlignment="0" applyProtection="0"/>
    <xf numFmtId="173" fontId="32" fillId="34" borderId="0" applyNumberFormat="0" applyBorder="0" applyAlignment="0" applyProtection="0"/>
    <xf numFmtId="173" fontId="32" fillId="34" borderId="0" applyNumberFormat="0" applyBorder="0" applyAlignment="0" applyProtection="0"/>
    <xf numFmtId="173" fontId="36" fillId="43" borderId="0" applyNumberFormat="0" applyBorder="0" applyAlignment="0" applyProtection="0"/>
    <xf numFmtId="173" fontId="32" fillId="34" borderId="0" applyNumberFormat="0" applyBorder="0" applyAlignment="0" applyProtection="0"/>
    <xf numFmtId="173" fontId="32" fillId="34" borderId="0" applyNumberFormat="0" applyBorder="0" applyAlignment="0" applyProtection="0"/>
    <xf numFmtId="173" fontId="32" fillId="34" borderId="0" applyNumberFormat="0" applyBorder="0" applyAlignment="0" applyProtection="0"/>
    <xf numFmtId="173" fontId="32" fillId="34" borderId="0" applyNumberFormat="0" applyBorder="0" applyAlignment="0" applyProtection="0"/>
    <xf numFmtId="173" fontId="32" fillId="34" borderId="0" applyNumberFormat="0" applyBorder="0" applyAlignment="0" applyProtection="0"/>
    <xf numFmtId="173" fontId="32" fillId="34" borderId="0" applyNumberFormat="0" applyBorder="0" applyAlignment="0" applyProtection="0"/>
    <xf numFmtId="173" fontId="32" fillId="34" borderId="0" applyNumberFormat="0" applyBorder="0" applyAlignment="0" applyProtection="0"/>
    <xf numFmtId="173" fontId="32" fillId="34" borderId="0" applyNumberFormat="0" applyBorder="0" applyAlignment="0" applyProtection="0"/>
    <xf numFmtId="174" fontId="5" fillId="0" borderId="0" applyFont="0" applyFill="0" applyBorder="0" applyAlignment="0" applyProtection="0"/>
    <xf numFmtId="175" fontId="37" fillId="0" borderId="0" applyFont="0" applyFill="0" applyBorder="0" applyAlignment="0" applyProtection="0"/>
    <xf numFmtId="176" fontId="38" fillId="59" borderId="0" applyNumberFormat="0" applyBorder="0" applyAlignment="0" applyProtection="0"/>
    <xf numFmtId="173" fontId="38" fillId="59" borderId="0" applyNumberFormat="0" applyBorder="0" applyAlignment="0" applyProtection="0"/>
    <xf numFmtId="176" fontId="38" fillId="60" borderId="0" applyNumberFormat="0" applyBorder="0" applyAlignment="0" applyProtection="0"/>
    <xf numFmtId="173" fontId="38" fillId="60" borderId="0" applyNumberFormat="0" applyBorder="0" applyAlignment="0" applyProtection="0"/>
    <xf numFmtId="176" fontId="39" fillId="61" borderId="0" applyNumberFormat="0" applyBorder="0" applyAlignment="0" applyProtection="0"/>
    <xf numFmtId="173" fontId="39" fillId="61" borderId="0" applyNumberFormat="0" applyBorder="0" applyAlignment="0" applyProtection="0"/>
    <xf numFmtId="173" fontId="32" fillId="11" borderId="0" applyNumberFormat="0" applyBorder="0" applyAlignment="0" applyProtection="0"/>
    <xf numFmtId="173" fontId="32" fillId="11" borderId="0" applyNumberFormat="0" applyBorder="0" applyAlignment="0" applyProtection="0"/>
    <xf numFmtId="173" fontId="32" fillId="11" borderId="0" applyNumberFormat="0" applyBorder="0" applyAlignment="0" applyProtection="0"/>
    <xf numFmtId="173" fontId="32" fillId="11" borderId="0" applyNumberFormat="0" applyBorder="0" applyAlignment="0" applyProtection="0"/>
    <xf numFmtId="173" fontId="32" fillId="11" borderId="0" applyNumberFormat="0" applyBorder="0" applyAlignment="0" applyProtection="0"/>
    <xf numFmtId="173" fontId="32" fillId="11" borderId="0" applyNumberFormat="0" applyBorder="0" applyAlignment="0" applyProtection="0"/>
    <xf numFmtId="173" fontId="39" fillId="62" borderId="0" applyNumberFormat="0" applyBorder="0" applyAlignment="0" applyProtection="0"/>
    <xf numFmtId="173" fontId="32" fillId="11" borderId="0" applyNumberFormat="0" applyBorder="0" applyAlignment="0" applyProtection="0"/>
    <xf numFmtId="173" fontId="32" fillId="11" borderId="0" applyNumberFormat="0" applyBorder="0" applyAlignment="0" applyProtection="0"/>
    <xf numFmtId="173" fontId="32" fillId="11" borderId="0" applyNumberFormat="0" applyBorder="0" applyAlignment="0" applyProtection="0"/>
    <xf numFmtId="173" fontId="32" fillId="11" borderId="0" applyNumberFormat="0" applyBorder="0" applyAlignment="0" applyProtection="0"/>
    <xf numFmtId="173" fontId="32" fillId="11" borderId="0" applyNumberFormat="0" applyBorder="0" applyAlignment="0" applyProtection="0"/>
    <xf numFmtId="173" fontId="32" fillId="11" borderId="0" applyNumberFormat="0" applyBorder="0" applyAlignment="0" applyProtection="0"/>
    <xf numFmtId="173" fontId="32" fillId="11" borderId="0" applyNumberFormat="0" applyBorder="0" applyAlignment="0" applyProtection="0"/>
    <xf numFmtId="173" fontId="32" fillId="11" borderId="0" applyNumberFormat="0" applyBorder="0" applyAlignment="0" applyProtection="0"/>
    <xf numFmtId="176" fontId="38" fillId="63" borderId="0" applyNumberFormat="0" applyBorder="0" applyAlignment="0" applyProtection="0"/>
    <xf numFmtId="173" fontId="38" fillId="63" borderId="0" applyNumberFormat="0" applyBorder="0" applyAlignment="0" applyProtection="0"/>
    <xf numFmtId="176" fontId="38" fillId="64" borderId="0" applyNumberFormat="0" applyBorder="0" applyAlignment="0" applyProtection="0"/>
    <xf numFmtId="173" fontId="38" fillId="64" borderId="0" applyNumberFormat="0" applyBorder="0" applyAlignment="0" applyProtection="0"/>
    <xf numFmtId="176" fontId="39" fillId="65" borderId="0" applyNumberFormat="0" applyBorder="0" applyAlignment="0" applyProtection="0"/>
    <xf numFmtId="173" fontId="39" fillId="65" borderId="0" applyNumberFormat="0" applyBorder="0" applyAlignment="0" applyProtection="0"/>
    <xf numFmtId="173" fontId="32" fillId="15" borderId="0" applyNumberFormat="0" applyBorder="0" applyAlignment="0" applyProtection="0"/>
    <xf numFmtId="173" fontId="32" fillId="15" borderId="0" applyNumberFormat="0" applyBorder="0" applyAlignment="0" applyProtection="0"/>
    <xf numFmtId="173" fontId="32" fillId="15" borderId="0" applyNumberFormat="0" applyBorder="0" applyAlignment="0" applyProtection="0"/>
    <xf numFmtId="173" fontId="32" fillId="15" borderId="0" applyNumberFormat="0" applyBorder="0" applyAlignment="0" applyProtection="0"/>
    <xf numFmtId="173" fontId="32" fillId="15" borderId="0" applyNumberFormat="0" applyBorder="0" applyAlignment="0" applyProtection="0"/>
    <xf numFmtId="173" fontId="32" fillId="15" borderId="0" applyNumberFormat="0" applyBorder="0" applyAlignment="0" applyProtection="0"/>
    <xf numFmtId="173" fontId="39" fillId="66" borderId="0" applyNumberFormat="0" applyBorder="0" applyAlignment="0" applyProtection="0"/>
    <xf numFmtId="173" fontId="32" fillId="15" borderId="0" applyNumberFormat="0" applyBorder="0" applyAlignment="0" applyProtection="0"/>
    <xf numFmtId="173" fontId="32" fillId="15" borderId="0" applyNumberFormat="0" applyBorder="0" applyAlignment="0" applyProtection="0"/>
    <xf numFmtId="173" fontId="32" fillId="15" borderId="0" applyNumberFormat="0" applyBorder="0" applyAlignment="0" applyProtection="0"/>
    <xf numFmtId="173" fontId="32" fillId="15" borderId="0" applyNumberFormat="0" applyBorder="0" applyAlignment="0" applyProtection="0"/>
    <xf numFmtId="173" fontId="32" fillId="15" borderId="0" applyNumberFormat="0" applyBorder="0" applyAlignment="0" applyProtection="0"/>
    <xf numFmtId="173" fontId="32" fillId="15" borderId="0" applyNumberFormat="0" applyBorder="0" applyAlignment="0" applyProtection="0"/>
    <xf numFmtId="173" fontId="32" fillId="15" borderId="0" applyNumberFormat="0" applyBorder="0" applyAlignment="0" applyProtection="0"/>
    <xf numFmtId="173" fontId="32" fillId="15" borderId="0" applyNumberFormat="0" applyBorder="0" applyAlignment="0" applyProtection="0"/>
    <xf numFmtId="176" fontId="38" fillId="67" borderId="0" applyNumberFormat="0" applyBorder="0" applyAlignment="0" applyProtection="0"/>
    <xf numFmtId="173" fontId="38" fillId="67" borderId="0" applyNumberFormat="0" applyBorder="0" applyAlignment="0" applyProtection="0"/>
    <xf numFmtId="176" fontId="38" fillId="68" borderId="0" applyNumberFormat="0" applyBorder="0" applyAlignment="0" applyProtection="0"/>
    <xf numFmtId="173" fontId="38" fillId="68" borderId="0" applyNumberFormat="0" applyBorder="0" applyAlignment="0" applyProtection="0"/>
    <xf numFmtId="176" fontId="39" fillId="69" borderId="0" applyNumberFormat="0" applyBorder="0" applyAlignment="0" applyProtection="0"/>
    <xf numFmtId="173" fontId="39" fillId="69" borderId="0" applyNumberFormat="0" applyBorder="0" applyAlignment="0" applyProtection="0"/>
    <xf numFmtId="173" fontId="32" fillId="19" borderId="0" applyNumberFormat="0" applyBorder="0" applyAlignment="0" applyProtection="0"/>
    <xf numFmtId="173" fontId="32" fillId="19" borderId="0" applyNumberFormat="0" applyBorder="0" applyAlignment="0" applyProtection="0"/>
    <xf numFmtId="173" fontId="32" fillId="19" borderId="0" applyNumberFormat="0" applyBorder="0" applyAlignment="0" applyProtection="0"/>
    <xf numFmtId="173" fontId="32" fillId="19" borderId="0" applyNumberFormat="0" applyBorder="0" applyAlignment="0" applyProtection="0"/>
    <xf numFmtId="173" fontId="32" fillId="19" borderId="0" applyNumberFormat="0" applyBorder="0" applyAlignment="0" applyProtection="0"/>
    <xf numFmtId="173" fontId="32" fillId="19" borderId="0" applyNumberFormat="0" applyBorder="0" applyAlignment="0" applyProtection="0"/>
    <xf numFmtId="173" fontId="39" fillId="65" borderId="0" applyNumberFormat="0" applyBorder="0" applyAlignment="0" applyProtection="0"/>
    <xf numFmtId="173" fontId="32" fillId="19" borderId="0" applyNumberFormat="0" applyBorder="0" applyAlignment="0" applyProtection="0"/>
    <xf numFmtId="173" fontId="32" fillId="19" borderId="0" applyNumberFormat="0" applyBorder="0" applyAlignment="0" applyProtection="0"/>
    <xf numFmtId="173" fontId="32" fillId="19" borderId="0" applyNumberFormat="0" applyBorder="0" applyAlignment="0" applyProtection="0"/>
    <xf numFmtId="173" fontId="32" fillId="19" borderId="0" applyNumberFormat="0" applyBorder="0" applyAlignment="0" applyProtection="0"/>
    <xf numFmtId="173" fontId="32" fillId="19" borderId="0" applyNumberFormat="0" applyBorder="0" applyAlignment="0" applyProtection="0"/>
    <xf numFmtId="173" fontId="32" fillId="19" borderId="0" applyNumberFormat="0" applyBorder="0" applyAlignment="0" applyProtection="0"/>
    <xf numFmtId="173" fontId="32" fillId="19" borderId="0" applyNumberFormat="0" applyBorder="0" applyAlignment="0" applyProtection="0"/>
    <xf numFmtId="173" fontId="32" fillId="19" borderId="0" applyNumberFormat="0" applyBorder="0" applyAlignment="0" applyProtection="0"/>
    <xf numFmtId="176" fontId="38" fillId="68" borderId="0" applyNumberFormat="0" applyBorder="0" applyAlignment="0" applyProtection="0"/>
    <xf numFmtId="173" fontId="38" fillId="68" borderId="0" applyNumberFormat="0" applyBorder="0" applyAlignment="0" applyProtection="0"/>
    <xf numFmtId="176" fontId="38" fillId="69" borderId="0" applyNumberFormat="0" applyBorder="0" applyAlignment="0" applyProtection="0"/>
    <xf numFmtId="173" fontId="38" fillId="69" borderId="0" applyNumberFormat="0" applyBorder="0" applyAlignment="0" applyProtection="0"/>
    <xf numFmtId="176" fontId="39" fillId="69" borderId="0" applyNumberFormat="0" applyBorder="0" applyAlignment="0" applyProtection="0"/>
    <xf numFmtId="173" fontId="39" fillId="69" borderId="0" applyNumberFormat="0" applyBorder="0" applyAlignment="0" applyProtection="0"/>
    <xf numFmtId="173" fontId="32" fillId="23" borderId="0" applyNumberFormat="0" applyBorder="0" applyAlignment="0" applyProtection="0"/>
    <xf numFmtId="173" fontId="32" fillId="23" borderId="0" applyNumberFormat="0" applyBorder="0" applyAlignment="0" applyProtection="0"/>
    <xf numFmtId="173" fontId="32" fillId="23" borderId="0" applyNumberFormat="0" applyBorder="0" applyAlignment="0" applyProtection="0"/>
    <xf numFmtId="173" fontId="32" fillId="23" borderId="0" applyNumberFormat="0" applyBorder="0" applyAlignment="0" applyProtection="0"/>
    <xf numFmtId="173" fontId="32" fillId="23" borderId="0" applyNumberFormat="0" applyBorder="0" applyAlignment="0" applyProtection="0"/>
    <xf numFmtId="173" fontId="32" fillId="23" borderId="0" applyNumberFormat="0" applyBorder="0" applyAlignment="0" applyProtection="0"/>
    <xf numFmtId="173" fontId="39" fillId="70" borderId="0" applyNumberFormat="0" applyBorder="0" applyAlignment="0" applyProtection="0"/>
    <xf numFmtId="173" fontId="32" fillId="23" borderId="0" applyNumberFormat="0" applyBorder="0" applyAlignment="0" applyProtection="0"/>
    <xf numFmtId="173" fontId="32" fillId="23" borderId="0" applyNumberFormat="0" applyBorder="0" applyAlignment="0" applyProtection="0"/>
    <xf numFmtId="173" fontId="32" fillId="23" borderId="0" applyNumberFormat="0" applyBorder="0" applyAlignment="0" applyProtection="0"/>
    <xf numFmtId="173" fontId="32" fillId="23" borderId="0" applyNumberFormat="0" applyBorder="0" applyAlignment="0" applyProtection="0"/>
    <xf numFmtId="173" fontId="32" fillId="23" borderId="0" applyNumberFormat="0" applyBorder="0" applyAlignment="0" applyProtection="0"/>
    <xf numFmtId="173" fontId="32" fillId="23" borderId="0" applyNumberFormat="0" applyBorder="0" applyAlignment="0" applyProtection="0"/>
    <xf numFmtId="173" fontId="32" fillId="23" borderId="0" applyNumberFormat="0" applyBorder="0" applyAlignment="0" applyProtection="0"/>
    <xf numFmtId="173" fontId="32" fillId="23" borderId="0" applyNumberFormat="0" applyBorder="0" applyAlignment="0" applyProtection="0"/>
    <xf numFmtId="176" fontId="38" fillId="59" borderId="0" applyNumberFormat="0" applyBorder="0" applyAlignment="0" applyProtection="0"/>
    <xf numFmtId="173" fontId="38" fillId="59" borderId="0" applyNumberFormat="0" applyBorder="0" applyAlignment="0" applyProtection="0"/>
    <xf numFmtId="176" fontId="38" fillId="60" borderId="0" applyNumberFormat="0" applyBorder="0" applyAlignment="0" applyProtection="0"/>
    <xf numFmtId="173" fontId="38" fillId="60" borderId="0" applyNumberFormat="0" applyBorder="0" applyAlignment="0" applyProtection="0"/>
    <xf numFmtId="176" fontId="39" fillId="60" borderId="0" applyNumberFormat="0" applyBorder="0" applyAlignment="0" applyProtection="0"/>
    <xf numFmtId="173" fontId="39" fillId="60" borderId="0" applyNumberFormat="0" applyBorder="0" applyAlignment="0" applyProtection="0"/>
    <xf numFmtId="173" fontId="32" fillId="27" borderId="0" applyNumberFormat="0" applyBorder="0" applyAlignment="0" applyProtection="0"/>
    <xf numFmtId="173" fontId="32" fillId="27" borderId="0" applyNumberFormat="0" applyBorder="0" applyAlignment="0" applyProtection="0"/>
    <xf numFmtId="173" fontId="32" fillId="27" borderId="0" applyNumberFormat="0" applyBorder="0" applyAlignment="0" applyProtection="0"/>
    <xf numFmtId="173" fontId="32" fillId="27" borderId="0" applyNumberFormat="0" applyBorder="0" applyAlignment="0" applyProtection="0"/>
    <xf numFmtId="173" fontId="32" fillId="27" borderId="0" applyNumberFormat="0" applyBorder="0" applyAlignment="0" applyProtection="0"/>
    <xf numFmtId="173" fontId="32" fillId="27" borderId="0" applyNumberFormat="0" applyBorder="0" applyAlignment="0" applyProtection="0"/>
    <xf numFmtId="173" fontId="39" fillId="71" borderId="0" applyNumberFormat="0" applyBorder="0" applyAlignment="0" applyProtection="0"/>
    <xf numFmtId="173" fontId="32" fillId="27" borderId="0" applyNumberFormat="0" applyBorder="0" applyAlignment="0" applyProtection="0"/>
    <xf numFmtId="173" fontId="32" fillId="27" borderId="0" applyNumberFormat="0" applyBorder="0" applyAlignment="0" applyProtection="0"/>
    <xf numFmtId="173" fontId="32" fillId="27" borderId="0" applyNumberFormat="0" applyBorder="0" applyAlignment="0" applyProtection="0"/>
    <xf numFmtId="173" fontId="32" fillId="27" borderId="0" applyNumberFormat="0" applyBorder="0" applyAlignment="0" applyProtection="0"/>
    <xf numFmtId="173" fontId="32" fillId="27" borderId="0" applyNumberFormat="0" applyBorder="0" applyAlignment="0" applyProtection="0"/>
    <xf numFmtId="173" fontId="32" fillId="27" borderId="0" applyNumberFormat="0" applyBorder="0" applyAlignment="0" applyProtection="0"/>
    <xf numFmtId="173" fontId="32" fillId="27" borderId="0" applyNumberFormat="0" applyBorder="0" applyAlignment="0" applyProtection="0"/>
    <xf numFmtId="173" fontId="32" fillId="27" borderId="0" applyNumberFormat="0" applyBorder="0" applyAlignment="0" applyProtection="0"/>
    <xf numFmtId="176" fontId="38" fillId="72" borderId="0" applyNumberFormat="0" applyBorder="0" applyAlignment="0" applyProtection="0"/>
    <xf numFmtId="173" fontId="38" fillId="72" borderId="0" applyNumberFormat="0" applyBorder="0" applyAlignment="0" applyProtection="0"/>
    <xf numFmtId="176" fontId="38" fillId="64" borderId="0" applyNumberFormat="0" applyBorder="0" applyAlignment="0" applyProtection="0"/>
    <xf numFmtId="173" fontId="38" fillId="64" borderId="0" applyNumberFormat="0" applyBorder="0" applyAlignment="0" applyProtection="0"/>
    <xf numFmtId="176" fontId="39" fillId="73" borderId="0" applyNumberFormat="0" applyBorder="0" applyAlignment="0" applyProtection="0"/>
    <xf numFmtId="173" fontId="39" fillId="73" borderId="0" applyNumberFormat="0" applyBorder="0" applyAlignment="0" applyProtection="0"/>
    <xf numFmtId="173" fontId="32" fillId="31" borderId="0" applyNumberFormat="0" applyBorder="0" applyAlignment="0" applyProtection="0"/>
    <xf numFmtId="173" fontId="32" fillId="31" borderId="0" applyNumberFormat="0" applyBorder="0" applyAlignment="0" applyProtection="0"/>
    <xf numFmtId="173" fontId="32" fillId="31" borderId="0" applyNumberFormat="0" applyBorder="0" applyAlignment="0" applyProtection="0"/>
    <xf numFmtId="173" fontId="32" fillId="31" borderId="0" applyNumberFormat="0" applyBorder="0" applyAlignment="0" applyProtection="0"/>
    <xf numFmtId="173" fontId="32" fillId="31" borderId="0" applyNumberFormat="0" applyBorder="0" applyAlignment="0" applyProtection="0"/>
    <xf numFmtId="173" fontId="32" fillId="31" borderId="0" applyNumberFormat="0" applyBorder="0" applyAlignment="0" applyProtection="0"/>
    <xf numFmtId="173" fontId="39" fillId="74" borderId="0" applyNumberFormat="0" applyBorder="0" applyAlignment="0" applyProtection="0"/>
    <xf numFmtId="173" fontId="32" fillId="31" borderId="0" applyNumberFormat="0" applyBorder="0" applyAlignment="0" applyProtection="0"/>
    <xf numFmtId="173" fontId="32" fillId="31" borderId="0" applyNumberFormat="0" applyBorder="0" applyAlignment="0" applyProtection="0"/>
    <xf numFmtId="173" fontId="32" fillId="31" borderId="0" applyNumberFormat="0" applyBorder="0" applyAlignment="0" applyProtection="0"/>
    <xf numFmtId="173" fontId="32" fillId="31" borderId="0" applyNumberFormat="0" applyBorder="0" applyAlignment="0" applyProtection="0"/>
    <xf numFmtId="173" fontId="32" fillId="31" borderId="0" applyNumberFormat="0" applyBorder="0" applyAlignment="0" applyProtection="0"/>
    <xf numFmtId="173" fontId="32" fillId="31" borderId="0" applyNumberFormat="0" applyBorder="0" applyAlignment="0" applyProtection="0"/>
    <xf numFmtId="173" fontId="32" fillId="31" borderId="0" applyNumberFormat="0" applyBorder="0" applyAlignment="0" applyProtection="0"/>
    <xf numFmtId="173" fontId="32" fillId="31" borderId="0" applyNumberFormat="0" applyBorder="0" applyAlignment="0" applyProtection="0"/>
    <xf numFmtId="173" fontId="40" fillId="0" borderId="0" applyNumberFormat="0" applyFill="0" applyBorder="0" applyAlignment="0" applyProtection="0"/>
    <xf numFmtId="173" fontId="41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1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1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1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1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1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1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1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1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1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1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1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1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1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1" fillId="0" borderId="0" applyNumberFormat="0" applyFill="0" applyBorder="0" applyAlignment="0" applyProtection="0"/>
    <xf numFmtId="173" fontId="5" fillId="0" borderId="0"/>
    <xf numFmtId="173" fontId="16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173" fontId="16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173" fontId="16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173" fontId="16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173" fontId="16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173" fontId="16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173" fontId="16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173" fontId="16" fillId="0" borderId="0" applyNumberFormat="0" applyFill="0" applyBorder="0" applyAlignment="0" applyProtection="0"/>
    <xf numFmtId="173" fontId="16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173" fontId="16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173" fontId="16" fillId="0" borderId="0" applyNumberFormat="0" applyFill="0" applyBorder="0" applyAlignment="0" applyProtection="0"/>
    <xf numFmtId="173" fontId="16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173" fontId="16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173" fontId="16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173" fontId="16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173" fontId="16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173" fontId="16" fillId="0" borderId="0" applyNumberFormat="0" applyFill="0" applyBorder="0" applyAlignment="0" applyProtection="0"/>
    <xf numFmtId="173" fontId="42" fillId="0" borderId="0" applyNumberFormat="0" applyFill="0" applyBorder="0" applyAlignment="0" applyProtection="0"/>
    <xf numFmtId="40" fontId="43" fillId="0" borderId="3" applyNumberFormat="0">
      <alignment horizontal="center"/>
    </xf>
    <xf numFmtId="173" fontId="44" fillId="5" borderId="0" applyNumberFormat="0" applyBorder="0" applyAlignment="0" applyProtection="0"/>
    <xf numFmtId="173" fontId="44" fillId="5" borderId="0" applyNumberFormat="0" applyBorder="0" applyAlignment="0" applyProtection="0"/>
    <xf numFmtId="173" fontId="44" fillId="5" borderId="0" applyNumberFormat="0" applyBorder="0" applyAlignment="0" applyProtection="0"/>
    <xf numFmtId="173" fontId="44" fillId="5" borderId="0" applyNumberFormat="0" applyBorder="0" applyAlignment="0" applyProtection="0"/>
    <xf numFmtId="173" fontId="44" fillId="5" borderId="0" applyNumberFormat="0" applyBorder="0" applyAlignment="0" applyProtection="0"/>
    <xf numFmtId="173" fontId="44" fillId="5" borderId="0" applyNumberFormat="0" applyBorder="0" applyAlignment="0" applyProtection="0"/>
    <xf numFmtId="173" fontId="45" fillId="64" borderId="0" applyNumberFormat="0" applyBorder="0" applyAlignment="0" applyProtection="0"/>
    <xf numFmtId="173" fontId="44" fillId="5" borderId="0" applyNumberFormat="0" applyBorder="0" applyAlignment="0" applyProtection="0"/>
    <xf numFmtId="173" fontId="44" fillId="5" borderId="0" applyNumberFormat="0" applyBorder="0" applyAlignment="0" applyProtection="0"/>
    <xf numFmtId="173" fontId="44" fillId="5" borderId="0" applyNumberFormat="0" applyBorder="0" applyAlignment="0" applyProtection="0"/>
    <xf numFmtId="173" fontId="44" fillId="5" borderId="0" applyNumberFormat="0" applyBorder="0" applyAlignment="0" applyProtection="0"/>
    <xf numFmtId="173" fontId="44" fillId="5" borderId="0" applyNumberFormat="0" applyBorder="0" applyAlignment="0" applyProtection="0"/>
    <xf numFmtId="173" fontId="44" fillId="5" borderId="0" applyNumberFormat="0" applyBorder="0" applyAlignment="0" applyProtection="0"/>
    <xf numFmtId="173" fontId="44" fillId="5" borderId="0" applyNumberFormat="0" applyBorder="0" applyAlignment="0" applyProtection="0"/>
    <xf numFmtId="173" fontId="44" fillId="5" borderId="0" applyNumberFormat="0" applyBorder="0" applyAlignment="0" applyProtection="0"/>
    <xf numFmtId="173" fontId="46" fillId="0" borderId="23" applyNumberFormat="0" applyFill="0" applyAlignment="0" applyProtection="0"/>
    <xf numFmtId="173" fontId="47" fillId="0" borderId="24" applyNumberFormat="0" applyFill="0" applyAlignment="0" applyProtection="0"/>
    <xf numFmtId="173" fontId="46" fillId="0" borderId="23" applyNumberFormat="0" applyFill="0" applyAlignment="0" applyProtection="0"/>
    <xf numFmtId="173" fontId="47" fillId="0" borderId="24" applyNumberFormat="0" applyFill="0" applyAlignment="0" applyProtection="0"/>
    <xf numFmtId="173" fontId="46" fillId="0" borderId="23" applyNumberFormat="0" applyFill="0" applyAlignment="0" applyProtection="0"/>
    <xf numFmtId="173" fontId="47" fillId="0" borderId="24" applyNumberFormat="0" applyFill="0" applyAlignment="0" applyProtection="0"/>
    <xf numFmtId="173" fontId="46" fillId="0" borderId="23" applyNumberFormat="0" applyFill="0" applyAlignment="0" applyProtection="0"/>
    <xf numFmtId="173" fontId="47" fillId="0" borderId="24" applyNumberFormat="0" applyFill="0" applyAlignment="0" applyProtection="0"/>
    <xf numFmtId="173" fontId="46" fillId="0" borderId="23" applyNumberFormat="0" applyFill="0" applyAlignment="0" applyProtection="0"/>
    <xf numFmtId="173" fontId="47" fillId="0" borderId="24" applyNumberFormat="0" applyFill="0" applyAlignment="0" applyProtection="0"/>
    <xf numFmtId="173" fontId="46" fillId="0" borderId="23" applyNumberFormat="0" applyFill="0" applyAlignment="0" applyProtection="0"/>
    <xf numFmtId="173" fontId="47" fillId="0" borderId="24" applyNumberFormat="0" applyFill="0" applyAlignment="0" applyProtection="0"/>
    <xf numFmtId="173" fontId="46" fillId="0" borderId="23" applyNumberFormat="0" applyFill="0" applyAlignment="0" applyProtection="0"/>
    <xf numFmtId="173" fontId="47" fillId="0" borderId="24" applyNumberFormat="0" applyFill="0" applyAlignment="0" applyProtection="0"/>
    <xf numFmtId="173" fontId="46" fillId="0" borderId="23" applyNumberFormat="0" applyFill="0" applyAlignment="0" applyProtection="0"/>
    <xf numFmtId="173" fontId="46" fillId="0" borderId="23" applyNumberFormat="0" applyFill="0" applyAlignment="0" applyProtection="0"/>
    <xf numFmtId="173" fontId="48" fillId="0" borderId="25" applyNumberFormat="0" applyFill="0" applyAlignment="0" applyProtection="0"/>
    <xf numFmtId="173" fontId="46" fillId="0" borderId="23" applyNumberFormat="0" applyFill="0" applyAlignment="0" applyProtection="0"/>
    <xf numFmtId="173" fontId="47" fillId="0" borderId="24" applyNumberFormat="0" applyFill="0" applyAlignment="0" applyProtection="0"/>
    <xf numFmtId="173" fontId="48" fillId="0" borderId="25" applyNumberFormat="0" applyFill="0" applyAlignment="0" applyProtection="0"/>
    <xf numFmtId="173" fontId="46" fillId="0" borderId="23" applyNumberFormat="0" applyFill="0" applyAlignment="0" applyProtection="0"/>
    <xf numFmtId="173" fontId="48" fillId="0" borderId="25" applyNumberFormat="0" applyFill="0" applyAlignment="0" applyProtection="0"/>
    <xf numFmtId="173" fontId="47" fillId="0" borderId="24" applyNumberFormat="0" applyFill="0" applyAlignment="0" applyProtection="0"/>
    <xf numFmtId="173" fontId="48" fillId="0" borderId="25" applyNumberFormat="0" applyFill="0" applyAlignment="0" applyProtection="0"/>
    <xf numFmtId="173" fontId="47" fillId="0" borderId="24" applyNumberFormat="0" applyFill="0" applyAlignment="0" applyProtection="0"/>
    <xf numFmtId="173" fontId="48" fillId="0" borderId="25" applyNumberFormat="0" applyFill="0" applyAlignment="0" applyProtection="0"/>
    <xf numFmtId="173" fontId="47" fillId="0" borderId="24" applyNumberFormat="0" applyFill="0" applyAlignment="0" applyProtection="0"/>
    <xf numFmtId="173" fontId="48" fillId="0" borderId="25" applyNumberFormat="0" applyFill="0" applyAlignment="0" applyProtection="0"/>
    <xf numFmtId="173" fontId="47" fillId="0" borderId="24" applyNumberFormat="0" applyFill="0" applyAlignment="0" applyProtection="0"/>
    <xf numFmtId="173" fontId="48" fillId="0" borderId="25" applyNumberFormat="0" applyFill="0" applyAlignment="0" applyProtection="0"/>
    <xf numFmtId="173" fontId="47" fillId="0" borderId="24" applyNumberFormat="0" applyFill="0" applyAlignment="0" applyProtection="0"/>
    <xf numFmtId="173" fontId="48" fillId="0" borderId="25" applyNumberFormat="0" applyFill="0" applyAlignment="0" applyProtection="0"/>
    <xf numFmtId="173" fontId="47" fillId="0" borderId="24" applyNumberFormat="0" applyFill="0" applyAlignment="0" applyProtection="0"/>
    <xf numFmtId="173" fontId="49" fillId="0" borderId="26" applyNumberFormat="0" applyFill="0" applyAlignment="0" applyProtection="0"/>
    <xf numFmtId="173" fontId="50" fillId="0" borderId="27" applyNumberFormat="0" applyFill="0" applyAlignment="0" applyProtection="0"/>
    <xf numFmtId="173" fontId="49" fillId="0" borderId="26" applyNumberFormat="0" applyFill="0" applyAlignment="0" applyProtection="0"/>
    <xf numFmtId="173" fontId="50" fillId="0" borderId="27" applyNumberFormat="0" applyFill="0" applyAlignment="0" applyProtection="0"/>
    <xf numFmtId="173" fontId="49" fillId="0" borderId="26" applyNumberFormat="0" applyFill="0" applyAlignment="0" applyProtection="0"/>
    <xf numFmtId="173" fontId="50" fillId="0" borderId="27" applyNumberFormat="0" applyFill="0" applyAlignment="0" applyProtection="0"/>
    <xf numFmtId="173" fontId="49" fillId="0" borderId="26" applyNumberFormat="0" applyFill="0" applyAlignment="0" applyProtection="0"/>
    <xf numFmtId="173" fontId="50" fillId="0" borderId="27" applyNumberFormat="0" applyFill="0" applyAlignment="0" applyProtection="0"/>
    <xf numFmtId="173" fontId="49" fillId="0" borderId="26" applyNumberFormat="0" applyFill="0" applyAlignment="0" applyProtection="0"/>
    <xf numFmtId="173" fontId="50" fillId="0" borderId="27" applyNumberFormat="0" applyFill="0" applyAlignment="0" applyProtection="0"/>
    <xf numFmtId="173" fontId="49" fillId="0" borderId="26" applyNumberFormat="0" applyFill="0" applyAlignment="0" applyProtection="0"/>
    <xf numFmtId="173" fontId="50" fillId="0" borderId="27" applyNumberFormat="0" applyFill="0" applyAlignment="0" applyProtection="0"/>
    <xf numFmtId="173" fontId="49" fillId="0" borderId="26" applyNumberFormat="0" applyFill="0" applyAlignment="0" applyProtection="0"/>
    <xf numFmtId="173" fontId="50" fillId="0" borderId="27" applyNumberFormat="0" applyFill="0" applyAlignment="0" applyProtection="0"/>
    <xf numFmtId="173" fontId="49" fillId="0" borderId="26" applyNumberFormat="0" applyFill="0" applyAlignment="0" applyProtection="0"/>
    <xf numFmtId="173" fontId="49" fillId="0" borderId="26" applyNumberFormat="0" applyFill="0" applyAlignment="0" applyProtection="0"/>
    <xf numFmtId="173" fontId="49" fillId="0" borderId="26" applyNumberFormat="0" applyFill="0" applyAlignment="0" applyProtection="0"/>
    <xf numFmtId="173" fontId="49" fillId="0" borderId="26" applyNumberFormat="0" applyFill="0" applyAlignment="0" applyProtection="0"/>
    <xf numFmtId="173" fontId="50" fillId="0" borderId="27" applyNumberFormat="0" applyFill="0" applyAlignment="0" applyProtection="0"/>
    <xf numFmtId="173" fontId="49" fillId="0" borderId="26" applyNumberFormat="0" applyFill="0" applyAlignment="0" applyProtection="0"/>
    <xf numFmtId="173" fontId="49" fillId="0" borderId="26" applyNumberFormat="0" applyFill="0" applyAlignment="0" applyProtection="0"/>
    <xf numFmtId="173" fontId="49" fillId="0" borderId="26" applyNumberFormat="0" applyFill="0" applyAlignment="0" applyProtection="0"/>
    <xf numFmtId="173" fontId="50" fillId="0" borderId="27" applyNumberFormat="0" applyFill="0" applyAlignment="0" applyProtection="0"/>
    <xf numFmtId="173" fontId="49" fillId="0" borderId="26" applyNumberFormat="0" applyFill="0" applyAlignment="0" applyProtection="0"/>
    <xf numFmtId="173" fontId="50" fillId="0" borderId="27" applyNumberFormat="0" applyFill="0" applyAlignment="0" applyProtection="0"/>
    <xf numFmtId="173" fontId="49" fillId="0" borderId="26" applyNumberFormat="0" applyFill="0" applyAlignment="0" applyProtection="0"/>
    <xf numFmtId="173" fontId="50" fillId="0" borderId="27" applyNumberFormat="0" applyFill="0" applyAlignment="0" applyProtection="0"/>
    <xf numFmtId="173" fontId="49" fillId="0" borderId="26" applyNumberFormat="0" applyFill="0" applyAlignment="0" applyProtection="0"/>
    <xf numFmtId="173" fontId="50" fillId="0" borderId="27" applyNumberFormat="0" applyFill="0" applyAlignment="0" applyProtection="0"/>
    <xf numFmtId="173" fontId="49" fillId="0" borderId="26" applyNumberFormat="0" applyFill="0" applyAlignment="0" applyProtection="0"/>
    <xf numFmtId="173" fontId="50" fillId="0" borderId="27" applyNumberFormat="0" applyFill="0" applyAlignment="0" applyProtection="0"/>
    <xf numFmtId="173" fontId="49" fillId="0" borderId="26" applyNumberFormat="0" applyFill="0" applyAlignment="0" applyProtection="0"/>
    <xf numFmtId="173" fontId="50" fillId="0" borderId="27" applyNumberFormat="0" applyFill="0" applyAlignment="0" applyProtection="0"/>
    <xf numFmtId="173" fontId="51" fillId="0" borderId="28" applyNumberFormat="0" applyFill="0" applyAlignment="0" applyProtection="0"/>
    <xf numFmtId="173" fontId="52" fillId="0" borderId="28" applyNumberFormat="0" applyFill="0" applyAlignment="0" applyProtection="0"/>
    <xf numFmtId="173" fontId="51" fillId="0" borderId="28" applyNumberFormat="0" applyFill="0" applyAlignment="0" applyProtection="0"/>
    <xf numFmtId="173" fontId="52" fillId="0" borderId="28" applyNumberFormat="0" applyFill="0" applyAlignment="0" applyProtection="0"/>
    <xf numFmtId="173" fontId="51" fillId="0" borderId="28" applyNumberFormat="0" applyFill="0" applyAlignment="0" applyProtection="0"/>
    <xf numFmtId="173" fontId="52" fillId="0" borderId="28" applyNumberFormat="0" applyFill="0" applyAlignment="0" applyProtection="0"/>
    <xf numFmtId="173" fontId="51" fillId="0" borderId="28" applyNumberFormat="0" applyFill="0" applyAlignment="0" applyProtection="0"/>
    <xf numFmtId="173" fontId="52" fillId="0" borderId="28" applyNumberFormat="0" applyFill="0" applyAlignment="0" applyProtection="0"/>
    <xf numFmtId="173" fontId="51" fillId="0" borderId="28" applyNumberFormat="0" applyFill="0" applyAlignment="0" applyProtection="0"/>
    <xf numFmtId="173" fontId="52" fillId="0" borderId="28" applyNumberFormat="0" applyFill="0" applyAlignment="0" applyProtection="0"/>
    <xf numFmtId="173" fontId="51" fillId="0" borderId="28" applyNumberFormat="0" applyFill="0" applyAlignment="0" applyProtection="0"/>
    <xf numFmtId="173" fontId="52" fillId="0" borderId="28" applyNumberFormat="0" applyFill="0" applyAlignment="0" applyProtection="0"/>
    <xf numFmtId="173" fontId="51" fillId="0" borderId="28" applyNumberFormat="0" applyFill="0" applyAlignment="0" applyProtection="0"/>
    <xf numFmtId="173" fontId="52" fillId="0" borderId="28" applyNumberFormat="0" applyFill="0" applyAlignment="0" applyProtection="0"/>
    <xf numFmtId="173" fontId="51" fillId="0" borderId="28" applyNumberFormat="0" applyFill="0" applyAlignment="0" applyProtection="0"/>
    <xf numFmtId="173" fontId="51" fillId="0" borderId="28" applyNumberFormat="0" applyFill="0" applyAlignment="0" applyProtection="0"/>
    <xf numFmtId="173" fontId="51" fillId="0" borderId="29" applyNumberFormat="0" applyFill="0" applyAlignment="0" applyProtection="0"/>
    <xf numFmtId="173" fontId="51" fillId="0" borderId="28" applyNumberFormat="0" applyFill="0" applyAlignment="0" applyProtection="0"/>
    <xf numFmtId="173" fontId="52" fillId="0" borderId="28" applyNumberFormat="0" applyFill="0" applyAlignment="0" applyProtection="0"/>
    <xf numFmtId="173" fontId="51" fillId="0" borderId="29" applyNumberFormat="0" applyFill="0" applyAlignment="0" applyProtection="0"/>
    <xf numFmtId="173" fontId="51" fillId="0" borderId="28" applyNumberFormat="0" applyFill="0" applyAlignment="0" applyProtection="0"/>
    <xf numFmtId="173" fontId="51" fillId="0" borderId="29" applyNumberFormat="0" applyFill="0" applyAlignment="0" applyProtection="0"/>
    <xf numFmtId="173" fontId="52" fillId="0" borderId="28" applyNumberFormat="0" applyFill="0" applyAlignment="0" applyProtection="0"/>
    <xf numFmtId="173" fontId="51" fillId="0" borderId="29" applyNumberFormat="0" applyFill="0" applyAlignment="0" applyProtection="0"/>
    <xf numFmtId="173" fontId="52" fillId="0" borderId="28" applyNumberFormat="0" applyFill="0" applyAlignment="0" applyProtection="0"/>
    <xf numFmtId="173" fontId="51" fillId="0" borderId="29" applyNumberFormat="0" applyFill="0" applyAlignment="0" applyProtection="0"/>
    <xf numFmtId="173" fontId="52" fillId="0" borderId="28" applyNumberFormat="0" applyFill="0" applyAlignment="0" applyProtection="0"/>
    <xf numFmtId="173" fontId="51" fillId="0" borderId="29" applyNumberFormat="0" applyFill="0" applyAlignment="0" applyProtection="0"/>
    <xf numFmtId="173" fontId="52" fillId="0" borderId="28" applyNumberFormat="0" applyFill="0" applyAlignment="0" applyProtection="0"/>
    <xf numFmtId="173" fontId="51" fillId="0" borderId="29" applyNumberFormat="0" applyFill="0" applyAlignment="0" applyProtection="0"/>
    <xf numFmtId="173" fontId="52" fillId="0" borderId="28" applyNumberFormat="0" applyFill="0" applyAlignment="0" applyProtection="0"/>
    <xf numFmtId="173" fontId="51" fillId="0" borderId="29" applyNumberFormat="0" applyFill="0" applyAlignment="0" applyProtection="0"/>
    <xf numFmtId="173" fontId="52" fillId="0" borderId="28" applyNumberFormat="0" applyFill="0" applyAlignment="0" applyProtection="0"/>
    <xf numFmtId="173" fontId="53" fillId="0" borderId="30" applyNumberFormat="0" applyFill="0" applyAlignment="0" applyProtection="0"/>
    <xf numFmtId="173" fontId="54" fillId="0" borderId="31" applyNumberFormat="0" applyFill="0" applyAlignment="0" applyProtection="0"/>
    <xf numFmtId="173" fontId="53" fillId="0" borderId="30" applyNumberFormat="0" applyFill="0" applyAlignment="0" applyProtection="0"/>
    <xf numFmtId="173" fontId="54" fillId="0" borderId="31" applyNumberFormat="0" applyFill="0" applyAlignment="0" applyProtection="0"/>
    <xf numFmtId="173" fontId="53" fillId="0" borderId="30" applyNumberFormat="0" applyFill="0" applyAlignment="0" applyProtection="0"/>
    <xf numFmtId="173" fontId="54" fillId="0" borderId="31" applyNumberFormat="0" applyFill="0" applyAlignment="0" applyProtection="0"/>
    <xf numFmtId="173" fontId="53" fillId="0" borderId="30" applyNumberFormat="0" applyFill="0" applyAlignment="0" applyProtection="0"/>
    <xf numFmtId="173" fontId="54" fillId="0" borderId="31" applyNumberFormat="0" applyFill="0" applyAlignment="0" applyProtection="0"/>
    <xf numFmtId="173" fontId="53" fillId="0" borderId="30" applyNumberFormat="0" applyFill="0" applyAlignment="0" applyProtection="0"/>
    <xf numFmtId="173" fontId="54" fillId="0" borderId="31" applyNumberFormat="0" applyFill="0" applyAlignment="0" applyProtection="0"/>
    <xf numFmtId="173" fontId="53" fillId="0" borderId="30" applyNumberFormat="0" applyFill="0" applyAlignment="0" applyProtection="0"/>
    <xf numFmtId="173" fontId="54" fillId="0" borderId="31" applyNumberFormat="0" applyFill="0" applyAlignment="0" applyProtection="0"/>
    <xf numFmtId="173" fontId="53" fillId="0" borderId="30" applyNumberFormat="0" applyFill="0" applyAlignment="0" applyProtection="0"/>
    <xf numFmtId="173" fontId="54" fillId="0" borderId="31" applyNumberFormat="0" applyFill="0" applyAlignment="0" applyProtection="0"/>
    <xf numFmtId="173" fontId="53" fillId="0" borderId="30" applyNumberFormat="0" applyFill="0" applyAlignment="0" applyProtection="0"/>
    <xf numFmtId="173" fontId="53" fillId="0" borderId="30" applyNumberFormat="0" applyFill="0" applyAlignment="0" applyProtection="0"/>
    <xf numFmtId="173" fontId="53" fillId="0" borderId="32" applyNumberFormat="0" applyFill="0" applyAlignment="0" applyProtection="0"/>
    <xf numFmtId="173" fontId="53" fillId="0" borderId="30" applyNumberFormat="0" applyFill="0" applyAlignment="0" applyProtection="0"/>
    <xf numFmtId="173" fontId="54" fillId="0" borderId="31" applyNumberFormat="0" applyFill="0" applyAlignment="0" applyProtection="0"/>
    <xf numFmtId="173" fontId="53" fillId="0" borderId="32" applyNumberFormat="0" applyFill="0" applyAlignment="0" applyProtection="0"/>
    <xf numFmtId="173" fontId="53" fillId="0" borderId="30" applyNumberFormat="0" applyFill="0" applyAlignment="0" applyProtection="0"/>
    <xf numFmtId="173" fontId="53" fillId="0" borderId="32" applyNumberFormat="0" applyFill="0" applyAlignment="0" applyProtection="0"/>
    <xf numFmtId="173" fontId="54" fillId="0" borderId="31" applyNumberFormat="0" applyFill="0" applyAlignment="0" applyProtection="0"/>
    <xf numFmtId="173" fontId="53" fillId="0" borderId="32" applyNumberFormat="0" applyFill="0" applyAlignment="0" applyProtection="0"/>
    <xf numFmtId="173" fontId="54" fillId="0" borderId="31" applyNumberFormat="0" applyFill="0" applyAlignment="0" applyProtection="0"/>
    <xf numFmtId="173" fontId="53" fillId="0" borderId="32" applyNumberFormat="0" applyFill="0" applyAlignment="0" applyProtection="0"/>
    <xf numFmtId="173" fontId="54" fillId="0" borderId="31" applyNumberFormat="0" applyFill="0" applyAlignment="0" applyProtection="0"/>
    <xf numFmtId="173" fontId="53" fillId="0" borderId="32" applyNumberFormat="0" applyFill="0" applyAlignment="0" applyProtection="0"/>
    <xf numFmtId="173" fontId="54" fillId="0" borderId="31" applyNumberFormat="0" applyFill="0" applyAlignment="0" applyProtection="0"/>
    <xf numFmtId="173" fontId="53" fillId="0" borderId="32" applyNumberFormat="0" applyFill="0" applyAlignment="0" applyProtection="0"/>
    <xf numFmtId="173" fontId="54" fillId="0" borderId="31" applyNumberFormat="0" applyFill="0" applyAlignment="0" applyProtection="0"/>
    <xf numFmtId="173" fontId="53" fillId="0" borderId="32" applyNumberFormat="0" applyFill="0" applyAlignment="0" applyProtection="0"/>
    <xf numFmtId="173" fontId="54" fillId="0" borderId="31" applyNumberFormat="0" applyFill="0" applyAlignment="0" applyProtection="0"/>
    <xf numFmtId="173" fontId="53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80" fontId="12" fillId="0" borderId="0" applyFont="0" applyFill="0" applyBorder="0" applyAlignment="0" applyProtection="0"/>
    <xf numFmtId="164" fontId="5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55" fillId="0" borderId="0" applyFont="0" applyFill="0" applyBorder="0" applyAlignment="0" applyProtection="0"/>
    <xf numFmtId="178" fontId="5" fillId="0" borderId="0" applyFont="0" applyFill="0" applyBorder="0" applyAlignment="0" applyProtection="0"/>
    <xf numFmtId="164" fontId="31" fillId="0" borderId="0" applyFont="0" applyFill="0" applyBorder="0" applyAlignment="0" applyProtection="0"/>
    <xf numFmtId="167" fontId="12" fillId="0" borderId="0" applyFont="0" applyFill="0" applyBorder="0" applyAlignment="0" applyProtection="0"/>
    <xf numFmtId="178" fontId="5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7" fontId="12" fillId="0" borderId="0" applyFont="0" applyFill="0" applyBorder="0" applyAlignment="0" applyProtection="0"/>
    <xf numFmtId="166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7" fontId="12" fillId="0" borderId="0" applyFont="0" applyFill="0" applyBorder="0" applyAlignment="0" applyProtection="0"/>
    <xf numFmtId="178" fontId="5" fillId="0" borderId="0" applyFont="0" applyFill="0" applyBorder="0" applyAlignment="0" applyProtection="0"/>
    <xf numFmtId="167" fontId="12" fillId="0" borderId="0" applyFont="0" applyFill="0" applyBorder="0" applyAlignment="0" applyProtection="0"/>
    <xf numFmtId="178" fontId="5" fillId="0" borderId="0" applyFont="0" applyFill="0" applyBorder="0" applyAlignment="0" applyProtection="0"/>
    <xf numFmtId="176" fontId="12" fillId="0" borderId="0" applyFont="0" applyFill="0" applyBorder="0" applyAlignment="0" applyProtection="0"/>
    <xf numFmtId="38" fontId="5" fillId="72" borderId="3">
      <protection locked="0"/>
    </xf>
    <xf numFmtId="182" fontId="5" fillId="72" borderId="3">
      <protection locked="0"/>
    </xf>
    <xf numFmtId="49" fontId="5" fillId="72" borderId="3">
      <alignment horizontal="left"/>
      <protection locked="0"/>
    </xf>
    <xf numFmtId="38" fontId="5" fillId="0" borderId="3"/>
    <xf numFmtId="38" fontId="43" fillId="0" borderId="3"/>
    <xf numFmtId="182" fontId="5" fillId="0" borderId="3"/>
    <xf numFmtId="40" fontId="5" fillId="0" borderId="3"/>
    <xf numFmtId="0" fontId="43" fillId="0" borderId="3" applyNumberFormat="0">
      <alignment horizontal="center"/>
    </xf>
    <xf numFmtId="0" fontId="57" fillId="0" borderId="5">
      <alignment horizontal="center" vertical="center"/>
    </xf>
    <xf numFmtId="38" fontId="43" fillId="75" borderId="3" applyNumberFormat="0" applyFont="0" applyBorder="0" applyAlignment="0">
      <alignment horizontal="center"/>
    </xf>
    <xf numFmtId="0" fontId="5" fillId="0" borderId="3" applyNumberFormat="0"/>
    <xf numFmtId="0" fontId="43" fillId="0" borderId="3" applyNumberFormat="0"/>
    <xf numFmtId="0" fontId="5" fillId="0" borderId="3" applyNumberFormat="0">
      <alignment horizontal="right"/>
    </xf>
    <xf numFmtId="0" fontId="58" fillId="0" borderId="4"/>
    <xf numFmtId="38" fontId="57" fillId="0" borderId="2"/>
    <xf numFmtId="176" fontId="59" fillId="0" borderId="0" applyNumberFormat="0" applyFont="0" applyBorder="0" applyAlignment="0"/>
    <xf numFmtId="173" fontId="59" fillId="0" borderId="0" applyNumberFormat="0" applyFont="0" applyBorder="0" applyAlignment="0"/>
    <xf numFmtId="0" fontId="5" fillId="0" borderId="0" applyFill="0" applyBorder="0" applyAlignment="0"/>
    <xf numFmtId="183" fontId="37" fillId="0" borderId="0" applyFill="0" applyBorder="0" applyAlignment="0"/>
    <xf numFmtId="184" fontId="37" fillId="0" borderId="0" applyFill="0" applyBorder="0" applyAlignment="0"/>
    <xf numFmtId="185" fontId="5" fillId="0" borderId="0" applyFill="0" applyBorder="0" applyAlignment="0"/>
    <xf numFmtId="186" fontId="5" fillId="0" borderId="0" applyFill="0" applyBorder="0" applyAlignment="0"/>
    <xf numFmtId="187" fontId="37" fillId="0" borderId="0" applyFill="0" applyBorder="0" applyAlignment="0"/>
    <xf numFmtId="188" fontId="37" fillId="0" borderId="0" applyFill="0" applyBorder="0" applyAlignment="0"/>
    <xf numFmtId="183" fontId="37" fillId="0" borderId="0" applyFill="0" applyBorder="0" applyAlignment="0"/>
    <xf numFmtId="173" fontId="60" fillId="8" borderId="10" applyNumberFormat="0" applyAlignment="0" applyProtection="0"/>
    <xf numFmtId="173" fontId="60" fillId="8" borderId="10" applyNumberFormat="0" applyAlignment="0" applyProtection="0"/>
    <xf numFmtId="173" fontId="60" fillId="8" borderId="10" applyNumberFormat="0" applyAlignment="0" applyProtection="0"/>
    <xf numFmtId="173" fontId="60" fillId="8" borderId="10" applyNumberFormat="0" applyAlignment="0" applyProtection="0"/>
    <xf numFmtId="173" fontId="60" fillId="8" borderId="10" applyNumberFormat="0" applyAlignment="0" applyProtection="0"/>
    <xf numFmtId="173" fontId="60" fillId="8" borderId="10" applyNumberFormat="0" applyAlignment="0" applyProtection="0"/>
    <xf numFmtId="173" fontId="61" fillId="76" borderId="33" applyNumberFormat="0" applyAlignment="0" applyProtection="0"/>
    <xf numFmtId="173" fontId="60" fillId="8" borderId="10" applyNumberFormat="0" applyAlignment="0" applyProtection="0"/>
    <xf numFmtId="173" fontId="60" fillId="8" borderId="10" applyNumberFormat="0" applyAlignment="0" applyProtection="0"/>
    <xf numFmtId="173" fontId="60" fillId="8" borderId="10" applyNumberFormat="0" applyAlignment="0" applyProtection="0"/>
    <xf numFmtId="173" fontId="60" fillId="8" borderId="10" applyNumberFormat="0" applyAlignment="0" applyProtection="0"/>
    <xf numFmtId="173" fontId="60" fillId="8" borderId="10" applyNumberFormat="0" applyAlignment="0" applyProtection="0"/>
    <xf numFmtId="173" fontId="60" fillId="8" borderId="10" applyNumberFormat="0" applyAlignment="0" applyProtection="0"/>
    <xf numFmtId="173" fontId="60" fillId="8" borderId="10" applyNumberFormat="0" applyAlignment="0" applyProtection="0"/>
    <xf numFmtId="173" fontId="60" fillId="8" borderId="10" applyNumberFormat="0" applyAlignment="0" applyProtection="0"/>
    <xf numFmtId="173" fontId="62" fillId="9" borderId="13" applyNumberFormat="0" applyAlignment="0" applyProtection="0"/>
    <xf numFmtId="173" fontId="62" fillId="9" borderId="13" applyNumberFormat="0" applyAlignment="0" applyProtection="0"/>
    <xf numFmtId="173" fontId="62" fillId="9" borderId="13" applyNumberFormat="0" applyAlignment="0" applyProtection="0"/>
    <xf numFmtId="173" fontId="62" fillId="9" borderId="13" applyNumberFormat="0" applyAlignment="0" applyProtection="0"/>
    <xf numFmtId="173" fontId="62" fillId="9" borderId="13" applyNumberFormat="0" applyAlignment="0" applyProtection="0"/>
    <xf numFmtId="173" fontId="62" fillId="9" borderId="13" applyNumberFormat="0" applyAlignment="0" applyProtection="0"/>
    <xf numFmtId="173" fontId="63" fillId="65" borderId="34" applyNumberFormat="0" applyAlignment="0" applyProtection="0"/>
    <xf numFmtId="173" fontId="62" fillId="9" borderId="13" applyNumberFormat="0" applyAlignment="0" applyProtection="0"/>
    <xf numFmtId="173" fontId="62" fillId="9" borderId="13" applyNumberFormat="0" applyAlignment="0" applyProtection="0"/>
    <xf numFmtId="173" fontId="62" fillId="9" borderId="13" applyNumberFormat="0" applyAlignment="0" applyProtection="0"/>
    <xf numFmtId="173" fontId="62" fillId="9" borderId="13" applyNumberFormat="0" applyAlignment="0" applyProtection="0"/>
    <xf numFmtId="173" fontId="62" fillId="9" borderId="13" applyNumberFormat="0" applyAlignment="0" applyProtection="0"/>
    <xf numFmtId="173" fontId="62" fillId="9" borderId="13" applyNumberFormat="0" applyAlignment="0" applyProtection="0"/>
    <xf numFmtId="173" fontId="62" fillId="9" borderId="13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7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7" borderId="35" applyNumberFormat="0" applyAlignment="0" applyProtection="0"/>
    <xf numFmtId="173" fontId="64" fillId="77" borderId="35" applyNumberFormat="0" applyAlignment="0" applyProtection="0"/>
    <xf numFmtId="173" fontId="64" fillId="77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7" borderId="35" applyNumberFormat="0" applyAlignment="0" applyProtection="0"/>
    <xf numFmtId="173" fontId="64" fillId="77" borderId="35" applyNumberFormat="0" applyAlignment="0" applyProtection="0"/>
    <xf numFmtId="173" fontId="64" fillId="77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4" fillId="77" borderId="35" applyNumberFormat="0" applyAlignment="0" applyProtection="0"/>
    <xf numFmtId="173" fontId="64" fillId="77" borderId="35" applyNumberFormat="0" applyAlignment="0" applyProtection="0"/>
    <xf numFmtId="173" fontId="64" fillId="77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4" fillId="77" borderId="35" applyNumberFormat="0" applyAlignment="0" applyProtection="0"/>
    <xf numFmtId="173" fontId="64" fillId="77" borderId="35" applyNumberFormat="0" applyAlignment="0" applyProtection="0"/>
    <xf numFmtId="173" fontId="64" fillId="77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4" fillId="77" borderId="35" applyNumberFormat="0" applyAlignment="0" applyProtection="0"/>
    <xf numFmtId="173" fontId="64" fillId="77" borderId="35" applyNumberFormat="0" applyAlignment="0" applyProtection="0"/>
    <xf numFmtId="173" fontId="64" fillId="77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4" fillId="77" borderId="35" applyNumberFormat="0" applyAlignment="0" applyProtection="0"/>
    <xf numFmtId="173" fontId="64" fillId="77" borderId="35" applyNumberFormat="0" applyAlignment="0" applyProtection="0"/>
    <xf numFmtId="173" fontId="64" fillId="77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4" fillId="77" borderId="35" applyNumberFormat="0" applyAlignment="0" applyProtection="0"/>
    <xf numFmtId="173" fontId="64" fillId="77" borderId="35" applyNumberFormat="0" applyAlignment="0" applyProtection="0"/>
    <xf numFmtId="173" fontId="64" fillId="77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5" fillId="58" borderId="35" applyNumberFormat="0" applyAlignment="0" applyProtection="0"/>
    <xf numFmtId="173" fontId="64" fillId="77" borderId="35" applyNumberFormat="0" applyAlignment="0" applyProtection="0"/>
    <xf numFmtId="173" fontId="64" fillId="77" borderId="35" applyNumberFormat="0" applyAlignment="0" applyProtection="0"/>
    <xf numFmtId="176" fontId="66" fillId="0" borderId="36">
      <alignment horizontal="center"/>
    </xf>
    <xf numFmtId="187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" fontId="15" fillId="0" borderId="0">
      <alignment horizontal="right" vertical="center" indent="1"/>
      <protection hidden="1"/>
    </xf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37" fillId="0" borderId="0"/>
    <xf numFmtId="183" fontId="37" fillId="0" borderId="0" applyFont="0" applyFill="0" applyBorder="0" applyAlignment="0" applyProtection="0"/>
    <xf numFmtId="14" fontId="35" fillId="0" borderId="0" applyFill="0" applyBorder="0" applyAlignment="0"/>
    <xf numFmtId="176" fontId="67" fillId="78" borderId="0" applyNumberFormat="0" applyBorder="0" applyAlignment="0" applyProtection="0"/>
    <xf numFmtId="173" fontId="67" fillId="78" borderId="0" applyNumberFormat="0" applyBorder="0" applyAlignment="0" applyProtection="0"/>
    <xf numFmtId="176" fontId="67" fillId="79" borderId="0" applyNumberFormat="0" applyBorder="0" applyAlignment="0" applyProtection="0"/>
    <xf numFmtId="173" fontId="67" fillId="79" borderId="0" applyNumberFormat="0" applyBorder="0" applyAlignment="0" applyProtection="0"/>
    <xf numFmtId="176" fontId="67" fillId="80" borderId="0" applyNumberFormat="0" applyBorder="0" applyAlignment="0" applyProtection="0"/>
    <xf numFmtId="173" fontId="67" fillId="80" borderId="0" applyNumberFormat="0" applyBorder="0" applyAlignment="0" applyProtection="0"/>
    <xf numFmtId="187" fontId="37" fillId="0" borderId="0" applyFill="0" applyBorder="0" applyAlignment="0"/>
    <xf numFmtId="183" fontId="37" fillId="0" borderId="0" applyFill="0" applyBorder="0" applyAlignment="0"/>
    <xf numFmtId="187" fontId="37" fillId="0" borderId="0" applyFill="0" applyBorder="0" applyAlignment="0"/>
    <xf numFmtId="188" fontId="37" fillId="0" borderId="0" applyFill="0" applyBorder="0" applyAlignment="0"/>
    <xf numFmtId="183" fontId="37" fillId="0" borderId="0" applyFill="0" applyBorder="0" applyAlignment="0"/>
    <xf numFmtId="176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40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68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40" fillId="0" borderId="0" applyNumberFormat="0" applyFill="0" applyBorder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70" fillId="43" borderId="33" applyNumberFormat="0" applyAlignment="0" applyProtection="0"/>
    <xf numFmtId="173" fontId="70" fillId="4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70" fillId="43" borderId="33" applyNumberFormat="0" applyAlignment="0" applyProtection="0"/>
    <xf numFmtId="173" fontId="70" fillId="4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70" fillId="43" borderId="33" applyNumberFormat="0" applyAlignment="0" applyProtection="0"/>
    <xf numFmtId="173" fontId="70" fillId="4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70" fillId="43" borderId="33" applyNumberFormat="0" applyAlignment="0" applyProtection="0"/>
    <xf numFmtId="173" fontId="70" fillId="4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70" fillId="43" borderId="33" applyNumberFormat="0" applyAlignment="0" applyProtection="0"/>
    <xf numFmtId="173" fontId="70" fillId="4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70" fillId="43" borderId="33" applyNumberFormat="0" applyAlignment="0" applyProtection="0"/>
    <xf numFmtId="173" fontId="70" fillId="4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70" fillId="43" borderId="33" applyNumberFormat="0" applyAlignment="0" applyProtection="0"/>
    <xf numFmtId="173" fontId="70" fillId="4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7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7" applyNumberFormat="0" applyAlignment="0" applyProtection="0"/>
    <xf numFmtId="173" fontId="69" fillId="73" borderId="37" applyNumberFormat="0" applyAlignment="0" applyProtection="0"/>
    <xf numFmtId="173" fontId="69" fillId="73" borderId="37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7" applyNumberFormat="0" applyAlignment="0" applyProtection="0"/>
    <xf numFmtId="173" fontId="69" fillId="73" borderId="37" applyNumberFormat="0" applyAlignment="0" applyProtection="0"/>
    <xf numFmtId="173" fontId="69" fillId="73" borderId="37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70" fillId="43" borderId="33" applyNumberFormat="0" applyAlignment="0" applyProtection="0"/>
    <xf numFmtId="173" fontId="70" fillId="43" borderId="33" applyNumberFormat="0" applyAlignment="0" applyProtection="0"/>
    <xf numFmtId="173" fontId="69" fillId="73" borderId="37" applyNumberFormat="0" applyAlignment="0" applyProtection="0"/>
    <xf numFmtId="173" fontId="69" fillId="73" borderId="37" applyNumberFormat="0" applyAlignment="0" applyProtection="0"/>
    <xf numFmtId="173" fontId="69" fillId="73" borderId="37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70" fillId="43" borderId="33" applyNumberFormat="0" applyAlignment="0" applyProtection="0"/>
    <xf numFmtId="173" fontId="70" fillId="43" borderId="33" applyNumberFormat="0" applyAlignment="0" applyProtection="0"/>
    <xf numFmtId="173" fontId="69" fillId="73" borderId="37" applyNumberFormat="0" applyAlignment="0" applyProtection="0"/>
    <xf numFmtId="173" fontId="69" fillId="73" borderId="37" applyNumberFormat="0" applyAlignment="0" applyProtection="0"/>
    <xf numFmtId="173" fontId="69" fillId="73" borderId="37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70" fillId="43" borderId="33" applyNumberFormat="0" applyAlignment="0" applyProtection="0"/>
    <xf numFmtId="173" fontId="70" fillId="43" borderId="33" applyNumberFormat="0" applyAlignment="0" applyProtection="0"/>
    <xf numFmtId="173" fontId="69" fillId="73" borderId="37" applyNumberFormat="0" applyAlignment="0" applyProtection="0"/>
    <xf numFmtId="173" fontId="69" fillId="73" borderId="37" applyNumberFormat="0" applyAlignment="0" applyProtection="0"/>
    <xf numFmtId="173" fontId="69" fillId="73" borderId="37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70" fillId="43" borderId="33" applyNumberFormat="0" applyAlignment="0" applyProtection="0"/>
    <xf numFmtId="173" fontId="70" fillId="43" borderId="33" applyNumberFormat="0" applyAlignment="0" applyProtection="0"/>
    <xf numFmtId="173" fontId="69" fillId="73" borderId="37" applyNumberFormat="0" applyAlignment="0" applyProtection="0"/>
    <xf numFmtId="173" fontId="69" fillId="73" borderId="37" applyNumberFormat="0" applyAlignment="0" applyProtection="0"/>
    <xf numFmtId="173" fontId="69" fillId="73" borderId="37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70" fillId="43" borderId="33" applyNumberFormat="0" applyAlignment="0" applyProtection="0"/>
    <xf numFmtId="173" fontId="70" fillId="43" borderId="33" applyNumberFormat="0" applyAlignment="0" applyProtection="0"/>
    <xf numFmtId="173" fontId="69" fillId="73" borderId="37" applyNumberFormat="0" applyAlignment="0" applyProtection="0"/>
    <xf numFmtId="173" fontId="69" fillId="73" borderId="37" applyNumberFormat="0" applyAlignment="0" applyProtection="0"/>
    <xf numFmtId="173" fontId="69" fillId="73" borderId="37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70" fillId="43" borderId="33" applyNumberFormat="0" applyAlignment="0" applyProtection="0"/>
    <xf numFmtId="173" fontId="70" fillId="43" borderId="33" applyNumberFormat="0" applyAlignment="0" applyProtection="0"/>
    <xf numFmtId="173" fontId="69" fillId="73" borderId="37" applyNumberFormat="0" applyAlignment="0" applyProtection="0"/>
    <xf numFmtId="173" fontId="69" fillId="73" borderId="37" applyNumberFormat="0" applyAlignment="0" applyProtection="0"/>
    <xf numFmtId="173" fontId="71" fillId="4" borderId="0" applyNumberFormat="0" applyBorder="0" applyAlignment="0" applyProtection="0"/>
    <xf numFmtId="173" fontId="71" fillId="4" borderId="0" applyNumberFormat="0" applyBorder="0" applyAlignment="0" applyProtection="0"/>
    <xf numFmtId="173" fontId="71" fillId="4" borderId="0" applyNumberFormat="0" applyBorder="0" applyAlignment="0" applyProtection="0"/>
    <xf numFmtId="173" fontId="71" fillId="4" borderId="0" applyNumberFormat="0" applyBorder="0" applyAlignment="0" applyProtection="0"/>
    <xf numFmtId="173" fontId="71" fillId="4" borderId="0" applyNumberFormat="0" applyBorder="0" applyAlignment="0" applyProtection="0"/>
    <xf numFmtId="173" fontId="71" fillId="4" borderId="0" applyNumberFormat="0" applyBorder="0" applyAlignment="0" applyProtection="0"/>
    <xf numFmtId="173" fontId="48" fillId="81" borderId="0" applyNumberFormat="0" applyBorder="0" applyAlignment="0" applyProtection="0"/>
    <xf numFmtId="173" fontId="71" fillId="4" borderId="0" applyNumberFormat="0" applyBorder="0" applyAlignment="0" applyProtection="0"/>
    <xf numFmtId="173" fontId="71" fillId="4" borderId="0" applyNumberFormat="0" applyBorder="0" applyAlignment="0" applyProtection="0"/>
    <xf numFmtId="173" fontId="71" fillId="4" borderId="0" applyNumberFormat="0" applyBorder="0" applyAlignment="0" applyProtection="0"/>
    <xf numFmtId="173" fontId="71" fillId="4" borderId="0" applyNumberFormat="0" applyBorder="0" applyAlignment="0" applyProtection="0"/>
    <xf numFmtId="173" fontId="71" fillId="4" borderId="0" applyNumberFormat="0" applyBorder="0" applyAlignment="0" applyProtection="0"/>
    <xf numFmtId="173" fontId="71" fillId="4" borderId="0" applyNumberFormat="0" applyBorder="0" applyAlignment="0" applyProtection="0"/>
    <xf numFmtId="173" fontId="71" fillId="4" borderId="0" applyNumberFormat="0" applyBorder="0" applyAlignment="0" applyProtection="0"/>
    <xf numFmtId="173" fontId="71" fillId="4" borderId="0" applyNumberFormat="0" applyBorder="0" applyAlignment="0" applyProtection="0"/>
    <xf numFmtId="38" fontId="72" fillId="2" borderId="0" applyNumberFormat="0" applyBorder="0" applyAlignment="0" applyProtection="0"/>
    <xf numFmtId="173" fontId="72" fillId="2" borderId="0" applyNumberFormat="0" applyBorder="0" applyAlignment="0" applyProtection="0"/>
    <xf numFmtId="173" fontId="72" fillId="2" borderId="0" applyNumberFormat="0" applyBorder="0" applyAlignment="0" applyProtection="0"/>
    <xf numFmtId="173" fontId="72" fillId="2" borderId="0" applyNumberFormat="0" applyBorder="0" applyAlignment="0" applyProtection="0"/>
    <xf numFmtId="173" fontId="72" fillId="2" borderId="0" applyNumberFormat="0" applyBorder="0" applyAlignment="0" applyProtection="0"/>
    <xf numFmtId="173" fontId="72" fillId="2" borderId="0" applyNumberFormat="0" applyBorder="0" applyAlignment="0" applyProtection="0"/>
    <xf numFmtId="173" fontId="72" fillId="2" borderId="0" applyNumberFormat="0" applyBorder="0" applyAlignment="0" applyProtection="0"/>
    <xf numFmtId="173" fontId="72" fillId="2" borderId="0" applyNumberFormat="0" applyBorder="0" applyAlignment="0" applyProtection="0"/>
    <xf numFmtId="173" fontId="72" fillId="2" borderId="0" applyNumberFormat="0" applyBorder="0" applyAlignment="0" applyProtection="0"/>
    <xf numFmtId="173" fontId="72" fillId="2" borderId="0" applyNumberFormat="0" applyBorder="0" applyAlignment="0" applyProtection="0"/>
    <xf numFmtId="173" fontId="72" fillId="2" borderId="0" applyNumberFormat="0" applyBorder="0" applyAlignment="0" applyProtection="0"/>
    <xf numFmtId="173" fontId="72" fillId="2" borderId="0" applyNumberFormat="0" applyBorder="0" applyAlignment="0" applyProtection="0"/>
    <xf numFmtId="173" fontId="72" fillId="2" borderId="0" applyNumberFormat="0" applyBorder="0" applyAlignment="0" applyProtection="0"/>
    <xf numFmtId="173" fontId="72" fillId="2" borderId="0" applyNumberFormat="0" applyBorder="0" applyAlignment="0" applyProtection="0"/>
    <xf numFmtId="173" fontId="72" fillId="2" borderId="0" applyNumberFormat="0" applyBorder="0" applyAlignment="0" applyProtection="0"/>
    <xf numFmtId="173" fontId="72" fillId="2" borderId="0" applyNumberFormat="0" applyBorder="0" applyAlignment="0" applyProtection="0"/>
    <xf numFmtId="0" fontId="73" fillId="0" borderId="6" applyNumberFormat="0" applyAlignment="0" applyProtection="0">
      <alignment horizontal="left" vertical="center"/>
    </xf>
    <xf numFmtId="0" fontId="73" fillId="0" borderId="1">
      <alignment horizontal="left" vertical="center"/>
    </xf>
    <xf numFmtId="173" fontId="74" fillId="0" borderId="7" applyNumberFormat="0" applyFill="0" applyAlignment="0" applyProtection="0"/>
    <xf numFmtId="173" fontId="74" fillId="0" borderId="7" applyNumberFormat="0" applyFill="0" applyAlignment="0" applyProtection="0"/>
    <xf numFmtId="173" fontId="74" fillId="0" borderId="7" applyNumberFormat="0" applyFill="0" applyAlignment="0" applyProtection="0"/>
    <xf numFmtId="173" fontId="74" fillId="0" borderId="7" applyNumberFormat="0" applyFill="0" applyAlignment="0" applyProtection="0"/>
    <xf numFmtId="173" fontId="74" fillId="0" borderId="7" applyNumberFormat="0" applyFill="0" applyAlignment="0" applyProtection="0"/>
    <xf numFmtId="173" fontId="74" fillId="0" borderId="7" applyNumberFormat="0" applyFill="0" applyAlignment="0" applyProtection="0"/>
    <xf numFmtId="173" fontId="49" fillId="0" borderId="26" applyNumberFormat="0" applyFill="0" applyAlignment="0" applyProtection="0"/>
    <xf numFmtId="173" fontId="74" fillId="0" borderId="7" applyNumberFormat="0" applyFill="0" applyAlignment="0" applyProtection="0"/>
    <xf numFmtId="173" fontId="74" fillId="0" borderId="7" applyNumberFormat="0" applyFill="0" applyAlignment="0" applyProtection="0"/>
    <xf numFmtId="173" fontId="74" fillId="0" borderId="7" applyNumberFormat="0" applyFill="0" applyAlignment="0" applyProtection="0"/>
    <xf numFmtId="173" fontId="74" fillId="0" borderId="7" applyNumberFormat="0" applyFill="0" applyAlignment="0" applyProtection="0"/>
    <xf numFmtId="173" fontId="74" fillId="0" borderId="7" applyNumberFormat="0" applyFill="0" applyAlignment="0" applyProtection="0"/>
    <xf numFmtId="173" fontId="74" fillId="0" borderId="7" applyNumberFormat="0" applyFill="0" applyAlignment="0" applyProtection="0"/>
    <xf numFmtId="173" fontId="74" fillId="0" borderId="7" applyNumberFormat="0" applyFill="0" applyAlignment="0" applyProtection="0"/>
    <xf numFmtId="173" fontId="74" fillId="0" borderId="7" applyNumberFormat="0" applyFill="0" applyAlignment="0" applyProtection="0"/>
    <xf numFmtId="173" fontId="75" fillId="0" borderId="8" applyNumberFormat="0" applyFill="0" applyAlignment="0" applyProtection="0"/>
    <xf numFmtId="173" fontId="75" fillId="0" borderId="8" applyNumberFormat="0" applyFill="0" applyAlignment="0" applyProtection="0"/>
    <xf numFmtId="173" fontId="75" fillId="0" borderId="8" applyNumberFormat="0" applyFill="0" applyAlignment="0" applyProtection="0"/>
    <xf numFmtId="173" fontId="75" fillId="0" borderId="8" applyNumberFormat="0" applyFill="0" applyAlignment="0" applyProtection="0"/>
    <xf numFmtId="173" fontId="75" fillId="0" borderId="8" applyNumberFormat="0" applyFill="0" applyAlignment="0" applyProtection="0"/>
    <xf numFmtId="173" fontId="75" fillId="0" borderId="8" applyNumberFormat="0" applyFill="0" applyAlignment="0" applyProtection="0"/>
    <xf numFmtId="173" fontId="51" fillId="0" borderId="28" applyNumberFormat="0" applyFill="0" applyAlignment="0" applyProtection="0"/>
    <xf numFmtId="173" fontId="75" fillId="0" borderId="8" applyNumberFormat="0" applyFill="0" applyAlignment="0" applyProtection="0"/>
    <xf numFmtId="173" fontId="75" fillId="0" borderId="8" applyNumberFormat="0" applyFill="0" applyAlignment="0" applyProtection="0"/>
    <xf numFmtId="173" fontId="75" fillId="0" borderId="8" applyNumberFormat="0" applyFill="0" applyAlignment="0" applyProtection="0"/>
    <xf numFmtId="173" fontId="75" fillId="0" borderId="8" applyNumberFormat="0" applyFill="0" applyAlignment="0" applyProtection="0"/>
    <xf numFmtId="173" fontId="75" fillId="0" borderId="8" applyNumberFormat="0" applyFill="0" applyAlignment="0" applyProtection="0"/>
    <xf numFmtId="173" fontId="75" fillId="0" borderId="8" applyNumberFormat="0" applyFill="0" applyAlignment="0" applyProtection="0"/>
    <xf numFmtId="173" fontId="75" fillId="0" borderId="8" applyNumberFormat="0" applyFill="0" applyAlignment="0" applyProtection="0"/>
    <xf numFmtId="173" fontId="75" fillId="0" borderId="8" applyNumberFormat="0" applyFill="0" applyAlignment="0" applyProtection="0"/>
    <xf numFmtId="173" fontId="76" fillId="0" borderId="9" applyNumberFormat="0" applyFill="0" applyAlignment="0" applyProtection="0"/>
    <xf numFmtId="173" fontId="76" fillId="0" borderId="9" applyNumberFormat="0" applyFill="0" applyAlignment="0" applyProtection="0"/>
    <xf numFmtId="173" fontId="76" fillId="0" borderId="9" applyNumberFormat="0" applyFill="0" applyAlignment="0" applyProtection="0"/>
    <xf numFmtId="173" fontId="76" fillId="0" borderId="9" applyNumberFormat="0" applyFill="0" applyAlignment="0" applyProtection="0"/>
    <xf numFmtId="173" fontId="76" fillId="0" borderId="9" applyNumberFormat="0" applyFill="0" applyAlignment="0" applyProtection="0"/>
    <xf numFmtId="173" fontId="76" fillId="0" borderId="9" applyNumberFormat="0" applyFill="0" applyAlignment="0" applyProtection="0"/>
    <xf numFmtId="173" fontId="53" fillId="0" borderId="30" applyNumberFormat="0" applyFill="0" applyAlignment="0" applyProtection="0"/>
    <xf numFmtId="173" fontId="76" fillId="0" borderId="9" applyNumberFormat="0" applyFill="0" applyAlignment="0" applyProtection="0"/>
    <xf numFmtId="173" fontId="76" fillId="0" borderId="9" applyNumberFormat="0" applyFill="0" applyAlignment="0" applyProtection="0"/>
    <xf numFmtId="173" fontId="76" fillId="0" borderId="9" applyNumberFormat="0" applyFill="0" applyAlignment="0" applyProtection="0"/>
    <xf numFmtId="173" fontId="76" fillId="0" borderId="9" applyNumberFormat="0" applyFill="0" applyAlignment="0" applyProtection="0"/>
    <xf numFmtId="173" fontId="76" fillId="0" borderId="9" applyNumberFormat="0" applyFill="0" applyAlignment="0" applyProtection="0"/>
    <xf numFmtId="173" fontId="76" fillId="0" borderId="9" applyNumberFormat="0" applyFill="0" applyAlignment="0" applyProtection="0"/>
    <xf numFmtId="173" fontId="76" fillId="0" borderId="9" applyNumberFormat="0" applyFill="0" applyAlignment="0" applyProtection="0"/>
    <xf numFmtId="173" fontId="76" fillId="0" borderId="9" applyNumberFormat="0" applyFill="0" applyAlignment="0" applyProtection="0"/>
    <xf numFmtId="173" fontId="76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173" fontId="76" fillId="0" borderId="0" applyNumberFormat="0" applyFill="0" applyBorder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77" fillId="58" borderId="38" applyNumberFormat="0" applyAlignment="0" applyProtection="0"/>
    <xf numFmtId="173" fontId="77" fillId="58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77" fillId="58" borderId="38" applyNumberFormat="0" applyAlignment="0" applyProtection="0"/>
    <xf numFmtId="173" fontId="77" fillId="58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77" fillId="58" borderId="38" applyNumberFormat="0" applyAlignment="0" applyProtection="0"/>
    <xf numFmtId="173" fontId="77" fillId="58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77" fillId="58" borderId="38" applyNumberFormat="0" applyAlignment="0" applyProtection="0"/>
    <xf numFmtId="173" fontId="77" fillId="58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77" fillId="58" borderId="38" applyNumberFormat="0" applyAlignment="0" applyProtection="0"/>
    <xf numFmtId="173" fontId="77" fillId="58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77" fillId="58" borderId="38" applyNumberFormat="0" applyAlignment="0" applyProtection="0"/>
    <xf numFmtId="173" fontId="77" fillId="58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77" fillId="58" borderId="38" applyNumberFormat="0" applyAlignment="0" applyProtection="0"/>
    <xf numFmtId="173" fontId="77" fillId="58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78" fillId="77" borderId="39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78" fillId="77" borderId="39" applyNumberFormat="0" applyAlignment="0" applyProtection="0"/>
    <xf numFmtId="173" fontId="78" fillId="77" borderId="39" applyNumberFormat="0" applyAlignment="0" applyProtection="0"/>
    <xf numFmtId="173" fontId="78" fillId="77" borderId="39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78" fillId="77" borderId="39" applyNumberFormat="0" applyAlignment="0" applyProtection="0"/>
    <xf numFmtId="173" fontId="78" fillId="77" borderId="39" applyNumberFormat="0" applyAlignment="0" applyProtection="0"/>
    <xf numFmtId="173" fontId="78" fillId="77" borderId="39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77" fillId="58" borderId="38" applyNumberFormat="0" applyAlignment="0" applyProtection="0"/>
    <xf numFmtId="173" fontId="77" fillId="58" borderId="38" applyNumberFormat="0" applyAlignment="0" applyProtection="0"/>
    <xf numFmtId="173" fontId="78" fillId="77" borderId="39" applyNumberFormat="0" applyAlignment="0" applyProtection="0"/>
    <xf numFmtId="173" fontId="78" fillId="77" borderId="39" applyNumberFormat="0" applyAlignment="0" applyProtection="0"/>
    <xf numFmtId="173" fontId="78" fillId="77" borderId="39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77" fillId="58" borderId="38" applyNumberFormat="0" applyAlignment="0" applyProtection="0"/>
    <xf numFmtId="173" fontId="77" fillId="58" borderId="38" applyNumberFormat="0" applyAlignment="0" applyProtection="0"/>
    <xf numFmtId="173" fontId="78" fillId="77" borderId="39" applyNumberFormat="0" applyAlignment="0" applyProtection="0"/>
    <xf numFmtId="173" fontId="78" fillId="77" borderId="39" applyNumberFormat="0" applyAlignment="0" applyProtection="0"/>
    <xf numFmtId="173" fontId="78" fillId="77" borderId="39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77" fillId="58" borderId="38" applyNumberFormat="0" applyAlignment="0" applyProtection="0"/>
    <xf numFmtId="173" fontId="77" fillId="58" borderId="38" applyNumberFormat="0" applyAlignment="0" applyProtection="0"/>
    <xf numFmtId="173" fontId="78" fillId="77" borderId="39" applyNumberFormat="0" applyAlignment="0" applyProtection="0"/>
    <xf numFmtId="173" fontId="78" fillId="77" borderId="39" applyNumberFormat="0" applyAlignment="0" applyProtection="0"/>
    <xf numFmtId="173" fontId="78" fillId="77" borderId="39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77" fillId="58" borderId="38" applyNumberFormat="0" applyAlignment="0" applyProtection="0"/>
    <xf numFmtId="173" fontId="77" fillId="58" borderId="38" applyNumberFormat="0" applyAlignment="0" applyProtection="0"/>
    <xf numFmtId="173" fontId="78" fillId="77" borderId="39" applyNumberFormat="0" applyAlignment="0" applyProtection="0"/>
    <xf numFmtId="173" fontId="78" fillId="77" borderId="39" applyNumberFormat="0" applyAlignment="0" applyProtection="0"/>
    <xf numFmtId="173" fontId="78" fillId="77" borderId="39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77" fillId="58" borderId="38" applyNumberFormat="0" applyAlignment="0" applyProtection="0"/>
    <xf numFmtId="173" fontId="77" fillId="58" borderId="38" applyNumberFormat="0" applyAlignment="0" applyProtection="0"/>
    <xf numFmtId="173" fontId="78" fillId="77" borderId="39" applyNumberFormat="0" applyAlignment="0" applyProtection="0"/>
    <xf numFmtId="173" fontId="78" fillId="77" borderId="39" applyNumberFormat="0" applyAlignment="0" applyProtection="0"/>
    <xf numFmtId="173" fontId="78" fillId="77" borderId="39" applyNumberFormat="0" applyAlignment="0" applyProtection="0"/>
    <xf numFmtId="173" fontId="61" fillId="76" borderId="38" applyNumberFormat="0" applyAlignment="0" applyProtection="0"/>
    <xf numFmtId="173" fontId="61" fillId="76" borderId="38" applyNumberFormat="0" applyAlignment="0" applyProtection="0"/>
    <xf numFmtId="173" fontId="77" fillId="58" borderId="38" applyNumberFormat="0" applyAlignment="0" applyProtection="0"/>
    <xf numFmtId="173" fontId="77" fillId="58" borderId="38" applyNumberFormat="0" applyAlignment="0" applyProtection="0"/>
    <xf numFmtId="173" fontId="78" fillId="77" borderId="39" applyNumberFormat="0" applyAlignment="0" applyProtection="0"/>
    <xf numFmtId="173" fontId="78" fillId="77" borderId="39" applyNumberFormat="0" applyAlignment="0" applyProtection="0"/>
    <xf numFmtId="173" fontId="79" fillId="0" borderId="0" applyNumberFormat="0" applyFill="0" applyBorder="0" applyAlignment="0" applyProtection="0">
      <alignment vertical="top"/>
      <protection locked="0"/>
    </xf>
    <xf numFmtId="0" fontId="37" fillId="0" borderId="0"/>
    <xf numFmtId="167" fontId="80" fillId="0" borderId="0">
      <protection locked="0"/>
    </xf>
    <xf numFmtId="9" fontId="5" fillId="0" borderId="0">
      <protection locked="0"/>
    </xf>
    <xf numFmtId="10" fontId="72" fillId="82" borderId="3" applyNumberFormat="0" applyBorder="0" applyAlignment="0" applyProtection="0"/>
    <xf numFmtId="10" fontId="72" fillId="82" borderId="3" applyNumberFormat="0" applyBorder="0" applyAlignment="0" applyProtection="0"/>
    <xf numFmtId="10" fontId="72" fillId="82" borderId="3" applyNumberFormat="0" applyBorder="0" applyAlignment="0" applyProtection="0"/>
    <xf numFmtId="10" fontId="72" fillId="82" borderId="3" applyNumberFormat="0" applyBorder="0" applyAlignment="0" applyProtection="0"/>
    <xf numFmtId="173" fontId="81" fillId="7" borderId="10" applyNumberFormat="0" applyAlignment="0" applyProtection="0"/>
    <xf numFmtId="173" fontId="81" fillId="7" borderId="10" applyNumberFormat="0" applyAlignment="0" applyProtection="0"/>
    <xf numFmtId="173" fontId="81" fillId="7" borderId="10" applyNumberFormat="0" applyAlignment="0" applyProtection="0"/>
    <xf numFmtId="173" fontId="81" fillId="7" borderId="10" applyNumberFormat="0" applyAlignment="0" applyProtection="0"/>
    <xf numFmtId="173" fontId="81" fillId="7" borderId="10" applyNumberFormat="0" applyAlignment="0" applyProtection="0"/>
    <xf numFmtId="173" fontId="81" fillId="7" borderId="10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69" fillId="73" borderId="33" applyNumberFormat="0" applyAlignment="0" applyProtection="0"/>
    <xf numFmtId="173" fontId="81" fillId="7" borderId="10" applyNumberFormat="0" applyAlignment="0" applyProtection="0"/>
    <xf numFmtId="173" fontId="81" fillId="7" borderId="10" applyNumberFormat="0" applyAlignment="0" applyProtection="0"/>
    <xf numFmtId="173" fontId="81" fillId="7" borderId="10" applyNumberFormat="0" applyAlignment="0" applyProtection="0"/>
    <xf numFmtId="173" fontId="81" fillId="7" borderId="10" applyNumberFormat="0" applyAlignment="0" applyProtection="0"/>
    <xf numFmtId="173" fontId="81" fillId="7" borderId="10" applyNumberFormat="0" applyAlignment="0" applyProtection="0"/>
    <xf numFmtId="173" fontId="81" fillId="7" borderId="10" applyNumberFormat="0" applyAlignment="0" applyProtection="0"/>
    <xf numFmtId="173" fontId="81" fillId="7" borderId="10" applyNumberFormat="0" applyAlignment="0" applyProtection="0"/>
    <xf numFmtId="167" fontId="82" fillId="0" borderId="0">
      <protection locked="0"/>
    </xf>
    <xf numFmtId="167" fontId="83" fillId="0" borderId="0"/>
    <xf numFmtId="167" fontId="84" fillId="83" borderId="0">
      <protection locked="0"/>
    </xf>
    <xf numFmtId="167" fontId="84" fillId="83" borderId="0"/>
    <xf numFmtId="167" fontId="43" fillId="83" borderId="0"/>
    <xf numFmtId="167" fontId="85" fillId="0" borderId="0">
      <protection locked="0"/>
    </xf>
    <xf numFmtId="167" fontId="86" fillId="0" borderId="0"/>
    <xf numFmtId="167" fontId="80" fillId="84" borderId="0">
      <protection locked="0"/>
    </xf>
    <xf numFmtId="167" fontId="87" fillId="84" borderId="0"/>
    <xf numFmtId="167" fontId="86" fillId="0" borderId="0"/>
    <xf numFmtId="167" fontId="88" fillId="0" borderId="0"/>
    <xf numFmtId="167" fontId="89" fillId="0" borderId="0">
      <protection locked="0"/>
    </xf>
    <xf numFmtId="0" fontId="90" fillId="85" borderId="0">
      <alignment horizontal="left"/>
      <protection locked="0"/>
    </xf>
    <xf numFmtId="1" fontId="90" fillId="0" borderId="0">
      <alignment horizontal="center"/>
      <protection locked="0"/>
    </xf>
    <xf numFmtId="173" fontId="63" fillId="65" borderId="34" applyNumberFormat="0" applyAlignment="0" applyProtection="0"/>
    <xf numFmtId="173" fontId="91" fillId="86" borderId="34" applyNumberFormat="0" applyAlignment="0" applyProtection="0"/>
    <xf numFmtId="173" fontId="63" fillId="65" borderId="34" applyNumberFormat="0" applyAlignment="0" applyProtection="0"/>
    <xf numFmtId="173" fontId="91" fillId="86" borderId="34" applyNumberFormat="0" applyAlignment="0" applyProtection="0"/>
    <xf numFmtId="173" fontId="63" fillId="65" borderId="34" applyNumberFormat="0" applyAlignment="0" applyProtection="0"/>
    <xf numFmtId="173" fontId="91" fillId="86" borderId="34" applyNumberFormat="0" applyAlignment="0" applyProtection="0"/>
    <xf numFmtId="173" fontId="63" fillId="65" borderId="34" applyNumberFormat="0" applyAlignment="0" applyProtection="0"/>
    <xf numFmtId="173" fontId="91" fillId="86" borderId="34" applyNumberFormat="0" applyAlignment="0" applyProtection="0"/>
    <xf numFmtId="173" fontId="63" fillId="65" borderId="34" applyNumberFormat="0" applyAlignment="0" applyProtection="0"/>
    <xf numFmtId="173" fontId="91" fillId="86" borderId="34" applyNumberFormat="0" applyAlignment="0" applyProtection="0"/>
    <xf numFmtId="173" fontId="63" fillId="65" borderId="34" applyNumberFormat="0" applyAlignment="0" applyProtection="0"/>
    <xf numFmtId="173" fontId="91" fillId="86" borderId="34" applyNumberFormat="0" applyAlignment="0" applyProtection="0"/>
    <xf numFmtId="173" fontId="63" fillId="65" borderId="34" applyNumberFormat="0" applyAlignment="0" applyProtection="0"/>
    <xf numFmtId="173" fontId="91" fillId="86" borderId="34" applyNumberFormat="0" applyAlignment="0" applyProtection="0"/>
    <xf numFmtId="173" fontId="63" fillId="65" borderId="34" applyNumberFormat="0" applyAlignment="0" applyProtection="0"/>
    <xf numFmtId="173" fontId="63" fillId="65" borderId="34" applyNumberFormat="0" applyAlignment="0" applyProtection="0"/>
    <xf numFmtId="173" fontId="63" fillId="87" borderId="34" applyNumberFormat="0" applyAlignment="0" applyProtection="0"/>
    <xf numFmtId="173" fontId="63" fillId="65" borderId="34" applyNumberFormat="0" applyAlignment="0" applyProtection="0"/>
    <xf numFmtId="173" fontId="91" fillId="86" borderId="34" applyNumberFormat="0" applyAlignment="0" applyProtection="0"/>
    <xf numFmtId="173" fontId="63" fillId="87" borderId="34" applyNumberFormat="0" applyAlignment="0" applyProtection="0"/>
    <xf numFmtId="173" fontId="63" fillId="65" borderId="34" applyNumberFormat="0" applyAlignment="0" applyProtection="0"/>
    <xf numFmtId="173" fontId="63" fillId="87" borderId="34" applyNumberFormat="0" applyAlignment="0" applyProtection="0"/>
    <xf numFmtId="173" fontId="91" fillId="86" borderId="34" applyNumberFormat="0" applyAlignment="0" applyProtection="0"/>
    <xf numFmtId="173" fontId="63" fillId="87" borderId="34" applyNumberFormat="0" applyAlignment="0" applyProtection="0"/>
    <xf numFmtId="173" fontId="91" fillId="86" borderId="34" applyNumberFormat="0" applyAlignment="0" applyProtection="0"/>
    <xf numFmtId="173" fontId="63" fillId="87" borderId="34" applyNumberFormat="0" applyAlignment="0" applyProtection="0"/>
    <xf numFmtId="173" fontId="91" fillId="86" borderId="34" applyNumberFormat="0" applyAlignment="0" applyProtection="0"/>
    <xf numFmtId="173" fontId="63" fillId="87" borderId="34" applyNumberFormat="0" applyAlignment="0" applyProtection="0"/>
    <xf numFmtId="173" fontId="91" fillId="86" borderId="34" applyNumberFormat="0" applyAlignment="0" applyProtection="0"/>
    <xf numFmtId="173" fontId="63" fillId="87" borderId="34" applyNumberFormat="0" applyAlignment="0" applyProtection="0"/>
    <xf numFmtId="173" fontId="91" fillId="86" borderId="34" applyNumberFormat="0" applyAlignment="0" applyProtection="0"/>
    <xf numFmtId="173" fontId="63" fillId="87" borderId="34" applyNumberFormat="0" applyAlignment="0" applyProtection="0"/>
    <xf numFmtId="173" fontId="91" fillId="86" borderId="34" applyNumberFormat="0" applyAlignment="0" applyProtection="0"/>
    <xf numFmtId="173" fontId="48" fillId="81" borderId="0" applyNumberFormat="0" applyBorder="0" applyAlignment="0" applyProtection="0"/>
    <xf numFmtId="173" fontId="92" fillId="40" borderId="0" applyNumberFormat="0" applyBorder="0" applyAlignment="0" applyProtection="0"/>
    <xf numFmtId="173" fontId="48" fillId="81" borderId="0" applyNumberFormat="0" applyBorder="0" applyAlignment="0" applyProtection="0"/>
    <xf numFmtId="173" fontId="92" fillId="40" borderId="0" applyNumberFormat="0" applyBorder="0" applyAlignment="0" applyProtection="0"/>
    <xf numFmtId="173" fontId="48" fillId="81" borderId="0" applyNumberFormat="0" applyBorder="0" applyAlignment="0" applyProtection="0"/>
    <xf numFmtId="173" fontId="92" fillId="40" borderId="0" applyNumberFormat="0" applyBorder="0" applyAlignment="0" applyProtection="0"/>
    <xf numFmtId="173" fontId="48" fillId="81" borderId="0" applyNumberFormat="0" applyBorder="0" applyAlignment="0" applyProtection="0"/>
    <xf numFmtId="173" fontId="92" fillId="40" borderId="0" applyNumberFormat="0" applyBorder="0" applyAlignment="0" applyProtection="0"/>
    <xf numFmtId="173" fontId="48" fillId="81" borderId="0" applyNumberFormat="0" applyBorder="0" applyAlignment="0" applyProtection="0"/>
    <xf numFmtId="173" fontId="92" fillId="40" borderId="0" applyNumberFormat="0" applyBorder="0" applyAlignment="0" applyProtection="0"/>
    <xf numFmtId="173" fontId="48" fillId="81" borderId="0" applyNumberFormat="0" applyBorder="0" applyAlignment="0" applyProtection="0"/>
    <xf numFmtId="173" fontId="92" fillId="40" borderId="0" applyNumberFormat="0" applyBorder="0" applyAlignment="0" applyProtection="0"/>
    <xf numFmtId="173" fontId="48" fillId="81" borderId="0" applyNumberFormat="0" applyBorder="0" applyAlignment="0" applyProtection="0"/>
    <xf numFmtId="173" fontId="92" fillId="40" borderId="0" applyNumberFormat="0" applyBorder="0" applyAlignment="0" applyProtection="0"/>
    <xf numFmtId="173" fontId="48" fillId="81" borderId="0" applyNumberFormat="0" applyBorder="0" applyAlignment="0" applyProtection="0"/>
    <xf numFmtId="173" fontId="48" fillId="81" borderId="0" applyNumberFormat="0" applyBorder="0" applyAlignment="0" applyProtection="0"/>
    <xf numFmtId="173" fontId="38" fillId="88" borderId="0" applyNumberFormat="0" applyBorder="0" applyAlignment="0" applyProtection="0"/>
    <xf numFmtId="173" fontId="48" fillId="81" borderId="0" applyNumberFormat="0" applyBorder="0" applyAlignment="0" applyProtection="0"/>
    <xf numFmtId="173" fontId="92" fillId="40" borderId="0" applyNumberFormat="0" applyBorder="0" applyAlignment="0" applyProtection="0"/>
    <xf numFmtId="173" fontId="38" fillId="88" borderId="0" applyNumberFormat="0" applyBorder="0" applyAlignment="0" applyProtection="0"/>
    <xf numFmtId="173" fontId="48" fillId="81" borderId="0" applyNumberFormat="0" applyBorder="0" applyAlignment="0" applyProtection="0"/>
    <xf numFmtId="173" fontId="38" fillId="88" borderId="0" applyNumberFormat="0" applyBorder="0" applyAlignment="0" applyProtection="0"/>
    <xf numFmtId="173" fontId="92" fillId="40" borderId="0" applyNumberFormat="0" applyBorder="0" applyAlignment="0" applyProtection="0"/>
    <xf numFmtId="173" fontId="38" fillId="88" borderId="0" applyNumberFormat="0" applyBorder="0" applyAlignment="0" applyProtection="0"/>
    <xf numFmtId="173" fontId="92" fillId="40" borderId="0" applyNumberFormat="0" applyBorder="0" applyAlignment="0" applyProtection="0"/>
    <xf numFmtId="173" fontId="38" fillId="88" borderId="0" applyNumberFormat="0" applyBorder="0" applyAlignment="0" applyProtection="0"/>
    <xf numFmtId="173" fontId="92" fillId="40" borderId="0" applyNumberFormat="0" applyBorder="0" applyAlignment="0" applyProtection="0"/>
    <xf numFmtId="173" fontId="38" fillId="88" borderId="0" applyNumberFormat="0" applyBorder="0" applyAlignment="0" applyProtection="0"/>
    <xf numFmtId="173" fontId="92" fillId="40" borderId="0" applyNumberFormat="0" applyBorder="0" applyAlignment="0" applyProtection="0"/>
    <xf numFmtId="173" fontId="38" fillId="88" borderId="0" applyNumberFormat="0" applyBorder="0" applyAlignment="0" applyProtection="0"/>
    <xf numFmtId="173" fontId="92" fillId="40" borderId="0" applyNumberFormat="0" applyBorder="0" applyAlignment="0" applyProtection="0"/>
    <xf numFmtId="173" fontId="38" fillId="88" borderId="0" applyNumberFormat="0" applyBorder="0" applyAlignment="0" applyProtection="0"/>
    <xf numFmtId="173" fontId="92" fillId="40" borderId="0" applyNumberFormat="0" applyBorder="0" applyAlignment="0" applyProtection="0"/>
    <xf numFmtId="173" fontId="93" fillId="0" borderId="0" applyNumberFormat="0" applyFill="0" applyBorder="0" applyAlignment="0" applyProtection="0"/>
    <xf numFmtId="173" fontId="94" fillId="0" borderId="0" applyNumberFormat="0" applyFill="0" applyBorder="0" applyAlignment="0" applyProtection="0">
      <alignment vertical="top"/>
      <protection locked="0"/>
    </xf>
    <xf numFmtId="173" fontId="45" fillId="64" borderId="0" applyNumberFormat="0" applyBorder="0" applyAlignment="0" applyProtection="0"/>
    <xf numFmtId="173" fontId="95" fillId="39" borderId="0" applyNumberFormat="0" applyBorder="0" applyAlignment="0" applyProtection="0"/>
    <xf numFmtId="173" fontId="45" fillId="64" borderId="0" applyNumberFormat="0" applyBorder="0" applyAlignment="0" applyProtection="0"/>
    <xf numFmtId="173" fontId="95" fillId="39" borderId="0" applyNumberFormat="0" applyBorder="0" applyAlignment="0" applyProtection="0"/>
    <xf numFmtId="173" fontId="45" fillId="64" borderId="0" applyNumberFormat="0" applyBorder="0" applyAlignment="0" applyProtection="0"/>
    <xf numFmtId="173" fontId="95" fillId="39" borderId="0" applyNumberFormat="0" applyBorder="0" applyAlignment="0" applyProtection="0"/>
    <xf numFmtId="173" fontId="45" fillId="64" borderId="0" applyNumberFormat="0" applyBorder="0" applyAlignment="0" applyProtection="0"/>
    <xf numFmtId="173" fontId="95" fillId="39" borderId="0" applyNumberFormat="0" applyBorder="0" applyAlignment="0" applyProtection="0"/>
    <xf numFmtId="173" fontId="45" fillId="64" borderId="0" applyNumberFormat="0" applyBorder="0" applyAlignment="0" applyProtection="0"/>
    <xf numFmtId="173" fontId="95" fillId="39" borderId="0" applyNumberFormat="0" applyBorder="0" applyAlignment="0" applyProtection="0"/>
    <xf numFmtId="173" fontId="45" fillId="64" borderId="0" applyNumberFormat="0" applyBorder="0" applyAlignment="0" applyProtection="0"/>
    <xf numFmtId="173" fontId="95" fillId="39" borderId="0" applyNumberFormat="0" applyBorder="0" applyAlignment="0" applyProtection="0"/>
    <xf numFmtId="173" fontId="45" fillId="64" borderId="0" applyNumberFormat="0" applyBorder="0" applyAlignment="0" applyProtection="0"/>
    <xf numFmtId="173" fontId="95" fillId="39" borderId="0" applyNumberFormat="0" applyBorder="0" applyAlignment="0" applyProtection="0"/>
    <xf numFmtId="173" fontId="45" fillId="64" borderId="0" applyNumberFormat="0" applyBorder="0" applyAlignment="0" applyProtection="0"/>
    <xf numFmtId="173" fontId="45" fillId="64" borderId="0" applyNumberFormat="0" applyBorder="0" applyAlignment="0" applyProtection="0"/>
    <xf numFmtId="173" fontId="96" fillId="72" borderId="0" applyNumberFormat="0" applyBorder="0" applyAlignment="0" applyProtection="0"/>
    <xf numFmtId="173" fontId="45" fillId="64" borderId="0" applyNumberFormat="0" applyBorder="0" applyAlignment="0" applyProtection="0"/>
    <xf numFmtId="173" fontId="95" fillId="39" borderId="0" applyNumberFormat="0" applyBorder="0" applyAlignment="0" applyProtection="0"/>
    <xf numFmtId="173" fontId="96" fillId="72" borderId="0" applyNumberFormat="0" applyBorder="0" applyAlignment="0" applyProtection="0"/>
    <xf numFmtId="173" fontId="45" fillId="64" borderId="0" applyNumberFormat="0" applyBorder="0" applyAlignment="0" applyProtection="0"/>
    <xf numFmtId="173" fontId="96" fillId="72" borderId="0" applyNumberFormat="0" applyBorder="0" applyAlignment="0" applyProtection="0"/>
    <xf numFmtId="173" fontId="95" fillId="39" borderId="0" applyNumberFormat="0" applyBorder="0" applyAlignment="0" applyProtection="0"/>
    <xf numFmtId="173" fontId="96" fillId="72" borderId="0" applyNumberFormat="0" applyBorder="0" applyAlignment="0" applyProtection="0"/>
    <xf numFmtId="173" fontId="95" fillId="39" borderId="0" applyNumberFormat="0" applyBorder="0" applyAlignment="0" applyProtection="0"/>
    <xf numFmtId="173" fontId="96" fillId="72" borderId="0" applyNumberFormat="0" applyBorder="0" applyAlignment="0" applyProtection="0"/>
    <xf numFmtId="173" fontId="95" fillId="39" borderId="0" applyNumberFormat="0" applyBorder="0" applyAlignment="0" applyProtection="0"/>
    <xf numFmtId="173" fontId="96" fillId="72" borderId="0" applyNumberFormat="0" applyBorder="0" applyAlignment="0" applyProtection="0"/>
    <xf numFmtId="173" fontId="95" fillId="39" borderId="0" applyNumberFormat="0" applyBorder="0" applyAlignment="0" applyProtection="0"/>
    <xf numFmtId="173" fontId="96" fillId="72" borderId="0" applyNumberFormat="0" applyBorder="0" applyAlignment="0" applyProtection="0"/>
    <xf numFmtId="173" fontId="95" fillId="39" borderId="0" applyNumberFormat="0" applyBorder="0" applyAlignment="0" applyProtection="0"/>
    <xf numFmtId="173" fontId="96" fillId="72" borderId="0" applyNumberFormat="0" applyBorder="0" applyAlignment="0" applyProtection="0"/>
    <xf numFmtId="173" fontId="95" fillId="39" borderId="0" applyNumberFormat="0" applyBorder="0" applyAlignment="0" applyProtection="0"/>
    <xf numFmtId="187" fontId="37" fillId="0" borderId="0" applyFill="0" applyBorder="0" applyAlignment="0"/>
    <xf numFmtId="183" fontId="37" fillId="0" borderId="0" applyFill="0" applyBorder="0" applyAlignment="0"/>
    <xf numFmtId="187" fontId="37" fillId="0" borderId="0" applyFill="0" applyBorder="0" applyAlignment="0"/>
    <xf numFmtId="188" fontId="37" fillId="0" borderId="0" applyFill="0" applyBorder="0" applyAlignment="0"/>
    <xf numFmtId="183" fontId="37" fillId="0" borderId="0" applyFill="0" applyBorder="0" applyAlignment="0"/>
    <xf numFmtId="173" fontId="97" fillId="0" borderId="12" applyNumberFormat="0" applyFill="0" applyAlignment="0" applyProtection="0"/>
    <xf numFmtId="173" fontId="97" fillId="0" borderId="12" applyNumberFormat="0" applyFill="0" applyAlignment="0" applyProtection="0"/>
    <xf numFmtId="173" fontId="97" fillId="0" borderId="12" applyNumberFormat="0" applyFill="0" applyAlignment="0" applyProtection="0"/>
    <xf numFmtId="173" fontId="97" fillId="0" borderId="12" applyNumberFormat="0" applyFill="0" applyAlignment="0" applyProtection="0"/>
    <xf numFmtId="173" fontId="97" fillId="0" borderId="12" applyNumberFormat="0" applyFill="0" applyAlignment="0" applyProtection="0"/>
    <xf numFmtId="173" fontId="97" fillId="0" borderId="12" applyNumberFormat="0" applyFill="0" applyAlignment="0" applyProtection="0"/>
    <xf numFmtId="173" fontId="46" fillId="0" borderId="23" applyNumberFormat="0" applyFill="0" applyAlignment="0" applyProtection="0"/>
    <xf numFmtId="173" fontId="97" fillId="0" borderId="12" applyNumberFormat="0" applyFill="0" applyAlignment="0" applyProtection="0"/>
    <xf numFmtId="173" fontId="97" fillId="0" borderId="12" applyNumberFormat="0" applyFill="0" applyAlignment="0" applyProtection="0"/>
    <xf numFmtId="173" fontId="97" fillId="0" borderId="12" applyNumberFormat="0" applyFill="0" applyAlignment="0" applyProtection="0"/>
    <xf numFmtId="173" fontId="97" fillId="0" borderId="12" applyNumberFormat="0" applyFill="0" applyAlignment="0" applyProtection="0"/>
    <xf numFmtId="173" fontId="97" fillId="0" borderId="12" applyNumberFormat="0" applyFill="0" applyAlignment="0" applyProtection="0"/>
    <xf numFmtId="173" fontId="97" fillId="0" borderId="12" applyNumberFormat="0" applyFill="0" applyAlignment="0" applyProtection="0"/>
    <xf numFmtId="173" fontId="97" fillId="0" borderId="12" applyNumberFormat="0" applyFill="0" applyAlignment="0" applyProtection="0"/>
    <xf numFmtId="173" fontId="97" fillId="0" borderId="12" applyNumberFormat="0" applyFill="0" applyAlignment="0" applyProtection="0"/>
    <xf numFmtId="0" fontId="98" fillId="0" borderId="0">
      <protection locked="0"/>
    </xf>
    <xf numFmtId="173" fontId="99" fillId="6" borderId="0" applyNumberFormat="0" applyBorder="0" applyAlignment="0" applyProtection="0"/>
    <xf numFmtId="173" fontId="99" fillId="6" borderId="0" applyNumberFormat="0" applyBorder="0" applyAlignment="0" applyProtection="0"/>
    <xf numFmtId="173" fontId="99" fillId="6" borderId="0" applyNumberFormat="0" applyBorder="0" applyAlignment="0" applyProtection="0"/>
    <xf numFmtId="173" fontId="99" fillId="6" borderId="0" applyNumberFormat="0" applyBorder="0" applyAlignment="0" applyProtection="0"/>
    <xf numFmtId="173" fontId="99" fillId="6" borderId="0" applyNumberFormat="0" applyBorder="0" applyAlignment="0" applyProtection="0"/>
    <xf numFmtId="173" fontId="99" fillId="6" borderId="0" applyNumberFormat="0" applyBorder="0" applyAlignment="0" applyProtection="0"/>
    <xf numFmtId="173" fontId="100" fillId="73" borderId="0" applyNumberFormat="0" applyBorder="0" applyAlignment="0" applyProtection="0"/>
    <xf numFmtId="173" fontId="99" fillId="6" borderId="0" applyNumberFormat="0" applyBorder="0" applyAlignment="0" applyProtection="0"/>
    <xf numFmtId="173" fontId="99" fillId="6" borderId="0" applyNumberFormat="0" applyBorder="0" applyAlignment="0" applyProtection="0"/>
    <xf numFmtId="173" fontId="99" fillId="6" borderId="0" applyNumberFormat="0" applyBorder="0" applyAlignment="0" applyProtection="0"/>
    <xf numFmtId="173" fontId="99" fillId="6" borderId="0" applyNumberFormat="0" applyBorder="0" applyAlignment="0" applyProtection="0"/>
    <xf numFmtId="173" fontId="99" fillId="6" borderId="0" applyNumberFormat="0" applyBorder="0" applyAlignment="0" applyProtection="0"/>
    <xf numFmtId="173" fontId="99" fillId="6" borderId="0" applyNumberFormat="0" applyBorder="0" applyAlignment="0" applyProtection="0"/>
    <xf numFmtId="173" fontId="99" fillId="6" borderId="0" applyNumberFormat="0" applyBorder="0" applyAlignment="0" applyProtection="0"/>
    <xf numFmtId="173" fontId="99" fillId="6" borderId="0" applyNumberFormat="0" applyBorder="0" applyAlignment="0" applyProtection="0"/>
    <xf numFmtId="189" fontId="101" fillId="0" borderId="0"/>
    <xf numFmtId="176" fontId="1" fillId="0" borderId="0"/>
    <xf numFmtId="173" fontId="1" fillId="0" borderId="0"/>
    <xf numFmtId="173" fontId="1" fillId="0" borderId="0"/>
    <xf numFmtId="173" fontId="31" fillId="0" borderId="0"/>
    <xf numFmtId="173" fontId="5" fillId="0" borderId="0"/>
    <xf numFmtId="173" fontId="12" fillId="0" borderId="0"/>
    <xf numFmtId="173" fontId="1" fillId="0" borderId="0"/>
    <xf numFmtId="173" fontId="5" fillId="0" borderId="0"/>
    <xf numFmtId="173" fontId="1" fillId="0" borderId="0"/>
    <xf numFmtId="176" fontId="1" fillId="0" borderId="0"/>
    <xf numFmtId="0" fontId="1" fillId="0" borderId="0"/>
    <xf numFmtId="173" fontId="12" fillId="0" borderId="0"/>
    <xf numFmtId="173" fontId="31" fillId="0" borderId="0"/>
    <xf numFmtId="173" fontId="5" fillId="0" borderId="0"/>
    <xf numFmtId="173" fontId="31" fillId="0" borderId="0"/>
    <xf numFmtId="173" fontId="1" fillId="0" borderId="0"/>
    <xf numFmtId="0" fontId="1" fillId="0" borderId="0"/>
    <xf numFmtId="173" fontId="1" fillId="0" borderId="0"/>
    <xf numFmtId="173" fontId="1" fillId="0" borderId="0"/>
    <xf numFmtId="173" fontId="12" fillId="0" borderId="0"/>
    <xf numFmtId="173" fontId="31" fillId="0" borderId="0"/>
    <xf numFmtId="173" fontId="1" fillId="0" borderId="0"/>
    <xf numFmtId="173" fontId="1" fillId="0" borderId="0"/>
    <xf numFmtId="173" fontId="5" fillId="0" borderId="0"/>
    <xf numFmtId="173" fontId="12" fillId="0" borderId="0"/>
    <xf numFmtId="173" fontId="31" fillId="0" borderId="0"/>
    <xf numFmtId="173" fontId="1" fillId="0" borderId="0"/>
    <xf numFmtId="173" fontId="1" fillId="0" borderId="0"/>
    <xf numFmtId="173" fontId="5" fillId="0" borderId="0"/>
    <xf numFmtId="173" fontId="12" fillId="0" borderId="0"/>
    <xf numFmtId="173" fontId="31" fillId="0" borderId="0"/>
    <xf numFmtId="173" fontId="1" fillId="0" borderId="0"/>
    <xf numFmtId="173" fontId="1" fillId="0" borderId="0"/>
    <xf numFmtId="173" fontId="31" fillId="0" borderId="0"/>
    <xf numFmtId="173" fontId="5" fillId="0" borderId="0"/>
    <xf numFmtId="173" fontId="12" fillId="0" borderId="0"/>
    <xf numFmtId="173" fontId="1" fillId="0" borderId="0"/>
    <xf numFmtId="173" fontId="1" fillId="0" borderId="0"/>
    <xf numFmtId="173" fontId="5" fillId="0" borderId="0"/>
    <xf numFmtId="173" fontId="1" fillId="0" borderId="0"/>
    <xf numFmtId="173" fontId="12" fillId="0" borderId="0"/>
    <xf numFmtId="173" fontId="5" fillId="0" borderId="0"/>
    <xf numFmtId="173" fontId="5" fillId="0" borderId="0"/>
    <xf numFmtId="0" fontId="12" fillId="0" borderId="0"/>
    <xf numFmtId="173" fontId="31" fillId="0" borderId="0"/>
    <xf numFmtId="173" fontId="5" fillId="0" borderId="0"/>
    <xf numFmtId="176" fontId="1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2" fillId="0" borderId="0"/>
    <xf numFmtId="173" fontId="1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3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5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5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5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3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5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" fillId="0" borderId="0"/>
    <xf numFmtId="173" fontId="1" fillId="0" borderId="0"/>
    <xf numFmtId="173" fontId="12" fillId="0" borderId="0"/>
    <xf numFmtId="173" fontId="12" fillId="0" borderId="0"/>
    <xf numFmtId="173" fontId="12" fillId="0" borderId="0"/>
    <xf numFmtId="173" fontId="10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5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3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0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55" fillId="0" borderId="0"/>
    <xf numFmtId="173" fontId="31" fillId="0" borderId="0"/>
    <xf numFmtId="173" fontId="5" fillId="0" borderId="0"/>
    <xf numFmtId="173" fontId="31" fillId="0" borderId="0"/>
    <xf numFmtId="173" fontId="5" fillId="0" borderId="0"/>
    <xf numFmtId="173" fontId="31" fillId="0" borderId="0"/>
    <xf numFmtId="173" fontId="31" fillId="0" borderId="0"/>
    <xf numFmtId="173" fontId="3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6" fontId="31" fillId="0" borderId="0"/>
    <xf numFmtId="173" fontId="12" fillId="0" borderId="0"/>
    <xf numFmtId="173" fontId="1" fillId="0" borderId="0"/>
    <xf numFmtId="173" fontId="1" fillId="0" borderId="0"/>
    <xf numFmtId="173" fontId="12" fillId="0" borderId="0"/>
    <xf numFmtId="173" fontId="1" fillId="0" borderId="0"/>
    <xf numFmtId="173" fontId="1" fillId="0" borderId="0"/>
    <xf numFmtId="173" fontId="12" fillId="0" borderId="0"/>
    <xf numFmtId="173" fontId="1" fillId="0" borderId="0"/>
    <xf numFmtId="173" fontId="1" fillId="0" borderId="0"/>
    <xf numFmtId="173" fontId="12" fillId="0" borderId="0"/>
    <xf numFmtId="173" fontId="1" fillId="0" borderId="0"/>
    <xf numFmtId="173" fontId="1" fillId="0" borderId="0"/>
    <xf numFmtId="173" fontId="12" fillId="0" borderId="0"/>
    <xf numFmtId="173" fontId="1" fillId="0" borderId="0"/>
    <xf numFmtId="173" fontId="1" fillId="0" borderId="0"/>
    <xf numFmtId="173" fontId="12" fillId="0" borderId="0"/>
    <xf numFmtId="173" fontId="1" fillId="0" borderId="0"/>
    <xf numFmtId="173" fontId="1" fillId="0" borderId="0"/>
    <xf numFmtId="173" fontId="12" fillId="0" borderId="0"/>
    <xf numFmtId="173" fontId="1" fillId="0" borderId="0"/>
    <xf numFmtId="173" fontId="1" fillId="0" borderId="0"/>
    <xf numFmtId="173" fontId="12" fillId="0" borderId="0"/>
    <xf numFmtId="173" fontId="1" fillId="0" borderId="0"/>
    <xf numFmtId="173" fontId="1" fillId="0" borderId="0"/>
    <xf numFmtId="173" fontId="1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90" fontId="12" fillId="0" borderId="0" applyFont="0" applyFill="0" applyBorder="0" applyAlignment="0" applyProtection="0"/>
    <xf numFmtId="173" fontId="5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5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0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2" fillId="0" borderId="0"/>
    <xf numFmtId="173" fontId="1" fillId="0" borderId="0"/>
    <xf numFmtId="173" fontId="1" fillId="0" borderId="0"/>
    <xf numFmtId="173" fontId="12" fillId="0" borderId="0"/>
    <xf numFmtId="173" fontId="1" fillId="0" borderId="0"/>
    <xf numFmtId="173" fontId="1" fillId="0" borderId="0"/>
    <xf numFmtId="173" fontId="55" fillId="0" borderId="0"/>
    <xf numFmtId="173" fontId="1" fillId="0" borderId="0"/>
    <xf numFmtId="173" fontId="1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04" fillId="0" borderId="0"/>
    <xf numFmtId="3" fontId="105" fillId="0" borderId="0"/>
    <xf numFmtId="173" fontId="5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5" fillId="0" borderId="0"/>
    <xf numFmtId="0" fontId="15" fillId="0" borderId="0"/>
    <xf numFmtId="173" fontId="3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5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5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176" fontId="1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5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" fillId="0" borderId="0"/>
    <xf numFmtId="173" fontId="1" fillId="0" borderId="0"/>
    <xf numFmtId="173" fontId="1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176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5" fillId="0" borderId="0"/>
    <xf numFmtId="173" fontId="12" fillId="0" borderId="0"/>
    <xf numFmtId="173" fontId="12" fillId="0" borderId="0"/>
    <xf numFmtId="173" fontId="5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6" fontId="12" fillId="0" borderId="0"/>
    <xf numFmtId="173" fontId="5" fillId="0" borderId="0"/>
    <xf numFmtId="173" fontId="12" fillId="0" borderId="0"/>
    <xf numFmtId="176" fontId="12" fillId="0" borderId="0"/>
    <xf numFmtId="173" fontId="31" fillId="0" borderId="0"/>
    <xf numFmtId="173" fontId="31" fillId="0" borderId="0"/>
    <xf numFmtId="173" fontId="5" fillId="0" borderId="0"/>
    <xf numFmtId="173" fontId="31" fillId="0" borderId="0"/>
    <xf numFmtId="173" fontId="12" fillId="0" borderId="0"/>
    <xf numFmtId="176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5" fillId="0" borderId="0"/>
    <xf numFmtId="173" fontId="3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31" fillId="0" borderId="0"/>
    <xf numFmtId="173" fontId="1" fillId="0" borderId="0"/>
    <xf numFmtId="173" fontId="1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2" fillId="0" borderId="0"/>
    <xf numFmtId="173" fontId="1" fillId="0" borderId="0"/>
    <xf numFmtId="173" fontId="1" fillId="0" borderId="0"/>
    <xf numFmtId="173" fontId="5" fillId="0" borderId="0"/>
    <xf numFmtId="173" fontId="1" fillId="0" borderId="0"/>
    <xf numFmtId="173" fontId="1" fillId="0" borderId="0"/>
    <xf numFmtId="173" fontId="31" fillId="0" borderId="0"/>
    <xf numFmtId="173" fontId="72" fillId="89" borderId="0"/>
    <xf numFmtId="176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31" fillId="54" borderId="40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72" fillId="72" borderId="37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1" fillId="10" borderId="14" applyNumberFormat="0" applyFont="0" applyAlignment="0" applyProtection="0"/>
    <xf numFmtId="173" fontId="1" fillId="10" borderId="14" applyNumberFormat="0" applyFont="0" applyAlignment="0" applyProtection="0"/>
    <xf numFmtId="173" fontId="72" fillId="72" borderId="37" applyNumberFormat="0" applyFont="0" applyAlignment="0" applyProtection="0"/>
    <xf numFmtId="173" fontId="72" fillId="72" borderId="37" applyNumberFormat="0" applyFont="0" applyAlignment="0" applyProtection="0"/>
    <xf numFmtId="173" fontId="72" fillId="72" borderId="37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72" fillId="72" borderId="37" applyNumberFormat="0" applyFont="0" applyAlignment="0" applyProtection="0"/>
    <xf numFmtId="173" fontId="72" fillId="72" borderId="37" applyNumberFormat="0" applyFont="0" applyAlignment="0" applyProtection="0"/>
    <xf numFmtId="173" fontId="72" fillId="72" borderId="37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72" fillId="72" borderId="37" applyNumberFormat="0" applyFont="0" applyAlignment="0" applyProtection="0"/>
    <xf numFmtId="173" fontId="72" fillId="72" borderId="37" applyNumberFormat="0" applyFont="0" applyAlignment="0" applyProtection="0"/>
    <xf numFmtId="173" fontId="72" fillId="72" borderId="37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72" fillId="72" borderId="37" applyNumberFormat="0" applyFont="0" applyAlignment="0" applyProtection="0"/>
    <xf numFmtId="173" fontId="72" fillId="72" borderId="37" applyNumberFormat="0" applyFont="0" applyAlignment="0" applyProtection="0"/>
    <xf numFmtId="173" fontId="72" fillId="72" borderId="37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72" fillId="72" borderId="37" applyNumberFormat="0" applyFont="0" applyAlignment="0" applyProtection="0"/>
    <xf numFmtId="173" fontId="72" fillId="72" borderId="37" applyNumberFormat="0" applyFont="0" applyAlignment="0" applyProtection="0"/>
    <xf numFmtId="173" fontId="72" fillId="72" borderId="37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5" fillId="72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12" fillId="54" borderId="40" applyNumberFormat="0" applyFont="0" applyAlignment="0" applyProtection="0"/>
    <xf numFmtId="173" fontId="72" fillId="72" borderId="37" applyNumberFormat="0" applyFont="0" applyAlignment="0" applyProtection="0"/>
    <xf numFmtId="173" fontId="72" fillId="72" borderId="37" applyNumberFormat="0" applyFont="0" applyAlignment="0" applyProtection="0"/>
    <xf numFmtId="173" fontId="35" fillId="10" borderId="14" applyNumberFormat="0" applyFont="0" applyAlignment="0" applyProtection="0"/>
    <xf numFmtId="173" fontId="35" fillId="10" borderId="14" applyNumberFormat="0" applyFont="0" applyAlignment="0" applyProtection="0"/>
    <xf numFmtId="173" fontId="35" fillId="10" borderId="14" applyNumberFormat="0" applyFont="0" applyAlignment="0" applyProtection="0"/>
    <xf numFmtId="173" fontId="35" fillId="10" borderId="14" applyNumberFormat="0" applyFont="0" applyAlignment="0" applyProtection="0"/>
    <xf numFmtId="173" fontId="35" fillId="10" borderId="14" applyNumberFormat="0" applyFont="0" applyAlignment="0" applyProtection="0"/>
    <xf numFmtId="173" fontId="35" fillId="10" borderId="14" applyNumberFormat="0" applyFont="0" applyAlignment="0" applyProtection="0"/>
    <xf numFmtId="173" fontId="38" fillId="10" borderId="14" applyNumberFormat="0" applyFont="0" applyAlignment="0" applyProtection="0"/>
    <xf numFmtId="173" fontId="38" fillId="10" borderId="14" applyNumberFormat="0" applyFont="0" applyAlignment="0" applyProtection="0"/>
    <xf numFmtId="173" fontId="38" fillId="10" borderId="14" applyNumberFormat="0" applyFont="0" applyAlignment="0" applyProtection="0"/>
    <xf numFmtId="173" fontId="5" fillId="72" borderId="40" applyNumberFormat="0" applyFont="0" applyAlignment="0" applyProtection="0"/>
    <xf numFmtId="173" fontId="35" fillId="10" borderId="14" applyNumberFormat="0" applyFont="0" applyAlignment="0" applyProtection="0"/>
    <xf numFmtId="173" fontId="5" fillId="72" borderId="40" applyNumberFormat="0" applyFont="0" applyAlignment="0" applyProtection="0"/>
    <xf numFmtId="173" fontId="35" fillId="10" borderId="14" applyNumberFormat="0" applyFont="0" applyAlignment="0" applyProtection="0"/>
    <xf numFmtId="173" fontId="35" fillId="10" borderId="14" applyNumberFormat="0" applyFont="0" applyAlignment="0" applyProtection="0"/>
    <xf numFmtId="173" fontId="35" fillId="10" borderId="14" applyNumberFormat="0" applyFont="0" applyAlignment="0" applyProtection="0"/>
    <xf numFmtId="173" fontId="35" fillId="10" borderId="14" applyNumberFormat="0" applyFont="0" applyAlignment="0" applyProtection="0"/>
    <xf numFmtId="173" fontId="35" fillId="10" borderId="14" applyNumberFormat="0" applyFont="0" applyAlignment="0" applyProtection="0"/>
    <xf numFmtId="173" fontId="35" fillId="10" borderId="14" applyNumberFormat="0" applyFont="0" applyAlignment="0" applyProtection="0"/>
    <xf numFmtId="173" fontId="35" fillId="10" borderId="14" applyNumberFormat="0" applyFont="0" applyAlignment="0" applyProtection="0"/>
    <xf numFmtId="173" fontId="100" fillId="73" borderId="0" applyNumberFormat="0" applyBorder="0" applyAlignment="0" applyProtection="0"/>
    <xf numFmtId="173" fontId="107" fillId="90" borderId="0" applyNumberFormat="0" applyBorder="0" applyAlignment="0" applyProtection="0"/>
    <xf numFmtId="173" fontId="100" fillId="73" borderId="0" applyNumberFormat="0" applyBorder="0" applyAlignment="0" applyProtection="0"/>
    <xf numFmtId="173" fontId="107" fillId="90" borderId="0" applyNumberFormat="0" applyBorder="0" applyAlignment="0" applyProtection="0"/>
    <xf numFmtId="173" fontId="100" fillId="73" borderId="0" applyNumberFormat="0" applyBorder="0" applyAlignment="0" applyProtection="0"/>
    <xf numFmtId="173" fontId="107" fillId="90" borderId="0" applyNumberFormat="0" applyBorder="0" applyAlignment="0" applyProtection="0"/>
    <xf numFmtId="173" fontId="100" fillId="73" borderId="0" applyNumberFormat="0" applyBorder="0" applyAlignment="0" applyProtection="0"/>
    <xf numFmtId="173" fontId="107" fillId="90" borderId="0" applyNumberFormat="0" applyBorder="0" applyAlignment="0" applyProtection="0"/>
    <xf numFmtId="173" fontId="100" fillId="73" borderId="0" applyNumberFormat="0" applyBorder="0" applyAlignment="0" applyProtection="0"/>
    <xf numFmtId="173" fontId="107" fillId="90" borderId="0" applyNumberFormat="0" applyBorder="0" applyAlignment="0" applyProtection="0"/>
    <xf numFmtId="173" fontId="100" fillId="73" borderId="0" applyNumberFormat="0" applyBorder="0" applyAlignment="0" applyProtection="0"/>
    <xf numFmtId="173" fontId="107" fillId="90" borderId="0" applyNumberFormat="0" applyBorder="0" applyAlignment="0" applyProtection="0"/>
    <xf numFmtId="173" fontId="100" fillId="73" borderId="0" applyNumberFormat="0" applyBorder="0" applyAlignment="0" applyProtection="0"/>
    <xf numFmtId="173" fontId="107" fillId="90" borderId="0" applyNumberFormat="0" applyBorder="0" applyAlignment="0" applyProtection="0"/>
    <xf numFmtId="173" fontId="100" fillId="73" borderId="0" applyNumberFormat="0" applyBorder="0" applyAlignment="0" applyProtection="0"/>
    <xf numFmtId="173" fontId="100" fillId="73" borderId="0" applyNumberFormat="0" applyBorder="0" applyAlignment="0" applyProtection="0"/>
    <xf numFmtId="173" fontId="48" fillId="73" borderId="0" applyNumberFormat="0" applyBorder="0" applyAlignment="0" applyProtection="0"/>
    <xf numFmtId="173" fontId="100" fillId="73" borderId="0" applyNumberFormat="0" applyBorder="0" applyAlignment="0" applyProtection="0"/>
    <xf numFmtId="173" fontId="107" fillId="90" borderId="0" applyNumberFormat="0" applyBorder="0" applyAlignment="0" applyProtection="0"/>
    <xf numFmtId="173" fontId="48" fillId="73" borderId="0" applyNumberFormat="0" applyBorder="0" applyAlignment="0" applyProtection="0"/>
    <xf numFmtId="173" fontId="100" fillId="73" borderId="0" applyNumberFormat="0" applyBorder="0" applyAlignment="0" applyProtection="0"/>
    <xf numFmtId="173" fontId="48" fillId="73" borderId="0" applyNumberFormat="0" applyBorder="0" applyAlignment="0" applyProtection="0"/>
    <xf numFmtId="173" fontId="107" fillId="90" borderId="0" applyNumberFormat="0" applyBorder="0" applyAlignment="0" applyProtection="0"/>
    <xf numFmtId="173" fontId="48" fillId="73" borderId="0" applyNumberFormat="0" applyBorder="0" applyAlignment="0" applyProtection="0"/>
    <xf numFmtId="173" fontId="107" fillId="90" borderId="0" applyNumberFormat="0" applyBorder="0" applyAlignment="0" applyProtection="0"/>
    <xf numFmtId="173" fontId="48" fillId="73" borderId="0" applyNumberFormat="0" applyBorder="0" applyAlignment="0" applyProtection="0"/>
    <xf numFmtId="173" fontId="107" fillId="90" borderId="0" applyNumberFormat="0" applyBorder="0" applyAlignment="0" applyProtection="0"/>
    <xf numFmtId="173" fontId="48" fillId="73" borderId="0" applyNumberFormat="0" applyBorder="0" applyAlignment="0" applyProtection="0"/>
    <xf numFmtId="173" fontId="107" fillId="90" borderId="0" applyNumberFormat="0" applyBorder="0" applyAlignment="0" applyProtection="0"/>
    <xf numFmtId="173" fontId="48" fillId="73" borderId="0" applyNumberFormat="0" applyBorder="0" applyAlignment="0" applyProtection="0"/>
    <xf numFmtId="173" fontId="107" fillId="90" borderId="0" applyNumberFormat="0" applyBorder="0" applyAlignment="0" applyProtection="0"/>
    <xf numFmtId="173" fontId="48" fillId="73" borderId="0" applyNumberFormat="0" applyBorder="0" applyAlignment="0" applyProtection="0"/>
    <xf numFmtId="173" fontId="107" fillId="90" borderId="0" applyNumberFormat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4" fontId="37" fillId="0" borderId="0" applyFont="0" applyFill="0" applyBorder="0" applyAlignment="0" applyProtection="0"/>
    <xf numFmtId="173" fontId="108" fillId="8" borderId="11" applyNumberFormat="0" applyAlignment="0" applyProtection="0"/>
    <xf numFmtId="173" fontId="108" fillId="8" borderId="11" applyNumberFormat="0" applyAlignment="0" applyProtection="0"/>
    <xf numFmtId="173" fontId="108" fillId="8" borderId="11" applyNumberFormat="0" applyAlignment="0" applyProtection="0"/>
    <xf numFmtId="173" fontId="108" fillId="8" borderId="11" applyNumberFormat="0" applyAlignment="0" applyProtection="0"/>
    <xf numFmtId="173" fontId="108" fillId="8" borderId="11" applyNumberFormat="0" applyAlignment="0" applyProtection="0"/>
    <xf numFmtId="173" fontId="108" fillId="8" borderId="11" applyNumberFormat="0" applyAlignment="0" applyProtection="0"/>
    <xf numFmtId="173" fontId="64" fillId="76" borderId="35" applyNumberFormat="0" applyAlignment="0" applyProtection="0"/>
    <xf numFmtId="173" fontId="64" fillId="76" borderId="35" applyNumberFormat="0" applyAlignment="0" applyProtection="0"/>
    <xf numFmtId="173" fontId="108" fillId="8" borderId="11" applyNumberFormat="0" applyAlignment="0" applyProtection="0"/>
    <xf numFmtId="173" fontId="108" fillId="8" borderId="11" applyNumberFormat="0" applyAlignment="0" applyProtection="0"/>
    <xf numFmtId="173" fontId="108" fillId="8" borderId="11" applyNumberFormat="0" applyAlignment="0" applyProtection="0"/>
    <xf numFmtId="173" fontId="108" fillId="8" borderId="11" applyNumberFormat="0" applyAlignment="0" applyProtection="0"/>
    <xf numFmtId="173" fontId="108" fillId="8" borderId="11" applyNumberFormat="0" applyAlignment="0" applyProtection="0"/>
    <xf numFmtId="173" fontId="108" fillId="8" borderId="11" applyNumberFormat="0" applyAlignment="0" applyProtection="0"/>
    <xf numFmtId="173" fontId="108" fillId="8" borderId="11" applyNumberFormat="0" applyAlignment="0" applyProtection="0"/>
    <xf numFmtId="173" fontId="108" fillId="8" borderId="11" applyNumberFormat="0" applyAlignment="0" applyProtection="0"/>
    <xf numFmtId="192" fontId="106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37" fillId="0" borderId="0"/>
    <xf numFmtId="186" fontId="5" fillId="0" borderId="0" applyFont="0" applyFill="0" applyBorder="0" applyAlignment="0" applyProtection="0"/>
    <xf numFmtId="195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87" fontId="37" fillId="0" borderId="0" applyFill="0" applyBorder="0" applyAlignment="0"/>
    <xf numFmtId="183" fontId="37" fillId="0" borderId="0" applyFill="0" applyBorder="0" applyAlignment="0"/>
    <xf numFmtId="187" fontId="37" fillId="0" borderId="0" applyFill="0" applyBorder="0" applyAlignment="0"/>
    <xf numFmtId="188" fontId="37" fillId="0" borderId="0" applyFill="0" applyBorder="0" applyAlignment="0"/>
    <xf numFmtId="183" fontId="37" fillId="0" borderId="0" applyFill="0" applyBorder="0" applyAlignment="0"/>
    <xf numFmtId="4" fontId="109" fillId="90" borderId="41" applyNumberFormat="0" applyProtection="0">
      <alignment vertical="center"/>
    </xf>
    <xf numFmtId="4" fontId="110" fillId="90" borderId="37" applyNumberFormat="0" applyProtection="0">
      <alignment vertical="center"/>
    </xf>
    <xf numFmtId="4" fontId="110" fillId="90" borderId="37" applyNumberFormat="0" applyProtection="0">
      <alignment vertical="center"/>
    </xf>
    <xf numFmtId="4" fontId="110" fillId="90" borderId="37" applyNumberFormat="0" applyProtection="0">
      <alignment vertical="center"/>
    </xf>
    <xf numFmtId="4" fontId="109" fillId="90" borderId="41" applyNumberFormat="0" applyProtection="0">
      <alignment vertical="center"/>
    </xf>
    <xf numFmtId="4" fontId="109" fillId="90" borderId="41" applyNumberFormat="0" applyProtection="0">
      <alignment vertical="center"/>
    </xf>
    <xf numFmtId="4" fontId="111" fillId="90" borderId="41" applyNumberFormat="0" applyProtection="0">
      <alignment vertical="center"/>
    </xf>
    <xf numFmtId="4" fontId="112" fillId="84" borderId="37" applyNumberFormat="0" applyProtection="0">
      <alignment vertical="center"/>
    </xf>
    <xf numFmtId="4" fontId="112" fillId="84" borderId="37" applyNumberFormat="0" applyProtection="0">
      <alignment vertical="center"/>
    </xf>
    <xf numFmtId="4" fontId="112" fillId="84" borderId="37" applyNumberFormat="0" applyProtection="0">
      <alignment vertical="center"/>
    </xf>
    <xf numFmtId="4" fontId="111" fillId="90" borderId="41" applyNumberFormat="0" applyProtection="0">
      <alignment vertical="center"/>
    </xf>
    <xf numFmtId="4" fontId="111" fillId="90" borderId="41" applyNumberFormat="0" applyProtection="0">
      <alignment vertical="center"/>
    </xf>
    <xf numFmtId="4" fontId="109" fillId="90" borderId="41" applyNumberFormat="0" applyProtection="0">
      <alignment horizontal="left" vertical="center" indent="1"/>
    </xf>
    <xf numFmtId="4" fontId="110" fillId="84" borderId="37" applyNumberFormat="0" applyProtection="0">
      <alignment horizontal="left" vertical="center" indent="1"/>
    </xf>
    <xf numFmtId="4" fontId="110" fillId="84" borderId="37" applyNumberFormat="0" applyProtection="0">
      <alignment horizontal="left" vertical="center" indent="1"/>
    </xf>
    <xf numFmtId="4" fontId="110" fillId="84" borderId="37" applyNumberFormat="0" applyProtection="0">
      <alignment horizontal="left" vertical="center" indent="1"/>
    </xf>
    <xf numFmtId="4" fontId="109" fillId="90" borderId="41" applyNumberFormat="0" applyProtection="0">
      <alignment horizontal="left" vertical="center" indent="1"/>
    </xf>
    <xf numFmtId="4" fontId="109" fillId="90" borderId="41" applyNumberFormat="0" applyProtection="0">
      <alignment horizontal="left" vertical="center" indent="1"/>
    </xf>
    <xf numFmtId="176" fontId="109" fillId="90" borderId="41" applyNumberFormat="0" applyProtection="0">
      <alignment horizontal="left" vertical="top" indent="1"/>
    </xf>
    <xf numFmtId="173" fontId="113" fillId="90" borderId="41" applyNumberFormat="0" applyProtection="0">
      <alignment horizontal="left" vertical="top" indent="1"/>
    </xf>
    <xf numFmtId="173" fontId="113" fillId="90" borderId="41" applyNumberFormat="0" applyProtection="0">
      <alignment horizontal="left" vertical="top" indent="1"/>
    </xf>
    <xf numFmtId="173" fontId="113" fillId="90" borderId="41" applyNumberFormat="0" applyProtection="0">
      <alignment horizontal="left" vertical="top" indent="1"/>
    </xf>
    <xf numFmtId="173" fontId="109" fillId="90" borderId="41" applyNumberFormat="0" applyProtection="0">
      <alignment horizontal="left" vertical="top" indent="1"/>
    </xf>
    <xf numFmtId="173" fontId="109" fillId="90" borderId="41" applyNumberFormat="0" applyProtection="0">
      <alignment horizontal="left" vertical="top" indent="1"/>
    </xf>
    <xf numFmtId="4" fontId="109" fillId="53" borderId="0" applyNumberFormat="0" applyProtection="0">
      <alignment horizontal="left" vertical="center" indent="1"/>
    </xf>
    <xf numFmtId="4" fontId="110" fillId="50" borderId="37" applyNumberFormat="0" applyProtection="0">
      <alignment horizontal="left" vertical="center" indent="1"/>
    </xf>
    <xf numFmtId="4" fontId="110" fillId="50" borderId="37" applyNumberFormat="0" applyProtection="0">
      <alignment horizontal="left" vertical="center" indent="1"/>
    </xf>
    <xf numFmtId="4" fontId="110" fillId="50" borderId="37" applyNumberFormat="0" applyProtection="0">
      <alignment horizontal="left" vertical="center" indent="1"/>
    </xf>
    <xf numFmtId="4" fontId="35" fillId="39" borderId="41" applyNumberFormat="0" applyProtection="0">
      <alignment horizontal="right" vertical="center"/>
    </xf>
    <xf numFmtId="4" fontId="110" fillId="39" borderId="37" applyNumberFormat="0" applyProtection="0">
      <alignment horizontal="right" vertical="center"/>
    </xf>
    <xf numFmtId="4" fontId="110" fillId="39" borderId="37" applyNumberFormat="0" applyProtection="0">
      <alignment horizontal="right" vertical="center"/>
    </xf>
    <xf numFmtId="4" fontId="110" fillId="39" borderId="37" applyNumberFormat="0" applyProtection="0">
      <alignment horizontal="right" vertical="center"/>
    </xf>
    <xf numFmtId="4" fontId="35" fillId="39" borderId="41" applyNumberFormat="0" applyProtection="0">
      <alignment horizontal="right" vertical="center"/>
    </xf>
    <xf numFmtId="4" fontId="35" fillId="39" borderId="41" applyNumberFormat="0" applyProtection="0">
      <alignment horizontal="right" vertical="center"/>
    </xf>
    <xf numFmtId="4" fontId="35" fillId="45" borderId="41" applyNumberFormat="0" applyProtection="0">
      <alignment horizontal="right" vertical="center"/>
    </xf>
    <xf numFmtId="4" fontId="110" fillId="91" borderId="37" applyNumberFormat="0" applyProtection="0">
      <alignment horizontal="right" vertical="center"/>
    </xf>
    <xf numFmtId="4" fontId="110" fillId="91" borderId="37" applyNumberFormat="0" applyProtection="0">
      <alignment horizontal="right" vertical="center"/>
    </xf>
    <xf numFmtId="4" fontId="110" fillId="91" borderId="37" applyNumberFormat="0" applyProtection="0">
      <alignment horizontal="right" vertical="center"/>
    </xf>
    <xf numFmtId="4" fontId="35" fillId="45" borderId="41" applyNumberFormat="0" applyProtection="0">
      <alignment horizontal="right" vertical="center"/>
    </xf>
    <xf numFmtId="4" fontId="35" fillId="45" borderId="41" applyNumberFormat="0" applyProtection="0">
      <alignment horizontal="right" vertical="center"/>
    </xf>
    <xf numFmtId="4" fontId="35" fillId="92" borderId="41" applyNumberFormat="0" applyProtection="0">
      <alignment horizontal="right" vertical="center"/>
    </xf>
    <xf numFmtId="4" fontId="110" fillId="92" borderId="42" applyNumberFormat="0" applyProtection="0">
      <alignment horizontal="right" vertical="center"/>
    </xf>
    <xf numFmtId="4" fontId="110" fillId="92" borderId="42" applyNumberFormat="0" applyProtection="0">
      <alignment horizontal="right" vertical="center"/>
    </xf>
    <xf numFmtId="4" fontId="110" fillId="92" borderId="42" applyNumberFormat="0" applyProtection="0">
      <alignment horizontal="right" vertical="center"/>
    </xf>
    <xf numFmtId="4" fontId="35" fillId="92" borderId="41" applyNumberFormat="0" applyProtection="0">
      <alignment horizontal="right" vertical="center"/>
    </xf>
    <xf numFmtId="4" fontId="35" fillId="92" borderId="41" applyNumberFormat="0" applyProtection="0">
      <alignment horizontal="right" vertical="center"/>
    </xf>
    <xf numFmtId="4" fontId="35" fillId="47" borderId="41" applyNumberFormat="0" applyProtection="0">
      <alignment horizontal="right" vertical="center"/>
    </xf>
    <xf numFmtId="4" fontId="110" fillId="47" borderId="37" applyNumberFormat="0" applyProtection="0">
      <alignment horizontal="right" vertical="center"/>
    </xf>
    <xf numFmtId="4" fontId="110" fillId="47" borderId="37" applyNumberFormat="0" applyProtection="0">
      <alignment horizontal="right" vertical="center"/>
    </xf>
    <xf numFmtId="4" fontId="110" fillId="47" borderId="37" applyNumberFormat="0" applyProtection="0">
      <alignment horizontal="right" vertical="center"/>
    </xf>
    <xf numFmtId="4" fontId="35" fillId="47" borderId="41" applyNumberFormat="0" applyProtection="0">
      <alignment horizontal="right" vertical="center"/>
    </xf>
    <xf numFmtId="4" fontId="35" fillId="47" borderId="41" applyNumberFormat="0" applyProtection="0">
      <alignment horizontal="right" vertical="center"/>
    </xf>
    <xf numFmtId="4" fontId="35" fillId="51" borderId="41" applyNumberFormat="0" applyProtection="0">
      <alignment horizontal="right" vertical="center"/>
    </xf>
    <xf numFmtId="4" fontId="110" fillId="51" borderId="37" applyNumberFormat="0" applyProtection="0">
      <alignment horizontal="right" vertical="center"/>
    </xf>
    <xf numFmtId="4" fontId="110" fillId="51" borderId="37" applyNumberFormat="0" applyProtection="0">
      <alignment horizontal="right" vertical="center"/>
    </xf>
    <xf numFmtId="4" fontId="110" fillId="51" borderId="37" applyNumberFormat="0" applyProtection="0">
      <alignment horizontal="right" vertical="center"/>
    </xf>
    <xf numFmtId="4" fontId="35" fillId="51" borderId="41" applyNumberFormat="0" applyProtection="0">
      <alignment horizontal="right" vertical="center"/>
    </xf>
    <xf numFmtId="4" fontId="35" fillId="51" borderId="41" applyNumberFormat="0" applyProtection="0">
      <alignment horizontal="right" vertical="center"/>
    </xf>
    <xf numFmtId="4" fontId="35" fillId="93" borderId="41" applyNumberFormat="0" applyProtection="0">
      <alignment horizontal="right" vertical="center"/>
    </xf>
    <xf numFmtId="4" fontId="110" fillId="93" borderId="37" applyNumberFormat="0" applyProtection="0">
      <alignment horizontal="right" vertical="center"/>
    </xf>
    <xf numFmtId="4" fontId="110" fillId="93" borderId="37" applyNumberFormat="0" applyProtection="0">
      <alignment horizontal="right" vertical="center"/>
    </xf>
    <xf numFmtId="4" fontId="110" fillId="93" borderId="37" applyNumberFormat="0" applyProtection="0">
      <alignment horizontal="right" vertical="center"/>
    </xf>
    <xf numFmtId="4" fontId="35" fillId="93" borderId="41" applyNumberFormat="0" applyProtection="0">
      <alignment horizontal="right" vertical="center"/>
    </xf>
    <xf numFmtId="4" fontId="35" fillId="93" borderId="41" applyNumberFormat="0" applyProtection="0">
      <alignment horizontal="right" vertical="center"/>
    </xf>
    <xf numFmtId="4" fontId="35" fillId="57" borderId="41" applyNumberFormat="0" applyProtection="0">
      <alignment horizontal="right" vertical="center"/>
    </xf>
    <xf numFmtId="4" fontId="110" fillId="57" borderId="37" applyNumberFormat="0" applyProtection="0">
      <alignment horizontal="right" vertical="center"/>
    </xf>
    <xf numFmtId="4" fontId="110" fillId="57" borderId="37" applyNumberFormat="0" applyProtection="0">
      <alignment horizontal="right" vertical="center"/>
    </xf>
    <xf numFmtId="4" fontId="110" fillId="57" borderId="37" applyNumberFormat="0" applyProtection="0">
      <alignment horizontal="right" vertical="center"/>
    </xf>
    <xf numFmtId="4" fontId="35" fillId="57" borderId="41" applyNumberFormat="0" applyProtection="0">
      <alignment horizontal="right" vertical="center"/>
    </xf>
    <xf numFmtId="4" fontId="35" fillId="57" borderId="41" applyNumberFormat="0" applyProtection="0">
      <alignment horizontal="right" vertical="center"/>
    </xf>
    <xf numFmtId="4" fontId="35" fillId="94" borderId="41" applyNumberFormat="0" applyProtection="0">
      <alignment horizontal="right" vertical="center"/>
    </xf>
    <xf numFmtId="4" fontId="110" fillId="94" borderId="37" applyNumberFormat="0" applyProtection="0">
      <alignment horizontal="right" vertical="center"/>
    </xf>
    <xf numFmtId="4" fontId="110" fillId="94" borderId="37" applyNumberFormat="0" applyProtection="0">
      <alignment horizontal="right" vertical="center"/>
    </xf>
    <xf numFmtId="4" fontId="110" fillId="94" borderId="37" applyNumberFormat="0" applyProtection="0">
      <alignment horizontal="right" vertical="center"/>
    </xf>
    <xf numFmtId="4" fontId="35" fillId="94" borderId="41" applyNumberFormat="0" applyProtection="0">
      <alignment horizontal="right" vertical="center"/>
    </xf>
    <xf numFmtId="4" fontId="35" fillId="94" borderId="41" applyNumberFormat="0" applyProtection="0">
      <alignment horizontal="right" vertical="center"/>
    </xf>
    <xf numFmtId="4" fontId="35" fillId="46" borderId="41" applyNumberFormat="0" applyProtection="0">
      <alignment horizontal="right" vertical="center"/>
    </xf>
    <xf numFmtId="4" fontId="110" fillId="46" borderId="37" applyNumberFormat="0" applyProtection="0">
      <alignment horizontal="right" vertical="center"/>
    </xf>
    <xf numFmtId="4" fontId="110" fillId="46" borderId="37" applyNumberFormat="0" applyProtection="0">
      <alignment horizontal="right" vertical="center"/>
    </xf>
    <xf numFmtId="4" fontId="110" fillId="46" borderId="37" applyNumberFormat="0" applyProtection="0">
      <alignment horizontal="right" vertical="center"/>
    </xf>
    <xf numFmtId="4" fontId="35" fillId="46" borderId="41" applyNumberFormat="0" applyProtection="0">
      <alignment horizontal="right" vertical="center"/>
    </xf>
    <xf numFmtId="4" fontId="35" fillId="46" borderId="41" applyNumberFormat="0" applyProtection="0">
      <alignment horizontal="right" vertical="center"/>
    </xf>
    <xf numFmtId="4" fontId="109" fillId="95" borderId="43" applyNumberFormat="0" applyProtection="0">
      <alignment horizontal="left" vertical="center" indent="1"/>
    </xf>
    <xf numFmtId="4" fontId="110" fillId="95" borderId="42" applyNumberFormat="0" applyProtection="0">
      <alignment horizontal="left" vertical="center" indent="1"/>
    </xf>
    <xf numFmtId="4" fontId="110" fillId="95" borderId="42" applyNumberFormat="0" applyProtection="0">
      <alignment horizontal="left" vertical="center" indent="1"/>
    </xf>
    <xf numFmtId="4" fontId="110" fillId="95" borderId="42" applyNumberFormat="0" applyProtection="0">
      <alignment horizontal="left" vertical="center" indent="1"/>
    </xf>
    <xf numFmtId="4" fontId="35" fillId="96" borderId="0" applyNumberFormat="0" applyProtection="0">
      <alignment horizontal="left" vertical="center" indent="1"/>
    </xf>
    <xf numFmtId="4" fontId="58" fillId="56" borderId="42" applyNumberFormat="0" applyProtection="0">
      <alignment horizontal="left" vertical="center" indent="1"/>
    </xf>
    <xf numFmtId="4" fontId="58" fillId="56" borderId="42" applyNumberFormat="0" applyProtection="0">
      <alignment horizontal="left" vertical="center" indent="1"/>
    </xf>
    <xf numFmtId="4" fontId="58" fillId="56" borderId="42" applyNumberFormat="0" applyProtection="0">
      <alignment horizontal="left" vertical="center" indent="1"/>
    </xf>
    <xf numFmtId="4" fontId="114" fillId="56" borderId="0" applyNumberFormat="0" applyProtection="0">
      <alignment horizontal="left" vertical="center" indent="1"/>
    </xf>
    <xf numFmtId="4" fontId="58" fillId="56" borderId="42" applyNumberFormat="0" applyProtection="0">
      <alignment horizontal="left" vertical="center" indent="1"/>
    </xf>
    <xf numFmtId="4" fontId="58" fillId="56" borderId="42" applyNumberFormat="0" applyProtection="0">
      <alignment horizontal="left" vertical="center" indent="1"/>
    </xf>
    <xf numFmtId="4" fontId="58" fillId="56" borderId="42" applyNumberFormat="0" applyProtection="0">
      <alignment horizontal="left" vertical="center" indent="1"/>
    </xf>
    <xf numFmtId="4" fontId="114" fillId="56" borderId="0" applyNumberFormat="0" applyProtection="0">
      <alignment horizontal="left" vertical="center" indent="1"/>
    </xf>
    <xf numFmtId="4" fontId="114" fillId="56" borderId="0" applyNumberFormat="0" applyProtection="0">
      <alignment horizontal="left" vertical="center" indent="1"/>
    </xf>
    <xf numFmtId="4" fontId="114" fillId="56" borderId="0" applyNumberFormat="0" applyProtection="0">
      <alignment horizontal="left" vertical="center" indent="1"/>
    </xf>
    <xf numFmtId="4" fontId="114" fillId="56" borderId="0" applyNumberFormat="0" applyProtection="0">
      <alignment horizontal="left" vertical="center" indent="1"/>
    </xf>
    <xf numFmtId="4" fontId="114" fillId="56" borderId="0" applyNumberFormat="0" applyProtection="0">
      <alignment horizontal="left" vertical="center" indent="1"/>
    </xf>
    <xf numFmtId="4" fontId="114" fillId="56" borderId="0" applyNumberFormat="0" applyProtection="0">
      <alignment horizontal="left" vertical="center" indent="1"/>
    </xf>
    <xf numFmtId="4" fontId="35" fillId="53" borderId="41" applyNumberFormat="0" applyProtection="0">
      <alignment horizontal="right" vertical="center"/>
    </xf>
    <xf numFmtId="4" fontId="110" fillId="53" borderId="37" applyNumberFormat="0" applyProtection="0">
      <alignment horizontal="right" vertical="center"/>
    </xf>
    <xf numFmtId="4" fontId="110" fillId="53" borderId="37" applyNumberFormat="0" applyProtection="0">
      <alignment horizontal="right" vertical="center"/>
    </xf>
    <xf numFmtId="4" fontId="110" fillId="53" borderId="37" applyNumberFormat="0" applyProtection="0">
      <alignment horizontal="right" vertical="center"/>
    </xf>
    <xf numFmtId="4" fontId="35" fillId="53" borderId="41" applyNumberFormat="0" applyProtection="0">
      <alignment horizontal="right" vertical="center"/>
    </xf>
    <xf numFmtId="4" fontId="35" fillId="53" borderId="41" applyNumberFormat="0" applyProtection="0">
      <alignment horizontal="right" vertical="center"/>
    </xf>
    <xf numFmtId="4" fontId="115" fillId="96" borderId="0" applyNumberFormat="0" applyProtection="0">
      <alignment horizontal="left" vertical="center" indent="1"/>
    </xf>
    <xf numFmtId="4" fontId="110" fillId="96" borderId="42" applyNumberFormat="0" applyProtection="0">
      <alignment horizontal="left" vertical="center" indent="1"/>
    </xf>
    <xf numFmtId="4" fontId="110" fillId="96" borderId="42" applyNumberFormat="0" applyProtection="0">
      <alignment horizontal="left" vertical="center" indent="1"/>
    </xf>
    <xf numFmtId="4" fontId="110" fillId="96" borderId="42" applyNumberFormat="0" applyProtection="0">
      <alignment horizontal="left" vertical="center" indent="1"/>
    </xf>
    <xf numFmtId="4" fontId="115" fillId="96" borderId="0" applyNumberFormat="0" applyProtection="0">
      <alignment horizontal="left" vertical="center" indent="1"/>
    </xf>
    <xf numFmtId="4" fontId="115" fillId="96" borderId="0" applyNumberFormat="0" applyProtection="0">
      <alignment horizontal="left" vertical="center" indent="1"/>
    </xf>
    <xf numFmtId="4" fontId="115" fillId="96" borderId="0" applyNumberFormat="0" applyProtection="0">
      <alignment horizontal="left" vertical="center" indent="1"/>
    </xf>
    <xf numFmtId="4" fontId="115" fillId="96" borderId="0" applyNumberFormat="0" applyProtection="0">
      <alignment horizontal="left" vertical="center" indent="1"/>
    </xf>
    <xf numFmtId="4" fontId="115" fillId="96" borderId="0" applyNumberFormat="0" applyProtection="0">
      <alignment horizontal="left" vertical="center" indent="1"/>
    </xf>
    <xf numFmtId="4" fontId="115" fillId="96" borderId="0" applyNumberFormat="0" applyProtection="0">
      <alignment horizontal="left" vertical="center" indent="1"/>
    </xf>
    <xf numFmtId="4" fontId="115" fillId="53" borderId="0" applyNumberFormat="0" applyProtection="0">
      <alignment horizontal="left" vertical="center" indent="1"/>
    </xf>
    <xf numFmtId="4" fontId="110" fillId="53" borderId="42" applyNumberFormat="0" applyProtection="0">
      <alignment horizontal="left" vertical="center" indent="1"/>
    </xf>
    <xf numFmtId="4" fontId="110" fillId="53" borderId="42" applyNumberFormat="0" applyProtection="0">
      <alignment horizontal="left" vertical="center" indent="1"/>
    </xf>
    <xf numFmtId="4" fontId="110" fillId="53" borderId="42" applyNumberFormat="0" applyProtection="0">
      <alignment horizontal="left" vertical="center" indent="1"/>
    </xf>
    <xf numFmtId="4" fontId="115" fillId="53" borderId="0" applyNumberFormat="0" applyProtection="0">
      <alignment horizontal="left" vertical="center" indent="1"/>
    </xf>
    <xf numFmtId="4" fontId="115" fillId="53" borderId="0" applyNumberFormat="0" applyProtection="0">
      <alignment horizontal="left" vertical="center" indent="1"/>
    </xf>
    <xf numFmtId="4" fontId="115" fillId="53" borderId="0" applyNumberFormat="0" applyProtection="0">
      <alignment horizontal="left" vertical="center" indent="1"/>
    </xf>
    <xf numFmtId="4" fontId="115" fillId="53" borderId="0" applyNumberFormat="0" applyProtection="0">
      <alignment horizontal="left" vertical="center" indent="1"/>
    </xf>
    <xf numFmtId="4" fontId="115" fillId="53" borderId="0" applyNumberFormat="0" applyProtection="0">
      <alignment horizontal="left" vertical="center" indent="1"/>
    </xf>
    <xf numFmtId="4" fontId="115" fillId="53" borderId="0" applyNumberFormat="0" applyProtection="0">
      <alignment horizontal="left" vertical="center" indent="1"/>
    </xf>
    <xf numFmtId="176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110" fillId="58" borderId="37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110" fillId="58" borderId="37" applyNumberFormat="0" applyProtection="0">
      <alignment horizontal="left" vertical="center" indent="1"/>
    </xf>
    <xf numFmtId="173" fontId="110" fillId="58" borderId="37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3" fontId="5" fillId="56" borderId="41" applyNumberFormat="0" applyProtection="0">
      <alignment horizontal="left" vertical="center" indent="1"/>
    </xf>
    <xf numFmtId="176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72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72" fillId="56" borderId="41" applyNumberFormat="0" applyProtection="0">
      <alignment horizontal="left" vertical="top" indent="1"/>
    </xf>
    <xf numFmtId="173" fontId="72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3" fontId="5" fillId="56" borderId="41" applyNumberFormat="0" applyProtection="0">
      <alignment horizontal="left" vertical="top" indent="1"/>
    </xf>
    <xf numFmtId="176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110" fillId="97" borderId="37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110" fillId="97" borderId="37" applyNumberFormat="0" applyProtection="0">
      <alignment horizontal="left" vertical="center" indent="1"/>
    </xf>
    <xf numFmtId="173" fontId="110" fillId="97" borderId="37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3" fontId="5" fillId="53" borderId="41" applyNumberFormat="0" applyProtection="0">
      <alignment horizontal="left" vertical="center" indent="1"/>
    </xf>
    <xf numFmtId="176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72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72" fillId="53" borderId="41" applyNumberFormat="0" applyProtection="0">
      <alignment horizontal="left" vertical="top" indent="1"/>
    </xf>
    <xf numFmtId="173" fontId="72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3" fontId="5" fillId="53" borderId="41" applyNumberFormat="0" applyProtection="0">
      <alignment horizontal="left" vertical="top" indent="1"/>
    </xf>
    <xf numFmtId="176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110" fillId="44" borderId="37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110" fillId="44" borderId="37" applyNumberFormat="0" applyProtection="0">
      <alignment horizontal="left" vertical="center" indent="1"/>
    </xf>
    <xf numFmtId="173" fontId="110" fillId="44" borderId="37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3" fontId="5" fillId="44" borderId="41" applyNumberFormat="0" applyProtection="0">
      <alignment horizontal="left" vertical="center" indent="1"/>
    </xf>
    <xf numFmtId="176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72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72" fillId="44" borderId="41" applyNumberFormat="0" applyProtection="0">
      <alignment horizontal="left" vertical="top" indent="1"/>
    </xf>
    <xf numFmtId="173" fontId="72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3" fontId="5" fillId="44" borderId="41" applyNumberFormat="0" applyProtection="0">
      <alignment horizontal="left" vertical="top" indent="1"/>
    </xf>
    <xf numFmtId="176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110" fillId="96" borderId="37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110" fillId="96" borderId="37" applyNumberFormat="0" applyProtection="0">
      <alignment horizontal="left" vertical="center" indent="1"/>
    </xf>
    <xf numFmtId="173" fontId="110" fillId="96" borderId="37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3" fontId="5" fillId="96" borderId="41" applyNumberFormat="0" applyProtection="0">
      <alignment horizontal="left" vertical="center" indent="1"/>
    </xf>
    <xf numFmtId="176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72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72" fillId="96" borderId="41" applyNumberFormat="0" applyProtection="0">
      <alignment horizontal="left" vertical="top" indent="1"/>
    </xf>
    <xf numFmtId="173" fontId="72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3" fontId="5" fillId="96" borderId="41" applyNumberFormat="0" applyProtection="0">
      <alignment horizontal="left" vertical="top" indent="1"/>
    </xf>
    <xf numFmtId="176" fontId="5" fillId="55" borderId="44" applyNumberFormat="0">
      <protection locked="0"/>
    </xf>
    <xf numFmtId="173" fontId="72" fillId="55" borderId="45" applyNumberFormat="0">
      <protection locked="0"/>
    </xf>
    <xf numFmtId="173" fontId="5" fillId="55" borderId="44" applyNumberFormat="0">
      <protection locked="0"/>
    </xf>
    <xf numFmtId="173" fontId="5" fillId="55" borderId="44" applyNumberFormat="0">
      <protection locked="0"/>
    </xf>
    <xf numFmtId="173" fontId="5" fillId="55" borderId="44" applyNumberFormat="0">
      <protection locked="0"/>
    </xf>
    <xf numFmtId="173" fontId="5" fillId="55" borderId="44" applyNumberFormat="0">
      <protection locked="0"/>
    </xf>
    <xf numFmtId="173" fontId="5" fillId="55" borderId="44" applyNumberFormat="0">
      <protection locked="0"/>
    </xf>
    <xf numFmtId="173" fontId="5" fillId="55" borderId="44" applyNumberFormat="0">
      <protection locked="0"/>
    </xf>
    <xf numFmtId="173" fontId="5" fillId="55" borderId="44" applyNumberFormat="0">
      <protection locked="0"/>
    </xf>
    <xf numFmtId="173" fontId="5" fillId="55" borderId="44" applyNumberFormat="0">
      <protection locked="0"/>
    </xf>
    <xf numFmtId="173" fontId="5" fillId="55" borderId="44" applyNumberFormat="0">
      <protection locked="0"/>
    </xf>
    <xf numFmtId="173" fontId="5" fillId="55" borderId="44" applyNumberFormat="0">
      <protection locked="0"/>
    </xf>
    <xf numFmtId="173" fontId="5" fillId="55" borderId="44" applyNumberFormat="0">
      <protection locked="0"/>
    </xf>
    <xf numFmtId="173" fontId="5" fillId="55" borderId="44" applyNumberFormat="0">
      <protection locked="0"/>
    </xf>
    <xf numFmtId="173" fontId="5" fillId="55" borderId="44" applyNumberFormat="0">
      <protection locked="0"/>
    </xf>
    <xf numFmtId="173" fontId="116" fillId="56" borderId="46" applyBorder="0"/>
    <xf numFmtId="173" fontId="116" fillId="56" borderId="46" applyBorder="0"/>
    <xf numFmtId="173" fontId="116" fillId="56" borderId="46" applyBorder="0"/>
    <xf numFmtId="173" fontId="116" fillId="56" borderId="46" applyBorder="0"/>
    <xf numFmtId="173" fontId="116" fillId="56" borderId="46" applyBorder="0"/>
    <xf numFmtId="173" fontId="116" fillId="56" borderId="46" applyBorder="0"/>
    <xf numFmtId="4" fontId="35" fillId="54" borderId="41" applyNumberFormat="0" applyProtection="0">
      <alignment vertical="center"/>
    </xf>
    <xf numFmtId="4" fontId="117" fillId="54" borderId="41" applyNumberFormat="0" applyProtection="0">
      <alignment vertical="center"/>
    </xf>
    <xf numFmtId="4" fontId="117" fillId="54" borderId="41" applyNumberFormat="0" applyProtection="0">
      <alignment vertical="center"/>
    </xf>
    <xf numFmtId="4" fontId="117" fillId="54" borderId="41" applyNumberFormat="0" applyProtection="0">
      <alignment vertical="center"/>
    </xf>
    <xf numFmtId="4" fontId="35" fillId="54" borderId="41" applyNumberFormat="0" applyProtection="0">
      <alignment vertical="center"/>
    </xf>
    <xf numFmtId="4" fontId="35" fillId="54" borderId="41" applyNumberFormat="0" applyProtection="0">
      <alignment vertical="center"/>
    </xf>
    <xf numFmtId="4" fontId="118" fillId="54" borderId="41" applyNumberFormat="0" applyProtection="0">
      <alignment vertical="center"/>
    </xf>
    <xf numFmtId="4" fontId="112" fillId="82" borderId="44" applyNumberFormat="0" applyProtection="0">
      <alignment vertical="center"/>
    </xf>
    <xf numFmtId="4" fontId="112" fillId="82" borderId="44" applyNumberFormat="0" applyProtection="0">
      <alignment vertical="center"/>
    </xf>
    <xf numFmtId="4" fontId="112" fillId="82" borderId="44" applyNumberFormat="0" applyProtection="0">
      <alignment vertical="center"/>
    </xf>
    <xf numFmtId="4" fontId="112" fillId="82" borderId="44" applyNumberFormat="0" applyProtection="0">
      <alignment vertical="center"/>
    </xf>
    <xf numFmtId="4" fontId="118" fillId="54" borderId="41" applyNumberFormat="0" applyProtection="0">
      <alignment vertical="center"/>
    </xf>
    <xf numFmtId="4" fontId="118" fillId="54" borderId="41" applyNumberFormat="0" applyProtection="0">
      <alignment vertical="center"/>
    </xf>
    <xf numFmtId="4" fontId="35" fillId="54" borderId="41" applyNumberFormat="0" applyProtection="0">
      <alignment horizontal="left" vertical="center" indent="1"/>
    </xf>
    <xf numFmtId="4" fontId="117" fillId="58" borderId="41" applyNumberFormat="0" applyProtection="0">
      <alignment horizontal="left" vertical="center" indent="1"/>
    </xf>
    <xf numFmtId="4" fontId="117" fillId="58" borderId="41" applyNumberFormat="0" applyProtection="0">
      <alignment horizontal="left" vertical="center" indent="1"/>
    </xf>
    <xf numFmtId="4" fontId="117" fillId="58" borderId="41" applyNumberFormat="0" applyProtection="0">
      <alignment horizontal="left" vertical="center" indent="1"/>
    </xf>
    <xf numFmtId="4" fontId="35" fillId="54" borderId="41" applyNumberFormat="0" applyProtection="0">
      <alignment horizontal="left" vertical="center" indent="1"/>
    </xf>
    <xf numFmtId="4" fontId="35" fillId="54" borderId="41" applyNumberFormat="0" applyProtection="0">
      <alignment horizontal="left" vertical="center" indent="1"/>
    </xf>
    <xf numFmtId="176" fontId="35" fillId="54" borderId="41" applyNumberFormat="0" applyProtection="0">
      <alignment horizontal="left" vertical="top" indent="1"/>
    </xf>
    <xf numFmtId="173" fontId="117" fillId="54" borderId="41" applyNumberFormat="0" applyProtection="0">
      <alignment horizontal="left" vertical="top" indent="1"/>
    </xf>
    <xf numFmtId="173" fontId="117" fillId="54" borderId="41" applyNumberFormat="0" applyProtection="0">
      <alignment horizontal="left" vertical="top" indent="1"/>
    </xf>
    <xf numFmtId="173" fontId="117" fillId="54" borderId="41" applyNumberFormat="0" applyProtection="0">
      <alignment horizontal="left" vertical="top" indent="1"/>
    </xf>
    <xf numFmtId="173" fontId="35" fillId="54" borderId="41" applyNumberFormat="0" applyProtection="0">
      <alignment horizontal="left" vertical="top" indent="1"/>
    </xf>
    <xf numFmtId="173" fontId="35" fillId="54" borderId="41" applyNumberFormat="0" applyProtection="0">
      <alignment horizontal="left" vertical="top" indent="1"/>
    </xf>
    <xf numFmtId="4" fontId="35" fillId="96" borderId="41" applyNumberFormat="0" applyProtection="0">
      <alignment horizontal="right" vertical="center"/>
    </xf>
    <xf numFmtId="4" fontId="110" fillId="0" borderId="37" applyNumberFormat="0" applyProtection="0">
      <alignment horizontal="right" vertical="center"/>
    </xf>
    <xf numFmtId="4" fontId="110" fillId="0" borderId="37" applyNumberFormat="0" applyProtection="0">
      <alignment horizontal="right" vertical="center"/>
    </xf>
    <xf numFmtId="4" fontId="110" fillId="0" borderId="37" applyNumberFormat="0" applyProtection="0">
      <alignment horizontal="right" vertical="center"/>
    </xf>
    <xf numFmtId="4" fontId="35" fillId="96" borderId="41" applyNumberFormat="0" applyProtection="0">
      <alignment horizontal="right" vertical="center"/>
    </xf>
    <xf numFmtId="4" fontId="35" fillId="96" borderId="41" applyNumberFormat="0" applyProtection="0">
      <alignment horizontal="right" vertical="center"/>
    </xf>
    <xf numFmtId="4" fontId="118" fillId="96" borderId="41" applyNumberFormat="0" applyProtection="0">
      <alignment horizontal="right" vertical="center"/>
    </xf>
    <xf numFmtId="4" fontId="112" fillId="98" borderId="37" applyNumberFormat="0" applyProtection="0">
      <alignment horizontal="right" vertical="center"/>
    </xf>
    <xf numFmtId="4" fontId="112" fillId="98" borderId="37" applyNumberFormat="0" applyProtection="0">
      <alignment horizontal="right" vertical="center"/>
    </xf>
    <xf numFmtId="4" fontId="112" fillId="98" borderId="37" applyNumberFormat="0" applyProtection="0">
      <alignment horizontal="right" vertical="center"/>
    </xf>
    <xf numFmtId="4" fontId="118" fillId="96" borderId="41" applyNumberFormat="0" applyProtection="0">
      <alignment horizontal="right" vertical="center"/>
    </xf>
    <xf numFmtId="4" fontId="118" fillId="96" borderId="41" applyNumberFormat="0" applyProtection="0">
      <alignment horizontal="right" vertical="center"/>
    </xf>
    <xf numFmtId="4" fontId="35" fillId="53" borderId="41" applyNumberFormat="0" applyProtection="0">
      <alignment horizontal="left" vertical="center" indent="1"/>
    </xf>
    <xf numFmtId="4" fontId="110" fillId="50" borderId="37" applyNumberFormat="0" applyProtection="0">
      <alignment horizontal="left" vertical="center" indent="1"/>
    </xf>
    <xf numFmtId="4" fontId="110" fillId="50" borderId="37" applyNumberFormat="0" applyProtection="0">
      <alignment horizontal="left" vertical="center" indent="1"/>
    </xf>
    <xf numFmtId="4" fontId="110" fillId="50" borderId="37" applyNumberFormat="0" applyProtection="0">
      <alignment horizontal="left" vertical="center" indent="1"/>
    </xf>
    <xf numFmtId="4" fontId="35" fillId="53" borderId="41" applyNumberFormat="0" applyProtection="0">
      <alignment horizontal="left" vertical="center" indent="1"/>
    </xf>
    <xf numFmtId="4" fontId="35" fillId="53" borderId="41" applyNumberFormat="0" applyProtection="0">
      <alignment horizontal="left" vertical="center" indent="1"/>
    </xf>
    <xf numFmtId="176" fontId="35" fillId="53" borderId="41" applyNumberFormat="0" applyProtection="0">
      <alignment horizontal="left" vertical="top" indent="1"/>
    </xf>
    <xf numFmtId="173" fontId="117" fillId="53" borderId="41" applyNumberFormat="0" applyProtection="0">
      <alignment horizontal="left" vertical="top" indent="1"/>
    </xf>
    <xf numFmtId="173" fontId="117" fillId="53" borderId="41" applyNumberFormat="0" applyProtection="0">
      <alignment horizontal="left" vertical="top" indent="1"/>
    </xf>
    <xf numFmtId="173" fontId="117" fillId="53" borderId="41" applyNumberFormat="0" applyProtection="0">
      <alignment horizontal="left" vertical="top" indent="1"/>
    </xf>
    <xf numFmtId="173" fontId="35" fillId="53" borderId="41" applyNumberFormat="0" applyProtection="0">
      <alignment horizontal="left" vertical="top" indent="1"/>
    </xf>
    <xf numFmtId="173" fontId="35" fillId="53" borderId="41" applyNumberFormat="0" applyProtection="0">
      <alignment horizontal="left" vertical="top" indent="1"/>
    </xf>
    <xf numFmtId="4" fontId="119" fillId="99" borderId="0" applyNumberFormat="0" applyProtection="0">
      <alignment horizontal="left" vertical="center" indent="1"/>
    </xf>
    <xf numFmtId="4" fontId="120" fillId="99" borderId="42" applyNumberFormat="0" applyProtection="0">
      <alignment horizontal="left" vertical="center" indent="1"/>
    </xf>
    <xf numFmtId="4" fontId="120" fillId="99" borderId="42" applyNumberFormat="0" applyProtection="0">
      <alignment horizontal="left" vertical="center" indent="1"/>
    </xf>
    <xf numFmtId="4" fontId="120" fillId="99" borderId="42" applyNumberFormat="0" applyProtection="0">
      <alignment horizontal="left" vertical="center" indent="1"/>
    </xf>
    <xf numFmtId="4" fontId="119" fillId="99" borderId="0" applyNumberFormat="0" applyProtection="0">
      <alignment horizontal="left" vertical="center" indent="1"/>
    </xf>
    <xf numFmtId="4" fontId="119" fillId="99" borderId="0" applyNumberFormat="0" applyProtection="0">
      <alignment horizontal="left" vertical="center" indent="1"/>
    </xf>
    <xf numFmtId="4" fontId="119" fillId="99" borderId="0" applyNumberFormat="0" applyProtection="0">
      <alignment horizontal="left" vertical="center" indent="1"/>
    </xf>
    <xf numFmtId="4" fontId="119" fillId="99" borderId="0" applyNumberFormat="0" applyProtection="0">
      <alignment horizontal="left" vertical="center" indent="1"/>
    </xf>
    <xf numFmtId="4" fontId="119" fillId="99" borderId="0" applyNumberFormat="0" applyProtection="0">
      <alignment horizontal="left" vertical="center" indent="1"/>
    </xf>
    <xf numFmtId="4" fontId="119" fillId="99" borderId="0" applyNumberFormat="0" applyProtection="0">
      <alignment horizontal="left" vertical="center" indent="1"/>
    </xf>
    <xf numFmtId="173" fontId="110" fillId="100" borderId="44"/>
    <xf numFmtId="173" fontId="110" fillId="100" borderId="44"/>
    <xf numFmtId="173" fontId="110" fillId="100" borderId="44"/>
    <xf numFmtId="173" fontId="110" fillId="100" borderId="44"/>
    <xf numFmtId="173" fontId="110" fillId="100" borderId="44"/>
    <xf numFmtId="173" fontId="110" fillId="100" borderId="44"/>
    <xf numFmtId="173" fontId="110" fillId="100" borderId="44"/>
    <xf numFmtId="173" fontId="110" fillId="100" borderId="44"/>
    <xf numFmtId="4" fontId="121" fillId="96" borderId="41" applyNumberFormat="0" applyProtection="0">
      <alignment horizontal="right" vertical="center"/>
    </xf>
    <xf numFmtId="4" fontId="122" fillId="55" borderId="37" applyNumberFormat="0" applyProtection="0">
      <alignment horizontal="right" vertical="center"/>
    </xf>
    <xf numFmtId="4" fontId="122" fillId="55" borderId="37" applyNumberFormat="0" applyProtection="0">
      <alignment horizontal="right" vertical="center"/>
    </xf>
    <xf numFmtId="4" fontId="122" fillId="55" borderId="37" applyNumberFormat="0" applyProtection="0">
      <alignment horizontal="right" vertical="center"/>
    </xf>
    <xf numFmtId="4" fontId="121" fillId="96" borderId="41" applyNumberFormat="0" applyProtection="0">
      <alignment horizontal="right" vertical="center"/>
    </xf>
    <xf numFmtId="4" fontId="121" fillId="96" borderId="41" applyNumberFormat="0" applyProtection="0">
      <alignment horizontal="right" vertical="center"/>
    </xf>
    <xf numFmtId="176" fontId="123" fillId="0" borderId="0" applyNumberFormat="0" applyFill="0" applyBorder="0" applyAlignment="0" applyProtection="0"/>
    <xf numFmtId="173" fontId="123" fillId="0" borderId="0" applyNumberFormat="0" applyFill="0" applyBorder="0" applyAlignment="0" applyProtection="0"/>
    <xf numFmtId="190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0" fontId="124" fillId="0" borderId="0">
      <alignment vertical="top"/>
    </xf>
    <xf numFmtId="49" fontId="35" fillId="0" borderId="0" applyFill="0" applyBorder="0" applyAlignment="0"/>
    <xf numFmtId="197" fontId="5" fillId="0" borderId="0" applyFill="0" applyBorder="0" applyAlignment="0"/>
    <xf numFmtId="198" fontId="5" fillId="0" borderId="0" applyFill="0" applyBorder="0" applyAlignment="0"/>
    <xf numFmtId="173" fontId="123" fillId="0" borderId="0" applyNumberFormat="0" applyFill="0" applyBorder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125" fillId="0" borderId="48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126" fillId="0" borderId="15" applyNumberFormat="0" applyFill="0" applyAlignment="0" applyProtection="0"/>
    <xf numFmtId="173" fontId="126" fillId="0" borderId="15" applyNumberFormat="0" applyFill="0" applyAlignment="0" applyProtection="0"/>
    <xf numFmtId="173" fontId="126" fillId="0" borderId="15" applyNumberFormat="0" applyFill="0" applyAlignment="0" applyProtection="0"/>
    <xf numFmtId="173" fontId="126" fillId="0" borderId="15" applyNumberFormat="0" applyFill="0" applyAlignment="0" applyProtection="0"/>
    <xf numFmtId="173" fontId="126" fillId="0" borderId="15" applyNumberFormat="0" applyFill="0" applyAlignment="0" applyProtection="0"/>
    <xf numFmtId="173" fontId="126" fillId="0" borderId="15" applyNumberFormat="0" applyFill="0" applyAlignment="0" applyProtection="0"/>
    <xf numFmtId="173" fontId="67" fillId="0" borderId="47" applyNumberFormat="0" applyFill="0" applyAlignment="0" applyProtection="0"/>
    <xf numFmtId="173" fontId="67" fillId="0" borderId="47" applyNumberFormat="0" applyFill="0" applyAlignment="0" applyProtection="0"/>
    <xf numFmtId="173" fontId="126" fillId="0" borderId="15" applyNumberFormat="0" applyFill="0" applyAlignment="0" applyProtection="0"/>
    <xf numFmtId="173" fontId="126" fillId="0" borderId="15" applyNumberFormat="0" applyFill="0" applyAlignment="0" applyProtection="0"/>
    <xf numFmtId="173" fontId="126" fillId="0" borderId="15" applyNumberFormat="0" applyFill="0" applyAlignment="0" applyProtection="0"/>
    <xf numFmtId="173" fontId="126" fillId="0" borderId="15" applyNumberFormat="0" applyFill="0" applyAlignment="0" applyProtection="0"/>
    <xf numFmtId="173" fontId="126" fillId="0" borderId="15" applyNumberFormat="0" applyFill="0" applyAlignment="0" applyProtection="0"/>
    <xf numFmtId="173" fontId="126" fillId="0" borderId="15" applyNumberFormat="0" applyFill="0" applyAlignment="0" applyProtection="0"/>
    <xf numFmtId="173" fontId="126" fillId="0" borderId="15" applyNumberFormat="0" applyFill="0" applyAlignment="0" applyProtection="0"/>
    <xf numFmtId="173" fontId="126" fillId="0" borderId="15" applyNumberFormat="0" applyFill="0" applyAlignment="0" applyProtection="0"/>
    <xf numFmtId="191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6" fontId="127" fillId="84" borderId="49" applyNumberFormat="0">
      <alignment horizontal="center" vertical="center" wrapText="1"/>
    </xf>
    <xf numFmtId="173" fontId="128" fillId="0" borderId="0" applyNumberFormat="0" applyFill="0" applyBorder="0" applyAlignment="0" applyProtection="0"/>
    <xf numFmtId="173" fontId="129" fillId="0" borderId="0" applyNumberFormat="0" applyFill="0" applyBorder="0" applyAlignment="0" applyProtection="0"/>
    <xf numFmtId="173" fontId="128" fillId="0" borderId="0" applyNumberFormat="0" applyFill="0" applyBorder="0" applyAlignment="0" applyProtection="0"/>
    <xf numFmtId="173" fontId="129" fillId="0" borderId="0" applyNumberFormat="0" applyFill="0" applyBorder="0" applyAlignment="0" applyProtection="0"/>
    <xf numFmtId="173" fontId="128" fillId="0" borderId="0" applyNumberFormat="0" applyFill="0" applyBorder="0" applyAlignment="0" applyProtection="0"/>
    <xf numFmtId="173" fontId="129" fillId="0" borderId="0" applyNumberFormat="0" applyFill="0" applyBorder="0" applyAlignment="0" applyProtection="0"/>
    <xf numFmtId="173" fontId="128" fillId="0" borderId="0" applyNumberFormat="0" applyFill="0" applyBorder="0" applyAlignment="0" applyProtection="0"/>
    <xf numFmtId="173" fontId="129" fillId="0" borderId="0" applyNumberFormat="0" applyFill="0" applyBorder="0" applyAlignment="0" applyProtection="0"/>
    <xf numFmtId="173" fontId="128" fillId="0" borderId="0" applyNumberFormat="0" applyFill="0" applyBorder="0" applyAlignment="0" applyProtection="0"/>
    <xf numFmtId="173" fontId="129" fillId="0" borderId="0" applyNumberFormat="0" applyFill="0" applyBorder="0" applyAlignment="0" applyProtection="0"/>
    <xf numFmtId="173" fontId="128" fillId="0" borderId="0" applyNumberFormat="0" applyFill="0" applyBorder="0" applyAlignment="0" applyProtection="0"/>
    <xf numFmtId="173" fontId="129" fillId="0" borderId="0" applyNumberFormat="0" applyFill="0" applyBorder="0" applyAlignment="0" applyProtection="0"/>
    <xf numFmtId="173" fontId="128" fillId="0" borderId="0" applyNumberFormat="0" applyFill="0" applyBorder="0" applyAlignment="0" applyProtection="0"/>
    <xf numFmtId="173" fontId="129" fillId="0" borderId="0" applyNumberFormat="0" applyFill="0" applyBorder="0" applyAlignment="0" applyProtection="0"/>
    <xf numFmtId="173" fontId="128" fillId="0" borderId="0" applyNumberFormat="0" applyFill="0" applyBorder="0" applyAlignment="0" applyProtection="0"/>
    <xf numFmtId="173" fontId="128" fillId="0" borderId="0" applyNumberFormat="0" applyFill="0" applyBorder="0" applyAlignment="0" applyProtection="0"/>
    <xf numFmtId="173" fontId="130" fillId="0" borderId="0" applyNumberFormat="0" applyFill="0" applyBorder="0" applyAlignment="0" applyProtection="0"/>
    <xf numFmtId="173" fontId="128" fillId="0" borderId="0" applyNumberFormat="0" applyFill="0" applyBorder="0" applyAlignment="0" applyProtection="0"/>
    <xf numFmtId="173" fontId="129" fillId="0" borderId="0" applyNumberFormat="0" applyFill="0" applyBorder="0" applyAlignment="0" applyProtection="0"/>
    <xf numFmtId="173" fontId="130" fillId="0" borderId="0" applyNumberFormat="0" applyFill="0" applyBorder="0" applyAlignment="0" applyProtection="0"/>
    <xf numFmtId="173" fontId="128" fillId="0" borderId="0" applyNumberFormat="0" applyFill="0" applyBorder="0" applyAlignment="0" applyProtection="0"/>
    <xf numFmtId="173" fontId="130" fillId="0" borderId="0" applyNumberFormat="0" applyFill="0" applyBorder="0" applyAlignment="0" applyProtection="0"/>
    <xf numFmtId="173" fontId="129" fillId="0" borderId="0" applyNumberFormat="0" applyFill="0" applyBorder="0" applyAlignment="0" applyProtection="0"/>
    <xf numFmtId="173" fontId="130" fillId="0" borderId="0" applyNumberFormat="0" applyFill="0" applyBorder="0" applyAlignment="0" applyProtection="0"/>
    <xf numFmtId="173" fontId="129" fillId="0" borderId="0" applyNumberFormat="0" applyFill="0" applyBorder="0" applyAlignment="0" applyProtection="0"/>
    <xf numFmtId="173" fontId="130" fillId="0" borderId="0" applyNumberFormat="0" applyFill="0" applyBorder="0" applyAlignment="0" applyProtection="0"/>
    <xf numFmtId="173" fontId="129" fillId="0" borderId="0" applyNumberFormat="0" applyFill="0" applyBorder="0" applyAlignment="0" applyProtection="0"/>
    <xf numFmtId="173" fontId="130" fillId="0" borderId="0" applyNumberFormat="0" applyFill="0" applyBorder="0" applyAlignment="0" applyProtection="0"/>
    <xf numFmtId="173" fontId="129" fillId="0" borderId="0" applyNumberFormat="0" applyFill="0" applyBorder="0" applyAlignment="0" applyProtection="0"/>
    <xf numFmtId="173" fontId="130" fillId="0" borderId="0" applyNumberFormat="0" applyFill="0" applyBorder="0" applyAlignment="0" applyProtection="0"/>
    <xf numFmtId="173" fontId="129" fillId="0" borderId="0" applyNumberFormat="0" applyFill="0" applyBorder="0" applyAlignment="0" applyProtection="0"/>
    <xf numFmtId="173" fontId="130" fillId="0" borderId="0" applyNumberFormat="0" applyFill="0" applyBorder="0" applyAlignment="0" applyProtection="0"/>
    <xf numFmtId="173" fontId="129" fillId="0" borderId="0" applyNumberFormat="0" applyFill="0" applyBorder="0" applyAlignment="0" applyProtection="0"/>
    <xf numFmtId="0" fontId="10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73" fontId="39" fillId="62" borderId="0" applyNumberFormat="0" applyBorder="0" applyAlignment="0" applyProtection="0"/>
    <xf numFmtId="173" fontId="33" fillId="101" borderId="0" applyNumberFormat="0" applyBorder="0" applyAlignment="0" applyProtection="0"/>
    <xf numFmtId="173" fontId="39" fillId="62" borderId="0" applyNumberFormat="0" applyBorder="0" applyAlignment="0" applyProtection="0"/>
    <xf numFmtId="173" fontId="33" fillId="101" borderId="0" applyNumberFormat="0" applyBorder="0" applyAlignment="0" applyProtection="0"/>
    <xf numFmtId="173" fontId="39" fillId="62" borderId="0" applyNumberFormat="0" applyBorder="0" applyAlignment="0" applyProtection="0"/>
    <xf numFmtId="173" fontId="33" fillId="101" borderId="0" applyNumberFormat="0" applyBorder="0" applyAlignment="0" applyProtection="0"/>
    <xf numFmtId="173" fontId="39" fillId="62" borderId="0" applyNumberFormat="0" applyBorder="0" applyAlignment="0" applyProtection="0"/>
    <xf numFmtId="173" fontId="33" fillId="101" borderId="0" applyNumberFormat="0" applyBorder="0" applyAlignment="0" applyProtection="0"/>
    <xf numFmtId="173" fontId="39" fillId="62" borderId="0" applyNumberFormat="0" applyBorder="0" applyAlignment="0" applyProtection="0"/>
    <xf numFmtId="173" fontId="33" fillId="101" borderId="0" applyNumberFormat="0" applyBorder="0" applyAlignment="0" applyProtection="0"/>
    <xf numFmtId="173" fontId="39" fillId="62" borderId="0" applyNumberFormat="0" applyBorder="0" applyAlignment="0" applyProtection="0"/>
    <xf numFmtId="173" fontId="33" fillId="101" borderId="0" applyNumberFormat="0" applyBorder="0" applyAlignment="0" applyProtection="0"/>
    <xf numFmtId="173" fontId="39" fillId="62" borderId="0" applyNumberFormat="0" applyBorder="0" applyAlignment="0" applyProtection="0"/>
    <xf numFmtId="173" fontId="33" fillId="101" borderId="0" applyNumberFormat="0" applyBorder="0" applyAlignment="0" applyProtection="0"/>
    <xf numFmtId="173" fontId="39" fillId="62" borderId="0" applyNumberFormat="0" applyBorder="0" applyAlignment="0" applyProtection="0"/>
    <xf numFmtId="173" fontId="39" fillId="62" borderId="0" applyNumberFormat="0" applyBorder="0" applyAlignment="0" applyProtection="0"/>
    <xf numFmtId="173" fontId="39" fillId="62" borderId="0" applyNumberFormat="0" applyBorder="0" applyAlignment="0" applyProtection="0"/>
    <xf numFmtId="173" fontId="39" fillId="62" borderId="0" applyNumberFormat="0" applyBorder="0" applyAlignment="0" applyProtection="0"/>
    <xf numFmtId="173" fontId="33" fillId="101" borderId="0" applyNumberFormat="0" applyBorder="0" applyAlignment="0" applyProtection="0"/>
    <xf numFmtId="173" fontId="39" fillId="62" borderId="0" applyNumberFormat="0" applyBorder="0" applyAlignment="0" applyProtection="0"/>
    <xf numFmtId="173" fontId="39" fillId="62" borderId="0" applyNumberFormat="0" applyBorder="0" applyAlignment="0" applyProtection="0"/>
    <xf numFmtId="173" fontId="39" fillId="62" borderId="0" applyNumberFormat="0" applyBorder="0" applyAlignment="0" applyProtection="0"/>
    <xf numFmtId="173" fontId="33" fillId="101" borderId="0" applyNumberFormat="0" applyBorder="0" applyAlignment="0" applyProtection="0"/>
    <xf numFmtId="173" fontId="39" fillId="62" borderId="0" applyNumberFormat="0" applyBorder="0" applyAlignment="0" applyProtection="0"/>
    <xf numFmtId="173" fontId="33" fillId="101" borderId="0" applyNumberFormat="0" applyBorder="0" applyAlignment="0" applyProtection="0"/>
    <xf numFmtId="173" fontId="39" fillId="62" borderId="0" applyNumberFormat="0" applyBorder="0" applyAlignment="0" applyProtection="0"/>
    <xf numFmtId="173" fontId="33" fillId="101" borderId="0" applyNumberFormat="0" applyBorder="0" applyAlignment="0" applyProtection="0"/>
    <xf numFmtId="173" fontId="39" fillId="62" borderId="0" applyNumberFormat="0" applyBorder="0" applyAlignment="0" applyProtection="0"/>
    <xf numFmtId="173" fontId="33" fillId="101" borderId="0" applyNumberFormat="0" applyBorder="0" applyAlignment="0" applyProtection="0"/>
    <xf numFmtId="173" fontId="39" fillId="62" borderId="0" applyNumberFormat="0" applyBorder="0" applyAlignment="0" applyProtection="0"/>
    <xf numFmtId="173" fontId="33" fillId="101" borderId="0" applyNumberFormat="0" applyBorder="0" applyAlignment="0" applyProtection="0"/>
    <xf numFmtId="173" fontId="39" fillId="62" borderId="0" applyNumberFormat="0" applyBorder="0" applyAlignment="0" applyProtection="0"/>
    <xf numFmtId="173" fontId="33" fillId="101" borderId="0" applyNumberFormat="0" applyBorder="0" applyAlignment="0" applyProtection="0"/>
    <xf numFmtId="173" fontId="39" fillId="66" borderId="0" applyNumberFormat="0" applyBorder="0" applyAlignment="0" applyProtection="0"/>
    <xf numFmtId="173" fontId="33" fillId="92" borderId="0" applyNumberFormat="0" applyBorder="0" applyAlignment="0" applyProtection="0"/>
    <xf numFmtId="173" fontId="39" fillId="66" borderId="0" applyNumberFormat="0" applyBorder="0" applyAlignment="0" applyProtection="0"/>
    <xf numFmtId="173" fontId="33" fillId="92" borderId="0" applyNumberFormat="0" applyBorder="0" applyAlignment="0" applyProtection="0"/>
    <xf numFmtId="173" fontId="39" fillId="66" borderId="0" applyNumberFormat="0" applyBorder="0" applyAlignment="0" applyProtection="0"/>
    <xf numFmtId="173" fontId="33" fillId="92" borderId="0" applyNumberFormat="0" applyBorder="0" applyAlignment="0" applyProtection="0"/>
    <xf numFmtId="173" fontId="39" fillId="66" borderId="0" applyNumberFormat="0" applyBorder="0" applyAlignment="0" applyProtection="0"/>
    <xf numFmtId="173" fontId="33" fillId="92" borderId="0" applyNumberFormat="0" applyBorder="0" applyAlignment="0" applyProtection="0"/>
    <xf numFmtId="173" fontId="39" fillId="66" borderId="0" applyNumberFormat="0" applyBorder="0" applyAlignment="0" applyProtection="0"/>
    <xf numFmtId="173" fontId="33" fillId="92" borderId="0" applyNumberFormat="0" applyBorder="0" applyAlignment="0" applyProtection="0"/>
    <xf numFmtId="173" fontId="39" fillId="66" borderId="0" applyNumberFormat="0" applyBorder="0" applyAlignment="0" applyProtection="0"/>
    <xf numFmtId="173" fontId="33" fillId="92" borderId="0" applyNumberFormat="0" applyBorder="0" applyAlignment="0" applyProtection="0"/>
    <xf numFmtId="173" fontId="39" fillId="66" borderId="0" applyNumberFormat="0" applyBorder="0" applyAlignment="0" applyProtection="0"/>
    <xf numFmtId="173" fontId="33" fillId="92" borderId="0" applyNumberFormat="0" applyBorder="0" applyAlignment="0" applyProtection="0"/>
    <xf numFmtId="173" fontId="39" fillId="66" borderId="0" applyNumberFormat="0" applyBorder="0" applyAlignment="0" applyProtection="0"/>
    <xf numFmtId="173" fontId="39" fillId="66" borderId="0" applyNumberFormat="0" applyBorder="0" applyAlignment="0" applyProtection="0"/>
    <xf numFmtId="173" fontId="39" fillId="66" borderId="0" applyNumberFormat="0" applyBorder="0" applyAlignment="0" applyProtection="0"/>
    <xf numFmtId="173" fontId="39" fillId="66" borderId="0" applyNumberFormat="0" applyBorder="0" applyAlignment="0" applyProtection="0"/>
    <xf numFmtId="173" fontId="33" fillId="92" borderId="0" applyNumberFormat="0" applyBorder="0" applyAlignment="0" applyProtection="0"/>
    <xf numFmtId="173" fontId="39" fillId="66" borderId="0" applyNumberFormat="0" applyBorder="0" applyAlignment="0" applyProtection="0"/>
    <xf numFmtId="173" fontId="39" fillId="66" borderId="0" applyNumberFormat="0" applyBorder="0" applyAlignment="0" applyProtection="0"/>
    <xf numFmtId="173" fontId="39" fillId="66" borderId="0" applyNumberFormat="0" applyBorder="0" applyAlignment="0" applyProtection="0"/>
    <xf numFmtId="173" fontId="33" fillId="92" borderId="0" applyNumberFormat="0" applyBorder="0" applyAlignment="0" applyProtection="0"/>
    <xf numFmtId="173" fontId="39" fillId="66" borderId="0" applyNumberFormat="0" applyBorder="0" applyAlignment="0" applyProtection="0"/>
    <xf numFmtId="173" fontId="33" fillId="92" borderId="0" applyNumberFormat="0" applyBorder="0" applyAlignment="0" applyProtection="0"/>
    <xf numFmtId="173" fontId="39" fillId="66" borderId="0" applyNumberFormat="0" applyBorder="0" applyAlignment="0" applyProtection="0"/>
    <xf numFmtId="173" fontId="33" fillId="92" borderId="0" applyNumberFormat="0" applyBorder="0" applyAlignment="0" applyProtection="0"/>
    <xf numFmtId="173" fontId="39" fillId="66" borderId="0" applyNumberFormat="0" applyBorder="0" applyAlignment="0" applyProtection="0"/>
    <xf numFmtId="173" fontId="33" fillId="92" borderId="0" applyNumberFormat="0" applyBorder="0" applyAlignment="0" applyProtection="0"/>
    <xf numFmtId="173" fontId="39" fillId="66" borderId="0" applyNumberFormat="0" applyBorder="0" applyAlignment="0" applyProtection="0"/>
    <xf numFmtId="173" fontId="33" fillId="92" borderId="0" applyNumberFormat="0" applyBorder="0" applyAlignment="0" applyProtection="0"/>
    <xf numFmtId="173" fontId="39" fillId="66" borderId="0" applyNumberFormat="0" applyBorder="0" applyAlignment="0" applyProtection="0"/>
    <xf numFmtId="173" fontId="33" fillId="92" borderId="0" applyNumberFormat="0" applyBorder="0" applyAlignment="0" applyProtection="0"/>
    <xf numFmtId="173" fontId="39" fillId="65" borderId="0" applyNumberFormat="0" applyBorder="0" applyAlignment="0" applyProtection="0"/>
    <xf numFmtId="173" fontId="33" fillId="57" borderId="0" applyNumberFormat="0" applyBorder="0" applyAlignment="0" applyProtection="0"/>
    <xf numFmtId="173" fontId="39" fillId="65" borderId="0" applyNumberFormat="0" applyBorder="0" applyAlignment="0" applyProtection="0"/>
    <xf numFmtId="173" fontId="33" fillId="57" borderId="0" applyNumberFormat="0" applyBorder="0" applyAlignment="0" applyProtection="0"/>
    <xf numFmtId="173" fontId="39" fillId="65" borderId="0" applyNumberFormat="0" applyBorder="0" applyAlignment="0" applyProtection="0"/>
    <xf numFmtId="173" fontId="33" fillId="57" borderId="0" applyNumberFormat="0" applyBorder="0" applyAlignment="0" applyProtection="0"/>
    <xf numFmtId="173" fontId="39" fillId="65" borderId="0" applyNumberFormat="0" applyBorder="0" applyAlignment="0" applyProtection="0"/>
    <xf numFmtId="173" fontId="33" fillId="57" borderId="0" applyNumberFormat="0" applyBorder="0" applyAlignment="0" applyProtection="0"/>
    <xf numFmtId="173" fontId="39" fillId="65" borderId="0" applyNumberFormat="0" applyBorder="0" applyAlignment="0" applyProtection="0"/>
    <xf numFmtId="173" fontId="33" fillId="57" borderId="0" applyNumberFormat="0" applyBorder="0" applyAlignment="0" applyProtection="0"/>
    <xf numFmtId="173" fontId="39" fillId="65" borderId="0" applyNumberFormat="0" applyBorder="0" applyAlignment="0" applyProtection="0"/>
    <xf numFmtId="173" fontId="33" fillId="57" borderId="0" applyNumberFormat="0" applyBorder="0" applyAlignment="0" applyProtection="0"/>
    <xf numFmtId="173" fontId="39" fillId="65" borderId="0" applyNumberFormat="0" applyBorder="0" applyAlignment="0" applyProtection="0"/>
    <xf numFmtId="173" fontId="33" fillId="57" borderId="0" applyNumberFormat="0" applyBorder="0" applyAlignment="0" applyProtection="0"/>
    <xf numFmtId="173" fontId="39" fillId="65" borderId="0" applyNumberFormat="0" applyBorder="0" applyAlignment="0" applyProtection="0"/>
    <xf numFmtId="173" fontId="39" fillId="65" borderId="0" applyNumberFormat="0" applyBorder="0" applyAlignment="0" applyProtection="0"/>
    <xf numFmtId="173" fontId="39" fillId="102" borderId="0" applyNumberFormat="0" applyBorder="0" applyAlignment="0" applyProtection="0"/>
    <xf numFmtId="173" fontId="39" fillId="65" borderId="0" applyNumberFormat="0" applyBorder="0" applyAlignment="0" applyProtection="0"/>
    <xf numFmtId="173" fontId="33" fillId="57" borderId="0" applyNumberFormat="0" applyBorder="0" applyAlignment="0" applyProtection="0"/>
    <xf numFmtId="173" fontId="39" fillId="102" borderId="0" applyNumberFormat="0" applyBorder="0" applyAlignment="0" applyProtection="0"/>
    <xf numFmtId="173" fontId="39" fillId="65" borderId="0" applyNumberFormat="0" applyBorder="0" applyAlignment="0" applyProtection="0"/>
    <xf numFmtId="173" fontId="39" fillId="102" borderId="0" applyNumberFormat="0" applyBorder="0" applyAlignment="0" applyProtection="0"/>
    <xf numFmtId="173" fontId="33" fillId="57" borderId="0" applyNumberFormat="0" applyBorder="0" applyAlignment="0" applyProtection="0"/>
    <xf numFmtId="173" fontId="39" fillId="102" borderId="0" applyNumberFormat="0" applyBorder="0" applyAlignment="0" applyProtection="0"/>
    <xf numFmtId="173" fontId="33" fillId="57" borderId="0" applyNumberFormat="0" applyBorder="0" applyAlignment="0" applyProtection="0"/>
    <xf numFmtId="173" fontId="39" fillId="102" borderId="0" applyNumberFormat="0" applyBorder="0" applyAlignment="0" applyProtection="0"/>
    <xf numFmtId="173" fontId="33" fillId="57" borderId="0" applyNumberFormat="0" applyBorder="0" applyAlignment="0" applyProtection="0"/>
    <xf numFmtId="173" fontId="39" fillId="102" borderId="0" applyNumberFormat="0" applyBorder="0" applyAlignment="0" applyProtection="0"/>
    <xf numFmtId="173" fontId="33" fillId="57" borderId="0" applyNumberFormat="0" applyBorder="0" applyAlignment="0" applyProtection="0"/>
    <xf numFmtId="173" fontId="39" fillId="102" borderId="0" applyNumberFormat="0" applyBorder="0" applyAlignment="0" applyProtection="0"/>
    <xf numFmtId="173" fontId="33" fillId="57" borderId="0" applyNumberFormat="0" applyBorder="0" applyAlignment="0" applyProtection="0"/>
    <xf numFmtId="173" fontId="39" fillId="102" borderId="0" applyNumberFormat="0" applyBorder="0" applyAlignment="0" applyProtection="0"/>
    <xf numFmtId="173" fontId="33" fillId="57" borderId="0" applyNumberFormat="0" applyBorder="0" applyAlignment="0" applyProtection="0"/>
    <xf numFmtId="173" fontId="39" fillId="70" borderId="0" applyNumberFormat="0" applyBorder="0" applyAlignment="0" applyProtection="0"/>
    <xf numFmtId="173" fontId="33" fillId="49" borderId="0" applyNumberFormat="0" applyBorder="0" applyAlignment="0" applyProtection="0"/>
    <xf numFmtId="173" fontId="39" fillId="70" borderId="0" applyNumberFormat="0" applyBorder="0" applyAlignment="0" applyProtection="0"/>
    <xf numFmtId="173" fontId="33" fillId="49" borderId="0" applyNumberFormat="0" applyBorder="0" applyAlignment="0" applyProtection="0"/>
    <xf numFmtId="173" fontId="39" fillId="70" borderId="0" applyNumberFormat="0" applyBorder="0" applyAlignment="0" applyProtection="0"/>
    <xf numFmtId="173" fontId="33" fillId="49" borderId="0" applyNumberFormat="0" applyBorder="0" applyAlignment="0" applyProtection="0"/>
    <xf numFmtId="173" fontId="39" fillId="70" borderId="0" applyNumberFormat="0" applyBorder="0" applyAlignment="0" applyProtection="0"/>
    <xf numFmtId="173" fontId="33" fillId="49" borderId="0" applyNumberFormat="0" applyBorder="0" applyAlignment="0" applyProtection="0"/>
    <xf numFmtId="173" fontId="39" fillId="70" borderId="0" applyNumberFormat="0" applyBorder="0" applyAlignment="0" applyProtection="0"/>
    <xf numFmtId="173" fontId="33" fillId="49" borderId="0" applyNumberFormat="0" applyBorder="0" applyAlignment="0" applyProtection="0"/>
    <xf numFmtId="173" fontId="39" fillId="70" borderId="0" applyNumberFormat="0" applyBorder="0" applyAlignment="0" applyProtection="0"/>
    <xf numFmtId="173" fontId="33" fillId="49" borderId="0" applyNumberFormat="0" applyBorder="0" applyAlignment="0" applyProtection="0"/>
    <xf numFmtId="173" fontId="39" fillId="70" borderId="0" applyNumberFormat="0" applyBorder="0" applyAlignment="0" applyProtection="0"/>
    <xf numFmtId="173" fontId="33" fillId="49" borderId="0" applyNumberFormat="0" applyBorder="0" applyAlignment="0" applyProtection="0"/>
    <xf numFmtId="173" fontId="39" fillId="70" borderId="0" applyNumberFormat="0" applyBorder="0" applyAlignment="0" applyProtection="0"/>
    <xf numFmtId="173" fontId="39" fillId="70" borderId="0" applyNumberFormat="0" applyBorder="0" applyAlignment="0" applyProtection="0"/>
    <xf numFmtId="173" fontId="39" fillId="87" borderId="0" applyNumberFormat="0" applyBorder="0" applyAlignment="0" applyProtection="0"/>
    <xf numFmtId="173" fontId="39" fillId="70" borderId="0" applyNumberFormat="0" applyBorder="0" applyAlignment="0" applyProtection="0"/>
    <xf numFmtId="173" fontId="33" fillId="49" borderId="0" applyNumberFormat="0" applyBorder="0" applyAlignment="0" applyProtection="0"/>
    <xf numFmtId="173" fontId="39" fillId="87" borderId="0" applyNumberFormat="0" applyBorder="0" applyAlignment="0" applyProtection="0"/>
    <xf numFmtId="173" fontId="39" fillId="70" borderId="0" applyNumberFormat="0" applyBorder="0" applyAlignment="0" applyProtection="0"/>
    <xf numFmtId="173" fontId="39" fillId="87" borderId="0" applyNumberFormat="0" applyBorder="0" applyAlignment="0" applyProtection="0"/>
    <xf numFmtId="173" fontId="33" fillId="49" borderId="0" applyNumberFormat="0" applyBorder="0" applyAlignment="0" applyProtection="0"/>
    <xf numFmtId="173" fontId="39" fillId="87" borderId="0" applyNumberFormat="0" applyBorder="0" applyAlignment="0" applyProtection="0"/>
    <xf numFmtId="173" fontId="33" fillId="49" borderId="0" applyNumberFormat="0" applyBorder="0" applyAlignment="0" applyProtection="0"/>
    <xf numFmtId="173" fontId="39" fillId="87" borderId="0" applyNumberFormat="0" applyBorder="0" applyAlignment="0" applyProtection="0"/>
    <xf numFmtId="173" fontId="33" fillId="49" borderId="0" applyNumberFormat="0" applyBorder="0" applyAlignment="0" applyProtection="0"/>
    <xf numFmtId="173" fontId="39" fillId="87" borderId="0" applyNumberFormat="0" applyBorder="0" applyAlignment="0" applyProtection="0"/>
    <xf numFmtId="173" fontId="33" fillId="49" borderId="0" applyNumberFormat="0" applyBorder="0" applyAlignment="0" applyProtection="0"/>
    <xf numFmtId="173" fontId="39" fillId="87" borderId="0" applyNumberFormat="0" applyBorder="0" applyAlignment="0" applyProtection="0"/>
    <xf numFmtId="173" fontId="33" fillId="49" borderId="0" applyNumberFormat="0" applyBorder="0" applyAlignment="0" applyProtection="0"/>
    <xf numFmtId="173" fontId="39" fillId="87" borderId="0" applyNumberFormat="0" applyBorder="0" applyAlignment="0" applyProtection="0"/>
    <xf numFmtId="173" fontId="33" fillId="49" borderId="0" applyNumberFormat="0" applyBorder="0" applyAlignment="0" applyProtection="0"/>
    <xf numFmtId="173" fontId="39" fillId="71" borderId="0" applyNumberFormat="0" applyBorder="0" applyAlignment="0" applyProtection="0"/>
    <xf numFmtId="173" fontId="33" fillId="50" borderId="0" applyNumberFormat="0" applyBorder="0" applyAlignment="0" applyProtection="0"/>
    <xf numFmtId="173" fontId="39" fillId="71" borderId="0" applyNumberFormat="0" applyBorder="0" applyAlignment="0" applyProtection="0"/>
    <xf numFmtId="173" fontId="33" fillId="50" borderId="0" applyNumberFormat="0" applyBorder="0" applyAlignment="0" applyProtection="0"/>
    <xf numFmtId="173" fontId="39" fillId="71" borderId="0" applyNumberFormat="0" applyBorder="0" applyAlignment="0" applyProtection="0"/>
    <xf numFmtId="173" fontId="33" fillId="50" borderId="0" applyNumberFormat="0" applyBorder="0" applyAlignment="0" applyProtection="0"/>
    <xf numFmtId="173" fontId="39" fillId="71" borderId="0" applyNumberFormat="0" applyBorder="0" applyAlignment="0" applyProtection="0"/>
    <xf numFmtId="173" fontId="33" fillId="50" borderId="0" applyNumberFormat="0" applyBorder="0" applyAlignment="0" applyProtection="0"/>
    <xf numFmtId="173" fontId="39" fillId="71" borderId="0" applyNumberFormat="0" applyBorder="0" applyAlignment="0" applyProtection="0"/>
    <xf numFmtId="173" fontId="33" fillId="50" borderId="0" applyNumberFormat="0" applyBorder="0" applyAlignment="0" applyProtection="0"/>
    <xf numFmtId="173" fontId="39" fillId="71" borderId="0" applyNumberFormat="0" applyBorder="0" applyAlignment="0" applyProtection="0"/>
    <xf numFmtId="173" fontId="33" fillId="50" borderId="0" applyNumberFormat="0" applyBorder="0" applyAlignment="0" applyProtection="0"/>
    <xf numFmtId="173" fontId="39" fillId="71" borderId="0" applyNumberFormat="0" applyBorder="0" applyAlignment="0" applyProtection="0"/>
    <xf numFmtId="173" fontId="33" fillId="50" borderId="0" applyNumberFormat="0" applyBorder="0" applyAlignment="0" applyProtection="0"/>
    <xf numFmtId="173" fontId="39" fillId="71" borderId="0" applyNumberFormat="0" applyBorder="0" applyAlignment="0" applyProtection="0"/>
    <xf numFmtId="173" fontId="39" fillId="71" borderId="0" applyNumberFormat="0" applyBorder="0" applyAlignment="0" applyProtection="0"/>
    <xf numFmtId="173" fontId="39" fillId="103" borderId="0" applyNumberFormat="0" applyBorder="0" applyAlignment="0" applyProtection="0"/>
    <xf numFmtId="173" fontId="39" fillId="71" borderId="0" applyNumberFormat="0" applyBorder="0" applyAlignment="0" applyProtection="0"/>
    <xf numFmtId="173" fontId="33" fillId="50" borderId="0" applyNumberFormat="0" applyBorder="0" applyAlignment="0" applyProtection="0"/>
    <xf numFmtId="173" fontId="39" fillId="103" borderId="0" applyNumberFormat="0" applyBorder="0" applyAlignment="0" applyProtection="0"/>
    <xf numFmtId="173" fontId="39" fillId="71" borderId="0" applyNumberFormat="0" applyBorder="0" applyAlignment="0" applyProtection="0"/>
    <xf numFmtId="173" fontId="39" fillId="103" borderId="0" applyNumberFormat="0" applyBorder="0" applyAlignment="0" applyProtection="0"/>
    <xf numFmtId="173" fontId="33" fillId="50" borderId="0" applyNumberFormat="0" applyBorder="0" applyAlignment="0" applyProtection="0"/>
    <xf numFmtId="173" fontId="39" fillId="103" borderId="0" applyNumberFormat="0" applyBorder="0" applyAlignment="0" applyProtection="0"/>
    <xf numFmtId="173" fontId="33" fillId="50" borderId="0" applyNumberFormat="0" applyBorder="0" applyAlignment="0" applyProtection="0"/>
    <xf numFmtId="173" fontId="39" fillId="103" borderId="0" applyNumberFormat="0" applyBorder="0" applyAlignment="0" applyProtection="0"/>
    <xf numFmtId="173" fontId="33" fillId="50" borderId="0" applyNumberFormat="0" applyBorder="0" applyAlignment="0" applyProtection="0"/>
    <xf numFmtId="173" fontId="39" fillId="103" borderId="0" applyNumberFormat="0" applyBorder="0" applyAlignment="0" applyProtection="0"/>
    <xf numFmtId="173" fontId="33" fillId="50" borderId="0" applyNumberFormat="0" applyBorder="0" applyAlignment="0" applyProtection="0"/>
    <xf numFmtId="173" fontId="39" fillId="103" borderId="0" applyNumberFormat="0" applyBorder="0" applyAlignment="0" applyProtection="0"/>
    <xf numFmtId="173" fontId="33" fillId="50" borderId="0" applyNumberFormat="0" applyBorder="0" applyAlignment="0" applyProtection="0"/>
    <xf numFmtId="173" fontId="39" fillId="103" borderId="0" applyNumberFormat="0" applyBorder="0" applyAlignment="0" applyProtection="0"/>
    <xf numFmtId="173" fontId="33" fillId="50" borderId="0" applyNumberFormat="0" applyBorder="0" applyAlignment="0" applyProtection="0"/>
    <xf numFmtId="173" fontId="39" fillId="74" borderId="0" applyNumberFormat="0" applyBorder="0" applyAlignment="0" applyProtection="0"/>
    <xf numFmtId="173" fontId="33" fillId="93" borderId="0" applyNumberFormat="0" applyBorder="0" applyAlignment="0" applyProtection="0"/>
    <xf numFmtId="173" fontId="39" fillId="74" borderId="0" applyNumberFormat="0" applyBorder="0" applyAlignment="0" applyProtection="0"/>
    <xf numFmtId="173" fontId="33" fillId="93" borderId="0" applyNumberFormat="0" applyBorder="0" applyAlignment="0" applyProtection="0"/>
    <xf numFmtId="173" fontId="39" fillId="74" borderId="0" applyNumberFormat="0" applyBorder="0" applyAlignment="0" applyProtection="0"/>
    <xf numFmtId="173" fontId="33" fillId="93" borderId="0" applyNumberFormat="0" applyBorder="0" applyAlignment="0" applyProtection="0"/>
    <xf numFmtId="173" fontId="39" fillId="74" borderId="0" applyNumberFormat="0" applyBorder="0" applyAlignment="0" applyProtection="0"/>
    <xf numFmtId="173" fontId="33" fillId="93" borderId="0" applyNumberFormat="0" applyBorder="0" applyAlignment="0" applyProtection="0"/>
    <xf numFmtId="173" fontId="39" fillId="74" borderId="0" applyNumberFormat="0" applyBorder="0" applyAlignment="0" applyProtection="0"/>
    <xf numFmtId="173" fontId="33" fillId="93" borderId="0" applyNumberFormat="0" applyBorder="0" applyAlignment="0" applyProtection="0"/>
    <xf numFmtId="173" fontId="39" fillId="74" borderId="0" applyNumberFormat="0" applyBorder="0" applyAlignment="0" applyProtection="0"/>
    <xf numFmtId="173" fontId="33" fillId="93" borderId="0" applyNumberFormat="0" applyBorder="0" applyAlignment="0" applyProtection="0"/>
    <xf numFmtId="173" fontId="39" fillId="74" borderId="0" applyNumberFormat="0" applyBorder="0" applyAlignment="0" applyProtection="0"/>
    <xf numFmtId="173" fontId="33" fillId="93" borderId="0" applyNumberFormat="0" applyBorder="0" applyAlignment="0" applyProtection="0"/>
    <xf numFmtId="173" fontId="39" fillId="74" borderId="0" applyNumberFormat="0" applyBorder="0" applyAlignment="0" applyProtection="0"/>
    <xf numFmtId="173" fontId="39" fillId="74" borderId="0" applyNumberFormat="0" applyBorder="0" applyAlignment="0" applyProtection="0"/>
    <xf numFmtId="173" fontId="39" fillId="104" borderId="0" applyNumberFormat="0" applyBorder="0" applyAlignment="0" applyProtection="0"/>
    <xf numFmtId="173" fontId="39" fillId="74" borderId="0" applyNumberFormat="0" applyBorder="0" applyAlignment="0" applyProtection="0"/>
    <xf numFmtId="173" fontId="33" fillId="93" borderId="0" applyNumberFormat="0" applyBorder="0" applyAlignment="0" applyProtection="0"/>
    <xf numFmtId="173" fontId="39" fillId="104" borderId="0" applyNumberFormat="0" applyBorder="0" applyAlignment="0" applyProtection="0"/>
    <xf numFmtId="173" fontId="39" fillId="74" borderId="0" applyNumberFormat="0" applyBorder="0" applyAlignment="0" applyProtection="0"/>
    <xf numFmtId="173" fontId="39" fillId="104" borderId="0" applyNumberFormat="0" applyBorder="0" applyAlignment="0" applyProtection="0"/>
    <xf numFmtId="173" fontId="33" fillId="93" borderId="0" applyNumberFormat="0" applyBorder="0" applyAlignment="0" applyProtection="0"/>
    <xf numFmtId="173" fontId="39" fillId="104" borderId="0" applyNumberFormat="0" applyBorder="0" applyAlignment="0" applyProtection="0"/>
    <xf numFmtId="173" fontId="33" fillId="93" borderId="0" applyNumberFormat="0" applyBorder="0" applyAlignment="0" applyProtection="0"/>
    <xf numFmtId="173" fontId="39" fillId="104" borderId="0" applyNumberFormat="0" applyBorder="0" applyAlignment="0" applyProtection="0"/>
    <xf numFmtId="173" fontId="33" fillId="93" borderId="0" applyNumberFormat="0" applyBorder="0" applyAlignment="0" applyProtection="0"/>
    <xf numFmtId="173" fontId="39" fillId="104" borderId="0" applyNumberFormat="0" applyBorder="0" applyAlignment="0" applyProtection="0"/>
    <xf numFmtId="173" fontId="33" fillId="93" borderId="0" applyNumberFormat="0" applyBorder="0" applyAlignment="0" applyProtection="0"/>
    <xf numFmtId="173" fontId="39" fillId="104" borderId="0" applyNumberFormat="0" applyBorder="0" applyAlignment="0" applyProtection="0"/>
    <xf numFmtId="173" fontId="33" fillId="93" borderId="0" applyNumberFormat="0" applyBorder="0" applyAlignment="0" applyProtection="0"/>
    <xf numFmtId="173" fontId="39" fillId="104" borderId="0" applyNumberFormat="0" applyBorder="0" applyAlignment="0" applyProtection="0"/>
    <xf numFmtId="173" fontId="33" fillId="93" borderId="0" applyNumberFormat="0" applyBorder="0" applyAlignment="0" applyProtection="0"/>
    <xf numFmtId="173" fontId="131" fillId="0" borderId="0" applyNumberFormat="0" applyFill="0" applyBorder="0" applyAlignment="0" applyProtection="0"/>
    <xf numFmtId="173" fontId="131" fillId="0" borderId="0" applyNumberFormat="0" applyFill="0" applyBorder="0" applyAlignment="0" applyProtection="0"/>
    <xf numFmtId="173" fontId="131" fillId="0" borderId="0" applyNumberFormat="0" applyFill="0" applyBorder="0" applyAlignment="0" applyProtection="0"/>
    <xf numFmtId="173" fontId="131" fillId="0" borderId="0" applyNumberFormat="0" applyFill="0" applyBorder="0" applyAlignment="0" applyProtection="0"/>
    <xf numFmtId="173" fontId="131" fillId="0" borderId="0" applyNumberFormat="0" applyFill="0" applyBorder="0" applyAlignment="0" applyProtection="0"/>
    <xf numFmtId="173" fontId="131" fillId="0" borderId="0" applyNumberFormat="0" applyFill="0" applyBorder="0" applyAlignment="0" applyProtection="0"/>
    <xf numFmtId="173" fontId="128" fillId="0" borderId="0" applyNumberFormat="0" applyFill="0" applyBorder="0" applyAlignment="0" applyProtection="0"/>
    <xf numFmtId="173" fontId="131" fillId="0" borderId="0" applyNumberFormat="0" applyFill="0" applyBorder="0" applyAlignment="0" applyProtection="0"/>
    <xf numFmtId="173" fontId="131" fillId="0" borderId="0" applyNumberFormat="0" applyFill="0" applyBorder="0" applyAlignment="0" applyProtection="0"/>
    <xf numFmtId="173" fontId="131" fillId="0" borderId="0" applyNumberFormat="0" applyFill="0" applyBorder="0" applyAlignment="0" applyProtection="0"/>
    <xf numFmtId="173" fontId="131" fillId="0" borderId="0" applyNumberFormat="0" applyFill="0" applyBorder="0" applyAlignment="0" applyProtection="0"/>
    <xf numFmtId="173" fontId="131" fillId="0" borderId="0" applyNumberFormat="0" applyFill="0" applyBorder="0" applyAlignment="0" applyProtection="0"/>
    <xf numFmtId="173" fontId="131" fillId="0" borderId="0" applyNumberFormat="0" applyFill="0" applyBorder="0" applyAlignment="0" applyProtection="0"/>
    <xf numFmtId="173" fontId="131" fillId="0" borderId="0" applyNumberFormat="0" applyFill="0" applyBorder="0" applyAlignment="0" applyProtection="0"/>
    <xf numFmtId="173" fontId="131" fillId="0" borderId="0" applyNumberForma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3" fillId="48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1" fillId="0" borderId="29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4" fillId="0" borderId="0" applyFont="0" applyFill="0" applyBorder="0" applyAlignment="0" applyProtection="0"/>
    <xf numFmtId="200" fontId="5" fillId="0" borderId="0" applyFont="0" applyFill="0" applyBorder="0" applyAlignment="0" applyProtection="0"/>
    <xf numFmtId="165" fontId="140" fillId="0" borderId="56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0" fontId="64" fillId="77" borderId="35" applyNumberFormat="0" applyAlignment="0" applyProtection="0"/>
    <xf numFmtId="3" fontId="141" fillId="0" borderId="57" applyFill="0" applyAlignment="0" applyProtection="0"/>
    <xf numFmtId="3" fontId="141" fillId="0" borderId="57" applyFill="0" applyAlignment="0" applyProtection="0"/>
    <xf numFmtId="201" fontId="141" fillId="0" borderId="57" applyFill="0" applyAlignment="0" applyProtection="0"/>
    <xf numFmtId="1" fontId="141" fillId="0" borderId="0" applyFill="0" applyBorder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141" fillId="0" borderId="58" applyNumberFormat="0" applyFill="0" applyAlignment="0" applyProtection="0"/>
    <xf numFmtId="0" fontId="141" fillId="0" borderId="59" applyNumberFormat="0" applyFill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78" fillId="77" borderId="39" applyNumberFormat="0" applyAlignment="0" applyProtection="0"/>
    <xf numFmtId="0" fontId="69" fillId="73" borderId="38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63" fillId="87" borderId="34" applyNumberFormat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38" fillId="88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0" fontId="96" fillId="72" borderId="0" applyNumberFormat="0" applyBorder="0" applyAlignment="0" applyProtection="0"/>
    <xf numFmtId="37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04" fillId="0" borderId="0"/>
    <xf numFmtId="0" fontId="72" fillId="89" borderId="0"/>
    <xf numFmtId="0" fontId="72" fillId="89" borderId="0"/>
    <xf numFmtId="0" fontId="72" fillId="89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4" fillId="0" borderId="0"/>
    <xf numFmtId="0" fontId="104" fillId="0" borderId="0"/>
    <xf numFmtId="0" fontId="72" fillId="89" borderId="0"/>
    <xf numFmtId="0" fontId="72" fillId="89" borderId="0"/>
    <xf numFmtId="0" fontId="72" fillId="89" borderId="0"/>
    <xf numFmtId="0" fontId="72" fillId="89" borderId="0"/>
    <xf numFmtId="0" fontId="72" fillId="89" borderId="0"/>
    <xf numFmtId="0" fontId="72" fillId="89" borderId="0"/>
    <xf numFmtId="0" fontId="72" fillId="89" borderId="0"/>
    <xf numFmtId="0" fontId="72" fillId="89" borderId="0"/>
    <xf numFmtId="0" fontId="1" fillId="0" borderId="0"/>
    <xf numFmtId="0" fontId="72" fillId="89" borderId="0"/>
    <xf numFmtId="0" fontId="72" fillId="89" borderId="0"/>
    <xf numFmtId="0" fontId="72" fillId="89" borderId="0"/>
    <xf numFmtId="0" fontId="72" fillId="89" borderId="0"/>
    <xf numFmtId="0" fontId="72" fillId="89" borderId="0"/>
    <xf numFmtId="0" fontId="72" fillId="89" borderId="0"/>
    <xf numFmtId="0" fontId="72" fillId="89" borderId="0"/>
    <xf numFmtId="0" fontId="72" fillId="89" borderId="0"/>
    <xf numFmtId="0" fontId="72" fillId="89" borderId="0"/>
    <xf numFmtId="0" fontId="72" fillId="89" borderId="0"/>
    <xf numFmtId="0" fontId="12" fillId="0" borderId="0"/>
    <xf numFmtId="0" fontId="72" fillId="89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72" fillId="72" borderId="39" applyNumberFormat="0" applyFont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9" fontId="1" fillId="0" borderId="0" applyFont="0" applyFill="0" applyBorder="0" applyAlignment="0" applyProtection="0"/>
    <xf numFmtId="4" fontId="106" fillId="0" borderId="0" applyFont="0" applyFill="0" applyBorder="0" applyAlignment="0" applyProtection="0"/>
    <xf numFmtId="4" fontId="110" fillId="50" borderId="39" applyNumberFormat="0" applyProtection="0">
      <alignment horizontal="left" vertical="center" indent="1"/>
    </xf>
    <xf numFmtId="0" fontId="72" fillId="56" borderId="41" applyNumberFormat="0" applyProtection="0">
      <alignment horizontal="left" vertical="top" indent="1"/>
    </xf>
    <xf numFmtId="0" fontId="72" fillId="56" borderId="41" applyNumberFormat="0" applyProtection="0">
      <alignment horizontal="left" vertical="top" indent="1"/>
    </xf>
    <xf numFmtId="0" fontId="72" fillId="56" borderId="41" applyNumberFormat="0" applyProtection="0">
      <alignment horizontal="left" vertical="top" indent="1"/>
    </xf>
    <xf numFmtId="0" fontId="72" fillId="56" borderId="41" applyNumberFormat="0" applyProtection="0">
      <alignment horizontal="left" vertical="top" indent="1"/>
    </xf>
    <xf numFmtId="0" fontId="72" fillId="56" borderId="41" applyNumberFormat="0" applyProtection="0">
      <alignment horizontal="left" vertical="top" indent="1"/>
    </xf>
    <xf numFmtId="0" fontId="72" fillId="56" borderId="41" applyNumberFormat="0" applyProtection="0">
      <alignment horizontal="left" vertical="top" indent="1"/>
    </xf>
    <xf numFmtId="0" fontId="72" fillId="56" borderId="41" applyNumberFormat="0" applyProtection="0">
      <alignment horizontal="left" vertical="top" indent="1"/>
    </xf>
    <xf numFmtId="0" fontId="72" fillId="56" borderId="41" applyNumberFormat="0" applyProtection="0">
      <alignment horizontal="left" vertical="top" indent="1"/>
    </xf>
    <xf numFmtId="0" fontId="72" fillId="56" borderId="41" applyNumberFormat="0" applyProtection="0">
      <alignment horizontal="left" vertical="top" indent="1"/>
    </xf>
    <xf numFmtId="0" fontId="72" fillId="56" borderId="41" applyNumberFormat="0" applyProtection="0">
      <alignment horizontal="left" vertical="top" indent="1"/>
    </xf>
    <xf numFmtId="0" fontId="72" fillId="53" borderId="41" applyNumberFormat="0" applyProtection="0">
      <alignment horizontal="left" vertical="top" indent="1"/>
    </xf>
    <xf numFmtId="0" fontId="72" fillId="53" borderId="41" applyNumberFormat="0" applyProtection="0">
      <alignment horizontal="left" vertical="top" indent="1"/>
    </xf>
    <xf numFmtId="0" fontId="72" fillId="53" borderId="41" applyNumberFormat="0" applyProtection="0">
      <alignment horizontal="left" vertical="top" indent="1"/>
    </xf>
    <xf numFmtId="0" fontId="72" fillId="53" borderId="41" applyNumberFormat="0" applyProtection="0">
      <alignment horizontal="left" vertical="top" indent="1"/>
    </xf>
    <xf numFmtId="0" fontId="72" fillId="53" borderId="41" applyNumberFormat="0" applyProtection="0">
      <alignment horizontal="left" vertical="top" indent="1"/>
    </xf>
    <xf numFmtId="0" fontId="72" fillId="53" borderId="41" applyNumberFormat="0" applyProtection="0">
      <alignment horizontal="left" vertical="top" indent="1"/>
    </xf>
    <xf numFmtId="0" fontId="72" fillId="53" borderId="41" applyNumberFormat="0" applyProtection="0">
      <alignment horizontal="left" vertical="top" indent="1"/>
    </xf>
    <xf numFmtId="0" fontId="72" fillId="53" borderId="41" applyNumberFormat="0" applyProtection="0">
      <alignment horizontal="left" vertical="top" indent="1"/>
    </xf>
    <xf numFmtId="0" fontId="72" fillId="53" borderId="41" applyNumberFormat="0" applyProtection="0">
      <alignment horizontal="left" vertical="top" indent="1"/>
    </xf>
    <xf numFmtId="0" fontId="72" fillId="53" borderId="41" applyNumberFormat="0" applyProtection="0">
      <alignment horizontal="left" vertical="top" indent="1"/>
    </xf>
    <xf numFmtId="0" fontId="72" fillId="44" borderId="41" applyNumberFormat="0" applyProtection="0">
      <alignment horizontal="left" vertical="top" indent="1"/>
    </xf>
    <xf numFmtId="0" fontId="72" fillId="44" borderId="41" applyNumberFormat="0" applyProtection="0">
      <alignment horizontal="left" vertical="top" indent="1"/>
    </xf>
    <xf numFmtId="0" fontId="72" fillId="44" borderId="41" applyNumberFormat="0" applyProtection="0">
      <alignment horizontal="left" vertical="top" indent="1"/>
    </xf>
    <xf numFmtId="0" fontId="72" fillId="44" borderId="41" applyNumberFormat="0" applyProtection="0">
      <alignment horizontal="left" vertical="top" indent="1"/>
    </xf>
    <xf numFmtId="0" fontId="72" fillId="44" borderId="41" applyNumberFormat="0" applyProtection="0">
      <alignment horizontal="left" vertical="top" indent="1"/>
    </xf>
    <xf numFmtId="0" fontId="72" fillId="44" borderId="41" applyNumberFormat="0" applyProtection="0">
      <alignment horizontal="left" vertical="top" indent="1"/>
    </xf>
    <xf numFmtId="0" fontId="72" fillId="44" borderId="41" applyNumberFormat="0" applyProtection="0">
      <alignment horizontal="left" vertical="top" indent="1"/>
    </xf>
    <xf numFmtId="0" fontId="72" fillId="44" borderId="41" applyNumberFormat="0" applyProtection="0">
      <alignment horizontal="left" vertical="top" indent="1"/>
    </xf>
    <xf numFmtId="0" fontId="72" fillId="44" borderId="41" applyNumberFormat="0" applyProtection="0">
      <alignment horizontal="left" vertical="top" indent="1"/>
    </xf>
    <xf numFmtId="0" fontId="72" fillId="44" borderId="41" applyNumberFormat="0" applyProtection="0">
      <alignment horizontal="left" vertical="top" indent="1"/>
    </xf>
    <xf numFmtId="0" fontId="72" fillId="96" borderId="41" applyNumberFormat="0" applyProtection="0">
      <alignment horizontal="left" vertical="top" indent="1"/>
    </xf>
    <xf numFmtId="0" fontId="72" fillId="96" borderId="41" applyNumberFormat="0" applyProtection="0">
      <alignment horizontal="left" vertical="top" indent="1"/>
    </xf>
    <xf numFmtId="0" fontId="72" fillId="96" borderId="41" applyNumberFormat="0" applyProtection="0">
      <alignment horizontal="left" vertical="top" indent="1"/>
    </xf>
    <xf numFmtId="0" fontId="72" fillId="96" borderId="41" applyNumberFormat="0" applyProtection="0">
      <alignment horizontal="left" vertical="top" indent="1"/>
    </xf>
    <xf numFmtId="0" fontId="72" fillId="96" borderId="41" applyNumberFormat="0" applyProtection="0">
      <alignment horizontal="left" vertical="top" indent="1"/>
    </xf>
    <xf numFmtId="0" fontId="72" fillId="96" borderId="41" applyNumberFormat="0" applyProtection="0">
      <alignment horizontal="left" vertical="top" indent="1"/>
    </xf>
    <xf numFmtId="0" fontId="72" fillId="96" borderId="41" applyNumberFormat="0" applyProtection="0">
      <alignment horizontal="left" vertical="top" indent="1"/>
    </xf>
    <xf numFmtId="0" fontId="72" fillId="96" borderId="41" applyNumberFormat="0" applyProtection="0">
      <alignment horizontal="left" vertical="top" indent="1"/>
    </xf>
    <xf numFmtId="0" fontId="72" fillId="96" borderId="41" applyNumberFormat="0" applyProtection="0">
      <alignment horizontal="left" vertical="top" indent="1"/>
    </xf>
    <xf numFmtId="0" fontId="72" fillId="96" borderId="41" applyNumberFormat="0" applyProtection="0">
      <alignment horizontal="left" vertical="top" indent="1"/>
    </xf>
    <xf numFmtId="0" fontId="72" fillId="55" borderId="45" applyNumberFormat="0">
      <protection locked="0"/>
    </xf>
    <xf numFmtId="0" fontId="72" fillId="55" borderId="45" applyNumberFormat="0">
      <protection locked="0"/>
    </xf>
    <xf numFmtId="0" fontId="72" fillId="55" borderId="45" applyNumberFormat="0">
      <protection locked="0"/>
    </xf>
    <xf numFmtId="0" fontId="72" fillId="55" borderId="45" applyNumberFormat="0">
      <protection locked="0"/>
    </xf>
    <xf numFmtId="0" fontId="72" fillId="55" borderId="45" applyNumberFormat="0">
      <protection locked="0"/>
    </xf>
    <xf numFmtId="0" fontId="72" fillId="55" borderId="45" applyNumberFormat="0">
      <protection locked="0"/>
    </xf>
    <xf numFmtId="0" fontId="72" fillId="55" borderId="45" applyNumberFormat="0">
      <protection locked="0"/>
    </xf>
    <xf numFmtId="0" fontId="72" fillId="55" borderId="45" applyNumberFormat="0">
      <protection locked="0"/>
    </xf>
    <xf numFmtId="0" fontId="72" fillId="55" borderId="45" applyNumberFormat="0">
      <protection locked="0"/>
    </xf>
    <xf numFmtId="0" fontId="72" fillId="55" borderId="45" applyNumberFormat="0">
      <protection locked="0"/>
    </xf>
    <xf numFmtId="0" fontId="72" fillId="55" borderId="45" applyNumberFormat="0">
      <protection locked="0"/>
    </xf>
    <xf numFmtId="0" fontId="72" fillId="55" borderId="45" applyNumberFormat="0">
      <protection locked="0"/>
    </xf>
    <xf numFmtId="0" fontId="72" fillId="55" borderId="45" applyNumberFormat="0">
      <protection locked="0"/>
    </xf>
    <xf numFmtId="4" fontId="110" fillId="50" borderId="39" applyNumberFormat="0" applyProtection="0">
      <alignment horizontal="left" vertical="center" indent="1"/>
    </xf>
    <xf numFmtId="0" fontId="42" fillId="0" borderId="0" applyNumberFormat="0" applyFill="0" applyBorder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102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87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5" fillId="0" borderId="0">
      <alignment vertical="center"/>
    </xf>
    <xf numFmtId="0" fontId="185" fillId="0" borderId="0">
      <alignment vertical="center"/>
    </xf>
    <xf numFmtId="0" fontId="185" fillId="0" borderId="0">
      <alignment vertical="center"/>
    </xf>
    <xf numFmtId="0" fontId="185" fillId="0" borderId="0">
      <alignment vertical="center"/>
    </xf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33" fillId="112" borderId="0" applyNumberFormat="0" applyBorder="0" applyAlignment="0" applyProtection="0"/>
    <xf numFmtId="0" fontId="33" fillId="93" borderId="0" applyNumberFormat="0" applyBorder="0" applyAlignment="0" applyProtection="0"/>
    <xf numFmtId="0" fontId="33" fillId="47" borderId="0" applyNumberFormat="0" applyBorder="0" applyAlignment="0" applyProtection="0"/>
    <xf numFmtId="0" fontId="33" fillId="56" borderId="0" applyNumberFormat="0" applyBorder="0" applyAlignment="0" applyProtection="0"/>
    <xf numFmtId="0" fontId="33" fillId="50" borderId="0" applyNumberFormat="0" applyBorder="0" applyAlignment="0" applyProtection="0"/>
    <xf numFmtId="0" fontId="33" fillId="92" borderId="0" applyNumberFormat="0" applyBorder="0" applyAlignment="0" applyProtection="0"/>
    <xf numFmtId="0" fontId="186" fillId="0" borderId="0">
      <alignment vertical="center" wrapText="1"/>
      <protection locked="0"/>
    </xf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5" fillId="41" borderId="0" applyNumberFormat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12" fontId="104" fillId="0" borderId="0" applyFont="0" applyFill="0" applyBorder="0" applyAlignment="0" applyProtection="0"/>
    <xf numFmtId="212" fontId="104" fillId="0" borderId="0" applyFont="0" applyFill="0" applyBorder="0" applyAlignment="0" applyProtection="0"/>
    <xf numFmtId="212" fontId="10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213" fontId="104" fillId="0" borderId="0" applyFont="0" applyFill="0" applyBorder="0" applyAlignment="0" applyProtection="0"/>
    <xf numFmtId="180" fontId="31" fillId="0" borderId="0" applyFont="0" applyFill="0" applyBorder="0" applyAlignment="0" applyProtection="0"/>
    <xf numFmtId="180" fontId="31" fillId="0" borderId="0" applyFont="0" applyFill="0" applyBorder="0" applyAlignment="0" applyProtection="0"/>
    <xf numFmtId="180" fontId="31" fillId="0" borderId="0" applyFont="0" applyFill="0" applyBorder="0" applyAlignment="0" applyProtection="0"/>
    <xf numFmtId="180" fontId="31" fillId="0" borderId="0" applyFont="0" applyFill="0" applyBorder="0" applyAlignment="0" applyProtection="0"/>
    <xf numFmtId="180" fontId="31" fillId="0" borderId="0" applyFont="0" applyFill="0" applyBorder="0" applyAlignment="0" applyProtection="0"/>
    <xf numFmtId="180" fontId="31" fillId="0" borderId="0" applyFont="0" applyFill="0" applyBorder="0" applyAlignment="0" applyProtection="0"/>
    <xf numFmtId="180" fontId="31" fillId="0" borderId="0" applyFont="0" applyFill="0" applyBorder="0" applyAlignment="0" applyProtection="0"/>
    <xf numFmtId="180" fontId="31" fillId="0" borderId="0" applyFont="0" applyFill="0" applyBorder="0" applyAlignment="0" applyProtection="0"/>
    <xf numFmtId="180" fontId="31" fillId="0" borderId="0" applyFont="0" applyFill="0" applyBorder="0" applyAlignment="0" applyProtection="0"/>
    <xf numFmtId="180" fontId="31" fillId="0" borderId="0" applyFont="0" applyFill="0" applyBorder="0" applyAlignment="0" applyProtection="0"/>
    <xf numFmtId="0" fontId="187" fillId="55" borderId="38" applyNumberFormat="0" applyAlignment="0" applyProtection="0"/>
    <xf numFmtId="0" fontId="91" fillId="86" borderId="34" applyNumberFormat="0" applyAlignment="0" applyProtection="0"/>
    <xf numFmtId="0" fontId="188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>
      <alignment vertical="top"/>
      <protection locked="0"/>
    </xf>
    <xf numFmtId="214" fontId="190" fillId="0" borderId="0"/>
    <xf numFmtId="214" fontId="190" fillId="0" borderId="0"/>
    <xf numFmtId="214" fontId="190" fillId="0" borderId="0"/>
    <xf numFmtId="214" fontId="190" fillId="0" borderId="0"/>
    <xf numFmtId="214" fontId="190" fillId="0" borderId="0"/>
    <xf numFmtId="214" fontId="190" fillId="0" borderId="0"/>
    <xf numFmtId="214" fontId="190" fillId="0" borderId="0"/>
    <xf numFmtId="214" fontId="190" fillId="0" borderId="0"/>
    <xf numFmtId="0" fontId="191" fillId="0" borderId="0" applyFont="0" applyFill="0" applyBorder="0" applyAlignment="0" applyProtection="0"/>
    <xf numFmtId="175" fontId="192" fillId="0" borderId="44"/>
    <xf numFmtId="215" fontId="193" fillId="0" borderId="0">
      <protection locked="0"/>
    </xf>
    <xf numFmtId="216" fontId="193" fillId="0" borderId="0">
      <protection locked="0"/>
    </xf>
    <xf numFmtId="0" fontId="92" fillId="42" borderId="0" applyNumberFormat="0" applyBorder="0" applyAlignment="0" applyProtection="0"/>
    <xf numFmtId="14" fontId="57" fillId="113" borderId="95">
      <alignment horizontal="center" vertical="center" wrapText="1"/>
    </xf>
    <xf numFmtId="0" fontId="194" fillId="0" borderId="99" applyNumberFormat="0" applyFill="0" applyAlignment="0" applyProtection="0"/>
    <xf numFmtId="0" fontId="195" fillId="0" borderId="100" applyNumberFormat="0" applyFill="0" applyAlignment="0" applyProtection="0"/>
    <xf numFmtId="0" fontId="196" fillId="0" borderId="101" applyNumberFormat="0" applyFill="0" applyAlignment="0" applyProtection="0"/>
    <xf numFmtId="0" fontId="196" fillId="0" borderId="0" applyNumberFormat="0" applyFill="0" applyBorder="0" applyAlignment="0" applyProtection="0"/>
    <xf numFmtId="167" fontId="197" fillId="114" borderId="0" applyProtection="0">
      <protection locked="0"/>
    </xf>
    <xf numFmtId="0" fontId="198" fillId="115" borderId="102">
      <alignment horizontal="center" vertical="center"/>
      <protection locked="0"/>
    </xf>
    <xf numFmtId="17" fontId="98" fillId="82" borderId="44">
      <alignment horizontal="right"/>
      <protection locked="0"/>
    </xf>
    <xf numFmtId="17" fontId="98" fillId="82" borderId="44">
      <alignment horizontal="right"/>
    </xf>
    <xf numFmtId="0" fontId="5" fillId="82" borderId="75">
      <protection locked="0"/>
    </xf>
    <xf numFmtId="0" fontId="199" fillId="115" borderId="102">
      <alignment horizontal="center" vertical="center"/>
      <protection locked="0"/>
    </xf>
    <xf numFmtId="167" fontId="80" fillId="0" borderId="0">
      <protection locked="0"/>
    </xf>
    <xf numFmtId="167" fontId="80" fillId="0" borderId="0">
      <protection locked="0"/>
    </xf>
    <xf numFmtId="167" fontId="80" fillId="0" borderId="0">
      <protection locked="0"/>
    </xf>
    <xf numFmtId="167" fontId="80" fillId="84" borderId="0">
      <protection locked="0"/>
    </xf>
    <xf numFmtId="167" fontId="85" fillId="0" borderId="0">
      <protection locked="0"/>
    </xf>
    <xf numFmtId="167" fontId="200" fillId="0" borderId="0">
      <protection locked="0"/>
    </xf>
    <xf numFmtId="1" fontId="84" fillId="85" borderId="0">
      <alignment horizontal="center"/>
      <protection locked="0"/>
    </xf>
    <xf numFmtId="15" fontId="90" fillId="85" borderId="0">
      <alignment horizontal="right"/>
      <protection locked="0"/>
    </xf>
    <xf numFmtId="15" fontId="98" fillId="85" borderId="0">
      <alignment horizontal="right"/>
    </xf>
    <xf numFmtId="167" fontId="89" fillId="0" borderId="0"/>
    <xf numFmtId="0" fontId="98" fillId="85" borderId="0">
      <alignment horizontal="left"/>
    </xf>
    <xf numFmtId="0" fontId="201" fillId="85" borderId="0">
      <alignment horizontal="center"/>
      <protection locked="0"/>
    </xf>
    <xf numFmtId="0" fontId="90" fillId="85" borderId="0">
      <alignment horizontal="center"/>
      <protection locked="0"/>
    </xf>
    <xf numFmtId="38" fontId="80" fillId="0" borderId="0">
      <protection locked="0"/>
    </xf>
    <xf numFmtId="40" fontId="202" fillId="0" borderId="0">
      <protection locked="0"/>
    </xf>
    <xf numFmtId="167" fontId="90" fillId="85" borderId="0">
      <alignment horizontal="center"/>
      <protection locked="0"/>
    </xf>
    <xf numFmtId="167" fontId="90" fillId="85" borderId="0">
      <alignment horizontal="center"/>
    </xf>
    <xf numFmtId="203" fontId="84" fillId="0" borderId="0">
      <protection locked="0"/>
    </xf>
    <xf numFmtId="217" fontId="203" fillId="0" borderId="0">
      <alignment horizontal="center"/>
      <protection locked="0"/>
    </xf>
    <xf numFmtId="217" fontId="203" fillId="83" borderId="0">
      <alignment horizontal="center"/>
      <protection locked="0"/>
    </xf>
    <xf numFmtId="217" fontId="203" fillId="84" borderId="0">
      <alignment horizontal="center"/>
      <protection locked="0"/>
    </xf>
    <xf numFmtId="15" fontId="204" fillId="116" borderId="0">
      <alignment horizontal="right"/>
      <protection locked="0"/>
    </xf>
    <xf numFmtId="15" fontId="205" fillId="116" borderId="56">
      <alignment horizontal="right"/>
    </xf>
    <xf numFmtId="209" fontId="206" fillId="85" borderId="0">
      <alignment horizontal="center"/>
      <protection locked="0"/>
    </xf>
    <xf numFmtId="1" fontId="90" fillId="116" borderId="0">
      <alignment horizontal="right"/>
      <protection locked="0"/>
    </xf>
    <xf numFmtId="1" fontId="90" fillId="116" borderId="0">
      <alignment horizontal="right"/>
    </xf>
    <xf numFmtId="1" fontId="90" fillId="0" borderId="0">
      <alignment horizontal="center"/>
    </xf>
    <xf numFmtId="0" fontId="129" fillId="0" borderId="103" applyNumberFormat="0" applyFill="0" applyAlignment="0" applyProtection="0"/>
    <xf numFmtId="191" fontId="207" fillId="0" borderId="0" applyFont="0" applyFill="0" applyBorder="0" applyAlignment="0" applyProtection="0"/>
    <xf numFmtId="179" fontId="207" fillId="0" borderId="0" applyFont="0" applyFill="0" applyBorder="0" applyAlignment="0" applyProtection="0"/>
    <xf numFmtId="0" fontId="98" fillId="0" borderId="0">
      <alignment horizontal="left"/>
    </xf>
    <xf numFmtId="0" fontId="98" fillId="0" borderId="0">
      <alignment horizontal="center"/>
    </xf>
    <xf numFmtId="0" fontId="208" fillId="90" borderId="0" applyNumberFormat="0" applyBorder="0" applyAlignment="0" applyProtection="0"/>
    <xf numFmtId="218" fontId="58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91" fillId="0" borderId="0"/>
    <xf numFmtId="0" fontId="209" fillId="0" borderId="0"/>
    <xf numFmtId="0" fontId="43" fillId="85" borderId="0">
      <alignment horizontal="center"/>
    </xf>
    <xf numFmtId="0" fontId="58" fillId="54" borderId="40" applyNumberFormat="0" applyFont="0" applyAlignment="0" applyProtection="0"/>
    <xf numFmtId="0" fontId="72" fillId="72" borderId="39" applyNumberFormat="0" applyFont="0" applyAlignment="0" applyProtection="0"/>
    <xf numFmtId="0" fontId="65" fillId="55" borderId="35" applyNumberFormat="0" applyAlignment="0" applyProtection="0"/>
    <xf numFmtId="219" fontId="104" fillId="0" borderId="0" applyFont="0" applyFill="0" applyBorder="0" applyAlignment="0" applyProtection="0"/>
    <xf numFmtId="219" fontId="104" fillId="0" borderId="0" applyFont="0" applyFill="0" applyBorder="0" applyAlignment="0" applyProtection="0"/>
    <xf numFmtId="219" fontId="104" fillId="0" borderId="0" applyFont="0" applyFill="0" applyBorder="0" applyAlignment="0" applyProtection="0"/>
    <xf numFmtId="219" fontId="104" fillId="0" borderId="0" applyFont="0" applyFill="0" applyBorder="0" applyAlignment="0" applyProtection="0"/>
    <xf numFmtId="220" fontId="5" fillId="0" borderId="0" applyFont="0" applyFill="0" applyBorder="0" applyAlignment="0" applyProtection="0"/>
    <xf numFmtId="221" fontId="202" fillId="85" borderId="0">
      <protection locked="0"/>
    </xf>
    <xf numFmtId="221" fontId="202" fillId="85" borderId="0"/>
    <xf numFmtId="169" fontId="202" fillId="85" borderId="0">
      <protection locked="0"/>
    </xf>
    <xf numFmtId="10" fontId="202" fillId="85" borderId="95">
      <alignment horizontal="center"/>
    </xf>
    <xf numFmtId="0" fontId="117" fillId="0" borderId="0">
      <alignment vertical="center" wrapText="1"/>
      <protection locked="0"/>
    </xf>
    <xf numFmtId="4" fontId="110" fillId="90" borderId="39" applyNumberFormat="0" applyProtection="0">
      <alignment vertical="center"/>
    </xf>
    <xf numFmtId="4" fontId="112" fillId="84" borderId="39" applyNumberFormat="0" applyProtection="0">
      <alignment vertical="center"/>
    </xf>
    <xf numFmtId="4" fontId="110" fillId="84" borderId="39" applyNumberFormat="0" applyProtection="0">
      <alignment horizontal="left" vertical="center" indent="1"/>
    </xf>
    <xf numFmtId="4" fontId="110" fillId="50" borderId="39" applyNumberFormat="0" applyProtection="0">
      <alignment horizontal="left" vertical="center" indent="1"/>
    </xf>
    <xf numFmtId="4" fontId="110" fillId="0" borderId="39" applyNumberFormat="0" applyProtection="0">
      <alignment horizontal="right" vertical="center"/>
    </xf>
    <xf numFmtId="4" fontId="110" fillId="0" borderId="39" applyNumberFormat="0" applyProtection="0">
      <alignment horizontal="right" vertical="center"/>
    </xf>
    <xf numFmtId="4" fontId="110" fillId="0" borderId="39" applyNumberFormat="0" applyProtection="0">
      <alignment horizontal="right" vertical="center"/>
    </xf>
    <xf numFmtId="4" fontId="110" fillId="0" borderId="39" applyNumberFormat="0" applyProtection="0">
      <alignment horizontal="right" vertical="center"/>
    </xf>
    <xf numFmtId="4" fontId="112" fillId="98" borderId="39" applyNumberFormat="0" applyProtection="0">
      <alignment horizontal="right" vertical="center"/>
    </xf>
    <xf numFmtId="4" fontId="110" fillId="50" borderId="39" applyNumberFormat="0" applyProtection="0">
      <alignment horizontal="left" vertical="center" indent="1"/>
    </xf>
    <xf numFmtId="0" fontId="210" fillId="0" borderId="104"/>
    <xf numFmtId="0" fontId="211" fillId="0" borderId="0"/>
    <xf numFmtId="0" fontId="212" fillId="0" borderId="105"/>
    <xf numFmtId="0" fontId="177" fillId="0" borderId="0" applyFill="0" applyBorder="0" applyProtection="0">
      <alignment horizontal="center" vertical="top"/>
    </xf>
    <xf numFmtId="0" fontId="125" fillId="0" borderId="106" applyNumberFormat="0" applyFill="0" applyAlignment="0" applyProtection="0"/>
    <xf numFmtId="0" fontId="67" fillId="0" borderId="47" applyNumberFormat="0" applyFill="0" applyAlignment="0" applyProtection="0"/>
    <xf numFmtId="174" fontId="207" fillId="0" borderId="0" applyFont="0" applyFill="0" applyBorder="0" applyAlignment="0" applyProtection="0"/>
    <xf numFmtId="199" fontId="207" fillId="0" borderId="0" applyFont="0" applyFill="0" applyBorder="0" applyAlignment="0" applyProtection="0"/>
    <xf numFmtId="0" fontId="129" fillId="0" borderId="0" applyNumberForma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58" fillId="0" borderId="0"/>
    <xf numFmtId="164" fontId="1" fillId="0" borderId="0" applyFont="0" applyFill="0" applyBorder="0" applyAlignment="0" applyProtection="0"/>
    <xf numFmtId="0" fontId="191" fillId="0" borderId="0"/>
    <xf numFmtId="9" fontId="191" fillId="0" borderId="0" applyFont="0" applyFill="0" applyBorder="0" applyAlignment="0" applyProtection="0"/>
    <xf numFmtId="0" fontId="191" fillId="0" borderId="0"/>
    <xf numFmtId="0" fontId="220" fillId="0" borderId="0"/>
    <xf numFmtId="9" fontId="220" fillId="0" borderId="0" applyFont="0" applyFill="0" applyBorder="0" applyAlignment="0" applyProtection="0"/>
    <xf numFmtId="164" fontId="220" fillId="0" borderId="0" applyFont="0" applyFill="0" applyBorder="0" applyAlignment="0" applyProtection="0"/>
    <xf numFmtId="0" fontId="222" fillId="89" borderId="0"/>
    <xf numFmtId="0" fontId="39" fillId="62" borderId="0" applyNumberFormat="0" applyBorder="0" applyAlignment="0" applyProtection="0"/>
    <xf numFmtId="0" fontId="38" fillId="118" borderId="0" applyNumberFormat="0" applyBorder="0" applyAlignment="0" applyProtection="0"/>
    <xf numFmtId="0" fontId="38" fillId="69" borderId="0" applyNumberFormat="0" applyBorder="0" applyAlignment="0" applyProtection="0"/>
    <xf numFmtId="0" fontId="39" fillId="103" borderId="0" applyNumberFormat="0" applyBorder="0" applyAlignment="0" applyProtection="0"/>
    <xf numFmtId="0" fontId="39" fillId="66" borderId="0" applyNumberFormat="0" applyBorder="0" applyAlignment="0" applyProtection="0"/>
    <xf numFmtId="0" fontId="38" fillId="119" borderId="0" applyNumberFormat="0" applyBorder="0" applyAlignment="0" applyProtection="0"/>
    <xf numFmtId="0" fontId="38" fillId="68" borderId="0" applyNumberFormat="0" applyBorder="0" applyAlignment="0" applyProtection="0"/>
    <xf numFmtId="0" fontId="39" fillId="64" borderId="0" applyNumberFormat="0" applyBorder="0" applyAlignment="0" applyProtection="0"/>
    <xf numFmtId="0" fontId="39" fillId="102" borderId="0" applyNumberFormat="0" applyBorder="0" applyAlignment="0" applyProtection="0"/>
    <xf numFmtId="0" fontId="38" fillId="120" borderId="0" applyNumberFormat="0" applyBorder="0" applyAlignment="0" applyProtection="0"/>
    <xf numFmtId="0" fontId="38" fillId="88" borderId="0" applyNumberFormat="0" applyBorder="0" applyAlignment="0" applyProtection="0"/>
    <xf numFmtId="0" fontId="39" fillId="121" borderId="0" applyNumberFormat="0" applyBorder="0" applyAlignment="0" applyProtection="0"/>
    <xf numFmtId="0" fontId="39" fillId="87" borderId="0" applyNumberFormat="0" applyBorder="0" applyAlignment="0" applyProtection="0"/>
    <xf numFmtId="0" fontId="38" fillId="119" borderId="0" applyNumberFormat="0" applyBorder="0" applyAlignment="0" applyProtection="0"/>
    <xf numFmtId="0" fontId="38" fillId="65" borderId="0" applyNumberFormat="0" applyBorder="0" applyAlignment="0" applyProtection="0"/>
    <xf numFmtId="0" fontId="39" fillId="68" borderId="0" applyNumberFormat="0" applyBorder="0" applyAlignment="0" applyProtection="0"/>
    <xf numFmtId="0" fontId="39" fillId="103" borderId="0" applyNumberFormat="0" applyBorder="0" applyAlignment="0" applyProtection="0"/>
    <xf numFmtId="0" fontId="38" fillId="67" borderId="0" applyNumberFormat="0" applyBorder="0" applyAlignment="0" applyProtection="0"/>
    <xf numFmtId="0" fontId="38" fillId="60" borderId="0" applyNumberFormat="0" applyBorder="0" applyAlignment="0" applyProtection="0"/>
    <xf numFmtId="0" fontId="39" fillId="103" borderId="0" applyNumberFormat="0" applyBorder="0" applyAlignment="0" applyProtection="0"/>
    <xf numFmtId="0" fontId="39" fillId="104" borderId="0" applyNumberFormat="0" applyBorder="0" applyAlignment="0" applyProtection="0"/>
    <xf numFmtId="0" fontId="38" fillId="72" borderId="0" applyNumberFormat="0" applyBorder="0" applyAlignment="0" applyProtection="0"/>
    <xf numFmtId="0" fontId="38" fillId="73" borderId="0" applyNumberFormat="0" applyBorder="0" applyAlignment="0" applyProtection="0"/>
    <xf numFmtId="0" fontId="39" fillId="122" borderId="0" applyNumberFormat="0" applyBorder="0" applyAlignment="0" applyProtection="0"/>
    <xf numFmtId="0" fontId="96" fillId="72" borderId="0" applyNumberFormat="0" applyBorder="0" applyAlignment="0" applyProtection="0"/>
    <xf numFmtId="0" fontId="78" fillId="77" borderId="39" applyNumberFormat="0" applyAlignment="0" applyProtection="0"/>
    <xf numFmtId="0" fontId="63" fillId="87" borderId="34" applyNumberFormat="0" applyAlignment="0" applyProtection="0"/>
    <xf numFmtId="0" fontId="67" fillId="123" borderId="0" applyNumberFormat="0" applyBorder="0" applyAlignment="0" applyProtection="0"/>
    <xf numFmtId="0" fontId="67" fillId="124" borderId="0" applyNumberFormat="0" applyBorder="0" applyAlignment="0" applyProtection="0"/>
    <xf numFmtId="0" fontId="67" fillId="80" borderId="0" applyNumberFormat="0" applyBorder="0" applyAlignment="0" applyProtection="0"/>
    <xf numFmtId="0" fontId="38" fillId="88" borderId="0" applyNumberFormat="0" applyBorder="0" applyAlignment="0" applyProtection="0"/>
    <xf numFmtId="0" fontId="49" fillId="0" borderId="26" applyNumberFormat="0" applyFill="0" applyAlignment="0" applyProtection="0"/>
    <xf numFmtId="0" fontId="51" fillId="0" borderId="29" applyNumberFormat="0" applyFill="0" applyAlignment="0" applyProtection="0"/>
    <xf numFmtId="0" fontId="53" fillId="0" borderId="107" applyNumberFormat="0" applyFill="0" applyAlignment="0" applyProtection="0"/>
    <xf numFmtId="0" fontId="53" fillId="0" borderId="0" applyNumberFormat="0" applyFill="0" applyBorder="0" applyAlignment="0" applyProtection="0"/>
    <xf numFmtId="0" fontId="69" fillId="73" borderId="39" applyNumberFormat="0" applyAlignment="0" applyProtection="0"/>
    <xf numFmtId="0" fontId="48" fillId="0" borderId="25" applyNumberFormat="0" applyFill="0" applyAlignment="0" applyProtection="0"/>
    <xf numFmtId="0" fontId="48" fillId="73" borderId="0" applyNumberFormat="0" applyBorder="0" applyAlignment="0" applyProtection="0"/>
    <xf numFmtId="0" fontId="110" fillId="72" borderId="39" applyNumberFormat="0" applyFont="0" applyAlignment="0" applyProtection="0"/>
    <xf numFmtId="0" fontId="64" fillId="77" borderId="35" applyNumberFormat="0" applyAlignment="0" applyProtection="0"/>
    <xf numFmtId="0" fontId="39" fillId="103" borderId="0" applyNumberFormat="0" applyBorder="0" applyAlignment="0" applyProtection="0"/>
    <xf numFmtId="0" fontId="113" fillId="90" borderId="41" applyNumberFormat="0" applyProtection="0">
      <alignment horizontal="left" vertical="top" indent="1"/>
    </xf>
    <xf numFmtId="4" fontId="110" fillId="39" borderId="39" applyNumberFormat="0" applyProtection="0">
      <alignment horizontal="right" vertical="center"/>
    </xf>
    <xf numFmtId="4" fontId="110" fillId="91" borderId="39" applyNumberFormat="0" applyProtection="0">
      <alignment horizontal="right" vertical="center"/>
    </xf>
    <xf numFmtId="0" fontId="39" fillId="87" borderId="0" applyNumberFormat="0" applyBorder="0" applyAlignment="0" applyProtection="0"/>
    <xf numFmtId="4" fontId="110" fillId="47" borderId="39" applyNumberFormat="0" applyProtection="0">
      <alignment horizontal="right" vertical="center"/>
    </xf>
    <xf numFmtId="4" fontId="110" fillId="51" borderId="39" applyNumberFormat="0" applyProtection="0">
      <alignment horizontal="right" vertical="center"/>
    </xf>
    <xf numFmtId="4" fontId="110" fillId="93" borderId="39" applyNumberFormat="0" applyProtection="0">
      <alignment horizontal="right" vertical="center"/>
    </xf>
    <xf numFmtId="4" fontId="110" fillId="57" borderId="39" applyNumberFormat="0" applyProtection="0">
      <alignment horizontal="right" vertical="center"/>
    </xf>
    <xf numFmtId="4" fontId="110" fillId="94" borderId="39" applyNumberFormat="0" applyProtection="0">
      <alignment horizontal="right" vertical="center"/>
    </xf>
    <xf numFmtId="4" fontId="110" fillId="46" borderId="39" applyNumberFormat="0" applyProtection="0">
      <alignment horizontal="right" vertical="center"/>
    </xf>
    <xf numFmtId="4" fontId="110" fillId="53" borderId="39" applyNumberFormat="0" applyProtection="0">
      <alignment horizontal="right" vertical="center"/>
    </xf>
    <xf numFmtId="0" fontId="39" fillId="102" borderId="0" applyNumberFormat="0" applyBorder="0" applyAlignment="0" applyProtection="0"/>
    <xf numFmtId="0" fontId="110" fillId="58" borderId="39" applyNumberFormat="0" applyProtection="0">
      <alignment horizontal="left" vertical="center" indent="1"/>
    </xf>
    <xf numFmtId="0" fontId="110" fillId="56" borderId="41" applyNumberFormat="0" applyProtection="0">
      <alignment horizontal="left" vertical="top" indent="1"/>
    </xf>
    <xf numFmtId="0" fontId="110" fillId="97" borderId="39" applyNumberFormat="0" applyProtection="0">
      <alignment horizontal="left" vertical="center" indent="1"/>
    </xf>
    <xf numFmtId="0" fontId="110" fillId="53" borderId="41" applyNumberFormat="0" applyProtection="0">
      <alignment horizontal="left" vertical="top" indent="1"/>
    </xf>
    <xf numFmtId="0" fontId="110" fillId="44" borderId="39" applyNumberFormat="0" applyProtection="0">
      <alignment horizontal="left" vertical="center" indent="1"/>
    </xf>
    <xf numFmtId="0" fontId="110" fillId="44" borderId="41" applyNumberFormat="0" applyProtection="0">
      <alignment horizontal="left" vertical="top" indent="1"/>
    </xf>
    <xf numFmtId="0" fontId="110" fillId="96" borderId="39" applyNumberFormat="0" applyProtection="0">
      <alignment horizontal="left" vertical="center" indent="1"/>
    </xf>
    <xf numFmtId="0" fontId="110" fillId="96" borderId="41" applyNumberFormat="0" applyProtection="0">
      <alignment horizontal="left" vertical="top" indent="1"/>
    </xf>
    <xf numFmtId="0" fontId="110" fillId="55" borderId="45" applyNumberFormat="0">
      <protection locked="0"/>
    </xf>
    <xf numFmtId="0" fontId="116" fillId="56" borderId="46" applyBorder="0"/>
    <xf numFmtId="0" fontId="39" fillId="66" borderId="0" applyNumberFormat="0" applyBorder="0" applyAlignment="0" applyProtection="0"/>
    <xf numFmtId="0" fontId="117" fillId="54" borderId="41" applyNumberFormat="0" applyProtection="0">
      <alignment horizontal="left" vertical="top" indent="1"/>
    </xf>
    <xf numFmtId="0" fontId="117" fillId="53" borderId="41" applyNumberFormat="0" applyProtection="0">
      <alignment horizontal="left" vertical="top" indent="1"/>
    </xf>
    <xf numFmtId="0" fontId="39" fillId="62" borderId="0" applyNumberFormat="0" applyBorder="0" applyAlignment="0" applyProtection="0"/>
    <xf numFmtId="0" fontId="110" fillId="100" borderId="44"/>
    <xf numFmtId="4" fontId="122" fillId="55" borderId="39" applyNumberFormat="0" applyProtection="0">
      <alignment horizontal="right" vertical="center"/>
    </xf>
    <xf numFmtId="0" fontId="123" fillId="0" borderId="0" applyNumberFormat="0" applyFill="0" applyBorder="0" applyAlignment="0" applyProtection="0"/>
    <xf numFmtId="0" fontId="222" fillId="89" borderId="0"/>
    <xf numFmtId="0" fontId="130" fillId="0" borderId="0" applyNumberFormat="0" applyFill="0" applyBorder="0" applyAlignment="0" applyProtection="0"/>
    <xf numFmtId="0" fontId="39" fillId="104" borderId="0" applyNumberFormat="0" applyBorder="0" applyAlignment="0" applyProtection="0"/>
    <xf numFmtId="0" fontId="69" fillId="73" borderId="39" applyNumberFormat="0" applyAlignment="0" applyProtection="0"/>
    <xf numFmtId="0" fontId="224" fillId="89" borderId="0"/>
    <xf numFmtId="0" fontId="39" fillId="62" borderId="0" applyNumberFormat="0" applyBorder="0" applyAlignment="0" applyProtection="0"/>
    <xf numFmtId="0" fontId="39" fillId="66" borderId="0" applyNumberFormat="0" applyBorder="0" applyAlignment="0" applyProtection="0"/>
    <xf numFmtId="0" fontId="39" fillId="102" borderId="0" applyNumberFormat="0" applyBorder="0" applyAlignment="0" applyProtection="0"/>
    <xf numFmtId="0" fontId="39" fillId="87" borderId="0" applyNumberFormat="0" applyBorder="0" applyAlignment="0" applyProtection="0"/>
    <xf numFmtId="0" fontId="39" fillId="103" borderId="0" applyNumberFormat="0" applyBorder="0" applyAlignment="0" applyProtection="0"/>
    <xf numFmtId="0" fontId="39" fillId="104" borderId="0" applyNumberFormat="0" applyBorder="0" applyAlignment="0" applyProtection="0"/>
    <xf numFmtId="0" fontId="69" fillId="73" borderId="39" applyNumberFormat="0" applyAlignment="0" applyProtection="0"/>
    <xf numFmtId="0" fontId="38" fillId="118" borderId="0" applyNumberFormat="0" applyBorder="0" applyAlignment="0" applyProtection="0"/>
    <xf numFmtId="0" fontId="38" fillId="69" borderId="0" applyNumberFormat="0" applyBorder="0" applyAlignment="0" applyProtection="0"/>
    <xf numFmtId="0" fontId="39" fillId="103" borderId="0" applyNumberFormat="0" applyBorder="0" applyAlignment="0" applyProtection="0"/>
    <xf numFmtId="0" fontId="38" fillId="119" borderId="0" applyNumberFormat="0" applyBorder="0" applyAlignment="0" applyProtection="0"/>
    <xf numFmtId="0" fontId="38" fillId="68" borderId="0" applyNumberFormat="0" applyBorder="0" applyAlignment="0" applyProtection="0"/>
    <xf numFmtId="0" fontId="39" fillId="64" borderId="0" applyNumberFormat="0" applyBorder="0" applyAlignment="0" applyProtection="0"/>
    <xf numFmtId="0" fontId="38" fillId="120" borderId="0" applyNumberFormat="0" applyBorder="0" applyAlignment="0" applyProtection="0"/>
    <xf numFmtId="0" fontId="38" fillId="88" borderId="0" applyNumberFormat="0" applyBorder="0" applyAlignment="0" applyProtection="0"/>
    <xf numFmtId="0" fontId="39" fillId="121" borderId="0" applyNumberFormat="0" applyBorder="0" applyAlignment="0" applyProtection="0"/>
    <xf numFmtId="0" fontId="38" fillId="119" borderId="0" applyNumberFormat="0" applyBorder="0" applyAlignment="0" applyProtection="0"/>
    <xf numFmtId="0" fontId="38" fillId="65" borderId="0" applyNumberFormat="0" applyBorder="0" applyAlignment="0" applyProtection="0"/>
    <xf numFmtId="0" fontId="39" fillId="68" borderId="0" applyNumberFormat="0" applyBorder="0" applyAlignment="0" applyProtection="0"/>
    <xf numFmtId="0" fontId="38" fillId="67" borderId="0" applyNumberFormat="0" applyBorder="0" applyAlignment="0" applyProtection="0"/>
    <xf numFmtId="0" fontId="39" fillId="103" borderId="0" applyNumberFormat="0" applyBorder="0" applyAlignment="0" applyProtection="0"/>
    <xf numFmtId="0" fontId="38" fillId="73" borderId="0" applyNumberFormat="0" applyBorder="0" applyAlignment="0" applyProtection="0"/>
    <xf numFmtId="0" fontId="39" fillId="122" borderId="0" applyNumberFormat="0" applyBorder="0" applyAlignment="0" applyProtection="0"/>
    <xf numFmtId="0" fontId="67" fillId="123" borderId="0" applyNumberFormat="0" applyBorder="0" applyAlignment="0" applyProtection="0"/>
    <xf numFmtId="0" fontId="67" fillId="124" borderId="0" applyNumberFormat="0" applyBorder="0" applyAlignment="0" applyProtection="0"/>
    <xf numFmtId="4" fontId="110" fillId="90" borderId="39" applyNumberFormat="0" applyProtection="0">
      <alignment vertical="center"/>
    </xf>
    <xf numFmtId="4" fontId="112" fillId="84" borderId="39" applyNumberFormat="0" applyProtection="0">
      <alignment vertical="center"/>
    </xf>
    <xf numFmtId="4" fontId="110" fillId="84" borderId="39" applyNumberFormat="0" applyProtection="0">
      <alignment horizontal="left" vertical="center" indent="1"/>
    </xf>
    <xf numFmtId="0" fontId="113" fillId="90" borderId="41" applyNumberFormat="0" applyProtection="0">
      <alignment horizontal="left" vertical="top" indent="1"/>
    </xf>
    <xf numFmtId="4" fontId="110" fillId="50" borderId="39" applyNumberFormat="0" applyProtection="0">
      <alignment horizontal="left" vertical="center" indent="1"/>
    </xf>
    <xf numFmtId="4" fontId="110" fillId="39" borderId="39" applyNumberFormat="0" applyProtection="0">
      <alignment horizontal="right" vertical="center"/>
    </xf>
    <xf numFmtId="4" fontId="110" fillId="91" borderId="39" applyNumberFormat="0" applyProtection="0">
      <alignment horizontal="right" vertical="center"/>
    </xf>
    <xf numFmtId="4" fontId="110" fillId="92" borderId="42" applyNumberFormat="0" applyProtection="0">
      <alignment horizontal="right" vertical="center"/>
    </xf>
    <xf numFmtId="4" fontId="110" fillId="47" borderId="39" applyNumberFormat="0" applyProtection="0">
      <alignment horizontal="right" vertical="center"/>
    </xf>
    <xf numFmtId="4" fontId="110" fillId="51" borderId="39" applyNumberFormat="0" applyProtection="0">
      <alignment horizontal="right" vertical="center"/>
    </xf>
    <xf numFmtId="4" fontId="110" fillId="93" borderId="39" applyNumberFormat="0" applyProtection="0">
      <alignment horizontal="right" vertical="center"/>
    </xf>
    <xf numFmtId="4" fontId="110" fillId="57" borderId="39" applyNumberFormat="0" applyProtection="0">
      <alignment horizontal="right" vertical="center"/>
    </xf>
    <xf numFmtId="4" fontId="110" fillId="94" borderId="39" applyNumberFormat="0" applyProtection="0">
      <alignment horizontal="right" vertical="center"/>
    </xf>
    <xf numFmtId="4" fontId="110" fillId="46" borderId="39" applyNumberFormat="0" applyProtection="0">
      <alignment horizontal="right" vertical="center"/>
    </xf>
    <xf numFmtId="4" fontId="110" fillId="95" borderId="42" applyNumberFormat="0" applyProtection="0">
      <alignment horizontal="left" vertical="center" indent="1"/>
    </xf>
    <xf numFmtId="4" fontId="58" fillId="56" borderId="42" applyNumberFormat="0" applyProtection="0">
      <alignment horizontal="left" vertical="center" indent="1"/>
    </xf>
    <xf numFmtId="4" fontId="58" fillId="56" borderId="42" applyNumberFormat="0" applyProtection="0">
      <alignment horizontal="left" vertical="center" indent="1"/>
    </xf>
    <xf numFmtId="4" fontId="110" fillId="53" borderId="39" applyNumberFormat="0" applyProtection="0">
      <alignment horizontal="right" vertical="center"/>
    </xf>
    <xf numFmtId="4" fontId="110" fillId="96" borderId="42" applyNumberFormat="0" applyProtection="0">
      <alignment horizontal="left" vertical="center" indent="1"/>
    </xf>
    <xf numFmtId="4" fontId="110" fillId="53" borderId="42" applyNumberFormat="0" applyProtection="0">
      <alignment horizontal="left" vertical="center" indent="1"/>
    </xf>
    <xf numFmtId="0" fontId="110" fillId="58" borderId="39" applyNumberFormat="0" applyProtection="0">
      <alignment horizontal="left" vertical="center" indent="1"/>
    </xf>
    <xf numFmtId="0" fontId="110" fillId="56" borderId="41" applyNumberFormat="0" applyProtection="0">
      <alignment horizontal="left" vertical="top" indent="1"/>
    </xf>
    <xf numFmtId="0" fontId="110" fillId="97" borderId="39" applyNumberFormat="0" applyProtection="0">
      <alignment horizontal="left" vertical="center" indent="1"/>
    </xf>
    <xf numFmtId="0" fontId="110" fillId="53" borderId="41" applyNumberFormat="0" applyProtection="0">
      <alignment horizontal="left" vertical="top" indent="1"/>
    </xf>
    <xf numFmtId="0" fontId="110" fillId="44" borderId="39" applyNumberFormat="0" applyProtection="0">
      <alignment horizontal="left" vertical="center" indent="1"/>
    </xf>
    <xf numFmtId="0" fontId="110" fillId="44" borderId="41" applyNumberFormat="0" applyProtection="0">
      <alignment horizontal="left" vertical="top" indent="1"/>
    </xf>
    <xf numFmtId="0" fontId="110" fillId="96" borderId="39" applyNumberFormat="0" applyProtection="0">
      <alignment horizontal="left" vertical="center" indent="1"/>
    </xf>
    <xf numFmtId="0" fontId="110" fillId="96" borderId="41" applyNumberFormat="0" applyProtection="0">
      <alignment horizontal="left" vertical="top" indent="1"/>
    </xf>
    <xf numFmtId="0" fontId="116" fillId="56" borderId="46" applyBorder="0"/>
    <xf numFmtId="0" fontId="110" fillId="55" borderId="45" applyNumberFormat="0">
      <protection locked="0"/>
    </xf>
    <xf numFmtId="4" fontId="117" fillId="54" borderId="41" applyNumberFormat="0" applyProtection="0">
      <alignment vertical="center"/>
    </xf>
    <xf numFmtId="4" fontId="112" fillId="82" borderId="44" applyNumberFormat="0" applyProtection="0">
      <alignment vertical="center"/>
    </xf>
    <xf numFmtId="4" fontId="117" fillId="58" borderId="41" applyNumberFormat="0" applyProtection="0">
      <alignment horizontal="left" vertical="center" indent="1"/>
    </xf>
    <xf numFmtId="0" fontId="117" fillId="54" borderId="41" applyNumberFormat="0" applyProtection="0">
      <alignment horizontal="left" vertical="top" indent="1"/>
    </xf>
    <xf numFmtId="4" fontId="110" fillId="0" borderId="39" applyNumberFormat="0" applyProtection="0">
      <alignment horizontal="right" vertical="center"/>
    </xf>
    <xf numFmtId="4" fontId="112" fillId="98" borderId="39" applyNumberFormat="0" applyProtection="0">
      <alignment horizontal="right" vertical="center"/>
    </xf>
    <xf numFmtId="4" fontId="110" fillId="50" borderId="39" applyNumberFormat="0" applyProtection="0">
      <alignment horizontal="left" vertical="center" indent="1"/>
    </xf>
    <xf numFmtId="0" fontId="117" fillId="53" borderId="41" applyNumberFormat="0" applyProtection="0">
      <alignment horizontal="left" vertical="top" indent="1"/>
    </xf>
    <xf numFmtId="4" fontId="120" fillId="99" borderId="42" applyNumberFormat="0" applyProtection="0">
      <alignment horizontal="left" vertical="center" indent="1"/>
    </xf>
    <xf numFmtId="0" fontId="110" fillId="100" borderId="44"/>
    <xf numFmtId="4" fontId="122" fillId="55" borderId="39" applyNumberFormat="0" applyProtection="0">
      <alignment horizontal="right" vertical="center"/>
    </xf>
    <xf numFmtId="0" fontId="72" fillId="89" borderId="0"/>
    <xf numFmtId="0" fontId="39" fillId="62" borderId="0" applyNumberFormat="0" applyBorder="0" applyAlignment="0" applyProtection="0"/>
    <xf numFmtId="0" fontId="39" fillId="87" borderId="0" applyNumberFormat="0" applyBorder="0" applyAlignment="0" applyProtection="0"/>
    <xf numFmtId="0" fontId="39" fillId="102" borderId="0" applyNumberFormat="0" applyBorder="0" applyAlignment="0" applyProtection="0"/>
    <xf numFmtId="0" fontId="39" fillId="66" borderId="0" applyNumberFormat="0" applyBorder="0" applyAlignment="0" applyProtection="0"/>
    <xf numFmtId="0" fontId="39" fillId="87" borderId="0" applyNumberFormat="0" applyBorder="0" applyAlignment="0" applyProtection="0"/>
    <xf numFmtId="0" fontId="39" fillId="102" borderId="0" applyNumberFormat="0" applyBorder="0" applyAlignment="0" applyProtection="0"/>
    <xf numFmtId="0" fontId="39" fillId="103" borderId="0" applyNumberFormat="0" applyBorder="0" applyAlignment="0" applyProtection="0"/>
    <xf numFmtId="0" fontId="39" fillId="87" borderId="0" applyNumberFormat="0" applyBorder="0" applyAlignment="0" applyProtection="0"/>
    <xf numFmtId="0" fontId="39" fillId="103" borderId="0" applyNumberFormat="0" applyBorder="0" applyAlignment="0" applyProtection="0"/>
    <xf numFmtId="0" fontId="39" fillId="104" borderId="0" applyNumberFormat="0" applyBorder="0" applyAlignment="0" applyProtection="0"/>
    <xf numFmtId="0" fontId="39" fillId="103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69" fillId="73" borderId="39" applyNumberFormat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87" borderId="0" applyNumberFormat="0" applyBorder="0" applyAlignment="0" applyProtection="0"/>
    <xf numFmtId="0" fontId="39" fillId="102" borderId="0" applyNumberFormat="0" applyBorder="0" applyAlignment="0" applyProtection="0"/>
    <xf numFmtId="0" fontId="39" fillId="87" borderId="0" applyNumberFormat="0" applyBorder="0" applyAlignment="0" applyProtection="0"/>
    <xf numFmtId="0" fontId="39" fillId="66" borderId="0" applyNumberFormat="0" applyBorder="0" applyAlignment="0" applyProtection="0"/>
    <xf numFmtId="0" fontId="39" fillId="102" borderId="0" applyNumberFormat="0" applyBorder="0" applyAlignment="0" applyProtection="0"/>
    <xf numFmtId="0" fontId="39" fillId="62" borderId="0" applyNumberFormat="0" applyBorder="0" applyAlignment="0" applyProtection="0"/>
    <xf numFmtId="0" fontId="72" fillId="89" borderId="0"/>
    <xf numFmtId="0" fontId="39" fillId="66" borderId="0" applyNumberFormat="0" applyBorder="0" applyAlignment="0" applyProtection="0"/>
    <xf numFmtId="0" fontId="39" fillId="102" borderId="0" applyNumberFormat="0" applyBorder="0" applyAlignment="0" applyProtection="0"/>
    <xf numFmtId="0" fontId="39" fillId="62" borderId="0" applyNumberFormat="0" applyBorder="0" applyAlignment="0" applyProtection="0"/>
    <xf numFmtId="0" fontId="72" fillId="89" borderId="0"/>
    <xf numFmtId="0" fontId="39" fillId="66" borderId="0" applyNumberFormat="0" applyBorder="0" applyAlignment="0" applyProtection="0"/>
    <xf numFmtId="0" fontId="39" fillId="62" borderId="0" applyNumberFormat="0" applyBorder="0" applyAlignment="0" applyProtection="0"/>
    <xf numFmtId="0" fontId="72" fillId="89" borderId="0"/>
    <xf numFmtId="0" fontId="39" fillId="66" borderId="0" applyNumberFormat="0" applyBorder="0" applyAlignment="0" applyProtection="0"/>
    <xf numFmtId="0" fontId="39" fillId="62" borderId="0" applyNumberFormat="0" applyBorder="0" applyAlignment="0" applyProtection="0"/>
    <xf numFmtId="0" fontId="72" fillId="89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2" fillId="89" borderId="0"/>
    <xf numFmtId="0" fontId="39" fillId="62" borderId="0" applyNumberFormat="0" applyBorder="0" applyAlignment="0" applyProtection="0"/>
    <xf numFmtId="0" fontId="39" fillId="66" borderId="0" applyNumberFormat="0" applyBorder="0" applyAlignment="0" applyProtection="0"/>
    <xf numFmtId="0" fontId="39" fillId="102" borderId="0" applyNumberFormat="0" applyBorder="0" applyAlignment="0" applyProtection="0"/>
    <xf numFmtId="0" fontId="69" fillId="73" borderId="120" applyNumberFormat="0" applyAlignment="0" applyProtection="0"/>
    <xf numFmtId="0" fontId="39" fillId="87" borderId="0" applyNumberFormat="0" applyBorder="0" applyAlignment="0" applyProtection="0"/>
    <xf numFmtId="0" fontId="39" fillId="103" borderId="0" applyNumberFormat="0" applyBorder="0" applyAlignment="0" applyProtection="0"/>
    <xf numFmtId="0" fontId="39" fillId="104" borderId="0" applyNumberFormat="0" applyBorder="0" applyAlignment="0" applyProtection="0"/>
    <xf numFmtId="0" fontId="78" fillId="77" borderId="120" applyNumberFormat="0" applyAlignment="0" applyProtection="0"/>
    <xf numFmtId="0" fontId="39" fillId="104" borderId="0" applyNumberFormat="0" applyBorder="0" applyAlignment="0" applyProtection="0"/>
    <xf numFmtId="0" fontId="39" fillId="103" borderId="0" applyNumberFormat="0" applyBorder="0" applyAlignment="0" applyProtection="0"/>
    <xf numFmtId="0" fontId="69" fillId="73" borderId="120" applyNumberFormat="0" applyAlignment="0" applyProtection="0"/>
    <xf numFmtId="0" fontId="110" fillId="72" borderId="120" applyNumberFormat="0" applyFont="0" applyAlignment="0" applyProtection="0"/>
    <xf numFmtId="4" fontId="110" fillId="90" borderId="120" applyNumberFormat="0" applyProtection="0">
      <alignment vertical="center"/>
    </xf>
    <xf numFmtId="4" fontId="112" fillId="84" borderId="120" applyNumberFormat="0" applyProtection="0">
      <alignment vertical="center"/>
    </xf>
    <xf numFmtId="4" fontId="110" fillId="84" borderId="120" applyNumberFormat="0" applyProtection="0">
      <alignment horizontal="left" vertical="center" indent="1"/>
    </xf>
    <xf numFmtId="0" fontId="113" fillId="90" borderId="121" applyNumberFormat="0" applyProtection="0">
      <alignment horizontal="left" vertical="top" indent="1"/>
    </xf>
    <xf numFmtId="4" fontId="110" fillId="50" borderId="120" applyNumberFormat="0" applyProtection="0">
      <alignment horizontal="left" vertical="center" indent="1"/>
    </xf>
    <xf numFmtId="4" fontId="110" fillId="39" borderId="120" applyNumberFormat="0" applyProtection="0">
      <alignment horizontal="right" vertical="center"/>
    </xf>
    <xf numFmtId="4" fontId="110" fillId="91" borderId="120" applyNumberFormat="0" applyProtection="0">
      <alignment horizontal="right" vertical="center"/>
    </xf>
    <xf numFmtId="0" fontId="39" fillId="87" borderId="0" applyNumberFormat="0" applyBorder="0" applyAlignment="0" applyProtection="0"/>
    <xf numFmtId="4" fontId="110" fillId="47" borderId="120" applyNumberFormat="0" applyProtection="0">
      <alignment horizontal="right" vertical="center"/>
    </xf>
    <xf numFmtId="4" fontId="110" fillId="51" borderId="120" applyNumberFormat="0" applyProtection="0">
      <alignment horizontal="right" vertical="center"/>
    </xf>
    <xf numFmtId="4" fontId="110" fillId="93" borderId="120" applyNumberFormat="0" applyProtection="0">
      <alignment horizontal="right" vertical="center"/>
    </xf>
    <xf numFmtId="4" fontId="110" fillId="57" borderId="120" applyNumberFormat="0" applyProtection="0">
      <alignment horizontal="right" vertical="center"/>
    </xf>
    <xf numFmtId="4" fontId="110" fillId="94" borderId="120" applyNumberFormat="0" applyProtection="0">
      <alignment horizontal="right" vertical="center"/>
    </xf>
    <xf numFmtId="4" fontId="110" fillId="46" borderId="120" applyNumberFormat="0" applyProtection="0">
      <alignment horizontal="right" vertical="center"/>
    </xf>
    <xf numFmtId="4" fontId="110" fillId="53" borderId="120" applyNumberFormat="0" applyProtection="0">
      <alignment horizontal="right" vertical="center"/>
    </xf>
    <xf numFmtId="0" fontId="39" fillId="102" borderId="0" applyNumberFormat="0" applyBorder="0" applyAlignment="0" applyProtection="0"/>
    <xf numFmtId="0" fontId="110" fillId="58" borderId="120" applyNumberFormat="0" applyProtection="0">
      <alignment horizontal="left" vertical="center" indent="1"/>
    </xf>
    <xf numFmtId="0" fontId="110" fillId="56" borderId="121" applyNumberFormat="0" applyProtection="0">
      <alignment horizontal="left" vertical="top" indent="1"/>
    </xf>
    <xf numFmtId="0" fontId="110" fillId="97" borderId="120" applyNumberFormat="0" applyProtection="0">
      <alignment horizontal="left" vertical="center" indent="1"/>
    </xf>
    <xf numFmtId="0" fontId="110" fillId="53" borderId="121" applyNumberFormat="0" applyProtection="0">
      <alignment horizontal="left" vertical="top" indent="1"/>
    </xf>
    <xf numFmtId="0" fontId="110" fillId="44" borderId="120" applyNumberFormat="0" applyProtection="0">
      <alignment horizontal="left" vertical="center" indent="1"/>
    </xf>
    <xf numFmtId="0" fontId="110" fillId="44" borderId="121" applyNumberFormat="0" applyProtection="0">
      <alignment horizontal="left" vertical="top" indent="1"/>
    </xf>
    <xf numFmtId="0" fontId="110" fillId="96" borderId="120" applyNumberFormat="0" applyProtection="0">
      <alignment horizontal="left" vertical="center" indent="1"/>
    </xf>
    <xf numFmtId="0" fontId="110" fillId="96" borderId="121" applyNumberFormat="0" applyProtection="0">
      <alignment horizontal="left" vertical="top" indent="1"/>
    </xf>
    <xf numFmtId="4" fontId="117" fillId="54" borderId="121" applyNumberFormat="0" applyProtection="0">
      <alignment vertical="center"/>
    </xf>
    <xf numFmtId="0" fontId="39" fillId="66" borderId="0" applyNumberFormat="0" applyBorder="0" applyAlignment="0" applyProtection="0"/>
    <xf numFmtId="4" fontId="117" fillId="58" borderId="121" applyNumberFormat="0" applyProtection="0">
      <alignment horizontal="left" vertical="center" indent="1"/>
    </xf>
    <xf numFmtId="0" fontId="117" fillId="54" borderId="121" applyNumberFormat="0" applyProtection="0">
      <alignment horizontal="left" vertical="top" indent="1"/>
    </xf>
    <xf numFmtId="4" fontId="110" fillId="0" borderId="120" applyNumberFormat="0" applyProtection="0">
      <alignment horizontal="right" vertical="center"/>
    </xf>
    <xf numFmtId="4" fontId="112" fillId="98" borderId="120" applyNumberFormat="0" applyProtection="0">
      <alignment horizontal="right" vertical="center"/>
    </xf>
    <xf numFmtId="4" fontId="110" fillId="50" borderId="120" applyNumberFormat="0" applyProtection="0">
      <alignment horizontal="left" vertical="center" indent="1"/>
    </xf>
    <xf numFmtId="0" fontId="117" fillId="53" borderId="121" applyNumberFormat="0" applyProtection="0">
      <alignment horizontal="left" vertical="top" indent="1"/>
    </xf>
    <xf numFmtId="4" fontId="122" fillId="55" borderId="120" applyNumberFormat="0" applyProtection="0">
      <alignment horizontal="right" vertical="center"/>
    </xf>
    <xf numFmtId="0" fontId="39" fillId="62" borderId="0" applyNumberFormat="0" applyBorder="0" applyAlignment="0" applyProtection="0"/>
    <xf numFmtId="0" fontId="72" fillId="89" borderId="0"/>
    <xf numFmtId="0" fontId="53" fillId="0" borderId="107" applyNumberFormat="0" applyFill="0" applyAlignment="0" applyProtection="0"/>
    <xf numFmtId="176" fontId="229" fillId="0" borderId="0" applyNumberFormat="0" applyFill="0" applyBorder="0" applyAlignment="0" applyProtection="0">
      <alignment vertical="top"/>
      <protection locked="0"/>
    </xf>
    <xf numFmtId="0" fontId="110" fillId="72" borderId="120" applyNumberFormat="0" applyFont="0" applyAlignment="0" applyProtection="0"/>
    <xf numFmtId="0" fontId="72" fillId="89" borderId="0"/>
    <xf numFmtId="0" fontId="39" fillId="62" borderId="0" applyNumberFormat="0" applyBorder="0" applyAlignment="0" applyProtection="0"/>
    <xf numFmtId="0" fontId="39" fillId="87" borderId="0" applyNumberFormat="0" applyBorder="0" applyAlignment="0" applyProtection="0"/>
    <xf numFmtId="0" fontId="39" fillId="102" borderId="0" applyNumberFormat="0" applyBorder="0" applyAlignment="0" applyProtection="0"/>
    <xf numFmtId="0" fontId="39" fillId="66" borderId="0" applyNumberFormat="0" applyBorder="0" applyAlignment="0" applyProtection="0"/>
    <xf numFmtId="0" fontId="39" fillId="87" borderId="0" applyNumberFormat="0" applyBorder="0" applyAlignment="0" applyProtection="0"/>
    <xf numFmtId="0" fontId="39" fillId="102" borderId="0" applyNumberFormat="0" applyBorder="0" applyAlignment="0" applyProtection="0"/>
    <xf numFmtId="0" fontId="39" fillId="103" borderId="0" applyNumberFormat="0" applyBorder="0" applyAlignment="0" applyProtection="0"/>
    <xf numFmtId="0" fontId="39" fillId="87" borderId="0" applyNumberFormat="0" applyBorder="0" applyAlignment="0" applyProtection="0"/>
    <xf numFmtId="0" fontId="39" fillId="103" borderId="0" applyNumberFormat="0" applyBorder="0" applyAlignment="0" applyProtection="0"/>
    <xf numFmtId="0" fontId="39" fillId="104" borderId="0" applyNumberFormat="0" applyBorder="0" applyAlignment="0" applyProtection="0"/>
    <xf numFmtId="0" fontId="39" fillId="103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69" fillId="73" borderId="120" applyNumberFormat="0" applyAlignment="0" applyProtection="0"/>
    <xf numFmtId="0" fontId="69" fillId="73" borderId="120" applyNumberFormat="0" applyAlignment="0" applyProtection="0"/>
    <xf numFmtId="0" fontId="69" fillId="73" borderId="120" applyNumberFormat="0" applyAlignment="0" applyProtection="0"/>
    <xf numFmtId="0" fontId="69" fillId="73" borderId="120" applyNumberFormat="0" applyAlignment="0" applyProtection="0"/>
    <xf numFmtId="0" fontId="69" fillId="73" borderId="120" applyNumberFormat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87" borderId="0" applyNumberFormat="0" applyBorder="0" applyAlignment="0" applyProtection="0"/>
    <xf numFmtId="0" fontId="39" fillId="102" borderId="0" applyNumberFormat="0" applyBorder="0" applyAlignment="0" applyProtection="0"/>
    <xf numFmtId="0" fontId="39" fillId="87" borderId="0" applyNumberFormat="0" applyBorder="0" applyAlignment="0" applyProtection="0"/>
    <xf numFmtId="0" fontId="39" fillId="66" borderId="0" applyNumberFormat="0" applyBorder="0" applyAlignment="0" applyProtection="0"/>
    <xf numFmtId="0" fontId="39" fillId="102" borderId="0" applyNumberFormat="0" applyBorder="0" applyAlignment="0" applyProtection="0"/>
    <xf numFmtId="0" fontId="39" fillId="62" borderId="0" applyNumberFormat="0" applyBorder="0" applyAlignment="0" applyProtection="0"/>
    <xf numFmtId="0" fontId="72" fillId="89" borderId="0"/>
    <xf numFmtId="0" fontId="39" fillId="66" borderId="0" applyNumberFormat="0" applyBorder="0" applyAlignment="0" applyProtection="0"/>
    <xf numFmtId="0" fontId="39" fillId="102" borderId="0" applyNumberFormat="0" applyBorder="0" applyAlignment="0" applyProtection="0"/>
    <xf numFmtId="0" fontId="39" fillId="62" borderId="0" applyNumberFormat="0" applyBorder="0" applyAlignment="0" applyProtection="0"/>
    <xf numFmtId="0" fontId="72" fillId="89" borderId="0"/>
    <xf numFmtId="0" fontId="39" fillId="66" borderId="0" applyNumberFormat="0" applyBorder="0" applyAlignment="0" applyProtection="0"/>
    <xf numFmtId="0" fontId="39" fillId="62" borderId="0" applyNumberFormat="0" applyBorder="0" applyAlignment="0" applyProtection="0"/>
    <xf numFmtId="0" fontId="72" fillId="89" borderId="0"/>
    <xf numFmtId="0" fontId="39" fillId="66" borderId="0" applyNumberFormat="0" applyBorder="0" applyAlignment="0" applyProtection="0"/>
    <xf numFmtId="0" fontId="39" fillId="62" borderId="0" applyNumberFormat="0" applyBorder="0" applyAlignment="0" applyProtection="0"/>
    <xf numFmtId="0" fontId="72" fillId="89" borderId="0"/>
    <xf numFmtId="0" fontId="72" fillId="89" borderId="0"/>
    <xf numFmtId="0" fontId="39" fillId="62" borderId="0" applyNumberFormat="0" applyBorder="0" applyAlignment="0" applyProtection="0"/>
    <xf numFmtId="0" fontId="39" fillId="66" borderId="0" applyNumberFormat="0" applyBorder="0" applyAlignment="0" applyProtection="0"/>
    <xf numFmtId="0" fontId="39" fillId="102" borderId="0" applyNumberFormat="0" applyBorder="0" applyAlignment="0" applyProtection="0"/>
    <xf numFmtId="0" fontId="39" fillId="87" borderId="0" applyNumberFormat="0" applyBorder="0" applyAlignment="0" applyProtection="0"/>
    <xf numFmtId="0" fontId="39" fillId="103" borderId="0" applyNumberFormat="0" applyBorder="0" applyAlignment="0" applyProtection="0"/>
    <xf numFmtId="0" fontId="39" fillId="104" borderId="0" applyNumberFormat="0" applyBorder="0" applyAlignment="0" applyProtection="0"/>
    <xf numFmtId="0" fontId="69" fillId="73" borderId="120" applyNumberFormat="0" applyAlignment="0" applyProtection="0"/>
    <xf numFmtId="0" fontId="72" fillId="89" borderId="0"/>
    <xf numFmtId="0" fontId="39" fillId="62" borderId="0" applyNumberFormat="0" applyBorder="0" applyAlignment="0" applyProtection="0"/>
    <xf numFmtId="0" fontId="39" fillId="87" borderId="0" applyNumberFormat="0" applyBorder="0" applyAlignment="0" applyProtection="0"/>
    <xf numFmtId="0" fontId="39" fillId="102" borderId="0" applyNumberFormat="0" applyBorder="0" applyAlignment="0" applyProtection="0"/>
    <xf numFmtId="0" fontId="39" fillId="66" borderId="0" applyNumberFormat="0" applyBorder="0" applyAlignment="0" applyProtection="0"/>
    <xf numFmtId="0" fontId="39" fillId="87" borderId="0" applyNumberFormat="0" applyBorder="0" applyAlignment="0" applyProtection="0"/>
    <xf numFmtId="0" fontId="39" fillId="102" borderId="0" applyNumberFormat="0" applyBorder="0" applyAlignment="0" applyProtection="0"/>
    <xf numFmtId="0" fontId="39" fillId="103" borderId="0" applyNumberFormat="0" applyBorder="0" applyAlignment="0" applyProtection="0"/>
    <xf numFmtId="0" fontId="39" fillId="87" borderId="0" applyNumberFormat="0" applyBorder="0" applyAlignment="0" applyProtection="0"/>
    <xf numFmtId="0" fontId="39" fillId="103" borderId="0" applyNumberFormat="0" applyBorder="0" applyAlignment="0" applyProtection="0"/>
    <xf numFmtId="0" fontId="39" fillId="104" borderId="0" applyNumberFormat="0" applyBorder="0" applyAlignment="0" applyProtection="0"/>
    <xf numFmtId="0" fontId="39" fillId="103" borderId="0" applyNumberFormat="0" applyBorder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69" fillId="73" borderId="120" applyNumberFormat="0" applyAlignment="0" applyProtection="0"/>
    <xf numFmtId="0" fontId="69" fillId="73" borderId="120" applyNumberFormat="0" applyAlignment="0" applyProtection="0"/>
    <xf numFmtId="0" fontId="69" fillId="73" borderId="120" applyNumberFormat="0" applyAlignment="0" applyProtection="0"/>
    <xf numFmtId="0" fontId="69" fillId="73" borderId="120" applyNumberFormat="0" applyAlignment="0" applyProtection="0"/>
    <xf numFmtId="0" fontId="69" fillId="73" borderId="120" applyNumberFormat="0" applyAlignment="0" applyProtection="0"/>
    <xf numFmtId="0" fontId="39" fillId="104" borderId="0" applyNumberFormat="0" applyBorder="0" applyAlignment="0" applyProtection="0"/>
    <xf numFmtId="0" fontId="39" fillId="104" borderId="0" applyNumberFormat="0" applyBorder="0" applyAlignment="0" applyProtection="0"/>
    <xf numFmtId="0" fontId="39" fillId="103" borderId="0" applyNumberFormat="0" applyBorder="0" applyAlignment="0" applyProtection="0"/>
    <xf numFmtId="0" fontId="39" fillId="103" borderId="0" applyNumberFormat="0" applyBorder="0" applyAlignment="0" applyProtection="0"/>
    <xf numFmtId="0" fontId="39" fillId="87" borderId="0" applyNumberFormat="0" applyBorder="0" applyAlignment="0" applyProtection="0"/>
    <xf numFmtId="0" fontId="39" fillId="102" borderId="0" applyNumberFormat="0" applyBorder="0" applyAlignment="0" applyProtection="0"/>
    <xf numFmtId="0" fontId="39" fillId="87" borderId="0" applyNumberFormat="0" applyBorder="0" applyAlignment="0" applyProtection="0"/>
    <xf numFmtId="0" fontId="39" fillId="66" borderId="0" applyNumberFormat="0" applyBorder="0" applyAlignment="0" applyProtection="0"/>
    <xf numFmtId="0" fontId="39" fillId="102" borderId="0" applyNumberFormat="0" applyBorder="0" applyAlignment="0" applyProtection="0"/>
    <xf numFmtId="0" fontId="39" fillId="62" borderId="0" applyNumberFormat="0" applyBorder="0" applyAlignment="0" applyProtection="0"/>
    <xf numFmtId="0" fontId="72" fillId="89" borderId="0"/>
    <xf numFmtId="0" fontId="39" fillId="66" borderId="0" applyNumberFormat="0" applyBorder="0" applyAlignment="0" applyProtection="0"/>
    <xf numFmtId="0" fontId="39" fillId="102" borderId="0" applyNumberFormat="0" applyBorder="0" applyAlignment="0" applyProtection="0"/>
    <xf numFmtId="0" fontId="39" fillId="62" borderId="0" applyNumberFormat="0" applyBorder="0" applyAlignment="0" applyProtection="0"/>
    <xf numFmtId="0" fontId="72" fillId="89" borderId="0"/>
    <xf numFmtId="0" fontId="39" fillId="66" borderId="0" applyNumberFormat="0" applyBorder="0" applyAlignment="0" applyProtection="0"/>
    <xf numFmtId="0" fontId="39" fillId="62" borderId="0" applyNumberFormat="0" applyBorder="0" applyAlignment="0" applyProtection="0"/>
    <xf numFmtId="0" fontId="72" fillId="89" borderId="0"/>
    <xf numFmtId="0" fontId="39" fillId="66" borderId="0" applyNumberFormat="0" applyBorder="0" applyAlignment="0" applyProtection="0"/>
    <xf numFmtId="0" fontId="39" fillId="62" borderId="0" applyNumberFormat="0" applyBorder="0" applyAlignment="0" applyProtection="0"/>
    <xf numFmtId="0" fontId="72" fillId="89" borderId="0"/>
  </cellStyleXfs>
  <cellXfs count="847">
    <xf numFmtId="0" fontId="0" fillId="0" borderId="0" xfId="0"/>
    <xf numFmtId="0" fontId="7" fillId="0" borderId="0" xfId="7" applyFont="1" applyFill="1" applyBorder="1" applyAlignment="1" applyProtection="1">
      <alignment vertical="center"/>
      <protection locked="0"/>
    </xf>
    <xf numFmtId="0" fontId="7" fillId="0" borderId="0" xfId="7" applyFont="1" applyFill="1" applyBorder="1" applyAlignment="1" applyProtection="1">
      <alignment horizontal="center" vertical="center"/>
      <protection locked="0"/>
    </xf>
    <xf numFmtId="0" fontId="6" fillId="0" borderId="0" xfId="7" applyFont="1" applyFill="1" applyBorder="1" applyAlignment="1" applyProtection="1">
      <alignment vertical="center"/>
      <protection locked="0"/>
    </xf>
    <xf numFmtId="0" fontId="7" fillId="0" borderId="0" xfId="7" applyFont="1" applyFill="1" applyBorder="1" applyAlignment="1" applyProtection="1">
      <alignment horizontal="left" vertical="center" indent="1"/>
      <protection locked="0"/>
    </xf>
    <xf numFmtId="0" fontId="20" fillId="0" borderId="0" xfId="7" applyFont="1" applyFill="1" applyBorder="1" applyAlignment="1" applyProtection="1">
      <alignment vertical="center"/>
      <protection locked="0"/>
    </xf>
    <xf numFmtId="169" fontId="7" fillId="0" borderId="0" xfId="1" applyNumberFormat="1" applyFont="1" applyFill="1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137" fillId="0" borderId="0" xfId="11" applyFont="1" applyFill="1" applyBorder="1" applyAlignment="1" applyProtection="1">
      <alignment horizontal="left" vertical="center" wrapText="1" indent="1" readingOrder="1"/>
      <protection locked="0"/>
    </xf>
    <xf numFmtId="0" fontId="137" fillId="0" borderId="0" xfId="11" applyFont="1" applyFill="1" applyBorder="1" applyAlignment="1" applyProtection="1">
      <alignment horizontal="center" vertical="center" wrapText="1" readingOrder="1"/>
      <protection locked="0"/>
    </xf>
    <xf numFmtId="0" fontId="22" fillId="3" borderId="0" xfId="0" applyFont="1" applyFill="1" applyBorder="1" applyProtection="1">
      <protection locked="0"/>
    </xf>
    <xf numFmtId="0" fontId="22" fillId="0" borderId="0" xfId="0" applyFont="1" applyFill="1" applyBorder="1" applyProtection="1">
      <protection locked="0"/>
    </xf>
    <xf numFmtId="0" fontId="0" fillId="0" borderId="0" xfId="0" applyFont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Fill="1" applyBorder="1" applyProtection="1">
      <protection locked="0"/>
    </xf>
    <xf numFmtId="0" fontId="22" fillId="0" borderId="0" xfId="0" applyFont="1" applyBorder="1" applyAlignment="1" applyProtection="1">
      <alignment horizontal="left" vertical="center" indent="1"/>
      <protection locked="0"/>
    </xf>
    <xf numFmtId="0" fontId="22" fillId="0" borderId="0" xfId="0" applyFont="1" applyFill="1" applyBorder="1" applyAlignment="1" applyProtection="1">
      <protection locked="0"/>
    </xf>
    <xf numFmtId="0" fontId="22" fillId="0" borderId="0" xfId="0" applyFont="1" applyBorder="1" applyAlignment="1" applyProtection="1">
      <alignment horizontal="right" vertical="center" indent="2"/>
      <protection locked="0"/>
    </xf>
    <xf numFmtId="169" fontId="22" fillId="0" borderId="0" xfId="1" applyNumberFormat="1" applyFont="1" applyBorder="1" applyAlignment="1" applyProtection="1">
      <alignment horizontal="right" vertical="center" indent="2"/>
      <protection locked="0"/>
    </xf>
    <xf numFmtId="0" fontId="22" fillId="0" borderId="0" xfId="0" applyFont="1" applyBorder="1" applyProtection="1"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2" fillId="0" borderId="0" xfId="0" applyFont="1" applyFill="1" applyBorder="1" applyAlignment="1" applyProtection="1">
      <alignment horizontal="left" vertical="center" indent="1"/>
      <protection locked="0"/>
    </xf>
    <xf numFmtId="0" fontId="132" fillId="0" borderId="0" xfId="0" applyFont="1" applyFill="1" applyBorder="1" applyAlignment="1" applyProtection="1">
      <protection locked="0"/>
    </xf>
    <xf numFmtId="0" fontId="132" fillId="0" borderId="0" xfId="0" applyFont="1" applyBorder="1" applyAlignment="1" applyProtection="1">
      <alignment horizontal="right" vertical="center" indent="2"/>
      <protection locked="0"/>
    </xf>
    <xf numFmtId="0" fontId="19" fillId="0" borderId="0" xfId="0" applyFont="1" applyFill="1" applyBorder="1" applyAlignment="1" applyProtection="1">
      <protection locked="0"/>
    </xf>
    <xf numFmtId="0" fontId="23" fillId="0" borderId="0" xfId="11" applyFont="1" applyFill="1" applyBorder="1" applyAlignment="1" applyProtection="1">
      <alignment horizontal="center" vertical="center" wrapText="1" readingOrder="1"/>
      <protection locked="0"/>
    </xf>
    <xf numFmtId="0" fontId="0" fillId="0" borderId="0" xfId="0" applyFont="1" applyFill="1" applyBorder="1" applyAlignment="1" applyProtection="1">
      <alignment horizontal="center"/>
      <protection locked="0"/>
    </xf>
    <xf numFmtId="0" fontId="22" fillId="0" borderId="0" xfId="0" applyFont="1" applyBorder="1" applyAlignment="1" applyProtection="1">
      <alignment horizontal="right" indent="1"/>
      <protection locked="0"/>
    </xf>
    <xf numFmtId="3" fontId="22" fillId="0" borderId="0" xfId="0" applyNumberFormat="1" applyFont="1" applyBorder="1" applyAlignment="1" applyProtection="1">
      <alignment horizontal="right" vertical="center" indent="1"/>
      <protection locked="0"/>
    </xf>
    <xf numFmtId="0" fontId="22" fillId="0" borderId="0" xfId="0" applyFont="1" applyBorder="1" applyAlignment="1" applyProtection="1">
      <alignment horizontal="right" vertical="center" indent="1"/>
      <protection locked="0"/>
    </xf>
    <xf numFmtId="169" fontId="22" fillId="0" borderId="0" xfId="1" applyNumberFormat="1" applyFont="1" applyBorder="1" applyAlignment="1" applyProtection="1">
      <alignment horizontal="right" vertical="center" indent="1"/>
      <protection locked="0"/>
    </xf>
    <xf numFmtId="0" fontId="132" fillId="37" borderId="0" xfId="0" applyFont="1" applyFill="1" applyBorder="1" applyAlignment="1" applyProtection="1">
      <alignment horizontal="left" vertical="center" indent="1"/>
      <protection locked="0"/>
    </xf>
    <xf numFmtId="169" fontId="132" fillId="37" borderId="0" xfId="1" applyNumberFormat="1" applyFont="1" applyFill="1" applyBorder="1" applyAlignment="1" applyProtection="1">
      <alignment horizontal="right" vertical="center" indent="1"/>
      <protection locked="0"/>
    </xf>
    <xf numFmtId="0" fontId="22" fillId="0" borderId="0" xfId="0" applyFont="1" applyBorder="1" applyAlignment="1" applyProtection="1">
      <alignment horizontal="left" indent="1"/>
      <protection locked="0"/>
    </xf>
    <xf numFmtId="0" fontId="0" fillId="0" borderId="0" xfId="0" applyBorder="1" applyAlignment="1" applyProtection="1">
      <alignment horizontal="left" indent="1"/>
      <protection locked="0"/>
    </xf>
    <xf numFmtId="0" fontId="132" fillId="0" borderId="22" xfId="0" applyFont="1" applyFill="1" applyBorder="1" applyAlignment="1" applyProtection="1">
      <alignment horizontal="left" vertical="center" indent="1"/>
      <protection locked="0"/>
    </xf>
    <xf numFmtId="169" fontId="132" fillId="0" borderId="22" xfId="1" applyNumberFormat="1" applyFont="1" applyBorder="1" applyAlignment="1" applyProtection="1">
      <alignment horizontal="right" vertical="center" indent="1"/>
      <protection locked="0"/>
    </xf>
    <xf numFmtId="0" fontId="10" fillId="0" borderId="0" xfId="0" applyFont="1" applyBorder="1" applyProtection="1">
      <protection locked="0"/>
    </xf>
    <xf numFmtId="0" fontId="24" fillId="0" borderId="0" xfId="11" applyFont="1" applyFill="1" applyAlignment="1" applyProtection="1">
      <alignment horizontal="center" vertical="center" wrapText="1" readingOrder="1"/>
      <protection locked="0"/>
    </xf>
    <xf numFmtId="0" fontId="7" fillId="0" borderId="0" xfId="8" applyFont="1" applyFill="1" applyBorder="1" applyAlignment="1" applyProtection="1">
      <alignment horizontal="left" vertical="center" indent="1"/>
      <protection locked="0"/>
    </xf>
    <xf numFmtId="0" fontId="19" fillId="37" borderId="0" xfId="9" applyFont="1" applyFill="1" applyBorder="1" applyAlignment="1" applyProtection="1">
      <alignment horizontal="left" vertical="center" indent="1"/>
      <protection locked="0"/>
    </xf>
    <xf numFmtId="0" fontId="21" fillId="0" borderId="0" xfId="9" applyFont="1" applyFill="1" applyBorder="1" applyAlignment="1" applyProtection="1">
      <alignment horizontal="left" vertical="center" indent="1"/>
      <protection locked="0"/>
    </xf>
    <xf numFmtId="0" fontId="20" fillId="0" borderId="0" xfId="9" applyFont="1" applyFill="1" applyBorder="1" applyAlignment="1" applyProtection="1">
      <alignment vertical="center"/>
      <protection locked="0"/>
    </xf>
    <xf numFmtId="0" fontId="20" fillId="0" borderId="0" xfId="8" applyFont="1" applyBorder="1" applyAlignment="1" applyProtection="1">
      <alignment horizontal="left" vertical="center" indent="2"/>
      <protection locked="0"/>
    </xf>
    <xf numFmtId="0" fontId="20" fillId="0" borderId="0" xfId="8" applyFont="1" applyFill="1" applyBorder="1" applyAlignment="1" applyProtection="1">
      <alignment horizontal="left" vertical="center" indent="2"/>
      <protection locked="0"/>
    </xf>
    <xf numFmtId="1" fontId="20" fillId="3" borderId="0" xfId="9" applyNumberFormat="1" applyFont="1" applyFill="1" applyBorder="1" applyAlignment="1" applyProtection="1">
      <alignment horizontal="right" vertical="center" indent="1"/>
      <protection locked="0"/>
    </xf>
    <xf numFmtId="1" fontId="20" fillId="0" borderId="0" xfId="9" applyNumberFormat="1" applyFont="1" applyFill="1" applyBorder="1" applyAlignment="1" applyProtection="1">
      <alignment vertical="center"/>
      <protection locked="0"/>
    </xf>
    <xf numFmtId="169" fontId="20" fillId="3" borderId="0" xfId="1" applyNumberFormat="1" applyFont="1" applyFill="1" applyBorder="1" applyAlignment="1" applyProtection="1">
      <alignment horizontal="right" vertical="center" indent="1"/>
      <protection locked="0"/>
    </xf>
    <xf numFmtId="0" fontId="19" fillId="0" borderId="55" xfId="8" applyFont="1" applyBorder="1" applyAlignment="1" applyProtection="1">
      <alignment horizontal="left" vertical="center" indent="1"/>
      <protection locked="0"/>
    </xf>
    <xf numFmtId="0" fontId="19" fillId="0" borderId="0" xfId="8" applyFont="1" applyFill="1" applyBorder="1" applyAlignment="1" applyProtection="1">
      <alignment horizontal="left" vertical="center" indent="2"/>
      <protection locked="0"/>
    </xf>
    <xf numFmtId="1" fontId="19" fillId="3" borderId="55" xfId="9" applyNumberFormat="1" applyFont="1" applyFill="1" applyBorder="1" applyAlignment="1" applyProtection="1">
      <alignment horizontal="right" vertical="center" indent="1"/>
      <protection locked="0"/>
    </xf>
    <xf numFmtId="1" fontId="19" fillId="0" borderId="0" xfId="9" applyNumberFormat="1" applyFont="1" applyFill="1" applyBorder="1" applyAlignment="1" applyProtection="1">
      <alignment vertical="center"/>
      <protection locked="0"/>
    </xf>
    <xf numFmtId="169" fontId="19" fillId="3" borderId="55" xfId="1" applyNumberFormat="1" applyFont="1" applyFill="1" applyBorder="1" applyAlignment="1" applyProtection="1">
      <alignment horizontal="right" vertical="center" indent="1"/>
      <protection locked="0"/>
    </xf>
    <xf numFmtId="169" fontId="20" fillId="3" borderId="55" xfId="1" applyNumberFormat="1" applyFont="1" applyFill="1" applyBorder="1" applyAlignment="1" applyProtection="1">
      <alignment horizontal="right" vertical="center" indent="1"/>
      <protection locked="0"/>
    </xf>
    <xf numFmtId="0" fontId="19" fillId="3" borderId="0" xfId="9" applyFont="1" applyFill="1" applyBorder="1" applyAlignment="1" applyProtection="1">
      <alignment horizontal="left" vertical="center" indent="1"/>
      <protection locked="0"/>
    </xf>
    <xf numFmtId="0" fontId="19" fillId="0" borderId="0" xfId="9" applyFont="1" applyFill="1" applyBorder="1" applyAlignment="1" applyProtection="1">
      <alignment horizontal="left" vertical="center" indent="1"/>
      <protection locked="0"/>
    </xf>
    <xf numFmtId="0" fontId="20" fillId="0" borderId="0" xfId="8" applyFont="1" applyBorder="1" applyAlignment="1" applyProtection="1">
      <alignment horizontal="right" vertical="center" indent="1"/>
      <protection locked="0"/>
    </xf>
    <xf numFmtId="0" fontId="20" fillId="3" borderId="0" xfId="9" applyFont="1" applyFill="1" applyBorder="1" applyAlignment="1" applyProtection="1">
      <alignment horizontal="right" vertical="center" indent="1"/>
      <protection locked="0"/>
    </xf>
    <xf numFmtId="3" fontId="19" fillId="37" borderId="0" xfId="8" applyNumberFormat="1" applyFont="1" applyFill="1" applyBorder="1" applyAlignment="1" applyProtection="1">
      <alignment horizontal="right" vertical="center" indent="1"/>
      <protection locked="0"/>
    </xf>
    <xf numFmtId="169" fontId="19" fillId="37" borderId="0" xfId="1" applyNumberFormat="1" applyFont="1" applyFill="1" applyBorder="1" applyAlignment="1" applyProtection="1">
      <alignment horizontal="right" vertical="center" indent="1"/>
      <protection locked="0"/>
    </xf>
    <xf numFmtId="3" fontId="20" fillId="3" borderId="0" xfId="9" applyNumberFormat="1" applyFont="1" applyFill="1" applyBorder="1" applyAlignment="1" applyProtection="1">
      <alignment horizontal="right" vertical="center" indent="1"/>
      <protection locked="0"/>
    </xf>
    <xf numFmtId="3" fontId="20" fillId="0" borderId="0" xfId="9" applyNumberFormat="1" applyFont="1" applyFill="1" applyBorder="1" applyAlignment="1" applyProtection="1">
      <alignment vertical="center"/>
      <protection locked="0"/>
    </xf>
    <xf numFmtId="1" fontId="19" fillId="37" borderId="0" xfId="8" applyNumberFormat="1" applyFont="1" applyFill="1" applyBorder="1" applyAlignment="1" applyProtection="1">
      <alignment horizontal="right" vertical="center" indent="1"/>
      <protection locked="0"/>
    </xf>
    <xf numFmtId="0" fontId="19" fillId="0" borderId="0" xfId="9" applyFont="1" applyFill="1" applyBorder="1" applyAlignment="1" applyProtection="1">
      <alignment vertical="center"/>
      <protection locked="0"/>
    </xf>
    <xf numFmtId="0" fontId="20" fillId="0" borderId="0" xfId="8" applyFont="1" applyFill="1" applyBorder="1" applyAlignment="1" applyProtection="1">
      <alignment horizontal="right" vertical="center" indent="1"/>
      <protection locked="0"/>
    </xf>
    <xf numFmtId="0" fontId="20" fillId="0" borderId="0" xfId="9" applyFont="1" applyFill="1" applyBorder="1" applyAlignment="1" applyProtection="1">
      <alignment horizontal="right" vertical="center" indent="1"/>
      <protection locked="0"/>
    </xf>
    <xf numFmtId="169" fontId="20" fillId="0" borderId="0" xfId="1" applyNumberFormat="1" applyFont="1" applyFill="1" applyBorder="1" applyAlignment="1" applyProtection="1">
      <alignment horizontal="right" vertical="center" indent="1"/>
      <protection locked="0"/>
    </xf>
    <xf numFmtId="0" fontId="19" fillId="0" borderId="55" xfId="8" applyFont="1" applyFill="1" applyBorder="1" applyAlignment="1" applyProtection="1">
      <alignment horizontal="left" vertical="center" indent="1"/>
      <protection locked="0"/>
    </xf>
    <xf numFmtId="3" fontId="19" fillId="3" borderId="55" xfId="9" applyNumberFormat="1" applyFont="1" applyFill="1" applyBorder="1" applyAlignment="1" applyProtection="1">
      <alignment horizontal="right" vertical="center" indent="1"/>
      <protection locked="0"/>
    </xf>
    <xf numFmtId="3" fontId="19" fillId="0" borderId="0" xfId="9" applyNumberFormat="1" applyFont="1" applyFill="1" applyBorder="1" applyAlignment="1" applyProtection="1">
      <alignment vertical="center"/>
      <protection locked="0"/>
    </xf>
    <xf numFmtId="3" fontId="19" fillId="3" borderId="0" xfId="9" applyNumberFormat="1" applyFont="1" applyFill="1" applyBorder="1" applyAlignment="1" applyProtection="1">
      <alignment horizontal="right" vertical="center" indent="1"/>
      <protection locked="0"/>
    </xf>
    <xf numFmtId="169" fontId="19" fillId="3" borderId="0" xfId="1" applyNumberFormat="1" applyFont="1" applyFill="1" applyBorder="1" applyAlignment="1" applyProtection="1">
      <alignment horizontal="right" vertical="center" indent="1"/>
      <protection locked="0"/>
    </xf>
    <xf numFmtId="169" fontId="20" fillId="0" borderId="0" xfId="1" applyNumberFormat="1" applyFont="1" applyBorder="1" applyAlignment="1" applyProtection="1">
      <alignment horizontal="right" vertical="center" indent="1"/>
      <protection locked="0"/>
    </xf>
    <xf numFmtId="169" fontId="20" fillId="37" borderId="0" xfId="1" applyNumberFormat="1" applyFont="1" applyFill="1" applyBorder="1" applyAlignment="1" applyProtection="1">
      <alignment horizontal="right" vertical="center" indent="1"/>
      <protection locked="0"/>
    </xf>
    <xf numFmtId="169" fontId="134" fillId="0" borderId="0" xfId="1" applyNumberFormat="1" applyFont="1" applyFill="1" applyBorder="1" applyAlignment="1" applyProtection="1">
      <alignment horizontal="right" vertical="center" indent="1"/>
      <protection locked="0"/>
    </xf>
    <xf numFmtId="0" fontId="20" fillId="0" borderId="0" xfId="8" applyFont="1" applyBorder="1" applyAlignment="1" applyProtection="1">
      <alignment horizontal="left" vertical="center" indent="1"/>
      <protection locked="0"/>
    </xf>
    <xf numFmtId="169" fontId="19" fillId="0" borderId="0" xfId="1" applyNumberFormat="1" applyFont="1" applyFill="1" applyBorder="1" applyAlignment="1" applyProtection="1">
      <alignment horizontal="right" vertical="center" indent="1"/>
      <protection locked="0"/>
    </xf>
    <xf numFmtId="169" fontId="20" fillId="3" borderId="0" xfId="9" applyNumberFormat="1" applyFont="1" applyFill="1" applyBorder="1" applyAlignment="1" applyProtection="1">
      <alignment horizontal="right" vertical="center" indent="1"/>
      <protection locked="0"/>
    </xf>
    <xf numFmtId="169" fontId="20" fillId="0" borderId="0" xfId="9" applyNumberFormat="1" applyFont="1" applyFill="1" applyBorder="1" applyAlignment="1" applyProtection="1">
      <alignment horizontal="right" vertical="center" indent="1"/>
      <protection locked="0"/>
    </xf>
    <xf numFmtId="3" fontId="20" fillId="37" borderId="0" xfId="8" applyNumberFormat="1" applyFont="1" applyFill="1" applyBorder="1" applyAlignment="1" applyProtection="1">
      <alignment horizontal="right" vertical="center" indent="1"/>
      <protection locked="0"/>
    </xf>
    <xf numFmtId="3" fontId="20" fillId="37" borderId="0" xfId="9" applyNumberFormat="1" applyFont="1" applyFill="1" applyBorder="1" applyAlignment="1" applyProtection="1">
      <alignment horizontal="right" vertical="center" indent="1"/>
      <protection locked="0"/>
    </xf>
    <xf numFmtId="0" fontId="7" fillId="0" borderId="0" xfId="8" applyFont="1" applyBorder="1" applyAlignment="1" applyProtection="1">
      <alignment horizontal="left" vertical="center" indent="1"/>
      <protection locked="0"/>
    </xf>
    <xf numFmtId="169" fontId="20" fillId="3" borderId="0" xfId="1" applyNumberFormat="1" applyFont="1" applyFill="1" applyBorder="1" applyAlignment="1" applyProtection="1">
      <alignment vertical="center"/>
      <protection locked="0"/>
    </xf>
    <xf numFmtId="169" fontId="20" fillId="0" borderId="0" xfId="1" applyNumberFormat="1" applyFont="1" applyBorder="1" applyAlignment="1" applyProtection="1">
      <alignment vertical="center"/>
      <protection locked="0"/>
    </xf>
    <xf numFmtId="0" fontId="0" fillId="0" borderId="17" xfId="0" applyBorder="1" applyProtection="1">
      <protection locked="0"/>
    </xf>
    <xf numFmtId="0" fontId="0" fillId="0" borderId="20" xfId="0" applyBorder="1" applyProtection="1">
      <protection locked="0"/>
    </xf>
    <xf numFmtId="0" fontId="23" fillId="0" borderId="0" xfId="11" applyFont="1" applyFill="1" applyBorder="1" applyAlignment="1" applyProtection="1">
      <alignment vertical="center" wrapText="1" readingOrder="1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54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4" fillId="0" borderId="0" xfId="0" applyFont="1" applyBorder="1" applyAlignment="1" applyProtection="1">
      <alignment vertical="center" wrapText="1"/>
      <protection locked="0"/>
    </xf>
    <xf numFmtId="0" fontId="0" fillId="0" borderId="54" xfId="0" applyBorder="1" applyProtection="1">
      <protection locked="0"/>
    </xf>
    <xf numFmtId="0" fontId="28" fillId="0" borderId="0" xfId="0" applyFont="1" applyBorder="1" applyAlignment="1" applyProtection="1">
      <alignment horizontal="left" vertical="center" wrapText="1" indent="1"/>
      <protection locked="0"/>
    </xf>
    <xf numFmtId="0" fontId="28" fillId="0" borderId="0" xfId="0" applyFont="1" applyFill="1" applyBorder="1" applyAlignment="1" applyProtection="1">
      <alignment horizontal="left" vertical="center" wrapText="1" indent="1"/>
      <protection locked="0"/>
    </xf>
    <xf numFmtId="3" fontId="28" fillId="0" borderId="0" xfId="0" applyNumberFormat="1" applyFont="1" applyBorder="1" applyAlignment="1" applyProtection="1">
      <alignment horizontal="right" vertical="center" wrapText="1" indent="1"/>
      <protection locked="0"/>
    </xf>
    <xf numFmtId="169" fontId="28" fillId="0" borderId="0" xfId="1" applyNumberFormat="1" applyFont="1" applyBorder="1" applyAlignment="1" applyProtection="1">
      <alignment horizontal="right" vertical="center" wrapText="1" indent="1"/>
      <protection locked="0"/>
    </xf>
    <xf numFmtId="169" fontId="28" fillId="0" borderId="0" xfId="1" applyNumberFormat="1" applyFont="1" applyFill="1" applyBorder="1" applyAlignment="1" applyProtection="1">
      <alignment horizontal="right" vertical="center" wrapText="1" indent="1"/>
      <protection locked="0"/>
    </xf>
    <xf numFmtId="0" fontId="29" fillId="105" borderId="0" xfId="0" applyFont="1" applyFill="1" applyBorder="1" applyAlignment="1" applyProtection="1">
      <alignment horizontal="left" vertical="center" wrapText="1" indent="1"/>
      <protection locked="0"/>
    </xf>
    <xf numFmtId="0" fontId="29" fillId="0" borderId="0" xfId="0" applyFont="1" applyFill="1" applyBorder="1" applyAlignment="1" applyProtection="1">
      <alignment horizontal="left" vertical="center" wrapText="1" indent="1"/>
      <protection locked="0"/>
    </xf>
    <xf numFmtId="3" fontId="29" fillId="105" borderId="0" xfId="0" applyNumberFormat="1" applyFont="1" applyFill="1" applyBorder="1" applyAlignment="1" applyProtection="1">
      <alignment horizontal="right" vertical="center" wrapText="1" indent="1"/>
      <protection locked="0"/>
    </xf>
    <xf numFmtId="169" fontId="29" fillId="105" borderId="0" xfId="1" applyNumberFormat="1" applyFont="1" applyFill="1" applyBorder="1" applyAlignment="1" applyProtection="1">
      <alignment horizontal="right" vertical="center" wrapText="1" indent="1"/>
      <protection locked="0"/>
    </xf>
    <xf numFmtId="3" fontId="29" fillId="0" borderId="0" xfId="0" applyNumberFormat="1" applyFont="1" applyFill="1" applyBorder="1" applyAlignment="1" applyProtection="1">
      <alignment horizontal="right" vertical="center" wrapText="1" indent="1"/>
      <protection locked="0"/>
    </xf>
    <xf numFmtId="0" fontId="29" fillId="37" borderId="0" xfId="0" applyFont="1" applyFill="1" applyBorder="1" applyAlignment="1" applyProtection="1">
      <alignment horizontal="left" vertical="center" wrapText="1" indent="1"/>
      <protection locked="0"/>
    </xf>
    <xf numFmtId="3" fontId="29" fillId="37" borderId="0" xfId="0" applyNumberFormat="1" applyFont="1" applyFill="1" applyBorder="1" applyAlignment="1" applyProtection="1">
      <alignment horizontal="right" vertical="center" wrapText="1" indent="1"/>
      <protection locked="0"/>
    </xf>
    <xf numFmtId="169" fontId="29" fillId="37" borderId="0" xfId="1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22" xfId="0" applyFont="1" applyBorder="1" applyAlignment="1" applyProtection="1">
      <alignment horizontal="left" vertical="center" wrapText="1" indent="1"/>
      <protection locked="0"/>
    </xf>
    <xf numFmtId="3" fontId="29" fillId="0" borderId="22" xfId="0" applyNumberFormat="1" applyFont="1" applyFill="1" applyBorder="1" applyAlignment="1" applyProtection="1">
      <alignment horizontal="right" vertical="center" wrapText="1" indent="1"/>
      <protection locked="0"/>
    </xf>
    <xf numFmtId="169" fontId="29" fillId="0" borderId="22" xfId="0" applyNumberFormat="1" applyFont="1" applyBorder="1" applyAlignment="1" applyProtection="1">
      <alignment horizontal="right" vertical="center" wrapText="1" indent="1"/>
      <protection locked="0"/>
    </xf>
    <xf numFmtId="0" fontId="29" fillId="0" borderId="0" xfId="0" applyFont="1" applyBorder="1" applyAlignment="1" applyProtection="1">
      <alignment horizontal="left" vertical="center" wrapText="1" indent="1"/>
      <protection locked="0"/>
    </xf>
    <xf numFmtId="9" fontId="29" fillId="0" borderId="0" xfId="0" applyNumberFormat="1" applyFont="1" applyBorder="1" applyAlignment="1" applyProtection="1">
      <alignment vertical="center" wrapText="1"/>
      <protection locked="0"/>
    </xf>
    <xf numFmtId="0" fontId="28" fillId="0" borderId="0" xfId="0" applyFont="1" applyBorder="1" applyAlignment="1" applyProtection="1">
      <alignment vertical="center" wrapText="1"/>
      <protection locked="0"/>
    </xf>
    <xf numFmtId="0" fontId="18" fillId="0" borderId="0" xfId="11" applyFont="1" applyFill="1" applyBorder="1" applyAlignment="1" applyProtection="1">
      <alignment vertical="center" wrapText="1" readingOrder="1"/>
      <protection locked="0"/>
    </xf>
    <xf numFmtId="0" fontId="0" fillId="0" borderId="54" xfId="0" applyFill="1" applyBorder="1" applyProtection="1">
      <protection locked="0"/>
    </xf>
    <xf numFmtId="0" fontId="18" fillId="0" borderId="0" xfId="11" applyFont="1" applyFill="1" applyBorder="1" applyAlignment="1" applyProtection="1">
      <alignment horizontal="left" vertical="center" wrapText="1" indent="1" readingOrder="1"/>
      <protection locked="0"/>
    </xf>
    <xf numFmtId="0" fontId="0" fillId="0" borderId="19" xfId="0" applyBorder="1" applyProtection="1">
      <protection locked="0"/>
    </xf>
    <xf numFmtId="0" fontId="0" fillId="0" borderId="21" xfId="0" applyBorder="1" applyProtection="1">
      <protection locked="0"/>
    </xf>
    <xf numFmtId="0" fontId="25" fillId="3" borderId="0" xfId="5" applyFont="1" applyFill="1" applyBorder="1" applyProtection="1">
      <protection locked="0"/>
    </xf>
    <xf numFmtId="0" fontId="25" fillId="0" borderId="0" xfId="5" applyFont="1" applyFill="1" applyBorder="1" applyProtection="1">
      <protection locked="0"/>
    </xf>
    <xf numFmtId="0" fontId="0" fillId="0" borderId="0" xfId="0" applyBorder="1" applyAlignment="1" applyProtection="1">
      <protection locked="0"/>
    </xf>
    <xf numFmtId="0" fontId="137" fillId="0" borderId="0" xfId="11" applyFont="1" applyFill="1" applyBorder="1" applyAlignment="1" applyProtection="1">
      <alignment horizontal="left" vertical="center" wrapText="1" indent="2" readingOrder="1"/>
      <protection locked="0"/>
    </xf>
    <xf numFmtId="0" fontId="18" fillId="0" borderId="0" xfId="11" applyFont="1" applyFill="1" applyBorder="1" applyAlignment="1" applyProtection="1">
      <alignment horizontal="left" vertical="center" wrapText="1" indent="2" readingOrder="1"/>
      <protection locked="0"/>
    </xf>
    <xf numFmtId="0" fontId="18" fillId="0" borderId="0" xfId="11" applyFont="1" applyFill="1" applyBorder="1" applyAlignment="1" applyProtection="1">
      <alignment horizontal="right" vertical="center" wrapText="1" readingOrder="1"/>
      <protection locked="0"/>
    </xf>
    <xf numFmtId="0" fontId="18" fillId="0" borderId="0" xfId="11" applyFont="1" applyFill="1" applyBorder="1" applyAlignment="1" applyProtection="1">
      <alignment horizontal="center" vertical="center" wrapText="1" readingOrder="1"/>
      <protection locked="0"/>
    </xf>
    <xf numFmtId="0" fontId="3" fillId="0" borderId="0" xfId="11" applyFont="1" applyFill="1" applyAlignment="1" applyProtection="1">
      <alignment horizontal="center" vertical="center" wrapText="1" readingOrder="1"/>
      <protection locked="0"/>
    </xf>
    <xf numFmtId="0" fontId="19" fillId="37" borderId="0" xfId="5" applyFont="1" applyFill="1" applyBorder="1" applyAlignment="1" applyProtection="1">
      <alignment horizontal="left" vertical="center" indent="2"/>
      <protection locked="0"/>
    </xf>
    <xf numFmtId="0" fontId="19" fillId="0" borderId="0" xfId="5" applyFont="1" applyFill="1" applyBorder="1" applyAlignment="1" applyProtection="1">
      <alignment horizontal="left" vertical="center" indent="2"/>
      <protection locked="0"/>
    </xf>
    <xf numFmtId="3" fontId="19" fillId="37" borderId="0" xfId="5" applyNumberFormat="1" applyFont="1" applyFill="1" applyBorder="1" applyAlignment="1" applyProtection="1">
      <alignment horizontal="right" vertical="center" indent="1" readingOrder="1"/>
      <protection locked="0"/>
    </xf>
    <xf numFmtId="169" fontId="19" fillId="37" borderId="0" xfId="1" applyNumberFormat="1" applyFont="1" applyFill="1" applyBorder="1" applyAlignment="1" applyProtection="1">
      <alignment horizontal="right" vertical="center" indent="2"/>
      <protection locked="0"/>
    </xf>
    <xf numFmtId="0" fontId="20" fillId="0" borderId="0" xfId="5" applyFont="1" applyFill="1" applyBorder="1" applyAlignment="1" applyProtection="1">
      <alignment horizontal="left" vertical="center" indent="2"/>
      <protection locked="0"/>
    </xf>
    <xf numFmtId="3" fontId="20" fillId="0" borderId="0" xfId="5" applyNumberFormat="1" applyFont="1" applyFill="1" applyBorder="1" applyAlignment="1" applyProtection="1">
      <alignment horizontal="right" vertical="center" indent="1" readingOrder="1"/>
      <protection locked="0"/>
    </xf>
    <xf numFmtId="3" fontId="20" fillId="0" borderId="0" xfId="5" applyNumberFormat="1" applyFont="1" applyFill="1" applyBorder="1" applyAlignment="1" applyProtection="1">
      <alignment horizontal="left" vertical="center" indent="2"/>
      <protection locked="0"/>
    </xf>
    <xf numFmtId="169" fontId="20" fillId="0" borderId="0" xfId="1" applyNumberFormat="1" applyFont="1" applyFill="1" applyBorder="1" applyAlignment="1" applyProtection="1">
      <alignment horizontal="right" vertical="center" indent="2"/>
      <protection locked="0"/>
    </xf>
    <xf numFmtId="3" fontId="25" fillId="3" borderId="0" xfId="5" applyNumberFormat="1" applyFont="1" applyFill="1" applyBorder="1" applyProtection="1">
      <protection locked="0"/>
    </xf>
    <xf numFmtId="3" fontId="19" fillId="0" borderId="0" xfId="5" applyNumberFormat="1" applyFont="1" applyFill="1" applyBorder="1" applyAlignment="1" applyProtection="1">
      <alignment horizontal="left" vertical="center" indent="2"/>
      <protection locked="0"/>
    </xf>
    <xf numFmtId="3" fontId="20" fillId="37" borderId="0" xfId="5" applyNumberFormat="1" applyFont="1" applyFill="1" applyBorder="1" applyAlignment="1" applyProtection="1">
      <alignment horizontal="right" vertical="center" indent="1" readingOrder="1"/>
      <protection locked="0"/>
    </xf>
    <xf numFmtId="169" fontId="20" fillId="37" borderId="0" xfId="1" applyNumberFormat="1" applyFont="1" applyFill="1" applyBorder="1" applyAlignment="1" applyProtection="1">
      <alignment horizontal="right" vertical="center" indent="2"/>
      <protection locked="0"/>
    </xf>
    <xf numFmtId="169" fontId="20" fillId="0" borderId="0" xfId="5" applyNumberFormat="1" applyFont="1" applyFill="1" applyBorder="1" applyAlignment="1" applyProtection="1">
      <alignment horizontal="right" vertical="center" indent="2"/>
      <protection locked="0"/>
    </xf>
    <xf numFmtId="3" fontId="25" fillId="0" borderId="0" xfId="5" applyNumberFormat="1" applyFont="1" applyFill="1" applyBorder="1" applyProtection="1">
      <protection locked="0"/>
    </xf>
    <xf numFmtId="0" fontId="19" fillId="0" borderId="22" xfId="5" applyFont="1" applyFill="1" applyBorder="1" applyAlignment="1" applyProtection="1">
      <alignment horizontal="left" vertical="center" indent="2"/>
      <protection locked="0"/>
    </xf>
    <xf numFmtId="3" fontId="19" fillId="0" borderId="22" xfId="5" applyNumberFormat="1" applyFont="1" applyFill="1" applyBorder="1" applyAlignment="1" applyProtection="1">
      <alignment horizontal="right" vertical="center" indent="1" readingOrder="1"/>
      <protection locked="0"/>
    </xf>
    <xf numFmtId="169" fontId="19" fillId="0" borderId="22" xfId="5" applyNumberFormat="1" applyFont="1" applyFill="1" applyBorder="1" applyAlignment="1" applyProtection="1">
      <alignment horizontal="right" vertical="center" indent="2"/>
      <protection locked="0"/>
    </xf>
    <xf numFmtId="0" fontId="134" fillId="0" borderId="0" xfId="5" applyFont="1" applyFill="1" applyBorder="1" applyAlignment="1" applyProtection="1">
      <alignment horizontal="left" vertical="center" indent="2"/>
      <protection locked="0"/>
    </xf>
    <xf numFmtId="3" fontId="19" fillId="0" borderId="0" xfId="5" quotePrefix="1" applyNumberFormat="1" applyFont="1" applyFill="1" applyBorder="1" applyAlignment="1" applyProtection="1">
      <alignment horizontal="left" vertical="center" indent="2"/>
      <protection locked="0"/>
    </xf>
    <xf numFmtId="169" fontId="19" fillId="0" borderId="0" xfId="5" quotePrefix="1" applyNumberFormat="1" applyFont="1" applyFill="1" applyBorder="1" applyAlignment="1" applyProtection="1">
      <alignment horizontal="right" vertical="center" indent="2"/>
      <protection locked="0"/>
    </xf>
    <xf numFmtId="3" fontId="19" fillId="0" borderId="0" xfId="5" quotePrefix="1" applyNumberFormat="1" applyFont="1" applyFill="1" applyBorder="1" applyAlignment="1" applyProtection="1">
      <alignment horizontal="right" vertical="center" indent="1" readingOrder="1"/>
      <protection locked="0"/>
    </xf>
    <xf numFmtId="169" fontId="19" fillId="0" borderId="0" xfId="5" quotePrefix="1" applyNumberFormat="1" applyFont="1" applyFill="1" applyBorder="1" applyAlignment="1" applyProtection="1">
      <alignment horizontal="left" vertical="center" indent="2"/>
      <protection locked="0"/>
    </xf>
    <xf numFmtId="169" fontId="20" fillId="0" borderId="0" xfId="5" applyNumberFormat="1" applyFont="1" applyFill="1" applyBorder="1" applyAlignment="1" applyProtection="1">
      <alignment horizontal="left" vertical="center" indent="2"/>
      <protection locked="0"/>
    </xf>
    <xf numFmtId="3" fontId="8" fillId="3" borderId="0" xfId="5" applyNumberFormat="1" applyFont="1" applyFill="1" applyBorder="1" applyProtection="1">
      <protection locked="0"/>
    </xf>
    <xf numFmtId="0" fontId="8" fillId="3" borderId="0" xfId="5" applyFont="1" applyFill="1" applyBorder="1" applyProtection="1">
      <protection locked="0"/>
    </xf>
    <xf numFmtId="0" fontId="132" fillId="3" borderId="0" xfId="5" applyFont="1" applyFill="1" applyBorder="1" applyProtection="1">
      <protection locked="0"/>
    </xf>
    <xf numFmtId="0" fontId="22" fillId="0" borderId="0" xfId="5" applyFont="1" applyFill="1" applyBorder="1" applyProtection="1">
      <protection locked="0"/>
    </xf>
    <xf numFmtId="4" fontId="22" fillId="3" borderId="0" xfId="5" applyNumberFormat="1" applyFont="1" applyFill="1" applyBorder="1" applyAlignment="1" applyProtection="1">
      <protection locked="0"/>
    </xf>
    <xf numFmtId="4" fontId="22" fillId="0" borderId="0" xfId="5" applyNumberFormat="1" applyFont="1" applyFill="1" applyBorder="1" applyAlignment="1" applyProtection="1">
      <protection locked="0"/>
    </xf>
    <xf numFmtId="0" fontId="22" fillId="3" borderId="0" xfId="5" applyFont="1" applyFill="1" applyBorder="1" applyProtection="1">
      <protection locked="0"/>
    </xf>
    <xf numFmtId="4" fontId="22" fillId="3" borderId="0" xfId="5" applyNumberFormat="1" applyFont="1" applyFill="1" applyBorder="1" applyProtection="1">
      <protection locked="0"/>
    </xf>
    <xf numFmtId="4" fontId="22" fillId="0" borderId="0" xfId="5" applyNumberFormat="1" applyFont="1" applyFill="1" applyBorder="1" applyProtection="1">
      <protection locked="0"/>
    </xf>
    <xf numFmtId="14" fontId="22" fillId="3" borderId="0" xfId="5" applyNumberFormat="1" applyFont="1" applyFill="1" applyBorder="1" applyProtection="1">
      <protection locked="0"/>
    </xf>
    <xf numFmtId="0" fontId="22" fillId="0" borderId="0" xfId="0" applyFont="1" applyFill="1" applyBorder="1" applyAlignment="1" applyProtection="1">
      <alignment horizontal="left" indent="4"/>
      <protection locked="0"/>
    </xf>
    <xf numFmtId="0" fontId="2" fillId="0" borderId="0" xfId="11" applyFont="1" applyFill="1" applyBorder="1" applyAlignment="1" applyProtection="1">
      <alignment horizontal="left" vertical="center" wrapText="1" indent="4" readingOrder="1"/>
      <protection locked="0"/>
    </xf>
    <xf numFmtId="0" fontId="132" fillId="0" borderId="0" xfId="11" applyFont="1" applyFill="1" applyBorder="1" applyAlignment="1" applyProtection="1">
      <alignment horizontal="left" vertical="center" wrapText="1" indent="4" readingOrder="1"/>
      <protection locked="0"/>
    </xf>
    <xf numFmtId="0" fontId="132" fillId="0" borderId="0" xfId="11" applyFont="1" applyFill="1" applyBorder="1" applyAlignment="1" applyProtection="1">
      <alignment horizontal="center" vertical="center" wrapText="1" readingOrder="1"/>
      <protection locked="0"/>
    </xf>
    <xf numFmtId="0" fontId="132" fillId="0" borderId="0" xfId="11" applyFont="1" applyFill="1" applyAlignment="1" applyProtection="1">
      <alignment horizontal="center" vertical="center" wrapText="1" readingOrder="1"/>
      <protection locked="0"/>
    </xf>
    <xf numFmtId="0" fontId="19" fillId="0" borderId="0" xfId="11" applyFont="1" applyFill="1" applyAlignment="1" applyProtection="1">
      <alignment horizontal="center" vertical="center" wrapText="1" readingOrder="1"/>
      <protection locked="0"/>
    </xf>
    <xf numFmtId="0" fontId="19" fillId="37" borderId="0" xfId="0" applyFont="1" applyFill="1" applyBorder="1" applyAlignment="1" applyProtection="1">
      <alignment horizontal="left" vertical="center" indent="4"/>
      <protection locked="0"/>
    </xf>
    <xf numFmtId="0" fontId="19" fillId="0" borderId="0" xfId="0" applyFont="1" applyFill="1" applyBorder="1" applyAlignment="1" applyProtection="1">
      <alignment horizontal="left" vertical="center" indent="4"/>
      <protection locked="0"/>
    </xf>
    <xf numFmtId="0" fontId="20" fillId="0" borderId="0" xfId="0" applyFont="1" applyFill="1" applyBorder="1" applyAlignment="1" applyProtection="1">
      <alignment horizontal="left" vertical="center" indent="5"/>
      <protection locked="0"/>
    </xf>
    <xf numFmtId="3" fontId="19" fillId="0" borderId="0" xfId="0" applyNumberFormat="1" applyFont="1" applyFill="1" applyBorder="1" applyAlignment="1" applyProtection="1">
      <alignment horizontal="right" vertical="center" indent="1"/>
      <protection locked="0"/>
    </xf>
    <xf numFmtId="169" fontId="19" fillId="0" borderId="0" xfId="1" applyNumberFormat="1" applyFont="1" applyFill="1" applyBorder="1" applyAlignment="1" applyProtection="1">
      <alignment horizontal="right" vertical="center"/>
      <protection locked="0"/>
    </xf>
    <xf numFmtId="3" fontId="20" fillId="0" borderId="0" xfId="0" applyNumberFormat="1" applyFont="1" applyFill="1" applyBorder="1" applyAlignment="1" applyProtection="1">
      <alignment horizontal="right" vertical="center" indent="1"/>
      <protection locked="0"/>
    </xf>
    <xf numFmtId="0" fontId="136" fillId="0" borderId="0" xfId="0" applyFont="1" applyBorder="1" applyProtection="1">
      <protection locked="0"/>
    </xf>
    <xf numFmtId="0" fontId="20" fillId="0" borderId="0" xfId="0" applyFont="1" applyFill="1" applyBorder="1" applyAlignment="1" applyProtection="1">
      <alignment horizontal="left" vertical="center" indent="4"/>
      <protection locked="0"/>
    </xf>
    <xf numFmtId="3" fontId="19" fillId="0" borderId="22" xfId="0" applyNumberFormat="1" applyFont="1" applyFill="1" applyBorder="1" applyAlignment="1" applyProtection="1">
      <alignment horizontal="left" vertical="center" indent="4"/>
      <protection locked="0"/>
    </xf>
    <xf numFmtId="3" fontId="19" fillId="0" borderId="22" xfId="0" applyNumberFormat="1" applyFont="1" applyFill="1" applyBorder="1" applyAlignment="1" applyProtection="1">
      <alignment horizontal="right" vertical="center" indent="1"/>
      <protection locked="0"/>
    </xf>
    <xf numFmtId="0" fontId="23" fillId="0" borderId="0" xfId="11" applyFont="1" applyFill="1" applyBorder="1" applyAlignment="1" applyProtection="1">
      <alignment horizontal="left" vertical="center" wrapText="1" indent="1" readingOrder="1"/>
      <protection locked="0"/>
    </xf>
    <xf numFmtId="0" fontId="24" fillId="0" borderId="0" xfId="11" applyFont="1" applyFill="1" applyBorder="1" applyAlignment="1" applyProtection="1">
      <alignment horizontal="center" vertical="center" wrapText="1" readingOrder="1"/>
      <protection locked="0"/>
    </xf>
    <xf numFmtId="0" fontId="0" fillId="0" borderId="0" xfId="0" applyFill="1" applyBorder="1" applyAlignment="1" applyProtection="1">
      <alignment horizontal="left" indent="1"/>
      <protection locked="0"/>
    </xf>
    <xf numFmtId="0" fontId="20" fillId="0" borderId="0" xfId="0" applyFont="1" applyBorder="1" applyAlignment="1" applyProtection="1">
      <alignment horizontal="left" vertical="center" indent="1"/>
      <protection locked="0"/>
    </xf>
    <xf numFmtId="0" fontId="19" fillId="37" borderId="0" xfId="0" applyFont="1" applyFill="1" applyBorder="1" applyAlignment="1" applyProtection="1">
      <alignment horizontal="left" vertical="center" indent="1"/>
      <protection locked="0"/>
    </xf>
    <xf numFmtId="0" fontId="20" fillId="0" borderId="0" xfId="0" applyFont="1" applyFill="1" applyBorder="1" applyAlignment="1" applyProtection="1">
      <alignment horizontal="left" vertical="center" indent="1"/>
      <protection locked="0"/>
    </xf>
    <xf numFmtId="0" fontId="13" fillId="0" borderId="0" xfId="0" applyFont="1" applyFill="1" applyBorder="1" applyProtection="1">
      <protection locked="0"/>
    </xf>
    <xf numFmtId="0" fontId="13" fillId="0" borderId="0" xfId="0" applyFont="1" applyFill="1" applyBorder="1" applyAlignment="1" applyProtection="1">
      <alignment horizontal="right" indent="1"/>
      <protection locked="0"/>
    </xf>
    <xf numFmtId="0" fontId="18" fillId="0" borderId="0" xfId="11" applyFont="1" applyFill="1" applyBorder="1" applyAlignment="1" applyProtection="1">
      <alignment horizontal="left" vertical="center" wrapText="1" readingOrder="1"/>
      <protection locked="0"/>
    </xf>
    <xf numFmtId="0" fontId="20" fillId="0" borderId="0" xfId="0" applyFont="1" applyBorder="1" applyAlignment="1" applyProtection="1">
      <alignment horizontal="left" vertical="center" indent="2"/>
      <protection locked="0"/>
    </xf>
    <xf numFmtId="0" fontId="20" fillId="0" borderId="0" xfId="0" applyFont="1" applyFill="1" applyBorder="1" applyAlignment="1" applyProtection="1">
      <alignment horizontal="left" vertical="center"/>
      <protection locked="0"/>
    </xf>
    <xf numFmtId="3" fontId="20" fillId="0" borderId="0" xfId="4" applyNumberFormat="1" applyFont="1" applyFill="1" applyBorder="1" applyAlignment="1" applyProtection="1">
      <alignment horizontal="right" vertical="center" indent="1"/>
      <protection locked="0"/>
    </xf>
    <xf numFmtId="169" fontId="20" fillId="0" borderId="0" xfId="0" applyNumberFormat="1" applyFont="1" applyBorder="1" applyAlignment="1" applyProtection="1">
      <alignment horizontal="right" vertical="center" indent="1"/>
      <protection locked="0"/>
    </xf>
    <xf numFmtId="0" fontId="19" fillId="37" borderId="0" xfId="4" applyFont="1" applyFill="1" applyBorder="1" applyAlignment="1" applyProtection="1">
      <alignment vertical="center"/>
      <protection locked="0"/>
    </xf>
    <xf numFmtId="0" fontId="19" fillId="0" borderId="0" xfId="4" applyFont="1" applyFill="1" applyBorder="1" applyAlignment="1" applyProtection="1">
      <alignment vertical="center"/>
      <protection locked="0"/>
    </xf>
    <xf numFmtId="3" fontId="19" fillId="37" borderId="0" xfId="4" applyNumberFormat="1" applyFont="1" applyFill="1" applyBorder="1" applyAlignment="1" applyProtection="1">
      <alignment horizontal="right" vertical="center" indent="1"/>
      <protection locked="0"/>
    </xf>
    <xf numFmtId="3" fontId="19" fillId="0" borderId="0" xfId="4" applyNumberFormat="1" applyFont="1" applyFill="1" applyBorder="1" applyAlignment="1" applyProtection="1">
      <alignment horizontal="right" vertical="center" indent="1"/>
      <protection locked="0"/>
    </xf>
    <xf numFmtId="169" fontId="20" fillId="0" borderId="0" xfId="0" applyNumberFormat="1" applyFont="1" applyFill="1" applyBorder="1" applyAlignment="1" applyProtection="1">
      <alignment horizontal="right" vertical="center" indent="1"/>
      <protection locked="0"/>
    </xf>
    <xf numFmtId="0" fontId="0" fillId="0" borderId="0" xfId="0" applyFont="1" applyFill="1" applyBorder="1" applyProtection="1">
      <protection locked="0"/>
    </xf>
    <xf numFmtId="0" fontId="19" fillId="3" borderId="22" xfId="4" applyFont="1" applyFill="1" applyBorder="1" applyAlignment="1" applyProtection="1">
      <alignment vertical="center"/>
      <protection locked="0"/>
    </xf>
    <xf numFmtId="0" fontId="19" fillId="0" borderId="22" xfId="4" applyFont="1" applyFill="1" applyBorder="1" applyAlignment="1" applyProtection="1">
      <alignment vertical="center"/>
      <protection locked="0"/>
    </xf>
    <xf numFmtId="3" fontId="19" fillId="3" borderId="22" xfId="4" applyNumberFormat="1" applyFont="1" applyFill="1" applyBorder="1" applyAlignment="1" applyProtection="1">
      <alignment horizontal="right" vertical="center" indent="1"/>
      <protection locked="0"/>
    </xf>
    <xf numFmtId="169" fontId="19" fillId="3" borderId="22" xfId="1" applyNumberFormat="1" applyFont="1" applyFill="1" applyBorder="1" applyAlignment="1" applyProtection="1">
      <alignment horizontal="right" vertical="center" indent="1"/>
      <protection locked="0"/>
    </xf>
    <xf numFmtId="0" fontId="20" fillId="0" borderId="0" xfId="4" applyFont="1" applyFill="1" applyBorder="1" applyAlignment="1" applyProtection="1">
      <alignment vertical="center"/>
      <protection locked="0"/>
    </xf>
    <xf numFmtId="169" fontId="20" fillId="0" borderId="0" xfId="1" applyNumberFormat="1" applyFont="1" applyFill="1" applyBorder="1" applyAlignment="1" applyProtection="1">
      <alignment vertical="center"/>
      <protection locked="0"/>
    </xf>
    <xf numFmtId="169" fontId="20" fillId="0" borderId="0" xfId="0" applyNumberFormat="1" applyFont="1" applyBorder="1" applyAlignment="1" applyProtection="1">
      <alignment vertical="center"/>
      <protection locked="0"/>
    </xf>
    <xf numFmtId="0" fontId="26" fillId="0" borderId="0" xfId="0" applyFont="1" applyFill="1" applyBorder="1" applyProtection="1">
      <protection locked="0"/>
    </xf>
    <xf numFmtId="0" fontId="27" fillId="0" borderId="0" xfId="0" applyFont="1" applyFill="1" applyBorder="1" applyProtection="1">
      <protection locked="0"/>
    </xf>
    <xf numFmtId="0" fontId="27" fillId="0" borderId="0" xfId="0" applyFont="1" applyFill="1" applyBorder="1" applyAlignment="1" applyProtection="1">
      <alignment horizontal="right" indent="1"/>
      <protection locked="0"/>
    </xf>
    <xf numFmtId="0" fontId="0" fillId="0" borderId="0" xfId="0" applyFont="1" applyFill="1" applyBorder="1" applyAlignment="1" applyProtection="1">
      <alignment horizontal="right" indent="1"/>
      <protection locked="0"/>
    </xf>
    <xf numFmtId="0" fontId="17" fillId="0" borderId="0" xfId="0" applyFont="1" applyAlignment="1" applyProtection="1">
      <alignment horizontal="left" vertical="center" indent="1"/>
      <protection locked="0"/>
    </xf>
    <xf numFmtId="0" fontId="17" fillId="0" borderId="0" xfId="0" applyFont="1" applyFill="1" applyAlignment="1" applyProtection="1">
      <alignment vertical="center"/>
      <protection locked="0"/>
    </xf>
    <xf numFmtId="0" fontId="0" fillId="0" borderId="0" xfId="0" applyFont="1" applyAlignment="1" applyProtection="1">
      <alignment horizontal="right" vertical="center" indent="1"/>
      <protection locked="0"/>
    </xf>
    <xf numFmtId="0" fontId="0" fillId="0" borderId="0" xfId="0" applyFont="1" applyFill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0" fontId="137" fillId="0" borderId="0" xfId="11" applyFont="1" applyFill="1" applyAlignment="1" applyProtection="1">
      <alignment horizontal="left" vertical="center" wrapText="1" readingOrder="1"/>
      <protection locked="0"/>
    </xf>
    <xf numFmtId="0" fontId="18" fillId="0" borderId="0" xfId="11" applyFont="1" applyFill="1" applyAlignment="1" applyProtection="1">
      <alignment horizontal="left" vertical="center" wrapText="1" indent="1"/>
      <protection locked="0"/>
    </xf>
    <xf numFmtId="0" fontId="18" fillId="0" borderId="0" xfId="11" applyFont="1" applyFill="1" applyAlignment="1" applyProtection="1">
      <alignment horizontal="left" vertical="center" wrapText="1" readingOrder="1"/>
      <protection locked="0"/>
    </xf>
    <xf numFmtId="0" fontId="18" fillId="0" borderId="0" xfId="11" applyFont="1" applyFill="1" applyAlignment="1" applyProtection="1">
      <alignment horizontal="center" vertical="center" wrapText="1" readingOrder="1"/>
      <protection locked="0"/>
    </xf>
    <xf numFmtId="0" fontId="18" fillId="0" borderId="0" xfId="11" applyFont="1" applyFill="1" applyAlignment="1" applyProtection="1">
      <alignment horizontal="right" vertical="center" wrapText="1" indent="1" readingOrder="1"/>
      <protection locked="0"/>
    </xf>
    <xf numFmtId="0" fontId="0" fillId="0" borderId="0" xfId="0" applyFill="1" applyAlignment="1" applyProtection="1">
      <alignment vertical="center"/>
      <protection locked="0"/>
    </xf>
    <xf numFmtId="3" fontId="19" fillId="0" borderId="0" xfId="3" applyNumberFormat="1" applyFont="1" applyFill="1" applyBorder="1" applyAlignment="1" applyProtection="1">
      <alignment horizontal="left" vertical="center" indent="1"/>
      <protection locked="0"/>
    </xf>
    <xf numFmtId="3" fontId="19" fillId="0" borderId="0" xfId="3" applyNumberFormat="1" applyFont="1" applyFill="1" applyBorder="1" applyAlignment="1" applyProtection="1">
      <alignment vertical="center"/>
      <protection locked="0"/>
    </xf>
    <xf numFmtId="3" fontId="19" fillId="0" borderId="0" xfId="3" applyNumberFormat="1" applyFont="1" applyFill="1" applyBorder="1" applyAlignment="1" applyProtection="1">
      <alignment horizontal="right" vertical="center" indent="1"/>
      <protection locked="0"/>
    </xf>
    <xf numFmtId="170" fontId="19" fillId="0" borderId="0" xfId="3" applyNumberFormat="1" applyFont="1" applyFill="1" applyBorder="1" applyAlignment="1" applyProtection="1">
      <alignment vertical="center"/>
      <protection locked="0"/>
    </xf>
    <xf numFmtId="172" fontId="20" fillId="36" borderId="0" xfId="0" applyNumberFormat="1" applyFont="1" applyFill="1" applyBorder="1" applyAlignment="1" applyProtection="1">
      <alignment horizontal="left" vertical="center" indent="3"/>
      <protection locked="0"/>
    </xf>
    <xf numFmtId="172" fontId="20" fillId="0" borderId="0" xfId="0" applyNumberFormat="1" applyFont="1" applyFill="1" applyBorder="1" applyAlignment="1" applyProtection="1">
      <alignment horizontal="left" vertical="center" indent="2"/>
      <protection locked="0"/>
    </xf>
    <xf numFmtId="3" fontId="20" fillId="0" borderId="0" xfId="3" applyNumberFormat="1" applyFont="1" applyFill="1" applyBorder="1" applyAlignment="1" applyProtection="1">
      <alignment horizontal="right" vertical="center" indent="1"/>
      <protection locked="0"/>
    </xf>
    <xf numFmtId="170" fontId="20" fillId="0" borderId="0" xfId="3" applyNumberFormat="1" applyFont="1" applyFill="1" applyBorder="1" applyAlignment="1" applyProtection="1">
      <alignment vertical="center"/>
      <protection locked="0"/>
    </xf>
    <xf numFmtId="3" fontId="19" fillId="37" borderId="0" xfId="3" applyNumberFormat="1" applyFont="1" applyFill="1" applyBorder="1" applyAlignment="1" applyProtection="1">
      <alignment horizontal="left" vertical="center" indent="1"/>
      <protection locked="0"/>
    </xf>
    <xf numFmtId="3" fontId="19" fillId="37" borderId="0" xfId="3" applyNumberFormat="1" applyFont="1" applyFill="1" applyBorder="1" applyAlignment="1" applyProtection="1">
      <alignment horizontal="right" vertical="center" indent="1"/>
      <protection locked="0"/>
    </xf>
    <xf numFmtId="172" fontId="20" fillId="0" borderId="0" xfId="0" applyNumberFormat="1" applyFont="1" applyFill="1" applyBorder="1" applyAlignment="1" applyProtection="1">
      <alignment horizontal="left" vertical="center" indent="3"/>
      <protection locked="0"/>
    </xf>
    <xf numFmtId="3" fontId="20" fillId="0" borderId="0" xfId="3" applyNumberFormat="1" applyFont="1" applyFill="1" applyBorder="1" applyAlignment="1" applyProtection="1">
      <alignment vertical="center"/>
      <protection locked="0"/>
    </xf>
    <xf numFmtId="170" fontId="19" fillId="37" borderId="0" xfId="3" applyNumberFormat="1" applyFont="1" applyFill="1" applyBorder="1" applyAlignment="1" applyProtection="1">
      <alignment vertical="center"/>
      <protection locked="0"/>
    </xf>
    <xf numFmtId="3" fontId="19" fillId="0" borderId="0" xfId="3" applyNumberFormat="1" applyFont="1" applyFill="1" applyBorder="1" applyAlignment="1" applyProtection="1">
      <alignment horizontal="left" vertical="center" wrapText="1" indent="1"/>
      <protection locked="0"/>
    </xf>
    <xf numFmtId="3" fontId="19" fillId="0" borderId="0" xfId="3" applyNumberFormat="1" applyFont="1" applyFill="1" applyBorder="1" applyAlignment="1" applyProtection="1">
      <alignment vertical="center" wrapText="1"/>
      <protection locked="0"/>
    </xf>
    <xf numFmtId="3" fontId="19" fillId="0" borderId="22" xfId="3" applyNumberFormat="1" applyFont="1" applyFill="1" applyBorder="1" applyAlignment="1" applyProtection="1">
      <alignment horizontal="left" vertical="center" indent="1"/>
      <protection locked="0"/>
    </xf>
    <xf numFmtId="3" fontId="19" fillId="0" borderId="22" xfId="3" applyNumberFormat="1" applyFont="1" applyFill="1" applyBorder="1" applyAlignment="1" applyProtection="1">
      <alignment horizontal="right" vertical="center" indent="1"/>
      <protection locked="0"/>
    </xf>
    <xf numFmtId="169" fontId="19" fillId="0" borderId="22" xfId="1" applyNumberFormat="1" applyFont="1" applyFill="1" applyBorder="1" applyAlignment="1" applyProtection="1">
      <alignment horizontal="right" vertical="center" indent="1"/>
      <protection locked="0"/>
    </xf>
    <xf numFmtId="0" fontId="0" fillId="0" borderId="0" xfId="0" applyFont="1" applyAlignment="1" applyProtection="1">
      <alignment horizontal="left" vertical="center" indent="1"/>
      <protection locked="0"/>
    </xf>
    <xf numFmtId="0" fontId="0" fillId="0" borderId="0" xfId="0" applyAlignment="1" applyProtection="1">
      <alignment horizontal="right" vertical="center" indent="1"/>
      <protection locked="0"/>
    </xf>
    <xf numFmtId="0" fontId="19" fillId="0" borderId="0" xfId="0" applyFont="1" applyFill="1" applyBorder="1" applyAlignment="1" applyProtection="1">
      <alignment horizontal="left" vertical="center"/>
      <protection locked="0"/>
    </xf>
    <xf numFmtId="0" fontId="20" fillId="0" borderId="0" xfId="0" applyFont="1" applyFill="1" applyBorder="1" applyAlignment="1" applyProtection="1">
      <alignment vertical="center"/>
      <protection locked="0"/>
    </xf>
    <xf numFmtId="0" fontId="20" fillId="3" borderId="0" xfId="0" applyFont="1" applyFill="1" applyBorder="1" applyAlignment="1" applyProtection="1">
      <alignment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vertical="center"/>
      <protection locked="0"/>
    </xf>
    <xf numFmtId="168" fontId="6" fillId="0" borderId="0" xfId="2" applyNumberFormat="1" applyFont="1" applyFill="1" applyBorder="1" applyAlignment="1" applyProtection="1">
      <alignment vertical="center"/>
      <protection locked="0"/>
    </xf>
    <xf numFmtId="168" fontId="6" fillId="0" borderId="0" xfId="2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19" fillId="3" borderId="0" xfId="0" applyFont="1" applyFill="1" applyBorder="1" applyAlignment="1" applyProtection="1">
      <alignment vertical="center"/>
      <protection locked="0"/>
    </xf>
    <xf numFmtId="169" fontId="7" fillId="0" borderId="0" xfId="1" applyNumberFormat="1" applyFont="1" applyFill="1" applyBorder="1" applyAlignment="1" applyProtection="1">
      <alignment horizontal="right" vertical="center"/>
      <protection locked="0"/>
    </xf>
    <xf numFmtId="0" fontId="19" fillId="0" borderId="22" xfId="0" applyFont="1" applyFill="1" applyBorder="1" applyAlignment="1" applyProtection="1">
      <alignment horizontal="left" vertical="center"/>
      <protection locked="0"/>
    </xf>
    <xf numFmtId="169" fontId="6" fillId="0" borderId="0" xfId="1" applyNumberFormat="1" applyFont="1" applyFill="1" applyBorder="1" applyAlignment="1" applyProtection="1">
      <alignment horizontal="right" vertical="center"/>
      <protection locked="0"/>
    </xf>
    <xf numFmtId="3" fontId="19" fillId="0" borderId="0" xfId="0" applyNumberFormat="1" applyFont="1" applyFill="1" applyBorder="1" applyAlignment="1" applyProtection="1">
      <alignment horizontal="right" vertical="center"/>
      <protection locked="0"/>
    </xf>
    <xf numFmtId="3" fontId="6" fillId="0" borderId="0" xfId="0" applyNumberFormat="1" applyFont="1" applyFill="1" applyBorder="1" applyAlignment="1" applyProtection="1">
      <alignment horizontal="right" vertical="center"/>
      <protection locked="0"/>
    </xf>
    <xf numFmtId="0" fontId="6" fillId="0" borderId="0" xfId="0" applyFont="1" applyFill="1" applyBorder="1" applyAlignment="1" applyProtection="1">
      <alignment horizontal="left" vertical="center"/>
      <protection locked="0"/>
    </xf>
    <xf numFmtId="169" fontId="22" fillId="0" borderId="20" xfId="1" applyNumberFormat="1" applyFont="1" applyFill="1" applyBorder="1" applyAlignment="1" applyProtection="1">
      <alignment horizontal="right" vertical="center" indent="1"/>
    </xf>
    <xf numFmtId="169" fontId="22" fillId="0" borderId="54" xfId="1" applyNumberFormat="1" applyFont="1" applyFill="1" applyBorder="1" applyAlignment="1" applyProtection="1">
      <alignment horizontal="right" vertical="center" indent="1"/>
    </xf>
    <xf numFmtId="169" fontId="22" fillId="0" borderId="21" xfId="1" applyNumberFormat="1" applyFont="1" applyFill="1" applyBorder="1" applyAlignment="1" applyProtection="1">
      <alignment horizontal="right" vertical="center" indent="1"/>
    </xf>
    <xf numFmtId="202" fontId="22" fillId="0" borderId="21" xfId="1" applyNumberFormat="1" applyFont="1" applyFill="1" applyBorder="1" applyAlignment="1" applyProtection="1">
      <alignment horizontal="right" vertical="center" indent="1"/>
    </xf>
    <xf numFmtId="0" fontId="0" fillId="0" borderId="0" xfId="0" applyFont="1" applyBorder="1" applyProtection="1"/>
    <xf numFmtId="0" fontId="23" fillId="0" borderId="0" xfId="11" applyFont="1" applyFill="1" applyBorder="1" applyAlignment="1" applyProtection="1">
      <alignment horizontal="center" vertical="center" wrapText="1" readingOrder="1"/>
    </xf>
    <xf numFmtId="0" fontId="23" fillId="0" borderId="0" xfId="11" applyFont="1" applyFill="1" applyBorder="1" applyAlignment="1" applyProtection="1">
      <alignment horizontal="center" vertical="center" wrapText="1"/>
    </xf>
    <xf numFmtId="0" fontId="0" fillId="0" borderId="0" xfId="0" applyProtection="1"/>
    <xf numFmtId="0" fontId="0" fillId="0" borderId="0" xfId="0" applyFill="1" applyProtection="1"/>
    <xf numFmtId="0" fontId="0" fillId="0" borderId="0" xfId="0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24" fillId="0" borderId="0" xfId="11" quotePrefix="1" applyFont="1" applyFill="1" applyAlignment="1" applyProtection="1">
      <alignment horizontal="left" wrapText="1" readingOrder="1"/>
    </xf>
    <xf numFmtId="0" fontId="24" fillId="0" borderId="0" xfId="11" applyFont="1" applyFill="1" applyAlignment="1" applyProtection="1">
      <alignment horizontal="center" wrapText="1" readingOrder="1"/>
    </xf>
    <xf numFmtId="0" fontId="10" fillId="0" borderId="0" xfId="0" applyFont="1" applyAlignment="1" applyProtection="1"/>
    <xf numFmtId="0" fontId="24" fillId="0" borderId="0" xfId="11" applyFont="1" applyFill="1" applyAlignment="1" applyProtection="1">
      <alignment horizontal="left" wrapText="1" readingOrder="1"/>
    </xf>
    <xf numFmtId="0" fontId="132" fillId="0" borderId="50" xfId="0" applyFont="1" applyFill="1" applyBorder="1" applyAlignment="1" applyProtection="1">
      <alignment horizontal="left" vertical="center" indent="1"/>
    </xf>
    <xf numFmtId="0" fontId="132" fillId="0" borderId="0" xfId="0" applyFont="1" applyFill="1" applyAlignment="1" applyProtection="1">
      <alignment horizontal="left" vertical="center"/>
    </xf>
    <xf numFmtId="0" fontId="22" fillId="0" borderId="0" xfId="0" applyFont="1" applyFill="1" applyAlignment="1" applyProtection="1">
      <alignment vertical="center"/>
    </xf>
    <xf numFmtId="0" fontId="132" fillId="0" borderId="51" xfId="0" applyFont="1" applyFill="1" applyBorder="1" applyAlignment="1" applyProtection="1">
      <alignment horizontal="left" vertical="center" indent="1"/>
    </xf>
    <xf numFmtId="0" fontId="132" fillId="0" borderId="52" xfId="0" applyFont="1" applyFill="1" applyBorder="1" applyAlignment="1" applyProtection="1">
      <alignment horizontal="left" vertical="center" indent="1"/>
    </xf>
    <xf numFmtId="0" fontId="132" fillId="0" borderId="0" xfId="0" applyFont="1" applyFill="1" applyAlignment="1" applyProtection="1">
      <alignment horizontal="left" vertical="center" indent="1"/>
    </xf>
    <xf numFmtId="169" fontId="22" fillId="0" borderId="0" xfId="1" applyNumberFormat="1" applyFont="1" applyFill="1" applyAlignment="1" applyProtection="1">
      <alignment horizontal="right" vertical="center" indent="1"/>
    </xf>
    <xf numFmtId="0" fontId="132" fillId="0" borderId="0" xfId="0" applyFont="1" applyFill="1" applyBorder="1" applyAlignment="1" applyProtection="1">
      <alignment horizontal="left" vertical="center"/>
    </xf>
    <xf numFmtId="0" fontId="22" fillId="0" borderId="0" xfId="0" applyFont="1" applyProtection="1"/>
    <xf numFmtId="0" fontId="132" fillId="0" borderId="0" xfId="0" applyFont="1" applyFill="1" applyBorder="1" applyAlignment="1" applyProtection="1">
      <alignment horizontal="left" vertical="center" indent="1"/>
    </xf>
    <xf numFmtId="169" fontId="22" fillId="0" borderId="0" xfId="1" applyNumberFormat="1" applyFont="1" applyFill="1" applyBorder="1" applyAlignment="1" applyProtection="1">
      <alignment horizontal="right" vertical="center" indent="1"/>
    </xf>
    <xf numFmtId="0" fontId="132" fillId="0" borderId="0" xfId="0" applyFont="1" applyFill="1" applyBorder="1" applyAlignment="1" applyProtection="1">
      <alignment horizontal="center" vertical="center"/>
    </xf>
    <xf numFmtId="0" fontId="133" fillId="0" borderId="0" xfId="0" applyFont="1" applyBorder="1" applyProtection="1"/>
    <xf numFmtId="0" fontId="133" fillId="0" borderId="0" xfId="0" applyFont="1" applyFill="1" applyBorder="1" applyProtection="1"/>
    <xf numFmtId="0" fontId="133" fillId="0" borderId="0" xfId="0" applyFont="1" applyFill="1" applyBorder="1" applyAlignment="1" applyProtection="1">
      <alignment horizontal="center"/>
    </xf>
    <xf numFmtId="0" fontId="22" fillId="0" borderId="0" xfId="0" applyFont="1" applyBorder="1" applyProtection="1"/>
    <xf numFmtId="0" fontId="22" fillId="0" borderId="0" xfId="0" applyFont="1" applyFill="1" applyProtection="1"/>
    <xf numFmtId="0" fontId="22" fillId="0" borderId="0" xfId="0" applyFont="1" applyFill="1" applyAlignment="1" applyProtection="1">
      <alignment horizontal="center"/>
    </xf>
    <xf numFmtId="3" fontId="19" fillId="37" borderId="0" xfId="5" quotePrefix="1" applyNumberFormat="1" applyFont="1" applyFill="1" applyBorder="1" applyAlignment="1" applyProtection="1">
      <alignment horizontal="right" vertical="center" indent="1" readingOrder="1"/>
      <protection locked="0"/>
    </xf>
    <xf numFmtId="3" fontId="29" fillId="0" borderId="22" xfId="0" applyNumberFormat="1" applyFont="1" applyBorder="1" applyAlignment="1" applyProtection="1">
      <alignment horizontal="right" vertical="center" indent="1"/>
      <protection locked="0"/>
    </xf>
    <xf numFmtId="0" fontId="145" fillId="0" borderId="0" xfId="0" applyFont="1"/>
    <xf numFmtId="0" fontId="146" fillId="0" borderId="0" xfId="0" applyFont="1"/>
    <xf numFmtId="0" fontId="146" fillId="0" borderId="0" xfId="0" applyFont="1" applyBorder="1"/>
    <xf numFmtId="0" fontId="147" fillId="3" borderId="5" xfId="0" applyFont="1" applyFill="1" applyBorder="1" applyAlignment="1">
      <alignment horizontal="left" wrapText="1"/>
    </xf>
    <xf numFmtId="0" fontId="148" fillId="0" borderId="60" xfId="0" applyFont="1" applyBorder="1"/>
    <xf numFmtId="0" fontId="135" fillId="85" borderId="0" xfId="0" applyFont="1" applyFill="1" applyBorder="1" applyAlignment="1" applyProtection="1">
      <alignment horizontal="left" vertical="center"/>
    </xf>
    <xf numFmtId="0" fontId="135" fillId="85" borderId="0" xfId="0" applyFont="1" applyFill="1" applyBorder="1" applyAlignment="1" applyProtection="1">
      <alignment horizontal="center" vertical="center"/>
    </xf>
    <xf numFmtId="3" fontId="146" fillId="0" borderId="0" xfId="0" applyNumberFormat="1" applyFont="1"/>
    <xf numFmtId="0" fontId="150" fillId="35" borderId="0" xfId="11" applyFont="1" applyFill="1" applyBorder="1" applyAlignment="1" applyProtection="1">
      <alignment horizontal="center" vertical="center" wrapText="1" readingOrder="1"/>
      <protection locked="0"/>
    </xf>
    <xf numFmtId="0" fontId="151" fillId="0" borderId="0" xfId="0" applyFont="1" applyAlignment="1">
      <alignment horizontal="center"/>
    </xf>
    <xf numFmtId="0" fontId="151" fillId="3" borderId="0" xfId="0" applyFont="1" applyFill="1" applyAlignment="1">
      <alignment horizontal="center"/>
    </xf>
    <xf numFmtId="0" fontId="155" fillId="0" borderId="0" xfId="0" applyFont="1" applyAlignment="1" applyProtection="1">
      <alignment horizontal="center" vertical="center"/>
      <protection locked="0"/>
    </xf>
    <xf numFmtId="0" fontId="155" fillId="0" borderId="0" xfId="0" applyFont="1" applyAlignment="1" applyProtection="1">
      <alignment horizontal="right" vertical="center" indent="1"/>
      <protection locked="0"/>
    </xf>
    <xf numFmtId="0" fontId="155" fillId="0" borderId="0" xfId="0" applyFont="1" applyFill="1" applyAlignment="1" applyProtection="1">
      <alignment vertical="center"/>
      <protection locked="0"/>
    </xf>
    <xf numFmtId="0" fontId="152" fillId="0" borderId="65" xfId="0" applyFont="1" applyBorder="1"/>
    <xf numFmtId="0" fontId="152" fillId="0" borderId="66" xfId="0" applyFont="1" applyBorder="1"/>
    <xf numFmtId="0" fontId="135" fillId="0" borderId="0" xfId="0" applyFont="1" applyBorder="1" applyProtection="1"/>
    <xf numFmtId="0" fontId="156" fillId="85" borderId="0" xfId="0" applyFont="1" applyFill="1" applyBorder="1" applyAlignment="1" applyProtection="1">
      <alignment horizontal="right" vertical="center"/>
    </xf>
    <xf numFmtId="0" fontId="24" fillId="35" borderId="0" xfId="11" applyFont="1" applyFill="1" applyBorder="1" applyAlignment="1" applyProtection="1">
      <alignment horizontal="center" vertical="center" wrapText="1" readingOrder="1"/>
      <protection locked="0"/>
    </xf>
    <xf numFmtId="3" fontId="22" fillId="0" borderId="20" xfId="0" applyNumberFormat="1" applyFont="1" applyFill="1" applyBorder="1" applyAlignment="1" applyProtection="1">
      <alignment horizontal="right" vertical="center"/>
    </xf>
    <xf numFmtId="205" fontId="22" fillId="0" borderId="21" xfId="1" applyNumberFormat="1" applyFont="1" applyFill="1" applyBorder="1" applyAlignment="1" applyProtection="1">
      <alignment horizontal="right" vertical="center"/>
    </xf>
    <xf numFmtId="3" fontId="22" fillId="0" borderId="54" xfId="0" applyNumberFormat="1" applyFont="1" applyFill="1" applyBorder="1" applyAlignment="1" applyProtection="1">
      <alignment horizontal="right" vertical="center"/>
    </xf>
    <xf numFmtId="3" fontId="22" fillId="0" borderId="0" xfId="0" applyNumberFormat="1" applyFont="1" applyFill="1" applyAlignment="1" applyProtection="1">
      <alignment horizontal="right" vertical="center"/>
    </xf>
    <xf numFmtId="3" fontId="22" fillId="0" borderId="0" xfId="0" applyNumberFormat="1" applyFont="1" applyFill="1" applyBorder="1" applyAlignment="1" applyProtection="1">
      <alignment horizontal="right" vertical="center"/>
    </xf>
    <xf numFmtId="3" fontId="22" fillId="0" borderId="16" xfId="0" applyNumberFormat="1" applyFont="1" applyFill="1" applyBorder="1" applyAlignment="1" applyProtection="1">
      <alignment vertical="center"/>
    </xf>
    <xf numFmtId="3" fontId="22" fillId="0" borderId="17" xfId="0" applyNumberFormat="1" applyFont="1" applyFill="1" applyBorder="1" applyAlignment="1" applyProtection="1">
      <alignment vertical="center"/>
    </xf>
    <xf numFmtId="3" fontId="22" fillId="0" borderId="53" xfId="0" applyNumberFormat="1" applyFont="1" applyFill="1" applyBorder="1" applyAlignment="1" applyProtection="1">
      <alignment vertical="center"/>
    </xf>
    <xf numFmtId="3" fontId="22" fillId="0" borderId="0" xfId="0" applyNumberFormat="1" applyFont="1" applyFill="1" applyBorder="1" applyAlignment="1" applyProtection="1">
      <alignment vertical="center"/>
    </xf>
    <xf numFmtId="3" fontId="22" fillId="0" borderId="16" xfId="0" applyNumberFormat="1" applyFont="1" applyFill="1" applyBorder="1" applyAlignment="1" applyProtection="1">
      <alignment horizontal="right" vertical="center"/>
    </xf>
    <xf numFmtId="3" fontId="22" fillId="0" borderId="17" xfId="0" applyNumberFormat="1" applyFont="1" applyFill="1" applyBorder="1" applyAlignment="1" applyProtection="1">
      <alignment horizontal="right" vertical="center"/>
    </xf>
    <xf numFmtId="205" fontId="22" fillId="0" borderId="18" xfId="1" applyNumberFormat="1" applyFont="1" applyFill="1" applyBorder="1" applyAlignment="1" applyProtection="1">
      <alignment horizontal="right" vertical="center"/>
    </xf>
    <xf numFmtId="205" fontId="22" fillId="0" borderId="19" xfId="1" applyNumberFormat="1" applyFont="1" applyFill="1" applyBorder="1" applyAlignment="1" applyProtection="1">
      <alignment horizontal="right" vertical="center"/>
    </xf>
    <xf numFmtId="0" fontId="132" fillId="0" borderId="0" xfId="0" applyFont="1" applyFill="1" applyBorder="1" applyAlignment="1" applyProtection="1">
      <alignment horizontal="right" vertical="center"/>
    </xf>
    <xf numFmtId="3" fontId="22" fillId="0" borderId="53" xfId="0" applyNumberFormat="1" applyFont="1" applyFill="1" applyBorder="1" applyAlignment="1" applyProtection="1">
      <alignment horizontal="right" vertical="center"/>
    </xf>
    <xf numFmtId="169" fontId="22" fillId="0" borderId="16" xfId="1" applyNumberFormat="1" applyFont="1" applyFill="1" applyBorder="1" applyAlignment="1" applyProtection="1">
      <alignment horizontal="right" vertical="center"/>
    </xf>
    <xf numFmtId="169" fontId="22" fillId="0" borderId="20" xfId="1" applyNumberFormat="1" applyFont="1" applyFill="1" applyBorder="1" applyAlignment="1" applyProtection="1">
      <alignment horizontal="right" vertical="center"/>
    </xf>
    <xf numFmtId="169" fontId="22" fillId="0" borderId="53" xfId="1" applyNumberFormat="1" applyFont="1" applyFill="1" applyBorder="1" applyAlignment="1" applyProtection="1">
      <alignment horizontal="right" vertical="center"/>
    </xf>
    <xf numFmtId="169" fontId="22" fillId="0" borderId="54" xfId="1" applyNumberFormat="1" applyFont="1" applyFill="1" applyBorder="1" applyAlignment="1" applyProtection="1">
      <alignment horizontal="right" vertical="center"/>
    </xf>
    <xf numFmtId="169" fontId="22" fillId="0" borderId="18" xfId="1" applyNumberFormat="1" applyFont="1" applyFill="1" applyBorder="1" applyAlignment="1" applyProtection="1">
      <alignment horizontal="right" vertical="center"/>
    </xf>
    <xf numFmtId="169" fontId="22" fillId="0" borderId="21" xfId="1" applyNumberFormat="1" applyFont="1" applyFill="1" applyBorder="1" applyAlignment="1" applyProtection="1">
      <alignment horizontal="right" vertical="center"/>
    </xf>
    <xf numFmtId="169" fontId="22" fillId="0" borderId="0" xfId="1" applyNumberFormat="1" applyFont="1" applyFill="1" applyAlignment="1" applyProtection="1">
      <alignment horizontal="right" vertical="center"/>
    </xf>
    <xf numFmtId="202" fontId="22" fillId="0" borderId="18" xfId="1" applyNumberFormat="1" applyFont="1" applyFill="1" applyBorder="1" applyAlignment="1" applyProtection="1">
      <alignment horizontal="right" vertical="center"/>
    </xf>
    <xf numFmtId="202" fontId="22" fillId="0" borderId="21" xfId="1" applyNumberFormat="1" applyFont="1" applyFill="1" applyBorder="1" applyAlignment="1" applyProtection="1">
      <alignment horizontal="right" vertical="center"/>
    </xf>
    <xf numFmtId="169" fontId="22" fillId="0" borderId="0" xfId="1" applyNumberFormat="1" applyFont="1" applyFill="1" applyBorder="1" applyAlignment="1" applyProtection="1">
      <alignment horizontal="right" vertical="center"/>
    </xf>
    <xf numFmtId="0" fontId="159" fillId="0" borderId="0" xfId="0" applyFont="1" applyBorder="1" applyAlignment="1" applyProtection="1">
      <alignment horizontal="left" vertical="center" indent="3"/>
      <protection locked="0"/>
    </xf>
    <xf numFmtId="0" fontId="159" fillId="0" borderId="0" xfId="0" applyFont="1" applyFill="1" applyBorder="1" applyAlignment="1" applyProtection="1">
      <alignment horizontal="left" vertical="center"/>
      <protection locked="0"/>
    </xf>
    <xf numFmtId="3" fontId="159" fillId="0" borderId="0" xfId="4" applyNumberFormat="1" applyFont="1" applyFill="1" applyBorder="1" applyAlignment="1" applyProtection="1">
      <alignment horizontal="right" vertical="center" indent="1"/>
      <protection locked="0"/>
    </xf>
    <xf numFmtId="169" fontId="159" fillId="0" borderId="0" xfId="1" applyNumberFormat="1" applyFont="1" applyFill="1" applyBorder="1" applyAlignment="1" applyProtection="1">
      <alignment horizontal="right" vertical="center" indent="1"/>
      <protection locked="0"/>
    </xf>
    <xf numFmtId="169" fontId="159" fillId="0" borderId="0" xfId="0" applyNumberFormat="1" applyFont="1" applyBorder="1" applyAlignment="1" applyProtection="1">
      <alignment horizontal="right" vertical="center" indent="1"/>
      <protection locked="0"/>
    </xf>
    <xf numFmtId="0" fontId="159" fillId="0" borderId="0" xfId="0" applyFont="1" applyBorder="1" applyProtection="1">
      <protection locked="0"/>
    </xf>
    <xf numFmtId="0" fontId="144" fillId="0" borderId="0" xfId="0" applyFont="1" applyFill="1" applyBorder="1" applyProtection="1">
      <protection locked="0"/>
    </xf>
    <xf numFmtId="0" fontId="158" fillId="0" borderId="0" xfId="0" applyFont="1" applyFill="1" applyBorder="1" applyProtection="1">
      <protection locked="0"/>
    </xf>
    <xf numFmtId="3" fontId="158" fillId="0" borderId="0" xfId="0" applyNumberFormat="1" applyFont="1" applyFill="1" applyBorder="1" applyProtection="1">
      <protection locked="0"/>
    </xf>
    <xf numFmtId="0" fontId="158" fillId="0" borderId="0" xfId="0" applyFont="1" applyFill="1" applyBorder="1" applyAlignment="1" applyProtection="1">
      <alignment horizontal="right" indent="1"/>
      <protection locked="0"/>
    </xf>
    <xf numFmtId="0" fontId="158" fillId="0" borderId="0" xfId="0" applyFont="1" applyBorder="1" applyProtection="1">
      <protection locked="0"/>
    </xf>
    <xf numFmtId="0" fontId="158" fillId="3" borderId="0" xfId="5" applyFont="1" applyFill="1" applyBorder="1" applyProtection="1">
      <protection locked="0"/>
    </xf>
    <xf numFmtId="0" fontId="158" fillId="0" borderId="0" xfId="5" applyFont="1" applyFill="1" applyBorder="1" applyProtection="1">
      <protection locked="0"/>
    </xf>
    <xf numFmtId="3" fontId="158" fillId="0" borderId="0" xfId="5" applyNumberFormat="1" applyFont="1" applyFill="1" applyBorder="1" applyProtection="1">
      <protection locked="0"/>
    </xf>
    <xf numFmtId="4" fontId="158" fillId="0" borderId="0" xfId="5" applyNumberFormat="1" applyFont="1" applyFill="1" applyBorder="1" applyAlignment="1" applyProtection="1">
      <protection locked="0"/>
    </xf>
    <xf numFmtId="4" fontId="158" fillId="3" borderId="0" xfId="5" applyNumberFormat="1" applyFont="1" applyFill="1" applyBorder="1" applyAlignment="1" applyProtection="1">
      <protection locked="0"/>
    </xf>
    <xf numFmtId="0" fontId="158" fillId="3" borderId="0" xfId="5" applyFont="1" applyFill="1" applyBorder="1" applyAlignment="1" applyProtection="1">
      <alignment horizontal="left"/>
      <protection locked="0"/>
    </xf>
    <xf numFmtId="0" fontId="158" fillId="0" borderId="0" xfId="5" applyFont="1" applyFill="1" applyBorder="1" applyAlignment="1" applyProtection="1">
      <alignment horizontal="right"/>
      <protection locked="0"/>
    </xf>
    <xf numFmtId="0" fontId="22" fillId="0" borderId="0" xfId="0" applyFont="1" applyFill="1" applyBorder="1" applyProtection="1"/>
    <xf numFmtId="0" fontId="157" fillId="0" borderId="0" xfId="0" applyFont="1" applyAlignment="1" applyProtection="1">
      <alignment horizontal="left" vertical="center" indent="1"/>
      <protection locked="0"/>
    </xf>
    <xf numFmtId="0" fontId="158" fillId="0" borderId="0" xfId="0" applyFont="1" applyAlignment="1" applyProtection="1">
      <alignment vertical="center"/>
      <protection locked="0"/>
    </xf>
    <xf numFmtId="3" fontId="158" fillId="0" borderId="0" xfId="0" applyNumberFormat="1" applyFont="1" applyBorder="1" applyProtection="1">
      <protection locked="0"/>
    </xf>
    <xf numFmtId="0" fontId="158" fillId="0" borderId="0" xfId="0" applyFont="1" applyFill="1" applyBorder="1" applyAlignment="1" applyProtection="1">
      <alignment horizontal="left" indent="4"/>
      <protection locked="0"/>
    </xf>
    <xf numFmtId="205" fontId="29" fillId="0" borderId="22" xfId="1" applyNumberFormat="1" applyFont="1" applyBorder="1" applyAlignment="1" applyProtection="1">
      <alignment horizontal="right" vertical="center" wrapText="1" indent="1"/>
      <protection locked="0"/>
    </xf>
    <xf numFmtId="3" fontId="22" fillId="0" borderId="0" xfId="0" applyNumberFormat="1" applyFont="1" applyBorder="1" applyAlignment="1" applyProtection="1">
      <alignment horizontal="right" vertical="center" indent="2"/>
      <protection locked="0"/>
    </xf>
    <xf numFmtId="205" fontId="146" fillId="0" borderId="0" xfId="0" applyNumberFormat="1" applyFont="1"/>
    <xf numFmtId="205" fontId="148" fillId="0" borderId="60" xfId="0" applyNumberFormat="1" applyFont="1" applyBorder="1"/>
    <xf numFmtId="0" fontId="10" fillId="0" borderId="0" xfId="0" applyFont="1"/>
    <xf numFmtId="0" fontId="10" fillId="0" borderId="69" xfId="0" applyFont="1" applyBorder="1"/>
    <xf numFmtId="0" fontId="10" fillId="0" borderId="74" xfId="0" applyFont="1" applyBorder="1"/>
    <xf numFmtId="0" fontId="160" fillId="0" borderId="75" xfId="0" applyFont="1" applyBorder="1"/>
    <xf numFmtId="0" fontId="11" fillId="0" borderId="0" xfId="11" applyFont="1" applyFill="1" applyBorder="1" applyAlignment="1" applyProtection="1">
      <alignment horizontal="center" vertical="center" wrapText="1" readingOrder="1"/>
      <protection locked="0"/>
    </xf>
    <xf numFmtId="15" fontId="13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Border="1" applyProtection="1">
      <protection locked="0"/>
    </xf>
    <xf numFmtId="0" fontId="10" fillId="0" borderId="0" xfId="0" applyFont="1" applyFill="1" applyBorder="1" applyAlignment="1" applyProtection="1">
      <alignment horizontal="center"/>
      <protection locked="0"/>
    </xf>
    <xf numFmtId="0" fontId="161" fillId="0" borderId="0" xfId="0" applyFont="1"/>
    <xf numFmtId="206" fontId="10" fillId="0" borderId="0" xfId="0" applyNumberFormat="1" applyFont="1"/>
    <xf numFmtId="3" fontId="29" fillId="0" borderId="0" xfId="0" applyNumberFormat="1" applyFont="1" applyBorder="1" applyAlignment="1" applyProtection="1">
      <alignment horizontal="right" vertical="center" indent="1"/>
      <protection locked="0"/>
    </xf>
    <xf numFmtId="0" fontId="162" fillId="0" borderId="77" xfId="0" applyFont="1" applyFill="1" applyBorder="1" applyProtection="1">
      <protection locked="0"/>
    </xf>
    <xf numFmtId="0" fontId="162" fillId="0" borderId="78" xfId="0" applyFont="1" applyFill="1" applyBorder="1" applyProtection="1">
      <protection locked="0"/>
    </xf>
    <xf numFmtId="0" fontId="162" fillId="0" borderId="79" xfId="0" applyFont="1" applyFill="1" applyBorder="1" applyProtection="1">
      <protection locked="0"/>
    </xf>
    <xf numFmtId="0" fontId="162" fillId="0" borderId="80" xfId="0" applyFont="1" applyFill="1" applyBorder="1" applyProtection="1">
      <protection locked="0"/>
    </xf>
    <xf numFmtId="0" fontId="162" fillId="0" borderId="0" xfId="0" applyFont="1" applyFill="1" applyBorder="1" applyProtection="1">
      <protection locked="0"/>
    </xf>
    <xf numFmtId="0" fontId="162" fillId="0" borderId="81" xfId="0" applyFont="1" applyFill="1" applyBorder="1" applyProtection="1">
      <protection locked="0"/>
    </xf>
    <xf numFmtId="0" fontId="163" fillId="0" borderId="0" xfId="0" applyFont="1" applyFill="1" applyBorder="1" applyAlignment="1" applyProtection="1">
      <alignment horizontal="center"/>
      <protection locked="0"/>
    </xf>
    <xf numFmtId="0" fontId="164" fillId="0" borderId="0" xfId="0" applyFont="1" applyFill="1" applyBorder="1" applyProtection="1">
      <protection locked="0"/>
    </xf>
    <xf numFmtId="0" fontId="162" fillId="0" borderId="82" xfId="0" applyFont="1" applyFill="1" applyBorder="1" applyProtection="1">
      <protection locked="0"/>
    </xf>
    <xf numFmtId="0" fontId="162" fillId="0" borderId="83" xfId="0" applyFont="1" applyFill="1" applyBorder="1" applyProtection="1">
      <protection locked="0"/>
    </xf>
    <xf numFmtId="0" fontId="162" fillId="0" borderId="84" xfId="0" applyFont="1" applyFill="1" applyBorder="1" applyProtection="1">
      <protection locked="0"/>
    </xf>
    <xf numFmtId="0" fontId="157" fillId="0" borderId="0" xfId="0" applyFont="1" applyProtection="1">
      <protection locked="0"/>
    </xf>
    <xf numFmtId="9" fontId="152" fillId="0" borderId="85" xfId="0" applyNumberFormat="1" applyFont="1" applyBorder="1" applyAlignment="1">
      <alignment horizontal="center"/>
    </xf>
    <xf numFmtId="9" fontId="152" fillId="0" borderId="86" xfId="0" applyNumberFormat="1" applyFont="1" applyBorder="1" applyAlignment="1">
      <alignment horizontal="center"/>
    </xf>
    <xf numFmtId="9" fontId="152" fillId="0" borderId="87" xfId="0" applyNumberFormat="1" applyFont="1" applyBorder="1" applyAlignment="1">
      <alignment horizontal="center"/>
    </xf>
    <xf numFmtId="0" fontId="20" fillId="0" borderId="0" xfId="8" applyFont="1" applyFill="1" applyBorder="1" applyAlignment="1" applyProtection="1">
      <alignment vertical="center"/>
      <protection locked="0"/>
    </xf>
    <xf numFmtId="3" fontId="19" fillId="0" borderId="0" xfId="8" applyNumberFormat="1" applyFont="1" applyFill="1" applyBorder="1" applyAlignment="1" applyProtection="1">
      <alignment horizontal="right" vertical="center" indent="1"/>
      <protection locked="0"/>
    </xf>
    <xf numFmtId="0" fontId="19" fillId="0" borderId="0" xfId="9" applyFont="1" applyFill="1" applyBorder="1" applyAlignment="1" applyProtection="1">
      <alignment horizontal="right" vertical="center" indent="1"/>
      <protection locked="0"/>
    </xf>
    <xf numFmtId="0" fontId="165" fillId="0" borderId="0" xfId="9" applyFont="1" applyFill="1" applyBorder="1" applyAlignment="1" applyProtection="1">
      <alignment horizontal="left" vertical="center" indent="1"/>
      <protection locked="0"/>
    </xf>
    <xf numFmtId="0" fontId="166" fillId="0" borderId="0" xfId="0" applyFont="1"/>
    <xf numFmtId="0" fontId="167" fillId="0" borderId="0" xfId="0" applyFont="1"/>
    <xf numFmtId="3" fontId="167" fillId="0" borderId="0" xfId="0" applyNumberFormat="1" applyFont="1"/>
    <xf numFmtId="0" fontId="24" fillId="35" borderId="0" xfId="11" applyFont="1" applyFill="1" applyBorder="1" applyAlignment="1" applyProtection="1">
      <alignment horizontal="center" vertical="center" wrapText="1" readingOrder="1"/>
      <protection locked="0"/>
    </xf>
    <xf numFmtId="0" fontId="132" fillId="0" borderId="0" xfId="0" applyFont="1" applyBorder="1" applyAlignment="1" applyProtection="1">
      <alignment horizontal="left" vertical="center" indent="1"/>
      <protection locked="0"/>
    </xf>
    <xf numFmtId="3" fontId="132" fillId="0" borderId="0" xfId="0" applyNumberFormat="1" applyFont="1" applyBorder="1" applyAlignment="1" applyProtection="1">
      <alignment horizontal="right" vertical="center" indent="2"/>
      <protection locked="0"/>
    </xf>
    <xf numFmtId="169" fontId="132" fillId="0" borderId="0" xfId="1" applyNumberFormat="1" applyFont="1" applyBorder="1" applyAlignment="1" applyProtection="1">
      <alignment horizontal="right" vertical="center" indent="2"/>
      <protection locked="0"/>
    </xf>
    <xf numFmtId="17" fontId="22" fillId="0" borderId="0" xfId="0" applyNumberFormat="1" applyFont="1" applyBorder="1" applyAlignment="1" applyProtection="1">
      <alignment horizontal="right"/>
      <protection locked="0"/>
    </xf>
    <xf numFmtId="0" fontId="132" fillId="0" borderId="92" xfId="0" applyFont="1" applyBorder="1" applyAlignment="1" applyProtection="1">
      <alignment horizontal="left" vertical="center" indent="1"/>
      <protection locked="0"/>
    </xf>
    <xf numFmtId="3" fontId="132" fillId="0" borderId="92" xfId="0" applyNumberFormat="1" applyFont="1" applyBorder="1" applyAlignment="1" applyProtection="1">
      <alignment horizontal="right" vertical="center" indent="2"/>
      <protection locked="0"/>
    </xf>
    <xf numFmtId="169" fontId="132" fillId="0" borderId="92" xfId="1" applyNumberFormat="1" applyFont="1" applyBorder="1" applyAlignment="1" applyProtection="1">
      <alignment horizontal="right" vertical="center" indent="2"/>
      <protection locked="0"/>
    </xf>
    <xf numFmtId="0" fontId="132" fillId="105" borderId="56" xfId="0" applyFont="1" applyFill="1" applyBorder="1" applyAlignment="1" applyProtection="1">
      <alignment horizontal="left" vertical="center" indent="1"/>
      <protection locked="0"/>
    </xf>
    <xf numFmtId="0" fontId="132" fillId="105" borderId="5" xfId="0" applyFont="1" applyFill="1" applyBorder="1" applyAlignment="1" applyProtection="1">
      <alignment horizontal="left" vertical="center" indent="1"/>
      <protection locked="0"/>
    </xf>
    <xf numFmtId="3" fontId="132" fillId="105" borderId="56" xfId="0" applyNumberFormat="1" applyFont="1" applyFill="1" applyBorder="1" applyAlignment="1" applyProtection="1">
      <alignment horizontal="right" vertical="center" indent="2"/>
      <protection locked="0"/>
    </xf>
    <xf numFmtId="0" fontId="22" fillId="0" borderId="0" xfId="0" applyFont="1" applyBorder="1" applyAlignment="1" applyProtection="1">
      <alignment horizontal="right"/>
      <protection locked="0"/>
    </xf>
    <xf numFmtId="169" fontId="22" fillId="0" borderId="49" xfId="1" applyNumberFormat="1" applyFont="1" applyBorder="1" applyProtection="1">
      <protection locked="0"/>
    </xf>
    <xf numFmtId="169" fontId="132" fillId="105" borderId="5" xfId="1" applyNumberFormat="1" applyFont="1" applyFill="1" applyBorder="1" applyAlignment="1" applyProtection="1">
      <alignment horizontal="right" vertical="center" indent="2"/>
      <protection locked="0"/>
    </xf>
    <xf numFmtId="169" fontId="22" fillId="0" borderId="44" xfId="1" applyNumberFormat="1" applyFont="1" applyBorder="1" applyProtection="1">
      <protection locked="0"/>
    </xf>
    <xf numFmtId="3" fontId="132" fillId="37" borderId="0" xfId="0" applyNumberFormat="1" applyFont="1" applyFill="1" applyBorder="1" applyAlignment="1" applyProtection="1">
      <alignment horizontal="right" vertical="center" indent="1"/>
      <protection locked="0"/>
    </xf>
    <xf numFmtId="3" fontId="132" fillId="0" borderId="22" xfId="0" applyNumberFormat="1" applyFont="1" applyBorder="1" applyAlignment="1" applyProtection="1">
      <alignment horizontal="right" vertical="center" indent="1"/>
      <protection locked="0"/>
    </xf>
    <xf numFmtId="207" fontId="22" fillId="0" borderId="0" xfId="1" applyNumberFormat="1" applyFont="1" applyBorder="1" applyAlignment="1" applyProtection="1">
      <alignment horizontal="right" vertical="center" indent="2"/>
      <protection locked="0"/>
    </xf>
    <xf numFmtId="208" fontId="22" fillId="0" borderId="0" xfId="1" applyNumberFormat="1" applyFont="1" applyBorder="1" applyAlignment="1" applyProtection="1">
      <alignment horizontal="right" vertical="center" indent="2"/>
      <protection locked="0"/>
    </xf>
    <xf numFmtId="208" fontId="132" fillId="0" borderId="0" xfId="1" applyNumberFormat="1" applyFont="1" applyBorder="1" applyAlignment="1" applyProtection="1">
      <alignment horizontal="right" vertical="center" indent="2"/>
      <protection locked="0"/>
    </xf>
    <xf numFmtId="208" fontId="132" fillId="105" borderId="5" xfId="1" applyNumberFormat="1" applyFont="1" applyFill="1" applyBorder="1" applyAlignment="1" applyProtection="1">
      <alignment horizontal="right" vertical="center" indent="2"/>
      <protection locked="0"/>
    </xf>
    <xf numFmtId="0" fontId="19" fillId="0" borderId="19" xfId="0" applyFont="1" applyBorder="1" applyAlignment="1" applyProtection="1">
      <alignment horizontal="left" vertical="center" indent="2"/>
      <protection locked="0"/>
    </xf>
    <xf numFmtId="0" fontId="19" fillId="0" borderId="0" xfId="0" applyFont="1" applyBorder="1" applyAlignment="1" applyProtection="1">
      <alignment horizontal="left" vertical="center" indent="1"/>
      <protection locked="0"/>
    </xf>
    <xf numFmtId="0" fontId="157" fillId="0" borderId="0" xfId="0" applyFont="1"/>
    <xf numFmtId="0" fontId="170" fillId="0" borderId="0" xfId="0" applyFont="1" applyFill="1" applyBorder="1" applyAlignment="1" applyProtection="1">
      <alignment horizontal="left" vertical="center" indent="2"/>
    </xf>
    <xf numFmtId="207" fontId="22" fillId="0" borderId="0" xfId="1" applyNumberFormat="1" applyFont="1" applyFill="1" applyBorder="1" applyAlignment="1" applyProtection="1">
      <alignment horizontal="right" vertical="center" indent="2"/>
      <protection locked="0"/>
    </xf>
    <xf numFmtId="207" fontId="132" fillId="0" borderId="0" xfId="1" applyNumberFormat="1" applyFont="1" applyFill="1" applyBorder="1" applyAlignment="1" applyProtection="1">
      <alignment horizontal="right" vertical="center" indent="2"/>
      <protection locked="0"/>
    </xf>
    <xf numFmtId="207" fontId="22" fillId="0" borderId="92" xfId="1" applyNumberFormat="1" applyFont="1" applyFill="1" applyBorder="1" applyAlignment="1" applyProtection="1">
      <alignment horizontal="right" vertical="center" indent="2"/>
      <protection locked="0"/>
    </xf>
    <xf numFmtId="207" fontId="22" fillId="105" borderId="56" xfId="1" applyNumberFormat="1" applyFont="1" applyFill="1" applyBorder="1" applyAlignment="1" applyProtection="1">
      <alignment horizontal="right" vertical="center" indent="2"/>
      <protection locked="0"/>
    </xf>
    <xf numFmtId="204" fontId="132" fillId="37" borderId="0" xfId="0" applyNumberFormat="1" applyFont="1" applyFill="1" applyBorder="1" applyAlignment="1" applyProtection="1">
      <alignment horizontal="right" vertical="center" indent="1"/>
      <protection locked="0"/>
    </xf>
    <xf numFmtId="204" fontId="132" fillId="0" borderId="0" xfId="0" applyNumberFormat="1" applyFont="1" applyFill="1" applyBorder="1" applyAlignment="1" applyProtection="1">
      <alignment vertical="center"/>
      <protection locked="0"/>
    </xf>
    <xf numFmtId="204" fontId="132" fillId="0" borderId="19" xfId="0" applyNumberFormat="1" applyFont="1" applyBorder="1" applyAlignment="1" applyProtection="1">
      <alignment horizontal="right" indent="1"/>
      <protection locked="0"/>
    </xf>
    <xf numFmtId="204" fontId="132" fillId="0" borderId="0" xfId="0" applyNumberFormat="1" applyFont="1" applyFill="1" applyBorder="1" applyProtection="1">
      <protection locked="0"/>
    </xf>
    <xf numFmtId="204" fontId="22" fillId="0" borderId="0" xfId="0" applyNumberFormat="1" applyFont="1" applyBorder="1" applyAlignment="1" applyProtection="1">
      <alignment horizontal="right" vertical="center" indent="1"/>
      <protection locked="0"/>
    </xf>
    <xf numFmtId="204" fontId="22" fillId="0" borderId="0" xfId="0" applyNumberFormat="1" applyFont="1" applyFill="1" applyBorder="1" applyAlignment="1" applyProtection="1">
      <alignment vertical="center"/>
      <protection locked="0"/>
    </xf>
    <xf numFmtId="204" fontId="22" fillId="0" borderId="0" xfId="0" applyNumberFormat="1" applyFont="1" applyBorder="1" applyAlignment="1" applyProtection="1">
      <alignment horizontal="right" vertical="center"/>
      <protection locked="0"/>
    </xf>
    <xf numFmtId="204" fontId="22" fillId="0" borderId="0" xfId="0" applyNumberFormat="1" applyFont="1" applyFill="1" applyBorder="1" applyProtection="1">
      <protection locked="0"/>
    </xf>
    <xf numFmtId="204" fontId="0" fillId="0" borderId="0" xfId="0" applyNumberFormat="1"/>
    <xf numFmtId="204" fontId="132" fillId="0" borderId="0" xfId="0" applyNumberFormat="1" applyFont="1" applyBorder="1" applyAlignment="1" applyProtection="1">
      <alignment horizontal="right" vertical="center" indent="1"/>
      <protection locked="0"/>
    </xf>
    <xf numFmtId="204" fontId="132" fillId="0" borderId="0" xfId="0" applyNumberFormat="1" applyFont="1" applyBorder="1" applyAlignment="1" applyProtection="1">
      <alignment horizontal="right" vertical="center"/>
      <protection locked="0"/>
    </xf>
    <xf numFmtId="0" fontId="134" fillId="0" borderId="0" xfId="0" applyFont="1" applyBorder="1" applyAlignment="1" applyProtection="1">
      <alignment horizontal="left" vertical="center" indent="1"/>
      <protection locked="0"/>
    </xf>
    <xf numFmtId="204" fontId="136" fillId="0" borderId="0" xfId="0" applyNumberFormat="1" applyFont="1" applyBorder="1" applyAlignment="1" applyProtection="1">
      <alignment horizontal="right" vertical="center" indent="1"/>
      <protection locked="0"/>
    </xf>
    <xf numFmtId="204" fontId="136" fillId="0" borderId="0" xfId="0" applyNumberFormat="1" applyFont="1" applyFill="1" applyBorder="1" applyAlignment="1" applyProtection="1">
      <alignment vertical="center"/>
      <protection locked="0"/>
    </xf>
    <xf numFmtId="204" fontId="136" fillId="0" borderId="0" xfId="0" applyNumberFormat="1" applyFont="1" applyBorder="1" applyAlignment="1" applyProtection="1">
      <alignment horizontal="right" vertical="center"/>
      <protection locked="0"/>
    </xf>
    <xf numFmtId="0" fontId="136" fillId="0" borderId="0" xfId="0" applyFont="1"/>
    <xf numFmtId="202" fontId="19" fillId="37" borderId="0" xfId="5" quotePrefix="1" applyNumberFormat="1" applyFont="1" applyFill="1" applyBorder="1" applyAlignment="1" applyProtection="1">
      <alignment horizontal="right" vertical="center" indent="1" readingOrder="1"/>
      <protection locked="0"/>
    </xf>
    <xf numFmtId="0" fontId="13" fillId="0" borderId="0" xfId="0" applyFont="1" applyAlignment="1" applyProtection="1">
      <alignment vertical="center"/>
      <protection locked="0"/>
    </xf>
    <xf numFmtId="0" fontId="13" fillId="0" borderId="0" xfId="0" applyFont="1" applyFill="1" applyAlignment="1" applyProtection="1">
      <alignment vertical="center"/>
      <protection locked="0"/>
    </xf>
    <xf numFmtId="169" fontId="22" fillId="0" borderId="44" xfId="1" applyNumberFormat="1" applyFont="1" applyFill="1" applyBorder="1" applyProtection="1">
      <protection locked="0"/>
    </xf>
    <xf numFmtId="1" fontId="20" fillId="0" borderId="0" xfId="9" applyNumberFormat="1" applyFont="1" applyFill="1" applyBorder="1" applyAlignment="1" applyProtection="1">
      <alignment horizontal="right" vertical="center" indent="1"/>
      <protection locked="0"/>
    </xf>
    <xf numFmtId="3" fontId="28" fillId="0" borderId="0" xfId="0" applyNumberFormat="1" applyFont="1" applyFill="1" applyBorder="1" applyAlignment="1" applyProtection="1">
      <alignment horizontal="right" vertical="center" wrapText="1" indent="1"/>
      <protection locked="0"/>
    </xf>
    <xf numFmtId="3" fontId="28" fillId="0" borderId="0" xfId="0" applyNumberFormat="1" applyFont="1" applyFill="1" applyBorder="1" applyAlignment="1" applyProtection="1">
      <alignment horizontal="right" vertical="center" indent="1"/>
      <protection locked="0"/>
    </xf>
    <xf numFmtId="3" fontId="0" fillId="0" borderId="0" xfId="0" applyNumberFormat="1" applyFont="1" applyBorder="1" applyProtection="1">
      <protection locked="0"/>
    </xf>
    <xf numFmtId="0" fontId="175" fillId="0" borderId="0" xfId="0" applyFont="1" applyFill="1" applyBorder="1" applyAlignment="1" applyProtection="1">
      <alignment vertical="center"/>
      <protection locked="0"/>
    </xf>
    <xf numFmtId="164" fontId="0" fillId="0" borderId="0" xfId="10" applyFont="1" applyAlignment="1" applyProtection="1">
      <alignment horizontal="right" vertical="center" indent="1"/>
      <protection locked="0"/>
    </xf>
    <xf numFmtId="3" fontId="4" fillId="0" borderId="0" xfId="0" applyNumberFormat="1" applyFont="1" applyFill="1" applyBorder="1" applyAlignment="1" applyProtection="1">
      <alignment vertical="center"/>
      <protection locked="0"/>
    </xf>
    <xf numFmtId="3" fontId="19" fillId="0" borderId="0" xfId="0" applyNumberFormat="1" applyFont="1" applyFill="1" applyBorder="1" applyAlignment="1" applyProtection="1">
      <alignment horizontal="left" vertical="center"/>
      <protection locked="0"/>
    </xf>
    <xf numFmtId="168" fontId="29" fillId="0" borderId="22" xfId="1" applyNumberFormat="1" applyFont="1" applyBorder="1" applyAlignment="1" applyProtection="1">
      <alignment horizontal="right" vertical="center" wrapText="1" indent="1"/>
      <protection locked="0"/>
    </xf>
    <xf numFmtId="0" fontId="171" fillId="0" borderId="0" xfId="0" applyFont="1" applyBorder="1" applyAlignment="1" applyProtection="1">
      <alignment vertical="center"/>
      <protection locked="0"/>
    </xf>
    <xf numFmtId="0" fontId="171" fillId="0" borderId="0" xfId="0" applyFont="1" applyFill="1" applyBorder="1" applyAlignment="1" applyProtection="1">
      <alignment vertical="center"/>
      <protection locked="0"/>
    </xf>
    <xf numFmtId="164" fontId="0" fillId="0" borderId="0" xfId="10" applyFont="1"/>
    <xf numFmtId="209" fontId="0" fillId="0" borderId="0" xfId="10" applyNumberFormat="1" applyFont="1"/>
    <xf numFmtId="3" fontId="0" fillId="0" borderId="0" xfId="0" applyNumberFormat="1"/>
    <xf numFmtId="0" fontId="7" fillId="0" borderId="0" xfId="0" applyFont="1" applyBorder="1" applyAlignment="1" applyProtection="1">
      <alignment vertical="center"/>
      <protection locked="0"/>
    </xf>
    <xf numFmtId="0" fontId="6" fillId="0" borderId="0" xfId="0" applyFont="1" applyBorder="1" applyAlignment="1" applyProtection="1">
      <alignment vertical="center"/>
      <protection locked="0"/>
    </xf>
    <xf numFmtId="0" fontId="0" fillId="107" borderId="0" xfId="0" applyFill="1"/>
    <xf numFmtId="0" fontId="176" fillId="108" borderId="0" xfId="0" applyFont="1" applyFill="1"/>
    <xf numFmtId="0" fontId="0" fillId="84" borderId="0" xfId="0" applyFill="1" applyAlignment="1">
      <alignment horizontal="left"/>
    </xf>
    <xf numFmtId="49" fontId="0" fillId="84" borderId="0" xfId="0" applyNumberFormat="1" applyFill="1"/>
    <xf numFmtId="49" fontId="176" fillId="108" borderId="0" xfId="0" applyNumberFormat="1" applyFont="1" applyFill="1"/>
    <xf numFmtId="3" fontId="136" fillId="0" borderId="0" xfId="0" applyNumberFormat="1" applyFont="1"/>
    <xf numFmtId="3" fontId="0" fillId="0" borderId="0" xfId="0" applyNumberFormat="1" applyFill="1"/>
    <xf numFmtId="3" fontId="174" fillId="0" borderId="0" xfId="0" applyNumberFormat="1" applyFont="1" applyBorder="1" applyProtection="1">
      <protection locked="0"/>
    </xf>
    <xf numFmtId="0" fontId="136" fillId="0" borderId="0" xfId="0" applyFont="1" applyAlignment="1" applyProtection="1">
      <alignment horizontal="right" vertical="center" indent="1"/>
      <protection locked="0"/>
    </xf>
    <xf numFmtId="0" fontId="136" fillId="0" borderId="0" xfId="0" applyFont="1" applyFill="1" applyAlignment="1" applyProtection="1">
      <alignment vertical="center"/>
      <protection locked="0"/>
    </xf>
    <xf numFmtId="0" fontId="136" fillId="0" borderId="0" xfId="0" applyFont="1" applyAlignment="1" applyProtection="1">
      <alignment vertical="center"/>
      <protection locked="0"/>
    </xf>
    <xf numFmtId="3" fontId="0" fillId="0" borderId="0" xfId="0" applyNumberFormat="1" applyFill="1" applyProtection="1"/>
    <xf numFmtId="3" fontId="0" fillId="0" borderId="0" xfId="0" applyNumberFormat="1" applyProtection="1"/>
    <xf numFmtId="0" fontId="0" fillId="84" borderId="0" xfId="0" applyNumberFormat="1" applyFill="1"/>
    <xf numFmtId="0" fontId="0" fillId="0" borderId="0" xfId="0" applyNumberFormat="1"/>
    <xf numFmtId="0" fontId="0" fillId="106" borderId="0" xfId="0" applyFill="1"/>
    <xf numFmtId="0" fontId="157" fillId="106" borderId="0" xfId="0" applyFont="1" applyFill="1"/>
    <xf numFmtId="204" fontId="25" fillId="0" borderId="0" xfId="0" applyNumberFormat="1" applyFont="1" applyBorder="1" applyAlignment="1" applyProtection="1">
      <alignment horizontal="right" vertical="center" indent="1"/>
      <protection locked="0"/>
    </xf>
    <xf numFmtId="3" fontId="0" fillId="0" borderId="0" xfId="0" applyNumberFormat="1" applyFill="1" applyAlignment="1" applyProtection="1">
      <alignment vertical="center"/>
      <protection locked="0"/>
    </xf>
    <xf numFmtId="3" fontId="0" fillId="106" borderId="0" xfId="0" applyNumberFormat="1" applyFill="1"/>
    <xf numFmtId="3" fontId="162" fillId="0" borderId="18" xfId="0" applyNumberFormat="1" applyFont="1" applyFill="1" applyBorder="1" applyAlignment="1" applyProtection="1">
      <alignment vertical="center"/>
    </xf>
    <xf numFmtId="3" fontId="162" fillId="0" borderId="19" xfId="0" applyNumberFormat="1" applyFont="1" applyFill="1" applyBorder="1" applyAlignment="1" applyProtection="1">
      <alignment vertical="center"/>
    </xf>
    <xf numFmtId="3" fontId="162" fillId="0" borderId="21" xfId="0" applyNumberFormat="1" applyFont="1" applyFill="1" applyBorder="1" applyAlignment="1" applyProtection="1">
      <alignment horizontal="right" vertical="center"/>
    </xf>
    <xf numFmtId="0" fontId="178" fillId="0" borderId="0" xfId="11" applyFont="1" applyFill="1" applyAlignment="1" applyProtection="1">
      <alignment horizontal="center" vertical="center" wrapText="1" readingOrder="1"/>
      <protection locked="0"/>
    </xf>
    <xf numFmtId="0" fontId="178" fillId="0" borderId="0" xfId="11" applyFont="1" applyFill="1" applyAlignment="1" applyProtection="1">
      <alignment horizontal="right" vertical="center" wrapText="1" indent="1" readingOrder="1"/>
      <protection locked="0"/>
    </xf>
    <xf numFmtId="3" fontId="23" fillId="0" borderId="0" xfId="11" applyNumberFormat="1" applyFont="1" applyFill="1" applyBorder="1" applyAlignment="1" applyProtection="1">
      <alignment horizontal="center" vertical="center" wrapText="1" readingOrder="1"/>
    </xf>
    <xf numFmtId="204" fontId="22" fillId="0" borderId="0" xfId="0" applyNumberFormat="1" applyFont="1" applyFill="1" applyBorder="1" applyAlignment="1" applyProtection="1">
      <alignment horizontal="right" vertical="center" indent="1"/>
      <protection locked="0"/>
    </xf>
    <xf numFmtId="49" fontId="0" fillId="106" borderId="0" xfId="0" applyNumberFormat="1" applyFill="1"/>
    <xf numFmtId="49" fontId="0" fillId="111" borderId="0" xfId="0" applyNumberFormat="1" applyFill="1"/>
    <xf numFmtId="3" fontId="0" fillId="111" borderId="0" xfId="0" applyNumberFormat="1" applyFill="1"/>
    <xf numFmtId="0" fontId="0" fillId="111" borderId="0" xfId="0" applyFill="1"/>
    <xf numFmtId="3" fontId="22" fillId="0" borderId="0" xfId="0" applyNumberFormat="1" applyFont="1" applyFill="1" applyBorder="1" applyAlignment="1" applyProtection="1">
      <protection locked="0"/>
    </xf>
    <xf numFmtId="3" fontId="22" fillId="0" borderId="0" xfId="0" applyNumberFormat="1" applyFont="1" applyBorder="1" applyProtection="1">
      <protection locked="0"/>
    </xf>
    <xf numFmtId="209" fontId="146" fillId="0" borderId="0" xfId="10" applyNumberFormat="1" applyFont="1"/>
    <xf numFmtId="209" fontId="148" fillId="0" borderId="60" xfId="10" applyNumberFormat="1" applyFont="1" applyBorder="1"/>
    <xf numFmtId="209" fontId="148" fillId="0" borderId="60" xfId="0" applyNumberFormat="1" applyFont="1" applyBorder="1"/>
    <xf numFmtId="209" fontId="0" fillId="0" borderId="0" xfId="10" applyNumberFormat="1" applyFont="1" applyFill="1" applyAlignment="1" applyProtection="1">
      <alignment vertical="center"/>
      <protection locked="0"/>
    </xf>
    <xf numFmtId="209" fontId="0" fillId="84" borderId="0" xfId="10" applyNumberFormat="1" applyFont="1" applyFill="1" applyAlignment="1">
      <alignment horizontal="left"/>
    </xf>
    <xf numFmtId="210" fontId="0" fillId="106" borderId="0" xfId="10" applyNumberFormat="1" applyFont="1" applyFill="1"/>
    <xf numFmtId="0" fontId="0" fillId="0" borderId="0" xfId="0" applyFill="1"/>
    <xf numFmtId="49" fontId="0" fillId="0" borderId="0" xfId="0" applyNumberFormat="1" applyFill="1"/>
    <xf numFmtId="209" fontId="0" fillId="0" borderId="0" xfId="10" applyNumberFormat="1" applyFont="1" applyFill="1"/>
    <xf numFmtId="210" fontId="0" fillId="0" borderId="0" xfId="10" applyNumberFormat="1" applyFont="1" applyFill="1"/>
    <xf numFmtId="0" fontId="0" fillId="111" borderId="0" xfId="0" applyFill="1" applyAlignment="1">
      <alignment horizontal="left"/>
    </xf>
    <xf numFmtId="209" fontId="0" fillId="0" borderId="0" xfId="0" applyNumberFormat="1"/>
    <xf numFmtId="209" fontId="19" fillId="0" borderId="0" xfId="10" applyNumberFormat="1" applyFont="1" applyFill="1" applyBorder="1" applyAlignment="1" applyProtection="1">
      <alignment horizontal="right" vertical="center" indent="1"/>
      <protection locked="0"/>
    </xf>
    <xf numFmtId="0" fontId="0" fillId="111" borderId="0" xfId="0" applyNumberFormat="1" applyFill="1"/>
    <xf numFmtId="49" fontId="176" fillId="111" borderId="0" xfId="0" applyNumberFormat="1" applyFont="1" applyFill="1"/>
    <xf numFmtId="3" fontId="136" fillId="111" borderId="0" xfId="0" applyNumberFormat="1" applyFont="1" applyFill="1"/>
    <xf numFmtId="209" fontId="0" fillId="111" borderId="0" xfId="10" applyNumberFormat="1" applyFont="1" applyFill="1"/>
    <xf numFmtId="209" fontId="0" fillId="111" borderId="0" xfId="0" applyNumberFormat="1" applyFill="1"/>
    <xf numFmtId="0" fontId="11" fillId="35" borderId="0" xfId="11" applyFont="1" applyFill="1" applyBorder="1" applyAlignment="1" applyProtection="1">
      <alignment horizontal="center" vertical="center" wrapText="1" readingOrder="1"/>
      <protection locked="0"/>
    </xf>
    <xf numFmtId="0" fontId="11" fillId="35" borderId="0" xfId="11" applyFont="1" applyFill="1" applyBorder="1" applyAlignment="1" applyProtection="1">
      <alignment horizontal="left" vertical="center" wrapText="1" indent="1" readingOrder="1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9" fillId="0" borderId="0" xfId="0" applyFont="1"/>
    <xf numFmtId="0" fontId="132" fillId="0" borderId="98" xfId="0" applyFont="1" applyFill="1" applyBorder="1" applyAlignment="1" applyProtection="1">
      <alignment horizontal="left" vertical="center" indent="1"/>
    </xf>
    <xf numFmtId="0" fontId="25" fillId="0" borderId="0" xfId="0" applyFont="1" applyAlignment="1" applyProtection="1">
      <alignment horizontal="right" vertical="center" indent="1"/>
      <protection locked="0"/>
    </xf>
    <xf numFmtId="3" fontId="136" fillId="106" borderId="0" xfId="0" applyNumberFormat="1" applyFont="1" applyFill="1"/>
    <xf numFmtId="209" fontId="0" fillId="106" borderId="0" xfId="10" applyNumberFormat="1" applyFont="1" applyFill="1"/>
    <xf numFmtId="209" fontId="0" fillId="106" borderId="0" xfId="0" applyNumberFormat="1" applyFill="1"/>
    <xf numFmtId="9" fontId="0" fillId="0" borderId="0" xfId="1" applyFont="1" applyProtection="1"/>
    <xf numFmtId="0" fontId="180" fillId="0" borderId="0" xfId="0" applyFont="1" applyAlignment="1" applyProtection="1">
      <alignment vertical="center"/>
      <protection locked="0"/>
    </xf>
    <xf numFmtId="0" fontId="180" fillId="0" borderId="0" xfId="0" applyFont="1" applyFill="1" applyAlignment="1" applyProtection="1">
      <alignment vertical="center"/>
      <protection locked="0"/>
    </xf>
    <xf numFmtId="0" fontId="159" fillId="0" borderId="0" xfId="0" applyFont="1" applyBorder="1" applyAlignment="1" applyProtection="1">
      <alignment horizontal="left" vertical="center" indent="5"/>
      <protection locked="0"/>
    </xf>
    <xf numFmtId="0" fontId="159" fillId="0" borderId="0" xfId="0" applyFont="1" applyBorder="1" applyAlignment="1" applyProtection="1">
      <alignment horizontal="right" vertical="center" indent="1"/>
      <protection locked="0"/>
    </xf>
    <xf numFmtId="209" fontId="159" fillId="0" borderId="0" xfId="10" applyNumberFormat="1" applyFont="1" applyBorder="1" applyAlignment="1" applyProtection="1">
      <alignment horizontal="left" vertical="center" indent="5"/>
      <protection locked="0"/>
    </xf>
    <xf numFmtId="0" fontId="160" fillId="0" borderId="76" xfId="0" applyFont="1" applyBorder="1"/>
    <xf numFmtId="0" fontId="10" fillId="0" borderId="73" xfId="0" applyFont="1" applyBorder="1" applyAlignment="1">
      <alignment horizontal="left" indent="2"/>
    </xf>
    <xf numFmtId="0" fontId="10" fillId="0" borderId="97" xfId="0" applyFont="1" applyBorder="1"/>
    <xf numFmtId="211" fontId="10" fillId="0" borderId="96" xfId="0" applyNumberFormat="1" applyFont="1" applyBorder="1" applyAlignment="1">
      <alignment horizontal="left" indent="2"/>
    </xf>
    <xf numFmtId="0" fontId="10" fillId="0" borderId="96" xfId="0" applyNumberFormat="1" applyFont="1" applyBorder="1" applyAlignment="1">
      <alignment horizontal="left" indent="2"/>
    </xf>
    <xf numFmtId="0" fontId="10" fillId="0" borderId="90" xfId="0" applyNumberFormat="1" applyFont="1" applyBorder="1" applyAlignment="1">
      <alignment horizontal="left" indent="2"/>
    </xf>
    <xf numFmtId="211" fontId="10" fillId="0" borderId="0" xfId="0" applyNumberFormat="1" applyFont="1"/>
    <xf numFmtId="0" fontId="0" fillId="110" borderId="0" xfId="0" applyFill="1"/>
    <xf numFmtId="17" fontId="0" fillId="110" borderId="0" xfId="0" applyNumberFormat="1" applyFill="1" applyAlignment="1">
      <alignment horizontal="left"/>
    </xf>
    <xf numFmtId="3" fontId="0" fillId="110" borderId="0" xfId="0" applyNumberFormat="1" applyFill="1"/>
    <xf numFmtId="49" fontId="0" fillId="110" borderId="0" xfId="0" applyNumberFormat="1" applyFill="1"/>
    <xf numFmtId="17" fontId="0" fillId="84" borderId="0" xfId="0" applyNumberFormat="1" applyFill="1" applyAlignment="1">
      <alignment horizontal="left"/>
    </xf>
    <xf numFmtId="209" fontId="152" fillId="0" borderId="63" xfId="10" applyNumberFormat="1" applyFont="1" applyBorder="1"/>
    <xf numFmtId="209" fontId="152" fillId="0" borderId="65" xfId="10" applyNumberFormat="1" applyFont="1" applyBorder="1"/>
    <xf numFmtId="209" fontId="152" fillId="0" borderId="63" xfId="0" applyNumberFormat="1" applyFont="1" applyBorder="1"/>
    <xf numFmtId="0" fontId="182" fillId="0" borderId="49" xfId="0" applyFont="1" applyBorder="1" applyAlignment="1">
      <alignment vertical="center"/>
    </xf>
    <xf numFmtId="0" fontId="182" fillId="0" borderId="91" xfId="0" applyFont="1" applyBorder="1" applyAlignment="1">
      <alignment vertical="center"/>
    </xf>
    <xf numFmtId="4" fontId="182" fillId="0" borderId="91" xfId="0" applyNumberFormat="1" applyFont="1" applyBorder="1" applyAlignment="1">
      <alignment vertical="center"/>
    </xf>
    <xf numFmtId="0" fontId="182" fillId="0" borderId="93" xfId="0" applyFont="1" applyBorder="1" applyAlignment="1">
      <alignment vertical="center"/>
    </xf>
    <xf numFmtId="0" fontId="182" fillId="0" borderId="90" xfId="0" applyFont="1" applyBorder="1" applyAlignment="1">
      <alignment vertical="center"/>
    </xf>
    <xf numFmtId="4" fontId="182" fillId="0" borderId="90" xfId="0" applyNumberFormat="1" applyFont="1" applyBorder="1" applyAlignment="1">
      <alignment vertical="center"/>
    </xf>
    <xf numFmtId="0" fontId="182" fillId="0" borderId="0" xfId="0" applyFont="1" applyBorder="1" applyAlignment="1">
      <alignment vertical="center"/>
    </xf>
    <xf numFmtId="4" fontId="182" fillId="0" borderId="0" xfId="0" applyNumberFormat="1" applyFont="1" applyBorder="1" applyAlignment="1">
      <alignment vertical="center"/>
    </xf>
    <xf numFmtId="0" fontId="181" fillId="0" borderId="0" xfId="0" applyFont="1"/>
    <xf numFmtId="3" fontId="20" fillId="0" borderId="0" xfId="0" applyNumberFormat="1" applyFont="1" applyFill="1" applyBorder="1" applyAlignment="1" applyProtection="1">
      <alignment horizontal="center" vertical="center"/>
      <protection locked="0"/>
    </xf>
    <xf numFmtId="169" fontId="19" fillId="0" borderId="0" xfId="1" applyNumberFormat="1" applyFont="1" applyFill="1" applyBorder="1" applyAlignment="1" applyProtection="1">
      <alignment horizontal="center" vertical="center"/>
      <protection locked="0"/>
    </xf>
    <xf numFmtId="169" fontId="20" fillId="0" borderId="0" xfId="1" applyNumberFormat="1" applyFont="1" applyFill="1" applyBorder="1" applyAlignment="1" applyProtection="1">
      <alignment horizontal="center" vertical="center"/>
      <protection locked="0"/>
    </xf>
    <xf numFmtId="3" fontId="19" fillId="37" borderId="0" xfId="0" applyNumberFormat="1" applyFont="1" applyFill="1" applyBorder="1" applyAlignment="1" applyProtection="1">
      <alignment horizontal="center" vertical="center"/>
      <protection locked="0"/>
    </xf>
    <xf numFmtId="169" fontId="19" fillId="37" borderId="0" xfId="1" applyNumberFormat="1" applyFont="1" applyFill="1" applyBorder="1" applyAlignment="1" applyProtection="1">
      <alignment horizontal="center" vertical="center"/>
      <protection locked="0"/>
    </xf>
    <xf numFmtId="3" fontId="19" fillId="0" borderId="22" xfId="0" applyNumberFormat="1" applyFont="1" applyFill="1" applyBorder="1" applyAlignment="1" applyProtection="1">
      <alignment horizontal="center" vertical="center"/>
      <protection locked="0"/>
    </xf>
    <xf numFmtId="169" fontId="19" fillId="0" borderId="22" xfId="1" applyNumberFormat="1" applyFont="1" applyFill="1" applyBorder="1" applyAlignment="1" applyProtection="1">
      <alignment horizontal="center" vertical="center"/>
      <protection locked="0"/>
    </xf>
    <xf numFmtId="171" fontId="19" fillId="0" borderId="0" xfId="0" applyNumberFormat="1" applyFont="1" applyFill="1" applyBorder="1" applyAlignment="1" applyProtection="1">
      <alignment horizontal="center" vertical="center"/>
      <protection locked="0"/>
    </xf>
    <xf numFmtId="4" fontId="6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35" borderId="0" xfId="11" applyFont="1" applyFill="1" applyBorder="1" applyAlignment="1" applyProtection="1">
      <alignment horizontal="center" vertical="center" wrapText="1" readingOrder="1"/>
      <protection locked="0"/>
    </xf>
    <xf numFmtId="209" fontId="7" fillId="0" borderId="0" xfId="10" applyNumberFormat="1" applyFont="1" applyFill="1" applyBorder="1" applyAlignment="1" applyProtection="1">
      <alignment horizontal="right" vertical="center"/>
      <protection locked="0"/>
    </xf>
    <xf numFmtId="17" fontId="0" fillId="0" borderId="0" xfId="0" applyNumberFormat="1"/>
    <xf numFmtId="49" fontId="0" fillId="108" borderId="0" xfId="0" applyNumberFormat="1" applyFill="1"/>
    <xf numFmtId="3" fontId="0" fillId="109" borderId="0" xfId="0" applyNumberFormat="1" applyFill="1"/>
    <xf numFmtId="3" fontId="22" fillId="0" borderId="0" xfId="0" applyNumberFormat="1" applyFont="1" applyFill="1" applyBorder="1" applyProtection="1">
      <protection locked="0"/>
    </xf>
    <xf numFmtId="164" fontId="6" fillId="0" borderId="0" xfId="10" applyFont="1" applyFill="1" applyBorder="1" applyAlignment="1" applyProtection="1">
      <alignment horizontal="center" vertical="center"/>
      <protection locked="0"/>
    </xf>
    <xf numFmtId="164" fontId="7" fillId="0" borderId="0" xfId="10" applyFont="1" applyFill="1" applyBorder="1" applyAlignment="1" applyProtection="1">
      <alignment horizontal="right" vertical="center"/>
      <protection locked="0"/>
    </xf>
    <xf numFmtId="164" fontId="4" fillId="0" borderId="0" xfId="10" applyFont="1" applyFill="1" applyBorder="1" applyAlignment="1" applyProtection="1">
      <alignment vertical="center"/>
      <protection locked="0"/>
    </xf>
    <xf numFmtId="164" fontId="6" fillId="0" borderId="0" xfId="10" applyFont="1" applyFill="1" applyBorder="1" applyAlignment="1" applyProtection="1">
      <alignment horizontal="right" vertical="center"/>
      <protection locked="0"/>
    </xf>
    <xf numFmtId="0" fontId="174" fillId="0" borderId="0" xfId="0" applyFont="1"/>
    <xf numFmtId="0" fontId="2" fillId="0" borderId="0" xfId="0" applyFont="1"/>
    <xf numFmtId="209" fontId="0" fillId="0" borderId="0" xfId="0" applyNumberFormat="1" applyFill="1" applyAlignment="1" applyProtection="1">
      <alignment vertical="center"/>
      <protection locked="0"/>
    </xf>
    <xf numFmtId="0" fontId="135" fillId="0" borderId="0" xfId="0" applyFont="1" applyAlignment="1" applyProtection="1">
      <alignment horizontal="left" vertical="center" indent="1"/>
      <protection locked="0"/>
    </xf>
    <xf numFmtId="3" fontId="136" fillId="0" borderId="0" xfId="0" applyNumberFormat="1" applyFont="1" applyAlignment="1" applyProtection="1">
      <alignment horizontal="right" vertical="center" indent="1"/>
      <protection locked="0"/>
    </xf>
    <xf numFmtId="3" fontId="13" fillId="0" borderId="0" xfId="0" applyNumberFormat="1" applyFont="1" applyFill="1" applyBorder="1" applyProtection="1">
      <protection locked="0"/>
    </xf>
    <xf numFmtId="0" fontId="136" fillId="0" borderId="0" xfId="0" applyFont="1" applyAlignment="1" applyProtection="1">
      <alignment horizontal="left" vertical="center" indent="1"/>
      <protection locked="0"/>
    </xf>
    <xf numFmtId="10" fontId="22" fillId="0" borderId="44" xfId="1" applyNumberFormat="1" applyFont="1" applyBorder="1" applyProtection="1">
      <protection locked="0"/>
    </xf>
    <xf numFmtId="3" fontId="134" fillId="0" borderId="0" xfId="4" applyNumberFormat="1" applyFont="1" applyFill="1" applyBorder="1" applyAlignment="1" applyProtection="1">
      <alignment vertical="center"/>
      <protection locked="0"/>
    </xf>
    <xf numFmtId="3" fontId="134" fillId="0" borderId="0" xfId="4" applyNumberFormat="1" applyFont="1" applyFill="1" applyBorder="1" applyAlignment="1" applyProtection="1">
      <alignment horizontal="right" vertical="center" indent="1"/>
      <protection locked="0"/>
    </xf>
    <xf numFmtId="0" fontId="134" fillId="0" borderId="0" xfId="4" applyFont="1" applyFill="1" applyBorder="1" applyAlignment="1" applyProtection="1">
      <alignment horizontal="right" vertical="center"/>
      <protection locked="0"/>
    </xf>
    <xf numFmtId="0" fontId="11" fillId="35" borderId="0" xfId="11" applyFont="1" applyFill="1" applyBorder="1" applyAlignment="1" applyProtection="1">
      <alignment horizontal="center" vertical="center" wrapText="1" readingOrder="1"/>
      <protection locked="0"/>
    </xf>
    <xf numFmtId="209" fontId="159" fillId="0" borderId="0" xfId="10" applyNumberFormat="1" applyFont="1" applyFill="1" applyBorder="1" applyAlignment="1" applyProtection="1">
      <alignment horizontal="right" vertical="center" indent="1"/>
      <protection locked="0"/>
    </xf>
    <xf numFmtId="209" fontId="0" fillId="111" borderId="0" xfId="10" applyNumberFormat="1" applyFont="1" applyFill="1" applyAlignment="1" applyProtection="1">
      <alignment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209" fontId="0" fillId="0" borderId="0" xfId="0" applyNumberFormat="1" applyFont="1" applyAlignment="1" applyProtection="1">
      <alignment horizontal="right" vertical="center" indent="1"/>
      <protection locked="0"/>
    </xf>
    <xf numFmtId="0" fontId="11" fillId="0" borderId="0" xfId="11" quotePrefix="1" applyFont="1" applyFill="1" applyAlignment="1" applyProtection="1">
      <alignment horizontal="left" wrapText="1" readingOrder="1"/>
    </xf>
    <xf numFmtId="0" fontId="11" fillId="0" borderId="0" xfId="11" applyFont="1" applyFill="1" applyAlignment="1" applyProtection="1">
      <alignment horizontal="left" wrapText="1" readingOrder="1"/>
    </xf>
    <xf numFmtId="202" fontId="158" fillId="0" borderId="0" xfId="0" applyNumberFormat="1" applyFont="1" applyFill="1" applyBorder="1" applyAlignment="1" applyProtection="1">
      <protection locked="0"/>
    </xf>
    <xf numFmtId="202" fontId="158" fillId="0" borderId="0" xfId="1" applyNumberFormat="1" applyFont="1" applyFill="1" applyBorder="1" applyAlignment="1" applyProtection="1">
      <protection locked="0"/>
    </xf>
    <xf numFmtId="202" fontId="158" fillId="0" borderId="0" xfId="0" applyNumberFormat="1" applyFont="1" applyBorder="1" applyProtection="1">
      <protection locked="0"/>
    </xf>
    <xf numFmtId="9" fontId="28" fillId="0" borderId="0" xfId="1" applyNumberFormat="1" applyFont="1" applyFill="1" applyBorder="1" applyAlignment="1" applyProtection="1">
      <alignment horizontal="right" vertical="center" wrapText="1" indent="1"/>
      <protection locked="0"/>
    </xf>
    <xf numFmtId="0" fontId="6" fillId="0" borderId="0" xfId="62591" applyFont="1" applyFill="1"/>
    <xf numFmtId="0" fontId="7" fillId="0" borderId="0" xfId="62591" applyFont="1" applyFill="1" applyAlignment="1">
      <alignment horizontal="center"/>
    </xf>
    <xf numFmtId="0" fontId="213" fillId="0" borderId="0" xfId="62591" applyFont="1" applyFill="1" applyBorder="1" applyAlignment="1"/>
    <xf numFmtId="0" fontId="213" fillId="0" borderId="5" xfId="62591" applyFont="1" applyFill="1" applyBorder="1" applyAlignment="1"/>
    <xf numFmtId="0" fontId="6" fillId="0" borderId="0" xfId="62591" applyFont="1" applyFill="1" applyAlignment="1"/>
    <xf numFmtId="0" fontId="214" fillId="0" borderId="0" xfId="62591" applyFont="1" applyFill="1" applyBorder="1" applyAlignment="1">
      <alignment horizontal="center"/>
    </xf>
    <xf numFmtId="0" fontId="6" fillId="0" borderId="0" xfId="62591" applyFont="1" applyFill="1" applyBorder="1" applyAlignment="1">
      <alignment horizontal="center" vertical="center" wrapText="1"/>
    </xf>
    <xf numFmtId="0" fontId="7" fillId="0" borderId="0" xfId="62591" applyFont="1" applyFill="1" applyAlignment="1">
      <alignment horizontal="center" wrapText="1"/>
    </xf>
    <xf numFmtId="0" fontId="6" fillId="0" borderId="44" xfId="62591" applyFont="1" applyFill="1" applyBorder="1" applyAlignment="1">
      <alignment horizontal="center" vertical="center" wrapText="1"/>
    </xf>
    <xf numFmtId="0" fontId="6" fillId="0" borderId="0" xfId="62591" applyFont="1" applyFill="1" applyAlignment="1">
      <alignment wrapText="1"/>
    </xf>
    <xf numFmtId="0" fontId="6" fillId="0" borderId="0" xfId="62591" applyFont="1" applyFill="1" applyBorder="1" applyAlignment="1">
      <alignment horizontal="right" vertical="center" wrapText="1"/>
    </xf>
    <xf numFmtId="0" fontId="6" fillId="0" borderId="0" xfId="62591" applyFont="1" applyFill="1" applyBorder="1" applyAlignment="1">
      <alignment horizontal="center" vertical="center"/>
    </xf>
    <xf numFmtId="0" fontId="6" fillId="0" borderId="0" xfId="62591" applyFont="1" applyFill="1" applyBorder="1"/>
    <xf numFmtId="0" fontId="6" fillId="0" borderId="44" xfId="62591" applyFont="1" applyFill="1" applyBorder="1" applyAlignment="1">
      <alignment vertical="center" wrapText="1"/>
    </xf>
    <xf numFmtId="3" fontId="7" fillId="0" borderId="44" xfId="62591" applyNumberFormat="1" applyFont="1" applyFill="1" applyBorder="1" applyAlignment="1">
      <alignment horizontal="center" vertical="center" wrapText="1"/>
    </xf>
    <xf numFmtId="3" fontId="7" fillId="0" borderId="44" xfId="62591" applyNumberFormat="1" applyFont="1" applyFill="1" applyBorder="1" applyAlignment="1">
      <alignment horizontal="center" vertical="center"/>
    </xf>
    <xf numFmtId="3" fontId="7" fillId="0" borderId="44" xfId="62591" applyNumberFormat="1" applyFont="1" applyFill="1" applyBorder="1" applyAlignment="1">
      <alignment horizontal="right" vertical="center"/>
    </xf>
    <xf numFmtId="169" fontId="7" fillId="0" borderId="44" xfId="62592" applyNumberFormat="1" applyFont="1" applyFill="1" applyBorder="1" applyAlignment="1">
      <alignment horizontal="right" vertical="center"/>
    </xf>
    <xf numFmtId="170" fontId="7" fillId="0" borderId="44" xfId="62591" applyNumberFormat="1" applyFont="1" applyFill="1" applyBorder="1" applyAlignment="1">
      <alignment horizontal="right" vertical="center"/>
    </xf>
    <xf numFmtId="3" fontId="6" fillId="0" borderId="0" xfId="62591" applyNumberFormat="1" applyFont="1" applyFill="1" applyAlignment="1">
      <alignment horizontal="right"/>
    </xf>
    <xf numFmtId="0" fontId="7" fillId="0" borderId="0" xfId="62591" applyFont="1" applyFill="1"/>
    <xf numFmtId="202" fontId="7" fillId="0" borderId="44" xfId="62591" applyNumberFormat="1" applyFont="1" applyFill="1" applyBorder="1" applyAlignment="1">
      <alignment horizontal="center" vertical="center" wrapText="1"/>
    </xf>
    <xf numFmtId="202" fontId="7" fillId="0" borderId="44" xfId="62591" applyNumberFormat="1" applyFont="1" applyFill="1" applyBorder="1" applyAlignment="1">
      <alignment horizontal="center" vertical="center"/>
    </xf>
    <xf numFmtId="202" fontId="7" fillId="0" borderId="44" xfId="62591" applyNumberFormat="1" applyFont="1" applyFill="1" applyBorder="1" applyAlignment="1">
      <alignment horizontal="right" vertical="center"/>
    </xf>
    <xf numFmtId="0" fontId="6" fillId="0" borderId="0" xfId="62591" applyFont="1" applyFill="1" applyAlignment="1">
      <alignment horizontal="right"/>
    </xf>
    <xf numFmtId="3" fontId="7" fillId="0" borderId="0" xfId="62591" applyNumberFormat="1" applyFont="1" applyFill="1"/>
    <xf numFmtId="170" fontId="7" fillId="0" borderId="0" xfId="62591" applyNumberFormat="1" applyFont="1" applyFill="1"/>
    <xf numFmtId="0" fontId="213" fillId="0" borderId="44" xfId="62591" applyFont="1" applyFill="1" applyBorder="1" applyAlignment="1">
      <alignment vertical="center" wrapText="1"/>
    </xf>
    <xf numFmtId="202" fontId="213" fillId="0" borderId="44" xfId="62591" applyNumberFormat="1" applyFont="1" applyFill="1" applyBorder="1" applyAlignment="1">
      <alignment horizontal="center" vertical="center" wrapText="1"/>
    </xf>
    <xf numFmtId="202" fontId="213" fillId="0" borderId="44" xfId="62591" applyNumberFormat="1" applyFont="1" applyFill="1" applyBorder="1" applyAlignment="1">
      <alignment horizontal="right" vertical="center"/>
    </xf>
    <xf numFmtId="169" fontId="213" fillId="0" borderId="44" xfId="62592" applyNumberFormat="1" applyFont="1" applyFill="1" applyBorder="1" applyAlignment="1">
      <alignment horizontal="right" vertical="center"/>
    </xf>
    <xf numFmtId="0" fontId="214" fillId="0" borderId="0" xfId="62591" applyFont="1" applyFill="1" applyAlignment="1">
      <alignment horizontal="right"/>
    </xf>
    <xf numFmtId="0" fontId="215" fillId="0" borderId="0" xfId="62591" applyFont="1" applyFill="1"/>
    <xf numFmtId="0" fontId="6" fillId="0" borderId="0" xfId="62591" applyFont="1" applyFill="1" applyBorder="1" applyAlignment="1">
      <alignment vertical="center" wrapText="1"/>
    </xf>
    <xf numFmtId="3" fontId="7" fillId="0" borderId="0" xfId="62591" quotePrefix="1" applyNumberFormat="1" applyFont="1" applyFill="1" applyBorder="1" applyAlignment="1">
      <alignment horizontal="center" vertical="center" wrapText="1"/>
    </xf>
    <xf numFmtId="0" fontId="213" fillId="0" borderId="0" xfId="62591" applyFont="1" applyFill="1" applyBorder="1" applyAlignment="1">
      <alignment horizontal="center" vertical="center" wrapText="1"/>
    </xf>
    <xf numFmtId="170" fontId="213" fillId="0" borderId="0" xfId="62591" applyNumberFormat="1" applyFont="1" applyFill="1" applyBorder="1" applyAlignment="1">
      <alignment horizontal="center" vertical="center" wrapText="1"/>
    </xf>
    <xf numFmtId="9" fontId="213" fillId="0" borderId="0" xfId="62592" applyFont="1" applyFill="1" applyBorder="1" applyAlignment="1">
      <alignment horizontal="center" vertical="center" wrapText="1"/>
    </xf>
    <xf numFmtId="0" fontId="7" fillId="0" borderId="0" xfId="62591" applyFont="1" applyFill="1" applyBorder="1"/>
    <xf numFmtId="0" fontId="216" fillId="0" borderId="0" xfId="62591" applyFont="1" applyFill="1" applyBorder="1"/>
    <xf numFmtId="0" fontId="6" fillId="0" borderId="44" xfId="62591" applyFont="1" applyFill="1" applyBorder="1" applyAlignment="1">
      <alignment wrapText="1"/>
    </xf>
    <xf numFmtId="0" fontId="216" fillId="0" borderId="0" xfId="62591" applyFont="1" applyFill="1"/>
    <xf numFmtId="169" fontId="7" fillId="0" borderId="44" xfId="62592" applyNumberFormat="1" applyFont="1" applyFill="1" applyBorder="1" applyAlignment="1">
      <alignment horizontal="center" vertical="center" wrapText="1"/>
    </xf>
    <xf numFmtId="222" fontId="7" fillId="0" borderId="44" xfId="62591" applyNumberFormat="1" applyFont="1" applyFill="1" applyBorder="1" applyAlignment="1">
      <alignment horizontal="right" vertical="center"/>
    </xf>
    <xf numFmtId="0" fontId="217" fillId="0" borderId="0" xfId="62591" applyFont="1" applyFill="1"/>
    <xf numFmtId="0" fontId="6" fillId="0" borderId="0" xfId="62591" applyFont="1" applyFill="1" applyBorder="1" applyAlignment="1">
      <alignment wrapText="1"/>
    </xf>
    <xf numFmtId="202" fontId="7" fillId="0" borderId="0" xfId="62591" applyNumberFormat="1" applyFont="1" applyFill="1" applyBorder="1"/>
    <xf numFmtId="0" fontId="6" fillId="0" borderId="44" xfId="62591" quotePrefix="1" applyFont="1" applyFill="1" applyBorder="1" applyAlignment="1">
      <alignment horizontal="center" vertical="center" wrapText="1"/>
    </xf>
    <xf numFmtId="3" fontId="7" fillId="105" borderId="44" xfId="62591" applyNumberFormat="1" applyFont="1" applyFill="1" applyBorder="1" applyAlignment="1">
      <alignment horizontal="center" vertical="center" wrapText="1"/>
    </xf>
    <xf numFmtId="3" fontId="7" fillId="105" borderId="44" xfId="62591" applyNumberFormat="1" applyFont="1" applyFill="1" applyBorder="1" applyAlignment="1">
      <alignment horizontal="center" vertical="center"/>
    </xf>
    <xf numFmtId="3" fontId="7" fillId="105" borderId="44" xfId="62591" applyNumberFormat="1" applyFont="1" applyFill="1" applyBorder="1" applyAlignment="1">
      <alignment horizontal="right" vertical="center"/>
    </xf>
    <xf numFmtId="169" fontId="7" fillId="105" borderId="44" xfId="62592" applyNumberFormat="1" applyFont="1" applyFill="1" applyBorder="1" applyAlignment="1">
      <alignment horizontal="right" vertical="center"/>
    </xf>
    <xf numFmtId="0" fontId="7" fillId="0" borderId="0" xfId="62591" applyFont="1" applyFill="1" applyAlignment="1">
      <alignment wrapText="1"/>
    </xf>
    <xf numFmtId="204" fontId="7" fillId="0" borderId="0" xfId="62591" applyNumberFormat="1" applyFont="1" applyFill="1" applyAlignment="1">
      <alignment horizontal="right"/>
    </xf>
    <xf numFmtId="204" fontId="7" fillId="0" borderId="0" xfId="62591" applyNumberFormat="1" applyFont="1" applyFill="1"/>
    <xf numFmtId="0" fontId="24" fillId="35" borderId="0" xfId="11" applyFont="1" applyFill="1" applyBorder="1" applyAlignment="1" applyProtection="1">
      <alignment horizontal="center" vertical="center" wrapText="1" readingOrder="1"/>
      <protection locked="0"/>
    </xf>
    <xf numFmtId="3" fontId="183" fillId="0" borderId="0" xfId="0" applyNumberFormat="1" applyFont="1" applyBorder="1" applyAlignment="1" applyProtection="1">
      <alignment horizontal="right" vertical="center" indent="1"/>
      <protection locked="0"/>
    </xf>
    <xf numFmtId="0" fontId="217" fillId="0" borderId="0" xfId="62593" applyFont="1" applyFill="1"/>
    <xf numFmtId="0" fontId="7" fillId="0" borderId="0" xfId="62593" applyFont="1" applyFill="1"/>
    <xf numFmtId="0" fontId="6" fillId="0" borderId="44" xfId="62593" quotePrefix="1" applyFont="1" applyFill="1" applyBorder="1" applyAlignment="1">
      <alignment horizontal="center" vertical="center" wrapText="1"/>
    </xf>
    <xf numFmtId="0" fontId="6" fillId="0" borderId="0" xfId="62593" quotePrefix="1" applyFont="1" applyFill="1" applyBorder="1" applyAlignment="1">
      <alignment horizontal="center" vertical="center" wrapText="1"/>
    </xf>
    <xf numFmtId="3" fontId="7" fillId="0" borderId="44" xfId="62593" applyNumberFormat="1" applyFont="1" applyFill="1" applyBorder="1" applyAlignment="1">
      <alignment horizontal="center" vertical="center"/>
    </xf>
    <xf numFmtId="3" fontId="7" fillId="0" borderId="0" xfId="62593" applyNumberFormat="1" applyFont="1" applyFill="1" applyBorder="1" applyAlignment="1">
      <alignment horizontal="center" vertical="center"/>
    </xf>
    <xf numFmtId="10" fontId="20" fillId="3" borderId="0" xfId="1" applyNumberFormat="1" applyFont="1" applyFill="1" applyBorder="1" applyAlignment="1" applyProtection="1">
      <alignment horizontal="right" vertical="center" indent="1"/>
      <protection locked="0"/>
    </xf>
    <xf numFmtId="17" fontId="0" fillId="111" borderId="0" xfId="0" applyNumberFormat="1" applyFill="1" applyAlignment="1">
      <alignment horizontal="left"/>
    </xf>
    <xf numFmtId="3" fontId="25" fillId="111" borderId="0" xfId="0" applyNumberFormat="1" applyFont="1" applyFill="1"/>
    <xf numFmtId="3" fontId="0" fillId="108" borderId="0" xfId="0" applyNumberFormat="1" applyFill="1"/>
    <xf numFmtId="209" fontId="20" fillId="37" borderId="0" xfId="10" applyNumberFormat="1" applyFont="1" applyFill="1" applyBorder="1" applyAlignment="1" applyProtection="1">
      <alignment horizontal="right" vertical="center" indent="1"/>
      <protection locked="0"/>
    </xf>
    <xf numFmtId="205" fontId="146" fillId="0" borderId="0" xfId="0" applyNumberFormat="1" applyFont="1" applyFill="1"/>
    <xf numFmtId="9" fontId="159" fillId="0" borderId="0" xfId="1" applyNumberFormat="1" applyFont="1" applyFill="1" applyBorder="1" applyAlignment="1" applyProtection="1">
      <alignment horizontal="right" vertical="center" indent="1"/>
      <protection locked="0"/>
    </xf>
    <xf numFmtId="0" fontId="157" fillId="0" borderId="0" xfId="0" applyFont="1" applyAlignment="1" applyProtection="1">
      <alignment vertical="center"/>
      <protection locked="0"/>
    </xf>
    <xf numFmtId="10" fontId="22" fillId="0" borderId="44" xfId="1" applyNumberFormat="1" applyFont="1" applyFill="1" applyBorder="1" applyProtection="1">
      <protection locked="0"/>
    </xf>
    <xf numFmtId="17" fontId="0" fillId="0" borderId="0" xfId="0" applyNumberFormat="1" applyBorder="1" applyProtection="1">
      <protection locked="0"/>
    </xf>
    <xf numFmtId="0" fontId="182" fillId="0" borderId="0" xfId="0" applyFont="1" applyAlignment="1">
      <alignment vertical="center"/>
    </xf>
    <xf numFmtId="209" fontId="182" fillId="0" borderId="0" xfId="10" applyNumberFormat="1" applyFont="1" applyAlignment="1">
      <alignment vertical="center"/>
    </xf>
    <xf numFmtId="0" fontId="219" fillId="0" borderId="0" xfId="0" applyFont="1" applyAlignment="1">
      <alignment vertical="center"/>
    </xf>
    <xf numFmtId="209" fontId="219" fillId="0" borderId="0" xfId="10" applyNumberFormat="1" applyFont="1" applyAlignment="1">
      <alignment vertical="center"/>
    </xf>
    <xf numFmtId="209" fontId="181" fillId="0" borderId="0" xfId="10" applyNumberFormat="1" applyFont="1"/>
    <xf numFmtId="3" fontId="20" fillId="3" borderId="0" xfId="0" applyNumberFormat="1" applyFont="1" applyFill="1" applyBorder="1" applyAlignment="1" applyProtection="1">
      <alignment horizontal="right" vertical="center" indent="1"/>
      <protection locked="0"/>
    </xf>
    <xf numFmtId="0" fontId="223" fillId="0" borderId="0" xfId="0" applyFont="1"/>
    <xf numFmtId="0" fontId="20" fillId="0" borderId="0" xfId="0" applyFont="1" applyFill="1" applyBorder="1" applyAlignment="1" applyProtection="1">
      <alignment horizontal="left" vertical="center" indent="3"/>
      <protection locked="0"/>
    </xf>
    <xf numFmtId="0" fontId="221" fillId="0" borderId="0" xfId="0" applyFont="1" applyFill="1" applyAlignment="1" applyProtection="1">
      <alignment vertical="center"/>
      <protection locked="0"/>
    </xf>
    <xf numFmtId="0" fontId="157" fillId="0" borderId="0" xfId="0" applyFont="1" applyFill="1" applyAlignment="1" applyProtection="1">
      <alignment vertical="center"/>
      <protection locked="0"/>
    </xf>
    <xf numFmtId="0" fontId="225" fillId="0" borderId="0" xfId="0" applyFont="1" applyAlignment="1">
      <alignment vertical="center"/>
    </xf>
    <xf numFmtId="3" fontId="158" fillId="0" borderId="0" xfId="0" applyNumberFormat="1" applyFont="1" applyFill="1" applyBorder="1" applyAlignment="1" applyProtection="1">
      <protection locked="0"/>
    </xf>
    <xf numFmtId="209" fontId="0" fillId="108" borderId="0" xfId="10" applyNumberFormat="1" applyFont="1" applyFill="1"/>
    <xf numFmtId="0" fontId="136" fillId="3" borderId="44" xfId="0" applyFont="1" applyFill="1" applyBorder="1" applyProtection="1">
      <protection locked="0"/>
    </xf>
    <xf numFmtId="0" fontId="0" fillId="3" borderId="0" xfId="0" applyFill="1" applyBorder="1" applyProtection="1">
      <protection locked="0"/>
    </xf>
    <xf numFmtId="17" fontId="22" fillId="3" borderId="0" xfId="0" applyNumberFormat="1" applyFont="1" applyFill="1" applyBorder="1" applyAlignment="1" applyProtection="1">
      <alignment horizontal="right"/>
      <protection locked="0"/>
    </xf>
    <xf numFmtId="3" fontId="22" fillId="3" borderId="44" xfId="0" applyNumberFormat="1" applyFont="1" applyFill="1" applyBorder="1" applyProtection="1">
      <protection locked="0"/>
    </xf>
    <xf numFmtId="209" fontId="136" fillId="3" borderId="0" xfId="10" applyNumberFormat="1" applyFont="1" applyFill="1" applyBorder="1" applyProtection="1">
      <protection locked="0"/>
    </xf>
    <xf numFmtId="209" fontId="22" fillId="0" borderId="0" xfId="0" applyNumberFormat="1" applyFont="1" applyBorder="1" applyProtection="1">
      <protection locked="0"/>
    </xf>
    <xf numFmtId="209" fontId="22" fillId="0" borderId="0" xfId="10" applyNumberFormat="1" applyFont="1" applyBorder="1" applyProtection="1">
      <protection locked="0"/>
    </xf>
    <xf numFmtId="10" fontId="22" fillId="3" borderId="44" xfId="1" applyNumberFormat="1" applyFont="1" applyFill="1" applyBorder="1" applyProtection="1">
      <protection locked="0"/>
    </xf>
    <xf numFmtId="17" fontId="22" fillId="0" borderId="0" xfId="0" applyNumberFormat="1" applyFont="1" applyFill="1" applyBorder="1" applyAlignment="1" applyProtection="1">
      <alignment horizontal="right"/>
      <protection locked="0"/>
    </xf>
    <xf numFmtId="0" fontId="152" fillId="0" borderId="109" xfId="0" applyFont="1" applyBorder="1"/>
    <xf numFmtId="209" fontId="152" fillId="0" borderId="110" xfId="0" applyNumberFormat="1" applyFont="1" applyBorder="1"/>
    <xf numFmtId="209" fontId="152" fillId="0" borderId="62" xfId="10" applyNumberFormat="1" applyFont="1" applyBorder="1" applyAlignment="1">
      <alignment horizontal="right"/>
    </xf>
    <xf numFmtId="209" fontId="152" fillId="0" borderId="64" xfId="10" applyNumberFormat="1" applyFont="1" applyBorder="1" applyAlignment="1">
      <alignment horizontal="right"/>
    </xf>
    <xf numFmtId="209" fontId="152" fillId="0" borderId="108" xfId="10" applyNumberFormat="1" applyFont="1" applyBorder="1" applyAlignment="1">
      <alignment horizontal="right"/>
    </xf>
    <xf numFmtId="204" fontId="152" fillId="0" borderId="111" xfId="0" applyNumberFormat="1" applyFont="1" applyBorder="1"/>
    <xf numFmtId="0" fontId="146" fillId="0" borderId="97" xfId="0" applyFont="1" applyBorder="1"/>
    <xf numFmtId="0" fontId="179" fillId="0" borderId="0" xfId="11" applyFont="1" applyFill="1" applyBorder="1" applyAlignment="1" applyProtection="1">
      <alignment horizontal="center" vertical="center" wrapText="1" readingOrder="1"/>
      <protection locked="0"/>
    </xf>
    <xf numFmtId="209" fontId="152" fillId="0" borderId="110" xfId="10" applyNumberFormat="1" applyFont="1" applyBorder="1"/>
    <xf numFmtId="209" fontId="152" fillId="0" borderId="112" xfId="10" applyNumberFormat="1" applyFont="1" applyBorder="1"/>
    <xf numFmtId="0" fontId="150" fillId="35" borderId="69" xfId="11" applyFont="1" applyFill="1" applyBorder="1" applyAlignment="1" applyProtection="1">
      <alignment horizontal="left" vertical="center" wrapText="1" readingOrder="1"/>
      <protection locked="0"/>
    </xf>
    <xf numFmtId="0" fontId="218" fillId="35" borderId="56" xfId="11" applyFont="1" applyFill="1" applyBorder="1" applyAlignment="1" applyProtection="1">
      <alignment horizontal="left" vertical="center" wrapText="1" readingOrder="1"/>
      <protection locked="0"/>
    </xf>
    <xf numFmtId="0" fontId="218" fillId="35" borderId="56" xfId="11" applyFont="1" applyFill="1" applyBorder="1" applyAlignment="1" applyProtection="1">
      <alignment horizontal="center" vertical="center" wrapText="1" readingOrder="1"/>
      <protection locked="0"/>
    </xf>
    <xf numFmtId="0" fontId="150" fillId="35" borderId="70" xfId="11" applyFont="1" applyFill="1" applyBorder="1" applyAlignment="1" applyProtection="1">
      <alignment horizontal="center" vertical="center" wrapText="1" readingOrder="1"/>
      <protection locked="0"/>
    </xf>
    <xf numFmtId="0" fontId="152" fillId="0" borderId="113" xfId="0" applyFont="1" applyBorder="1"/>
    <xf numFmtId="0" fontId="152" fillId="0" borderId="114" xfId="0" applyFont="1" applyBorder="1"/>
    <xf numFmtId="0" fontId="152" fillId="0" borderId="115" xfId="0" applyFont="1" applyBorder="1"/>
    <xf numFmtId="0" fontId="152" fillId="0" borderId="116" xfId="0" applyFont="1" applyBorder="1"/>
    <xf numFmtId="0" fontId="153" fillId="0" borderId="71" xfId="0" applyFont="1" applyBorder="1" applyAlignment="1" applyProtection="1">
      <alignment horizontal="left" vertical="center" wrapText="1" indent="1"/>
      <protection locked="0"/>
    </xf>
    <xf numFmtId="204" fontId="152" fillId="0" borderId="118" xfId="0" applyNumberFormat="1" applyFont="1" applyBorder="1"/>
    <xf numFmtId="9" fontId="154" fillId="0" borderId="119" xfId="0" applyNumberFormat="1" applyFont="1" applyBorder="1" applyAlignment="1">
      <alignment horizontal="center"/>
    </xf>
    <xf numFmtId="3" fontId="0" fillId="0" borderId="0" xfId="0" applyNumberFormat="1" applyFont="1" applyFill="1" applyBorder="1" applyProtection="1">
      <protection locked="0"/>
    </xf>
    <xf numFmtId="17" fontId="0" fillId="106" borderId="0" xfId="0" applyNumberFormat="1" applyFill="1" applyAlignment="1">
      <alignment horizontal="left"/>
    </xf>
    <xf numFmtId="3" fontId="0" fillId="0" borderId="0" xfId="0" applyNumberFormat="1" applyBorder="1" applyProtection="1">
      <protection locked="0"/>
    </xf>
    <xf numFmtId="3" fontId="136" fillId="3" borderId="0" xfId="0" applyNumberFormat="1" applyFont="1" applyFill="1"/>
    <xf numFmtId="209" fontId="19" fillId="0" borderId="0" xfId="10" applyNumberFormat="1" applyFont="1" applyFill="1" applyBorder="1" applyAlignment="1" applyProtection="1">
      <alignment horizontal="right" vertical="center"/>
      <protection locked="0"/>
    </xf>
    <xf numFmtId="3" fontId="20" fillId="0" borderId="0" xfId="3" applyNumberFormat="1" applyFont="1" applyFill="1" applyBorder="1" applyAlignment="1" applyProtection="1">
      <alignment horizontal="right" vertical="center"/>
      <protection locked="0"/>
    </xf>
    <xf numFmtId="209" fontId="20" fillId="0" borderId="0" xfId="10" applyNumberFormat="1" applyFont="1" applyFill="1" applyBorder="1" applyAlignment="1" applyProtection="1">
      <alignment horizontal="right" vertical="center"/>
      <protection locked="0"/>
    </xf>
    <xf numFmtId="209" fontId="159" fillId="0" borderId="0" xfId="10" applyNumberFormat="1" applyFont="1" applyBorder="1" applyAlignment="1" applyProtection="1">
      <alignment horizontal="right" vertical="center"/>
      <protection locked="0"/>
    </xf>
    <xf numFmtId="209" fontId="19" fillId="37" borderId="0" xfId="10" applyNumberFormat="1" applyFont="1" applyFill="1" applyBorder="1" applyAlignment="1" applyProtection="1">
      <alignment horizontal="right" vertical="center"/>
      <protection locked="0"/>
    </xf>
    <xf numFmtId="3" fontId="19" fillId="0" borderId="0" xfId="3" applyNumberFormat="1" applyFont="1" applyFill="1" applyBorder="1" applyAlignment="1" applyProtection="1">
      <alignment horizontal="right" vertical="center"/>
      <protection locked="0"/>
    </xf>
    <xf numFmtId="3" fontId="19" fillId="37" borderId="0" xfId="3" applyNumberFormat="1" applyFont="1" applyFill="1" applyBorder="1" applyAlignment="1" applyProtection="1">
      <alignment horizontal="right" vertical="center"/>
      <protection locked="0"/>
    </xf>
    <xf numFmtId="3" fontId="19" fillId="0" borderId="22" xfId="3" applyNumberFormat="1" applyFont="1" applyFill="1" applyBorder="1" applyAlignment="1" applyProtection="1">
      <alignment horizontal="right" vertical="center"/>
      <protection locked="0"/>
    </xf>
    <xf numFmtId="3" fontId="20" fillId="3" borderId="0" xfId="3" applyNumberFormat="1" applyFont="1" applyFill="1" applyBorder="1" applyAlignment="1" applyProtection="1">
      <alignment horizontal="right" vertical="center"/>
      <protection locked="0"/>
    </xf>
    <xf numFmtId="0" fontId="137" fillId="0" borderId="0" xfId="11" applyFont="1" applyFill="1" applyAlignment="1" applyProtection="1">
      <alignment horizontal="center" vertical="center" wrapText="1" readingOrder="1"/>
      <protection locked="0"/>
    </xf>
    <xf numFmtId="0" fontId="137" fillId="0" borderId="0" xfId="11" applyFont="1" applyFill="1" applyAlignment="1" applyProtection="1">
      <alignment horizontal="left" vertical="center" wrapText="1" indent="1"/>
      <protection locked="0"/>
    </xf>
    <xf numFmtId="0" fontId="137" fillId="0" borderId="0" xfId="11" applyFont="1" applyFill="1" applyAlignment="1" applyProtection="1">
      <alignment horizontal="right" vertical="center" wrapText="1" indent="1" readingOrder="1"/>
      <protection locked="0"/>
    </xf>
    <xf numFmtId="3" fontId="132" fillId="0" borderId="0" xfId="3" applyNumberFormat="1" applyFont="1" applyFill="1" applyBorder="1" applyAlignment="1" applyProtection="1">
      <alignment horizontal="left" vertical="center" indent="1"/>
      <protection locked="0"/>
    </xf>
    <xf numFmtId="209" fontId="132" fillId="3" borderId="0" xfId="10" applyNumberFormat="1" applyFont="1" applyFill="1" applyBorder="1" applyAlignment="1" applyProtection="1">
      <alignment horizontal="right" vertical="center" indent="1"/>
      <protection locked="0"/>
    </xf>
    <xf numFmtId="209" fontId="132" fillId="0" borderId="0" xfId="10" applyNumberFormat="1" applyFont="1" applyFill="1" applyBorder="1" applyAlignment="1" applyProtection="1">
      <alignment horizontal="right" vertical="center" indent="1"/>
      <protection locked="0"/>
    </xf>
    <xf numFmtId="169" fontId="22" fillId="0" borderId="0" xfId="1" applyNumberFormat="1" applyFont="1" applyFill="1" applyBorder="1" applyAlignment="1" applyProtection="1">
      <alignment horizontal="right" vertical="center" indent="1"/>
      <protection locked="0"/>
    </xf>
    <xf numFmtId="3" fontId="132" fillId="0" borderId="0" xfId="3" applyNumberFormat="1" applyFont="1" applyFill="1" applyBorder="1" applyAlignment="1" applyProtection="1">
      <alignment vertical="center"/>
      <protection locked="0"/>
    </xf>
    <xf numFmtId="209" fontId="132" fillId="0" borderId="0" xfId="10" applyNumberFormat="1" applyFont="1" applyFill="1" applyBorder="1" applyAlignment="1" applyProtection="1">
      <alignment horizontal="right" vertical="center"/>
      <protection locked="0"/>
    </xf>
    <xf numFmtId="169" fontId="132" fillId="0" borderId="0" xfId="1" applyNumberFormat="1" applyFont="1" applyFill="1" applyBorder="1" applyAlignment="1" applyProtection="1">
      <alignment horizontal="right" vertical="center" indent="1"/>
      <protection locked="0"/>
    </xf>
    <xf numFmtId="170" fontId="132" fillId="0" borderId="0" xfId="3" applyNumberFormat="1" applyFont="1" applyFill="1" applyBorder="1" applyAlignment="1" applyProtection="1">
      <alignment vertical="center"/>
      <protection locked="0"/>
    </xf>
    <xf numFmtId="172" fontId="22" fillId="36" borderId="0" xfId="0" applyNumberFormat="1" applyFont="1" applyFill="1" applyBorder="1" applyAlignment="1" applyProtection="1">
      <alignment horizontal="left" vertical="center" indent="3"/>
      <protection locked="0"/>
    </xf>
    <xf numFmtId="172" fontId="22" fillId="0" borderId="0" xfId="0" applyNumberFormat="1" applyFont="1" applyFill="1" applyBorder="1" applyAlignment="1" applyProtection="1">
      <alignment horizontal="left" vertical="center" indent="2"/>
      <protection locked="0"/>
    </xf>
    <xf numFmtId="3" fontId="22" fillId="0" borderId="0" xfId="3" applyNumberFormat="1" applyFont="1" applyFill="1" applyBorder="1" applyAlignment="1" applyProtection="1">
      <alignment horizontal="right" vertical="center"/>
      <protection locked="0"/>
    </xf>
    <xf numFmtId="170" fontId="22" fillId="0" borderId="0" xfId="3" applyNumberFormat="1" applyFont="1" applyFill="1" applyBorder="1" applyAlignment="1" applyProtection="1">
      <alignment vertical="center"/>
      <protection locked="0"/>
    </xf>
    <xf numFmtId="3" fontId="132" fillId="0" borderId="0" xfId="3" applyNumberFormat="1" applyFont="1" applyFill="1" applyBorder="1" applyAlignment="1" applyProtection="1">
      <alignment horizontal="right" vertical="center"/>
      <protection locked="0"/>
    </xf>
    <xf numFmtId="0" fontId="226" fillId="0" borderId="0" xfId="0" applyFont="1" applyBorder="1" applyAlignment="1" applyProtection="1">
      <alignment horizontal="left" vertical="center" indent="5"/>
      <protection locked="0"/>
    </xf>
    <xf numFmtId="209" fontId="226" fillId="0" borderId="0" xfId="10" applyNumberFormat="1" applyFont="1" applyBorder="1" applyAlignment="1" applyProtection="1">
      <alignment horizontal="right" vertical="center"/>
      <protection locked="0"/>
    </xf>
    <xf numFmtId="3" fontId="132" fillId="37" borderId="0" xfId="3" applyNumberFormat="1" applyFont="1" applyFill="1" applyBorder="1" applyAlignment="1" applyProtection="1">
      <alignment horizontal="left" vertical="center" indent="1"/>
      <protection locked="0"/>
    </xf>
    <xf numFmtId="3" fontId="132" fillId="37" borderId="0" xfId="3" applyNumberFormat="1" applyFont="1" applyFill="1" applyBorder="1" applyAlignment="1" applyProtection="1">
      <alignment horizontal="right" vertical="center"/>
      <protection locked="0"/>
    </xf>
    <xf numFmtId="169" fontId="226" fillId="0" borderId="0" xfId="0" applyNumberFormat="1" applyFont="1" applyBorder="1" applyAlignment="1" applyProtection="1">
      <alignment horizontal="right" vertical="center" indent="1"/>
      <protection locked="0"/>
    </xf>
    <xf numFmtId="0" fontId="226" fillId="0" borderId="0" xfId="0" applyFont="1" applyBorder="1" applyAlignment="1" applyProtection="1">
      <alignment horizontal="right" vertical="center" indent="1"/>
      <protection locked="0"/>
    </xf>
    <xf numFmtId="172" fontId="22" fillId="0" borderId="0" xfId="0" applyNumberFormat="1" applyFont="1" applyFill="1" applyBorder="1" applyAlignment="1" applyProtection="1">
      <alignment horizontal="left" vertical="center" indent="3"/>
      <protection locked="0"/>
    </xf>
    <xf numFmtId="3" fontId="22" fillId="0" borderId="0" xfId="3" applyNumberFormat="1" applyFont="1" applyFill="1" applyBorder="1" applyAlignment="1" applyProtection="1">
      <alignment vertical="center"/>
      <protection locked="0"/>
    </xf>
    <xf numFmtId="170" fontId="132" fillId="37" borderId="0" xfId="3" applyNumberFormat="1" applyFont="1" applyFill="1" applyBorder="1" applyAlignment="1" applyProtection="1">
      <alignment vertical="center"/>
      <protection locked="0"/>
    </xf>
    <xf numFmtId="3" fontId="132" fillId="0" borderId="0" xfId="3" applyNumberFormat="1" applyFont="1" applyFill="1" applyBorder="1" applyAlignment="1" applyProtection="1">
      <alignment horizontal="left" vertical="center" wrapText="1" indent="1"/>
      <protection locked="0"/>
    </xf>
    <xf numFmtId="3" fontId="132" fillId="0" borderId="0" xfId="3" applyNumberFormat="1" applyFont="1" applyFill="1" applyBorder="1" applyAlignment="1" applyProtection="1">
      <alignment vertical="center" wrapText="1"/>
      <protection locked="0"/>
    </xf>
    <xf numFmtId="3" fontId="132" fillId="0" borderId="22" xfId="3" applyNumberFormat="1" applyFont="1" applyFill="1" applyBorder="1" applyAlignment="1" applyProtection="1">
      <alignment horizontal="left" vertical="center" indent="1"/>
      <protection locked="0"/>
    </xf>
    <xf numFmtId="3" fontId="132" fillId="0" borderId="22" xfId="3" applyNumberFormat="1" applyFont="1" applyFill="1" applyBorder="1" applyAlignment="1" applyProtection="1">
      <alignment horizontal="right" vertical="center"/>
      <protection locked="0"/>
    </xf>
    <xf numFmtId="169" fontId="132" fillId="0" borderId="22" xfId="1" applyNumberFormat="1" applyFont="1" applyFill="1" applyBorder="1" applyAlignment="1" applyProtection="1">
      <alignment horizontal="right" vertical="center" indent="1"/>
      <protection locked="0"/>
    </xf>
    <xf numFmtId="3" fontId="136" fillId="0" borderId="0" xfId="0" applyNumberFormat="1" applyFont="1" applyAlignment="1" applyProtection="1">
      <alignment horizontal="right" vertical="center"/>
      <protection locked="0"/>
    </xf>
    <xf numFmtId="209" fontId="136" fillId="0" borderId="0" xfId="10" applyNumberFormat="1" applyFont="1" applyAlignment="1" applyProtection="1">
      <alignment horizontal="right" vertical="center"/>
      <protection locked="0"/>
    </xf>
    <xf numFmtId="0" fontId="0" fillId="0" borderId="0" xfId="0" applyAlignment="1" applyProtection="1">
      <alignment horizontal="right" vertical="center"/>
      <protection locked="0"/>
    </xf>
    <xf numFmtId="209" fontId="158" fillId="0" borderId="0" xfId="10" applyNumberFormat="1" applyFont="1" applyFill="1" applyBorder="1" applyAlignment="1" applyProtection="1">
      <protection locked="0"/>
    </xf>
    <xf numFmtId="0" fontId="227" fillId="0" borderId="0" xfId="11" applyFont="1" applyFill="1" applyBorder="1" applyAlignment="1" applyProtection="1">
      <alignment vertical="center" wrapText="1" readingOrder="1"/>
      <protection locked="0"/>
    </xf>
    <xf numFmtId="0" fontId="228" fillId="3" borderId="0" xfId="0" applyFont="1" applyFill="1" applyBorder="1" applyAlignment="1" applyProtection="1">
      <alignment vertical="center"/>
      <protection locked="0"/>
    </xf>
    <xf numFmtId="209" fontId="22" fillId="0" borderId="0" xfId="0" applyNumberFormat="1" applyFont="1" applyFill="1" applyBorder="1" applyAlignment="1" applyProtection="1">
      <protection locked="0"/>
    </xf>
    <xf numFmtId="202" fontId="7" fillId="3" borderId="44" xfId="62591" applyNumberFormat="1" applyFont="1" applyFill="1" applyBorder="1" applyAlignment="1">
      <alignment horizontal="center" vertical="center" wrapText="1"/>
    </xf>
    <xf numFmtId="4" fontId="7" fillId="3" borderId="44" xfId="62591" applyNumberFormat="1" applyFont="1" applyFill="1" applyBorder="1" applyAlignment="1">
      <alignment horizontal="center" vertical="center" wrapText="1"/>
    </xf>
    <xf numFmtId="209" fontId="20" fillId="3" borderId="0" xfId="10" applyNumberFormat="1" applyFont="1" applyFill="1" applyBorder="1" applyAlignment="1" applyProtection="1">
      <alignment horizontal="right" vertical="center"/>
      <protection locked="0"/>
    </xf>
    <xf numFmtId="3" fontId="7" fillId="3" borderId="44" xfId="62591" applyNumberFormat="1" applyFont="1" applyFill="1" applyBorder="1" applyAlignment="1">
      <alignment horizontal="center" vertical="center"/>
    </xf>
    <xf numFmtId="3" fontId="20" fillId="3" borderId="0" xfId="0" applyNumberFormat="1" applyFont="1" applyFill="1" applyBorder="1" applyAlignment="1" applyProtection="1">
      <alignment horizontal="center" vertical="center"/>
      <protection locked="0"/>
    </xf>
    <xf numFmtId="3" fontId="7" fillId="3" borderId="44" xfId="62591" applyNumberFormat="1" applyFont="1" applyFill="1" applyBorder="1" applyAlignment="1">
      <alignment horizontal="center" vertical="center" wrapText="1"/>
    </xf>
    <xf numFmtId="3" fontId="230" fillId="0" borderId="0" xfId="3" applyNumberFormat="1" applyFont="1" applyFill="1" applyBorder="1" applyAlignment="1" applyProtection="1">
      <alignment horizontal="right" vertical="center"/>
      <protection locked="0"/>
    </xf>
    <xf numFmtId="172" fontId="19" fillId="36" borderId="0" xfId="0" applyNumberFormat="1" applyFont="1" applyFill="1" applyBorder="1" applyAlignment="1" applyProtection="1">
      <alignment horizontal="left" vertical="center" indent="3"/>
      <protection locked="0"/>
    </xf>
    <xf numFmtId="209" fontId="152" fillId="0" borderId="122" xfId="10" applyNumberFormat="1" applyFont="1" applyBorder="1"/>
    <xf numFmtId="209" fontId="152" fillId="0" borderId="122" xfId="10" applyNumberFormat="1" applyFont="1" applyBorder="1" applyAlignment="1">
      <alignment horizontal="right"/>
    </xf>
    <xf numFmtId="9" fontId="152" fillId="0" borderId="123" xfId="0" applyNumberFormat="1" applyFont="1" applyBorder="1" applyAlignment="1">
      <alignment horizontal="center"/>
    </xf>
    <xf numFmtId="209" fontId="154" fillId="0" borderId="117" xfId="10" applyNumberFormat="1" applyFont="1" applyBorder="1" applyAlignment="1">
      <alignment horizontal="right"/>
    </xf>
    <xf numFmtId="204" fontId="154" fillId="0" borderId="5" xfId="0" applyNumberFormat="1" applyFont="1" applyBorder="1"/>
    <xf numFmtId="0" fontId="2" fillId="35" borderId="0" xfId="0" applyFont="1" applyFill="1" applyAlignment="1" applyProtection="1">
      <alignment horizontal="center"/>
    </xf>
    <xf numFmtId="0" fontId="23" fillId="0" borderId="16" xfId="11" applyFont="1" applyFill="1" applyBorder="1" applyAlignment="1" applyProtection="1">
      <alignment horizontal="center" vertical="center" wrapText="1" readingOrder="1"/>
    </xf>
    <xf numFmtId="0" fontId="23" fillId="0" borderId="17" xfId="11" applyFont="1" applyFill="1" applyBorder="1" applyAlignment="1" applyProtection="1">
      <alignment horizontal="center" vertical="center" wrapText="1" readingOrder="1"/>
    </xf>
    <xf numFmtId="0" fontId="23" fillId="0" borderId="20" xfId="11" applyFont="1" applyFill="1" applyBorder="1" applyAlignment="1" applyProtection="1">
      <alignment horizontal="center" vertical="center" wrapText="1" readingOrder="1"/>
    </xf>
    <xf numFmtId="0" fontId="23" fillId="0" borderId="18" xfId="11" applyFont="1" applyFill="1" applyBorder="1" applyAlignment="1" applyProtection="1">
      <alignment horizontal="center" vertical="center" wrapText="1" readingOrder="1"/>
    </xf>
    <xf numFmtId="0" fontId="23" fillId="0" borderId="19" xfId="11" applyFont="1" applyFill="1" applyBorder="1" applyAlignment="1" applyProtection="1">
      <alignment horizontal="center" vertical="center" wrapText="1" readingOrder="1"/>
    </xf>
    <xf numFmtId="0" fontId="23" fillId="0" borderId="21" xfId="11" applyFont="1" applyFill="1" applyBorder="1" applyAlignment="1" applyProtection="1">
      <alignment horizontal="center" vertical="center" wrapText="1" readingOrder="1"/>
    </xf>
    <xf numFmtId="0" fontId="24" fillId="35" borderId="0" xfId="11" applyFont="1" applyFill="1" applyAlignment="1" applyProtection="1">
      <alignment horizontal="left" wrapText="1" indent="1" readingOrder="1"/>
    </xf>
    <xf numFmtId="0" fontId="11" fillId="35" borderId="0" xfId="11" applyFont="1" applyFill="1" applyAlignment="1" applyProtection="1">
      <alignment horizontal="center" wrapText="1" readingOrder="1"/>
    </xf>
    <xf numFmtId="0" fontId="24" fillId="35" borderId="0" xfId="11" applyFont="1" applyFill="1" applyAlignment="1" applyProtection="1">
      <alignment horizontal="center" wrapText="1" readingOrder="1"/>
    </xf>
    <xf numFmtId="0" fontId="11" fillId="35" borderId="0" xfId="11" applyFont="1" applyFill="1" applyAlignment="1" applyProtection="1">
      <alignment horizontal="center" vertical="center" wrapText="1" readingOrder="1"/>
    </xf>
    <xf numFmtId="0" fontId="11" fillId="35" borderId="0" xfId="11" applyFont="1" applyFill="1" applyAlignment="1" applyProtection="1">
      <alignment horizontal="center" vertical="center" wrapText="1"/>
    </xf>
    <xf numFmtId="0" fontId="6" fillId="0" borderId="0" xfId="62591" applyFont="1" applyFill="1" applyAlignment="1">
      <alignment horizontal="center" vertical="center"/>
    </xf>
    <xf numFmtId="0" fontId="6" fillId="106" borderId="75" xfId="62591" applyFont="1" applyFill="1" applyBorder="1" applyAlignment="1">
      <alignment horizontal="center" vertical="center"/>
    </xf>
    <xf numFmtId="0" fontId="6" fillId="106" borderId="92" xfId="62591" applyFont="1" applyFill="1" applyBorder="1" applyAlignment="1">
      <alignment horizontal="center" vertical="center"/>
    </xf>
    <xf numFmtId="0" fontId="6" fillId="106" borderId="94" xfId="62591" applyFont="1" applyFill="1" applyBorder="1" applyAlignment="1">
      <alignment horizontal="center" vertical="center"/>
    </xf>
    <xf numFmtId="0" fontId="6" fillId="106" borderId="75" xfId="62591" applyFont="1" applyFill="1" applyBorder="1" applyAlignment="1">
      <alignment horizontal="center" vertical="center" wrapText="1"/>
    </xf>
    <xf numFmtId="0" fontId="6" fillId="106" borderId="94" xfId="62591" applyFont="1" applyFill="1" applyBorder="1" applyAlignment="1">
      <alignment horizontal="center" vertical="center" wrapText="1"/>
    </xf>
    <xf numFmtId="0" fontId="6" fillId="117" borderId="75" xfId="62591" applyFont="1" applyFill="1" applyBorder="1" applyAlignment="1">
      <alignment horizontal="center" vertical="center"/>
    </xf>
    <xf numFmtId="0" fontId="6" fillId="117" borderId="92" xfId="62591" applyFont="1" applyFill="1" applyBorder="1" applyAlignment="1">
      <alignment horizontal="center" vertical="center"/>
    </xf>
    <xf numFmtId="0" fontId="6" fillId="117" borderId="94" xfId="62591" applyFont="1" applyFill="1" applyBorder="1" applyAlignment="1">
      <alignment horizontal="center" vertical="center"/>
    </xf>
    <xf numFmtId="0" fontId="6" fillId="117" borderId="75" xfId="62591" applyFont="1" applyFill="1" applyBorder="1" applyAlignment="1">
      <alignment horizontal="center" vertical="center" wrapText="1"/>
    </xf>
    <xf numFmtId="0" fontId="6" fillId="117" borderId="94" xfId="62591" applyFont="1" applyFill="1" applyBorder="1" applyAlignment="1">
      <alignment horizontal="center" vertical="center" wrapText="1"/>
    </xf>
    <xf numFmtId="0" fontId="23" fillId="0" borderId="16" xfId="11" applyFont="1" applyFill="1" applyBorder="1" applyAlignment="1" applyProtection="1">
      <alignment horizontal="center" vertical="center" wrapText="1" readingOrder="1"/>
      <protection locked="0"/>
    </xf>
    <xf numFmtId="0" fontId="23" fillId="0" borderId="17" xfId="11" applyFont="1" applyFill="1" applyBorder="1" applyAlignment="1" applyProtection="1">
      <alignment horizontal="center" vertical="center" wrapText="1" readingOrder="1"/>
      <protection locked="0"/>
    </xf>
    <xf numFmtId="0" fontId="23" fillId="0" borderId="20" xfId="11" applyFont="1" applyFill="1" applyBorder="1" applyAlignment="1" applyProtection="1">
      <alignment horizontal="center" vertical="center" wrapText="1" readingOrder="1"/>
      <protection locked="0"/>
    </xf>
    <xf numFmtId="0" fontId="23" fillId="0" borderId="18" xfId="11" applyFont="1" applyFill="1" applyBorder="1" applyAlignment="1" applyProtection="1">
      <alignment horizontal="center" vertical="center" wrapText="1" readingOrder="1"/>
      <protection locked="0"/>
    </xf>
    <xf numFmtId="0" fontId="23" fillId="0" borderId="19" xfId="11" applyFont="1" applyFill="1" applyBorder="1" applyAlignment="1" applyProtection="1">
      <alignment horizontal="center" vertical="center" wrapText="1" readingOrder="1"/>
      <protection locked="0"/>
    </xf>
    <xf numFmtId="0" fontId="23" fillId="0" borderId="21" xfId="11" applyFont="1" applyFill="1" applyBorder="1" applyAlignment="1" applyProtection="1">
      <alignment horizontal="center" vertical="center" wrapText="1" readingOrder="1"/>
      <protection locked="0"/>
    </xf>
    <xf numFmtId="0" fontId="11" fillId="35" borderId="0" xfId="0" applyFont="1" applyFill="1" applyBorder="1" applyAlignment="1" applyProtection="1">
      <alignment horizontal="left" vertical="center" wrapText="1"/>
      <protection locked="0"/>
    </xf>
    <xf numFmtId="0" fontId="24" fillId="35" borderId="0" xfId="11" applyFont="1" applyFill="1" applyBorder="1" applyAlignment="1" applyProtection="1">
      <alignment horizontal="center" vertical="center" wrapText="1" readingOrder="1"/>
      <protection locked="0"/>
    </xf>
    <xf numFmtId="0" fontId="11" fillId="35" borderId="0" xfId="11" applyFont="1" applyFill="1" applyAlignment="1" applyProtection="1">
      <alignment horizontal="center" vertical="center" wrapText="1" readingOrder="1"/>
      <protection locked="0"/>
    </xf>
    <xf numFmtId="0" fontId="2" fillId="35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11" fillId="35" borderId="0" xfId="11" applyFont="1" applyFill="1" applyBorder="1" applyAlignment="1" applyProtection="1">
      <alignment horizontal="center" vertical="center" wrapText="1" readingOrder="1"/>
      <protection locked="0"/>
    </xf>
    <xf numFmtId="0" fontId="132" fillId="0" borderId="69" xfId="11" applyFont="1" applyFill="1" applyBorder="1" applyAlignment="1" applyProtection="1">
      <alignment horizontal="center" vertical="center" wrapText="1" readingOrder="1"/>
      <protection locked="0"/>
    </xf>
    <xf numFmtId="0" fontId="132" fillId="0" borderId="56" xfId="11" applyFont="1" applyFill="1" applyBorder="1" applyAlignment="1" applyProtection="1">
      <alignment horizontal="center" vertical="center" wrapText="1" readingOrder="1"/>
      <protection locked="0"/>
    </xf>
    <xf numFmtId="0" fontId="132" fillId="0" borderId="70" xfId="11" applyFont="1" applyFill="1" applyBorder="1" applyAlignment="1" applyProtection="1">
      <alignment horizontal="center" vertical="center" wrapText="1" readingOrder="1"/>
      <protection locked="0"/>
    </xf>
    <xf numFmtId="0" fontId="132" fillId="0" borderId="71" xfId="11" applyFont="1" applyFill="1" applyBorder="1" applyAlignment="1" applyProtection="1">
      <alignment horizontal="center" vertical="center" wrapText="1" readingOrder="1"/>
      <protection locked="0"/>
    </xf>
    <xf numFmtId="0" fontId="132" fillId="0" borderId="5" xfId="11" applyFont="1" applyFill="1" applyBorder="1" applyAlignment="1" applyProtection="1">
      <alignment horizontal="center" vertical="center" wrapText="1" readingOrder="1"/>
      <protection locked="0"/>
    </xf>
    <xf numFmtId="0" fontId="132" fillId="0" borderId="72" xfId="11" applyFont="1" applyFill="1" applyBorder="1" applyAlignment="1" applyProtection="1">
      <alignment horizontal="center" vertical="center" wrapText="1" readingOrder="1"/>
      <protection locked="0"/>
    </xf>
    <xf numFmtId="0" fontId="137" fillId="35" borderId="0" xfId="11" applyFont="1" applyFill="1" applyAlignment="1" applyProtection="1">
      <alignment horizontal="left" vertical="center" wrapText="1" indent="1"/>
      <protection locked="0"/>
    </xf>
    <xf numFmtId="0" fontId="2" fillId="35" borderId="0" xfId="11" applyFont="1" applyFill="1" applyAlignment="1" applyProtection="1">
      <alignment horizontal="center" vertical="center" wrapText="1" readingOrder="1"/>
    </xf>
    <xf numFmtId="0" fontId="2" fillId="35" borderId="0" xfId="11" applyFont="1" applyFill="1" applyAlignment="1" applyProtection="1">
      <alignment horizontal="right" vertical="center" wrapText="1" indent="1" readingOrder="1"/>
      <protection locked="0"/>
    </xf>
    <xf numFmtId="0" fontId="137" fillId="35" borderId="0" xfId="11" applyFont="1" applyFill="1" applyAlignment="1" applyProtection="1">
      <alignment horizontal="right" vertical="center" wrapText="1" indent="1" readingOrder="1"/>
      <protection locked="0"/>
    </xf>
    <xf numFmtId="0" fontId="137" fillId="35" borderId="0" xfId="11" applyFont="1" applyFill="1" applyBorder="1" applyAlignment="1" applyProtection="1">
      <alignment horizontal="center" vertical="center" wrapText="1" readingOrder="1"/>
      <protection locked="0"/>
    </xf>
    <xf numFmtId="0" fontId="2" fillId="35" borderId="0" xfId="11" applyFont="1" applyFill="1" applyAlignment="1" applyProtection="1">
      <alignment horizontal="center" vertical="center" wrapText="1" readingOrder="1"/>
      <protection locked="0"/>
    </xf>
    <xf numFmtId="0" fontId="23" fillId="0" borderId="69" xfId="11" applyFont="1" applyFill="1" applyBorder="1" applyAlignment="1" applyProtection="1">
      <alignment horizontal="center" vertical="center" wrapText="1" readingOrder="1"/>
      <protection locked="0"/>
    </xf>
    <xf numFmtId="0" fontId="23" fillId="0" borderId="56" xfId="11" applyFont="1" applyFill="1" applyBorder="1" applyAlignment="1" applyProtection="1">
      <alignment horizontal="center" vertical="center" wrapText="1" readingOrder="1"/>
      <protection locked="0"/>
    </xf>
    <xf numFmtId="0" fontId="23" fillId="0" borderId="70" xfId="11" applyFont="1" applyFill="1" applyBorder="1" applyAlignment="1" applyProtection="1">
      <alignment horizontal="center" vertical="center" wrapText="1" readingOrder="1"/>
      <protection locked="0"/>
    </xf>
    <xf numFmtId="0" fontId="23" fillId="0" borderId="71" xfId="11" applyFont="1" applyFill="1" applyBorder="1" applyAlignment="1" applyProtection="1">
      <alignment horizontal="center" vertical="center" wrapText="1" readingOrder="1"/>
      <protection locked="0"/>
    </xf>
    <xf numFmtId="0" fontId="23" fillId="0" borderId="5" xfId="11" applyFont="1" applyFill="1" applyBorder="1" applyAlignment="1" applyProtection="1">
      <alignment horizontal="center" vertical="center" wrapText="1" readingOrder="1"/>
      <protection locked="0"/>
    </xf>
    <xf numFmtId="0" fontId="23" fillId="0" borderId="72" xfId="11" applyFont="1" applyFill="1" applyBorder="1" applyAlignment="1" applyProtection="1">
      <alignment horizontal="center" vertical="center" wrapText="1" readingOrder="1"/>
      <protection locked="0"/>
    </xf>
    <xf numFmtId="0" fontId="11" fillId="35" borderId="0" xfId="11" applyFont="1" applyFill="1" applyAlignment="1" applyProtection="1">
      <alignment horizontal="right" vertical="center" wrapText="1" indent="1" readingOrder="1"/>
      <protection locked="0"/>
    </xf>
    <xf numFmtId="0" fontId="24" fillId="35" borderId="0" xfId="11" applyFont="1" applyFill="1" applyAlignment="1" applyProtection="1">
      <alignment horizontal="right" vertical="center" wrapText="1" indent="1" readingOrder="1"/>
      <protection locked="0"/>
    </xf>
    <xf numFmtId="0" fontId="18" fillId="35" borderId="0" xfId="11" applyFont="1" applyFill="1" applyBorder="1" applyAlignment="1" applyProtection="1">
      <alignment horizontal="left" vertical="center" wrapText="1" readingOrder="1"/>
      <protection locked="0"/>
    </xf>
    <xf numFmtId="0" fontId="24" fillId="35" borderId="0" xfId="11" applyFont="1" applyFill="1" applyAlignment="1" applyProtection="1">
      <alignment horizontal="center" vertical="center" wrapText="1" readingOrder="1"/>
    </xf>
    <xf numFmtId="0" fontId="3" fillId="35" borderId="0" xfId="11" applyFont="1" applyFill="1" applyAlignment="1" applyProtection="1">
      <alignment horizontal="center" vertical="center" wrapText="1" readingOrder="1"/>
      <protection locked="0"/>
    </xf>
    <xf numFmtId="0" fontId="137" fillId="35" borderId="0" xfId="11" applyFont="1" applyFill="1" applyBorder="1" applyAlignment="1" applyProtection="1">
      <alignment horizontal="left" vertical="center" wrapText="1" indent="1" readingOrder="1"/>
      <protection locked="0"/>
    </xf>
    <xf numFmtId="17" fontId="11" fillId="35" borderId="0" xfId="11" applyNumberFormat="1" applyFont="1" applyFill="1" applyBorder="1" applyAlignment="1" applyProtection="1">
      <alignment horizontal="center" vertical="center" wrapText="1" readingOrder="1"/>
      <protection locked="0"/>
    </xf>
    <xf numFmtId="0" fontId="23" fillId="0" borderId="16" xfId="0" applyFont="1" applyFill="1" applyBorder="1" applyAlignment="1" applyProtection="1">
      <alignment horizontal="center" vertical="center" wrapText="1"/>
      <protection locked="0"/>
    </xf>
    <xf numFmtId="0" fontId="23" fillId="0" borderId="17" xfId="0" applyFont="1" applyFill="1" applyBorder="1" applyAlignment="1" applyProtection="1">
      <alignment horizontal="center" vertical="center" wrapText="1"/>
      <protection locked="0"/>
    </xf>
    <xf numFmtId="0" fontId="23" fillId="0" borderId="20" xfId="0" applyFont="1" applyFill="1" applyBorder="1" applyAlignment="1" applyProtection="1">
      <alignment horizontal="center" vertical="center" wrapText="1"/>
      <protection locked="0"/>
    </xf>
    <xf numFmtId="0" fontId="23" fillId="0" borderId="18" xfId="0" applyFont="1" applyFill="1" applyBorder="1" applyAlignment="1" applyProtection="1">
      <alignment horizontal="center" vertical="center" wrapText="1"/>
      <protection locked="0"/>
    </xf>
    <xf numFmtId="0" fontId="23" fillId="0" borderId="19" xfId="0" applyFont="1" applyFill="1" applyBorder="1" applyAlignment="1" applyProtection="1">
      <alignment horizontal="center" vertical="center" wrapText="1"/>
      <protection locked="0"/>
    </xf>
    <xf numFmtId="0" fontId="23" fillId="0" borderId="21" xfId="0" applyFont="1" applyFill="1" applyBorder="1" applyAlignment="1" applyProtection="1">
      <alignment horizontal="center" vertical="center" wrapText="1"/>
      <protection locked="0"/>
    </xf>
    <xf numFmtId="0" fontId="2" fillId="35" borderId="0" xfId="11" applyFont="1" applyFill="1" applyBorder="1" applyAlignment="1" applyProtection="1">
      <alignment horizontal="left" vertical="center" wrapText="1" indent="4" readingOrder="1"/>
      <protection locked="0"/>
    </xf>
    <xf numFmtId="0" fontId="137" fillId="35" borderId="0" xfId="11" applyFont="1" applyFill="1" applyBorder="1" applyAlignment="1" applyProtection="1">
      <alignment horizontal="left" vertical="center" wrapText="1" indent="2" readingOrder="1"/>
      <protection locked="0"/>
    </xf>
    <xf numFmtId="0" fontId="11" fillId="35" borderId="0" xfId="0" applyFont="1" applyFill="1" applyAlignment="1" applyProtection="1">
      <alignment horizontal="center" vertical="center" wrapText="1" readingOrder="1"/>
    </xf>
    <xf numFmtId="15" fontId="138" fillId="35" borderId="0" xfId="0" applyNumberFormat="1" applyFont="1" applyFill="1" applyBorder="1" applyAlignment="1" applyProtection="1">
      <alignment horizontal="center" vertical="center" wrapText="1"/>
      <protection locked="0"/>
    </xf>
    <xf numFmtId="0" fontId="11" fillId="35" borderId="0" xfId="11" applyFont="1" applyFill="1" applyBorder="1" applyAlignment="1" applyProtection="1">
      <alignment horizontal="left" vertical="center" wrapText="1" indent="1" readingOrder="1"/>
      <protection locked="0"/>
    </xf>
    <xf numFmtId="0" fontId="24" fillId="35" borderId="0" xfId="11" applyFont="1" applyFill="1" applyBorder="1" applyAlignment="1" applyProtection="1">
      <alignment horizontal="left" vertical="center" wrapText="1" indent="1" readingOrder="1"/>
      <protection locked="0"/>
    </xf>
    <xf numFmtId="0" fontId="22" fillId="0" borderId="5" xfId="0" applyFont="1" applyBorder="1" applyAlignment="1" applyProtection="1">
      <alignment horizontal="center"/>
      <protection locked="0"/>
    </xf>
    <xf numFmtId="0" fontId="0" fillId="35" borderId="0" xfId="0" applyFont="1" applyFill="1" applyBorder="1" applyAlignment="1" applyProtection="1">
      <alignment horizontal="center"/>
      <protection locked="0"/>
    </xf>
    <xf numFmtId="0" fontId="11" fillId="35" borderId="0" xfId="0" applyFont="1" applyFill="1" applyBorder="1" applyAlignment="1" applyProtection="1">
      <alignment horizontal="left" vertical="center" indent="1"/>
      <protection locked="0"/>
    </xf>
    <xf numFmtId="0" fontId="24" fillId="35" borderId="0" xfId="11" applyFont="1" applyFill="1" applyAlignment="1" applyProtection="1">
      <alignment horizontal="left" vertical="center" wrapText="1" indent="1" readingOrder="1"/>
      <protection locked="0"/>
    </xf>
    <xf numFmtId="0" fontId="168" fillId="0" borderId="67" xfId="0" applyFont="1" applyBorder="1" applyAlignment="1">
      <alignment horizontal="center" vertical="center"/>
    </xf>
    <xf numFmtId="0" fontId="168" fillId="0" borderId="61" xfId="0" applyFont="1" applyBorder="1" applyAlignment="1">
      <alignment horizontal="center" vertical="center"/>
    </xf>
    <xf numFmtId="0" fontId="168" fillId="0" borderId="68" xfId="0" applyFont="1" applyBorder="1" applyAlignment="1">
      <alignment horizontal="center" vertical="center"/>
    </xf>
    <xf numFmtId="0" fontId="19" fillId="0" borderId="88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89" xfId="0" applyFont="1" applyBorder="1" applyAlignment="1">
      <alignment horizontal="center" vertical="center"/>
    </xf>
  </cellXfs>
  <cellStyles count="62923">
    <cellStyle name=" 3 6" xfId="5496" xr:uid="{00000000-0005-0000-0000-000000000000}"/>
    <cellStyle name="%20 - Vurgu1 10" xfId="14" xr:uid="{00000000-0005-0000-0000-000001000000}"/>
    <cellStyle name="%20 - Vurgu1 10 2" xfId="15" xr:uid="{00000000-0005-0000-0000-000002000000}"/>
    <cellStyle name="%20 - Vurgu1 11" xfId="16" xr:uid="{00000000-0005-0000-0000-000003000000}"/>
    <cellStyle name="%20 - Vurgu1 11 2" xfId="17" xr:uid="{00000000-0005-0000-0000-000004000000}"/>
    <cellStyle name="%20 - Vurgu1 12" xfId="18" xr:uid="{00000000-0005-0000-0000-000005000000}"/>
    <cellStyle name="%20 - Vurgu1 12 2" xfId="19" xr:uid="{00000000-0005-0000-0000-000006000000}"/>
    <cellStyle name="%20 - Vurgu1 13" xfId="20" xr:uid="{00000000-0005-0000-0000-000007000000}"/>
    <cellStyle name="%20 - Vurgu1 13 2" xfId="21" xr:uid="{00000000-0005-0000-0000-000008000000}"/>
    <cellStyle name="%20 - Vurgu1 14" xfId="22" xr:uid="{00000000-0005-0000-0000-000009000000}"/>
    <cellStyle name="%20 - Vurgu1 14 2" xfId="23" xr:uid="{00000000-0005-0000-0000-00000A000000}"/>
    <cellStyle name="%20 - Vurgu1 15" xfId="24" xr:uid="{00000000-0005-0000-0000-00000B000000}"/>
    <cellStyle name="%20 - Vurgu1 15 2" xfId="25" xr:uid="{00000000-0005-0000-0000-00000C000000}"/>
    <cellStyle name="%20 - Vurgu1 16" xfId="26" xr:uid="{00000000-0005-0000-0000-00000D000000}"/>
    <cellStyle name="%20 - Vurgu1 16 2" xfId="27" xr:uid="{00000000-0005-0000-0000-00000E000000}"/>
    <cellStyle name="%20 - Vurgu1 17" xfId="28" xr:uid="{00000000-0005-0000-0000-00000F000000}"/>
    <cellStyle name="%20 - Vurgu1 18" xfId="29" xr:uid="{00000000-0005-0000-0000-000010000000}"/>
    <cellStyle name="%20 - Vurgu1 2" xfId="30" xr:uid="{00000000-0005-0000-0000-000011000000}"/>
    <cellStyle name="%20 - Vurgu1 2 2" xfId="31" xr:uid="{00000000-0005-0000-0000-000012000000}"/>
    <cellStyle name="%20 - Vurgu1 2 2 2" xfId="32" xr:uid="{00000000-0005-0000-0000-000013000000}"/>
    <cellStyle name="%20 - Vurgu1 2 3" xfId="33" xr:uid="{00000000-0005-0000-0000-000014000000}"/>
    <cellStyle name="%20 - Vurgu1 2 3 2" xfId="34" xr:uid="{00000000-0005-0000-0000-000015000000}"/>
    <cellStyle name="%20 - Vurgu1 2 4" xfId="62365" xr:uid="{00000000-0005-0000-0000-000016000000}"/>
    <cellStyle name="%20 - Vurgu1 2 5" xfId="62366" xr:uid="{00000000-0005-0000-0000-000017000000}"/>
    <cellStyle name="%20 - Vurgu1 2 6" xfId="62367" xr:uid="{00000000-0005-0000-0000-000018000000}"/>
    <cellStyle name="%20 - Vurgu1 3" xfId="35" xr:uid="{00000000-0005-0000-0000-000019000000}"/>
    <cellStyle name="%20 - Vurgu1 3 2" xfId="36" xr:uid="{00000000-0005-0000-0000-00001A000000}"/>
    <cellStyle name="%20 - Vurgu1 4" xfId="37" xr:uid="{00000000-0005-0000-0000-00001B000000}"/>
    <cellStyle name="%20 - Vurgu1 4 2" xfId="38" xr:uid="{00000000-0005-0000-0000-00001C000000}"/>
    <cellStyle name="%20 - Vurgu1 5" xfId="39" xr:uid="{00000000-0005-0000-0000-00001D000000}"/>
    <cellStyle name="%20 - Vurgu1 5 2" xfId="40" xr:uid="{00000000-0005-0000-0000-00001E000000}"/>
    <cellStyle name="%20 - Vurgu1 6" xfId="41" xr:uid="{00000000-0005-0000-0000-00001F000000}"/>
    <cellStyle name="%20 - Vurgu1 6 2" xfId="42" xr:uid="{00000000-0005-0000-0000-000020000000}"/>
    <cellStyle name="%20 - Vurgu1 7" xfId="43" xr:uid="{00000000-0005-0000-0000-000021000000}"/>
    <cellStyle name="%20 - Vurgu1 7 2" xfId="44" xr:uid="{00000000-0005-0000-0000-000022000000}"/>
    <cellStyle name="%20 - Vurgu1 8" xfId="45" xr:uid="{00000000-0005-0000-0000-000023000000}"/>
    <cellStyle name="%20 - Vurgu1 8 2" xfId="46" xr:uid="{00000000-0005-0000-0000-000024000000}"/>
    <cellStyle name="%20 - Vurgu1 9" xfId="47" xr:uid="{00000000-0005-0000-0000-000025000000}"/>
    <cellStyle name="%20 - Vurgu1 9 2" xfId="48" xr:uid="{00000000-0005-0000-0000-000026000000}"/>
    <cellStyle name="%20 - Vurgu2 10" xfId="49" xr:uid="{00000000-0005-0000-0000-000027000000}"/>
    <cellStyle name="%20 - Vurgu2 10 2" xfId="50" xr:uid="{00000000-0005-0000-0000-000028000000}"/>
    <cellStyle name="%20 - Vurgu2 11" xfId="51" xr:uid="{00000000-0005-0000-0000-000029000000}"/>
    <cellStyle name="%20 - Vurgu2 11 2" xfId="52" xr:uid="{00000000-0005-0000-0000-00002A000000}"/>
    <cellStyle name="%20 - Vurgu2 12" xfId="53" xr:uid="{00000000-0005-0000-0000-00002B000000}"/>
    <cellStyle name="%20 - Vurgu2 12 2" xfId="54" xr:uid="{00000000-0005-0000-0000-00002C000000}"/>
    <cellStyle name="%20 - Vurgu2 13" xfId="55" xr:uid="{00000000-0005-0000-0000-00002D000000}"/>
    <cellStyle name="%20 - Vurgu2 13 2" xfId="56" xr:uid="{00000000-0005-0000-0000-00002E000000}"/>
    <cellStyle name="%20 - Vurgu2 14" xfId="57" xr:uid="{00000000-0005-0000-0000-00002F000000}"/>
    <cellStyle name="%20 - Vurgu2 14 2" xfId="58" xr:uid="{00000000-0005-0000-0000-000030000000}"/>
    <cellStyle name="%20 - Vurgu2 15" xfId="59" xr:uid="{00000000-0005-0000-0000-000031000000}"/>
    <cellStyle name="%20 - Vurgu2 15 2" xfId="60" xr:uid="{00000000-0005-0000-0000-000032000000}"/>
    <cellStyle name="%20 - Vurgu2 16" xfId="61" xr:uid="{00000000-0005-0000-0000-000033000000}"/>
    <cellStyle name="%20 - Vurgu2 16 2" xfId="62" xr:uid="{00000000-0005-0000-0000-000034000000}"/>
    <cellStyle name="%20 - Vurgu2 17" xfId="63" xr:uid="{00000000-0005-0000-0000-000035000000}"/>
    <cellStyle name="%20 - Vurgu2 18" xfId="64" xr:uid="{00000000-0005-0000-0000-000036000000}"/>
    <cellStyle name="%20 - Vurgu2 2" xfId="65" xr:uid="{00000000-0005-0000-0000-000037000000}"/>
    <cellStyle name="%20 - Vurgu2 2 2" xfId="66" xr:uid="{00000000-0005-0000-0000-000038000000}"/>
    <cellStyle name="%20 - Vurgu2 2 2 2" xfId="67" xr:uid="{00000000-0005-0000-0000-000039000000}"/>
    <cellStyle name="%20 - Vurgu2 2 3" xfId="68" xr:uid="{00000000-0005-0000-0000-00003A000000}"/>
    <cellStyle name="%20 - Vurgu2 2 3 2" xfId="69" xr:uid="{00000000-0005-0000-0000-00003B000000}"/>
    <cellStyle name="%20 - Vurgu2 2 4" xfId="62368" xr:uid="{00000000-0005-0000-0000-00003C000000}"/>
    <cellStyle name="%20 - Vurgu2 2 5" xfId="62369" xr:uid="{00000000-0005-0000-0000-00003D000000}"/>
    <cellStyle name="%20 - Vurgu2 2 6" xfId="62370" xr:uid="{00000000-0005-0000-0000-00003E000000}"/>
    <cellStyle name="%20 - Vurgu2 3" xfId="70" xr:uid="{00000000-0005-0000-0000-00003F000000}"/>
    <cellStyle name="%20 - Vurgu2 3 2" xfId="71" xr:uid="{00000000-0005-0000-0000-000040000000}"/>
    <cellStyle name="%20 - Vurgu2 4" xfId="72" xr:uid="{00000000-0005-0000-0000-000041000000}"/>
    <cellStyle name="%20 - Vurgu2 4 2" xfId="73" xr:uid="{00000000-0005-0000-0000-000042000000}"/>
    <cellStyle name="%20 - Vurgu2 5" xfId="74" xr:uid="{00000000-0005-0000-0000-000043000000}"/>
    <cellStyle name="%20 - Vurgu2 5 2" xfId="75" xr:uid="{00000000-0005-0000-0000-000044000000}"/>
    <cellStyle name="%20 - Vurgu2 6" xfId="76" xr:uid="{00000000-0005-0000-0000-000045000000}"/>
    <cellStyle name="%20 - Vurgu2 6 2" xfId="77" xr:uid="{00000000-0005-0000-0000-000046000000}"/>
    <cellStyle name="%20 - Vurgu2 7" xfId="78" xr:uid="{00000000-0005-0000-0000-000047000000}"/>
    <cellStyle name="%20 - Vurgu2 7 2" xfId="79" xr:uid="{00000000-0005-0000-0000-000048000000}"/>
    <cellStyle name="%20 - Vurgu2 8" xfId="80" xr:uid="{00000000-0005-0000-0000-000049000000}"/>
    <cellStyle name="%20 - Vurgu2 8 2" xfId="81" xr:uid="{00000000-0005-0000-0000-00004A000000}"/>
    <cellStyle name="%20 - Vurgu2 9" xfId="82" xr:uid="{00000000-0005-0000-0000-00004B000000}"/>
    <cellStyle name="%20 - Vurgu2 9 2" xfId="83" xr:uid="{00000000-0005-0000-0000-00004C000000}"/>
    <cellStyle name="%20 - Vurgu3 10" xfId="84" xr:uid="{00000000-0005-0000-0000-00004D000000}"/>
    <cellStyle name="%20 - Vurgu3 10 2" xfId="85" xr:uid="{00000000-0005-0000-0000-00004E000000}"/>
    <cellStyle name="%20 - Vurgu3 11" xfId="86" xr:uid="{00000000-0005-0000-0000-00004F000000}"/>
    <cellStyle name="%20 - Vurgu3 11 2" xfId="87" xr:uid="{00000000-0005-0000-0000-000050000000}"/>
    <cellStyle name="%20 - Vurgu3 12" xfId="88" xr:uid="{00000000-0005-0000-0000-000051000000}"/>
    <cellStyle name="%20 - Vurgu3 12 2" xfId="89" xr:uid="{00000000-0005-0000-0000-000052000000}"/>
    <cellStyle name="%20 - Vurgu3 13" xfId="90" xr:uid="{00000000-0005-0000-0000-000053000000}"/>
    <cellStyle name="%20 - Vurgu3 13 2" xfId="91" xr:uid="{00000000-0005-0000-0000-000054000000}"/>
    <cellStyle name="%20 - Vurgu3 14" xfId="92" xr:uid="{00000000-0005-0000-0000-000055000000}"/>
    <cellStyle name="%20 - Vurgu3 14 2" xfId="93" xr:uid="{00000000-0005-0000-0000-000056000000}"/>
    <cellStyle name="%20 - Vurgu3 15" xfId="94" xr:uid="{00000000-0005-0000-0000-000057000000}"/>
    <cellStyle name="%20 - Vurgu3 15 2" xfId="95" xr:uid="{00000000-0005-0000-0000-000058000000}"/>
    <cellStyle name="%20 - Vurgu3 16" xfId="96" xr:uid="{00000000-0005-0000-0000-000059000000}"/>
    <cellStyle name="%20 - Vurgu3 16 2" xfId="97" xr:uid="{00000000-0005-0000-0000-00005A000000}"/>
    <cellStyle name="%20 - Vurgu3 17" xfId="98" xr:uid="{00000000-0005-0000-0000-00005B000000}"/>
    <cellStyle name="%20 - Vurgu3 18" xfId="99" xr:uid="{00000000-0005-0000-0000-00005C000000}"/>
    <cellStyle name="%20 - Vurgu3 2" xfId="100" xr:uid="{00000000-0005-0000-0000-00005D000000}"/>
    <cellStyle name="%20 - Vurgu3 2 2" xfId="101" xr:uid="{00000000-0005-0000-0000-00005E000000}"/>
    <cellStyle name="%20 - Vurgu3 2 2 2" xfId="102" xr:uid="{00000000-0005-0000-0000-00005F000000}"/>
    <cellStyle name="%20 - Vurgu3 2 3" xfId="103" xr:uid="{00000000-0005-0000-0000-000060000000}"/>
    <cellStyle name="%20 - Vurgu3 2 3 2" xfId="104" xr:uid="{00000000-0005-0000-0000-000061000000}"/>
    <cellStyle name="%20 - Vurgu3 2 4" xfId="62371" xr:uid="{00000000-0005-0000-0000-000062000000}"/>
    <cellStyle name="%20 - Vurgu3 2 5" xfId="62372" xr:uid="{00000000-0005-0000-0000-000063000000}"/>
    <cellStyle name="%20 - Vurgu3 2 6" xfId="62373" xr:uid="{00000000-0005-0000-0000-000064000000}"/>
    <cellStyle name="%20 - Vurgu3 3" xfId="105" xr:uid="{00000000-0005-0000-0000-000065000000}"/>
    <cellStyle name="%20 - Vurgu3 3 2" xfId="106" xr:uid="{00000000-0005-0000-0000-000066000000}"/>
    <cellStyle name="%20 - Vurgu3 4" xfId="107" xr:uid="{00000000-0005-0000-0000-000067000000}"/>
    <cellStyle name="%20 - Vurgu3 4 2" xfId="108" xr:uid="{00000000-0005-0000-0000-000068000000}"/>
    <cellStyle name="%20 - Vurgu3 5" xfId="109" xr:uid="{00000000-0005-0000-0000-000069000000}"/>
    <cellStyle name="%20 - Vurgu3 5 2" xfId="110" xr:uid="{00000000-0005-0000-0000-00006A000000}"/>
    <cellStyle name="%20 - Vurgu3 6" xfId="111" xr:uid="{00000000-0005-0000-0000-00006B000000}"/>
    <cellStyle name="%20 - Vurgu3 6 2" xfId="112" xr:uid="{00000000-0005-0000-0000-00006C000000}"/>
    <cellStyle name="%20 - Vurgu3 7" xfId="113" xr:uid="{00000000-0005-0000-0000-00006D000000}"/>
    <cellStyle name="%20 - Vurgu3 7 2" xfId="114" xr:uid="{00000000-0005-0000-0000-00006E000000}"/>
    <cellStyle name="%20 - Vurgu3 8" xfId="115" xr:uid="{00000000-0005-0000-0000-00006F000000}"/>
    <cellStyle name="%20 - Vurgu3 8 2" xfId="116" xr:uid="{00000000-0005-0000-0000-000070000000}"/>
    <cellStyle name="%20 - Vurgu3 9" xfId="117" xr:uid="{00000000-0005-0000-0000-000071000000}"/>
    <cellStyle name="%20 - Vurgu3 9 2" xfId="118" xr:uid="{00000000-0005-0000-0000-000072000000}"/>
    <cellStyle name="%20 - Vurgu4 10" xfId="119" xr:uid="{00000000-0005-0000-0000-000073000000}"/>
    <cellStyle name="%20 - Vurgu4 10 2" xfId="120" xr:uid="{00000000-0005-0000-0000-000074000000}"/>
    <cellStyle name="%20 - Vurgu4 11" xfId="121" xr:uid="{00000000-0005-0000-0000-000075000000}"/>
    <cellStyle name="%20 - Vurgu4 11 2" xfId="122" xr:uid="{00000000-0005-0000-0000-000076000000}"/>
    <cellStyle name="%20 - Vurgu4 12" xfId="123" xr:uid="{00000000-0005-0000-0000-000077000000}"/>
    <cellStyle name="%20 - Vurgu4 12 2" xfId="124" xr:uid="{00000000-0005-0000-0000-000078000000}"/>
    <cellStyle name="%20 - Vurgu4 13" xfId="125" xr:uid="{00000000-0005-0000-0000-000079000000}"/>
    <cellStyle name="%20 - Vurgu4 13 2" xfId="126" xr:uid="{00000000-0005-0000-0000-00007A000000}"/>
    <cellStyle name="%20 - Vurgu4 14" xfId="127" xr:uid="{00000000-0005-0000-0000-00007B000000}"/>
    <cellStyle name="%20 - Vurgu4 14 2" xfId="128" xr:uid="{00000000-0005-0000-0000-00007C000000}"/>
    <cellStyle name="%20 - Vurgu4 15" xfId="129" xr:uid="{00000000-0005-0000-0000-00007D000000}"/>
    <cellStyle name="%20 - Vurgu4 15 2" xfId="130" xr:uid="{00000000-0005-0000-0000-00007E000000}"/>
    <cellStyle name="%20 - Vurgu4 16" xfId="131" xr:uid="{00000000-0005-0000-0000-00007F000000}"/>
    <cellStyle name="%20 - Vurgu4 16 2" xfId="132" xr:uid="{00000000-0005-0000-0000-000080000000}"/>
    <cellStyle name="%20 - Vurgu4 17" xfId="133" xr:uid="{00000000-0005-0000-0000-000081000000}"/>
    <cellStyle name="%20 - Vurgu4 18" xfId="134" xr:uid="{00000000-0005-0000-0000-000082000000}"/>
    <cellStyle name="%20 - Vurgu4 2" xfId="135" xr:uid="{00000000-0005-0000-0000-000083000000}"/>
    <cellStyle name="%20 - Vurgu4 2 2" xfId="136" xr:uid="{00000000-0005-0000-0000-000084000000}"/>
    <cellStyle name="%20 - Vurgu4 2 2 2" xfId="137" xr:uid="{00000000-0005-0000-0000-000085000000}"/>
    <cellStyle name="%20 - Vurgu4 2 3" xfId="138" xr:uid="{00000000-0005-0000-0000-000086000000}"/>
    <cellStyle name="%20 - Vurgu4 2 3 2" xfId="139" xr:uid="{00000000-0005-0000-0000-000087000000}"/>
    <cellStyle name="%20 - Vurgu4 2 4" xfId="62374" xr:uid="{00000000-0005-0000-0000-000088000000}"/>
    <cellStyle name="%20 - Vurgu4 2 5" xfId="62375" xr:uid="{00000000-0005-0000-0000-000089000000}"/>
    <cellStyle name="%20 - Vurgu4 2 6" xfId="62376" xr:uid="{00000000-0005-0000-0000-00008A000000}"/>
    <cellStyle name="%20 - Vurgu4 3" xfId="140" xr:uid="{00000000-0005-0000-0000-00008B000000}"/>
    <cellStyle name="%20 - Vurgu4 3 2" xfId="141" xr:uid="{00000000-0005-0000-0000-00008C000000}"/>
    <cellStyle name="%20 - Vurgu4 4" xfId="142" xr:uid="{00000000-0005-0000-0000-00008D000000}"/>
    <cellStyle name="%20 - Vurgu4 4 2" xfId="143" xr:uid="{00000000-0005-0000-0000-00008E000000}"/>
    <cellStyle name="%20 - Vurgu4 5" xfId="144" xr:uid="{00000000-0005-0000-0000-00008F000000}"/>
    <cellStyle name="%20 - Vurgu4 5 2" xfId="145" xr:uid="{00000000-0005-0000-0000-000090000000}"/>
    <cellStyle name="%20 - Vurgu4 6" xfId="146" xr:uid="{00000000-0005-0000-0000-000091000000}"/>
    <cellStyle name="%20 - Vurgu4 6 2" xfId="147" xr:uid="{00000000-0005-0000-0000-000092000000}"/>
    <cellStyle name="%20 - Vurgu4 7" xfId="148" xr:uid="{00000000-0005-0000-0000-000093000000}"/>
    <cellStyle name="%20 - Vurgu4 7 2" xfId="149" xr:uid="{00000000-0005-0000-0000-000094000000}"/>
    <cellStyle name="%20 - Vurgu4 8" xfId="150" xr:uid="{00000000-0005-0000-0000-000095000000}"/>
    <cellStyle name="%20 - Vurgu4 8 2" xfId="151" xr:uid="{00000000-0005-0000-0000-000096000000}"/>
    <cellStyle name="%20 - Vurgu4 9" xfId="152" xr:uid="{00000000-0005-0000-0000-000097000000}"/>
    <cellStyle name="%20 - Vurgu4 9 2" xfId="153" xr:uid="{00000000-0005-0000-0000-000098000000}"/>
    <cellStyle name="%20 - Vurgu5 10" xfId="154" xr:uid="{00000000-0005-0000-0000-000099000000}"/>
    <cellStyle name="%20 - Vurgu5 10 2" xfId="155" xr:uid="{00000000-0005-0000-0000-00009A000000}"/>
    <cellStyle name="%20 - Vurgu5 11" xfId="156" xr:uid="{00000000-0005-0000-0000-00009B000000}"/>
    <cellStyle name="%20 - Vurgu5 11 2" xfId="157" xr:uid="{00000000-0005-0000-0000-00009C000000}"/>
    <cellStyle name="%20 - Vurgu5 12" xfId="158" xr:uid="{00000000-0005-0000-0000-00009D000000}"/>
    <cellStyle name="%20 - Vurgu5 12 2" xfId="159" xr:uid="{00000000-0005-0000-0000-00009E000000}"/>
    <cellStyle name="%20 - Vurgu5 13" xfId="160" xr:uid="{00000000-0005-0000-0000-00009F000000}"/>
    <cellStyle name="%20 - Vurgu5 13 2" xfId="161" xr:uid="{00000000-0005-0000-0000-0000A0000000}"/>
    <cellStyle name="%20 - Vurgu5 14" xfId="162" xr:uid="{00000000-0005-0000-0000-0000A1000000}"/>
    <cellStyle name="%20 - Vurgu5 14 2" xfId="163" xr:uid="{00000000-0005-0000-0000-0000A2000000}"/>
    <cellStyle name="%20 - Vurgu5 15" xfId="164" xr:uid="{00000000-0005-0000-0000-0000A3000000}"/>
    <cellStyle name="%20 - Vurgu5 15 2" xfId="165" xr:uid="{00000000-0005-0000-0000-0000A4000000}"/>
    <cellStyle name="%20 - Vurgu5 16" xfId="166" xr:uid="{00000000-0005-0000-0000-0000A5000000}"/>
    <cellStyle name="%20 - Vurgu5 16 2" xfId="167" xr:uid="{00000000-0005-0000-0000-0000A6000000}"/>
    <cellStyle name="%20 - Vurgu5 17" xfId="168" xr:uid="{00000000-0005-0000-0000-0000A7000000}"/>
    <cellStyle name="%20 - Vurgu5 18" xfId="169" xr:uid="{00000000-0005-0000-0000-0000A8000000}"/>
    <cellStyle name="%20 - Vurgu5 2" xfId="170" xr:uid="{00000000-0005-0000-0000-0000A9000000}"/>
    <cellStyle name="%20 - Vurgu5 2 2" xfId="171" xr:uid="{00000000-0005-0000-0000-0000AA000000}"/>
    <cellStyle name="%20 - Vurgu5 2 2 2" xfId="172" xr:uid="{00000000-0005-0000-0000-0000AB000000}"/>
    <cellStyle name="%20 - Vurgu5 2 3" xfId="173" xr:uid="{00000000-0005-0000-0000-0000AC000000}"/>
    <cellStyle name="%20 - Vurgu5 2 3 2" xfId="174" xr:uid="{00000000-0005-0000-0000-0000AD000000}"/>
    <cellStyle name="%20 - Vurgu5 2 4" xfId="62377" xr:uid="{00000000-0005-0000-0000-0000AE000000}"/>
    <cellStyle name="%20 - Vurgu5 2 5" xfId="62378" xr:uid="{00000000-0005-0000-0000-0000AF000000}"/>
    <cellStyle name="%20 - Vurgu5 2 6" xfId="62379" xr:uid="{00000000-0005-0000-0000-0000B0000000}"/>
    <cellStyle name="%20 - Vurgu5 3" xfId="175" xr:uid="{00000000-0005-0000-0000-0000B1000000}"/>
    <cellStyle name="%20 - Vurgu5 3 2" xfId="176" xr:uid="{00000000-0005-0000-0000-0000B2000000}"/>
    <cellStyle name="%20 - Vurgu5 4" xfId="177" xr:uid="{00000000-0005-0000-0000-0000B3000000}"/>
    <cellStyle name="%20 - Vurgu5 4 2" xfId="178" xr:uid="{00000000-0005-0000-0000-0000B4000000}"/>
    <cellStyle name="%20 - Vurgu5 5" xfId="179" xr:uid="{00000000-0005-0000-0000-0000B5000000}"/>
    <cellStyle name="%20 - Vurgu5 5 2" xfId="180" xr:uid="{00000000-0005-0000-0000-0000B6000000}"/>
    <cellStyle name="%20 - Vurgu5 6" xfId="181" xr:uid="{00000000-0005-0000-0000-0000B7000000}"/>
    <cellStyle name="%20 - Vurgu5 6 2" xfId="182" xr:uid="{00000000-0005-0000-0000-0000B8000000}"/>
    <cellStyle name="%20 - Vurgu5 7" xfId="183" xr:uid="{00000000-0005-0000-0000-0000B9000000}"/>
    <cellStyle name="%20 - Vurgu5 7 2" xfId="184" xr:uid="{00000000-0005-0000-0000-0000BA000000}"/>
    <cellStyle name="%20 - Vurgu5 8" xfId="185" xr:uid="{00000000-0005-0000-0000-0000BB000000}"/>
    <cellStyle name="%20 - Vurgu5 8 2" xfId="186" xr:uid="{00000000-0005-0000-0000-0000BC000000}"/>
    <cellStyle name="%20 - Vurgu5 9" xfId="187" xr:uid="{00000000-0005-0000-0000-0000BD000000}"/>
    <cellStyle name="%20 - Vurgu5 9 2" xfId="188" xr:uid="{00000000-0005-0000-0000-0000BE000000}"/>
    <cellStyle name="%20 - Vurgu6 10" xfId="189" xr:uid="{00000000-0005-0000-0000-0000BF000000}"/>
    <cellStyle name="%20 - Vurgu6 10 2" xfId="190" xr:uid="{00000000-0005-0000-0000-0000C0000000}"/>
    <cellStyle name="%20 - Vurgu6 11" xfId="191" xr:uid="{00000000-0005-0000-0000-0000C1000000}"/>
    <cellStyle name="%20 - Vurgu6 11 2" xfId="192" xr:uid="{00000000-0005-0000-0000-0000C2000000}"/>
    <cellStyle name="%20 - Vurgu6 12" xfId="193" xr:uid="{00000000-0005-0000-0000-0000C3000000}"/>
    <cellStyle name="%20 - Vurgu6 12 2" xfId="194" xr:uid="{00000000-0005-0000-0000-0000C4000000}"/>
    <cellStyle name="%20 - Vurgu6 13" xfId="195" xr:uid="{00000000-0005-0000-0000-0000C5000000}"/>
    <cellStyle name="%20 - Vurgu6 13 2" xfId="196" xr:uid="{00000000-0005-0000-0000-0000C6000000}"/>
    <cellStyle name="%20 - Vurgu6 14" xfId="197" xr:uid="{00000000-0005-0000-0000-0000C7000000}"/>
    <cellStyle name="%20 - Vurgu6 14 2" xfId="198" xr:uid="{00000000-0005-0000-0000-0000C8000000}"/>
    <cellStyle name="%20 - Vurgu6 15" xfId="199" xr:uid="{00000000-0005-0000-0000-0000C9000000}"/>
    <cellStyle name="%20 - Vurgu6 15 2" xfId="200" xr:uid="{00000000-0005-0000-0000-0000CA000000}"/>
    <cellStyle name="%20 - Vurgu6 16" xfId="201" xr:uid="{00000000-0005-0000-0000-0000CB000000}"/>
    <cellStyle name="%20 - Vurgu6 16 2" xfId="202" xr:uid="{00000000-0005-0000-0000-0000CC000000}"/>
    <cellStyle name="%20 - Vurgu6 17" xfId="203" xr:uid="{00000000-0005-0000-0000-0000CD000000}"/>
    <cellStyle name="%20 - Vurgu6 18" xfId="204" xr:uid="{00000000-0005-0000-0000-0000CE000000}"/>
    <cellStyle name="%20 - Vurgu6 2" xfId="205" xr:uid="{00000000-0005-0000-0000-0000CF000000}"/>
    <cellStyle name="%20 - Vurgu6 2 2" xfId="206" xr:uid="{00000000-0005-0000-0000-0000D0000000}"/>
    <cellStyle name="%20 - Vurgu6 2 2 2" xfId="207" xr:uid="{00000000-0005-0000-0000-0000D1000000}"/>
    <cellStyle name="%20 - Vurgu6 2 3" xfId="208" xr:uid="{00000000-0005-0000-0000-0000D2000000}"/>
    <cellStyle name="%20 - Vurgu6 2 3 2" xfId="209" xr:uid="{00000000-0005-0000-0000-0000D3000000}"/>
    <cellStyle name="%20 - Vurgu6 2 4" xfId="62380" xr:uid="{00000000-0005-0000-0000-0000D4000000}"/>
    <cellStyle name="%20 - Vurgu6 2 5" xfId="62381" xr:uid="{00000000-0005-0000-0000-0000D5000000}"/>
    <cellStyle name="%20 - Vurgu6 2 6" xfId="62382" xr:uid="{00000000-0005-0000-0000-0000D6000000}"/>
    <cellStyle name="%20 - Vurgu6 3" xfId="210" xr:uid="{00000000-0005-0000-0000-0000D7000000}"/>
    <cellStyle name="%20 - Vurgu6 3 2" xfId="211" xr:uid="{00000000-0005-0000-0000-0000D8000000}"/>
    <cellStyle name="%20 - Vurgu6 4" xfId="212" xr:uid="{00000000-0005-0000-0000-0000D9000000}"/>
    <cellStyle name="%20 - Vurgu6 4 2" xfId="213" xr:uid="{00000000-0005-0000-0000-0000DA000000}"/>
    <cellStyle name="%20 - Vurgu6 5" xfId="214" xr:uid="{00000000-0005-0000-0000-0000DB000000}"/>
    <cellStyle name="%20 - Vurgu6 5 2" xfId="215" xr:uid="{00000000-0005-0000-0000-0000DC000000}"/>
    <cellStyle name="%20 - Vurgu6 6" xfId="216" xr:uid="{00000000-0005-0000-0000-0000DD000000}"/>
    <cellStyle name="%20 - Vurgu6 6 2" xfId="217" xr:uid="{00000000-0005-0000-0000-0000DE000000}"/>
    <cellStyle name="%20 - Vurgu6 7" xfId="218" xr:uid="{00000000-0005-0000-0000-0000DF000000}"/>
    <cellStyle name="%20 - Vurgu6 7 2" xfId="219" xr:uid="{00000000-0005-0000-0000-0000E0000000}"/>
    <cellStyle name="%20 - Vurgu6 8" xfId="220" xr:uid="{00000000-0005-0000-0000-0000E1000000}"/>
    <cellStyle name="%20 - Vurgu6 8 2" xfId="221" xr:uid="{00000000-0005-0000-0000-0000E2000000}"/>
    <cellStyle name="%20 - Vurgu6 9" xfId="222" xr:uid="{00000000-0005-0000-0000-0000E3000000}"/>
    <cellStyle name="%20 - Vurgu6 9 2" xfId="223" xr:uid="{00000000-0005-0000-0000-0000E4000000}"/>
    <cellStyle name="%40 - Vurgu1 10" xfId="224" xr:uid="{00000000-0005-0000-0000-0000E5000000}"/>
    <cellStyle name="%40 - Vurgu1 10 2" xfId="225" xr:uid="{00000000-0005-0000-0000-0000E6000000}"/>
    <cellStyle name="%40 - Vurgu1 11" xfId="226" xr:uid="{00000000-0005-0000-0000-0000E7000000}"/>
    <cellStyle name="%40 - Vurgu1 11 2" xfId="227" xr:uid="{00000000-0005-0000-0000-0000E8000000}"/>
    <cellStyle name="%40 - Vurgu1 12" xfId="228" xr:uid="{00000000-0005-0000-0000-0000E9000000}"/>
    <cellStyle name="%40 - Vurgu1 12 2" xfId="229" xr:uid="{00000000-0005-0000-0000-0000EA000000}"/>
    <cellStyle name="%40 - Vurgu1 13" xfId="230" xr:uid="{00000000-0005-0000-0000-0000EB000000}"/>
    <cellStyle name="%40 - Vurgu1 13 2" xfId="231" xr:uid="{00000000-0005-0000-0000-0000EC000000}"/>
    <cellStyle name="%40 - Vurgu1 14" xfId="232" xr:uid="{00000000-0005-0000-0000-0000ED000000}"/>
    <cellStyle name="%40 - Vurgu1 14 2" xfId="233" xr:uid="{00000000-0005-0000-0000-0000EE000000}"/>
    <cellStyle name="%40 - Vurgu1 15" xfId="234" xr:uid="{00000000-0005-0000-0000-0000EF000000}"/>
    <cellStyle name="%40 - Vurgu1 15 2" xfId="235" xr:uid="{00000000-0005-0000-0000-0000F0000000}"/>
    <cellStyle name="%40 - Vurgu1 16" xfId="236" xr:uid="{00000000-0005-0000-0000-0000F1000000}"/>
    <cellStyle name="%40 - Vurgu1 16 2" xfId="237" xr:uid="{00000000-0005-0000-0000-0000F2000000}"/>
    <cellStyle name="%40 - Vurgu1 17" xfId="238" xr:uid="{00000000-0005-0000-0000-0000F3000000}"/>
    <cellStyle name="%40 - Vurgu1 18" xfId="239" xr:uid="{00000000-0005-0000-0000-0000F4000000}"/>
    <cellStyle name="%40 - Vurgu1 2" xfId="240" xr:uid="{00000000-0005-0000-0000-0000F5000000}"/>
    <cellStyle name="%40 - Vurgu1 2 2" xfId="241" xr:uid="{00000000-0005-0000-0000-0000F6000000}"/>
    <cellStyle name="%40 - Vurgu1 2 2 2" xfId="242" xr:uid="{00000000-0005-0000-0000-0000F7000000}"/>
    <cellStyle name="%40 - Vurgu1 2 3" xfId="243" xr:uid="{00000000-0005-0000-0000-0000F8000000}"/>
    <cellStyle name="%40 - Vurgu1 2 3 2" xfId="244" xr:uid="{00000000-0005-0000-0000-0000F9000000}"/>
    <cellStyle name="%40 - Vurgu1 2 4" xfId="62383" xr:uid="{00000000-0005-0000-0000-0000FA000000}"/>
    <cellStyle name="%40 - Vurgu1 2 5" xfId="62384" xr:uid="{00000000-0005-0000-0000-0000FB000000}"/>
    <cellStyle name="%40 - Vurgu1 2 6" xfId="62385" xr:uid="{00000000-0005-0000-0000-0000FC000000}"/>
    <cellStyle name="%40 - Vurgu1 3" xfId="245" xr:uid="{00000000-0005-0000-0000-0000FD000000}"/>
    <cellStyle name="%40 - Vurgu1 3 2" xfId="246" xr:uid="{00000000-0005-0000-0000-0000FE000000}"/>
    <cellStyle name="%40 - Vurgu1 4" xfId="247" xr:uid="{00000000-0005-0000-0000-0000FF000000}"/>
    <cellStyle name="%40 - Vurgu1 4 2" xfId="248" xr:uid="{00000000-0005-0000-0000-000000010000}"/>
    <cellStyle name="%40 - Vurgu1 5" xfId="249" xr:uid="{00000000-0005-0000-0000-000001010000}"/>
    <cellStyle name="%40 - Vurgu1 5 2" xfId="250" xr:uid="{00000000-0005-0000-0000-000002010000}"/>
    <cellStyle name="%40 - Vurgu1 6" xfId="251" xr:uid="{00000000-0005-0000-0000-000003010000}"/>
    <cellStyle name="%40 - Vurgu1 6 2" xfId="252" xr:uid="{00000000-0005-0000-0000-000004010000}"/>
    <cellStyle name="%40 - Vurgu1 7" xfId="253" xr:uid="{00000000-0005-0000-0000-000005010000}"/>
    <cellStyle name="%40 - Vurgu1 7 2" xfId="254" xr:uid="{00000000-0005-0000-0000-000006010000}"/>
    <cellStyle name="%40 - Vurgu1 8" xfId="255" xr:uid="{00000000-0005-0000-0000-000007010000}"/>
    <cellStyle name="%40 - Vurgu1 8 2" xfId="256" xr:uid="{00000000-0005-0000-0000-000008010000}"/>
    <cellStyle name="%40 - Vurgu1 9" xfId="257" xr:uid="{00000000-0005-0000-0000-000009010000}"/>
    <cellStyle name="%40 - Vurgu1 9 2" xfId="258" xr:uid="{00000000-0005-0000-0000-00000A010000}"/>
    <cellStyle name="%40 - Vurgu2 10" xfId="259" xr:uid="{00000000-0005-0000-0000-00000B010000}"/>
    <cellStyle name="%40 - Vurgu2 10 2" xfId="260" xr:uid="{00000000-0005-0000-0000-00000C010000}"/>
    <cellStyle name="%40 - Vurgu2 11" xfId="261" xr:uid="{00000000-0005-0000-0000-00000D010000}"/>
    <cellStyle name="%40 - Vurgu2 11 2" xfId="262" xr:uid="{00000000-0005-0000-0000-00000E010000}"/>
    <cellStyle name="%40 - Vurgu2 12" xfId="263" xr:uid="{00000000-0005-0000-0000-00000F010000}"/>
    <cellStyle name="%40 - Vurgu2 12 2" xfId="264" xr:uid="{00000000-0005-0000-0000-000010010000}"/>
    <cellStyle name="%40 - Vurgu2 13" xfId="265" xr:uid="{00000000-0005-0000-0000-000011010000}"/>
    <cellStyle name="%40 - Vurgu2 13 2" xfId="266" xr:uid="{00000000-0005-0000-0000-000012010000}"/>
    <cellStyle name="%40 - Vurgu2 14" xfId="267" xr:uid="{00000000-0005-0000-0000-000013010000}"/>
    <cellStyle name="%40 - Vurgu2 14 2" xfId="268" xr:uid="{00000000-0005-0000-0000-000014010000}"/>
    <cellStyle name="%40 - Vurgu2 15" xfId="269" xr:uid="{00000000-0005-0000-0000-000015010000}"/>
    <cellStyle name="%40 - Vurgu2 15 2" xfId="270" xr:uid="{00000000-0005-0000-0000-000016010000}"/>
    <cellStyle name="%40 - Vurgu2 16" xfId="271" xr:uid="{00000000-0005-0000-0000-000017010000}"/>
    <cellStyle name="%40 - Vurgu2 16 2" xfId="272" xr:uid="{00000000-0005-0000-0000-000018010000}"/>
    <cellStyle name="%40 - Vurgu2 17" xfId="273" xr:uid="{00000000-0005-0000-0000-000019010000}"/>
    <cellStyle name="%40 - Vurgu2 18" xfId="274" xr:uid="{00000000-0005-0000-0000-00001A010000}"/>
    <cellStyle name="%40 - Vurgu2 2" xfId="275" xr:uid="{00000000-0005-0000-0000-00001B010000}"/>
    <cellStyle name="%40 - Vurgu2 2 2" xfId="276" xr:uid="{00000000-0005-0000-0000-00001C010000}"/>
    <cellStyle name="%40 - Vurgu2 2 2 2" xfId="277" xr:uid="{00000000-0005-0000-0000-00001D010000}"/>
    <cellStyle name="%40 - Vurgu2 2 3" xfId="278" xr:uid="{00000000-0005-0000-0000-00001E010000}"/>
    <cellStyle name="%40 - Vurgu2 2 3 2" xfId="279" xr:uid="{00000000-0005-0000-0000-00001F010000}"/>
    <cellStyle name="%40 - Vurgu2 2 4" xfId="62386" xr:uid="{00000000-0005-0000-0000-000020010000}"/>
    <cellStyle name="%40 - Vurgu2 2 5" xfId="62387" xr:uid="{00000000-0005-0000-0000-000021010000}"/>
    <cellStyle name="%40 - Vurgu2 2 6" xfId="62388" xr:uid="{00000000-0005-0000-0000-000022010000}"/>
    <cellStyle name="%40 - Vurgu2 3" xfId="280" xr:uid="{00000000-0005-0000-0000-000023010000}"/>
    <cellStyle name="%40 - Vurgu2 3 2" xfId="281" xr:uid="{00000000-0005-0000-0000-000024010000}"/>
    <cellStyle name="%40 - Vurgu2 4" xfId="282" xr:uid="{00000000-0005-0000-0000-000025010000}"/>
    <cellStyle name="%40 - Vurgu2 4 2" xfId="283" xr:uid="{00000000-0005-0000-0000-000026010000}"/>
    <cellStyle name="%40 - Vurgu2 5" xfId="284" xr:uid="{00000000-0005-0000-0000-000027010000}"/>
    <cellStyle name="%40 - Vurgu2 5 2" xfId="285" xr:uid="{00000000-0005-0000-0000-000028010000}"/>
    <cellStyle name="%40 - Vurgu2 6" xfId="286" xr:uid="{00000000-0005-0000-0000-000029010000}"/>
    <cellStyle name="%40 - Vurgu2 6 2" xfId="287" xr:uid="{00000000-0005-0000-0000-00002A010000}"/>
    <cellStyle name="%40 - Vurgu2 7" xfId="288" xr:uid="{00000000-0005-0000-0000-00002B010000}"/>
    <cellStyle name="%40 - Vurgu2 7 2" xfId="289" xr:uid="{00000000-0005-0000-0000-00002C010000}"/>
    <cellStyle name="%40 - Vurgu2 8" xfId="290" xr:uid="{00000000-0005-0000-0000-00002D010000}"/>
    <cellStyle name="%40 - Vurgu2 8 2" xfId="291" xr:uid="{00000000-0005-0000-0000-00002E010000}"/>
    <cellStyle name="%40 - Vurgu2 9" xfId="292" xr:uid="{00000000-0005-0000-0000-00002F010000}"/>
    <cellStyle name="%40 - Vurgu2 9 2" xfId="293" xr:uid="{00000000-0005-0000-0000-000030010000}"/>
    <cellStyle name="%40 - Vurgu3 10" xfId="294" xr:uid="{00000000-0005-0000-0000-000031010000}"/>
    <cellStyle name="%40 - Vurgu3 10 2" xfId="295" xr:uid="{00000000-0005-0000-0000-000032010000}"/>
    <cellStyle name="%40 - Vurgu3 11" xfId="296" xr:uid="{00000000-0005-0000-0000-000033010000}"/>
    <cellStyle name="%40 - Vurgu3 11 2" xfId="297" xr:uid="{00000000-0005-0000-0000-000034010000}"/>
    <cellStyle name="%40 - Vurgu3 12" xfId="298" xr:uid="{00000000-0005-0000-0000-000035010000}"/>
    <cellStyle name="%40 - Vurgu3 12 2" xfId="299" xr:uid="{00000000-0005-0000-0000-000036010000}"/>
    <cellStyle name="%40 - Vurgu3 13" xfId="300" xr:uid="{00000000-0005-0000-0000-000037010000}"/>
    <cellStyle name="%40 - Vurgu3 13 2" xfId="301" xr:uid="{00000000-0005-0000-0000-000038010000}"/>
    <cellStyle name="%40 - Vurgu3 14" xfId="302" xr:uid="{00000000-0005-0000-0000-000039010000}"/>
    <cellStyle name="%40 - Vurgu3 14 2" xfId="303" xr:uid="{00000000-0005-0000-0000-00003A010000}"/>
    <cellStyle name="%40 - Vurgu3 15" xfId="304" xr:uid="{00000000-0005-0000-0000-00003B010000}"/>
    <cellStyle name="%40 - Vurgu3 15 2" xfId="305" xr:uid="{00000000-0005-0000-0000-00003C010000}"/>
    <cellStyle name="%40 - Vurgu3 16" xfId="306" xr:uid="{00000000-0005-0000-0000-00003D010000}"/>
    <cellStyle name="%40 - Vurgu3 16 2" xfId="307" xr:uid="{00000000-0005-0000-0000-00003E010000}"/>
    <cellStyle name="%40 - Vurgu3 17" xfId="308" xr:uid="{00000000-0005-0000-0000-00003F010000}"/>
    <cellStyle name="%40 - Vurgu3 18" xfId="309" xr:uid="{00000000-0005-0000-0000-000040010000}"/>
    <cellStyle name="%40 - Vurgu3 2" xfId="310" xr:uid="{00000000-0005-0000-0000-000041010000}"/>
    <cellStyle name="%40 - Vurgu3 2 2" xfId="311" xr:uid="{00000000-0005-0000-0000-000042010000}"/>
    <cellStyle name="%40 - Vurgu3 2 2 2" xfId="312" xr:uid="{00000000-0005-0000-0000-000043010000}"/>
    <cellStyle name="%40 - Vurgu3 2 3" xfId="313" xr:uid="{00000000-0005-0000-0000-000044010000}"/>
    <cellStyle name="%40 - Vurgu3 2 3 2" xfId="314" xr:uid="{00000000-0005-0000-0000-000045010000}"/>
    <cellStyle name="%40 - Vurgu3 2 4" xfId="62389" xr:uid="{00000000-0005-0000-0000-000046010000}"/>
    <cellStyle name="%40 - Vurgu3 2 5" xfId="62390" xr:uid="{00000000-0005-0000-0000-000047010000}"/>
    <cellStyle name="%40 - Vurgu3 2 6" xfId="62391" xr:uid="{00000000-0005-0000-0000-000048010000}"/>
    <cellStyle name="%40 - Vurgu3 3" xfId="315" xr:uid="{00000000-0005-0000-0000-000049010000}"/>
    <cellStyle name="%40 - Vurgu3 3 2" xfId="316" xr:uid="{00000000-0005-0000-0000-00004A010000}"/>
    <cellStyle name="%40 - Vurgu3 4" xfId="317" xr:uid="{00000000-0005-0000-0000-00004B010000}"/>
    <cellStyle name="%40 - Vurgu3 4 2" xfId="318" xr:uid="{00000000-0005-0000-0000-00004C010000}"/>
    <cellStyle name="%40 - Vurgu3 5" xfId="319" xr:uid="{00000000-0005-0000-0000-00004D010000}"/>
    <cellStyle name="%40 - Vurgu3 5 2" xfId="320" xr:uid="{00000000-0005-0000-0000-00004E010000}"/>
    <cellStyle name="%40 - Vurgu3 6" xfId="321" xr:uid="{00000000-0005-0000-0000-00004F010000}"/>
    <cellStyle name="%40 - Vurgu3 6 2" xfId="322" xr:uid="{00000000-0005-0000-0000-000050010000}"/>
    <cellStyle name="%40 - Vurgu3 7" xfId="323" xr:uid="{00000000-0005-0000-0000-000051010000}"/>
    <cellStyle name="%40 - Vurgu3 7 2" xfId="324" xr:uid="{00000000-0005-0000-0000-000052010000}"/>
    <cellStyle name="%40 - Vurgu3 8" xfId="325" xr:uid="{00000000-0005-0000-0000-000053010000}"/>
    <cellStyle name="%40 - Vurgu3 8 2" xfId="326" xr:uid="{00000000-0005-0000-0000-000054010000}"/>
    <cellStyle name="%40 - Vurgu3 9" xfId="327" xr:uid="{00000000-0005-0000-0000-000055010000}"/>
    <cellStyle name="%40 - Vurgu3 9 2" xfId="328" xr:uid="{00000000-0005-0000-0000-000056010000}"/>
    <cellStyle name="%40 - Vurgu4 10" xfId="329" xr:uid="{00000000-0005-0000-0000-000057010000}"/>
    <cellStyle name="%40 - Vurgu4 10 2" xfId="330" xr:uid="{00000000-0005-0000-0000-000058010000}"/>
    <cellStyle name="%40 - Vurgu4 11" xfId="331" xr:uid="{00000000-0005-0000-0000-000059010000}"/>
    <cellStyle name="%40 - Vurgu4 11 2" xfId="332" xr:uid="{00000000-0005-0000-0000-00005A010000}"/>
    <cellStyle name="%40 - Vurgu4 12" xfId="333" xr:uid="{00000000-0005-0000-0000-00005B010000}"/>
    <cellStyle name="%40 - Vurgu4 12 2" xfId="334" xr:uid="{00000000-0005-0000-0000-00005C010000}"/>
    <cellStyle name="%40 - Vurgu4 13" xfId="335" xr:uid="{00000000-0005-0000-0000-00005D010000}"/>
    <cellStyle name="%40 - Vurgu4 13 2" xfId="336" xr:uid="{00000000-0005-0000-0000-00005E010000}"/>
    <cellStyle name="%40 - Vurgu4 14" xfId="337" xr:uid="{00000000-0005-0000-0000-00005F010000}"/>
    <cellStyle name="%40 - Vurgu4 14 2" xfId="338" xr:uid="{00000000-0005-0000-0000-000060010000}"/>
    <cellStyle name="%40 - Vurgu4 15" xfId="339" xr:uid="{00000000-0005-0000-0000-000061010000}"/>
    <cellStyle name="%40 - Vurgu4 15 2" xfId="340" xr:uid="{00000000-0005-0000-0000-000062010000}"/>
    <cellStyle name="%40 - Vurgu4 16" xfId="341" xr:uid="{00000000-0005-0000-0000-000063010000}"/>
    <cellStyle name="%40 - Vurgu4 16 2" xfId="342" xr:uid="{00000000-0005-0000-0000-000064010000}"/>
    <cellStyle name="%40 - Vurgu4 17" xfId="343" xr:uid="{00000000-0005-0000-0000-000065010000}"/>
    <cellStyle name="%40 - Vurgu4 18" xfId="344" xr:uid="{00000000-0005-0000-0000-000066010000}"/>
    <cellStyle name="%40 - Vurgu4 2" xfId="345" xr:uid="{00000000-0005-0000-0000-000067010000}"/>
    <cellStyle name="%40 - Vurgu4 2 2" xfId="346" xr:uid="{00000000-0005-0000-0000-000068010000}"/>
    <cellStyle name="%40 - Vurgu4 2 2 2" xfId="347" xr:uid="{00000000-0005-0000-0000-000069010000}"/>
    <cellStyle name="%40 - Vurgu4 2 3" xfId="348" xr:uid="{00000000-0005-0000-0000-00006A010000}"/>
    <cellStyle name="%40 - Vurgu4 2 3 2" xfId="349" xr:uid="{00000000-0005-0000-0000-00006B010000}"/>
    <cellStyle name="%40 - Vurgu4 2 4" xfId="62392" xr:uid="{00000000-0005-0000-0000-00006C010000}"/>
    <cellStyle name="%40 - Vurgu4 2 5" xfId="62393" xr:uid="{00000000-0005-0000-0000-00006D010000}"/>
    <cellStyle name="%40 - Vurgu4 2 6" xfId="62394" xr:uid="{00000000-0005-0000-0000-00006E010000}"/>
    <cellStyle name="%40 - Vurgu4 3" xfId="350" xr:uid="{00000000-0005-0000-0000-00006F010000}"/>
    <cellStyle name="%40 - Vurgu4 3 2" xfId="351" xr:uid="{00000000-0005-0000-0000-000070010000}"/>
    <cellStyle name="%40 - Vurgu4 4" xfId="352" xr:uid="{00000000-0005-0000-0000-000071010000}"/>
    <cellStyle name="%40 - Vurgu4 4 2" xfId="353" xr:uid="{00000000-0005-0000-0000-000072010000}"/>
    <cellStyle name="%40 - Vurgu4 5" xfId="354" xr:uid="{00000000-0005-0000-0000-000073010000}"/>
    <cellStyle name="%40 - Vurgu4 5 2" xfId="355" xr:uid="{00000000-0005-0000-0000-000074010000}"/>
    <cellStyle name="%40 - Vurgu4 6" xfId="356" xr:uid="{00000000-0005-0000-0000-000075010000}"/>
    <cellStyle name="%40 - Vurgu4 6 2" xfId="357" xr:uid="{00000000-0005-0000-0000-000076010000}"/>
    <cellStyle name="%40 - Vurgu4 7" xfId="358" xr:uid="{00000000-0005-0000-0000-000077010000}"/>
    <cellStyle name="%40 - Vurgu4 7 2" xfId="359" xr:uid="{00000000-0005-0000-0000-000078010000}"/>
    <cellStyle name="%40 - Vurgu4 8" xfId="360" xr:uid="{00000000-0005-0000-0000-000079010000}"/>
    <cellStyle name="%40 - Vurgu4 8 2" xfId="361" xr:uid="{00000000-0005-0000-0000-00007A010000}"/>
    <cellStyle name="%40 - Vurgu4 9" xfId="362" xr:uid="{00000000-0005-0000-0000-00007B010000}"/>
    <cellStyle name="%40 - Vurgu4 9 2" xfId="363" xr:uid="{00000000-0005-0000-0000-00007C010000}"/>
    <cellStyle name="%40 - Vurgu5 10" xfId="364" xr:uid="{00000000-0005-0000-0000-00007D010000}"/>
    <cellStyle name="%40 - Vurgu5 10 2" xfId="365" xr:uid="{00000000-0005-0000-0000-00007E010000}"/>
    <cellStyle name="%40 - Vurgu5 11" xfId="366" xr:uid="{00000000-0005-0000-0000-00007F010000}"/>
    <cellStyle name="%40 - Vurgu5 11 2" xfId="367" xr:uid="{00000000-0005-0000-0000-000080010000}"/>
    <cellStyle name="%40 - Vurgu5 12" xfId="368" xr:uid="{00000000-0005-0000-0000-000081010000}"/>
    <cellStyle name="%40 - Vurgu5 12 2" xfId="369" xr:uid="{00000000-0005-0000-0000-000082010000}"/>
    <cellStyle name="%40 - Vurgu5 13" xfId="370" xr:uid="{00000000-0005-0000-0000-000083010000}"/>
    <cellStyle name="%40 - Vurgu5 13 2" xfId="371" xr:uid="{00000000-0005-0000-0000-000084010000}"/>
    <cellStyle name="%40 - Vurgu5 14" xfId="372" xr:uid="{00000000-0005-0000-0000-000085010000}"/>
    <cellStyle name="%40 - Vurgu5 14 2" xfId="373" xr:uid="{00000000-0005-0000-0000-000086010000}"/>
    <cellStyle name="%40 - Vurgu5 15" xfId="374" xr:uid="{00000000-0005-0000-0000-000087010000}"/>
    <cellStyle name="%40 - Vurgu5 15 2" xfId="375" xr:uid="{00000000-0005-0000-0000-000088010000}"/>
    <cellStyle name="%40 - Vurgu5 16" xfId="376" xr:uid="{00000000-0005-0000-0000-000089010000}"/>
    <cellStyle name="%40 - Vurgu5 16 2" xfId="377" xr:uid="{00000000-0005-0000-0000-00008A010000}"/>
    <cellStyle name="%40 - Vurgu5 17" xfId="378" xr:uid="{00000000-0005-0000-0000-00008B010000}"/>
    <cellStyle name="%40 - Vurgu5 18" xfId="379" xr:uid="{00000000-0005-0000-0000-00008C010000}"/>
    <cellStyle name="%40 - Vurgu5 2" xfId="380" xr:uid="{00000000-0005-0000-0000-00008D010000}"/>
    <cellStyle name="%40 - Vurgu5 2 2" xfId="381" xr:uid="{00000000-0005-0000-0000-00008E010000}"/>
    <cellStyle name="%40 - Vurgu5 2 2 2" xfId="382" xr:uid="{00000000-0005-0000-0000-00008F010000}"/>
    <cellStyle name="%40 - Vurgu5 2 3" xfId="383" xr:uid="{00000000-0005-0000-0000-000090010000}"/>
    <cellStyle name="%40 - Vurgu5 2 3 2" xfId="384" xr:uid="{00000000-0005-0000-0000-000091010000}"/>
    <cellStyle name="%40 - Vurgu5 2 4" xfId="62395" xr:uid="{00000000-0005-0000-0000-000092010000}"/>
    <cellStyle name="%40 - Vurgu5 2 5" xfId="62396" xr:uid="{00000000-0005-0000-0000-000093010000}"/>
    <cellStyle name="%40 - Vurgu5 2 6" xfId="62397" xr:uid="{00000000-0005-0000-0000-000094010000}"/>
    <cellStyle name="%40 - Vurgu5 3" xfId="385" xr:uid="{00000000-0005-0000-0000-000095010000}"/>
    <cellStyle name="%40 - Vurgu5 3 2" xfId="386" xr:uid="{00000000-0005-0000-0000-000096010000}"/>
    <cellStyle name="%40 - Vurgu5 4" xfId="387" xr:uid="{00000000-0005-0000-0000-000097010000}"/>
    <cellStyle name="%40 - Vurgu5 4 2" xfId="388" xr:uid="{00000000-0005-0000-0000-000098010000}"/>
    <cellStyle name="%40 - Vurgu5 5" xfId="389" xr:uid="{00000000-0005-0000-0000-000099010000}"/>
    <cellStyle name="%40 - Vurgu5 5 2" xfId="390" xr:uid="{00000000-0005-0000-0000-00009A010000}"/>
    <cellStyle name="%40 - Vurgu5 6" xfId="391" xr:uid="{00000000-0005-0000-0000-00009B010000}"/>
    <cellStyle name="%40 - Vurgu5 6 2" xfId="392" xr:uid="{00000000-0005-0000-0000-00009C010000}"/>
    <cellStyle name="%40 - Vurgu5 7" xfId="393" xr:uid="{00000000-0005-0000-0000-00009D010000}"/>
    <cellStyle name="%40 - Vurgu5 7 2" xfId="394" xr:uid="{00000000-0005-0000-0000-00009E010000}"/>
    <cellStyle name="%40 - Vurgu5 8" xfId="395" xr:uid="{00000000-0005-0000-0000-00009F010000}"/>
    <cellStyle name="%40 - Vurgu5 8 2" xfId="396" xr:uid="{00000000-0005-0000-0000-0000A0010000}"/>
    <cellStyle name="%40 - Vurgu5 9" xfId="397" xr:uid="{00000000-0005-0000-0000-0000A1010000}"/>
    <cellStyle name="%40 - Vurgu5 9 2" xfId="398" xr:uid="{00000000-0005-0000-0000-0000A2010000}"/>
    <cellStyle name="%40 - Vurgu6 10" xfId="399" xr:uid="{00000000-0005-0000-0000-0000A3010000}"/>
    <cellStyle name="%40 - Vurgu6 10 2" xfId="400" xr:uid="{00000000-0005-0000-0000-0000A4010000}"/>
    <cellStyle name="%40 - Vurgu6 11" xfId="401" xr:uid="{00000000-0005-0000-0000-0000A5010000}"/>
    <cellStyle name="%40 - Vurgu6 11 2" xfId="402" xr:uid="{00000000-0005-0000-0000-0000A6010000}"/>
    <cellStyle name="%40 - Vurgu6 12" xfId="403" xr:uid="{00000000-0005-0000-0000-0000A7010000}"/>
    <cellStyle name="%40 - Vurgu6 12 2" xfId="404" xr:uid="{00000000-0005-0000-0000-0000A8010000}"/>
    <cellStyle name="%40 - Vurgu6 13" xfId="405" xr:uid="{00000000-0005-0000-0000-0000A9010000}"/>
    <cellStyle name="%40 - Vurgu6 13 2" xfId="406" xr:uid="{00000000-0005-0000-0000-0000AA010000}"/>
    <cellStyle name="%40 - Vurgu6 14" xfId="407" xr:uid="{00000000-0005-0000-0000-0000AB010000}"/>
    <cellStyle name="%40 - Vurgu6 14 2" xfId="408" xr:uid="{00000000-0005-0000-0000-0000AC010000}"/>
    <cellStyle name="%40 - Vurgu6 15" xfId="409" xr:uid="{00000000-0005-0000-0000-0000AD010000}"/>
    <cellStyle name="%40 - Vurgu6 15 2" xfId="410" xr:uid="{00000000-0005-0000-0000-0000AE010000}"/>
    <cellStyle name="%40 - Vurgu6 16" xfId="411" xr:uid="{00000000-0005-0000-0000-0000AF010000}"/>
    <cellStyle name="%40 - Vurgu6 16 2" xfId="412" xr:uid="{00000000-0005-0000-0000-0000B0010000}"/>
    <cellStyle name="%40 - Vurgu6 17" xfId="413" xr:uid="{00000000-0005-0000-0000-0000B1010000}"/>
    <cellStyle name="%40 - Vurgu6 18" xfId="414" xr:uid="{00000000-0005-0000-0000-0000B2010000}"/>
    <cellStyle name="%40 - Vurgu6 2" xfId="415" xr:uid="{00000000-0005-0000-0000-0000B3010000}"/>
    <cellStyle name="%40 - Vurgu6 2 2" xfId="416" xr:uid="{00000000-0005-0000-0000-0000B4010000}"/>
    <cellStyle name="%40 - Vurgu6 2 2 2" xfId="417" xr:uid="{00000000-0005-0000-0000-0000B5010000}"/>
    <cellStyle name="%40 - Vurgu6 2 3" xfId="418" xr:uid="{00000000-0005-0000-0000-0000B6010000}"/>
    <cellStyle name="%40 - Vurgu6 2 3 2" xfId="419" xr:uid="{00000000-0005-0000-0000-0000B7010000}"/>
    <cellStyle name="%40 - Vurgu6 2 4" xfId="62398" xr:uid="{00000000-0005-0000-0000-0000B8010000}"/>
    <cellStyle name="%40 - Vurgu6 2 5" xfId="62399" xr:uid="{00000000-0005-0000-0000-0000B9010000}"/>
    <cellStyle name="%40 - Vurgu6 2 6" xfId="62400" xr:uid="{00000000-0005-0000-0000-0000BA010000}"/>
    <cellStyle name="%40 - Vurgu6 3" xfId="420" xr:uid="{00000000-0005-0000-0000-0000BB010000}"/>
    <cellStyle name="%40 - Vurgu6 3 2" xfId="421" xr:uid="{00000000-0005-0000-0000-0000BC010000}"/>
    <cellStyle name="%40 - Vurgu6 4" xfId="422" xr:uid="{00000000-0005-0000-0000-0000BD010000}"/>
    <cellStyle name="%40 - Vurgu6 4 2" xfId="423" xr:uid="{00000000-0005-0000-0000-0000BE010000}"/>
    <cellStyle name="%40 - Vurgu6 5" xfId="424" xr:uid="{00000000-0005-0000-0000-0000BF010000}"/>
    <cellStyle name="%40 - Vurgu6 5 2" xfId="425" xr:uid="{00000000-0005-0000-0000-0000C0010000}"/>
    <cellStyle name="%40 - Vurgu6 6" xfId="426" xr:uid="{00000000-0005-0000-0000-0000C1010000}"/>
    <cellStyle name="%40 - Vurgu6 6 2" xfId="427" xr:uid="{00000000-0005-0000-0000-0000C2010000}"/>
    <cellStyle name="%40 - Vurgu6 7" xfId="428" xr:uid="{00000000-0005-0000-0000-0000C3010000}"/>
    <cellStyle name="%40 - Vurgu6 7 2" xfId="429" xr:uid="{00000000-0005-0000-0000-0000C4010000}"/>
    <cellStyle name="%40 - Vurgu6 8" xfId="430" xr:uid="{00000000-0005-0000-0000-0000C5010000}"/>
    <cellStyle name="%40 - Vurgu6 8 2" xfId="431" xr:uid="{00000000-0005-0000-0000-0000C6010000}"/>
    <cellStyle name="%40 - Vurgu6 9" xfId="432" xr:uid="{00000000-0005-0000-0000-0000C7010000}"/>
    <cellStyle name="%40 - Vurgu6 9 2" xfId="433" xr:uid="{00000000-0005-0000-0000-0000C8010000}"/>
    <cellStyle name="%60 - Vurgu1 10" xfId="434" xr:uid="{00000000-0005-0000-0000-0000C9010000}"/>
    <cellStyle name="%60 - Vurgu1 10 2" xfId="435" xr:uid="{00000000-0005-0000-0000-0000CA010000}"/>
    <cellStyle name="%60 - Vurgu1 11" xfId="436" xr:uid="{00000000-0005-0000-0000-0000CB010000}"/>
    <cellStyle name="%60 - Vurgu1 11 2" xfId="437" xr:uid="{00000000-0005-0000-0000-0000CC010000}"/>
    <cellStyle name="%60 - Vurgu1 12" xfId="438" xr:uid="{00000000-0005-0000-0000-0000CD010000}"/>
    <cellStyle name="%60 - Vurgu1 12 2" xfId="439" xr:uid="{00000000-0005-0000-0000-0000CE010000}"/>
    <cellStyle name="%60 - Vurgu1 13" xfId="440" xr:uid="{00000000-0005-0000-0000-0000CF010000}"/>
    <cellStyle name="%60 - Vurgu1 13 2" xfId="441" xr:uid="{00000000-0005-0000-0000-0000D0010000}"/>
    <cellStyle name="%60 - Vurgu1 14" xfId="442" xr:uid="{00000000-0005-0000-0000-0000D1010000}"/>
    <cellStyle name="%60 - Vurgu1 14 2" xfId="443" xr:uid="{00000000-0005-0000-0000-0000D2010000}"/>
    <cellStyle name="%60 - Vurgu1 15" xfId="444" xr:uid="{00000000-0005-0000-0000-0000D3010000}"/>
    <cellStyle name="%60 - Vurgu1 15 2" xfId="445" xr:uid="{00000000-0005-0000-0000-0000D4010000}"/>
    <cellStyle name="%60 - Vurgu1 16" xfId="446" xr:uid="{00000000-0005-0000-0000-0000D5010000}"/>
    <cellStyle name="%60 - Vurgu1 16 2" xfId="447" xr:uid="{00000000-0005-0000-0000-0000D6010000}"/>
    <cellStyle name="%60 - Vurgu1 17" xfId="448" xr:uid="{00000000-0005-0000-0000-0000D7010000}"/>
    <cellStyle name="%60 - Vurgu1 18" xfId="449" xr:uid="{00000000-0005-0000-0000-0000D8010000}"/>
    <cellStyle name="%60 - Vurgu1 2" xfId="450" xr:uid="{00000000-0005-0000-0000-0000D9010000}"/>
    <cellStyle name="%60 - Vurgu1 2 2" xfId="451" xr:uid="{00000000-0005-0000-0000-0000DA010000}"/>
    <cellStyle name="%60 - Vurgu1 2 3" xfId="60381" xr:uid="{00000000-0005-0000-0000-0000DB010000}"/>
    <cellStyle name="%60 - Vurgu1 2 4" xfId="62401" xr:uid="{00000000-0005-0000-0000-0000DC010000}"/>
    <cellStyle name="%60 - Vurgu1 2 5" xfId="62402" xr:uid="{00000000-0005-0000-0000-0000DD010000}"/>
    <cellStyle name="%60 - Vurgu1 2 6" xfId="62403" xr:uid="{00000000-0005-0000-0000-0000DE010000}"/>
    <cellStyle name="%60 - Vurgu1 3" xfId="452" xr:uid="{00000000-0005-0000-0000-0000DF010000}"/>
    <cellStyle name="%60 - Vurgu1 3 2" xfId="453" xr:uid="{00000000-0005-0000-0000-0000E0010000}"/>
    <cellStyle name="%60 - Vurgu1 4" xfId="454" xr:uid="{00000000-0005-0000-0000-0000E1010000}"/>
    <cellStyle name="%60 - Vurgu1 4 2" xfId="199" xr:uid="{00000000-0005-0000-0000-0000E2010000}"/>
    <cellStyle name="%60 - Vurgu1 5" xfId="455" xr:uid="{00000000-0005-0000-0000-0000E3010000}"/>
    <cellStyle name="%60 - Vurgu1 5 2" xfId="456" xr:uid="{00000000-0005-0000-0000-0000E4010000}"/>
    <cellStyle name="%60 - Vurgu1 6" xfId="457" xr:uid="{00000000-0005-0000-0000-0000E5010000}"/>
    <cellStyle name="%60 - Vurgu1 6 2" xfId="458" xr:uid="{00000000-0005-0000-0000-0000E6010000}"/>
    <cellStyle name="%60 - Vurgu1 7" xfId="459" xr:uid="{00000000-0005-0000-0000-0000E7010000}"/>
    <cellStyle name="%60 - Vurgu1 7 2" xfId="460" xr:uid="{00000000-0005-0000-0000-0000E8010000}"/>
    <cellStyle name="%60 - Vurgu1 8" xfId="461" xr:uid="{00000000-0005-0000-0000-0000E9010000}"/>
    <cellStyle name="%60 - Vurgu1 8 2" xfId="462" xr:uid="{00000000-0005-0000-0000-0000EA010000}"/>
    <cellStyle name="%60 - Vurgu1 9" xfId="463" xr:uid="{00000000-0005-0000-0000-0000EB010000}"/>
    <cellStyle name="%60 - Vurgu1 9 2" xfId="464" xr:uid="{00000000-0005-0000-0000-0000EC010000}"/>
    <cellStyle name="%60 - Vurgu2 10" xfId="465" xr:uid="{00000000-0005-0000-0000-0000ED010000}"/>
    <cellStyle name="%60 - Vurgu2 10 2" xfId="466" xr:uid="{00000000-0005-0000-0000-0000EE010000}"/>
    <cellStyle name="%60 - Vurgu2 11" xfId="467" xr:uid="{00000000-0005-0000-0000-0000EF010000}"/>
    <cellStyle name="%60 - Vurgu2 11 2" xfId="468" xr:uid="{00000000-0005-0000-0000-0000F0010000}"/>
    <cellStyle name="%60 - Vurgu2 12" xfId="469" xr:uid="{00000000-0005-0000-0000-0000F1010000}"/>
    <cellStyle name="%60 - Vurgu2 12 2" xfId="470" xr:uid="{00000000-0005-0000-0000-0000F2010000}"/>
    <cellStyle name="%60 - Vurgu2 13" xfId="471" xr:uid="{00000000-0005-0000-0000-0000F3010000}"/>
    <cellStyle name="%60 - Vurgu2 13 2" xfId="472" xr:uid="{00000000-0005-0000-0000-0000F4010000}"/>
    <cellStyle name="%60 - Vurgu2 14" xfId="473" xr:uid="{00000000-0005-0000-0000-0000F5010000}"/>
    <cellStyle name="%60 - Vurgu2 14 2" xfId="474" xr:uid="{00000000-0005-0000-0000-0000F6010000}"/>
    <cellStyle name="%60 - Vurgu2 15" xfId="475" xr:uid="{00000000-0005-0000-0000-0000F7010000}"/>
    <cellStyle name="%60 - Vurgu2 15 2" xfId="476" xr:uid="{00000000-0005-0000-0000-0000F8010000}"/>
    <cellStyle name="%60 - Vurgu2 16" xfId="477" xr:uid="{00000000-0005-0000-0000-0000F9010000}"/>
    <cellStyle name="%60 - Vurgu2 16 2" xfId="478" xr:uid="{00000000-0005-0000-0000-0000FA010000}"/>
    <cellStyle name="%60 - Vurgu2 17" xfId="479" xr:uid="{00000000-0005-0000-0000-0000FB010000}"/>
    <cellStyle name="%60 - Vurgu2 18" xfId="480" xr:uid="{00000000-0005-0000-0000-0000FC010000}"/>
    <cellStyle name="%60 - Vurgu2 2" xfId="481" xr:uid="{00000000-0005-0000-0000-0000FD010000}"/>
    <cellStyle name="%60 - Vurgu2 2 2" xfId="482" xr:uid="{00000000-0005-0000-0000-0000FE010000}"/>
    <cellStyle name="%60 - Vurgu2 2 3" xfId="60382" xr:uid="{00000000-0005-0000-0000-0000FF010000}"/>
    <cellStyle name="%60 - Vurgu2 2 4" xfId="62404" xr:uid="{00000000-0005-0000-0000-000000020000}"/>
    <cellStyle name="%60 - Vurgu2 2 5" xfId="62405" xr:uid="{00000000-0005-0000-0000-000001020000}"/>
    <cellStyle name="%60 - Vurgu2 2 6" xfId="62406" xr:uid="{00000000-0005-0000-0000-000002020000}"/>
    <cellStyle name="%60 - Vurgu2 3" xfId="483" xr:uid="{00000000-0005-0000-0000-000003020000}"/>
    <cellStyle name="%60 - Vurgu2 3 2" xfId="484" xr:uid="{00000000-0005-0000-0000-000004020000}"/>
    <cellStyle name="%60 - Vurgu2 4" xfId="485" xr:uid="{00000000-0005-0000-0000-000005020000}"/>
    <cellStyle name="%60 - Vurgu2 4 2" xfId="486" xr:uid="{00000000-0005-0000-0000-000006020000}"/>
    <cellStyle name="%60 - Vurgu2 5" xfId="487" xr:uid="{00000000-0005-0000-0000-000007020000}"/>
    <cellStyle name="%60 - Vurgu2 5 2" xfId="488" xr:uid="{00000000-0005-0000-0000-000008020000}"/>
    <cellStyle name="%60 - Vurgu2 6" xfId="489" xr:uid="{00000000-0005-0000-0000-000009020000}"/>
    <cellStyle name="%60 - Vurgu2 6 2" xfId="490" xr:uid="{00000000-0005-0000-0000-00000A020000}"/>
    <cellStyle name="%60 - Vurgu2 7" xfId="491" xr:uid="{00000000-0005-0000-0000-00000B020000}"/>
    <cellStyle name="%60 - Vurgu2 7 2" xfId="492" xr:uid="{00000000-0005-0000-0000-00000C020000}"/>
    <cellStyle name="%60 - Vurgu2 8" xfId="493" xr:uid="{00000000-0005-0000-0000-00000D020000}"/>
    <cellStyle name="%60 - Vurgu2 8 2" xfId="494" xr:uid="{00000000-0005-0000-0000-00000E020000}"/>
    <cellStyle name="%60 - Vurgu2 9" xfId="495" xr:uid="{00000000-0005-0000-0000-00000F020000}"/>
    <cellStyle name="%60 - Vurgu2 9 2" xfId="496" xr:uid="{00000000-0005-0000-0000-000010020000}"/>
    <cellStyle name="%60 - Vurgu3 10" xfId="497" xr:uid="{00000000-0005-0000-0000-000011020000}"/>
    <cellStyle name="%60 - Vurgu3 10 2" xfId="498" xr:uid="{00000000-0005-0000-0000-000012020000}"/>
    <cellStyle name="%60 - Vurgu3 11" xfId="499" xr:uid="{00000000-0005-0000-0000-000013020000}"/>
    <cellStyle name="%60 - Vurgu3 11 2" xfId="500" xr:uid="{00000000-0005-0000-0000-000014020000}"/>
    <cellStyle name="%60 - Vurgu3 12" xfId="501" xr:uid="{00000000-0005-0000-0000-000015020000}"/>
    <cellStyle name="%60 - Vurgu3 12 2" xfId="502" xr:uid="{00000000-0005-0000-0000-000016020000}"/>
    <cellStyle name="%60 - Vurgu3 13" xfId="503" xr:uid="{00000000-0005-0000-0000-000017020000}"/>
    <cellStyle name="%60 - Vurgu3 13 2" xfId="504" xr:uid="{00000000-0005-0000-0000-000018020000}"/>
    <cellStyle name="%60 - Vurgu3 14" xfId="505" xr:uid="{00000000-0005-0000-0000-000019020000}"/>
    <cellStyle name="%60 - Vurgu3 14 2" xfId="506" xr:uid="{00000000-0005-0000-0000-00001A020000}"/>
    <cellStyle name="%60 - Vurgu3 15" xfId="507" xr:uid="{00000000-0005-0000-0000-00001B020000}"/>
    <cellStyle name="%60 - Vurgu3 15 2" xfId="508" xr:uid="{00000000-0005-0000-0000-00001C020000}"/>
    <cellStyle name="%60 - Vurgu3 16" xfId="509" xr:uid="{00000000-0005-0000-0000-00001D020000}"/>
    <cellStyle name="%60 - Vurgu3 16 2" xfId="510" xr:uid="{00000000-0005-0000-0000-00001E020000}"/>
    <cellStyle name="%60 - Vurgu3 17" xfId="511" xr:uid="{00000000-0005-0000-0000-00001F020000}"/>
    <cellStyle name="%60 - Vurgu3 18" xfId="512" xr:uid="{00000000-0005-0000-0000-000020020000}"/>
    <cellStyle name="%60 - Vurgu3 2" xfId="513" xr:uid="{00000000-0005-0000-0000-000021020000}"/>
    <cellStyle name="%60 - Vurgu3 2 2" xfId="514" xr:uid="{00000000-0005-0000-0000-000022020000}"/>
    <cellStyle name="%60 - Vurgu3 2 3" xfId="60383" xr:uid="{00000000-0005-0000-0000-000023020000}"/>
    <cellStyle name="%60 - Vurgu3 2 4" xfId="62407" xr:uid="{00000000-0005-0000-0000-000024020000}"/>
    <cellStyle name="%60 - Vurgu3 2 5" xfId="62408" xr:uid="{00000000-0005-0000-0000-000025020000}"/>
    <cellStyle name="%60 - Vurgu3 2 6" xfId="62409" xr:uid="{00000000-0005-0000-0000-000026020000}"/>
    <cellStyle name="%60 - Vurgu3 3" xfId="515" xr:uid="{00000000-0005-0000-0000-000027020000}"/>
    <cellStyle name="%60 - Vurgu3 3 2" xfId="516" xr:uid="{00000000-0005-0000-0000-000028020000}"/>
    <cellStyle name="%60 - Vurgu3 4" xfId="517" xr:uid="{00000000-0005-0000-0000-000029020000}"/>
    <cellStyle name="%60 - Vurgu3 4 2" xfId="518" xr:uid="{00000000-0005-0000-0000-00002A020000}"/>
    <cellStyle name="%60 - Vurgu3 5" xfId="519" xr:uid="{00000000-0005-0000-0000-00002B020000}"/>
    <cellStyle name="%60 - Vurgu3 5 2" xfId="520" xr:uid="{00000000-0005-0000-0000-00002C020000}"/>
    <cellStyle name="%60 - Vurgu3 6" xfId="521" xr:uid="{00000000-0005-0000-0000-00002D020000}"/>
    <cellStyle name="%60 - Vurgu3 6 2" xfId="522" xr:uid="{00000000-0005-0000-0000-00002E020000}"/>
    <cellStyle name="%60 - Vurgu3 7" xfId="523" xr:uid="{00000000-0005-0000-0000-00002F020000}"/>
    <cellStyle name="%60 - Vurgu3 7 2" xfId="524" xr:uid="{00000000-0005-0000-0000-000030020000}"/>
    <cellStyle name="%60 - Vurgu3 8" xfId="525" xr:uid="{00000000-0005-0000-0000-000031020000}"/>
    <cellStyle name="%60 - Vurgu3 8 2" xfId="526" xr:uid="{00000000-0005-0000-0000-000032020000}"/>
    <cellStyle name="%60 - Vurgu3 9" xfId="527" xr:uid="{00000000-0005-0000-0000-000033020000}"/>
    <cellStyle name="%60 - Vurgu3 9 2" xfId="528" xr:uid="{00000000-0005-0000-0000-000034020000}"/>
    <cellStyle name="%60 - Vurgu4 10" xfId="529" xr:uid="{00000000-0005-0000-0000-000035020000}"/>
    <cellStyle name="%60 - Vurgu4 10 2" xfId="530" xr:uid="{00000000-0005-0000-0000-000036020000}"/>
    <cellStyle name="%60 - Vurgu4 11" xfId="531" xr:uid="{00000000-0005-0000-0000-000037020000}"/>
    <cellStyle name="%60 - Vurgu4 11 2" xfId="532" xr:uid="{00000000-0005-0000-0000-000038020000}"/>
    <cellStyle name="%60 - Vurgu4 12" xfId="533" xr:uid="{00000000-0005-0000-0000-000039020000}"/>
    <cellStyle name="%60 - Vurgu4 12 2" xfId="534" xr:uid="{00000000-0005-0000-0000-00003A020000}"/>
    <cellStyle name="%60 - Vurgu4 13" xfId="535" xr:uid="{00000000-0005-0000-0000-00003B020000}"/>
    <cellStyle name="%60 - Vurgu4 13 2" xfId="536" xr:uid="{00000000-0005-0000-0000-00003C020000}"/>
    <cellStyle name="%60 - Vurgu4 14" xfId="537" xr:uid="{00000000-0005-0000-0000-00003D020000}"/>
    <cellStyle name="%60 - Vurgu4 14 2" xfId="538" xr:uid="{00000000-0005-0000-0000-00003E020000}"/>
    <cellStyle name="%60 - Vurgu4 15" xfId="539" xr:uid="{00000000-0005-0000-0000-00003F020000}"/>
    <cellStyle name="%60 - Vurgu4 15 2" xfId="540" xr:uid="{00000000-0005-0000-0000-000040020000}"/>
    <cellStyle name="%60 - Vurgu4 16" xfId="541" xr:uid="{00000000-0005-0000-0000-000041020000}"/>
    <cellStyle name="%60 - Vurgu4 16 2" xfId="542" xr:uid="{00000000-0005-0000-0000-000042020000}"/>
    <cellStyle name="%60 - Vurgu4 17" xfId="543" xr:uid="{00000000-0005-0000-0000-000043020000}"/>
    <cellStyle name="%60 - Vurgu4 18" xfId="544" xr:uid="{00000000-0005-0000-0000-000044020000}"/>
    <cellStyle name="%60 - Vurgu4 2" xfId="545" xr:uid="{00000000-0005-0000-0000-000045020000}"/>
    <cellStyle name="%60 - Vurgu4 2 2" xfId="546" xr:uid="{00000000-0005-0000-0000-000046020000}"/>
    <cellStyle name="%60 - Vurgu4 2 3" xfId="60384" xr:uid="{00000000-0005-0000-0000-000047020000}"/>
    <cellStyle name="%60 - Vurgu4 2 4" xfId="62410" xr:uid="{00000000-0005-0000-0000-000048020000}"/>
    <cellStyle name="%60 - Vurgu4 2 5" xfId="62411" xr:uid="{00000000-0005-0000-0000-000049020000}"/>
    <cellStyle name="%60 - Vurgu4 2 6" xfId="62412" xr:uid="{00000000-0005-0000-0000-00004A020000}"/>
    <cellStyle name="%60 - Vurgu4 3" xfId="547" xr:uid="{00000000-0005-0000-0000-00004B020000}"/>
    <cellStyle name="%60 - Vurgu4 3 2" xfId="548" xr:uid="{00000000-0005-0000-0000-00004C020000}"/>
    <cellStyle name="%60 - Vurgu4 4" xfId="549" xr:uid="{00000000-0005-0000-0000-00004D020000}"/>
    <cellStyle name="%60 - Vurgu4 4 2" xfId="550" xr:uid="{00000000-0005-0000-0000-00004E020000}"/>
    <cellStyle name="%60 - Vurgu4 5" xfId="551" xr:uid="{00000000-0005-0000-0000-00004F020000}"/>
    <cellStyle name="%60 - Vurgu4 5 2" xfId="552" xr:uid="{00000000-0005-0000-0000-000050020000}"/>
    <cellStyle name="%60 - Vurgu4 6" xfId="553" xr:uid="{00000000-0005-0000-0000-000051020000}"/>
    <cellStyle name="%60 - Vurgu4 6 2" xfId="554" xr:uid="{00000000-0005-0000-0000-000052020000}"/>
    <cellStyle name="%60 - Vurgu4 7" xfId="555" xr:uid="{00000000-0005-0000-0000-000053020000}"/>
    <cellStyle name="%60 - Vurgu4 7 2" xfId="556" xr:uid="{00000000-0005-0000-0000-000054020000}"/>
    <cellStyle name="%60 - Vurgu4 8" xfId="557" xr:uid="{00000000-0005-0000-0000-000055020000}"/>
    <cellStyle name="%60 - Vurgu4 8 2" xfId="558" xr:uid="{00000000-0005-0000-0000-000056020000}"/>
    <cellStyle name="%60 - Vurgu4 9" xfId="559" xr:uid="{00000000-0005-0000-0000-000057020000}"/>
    <cellStyle name="%60 - Vurgu4 9 2" xfId="560" xr:uid="{00000000-0005-0000-0000-000058020000}"/>
    <cellStyle name="%60 - Vurgu5 10" xfId="561" xr:uid="{00000000-0005-0000-0000-000059020000}"/>
    <cellStyle name="%60 - Vurgu5 10 2" xfId="562" xr:uid="{00000000-0005-0000-0000-00005A020000}"/>
    <cellStyle name="%60 - Vurgu5 11" xfId="563" xr:uid="{00000000-0005-0000-0000-00005B020000}"/>
    <cellStyle name="%60 - Vurgu5 11 2" xfId="564" xr:uid="{00000000-0005-0000-0000-00005C020000}"/>
    <cellStyle name="%60 - Vurgu5 12" xfId="565" xr:uid="{00000000-0005-0000-0000-00005D020000}"/>
    <cellStyle name="%60 - Vurgu5 12 2" xfId="566" xr:uid="{00000000-0005-0000-0000-00005E020000}"/>
    <cellStyle name="%60 - Vurgu5 13" xfId="567" xr:uid="{00000000-0005-0000-0000-00005F020000}"/>
    <cellStyle name="%60 - Vurgu5 13 2" xfId="568" xr:uid="{00000000-0005-0000-0000-000060020000}"/>
    <cellStyle name="%60 - Vurgu5 14" xfId="569" xr:uid="{00000000-0005-0000-0000-000061020000}"/>
    <cellStyle name="%60 - Vurgu5 14 2" xfId="570" xr:uid="{00000000-0005-0000-0000-000062020000}"/>
    <cellStyle name="%60 - Vurgu5 15" xfId="571" xr:uid="{00000000-0005-0000-0000-000063020000}"/>
    <cellStyle name="%60 - Vurgu5 15 2" xfId="572" xr:uid="{00000000-0005-0000-0000-000064020000}"/>
    <cellStyle name="%60 - Vurgu5 16" xfId="573" xr:uid="{00000000-0005-0000-0000-000065020000}"/>
    <cellStyle name="%60 - Vurgu5 16 2" xfId="574" xr:uid="{00000000-0005-0000-0000-000066020000}"/>
    <cellStyle name="%60 - Vurgu5 17" xfId="575" xr:uid="{00000000-0005-0000-0000-000067020000}"/>
    <cellStyle name="%60 - Vurgu5 18" xfId="576" xr:uid="{00000000-0005-0000-0000-000068020000}"/>
    <cellStyle name="%60 - Vurgu5 2" xfId="577" xr:uid="{00000000-0005-0000-0000-000069020000}"/>
    <cellStyle name="%60 - Vurgu5 2 2" xfId="578" xr:uid="{00000000-0005-0000-0000-00006A020000}"/>
    <cellStyle name="%60 - Vurgu5 2 3" xfId="60385" xr:uid="{00000000-0005-0000-0000-00006B020000}"/>
    <cellStyle name="%60 - Vurgu5 2 4" xfId="62413" xr:uid="{00000000-0005-0000-0000-00006C020000}"/>
    <cellStyle name="%60 - Vurgu5 2 5" xfId="62414" xr:uid="{00000000-0005-0000-0000-00006D020000}"/>
    <cellStyle name="%60 - Vurgu5 2 6" xfId="62415" xr:uid="{00000000-0005-0000-0000-00006E020000}"/>
    <cellStyle name="%60 - Vurgu5 3" xfId="579" xr:uid="{00000000-0005-0000-0000-00006F020000}"/>
    <cellStyle name="%60 - Vurgu5 3 2" xfId="580" xr:uid="{00000000-0005-0000-0000-000070020000}"/>
    <cellStyle name="%60 - Vurgu5 4" xfId="581" xr:uid="{00000000-0005-0000-0000-000071020000}"/>
    <cellStyle name="%60 - Vurgu5 4 2" xfId="582" xr:uid="{00000000-0005-0000-0000-000072020000}"/>
    <cellStyle name="%60 - Vurgu5 5" xfId="583" xr:uid="{00000000-0005-0000-0000-000073020000}"/>
    <cellStyle name="%60 - Vurgu5 5 2" xfId="584" xr:uid="{00000000-0005-0000-0000-000074020000}"/>
    <cellStyle name="%60 - Vurgu5 6" xfId="585" xr:uid="{00000000-0005-0000-0000-000075020000}"/>
    <cellStyle name="%60 - Vurgu5 6 2" xfId="586" xr:uid="{00000000-0005-0000-0000-000076020000}"/>
    <cellStyle name="%60 - Vurgu5 7" xfId="587" xr:uid="{00000000-0005-0000-0000-000077020000}"/>
    <cellStyle name="%60 - Vurgu5 7 2" xfId="588" xr:uid="{00000000-0005-0000-0000-000078020000}"/>
    <cellStyle name="%60 - Vurgu5 8" xfId="589" xr:uid="{00000000-0005-0000-0000-000079020000}"/>
    <cellStyle name="%60 - Vurgu5 8 2" xfId="590" xr:uid="{00000000-0005-0000-0000-00007A020000}"/>
    <cellStyle name="%60 - Vurgu5 9" xfId="591" xr:uid="{00000000-0005-0000-0000-00007B020000}"/>
    <cellStyle name="%60 - Vurgu5 9 2" xfId="592" xr:uid="{00000000-0005-0000-0000-00007C020000}"/>
    <cellStyle name="%60 - Vurgu6 10" xfId="593" xr:uid="{00000000-0005-0000-0000-00007D020000}"/>
    <cellStyle name="%60 - Vurgu6 10 2" xfId="594" xr:uid="{00000000-0005-0000-0000-00007E020000}"/>
    <cellStyle name="%60 - Vurgu6 11" xfId="595" xr:uid="{00000000-0005-0000-0000-00007F020000}"/>
    <cellStyle name="%60 - Vurgu6 11 2" xfId="596" xr:uid="{00000000-0005-0000-0000-000080020000}"/>
    <cellStyle name="%60 - Vurgu6 12" xfId="597" xr:uid="{00000000-0005-0000-0000-000081020000}"/>
    <cellStyle name="%60 - Vurgu6 12 2" xfId="598" xr:uid="{00000000-0005-0000-0000-000082020000}"/>
    <cellStyle name="%60 - Vurgu6 13" xfId="599" xr:uid="{00000000-0005-0000-0000-000083020000}"/>
    <cellStyle name="%60 - Vurgu6 13 2" xfId="600" xr:uid="{00000000-0005-0000-0000-000084020000}"/>
    <cellStyle name="%60 - Vurgu6 14" xfId="601" xr:uid="{00000000-0005-0000-0000-000085020000}"/>
    <cellStyle name="%60 - Vurgu6 14 2" xfId="602" xr:uid="{00000000-0005-0000-0000-000086020000}"/>
    <cellStyle name="%60 - Vurgu6 15" xfId="603" xr:uid="{00000000-0005-0000-0000-000087020000}"/>
    <cellStyle name="%60 - Vurgu6 15 2" xfId="604" xr:uid="{00000000-0005-0000-0000-000088020000}"/>
    <cellStyle name="%60 - Vurgu6 16" xfId="605" xr:uid="{00000000-0005-0000-0000-000089020000}"/>
    <cellStyle name="%60 - Vurgu6 16 2" xfId="606" xr:uid="{00000000-0005-0000-0000-00008A020000}"/>
    <cellStyle name="%60 - Vurgu6 17" xfId="607" xr:uid="{00000000-0005-0000-0000-00008B020000}"/>
    <cellStyle name="%60 - Vurgu6 18" xfId="608" xr:uid="{00000000-0005-0000-0000-00008C020000}"/>
    <cellStyle name="%60 - Vurgu6 2" xfId="609" xr:uid="{00000000-0005-0000-0000-00008D020000}"/>
    <cellStyle name="%60 - Vurgu6 2 2" xfId="610" xr:uid="{00000000-0005-0000-0000-00008E020000}"/>
    <cellStyle name="%60 - Vurgu6 2 3" xfId="60386" xr:uid="{00000000-0005-0000-0000-00008F020000}"/>
    <cellStyle name="%60 - Vurgu6 2 4" xfId="62416" xr:uid="{00000000-0005-0000-0000-000090020000}"/>
    <cellStyle name="%60 - Vurgu6 2 5" xfId="62417" xr:uid="{00000000-0005-0000-0000-000091020000}"/>
    <cellStyle name="%60 - Vurgu6 2 6" xfId="62418" xr:uid="{00000000-0005-0000-0000-000092020000}"/>
    <cellStyle name="%60 - Vurgu6 3" xfId="611" xr:uid="{00000000-0005-0000-0000-000093020000}"/>
    <cellStyle name="%60 - Vurgu6 3 2" xfId="612" xr:uid="{00000000-0005-0000-0000-000094020000}"/>
    <cellStyle name="%60 - Vurgu6 4" xfId="613" xr:uid="{00000000-0005-0000-0000-000095020000}"/>
    <cellStyle name="%60 - Vurgu6 4 2" xfId="614" xr:uid="{00000000-0005-0000-0000-000096020000}"/>
    <cellStyle name="%60 - Vurgu6 5" xfId="615" xr:uid="{00000000-0005-0000-0000-000097020000}"/>
    <cellStyle name="%60 - Vurgu6 5 2" xfId="616" xr:uid="{00000000-0005-0000-0000-000098020000}"/>
    <cellStyle name="%60 - Vurgu6 6" xfId="617" xr:uid="{00000000-0005-0000-0000-000099020000}"/>
    <cellStyle name="%60 - Vurgu6 6 2" xfId="618" xr:uid="{00000000-0005-0000-0000-00009A020000}"/>
    <cellStyle name="%60 - Vurgu6 7" xfId="619" xr:uid="{00000000-0005-0000-0000-00009B020000}"/>
    <cellStyle name="%60 - Vurgu6 7 2" xfId="620" xr:uid="{00000000-0005-0000-0000-00009C020000}"/>
    <cellStyle name="%60 - Vurgu6 8" xfId="621" xr:uid="{00000000-0005-0000-0000-00009D020000}"/>
    <cellStyle name="%60 - Vurgu6 8 2" xfId="622" xr:uid="{00000000-0005-0000-0000-00009E020000}"/>
    <cellStyle name="%60 - Vurgu6 9" xfId="623" xr:uid="{00000000-0005-0000-0000-00009F020000}"/>
    <cellStyle name="%60 - Vurgu6 9 2" xfId="624" xr:uid="{00000000-0005-0000-0000-0000A0020000}"/>
    <cellStyle name="_Çikolata-3" xfId="62419" xr:uid="{00000000-0005-0000-0000-0000A1020000}"/>
    <cellStyle name="_Entek - 30 Eylul 2008 RP" xfId="625" xr:uid="{00000000-0005-0000-0000-0000A2020000}"/>
    <cellStyle name="_Worksheet in 2381 Lawyer Letter Summary @31.12" xfId="62420" xr:uid="{00000000-0005-0000-0000-0000A3020000}"/>
    <cellStyle name="_Worksheet in 5440 Inventory Breakdown as of 31.12" xfId="62421" xr:uid="{00000000-0005-0000-0000-0000A4020000}"/>
    <cellStyle name="_Worksheet in 5510" xfId="62422" xr:uid="{00000000-0005-0000-0000-0000A5020000}"/>
    <cellStyle name="_Worksheet in 5540 Breakdown of Sundry Debtors@31.12" xfId="62423" xr:uid="{00000000-0005-0000-0000-0000A6020000}"/>
    <cellStyle name="_Worksheet in 5640 Fixed asset rollforward and testing" xfId="62424" xr:uid="{00000000-0005-0000-0000-0000A7020000}"/>
    <cellStyle name="_Worksheet in 5656 Fixed Asset Disposal Income IFRS" xfId="62425" xr:uid="{00000000-0005-0000-0000-0000A8020000}"/>
    <cellStyle name="_Worksheet in 5657 FA Index Summary IFRS" xfId="62426" xr:uid="{00000000-0005-0000-0000-0000A9020000}"/>
    <cellStyle name="_Worksheet in 5658 Fixed Asset Disposal Income SPK" xfId="62427" xr:uid="{00000000-0005-0000-0000-0000AA020000}"/>
    <cellStyle name="_Worksheet in 5659 FA Index Summary SPK" xfId="62428" xr:uid="{00000000-0005-0000-0000-0000AB020000}"/>
    <cellStyle name="_Worksheet in 5740 Intangible assets rollforward and testing" xfId="62429" xr:uid="{00000000-0005-0000-0000-0000AC020000}"/>
    <cellStyle name="_Worksheet in 6140  Accounts Payable Breakdown and Reconciliation" xfId="62430" xr:uid="{00000000-0005-0000-0000-0000AD020000}"/>
    <cellStyle name="_Worksheet in 6140  Accounts Payable Breakdown and Reconciliation 2" xfId="62431" xr:uid="{00000000-0005-0000-0000-0000AE020000}"/>
    <cellStyle name="_Worksheet in 6140  Accounts Payable Breakdown and Reconciliation 3" xfId="62432" xr:uid="{00000000-0005-0000-0000-0000AF020000}"/>
    <cellStyle name="_Worksheet in 6140  Accounts Payable Breakdown and Reconciliation 4" xfId="62433" xr:uid="{00000000-0005-0000-0000-0000B0020000}"/>
    <cellStyle name="_Worksheet in 6340 Loan Breakdown @ 31.12" xfId="62434" xr:uid="{00000000-0005-0000-0000-0000B1020000}"/>
    <cellStyle name="_Worksheet in 6357 Interest Rate SWAP - 10,000,000 USD" xfId="62435" xr:uid="{00000000-0005-0000-0000-0000B2020000}"/>
    <cellStyle name="_Worksheet in 6640 RPP Discount of Ülker Çikolata as of 31.12" xfId="62436" xr:uid="{00000000-0005-0000-0000-0000B3020000}"/>
    <cellStyle name="_Worksheet in 8510" xfId="62437" xr:uid="{00000000-0005-0000-0000-0000B4020000}"/>
    <cellStyle name="_Worksheet in 8640 BD and Testing of Finance Expenses" xfId="62438" xr:uid="{00000000-0005-0000-0000-0000B5020000}"/>
    <cellStyle name="=C:\WINDOWS\SYSTEM32\COMMAND.COM" xfId="626" xr:uid="{00000000-0005-0000-0000-0000B6020000}"/>
    <cellStyle name="•W€_laroux" xfId="627" xr:uid="{00000000-0005-0000-0000-0000B7020000}"/>
    <cellStyle name="•W_laroux" xfId="628" xr:uid="{00000000-0005-0000-0000-0000B8020000}"/>
    <cellStyle name="20% - Accent1 10" xfId="629" xr:uid="{00000000-0005-0000-0000-0000B9020000}"/>
    <cellStyle name="20% - Accent1 11" xfId="630" xr:uid="{00000000-0005-0000-0000-0000BA020000}"/>
    <cellStyle name="20% - Accent1 12" xfId="631" xr:uid="{00000000-0005-0000-0000-0000BB020000}"/>
    <cellStyle name="20% - Accent1 13" xfId="632" xr:uid="{00000000-0005-0000-0000-0000BC020000}"/>
    <cellStyle name="20% - Accent1 14" xfId="633" xr:uid="{00000000-0005-0000-0000-0000BD020000}"/>
    <cellStyle name="20% - Accent1 15" xfId="634" xr:uid="{00000000-0005-0000-0000-0000BE020000}"/>
    <cellStyle name="20% - Accent1 16" xfId="635" xr:uid="{00000000-0005-0000-0000-0000BF020000}"/>
    <cellStyle name="20% - Accent1 2" xfId="636" xr:uid="{00000000-0005-0000-0000-0000C0020000}"/>
    <cellStyle name="20% - Accent1 3" xfId="637" xr:uid="{00000000-0005-0000-0000-0000C1020000}"/>
    <cellStyle name="20% - Accent1 4" xfId="638" xr:uid="{00000000-0005-0000-0000-0000C2020000}"/>
    <cellStyle name="20% - Accent1 5" xfId="639" xr:uid="{00000000-0005-0000-0000-0000C3020000}"/>
    <cellStyle name="20% - Accent1 6" xfId="640" xr:uid="{00000000-0005-0000-0000-0000C4020000}"/>
    <cellStyle name="20% - Accent1 7" xfId="641" xr:uid="{00000000-0005-0000-0000-0000C5020000}"/>
    <cellStyle name="20% - Accent1 8" xfId="642" xr:uid="{00000000-0005-0000-0000-0000C6020000}"/>
    <cellStyle name="20% - Accent1 9" xfId="643" xr:uid="{00000000-0005-0000-0000-0000C7020000}"/>
    <cellStyle name="20% - Accent2 10" xfId="644" xr:uid="{00000000-0005-0000-0000-0000C8020000}"/>
    <cellStyle name="20% - Accent2 11" xfId="645" xr:uid="{00000000-0005-0000-0000-0000C9020000}"/>
    <cellStyle name="20% - Accent2 12" xfId="646" xr:uid="{00000000-0005-0000-0000-0000CA020000}"/>
    <cellStyle name="20% - Accent2 13" xfId="647" xr:uid="{00000000-0005-0000-0000-0000CB020000}"/>
    <cellStyle name="20% - Accent2 14" xfId="648" xr:uid="{00000000-0005-0000-0000-0000CC020000}"/>
    <cellStyle name="20% - Accent2 15" xfId="649" xr:uid="{00000000-0005-0000-0000-0000CD020000}"/>
    <cellStyle name="20% - Accent2 16" xfId="650" xr:uid="{00000000-0005-0000-0000-0000CE020000}"/>
    <cellStyle name="20% - Accent2 2" xfId="651" xr:uid="{00000000-0005-0000-0000-0000CF020000}"/>
    <cellStyle name="20% - Accent2 3" xfId="652" xr:uid="{00000000-0005-0000-0000-0000D0020000}"/>
    <cellStyle name="20% - Accent2 4" xfId="653" xr:uid="{00000000-0005-0000-0000-0000D1020000}"/>
    <cellStyle name="20% - Accent2 5" xfId="654" xr:uid="{00000000-0005-0000-0000-0000D2020000}"/>
    <cellStyle name="20% - Accent2 6" xfId="655" xr:uid="{00000000-0005-0000-0000-0000D3020000}"/>
    <cellStyle name="20% - Accent2 7" xfId="656" xr:uid="{00000000-0005-0000-0000-0000D4020000}"/>
    <cellStyle name="20% - Accent2 8" xfId="657" xr:uid="{00000000-0005-0000-0000-0000D5020000}"/>
    <cellStyle name="20% - Accent2 9" xfId="658" xr:uid="{00000000-0005-0000-0000-0000D6020000}"/>
    <cellStyle name="20% - Accent3 10" xfId="659" xr:uid="{00000000-0005-0000-0000-0000D7020000}"/>
    <cellStyle name="20% - Accent3 11" xfId="660" xr:uid="{00000000-0005-0000-0000-0000D8020000}"/>
    <cellStyle name="20% - Accent3 12" xfId="661" xr:uid="{00000000-0005-0000-0000-0000D9020000}"/>
    <cellStyle name="20% - Accent3 13" xfId="662" xr:uid="{00000000-0005-0000-0000-0000DA020000}"/>
    <cellStyle name="20% - Accent3 14" xfId="663" xr:uid="{00000000-0005-0000-0000-0000DB020000}"/>
    <cellStyle name="20% - Accent3 15" xfId="664" xr:uid="{00000000-0005-0000-0000-0000DC020000}"/>
    <cellStyle name="20% - Accent3 16" xfId="665" xr:uid="{00000000-0005-0000-0000-0000DD020000}"/>
    <cellStyle name="20% - Accent3 2" xfId="666" xr:uid="{00000000-0005-0000-0000-0000DE020000}"/>
    <cellStyle name="20% - Accent3 3" xfId="667" xr:uid="{00000000-0005-0000-0000-0000DF020000}"/>
    <cellStyle name="20% - Accent3 4" xfId="668" xr:uid="{00000000-0005-0000-0000-0000E0020000}"/>
    <cellStyle name="20% - Accent3 5" xfId="669" xr:uid="{00000000-0005-0000-0000-0000E1020000}"/>
    <cellStyle name="20% - Accent3 6" xfId="670" xr:uid="{00000000-0005-0000-0000-0000E2020000}"/>
    <cellStyle name="20% - Accent3 7" xfId="671" xr:uid="{00000000-0005-0000-0000-0000E3020000}"/>
    <cellStyle name="20% - Accent3 8" xfId="672" xr:uid="{00000000-0005-0000-0000-0000E4020000}"/>
    <cellStyle name="20% - Accent3 9" xfId="673" xr:uid="{00000000-0005-0000-0000-0000E5020000}"/>
    <cellStyle name="20% - Accent4 10" xfId="674" xr:uid="{00000000-0005-0000-0000-0000E6020000}"/>
    <cellStyle name="20% - Accent4 11" xfId="675" xr:uid="{00000000-0005-0000-0000-0000E7020000}"/>
    <cellStyle name="20% - Accent4 12" xfId="676" xr:uid="{00000000-0005-0000-0000-0000E8020000}"/>
    <cellStyle name="20% - Accent4 13" xfId="677" xr:uid="{00000000-0005-0000-0000-0000E9020000}"/>
    <cellStyle name="20% - Accent4 14" xfId="678" xr:uid="{00000000-0005-0000-0000-0000EA020000}"/>
    <cellStyle name="20% - Accent4 15" xfId="679" xr:uid="{00000000-0005-0000-0000-0000EB020000}"/>
    <cellStyle name="20% - Accent4 16" xfId="680" xr:uid="{00000000-0005-0000-0000-0000EC020000}"/>
    <cellStyle name="20% - Accent4 2" xfId="681" xr:uid="{00000000-0005-0000-0000-0000ED020000}"/>
    <cellStyle name="20% - Accent4 3" xfId="682" xr:uid="{00000000-0005-0000-0000-0000EE020000}"/>
    <cellStyle name="20% - Accent4 4" xfId="683" xr:uid="{00000000-0005-0000-0000-0000EF020000}"/>
    <cellStyle name="20% - Accent4 5" xfId="684" xr:uid="{00000000-0005-0000-0000-0000F0020000}"/>
    <cellStyle name="20% - Accent4 6" xfId="685" xr:uid="{00000000-0005-0000-0000-0000F1020000}"/>
    <cellStyle name="20% - Accent4 7" xfId="686" xr:uid="{00000000-0005-0000-0000-0000F2020000}"/>
    <cellStyle name="20% - Accent4 8" xfId="687" xr:uid="{00000000-0005-0000-0000-0000F3020000}"/>
    <cellStyle name="20% - Accent4 9" xfId="688" xr:uid="{00000000-0005-0000-0000-0000F4020000}"/>
    <cellStyle name="20% - Accent5 10" xfId="689" xr:uid="{00000000-0005-0000-0000-0000F5020000}"/>
    <cellStyle name="20% - Accent5 11" xfId="690" xr:uid="{00000000-0005-0000-0000-0000F6020000}"/>
    <cellStyle name="20% - Accent5 12" xfId="691" xr:uid="{00000000-0005-0000-0000-0000F7020000}"/>
    <cellStyle name="20% - Accent5 13" xfId="692" xr:uid="{00000000-0005-0000-0000-0000F8020000}"/>
    <cellStyle name="20% - Accent5 14" xfId="693" xr:uid="{00000000-0005-0000-0000-0000F9020000}"/>
    <cellStyle name="20% - Accent5 15" xfId="694" xr:uid="{00000000-0005-0000-0000-0000FA020000}"/>
    <cellStyle name="20% - Accent5 16" xfId="695" xr:uid="{00000000-0005-0000-0000-0000FB020000}"/>
    <cellStyle name="20% - Accent5 2" xfId="696" xr:uid="{00000000-0005-0000-0000-0000FC020000}"/>
    <cellStyle name="20% - Accent5 3" xfId="697" xr:uid="{00000000-0005-0000-0000-0000FD020000}"/>
    <cellStyle name="20% - Accent5 4" xfId="698" xr:uid="{00000000-0005-0000-0000-0000FE020000}"/>
    <cellStyle name="20% - Accent5 5" xfId="699" xr:uid="{00000000-0005-0000-0000-0000FF020000}"/>
    <cellStyle name="20% - Accent5 6" xfId="700" xr:uid="{00000000-0005-0000-0000-000000030000}"/>
    <cellStyle name="20% - Accent5 7" xfId="701" xr:uid="{00000000-0005-0000-0000-000001030000}"/>
    <cellStyle name="20% - Accent5 8" xfId="702" xr:uid="{00000000-0005-0000-0000-000002030000}"/>
    <cellStyle name="20% - Accent5 9" xfId="703" xr:uid="{00000000-0005-0000-0000-000003030000}"/>
    <cellStyle name="20% - Accent6 10" xfId="704" xr:uid="{00000000-0005-0000-0000-000004030000}"/>
    <cellStyle name="20% - Accent6 11" xfId="705" xr:uid="{00000000-0005-0000-0000-000005030000}"/>
    <cellStyle name="20% - Accent6 12" xfId="706" xr:uid="{00000000-0005-0000-0000-000006030000}"/>
    <cellStyle name="20% - Accent6 13" xfId="707" xr:uid="{00000000-0005-0000-0000-000007030000}"/>
    <cellStyle name="20% - Accent6 14" xfId="708" xr:uid="{00000000-0005-0000-0000-000008030000}"/>
    <cellStyle name="20% - Accent6 15" xfId="709" xr:uid="{00000000-0005-0000-0000-000009030000}"/>
    <cellStyle name="20% - Accent6 16" xfId="710" xr:uid="{00000000-0005-0000-0000-00000A030000}"/>
    <cellStyle name="20% - Accent6 2" xfId="711" xr:uid="{00000000-0005-0000-0000-00000B030000}"/>
    <cellStyle name="20% - Accent6 3" xfId="712" xr:uid="{00000000-0005-0000-0000-00000C030000}"/>
    <cellStyle name="20% - Accent6 4" xfId="713" xr:uid="{00000000-0005-0000-0000-00000D030000}"/>
    <cellStyle name="20% - Accent6 5" xfId="714" xr:uid="{00000000-0005-0000-0000-00000E030000}"/>
    <cellStyle name="20% - Accent6 6" xfId="715" xr:uid="{00000000-0005-0000-0000-00000F030000}"/>
    <cellStyle name="20% - Accent6 7" xfId="716" xr:uid="{00000000-0005-0000-0000-000010030000}"/>
    <cellStyle name="20% - Accent6 8" xfId="717" xr:uid="{00000000-0005-0000-0000-000011030000}"/>
    <cellStyle name="20% - Accent6 9" xfId="718" xr:uid="{00000000-0005-0000-0000-000012030000}"/>
    <cellStyle name="40% - Accent1 10" xfId="719" xr:uid="{00000000-0005-0000-0000-000013030000}"/>
    <cellStyle name="40% - Accent1 11" xfId="720" xr:uid="{00000000-0005-0000-0000-000014030000}"/>
    <cellStyle name="40% - Accent1 12" xfId="721" xr:uid="{00000000-0005-0000-0000-000015030000}"/>
    <cellStyle name="40% - Accent1 13" xfId="722" xr:uid="{00000000-0005-0000-0000-000016030000}"/>
    <cellStyle name="40% - Accent1 14" xfId="723" xr:uid="{00000000-0005-0000-0000-000017030000}"/>
    <cellStyle name="40% - Accent1 15" xfId="724" xr:uid="{00000000-0005-0000-0000-000018030000}"/>
    <cellStyle name="40% - Accent1 16" xfId="725" xr:uid="{00000000-0005-0000-0000-000019030000}"/>
    <cellStyle name="40% - Accent1 2" xfId="726" xr:uid="{00000000-0005-0000-0000-00001A030000}"/>
    <cellStyle name="40% - Accent1 3" xfId="727" xr:uid="{00000000-0005-0000-0000-00001B030000}"/>
    <cellStyle name="40% - Accent1 4" xfId="728" xr:uid="{00000000-0005-0000-0000-00001C030000}"/>
    <cellStyle name="40% - Accent1 5" xfId="729" xr:uid="{00000000-0005-0000-0000-00001D030000}"/>
    <cellStyle name="40% - Accent1 6" xfId="730" xr:uid="{00000000-0005-0000-0000-00001E030000}"/>
    <cellStyle name="40% - Accent1 7" xfId="731" xr:uid="{00000000-0005-0000-0000-00001F030000}"/>
    <cellStyle name="40% - Accent1 8" xfId="732" xr:uid="{00000000-0005-0000-0000-000020030000}"/>
    <cellStyle name="40% - Accent1 9" xfId="733" xr:uid="{00000000-0005-0000-0000-000021030000}"/>
    <cellStyle name="40% - Accent2 10" xfId="734" xr:uid="{00000000-0005-0000-0000-000022030000}"/>
    <cellStyle name="40% - Accent2 11" xfId="735" xr:uid="{00000000-0005-0000-0000-000023030000}"/>
    <cellStyle name="40% - Accent2 12" xfId="736" xr:uid="{00000000-0005-0000-0000-000024030000}"/>
    <cellStyle name="40% - Accent2 13" xfId="737" xr:uid="{00000000-0005-0000-0000-000025030000}"/>
    <cellStyle name="40% - Accent2 14" xfId="738" xr:uid="{00000000-0005-0000-0000-000026030000}"/>
    <cellStyle name="40% - Accent2 15" xfId="739" xr:uid="{00000000-0005-0000-0000-000027030000}"/>
    <cellStyle name="40% - Accent2 16" xfId="740" xr:uid="{00000000-0005-0000-0000-000028030000}"/>
    <cellStyle name="40% - Accent2 2" xfId="741" xr:uid="{00000000-0005-0000-0000-000029030000}"/>
    <cellStyle name="40% - Accent2 3" xfId="742" xr:uid="{00000000-0005-0000-0000-00002A030000}"/>
    <cellStyle name="40% - Accent2 4" xfId="743" xr:uid="{00000000-0005-0000-0000-00002B030000}"/>
    <cellStyle name="40% - Accent2 5" xfId="744" xr:uid="{00000000-0005-0000-0000-00002C030000}"/>
    <cellStyle name="40% - Accent2 6" xfId="745" xr:uid="{00000000-0005-0000-0000-00002D030000}"/>
    <cellStyle name="40% - Accent2 7" xfId="746" xr:uid="{00000000-0005-0000-0000-00002E030000}"/>
    <cellStyle name="40% - Accent2 8" xfId="747" xr:uid="{00000000-0005-0000-0000-00002F030000}"/>
    <cellStyle name="40% - Accent2 9" xfId="748" xr:uid="{00000000-0005-0000-0000-000030030000}"/>
    <cellStyle name="40% - Accent3 10" xfId="749" xr:uid="{00000000-0005-0000-0000-000031030000}"/>
    <cellStyle name="40% - Accent3 11" xfId="750" xr:uid="{00000000-0005-0000-0000-000032030000}"/>
    <cellStyle name="40% - Accent3 12" xfId="751" xr:uid="{00000000-0005-0000-0000-000033030000}"/>
    <cellStyle name="40% - Accent3 13" xfId="752" xr:uid="{00000000-0005-0000-0000-000034030000}"/>
    <cellStyle name="40% - Accent3 14" xfId="753" xr:uid="{00000000-0005-0000-0000-000035030000}"/>
    <cellStyle name="40% - Accent3 15" xfId="754" xr:uid="{00000000-0005-0000-0000-000036030000}"/>
    <cellStyle name="40% - Accent3 16" xfId="755" xr:uid="{00000000-0005-0000-0000-000037030000}"/>
    <cellStyle name="40% - Accent3 2" xfId="756" xr:uid="{00000000-0005-0000-0000-000038030000}"/>
    <cellStyle name="40% - Accent3 3" xfId="757" xr:uid="{00000000-0005-0000-0000-000039030000}"/>
    <cellStyle name="40% - Accent3 4" xfId="758" xr:uid="{00000000-0005-0000-0000-00003A030000}"/>
    <cellStyle name="40% - Accent3 5" xfId="759" xr:uid="{00000000-0005-0000-0000-00003B030000}"/>
    <cellStyle name="40% - Accent3 6" xfId="760" xr:uid="{00000000-0005-0000-0000-00003C030000}"/>
    <cellStyle name="40% - Accent3 7" xfId="761" xr:uid="{00000000-0005-0000-0000-00003D030000}"/>
    <cellStyle name="40% - Accent3 8" xfId="762" xr:uid="{00000000-0005-0000-0000-00003E030000}"/>
    <cellStyle name="40% - Accent3 9" xfId="763" xr:uid="{00000000-0005-0000-0000-00003F030000}"/>
    <cellStyle name="40% - Accent4 10" xfId="764" xr:uid="{00000000-0005-0000-0000-000040030000}"/>
    <cellStyle name="40% - Accent4 11" xfId="765" xr:uid="{00000000-0005-0000-0000-000041030000}"/>
    <cellStyle name="40% - Accent4 12" xfId="766" xr:uid="{00000000-0005-0000-0000-000042030000}"/>
    <cellStyle name="40% - Accent4 13" xfId="767" xr:uid="{00000000-0005-0000-0000-000043030000}"/>
    <cellStyle name="40% - Accent4 14" xfId="768" xr:uid="{00000000-0005-0000-0000-000044030000}"/>
    <cellStyle name="40% - Accent4 15" xfId="769" xr:uid="{00000000-0005-0000-0000-000045030000}"/>
    <cellStyle name="40% - Accent4 16" xfId="770" xr:uid="{00000000-0005-0000-0000-000046030000}"/>
    <cellStyle name="40% - Accent4 2" xfId="771" xr:uid="{00000000-0005-0000-0000-000047030000}"/>
    <cellStyle name="40% - Accent4 3" xfId="772" xr:uid="{00000000-0005-0000-0000-000048030000}"/>
    <cellStyle name="40% - Accent4 4" xfId="773" xr:uid="{00000000-0005-0000-0000-000049030000}"/>
    <cellStyle name="40% - Accent4 5" xfId="774" xr:uid="{00000000-0005-0000-0000-00004A030000}"/>
    <cellStyle name="40% - Accent4 6" xfId="775" xr:uid="{00000000-0005-0000-0000-00004B030000}"/>
    <cellStyle name="40% - Accent4 7" xfId="776" xr:uid="{00000000-0005-0000-0000-00004C030000}"/>
    <cellStyle name="40% - Accent4 8" xfId="777" xr:uid="{00000000-0005-0000-0000-00004D030000}"/>
    <cellStyle name="40% - Accent4 9" xfId="778" xr:uid="{00000000-0005-0000-0000-00004E030000}"/>
    <cellStyle name="40% - Accent5 10" xfId="779" xr:uid="{00000000-0005-0000-0000-00004F030000}"/>
    <cellStyle name="40% - Accent5 11" xfId="780" xr:uid="{00000000-0005-0000-0000-000050030000}"/>
    <cellStyle name="40% - Accent5 12" xfId="781" xr:uid="{00000000-0005-0000-0000-000051030000}"/>
    <cellStyle name="40% - Accent5 13" xfId="782" xr:uid="{00000000-0005-0000-0000-000052030000}"/>
    <cellStyle name="40% - Accent5 14" xfId="783" xr:uid="{00000000-0005-0000-0000-000053030000}"/>
    <cellStyle name="40% - Accent5 15" xfId="784" xr:uid="{00000000-0005-0000-0000-000054030000}"/>
    <cellStyle name="40% - Accent5 16" xfId="785" xr:uid="{00000000-0005-0000-0000-000055030000}"/>
    <cellStyle name="40% - Accent5 2" xfId="786" xr:uid="{00000000-0005-0000-0000-000056030000}"/>
    <cellStyle name="40% - Accent5 3" xfId="787" xr:uid="{00000000-0005-0000-0000-000057030000}"/>
    <cellStyle name="40% - Accent5 4" xfId="788" xr:uid="{00000000-0005-0000-0000-000058030000}"/>
    <cellStyle name="40% - Accent5 5" xfId="789" xr:uid="{00000000-0005-0000-0000-000059030000}"/>
    <cellStyle name="40% - Accent5 6" xfId="790" xr:uid="{00000000-0005-0000-0000-00005A030000}"/>
    <cellStyle name="40% - Accent5 7" xfId="791" xr:uid="{00000000-0005-0000-0000-00005B030000}"/>
    <cellStyle name="40% - Accent5 8" xfId="792" xr:uid="{00000000-0005-0000-0000-00005C030000}"/>
    <cellStyle name="40% - Accent5 9" xfId="793" xr:uid="{00000000-0005-0000-0000-00005D030000}"/>
    <cellStyle name="40% - Accent6 10" xfId="794" xr:uid="{00000000-0005-0000-0000-00005E030000}"/>
    <cellStyle name="40% - Accent6 11" xfId="795" xr:uid="{00000000-0005-0000-0000-00005F030000}"/>
    <cellStyle name="40% - Accent6 12" xfId="796" xr:uid="{00000000-0005-0000-0000-000060030000}"/>
    <cellStyle name="40% - Accent6 13" xfId="797" xr:uid="{00000000-0005-0000-0000-000061030000}"/>
    <cellStyle name="40% - Accent6 14" xfId="798" xr:uid="{00000000-0005-0000-0000-000062030000}"/>
    <cellStyle name="40% - Accent6 15" xfId="799" xr:uid="{00000000-0005-0000-0000-000063030000}"/>
    <cellStyle name="40% - Accent6 16" xfId="800" xr:uid="{00000000-0005-0000-0000-000064030000}"/>
    <cellStyle name="40% - Accent6 2" xfId="801" xr:uid="{00000000-0005-0000-0000-000065030000}"/>
    <cellStyle name="40% - Accent6 3" xfId="802" xr:uid="{00000000-0005-0000-0000-000066030000}"/>
    <cellStyle name="40% - Accent6 4" xfId="803" xr:uid="{00000000-0005-0000-0000-000067030000}"/>
    <cellStyle name="40% - Accent6 5" xfId="804" xr:uid="{00000000-0005-0000-0000-000068030000}"/>
    <cellStyle name="40% - Accent6 6" xfId="805" xr:uid="{00000000-0005-0000-0000-000069030000}"/>
    <cellStyle name="40% - Accent6 7" xfId="806" xr:uid="{00000000-0005-0000-0000-00006A030000}"/>
    <cellStyle name="40% - Accent6 8" xfId="807" xr:uid="{00000000-0005-0000-0000-00006B030000}"/>
    <cellStyle name="40% - Accent6 9" xfId="808" xr:uid="{00000000-0005-0000-0000-00006C030000}"/>
    <cellStyle name="60% - Accent1 10" xfId="809" xr:uid="{00000000-0005-0000-0000-00006D030000}"/>
    <cellStyle name="60% - Accent1 11" xfId="810" xr:uid="{00000000-0005-0000-0000-00006E030000}"/>
    <cellStyle name="60% - Accent1 12" xfId="811" xr:uid="{00000000-0005-0000-0000-00006F030000}"/>
    <cellStyle name="60% - Accent1 13" xfId="812" xr:uid="{00000000-0005-0000-0000-000070030000}"/>
    <cellStyle name="60% - Accent1 14" xfId="813" xr:uid="{00000000-0005-0000-0000-000071030000}"/>
    <cellStyle name="60% - Accent1 15" xfId="814" xr:uid="{00000000-0005-0000-0000-000072030000}"/>
    <cellStyle name="60% - Accent1 16" xfId="815" xr:uid="{00000000-0005-0000-0000-000073030000}"/>
    <cellStyle name="60% - Accent1 2" xfId="816" xr:uid="{00000000-0005-0000-0000-000074030000}"/>
    <cellStyle name="60% - Accent1 3" xfId="817" xr:uid="{00000000-0005-0000-0000-000075030000}"/>
    <cellStyle name="60% - Accent1 4" xfId="818" xr:uid="{00000000-0005-0000-0000-000076030000}"/>
    <cellStyle name="60% - Accent1 5" xfId="819" xr:uid="{00000000-0005-0000-0000-000077030000}"/>
    <cellStyle name="60% - Accent1 6" xfId="820" xr:uid="{00000000-0005-0000-0000-000078030000}"/>
    <cellStyle name="60% - Accent1 7" xfId="821" xr:uid="{00000000-0005-0000-0000-000079030000}"/>
    <cellStyle name="60% - Accent1 8" xfId="822" xr:uid="{00000000-0005-0000-0000-00007A030000}"/>
    <cellStyle name="60% - Accent1 9" xfId="823" xr:uid="{00000000-0005-0000-0000-00007B030000}"/>
    <cellStyle name="60% - Accent2 10" xfId="824" xr:uid="{00000000-0005-0000-0000-00007C030000}"/>
    <cellStyle name="60% - Accent2 11" xfId="825" xr:uid="{00000000-0005-0000-0000-00007D030000}"/>
    <cellStyle name="60% - Accent2 12" xfId="826" xr:uid="{00000000-0005-0000-0000-00007E030000}"/>
    <cellStyle name="60% - Accent2 13" xfId="827" xr:uid="{00000000-0005-0000-0000-00007F030000}"/>
    <cellStyle name="60% - Accent2 14" xfId="828" xr:uid="{00000000-0005-0000-0000-000080030000}"/>
    <cellStyle name="60% - Accent2 15" xfId="829" xr:uid="{00000000-0005-0000-0000-000081030000}"/>
    <cellStyle name="60% - Accent2 16" xfId="830" xr:uid="{00000000-0005-0000-0000-000082030000}"/>
    <cellStyle name="60% - Accent2 2" xfId="831" xr:uid="{00000000-0005-0000-0000-000083030000}"/>
    <cellStyle name="60% - Accent2 3" xfId="832" xr:uid="{00000000-0005-0000-0000-000084030000}"/>
    <cellStyle name="60% - Accent2 4" xfId="833" xr:uid="{00000000-0005-0000-0000-000085030000}"/>
    <cellStyle name="60% - Accent2 5" xfId="834" xr:uid="{00000000-0005-0000-0000-000086030000}"/>
    <cellStyle name="60% - Accent2 6" xfId="835" xr:uid="{00000000-0005-0000-0000-000087030000}"/>
    <cellStyle name="60% - Accent2 7" xfId="836" xr:uid="{00000000-0005-0000-0000-000088030000}"/>
    <cellStyle name="60% - Accent2 8" xfId="837" xr:uid="{00000000-0005-0000-0000-000089030000}"/>
    <cellStyle name="60% - Accent2 9" xfId="838" xr:uid="{00000000-0005-0000-0000-00008A030000}"/>
    <cellStyle name="60% - Accent3 10" xfId="839" xr:uid="{00000000-0005-0000-0000-00008B030000}"/>
    <cellStyle name="60% - Accent3 11" xfId="840" xr:uid="{00000000-0005-0000-0000-00008C030000}"/>
    <cellStyle name="60% - Accent3 12" xfId="841" xr:uid="{00000000-0005-0000-0000-00008D030000}"/>
    <cellStyle name="60% - Accent3 13" xfId="842" xr:uid="{00000000-0005-0000-0000-00008E030000}"/>
    <cellStyle name="60% - Accent3 14" xfId="843" xr:uid="{00000000-0005-0000-0000-00008F030000}"/>
    <cellStyle name="60% - Accent3 15" xfId="844" xr:uid="{00000000-0005-0000-0000-000090030000}"/>
    <cellStyle name="60% - Accent3 16" xfId="845" xr:uid="{00000000-0005-0000-0000-000091030000}"/>
    <cellStyle name="60% - Accent3 2" xfId="846" xr:uid="{00000000-0005-0000-0000-000092030000}"/>
    <cellStyle name="60% - Accent3 3" xfId="847" xr:uid="{00000000-0005-0000-0000-000093030000}"/>
    <cellStyle name="60% - Accent3 4" xfId="848" xr:uid="{00000000-0005-0000-0000-000094030000}"/>
    <cellStyle name="60% - Accent3 5" xfId="849" xr:uid="{00000000-0005-0000-0000-000095030000}"/>
    <cellStyle name="60% - Accent3 6" xfId="850" xr:uid="{00000000-0005-0000-0000-000096030000}"/>
    <cellStyle name="60% - Accent3 7" xfId="851" xr:uid="{00000000-0005-0000-0000-000097030000}"/>
    <cellStyle name="60% - Accent3 8" xfId="852" xr:uid="{00000000-0005-0000-0000-000098030000}"/>
    <cellStyle name="60% - Accent3 9" xfId="853" xr:uid="{00000000-0005-0000-0000-000099030000}"/>
    <cellStyle name="60% - Accent4 10" xfId="854" xr:uid="{00000000-0005-0000-0000-00009A030000}"/>
    <cellStyle name="60% - Accent4 11" xfId="855" xr:uid="{00000000-0005-0000-0000-00009B030000}"/>
    <cellStyle name="60% - Accent4 12" xfId="856" xr:uid="{00000000-0005-0000-0000-00009C030000}"/>
    <cellStyle name="60% - Accent4 13" xfId="857" xr:uid="{00000000-0005-0000-0000-00009D030000}"/>
    <cellStyle name="60% - Accent4 14" xfId="858" xr:uid="{00000000-0005-0000-0000-00009E030000}"/>
    <cellStyle name="60% - Accent4 15" xfId="859" xr:uid="{00000000-0005-0000-0000-00009F030000}"/>
    <cellStyle name="60% - Accent4 16" xfId="860" xr:uid="{00000000-0005-0000-0000-0000A0030000}"/>
    <cellStyle name="60% - Accent4 2" xfId="861" xr:uid="{00000000-0005-0000-0000-0000A1030000}"/>
    <cellStyle name="60% - Accent4 3" xfId="862" xr:uid="{00000000-0005-0000-0000-0000A2030000}"/>
    <cellStyle name="60% - Accent4 4" xfId="863" xr:uid="{00000000-0005-0000-0000-0000A3030000}"/>
    <cellStyle name="60% - Accent4 5" xfId="864" xr:uid="{00000000-0005-0000-0000-0000A4030000}"/>
    <cellStyle name="60% - Accent4 6" xfId="865" xr:uid="{00000000-0005-0000-0000-0000A5030000}"/>
    <cellStyle name="60% - Accent4 7" xfId="866" xr:uid="{00000000-0005-0000-0000-0000A6030000}"/>
    <cellStyle name="60% - Accent4 8" xfId="867" xr:uid="{00000000-0005-0000-0000-0000A7030000}"/>
    <cellStyle name="60% - Accent4 9" xfId="868" xr:uid="{00000000-0005-0000-0000-0000A8030000}"/>
    <cellStyle name="60% - Accent5 10" xfId="869" xr:uid="{00000000-0005-0000-0000-0000A9030000}"/>
    <cellStyle name="60% - Accent5 11" xfId="870" xr:uid="{00000000-0005-0000-0000-0000AA030000}"/>
    <cellStyle name="60% - Accent5 12" xfId="871" xr:uid="{00000000-0005-0000-0000-0000AB030000}"/>
    <cellStyle name="60% - Accent5 13" xfId="872" xr:uid="{00000000-0005-0000-0000-0000AC030000}"/>
    <cellStyle name="60% - Accent5 14" xfId="873" xr:uid="{00000000-0005-0000-0000-0000AD030000}"/>
    <cellStyle name="60% - Accent5 15" xfId="874" xr:uid="{00000000-0005-0000-0000-0000AE030000}"/>
    <cellStyle name="60% - Accent5 16" xfId="875" xr:uid="{00000000-0005-0000-0000-0000AF030000}"/>
    <cellStyle name="60% - Accent5 2" xfId="876" xr:uid="{00000000-0005-0000-0000-0000B0030000}"/>
    <cellStyle name="60% - Accent5 3" xfId="877" xr:uid="{00000000-0005-0000-0000-0000B1030000}"/>
    <cellStyle name="60% - Accent5 4" xfId="878" xr:uid="{00000000-0005-0000-0000-0000B2030000}"/>
    <cellStyle name="60% - Accent5 5" xfId="879" xr:uid="{00000000-0005-0000-0000-0000B3030000}"/>
    <cellStyle name="60% - Accent5 6" xfId="880" xr:uid="{00000000-0005-0000-0000-0000B4030000}"/>
    <cellStyle name="60% - Accent5 7" xfId="881" xr:uid="{00000000-0005-0000-0000-0000B5030000}"/>
    <cellStyle name="60% - Accent5 8" xfId="882" xr:uid="{00000000-0005-0000-0000-0000B6030000}"/>
    <cellStyle name="60% - Accent5 9" xfId="883" xr:uid="{00000000-0005-0000-0000-0000B7030000}"/>
    <cellStyle name="60% - Accent6 10" xfId="884" xr:uid="{00000000-0005-0000-0000-0000B8030000}"/>
    <cellStyle name="60% - Accent6 11" xfId="885" xr:uid="{00000000-0005-0000-0000-0000B9030000}"/>
    <cellStyle name="60% - Accent6 12" xfId="886" xr:uid="{00000000-0005-0000-0000-0000BA030000}"/>
    <cellStyle name="60% - Accent6 13" xfId="887" xr:uid="{00000000-0005-0000-0000-0000BB030000}"/>
    <cellStyle name="60% - Accent6 14" xfId="888" xr:uid="{00000000-0005-0000-0000-0000BC030000}"/>
    <cellStyle name="60% - Accent6 15" xfId="889" xr:uid="{00000000-0005-0000-0000-0000BD030000}"/>
    <cellStyle name="60% - Accent6 16" xfId="890" xr:uid="{00000000-0005-0000-0000-0000BE030000}"/>
    <cellStyle name="60% - Accent6 2" xfId="891" xr:uid="{00000000-0005-0000-0000-0000BF030000}"/>
    <cellStyle name="60% - Accent6 3" xfId="892" xr:uid="{00000000-0005-0000-0000-0000C0030000}"/>
    <cellStyle name="60% - Accent6 4" xfId="893" xr:uid="{00000000-0005-0000-0000-0000C1030000}"/>
    <cellStyle name="60% - Accent6 5" xfId="894" xr:uid="{00000000-0005-0000-0000-0000C2030000}"/>
    <cellStyle name="60% - Accent6 6" xfId="895" xr:uid="{00000000-0005-0000-0000-0000C3030000}"/>
    <cellStyle name="60% - Accent6 7" xfId="896" xr:uid="{00000000-0005-0000-0000-0000C4030000}"/>
    <cellStyle name="60% - Accent6 8" xfId="897" xr:uid="{00000000-0005-0000-0000-0000C5030000}"/>
    <cellStyle name="60% - Accent6 9" xfId="898" xr:uid="{00000000-0005-0000-0000-0000C6030000}"/>
    <cellStyle name="Äåíåæíûé [0]_PERSONAL" xfId="899" xr:uid="{00000000-0005-0000-0000-0000C7030000}"/>
    <cellStyle name="Äåíåæíûé_PERSONAL" xfId="900" xr:uid="{00000000-0005-0000-0000-0000C8030000}"/>
    <cellStyle name="Accent1 - 20%" xfId="901" xr:uid="{00000000-0005-0000-0000-0000C9030000}"/>
    <cellStyle name="Accent1 - 20% 2" xfId="902" xr:uid="{00000000-0005-0000-0000-0000CA030000}"/>
    <cellStyle name="Accent1 - 20% 3" xfId="62599" xr:uid="{00000000-0005-0000-0000-0000CB030000}"/>
    <cellStyle name="Accent1 - 20%_BEX TL(İhr Kay Dahil)" xfId="62680" xr:uid="{00000000-0005-0000-0000-0000CC030000}"/>
    <cellStyle name="Accent1 - 40%" xfId="903" xr:uid="{00000000-0005-0000-0000-0000CD030000}"/>
    <cellStyle name="Accent1 - 40% 2" xfId="904" xr:uid="{00000000-0005-0000-0000-0000CE030000}"/>
    <cellStyle name="Accent1 - 40% 3" xfId="62600" xr:uid="{00000000-0005-0000-0000-0000CF030000}"/>
    <cellStyle name="Accent1 - 40%_BEX TL(İhr Kay Dahil)" xfId="62681" xr:uid="{00000000-0005-0000-0000-0000D0030000}"/>
    <cellStyle name="Accent1 - 60%" xfId="905" xr:uid="{00000000-0005-0000-0000-0000D1030000}"/>
    <cellStyle name="Accent1 - 60% 2" xfId="906" xr:uid="{00000000-0005-0000-0000-0000D2030000}"/>
    <cellStyle name="Accent1 - 60% 3" xfId="62601" xr:uid="{00000000-0005-0000-0000-0000D3030000}"/>
    <cellStyle name="Accent1 - 60%_BEX TL(İhr Kay Dahil)" xfId="62682" xr:uid="{00000000-0005-0000-0000-0000D4030000}"/>
    <cellStyle name="Accent1 10" xfId="907" xr:uid="{00000000-0005-0000-0000-0000D5030000}"/>
    <cellStyle name="Accent1 11" xfId="908" xr:uid="{00000000-0005-0000-0000-0000D6030000}"/>
    <cellStyle name="Accent1 12" xfId="909" xr:uid="{00000000-0005-0000-0000-0000D7030000}"/>
    <cellStyle name="Accent1 13" xfId="910" xr:uid="{00000000-0005-0000-0000-0000D8030000}"/>
    <cellStyle name="Accent1 14" xfId="911" xr:uid="{00000000-0005-0000-0000-0000D9030000}"/>
    <cellStyle name="Accent1 15" xfId="912" xr:uid="{00000000-0005-0000-0000-0000DA030000}"/>
    <cellStyle name="Accent1 16" xfId="913" xr:uid="{00000000-0005-0000-0000-0000DB030000}"/>
    <cellStyle name="Accent1 17" xfId="62598" xr:uid="{00000000-0005-0000-0000-0000DC030000}"/>
    <cellStyle name="Accent1 18" xfId="62664" xr:uid="{00000000-0005-0000-0000-0000DD030000}"/>
    <cellStyle name="Accent1 19" xfId="62673" xr:uid="{00000000-0005-0000-0000-0000DE030000}"/>
    <cellStyle name="Accent1 2" xfId="914" xr:uid="{00000000-0005-0000-0000-0000DF030000}"/>
    <cellStyle name="Accent1 2 2" xfId="62439" xr:uid="{00000000-0005-0000-0000-0000E0030000}"/>
    <cellStyle name="Accent1 20" xfId="62740" xr:uid="{00000000-0005-0000-0000-0000E1030000}"/>
    <cellStyle name="Accent1 21" xfId="62767" xr:uid="{00000000-0005-0000-0000-0000E2030000}"/>
    <cellStyle name="Accent1 22" xfId="62771" xr:uid="{00000000-0005-0000-0000-0000E3030000}"/>
    <cellStyle name="Accent1 23" xfId="62774" xr:uid="{00000000-0005-0000-0000-0000E4030000}"/>
    <cellStyle name="Accent1 24" xfId="62777" xr:uid="{00000000-0005-0000-0000-0000E5030000}"/>
    <cellStyle name="Accent1 25" xfId="62782" xr:uid="{00000000-0005-0000-0000-0000E6030000}"/>
    <cellStyle name="Accent1 26" xfId="62827" xr:uid="{00000000-0005-0000-0000-0000E7030000}"/>
    <cellStyle name="Accent1 27" xfId="62833" xr:uid="{00000000-0005-0000-0000-0000E8030000}"/>
    <cellStyle name="Accent1 28" xfId="62860" xr:uid="{00000000-0005-0000-0000-0000E9030000}"/>
    <cellStyle name="Accent1 29" xfId="62864" xr:uid="{00000000-0005-0000-0000-0000EA030000}"/>
    <cellStyle name="Accent1 3" xfId="915" xr:uid="{00000000-0005-0000-0000-0000EB030000}"/>
    <cellStyle name="Accent1 30" xfId="62867" xr:uid="{00000000-0005-0000-0000-0000EC030000}"/>
    <cellStyle name="Accent1 31" xfId="62870" xr:uid="{00000000-0005-0000-0000-0000ED030000}"/>
    <cellStyle name="Accent1 32" xfId="62873" xr:uid="{00000000-0005-0000-0000-0000EE030000}"/>
    <cellStyle name="Accent1 33" xfId="62881" xr:uid="{00000000-0005-0000-0000-0000EF030000}"/>
    <cellStyle name="Accent1 34" xfId="62908" xr:uid="{00000000-0005-0000-0000-0000F0030000}"/>
    <cellStyle name="Accent1 35" xfId="62912" xr:uid="{00000000-0005-0000-0000-0000F1030000}"/>
    <cellStyle name="Accent1 36" xfId="62915" xr:uid="{00000000-0005-0000-0000-0000F2030000}"/>
    <cellStyle name="Accent1 37" xfId="62918" xr:uid="{00000000-0005-0000-0000-0000F3030000}"/>
    <cellStyle name="Accent1 4" xfId="916" xr:uid="{00000000-0005-0000-0000-0000F4030000}"/>
    <cellStyle name="Accent1 5" xfId="917" xr:uid="{00000000-0005-0000-0000-0000F5030000}"/>
    <cellStyle name="Accent1 6" xfId="918" xr:uid="{00000000-0005-0000-0000-0000F6030000}"/>
    <cellStyle name="Accent1 7" xfId="919" xr:uid="{00000000-0005-0000-0000-0000F7030000}"/>
    <cellStyle name="Accent1 8" xfId="920" xr:uid="{00000000-0005-0000-0000-0000F8030000}"/>
    <cellStyle name="Accent1 9" xfId="921" xr:uid="{00000000-0005-0000-0000-0000F9030000}"/>
    <cellStyle name="Accent2 - 20%" xfId="922" xr:uid="{00000000-0005-0000-0000-0000FA030000}"/>
    <cellStyle name="Accent2 - 20% 2" xfId="923" xr:uid="{00000000-0005-0000-0000-0000FB030000}"/>
    <cellStyle name="Accent2 - 20% 3" xfId="62603" xr:uid="{00000000-0005-0000-0000-0000FC030000}"/>
    <cellStyle name="Accent2 - 20%_BEX TL(İhr Kay Dahil)" xfId="62683" xr:uid="{00000000-0005-0000-0000-0000FD030000}"/>
    <cellStyle name="Accent2 - 40%" xfId="924" xr:uid="{00000000-0005-0000-0000-0000FE030000}"/>
    <cellStyle name="Accent2 - 40% 2" xfId="925" xr:uid="{00000000-0005-0000-0000-0000FF030000}"/>
    <cellStyle name="Accent2 - 40% 3" xfId="62604" xr:uid="{00000000-0005-0000-0000-000000040000}"/>
    <cellStyle name="Accent2 - 40%_BEX TL(İhr Kay Dahil)" xfId="62684" xr:uid="{00000000-0005-0000-0000-000001040000}"/>
    <cellStyle name="Accent2 - 60%" xfId="926" xr:uid="{00000000-0005-0000-0000-000002040000}"/>
    <cellStyle name="Accent2 - 60% 2" xfId="927" xr:uid="{00000000-0005-0000-0000-000003040000}"/>
    <cellStyle name="Accent2 - 60% 3" xfId="62605" xr:uid="{00000000-0005-0000-0000-000004040000}"/>
    <cellStyle name="Accent2 - 60%_BEX TL(İhr Kay Dahil)" xfId="62685" xr:uid="{00000000-0005-0000-0000-000005040000}"/>
    <cellStyle name="Accent2 10" xfId="928" xr:uid="{00000000-0005-0000-0000-000006040000}"/>
    <cellStyle name="Accent2 11" xfId="929" xr:uid="{00000000-0005-0000-0000-000007040000}"/>
    <cellStyle name="Accent2 12" xfId="930" xr:uid="{00000000-0005-0000-0000-000008040000}"/>
    <cellStyle name="Accent2 13" xfId="931" xr:uid="{00000000-0005-0000-0000-000009040000}"/>
    <cellStyle name="Accent2 14" xfId="932" xr:uid="{00000000-0005-0000-0000-00000A040000}"/>
    <cellStyle name="Accent2 15" xfId="933" xr:uid="{00000000-0005-0000-0000-00000B040000}"/>
    <cellStyle name="Accent2 16" xfId="934" xr:uid="{00000000-0005-0000-0000-00000C040000}"/>
    <cellStyle name="Accent2 17" xfId="62602" xr:uid="{00000000-0005-0000-0000-00000D040000}"/>
    <cellStyle name="Accent2 18" xfId="62661" xr:uid="{00000000-0005-0000-0000-00000E040000}"/>
    <cellStyle name="Accent2 19" xfId="62674" xr:uid="{00000000-0005-0000-0000-00000F040000}"/>
    <cellStyle name="Accent2 2" xfId="935" xr:uid="{00000000-0005-0000-0000-000010040000}"/>
    <cellStyle name="Accent2 2 2" xfId="62440" xr:uid="{00000000-0005-0000-0000-000011040000}"/>
    <cellStyle name="Accent2 20" xfId="62743" xr:uid="{00000000-0005-0000-0000-000012040000}"/>
    <cellStyle name="Accent2 21" xfId="62765" xr:uid="{00000000-0005-0000-0000-000013040000}"/>
    <cellStyle name="Accent2 22" xfId="62769" xr:uid="{00000000-0005-0000-0000-000014040000}"/>
    <cellStyle name="Accent2 23" xfId="62773" xr:uid="{00000000-0005-0000-0000-000015040000}"/>
    <cellStyle name="Accent2 24" xfId="62776" xr:uid="{00000000-0005-0000-0000-000016040000}"/>
    <cellStyle name="Accent2 25" xfId="62783" xr:uid="{00000000-0005-0000-0000-000017040000}"/>
    <cellStyle name="Accent2 26" xfId="62819" xr:uid="{00000000-0005-0000-0000-000018040000}"/>
    <cellStyle name="Accent2 27" xfId="62836" xr:uid="{00000000-0005-0000-0000-000019040000}"/>
    <cellStyle name="Accent2 28" xfId="62858" xr:uid="{00000000-0005-0000-0000-00001A040000}"/>
    <cellStyle name="Accent2 29" xfId="62862" xr:uid="{00000000-0005-0000-0000-00001B040000}"/>
    <cellStyle name="Accent2 3" xfId="936" xr:uid="{00000000-0005-0000-0000-00001C040000}"/>
    <cellStyle name="Accent2 30" xfId="62866" xr:uid="{00000000-0005-0000-0000-00001D040000}"/>
    <cellStyle name="Accent2 31" xfId="62869" xr:uid="{00000000-0005-0000-0000-00001E040000}"/>
    <cellStyle name="Accent2 32" xfId="62874" xr:uid="{00000000-0005-0000-0000-00001F040000}"/>
    <cellStyle name="Accent2 33" xfId="62884" xr:uid="{00000000-0005-0000-0000-000020040000}"/>
    <cellStyle name="Accent2 34" xfId="62906" xr:uid="{00000000-0005-0000-0000-000021040000}"/>
    <cellStyle name="Accent2 35" xfId="62910" xr:uid="{00000000-0005-0000-0000-000022040000}"/>
    <cellStyle name="Accent2 36" xfId="62914" xr:uid="{00000000-0005-0000-0000-000023040000}"/>
    <cellStyle name="Accent2 37" xfId="62917" xr:uid="{00000000-0005-0000-0000-000024040000}"/>
    <cellStyle name="Accent2 4" xfId="937" xr:uid="{00000000-0005-0000-0000-000025040000}"/>
    <cellStyle name="Accent2 5" xfId="938" xr:uid="{00000000-0005-0000-0000-000026040000}"/>
    <cellStyle name="Accent2 6" xfId="939" xr:uid="{00000000-0005-0000-0000-000027040000}"/>
    <cellStyle name="Accent2 7" xfId="940" xr:uid="{00000000-0005-0000-0000-000028040000}"/>
    <cellStyle name="Accent2 8" xfId="941" xr:uid="{00000000-0005-0000-0000-000029040000}"/>
    <cellStyle name="Accent2 9" xfId="942" xr:uid="{00000000-0005-0000-0000-00002A040000}"/>
    <cellStyle name="Accent3 - 20%" xfId="943" xr:uid="{00000000-0005-0000-0000-00002B040000}"/>
    <cellStyle name="Accent3 - 20% 2" xfId="944" xr:uid="{00000000-0005-0000-0000-00002C040000}"/>
    <cellStyle name="Accent3 - 20% 3" xfId="62607" xr:uid="{00000000-0005-0000-0000-00002D040000}"/>
    <cellStyle name="Accent3 - 20%_BEX TL(İhr Kay Dahil)" xfId="62686" xr:uid="{00000000-0005-0000-0000-00002E040000}"/>
    <cellStyle name="Accent3 - 40%" xfId="945" xr:uid="{00000000-0005-0000-0000-00002F040000}"/>
    <cellStyle name="Accent3 - 40% 2" xfId="946" xr:uid="{00000000-0005-0000-0000-000030040000}"/>
    <cellStyle name="Accent3 - 40% 3" xfId="62608" xr:uid="{00000000-0005-0000-0000-000031040000}"/>
    <cellStyle name="Accent3 - 40%_BEX TL(İhr Kay Dahil)" xfId="62687" xr:uid="{00000000-0005-0000-0000-000032040000}"/>
    <cellStyle name="Accent3 - 60%" xfId="947" xr:uid="{00000000-0005-0000-0000-000033040000}"/>
    <cellStyle name="Accent3 - 60% 2" xfId="948" xr:uid="{00000000-0005-0000-0000-000034040000}"/>
    <cellStyle name="Accent3 - 60% 3" xfId="62609" xr:uid="{00000000-0005-0000-0000-000035040000}"/>
    <cellStyle name="Accent3 - 60%_BEX TL(İhr Kay Dahil)" xfId="62688" xr:uid="{00000000-0005-0000-0000-000036040000}"/>
    <cellStyle name="Accent3 10" xfId="949" xr:uid="{00000000-0005-0000-0000-000037040000}"/>
    <cellStyle name="Accent3 11" xfId="950" xr:uid="{00000000-0005-0000-0000-000038040000}"/>
    <cellStyle name="Accent3 12" xfId="951" xr:uid="{00000000-0005-0000-0000-000039040000}"/>
    <cellStyle name="Accent3 13" xfId="952" xr:uid="{00000000-0005-0000-0000-00003A040000}"/>
    <cellStyle name="Accent3 14" xfId="953" xr:uid="{00000000-0005-0000-0000-00003B040000}"/>
    <cellStyle name="Accent3 15" xfId="954" xr:uid="{00000000-0005-0000-0000-00003C040000}"/>
    <cellStyle name="Accent3 16" xfId="955" xr:uid="{00000000-0005-0000-0000-00003D040000}"/>
    <cellStyle name="Accent3 17" xfId="62606" xr:uid="{00000000-0005-0000-0000-00003E040000}"/>
    <cellStyle name="Accent3 18" xfId="62650" xr:uid="{00000000-0005-0000-0000-00003F040000}"/>
    <cellStyle name="Accent3 19" xfId="62675" xr:uid="{00000000-0005-0000-0000-000040040000}"/>
    <cellStyle name="Accent3 2" xfId="956" xr:uid="{00000000-0005-0000-0000-000041040000}"/>
    <cellStyle name="Accent3 2 2" xfId="62441" xr:uid="{00000000-0005-0000-0000-000042040000}"/>
    <cellStyle name="Accent3 20" xfId="62745" xr:uid="{00000000-0005-0000-0000-000043040000}"/>
    <cellStyle name="Accent3 21" xfId="62763" xr:uid="{00000000-0005-0000-0000-000044040000}"/>
    <cellStyle name="Accent3 22" xfId="62742" xr:uid="{00000000-0005-0000-0000-000045040000}"/>
    <cellStyle name="Accent3 23" xfId="62766" xr:uid="{00000000-0005-0000-0000-000046040000}"/>
    <cellStyle name="Accent3 24" xfId="62770" xr:uid="{00000000-0005-0000-0000-000047040000}"/>
    <cellStyle name="Accent3 25" xfId="62784" xr:uid="{00000000-0005-0000-0000-000048040000}"/>
    <cellStyle name="Accent3 26" xfId="62809" xr:uid="{00000000-0005-0000-0000-000049040000}"/>
    <cellStyle name="Accent3 27" xfId="62838" xr:uid="{00000000-0005-0000-0000-00004A040000}"/>
    <cellStyle name="Accent3 28" xfId="62856" xr:uid="{00000000-0005-0000-0000-00004B040000}"/>
    <cellStyle name="Accent3 29" xfId="62835" xr:uid="{00000000-0005-0000-0000-00004C040000}"/>
    <cellStyle name="Accent3 3" xfId="957" xr:uid="{00000000-0005-0000-0000-00004D040000}"/>
    <cellStyle name="Accent3 30" xfId="62859" xr:uid="{00000000-0005-0000-0000-00004E040000}"/>
    <cellStyle name="Accent3 31" xfId="62863" xr:uid="{00000000-0005-0000-0000-00004F040000}"/>
    <cellStyle name="Accent3 32" xfId="62875" xr:uid="{00000000-0005-0000-0000-000050040000}"/>
    <cellStyle name="Accent3 33" xfId="62886" xr:uid="{00000000-0005-0000-0000-000051040000}"/>
    <cellStyle name="Accent3 34" xfId="62904" xr:uid="{00000000-0005-0000-0000-000052040000}"/>
    <cellStyle name="Accent3 35" xfId="62883" xr:uid="{00000000-0005-0000-0000-000053040000}"/>
    <cellStyle name="Accent3 36" xfId="62907" xr:uid="{00000000-0005-0000-0000-000054040000}"/>
    <cellStyle name="Accent3 37" xfId="62911" xr:uid="{00000000-0005-0000-0000-000055040000}"/>
    <cellStyle name="Accent3 4" xfId="958" xr:uid="{00000000-0005-0000-0000-000056040000}"/>
    <cellStyle name="Accent3 5" xfId="959" xr:uid="{00000000-0005-0000-0000-000057040000}"/>
    <cellStyle name="Accent3 6" xfId="960" xr:uid="{00000000-0005-0000-0000-000058040000}"/>
    <cellStyle name="Accent3 7" xfId="961" xr:uid="{00000000-0005-0000-0000-000059040000}"/>
    <cellStyle name="Accent3 8" xfId="962" xr:uid="{00000000-0005-0000-0000-00005A040000}"/>
    <cellStyle name="Accent3 9" xfId="963" xr:uid="{00000000-0005-0000-0000-00005B040000}"/>
    <cellStyle name="Accent4 - 20%" xfId="964" xr:uid="{00000000-0005-0000-0000-00005C040000}"/>
    <cellStyle name="Accent4 - 20% 2" xfId="965" xr:uid="{00000000-0005-0000-0000-00005D040000}"/>
    <cellStyle name="Accent4 - 20% 3" xfId="62611" xr:uid="{00000000-0005-0000-0000-00005E040000}"/>
    <cellStyle name="Accent4 - 20%_BEX TL(İhr Kay Dahil)" xfId="62689" xr:uid="{00000000-0005-0000-0000-00005F040000}"/>
    <cellStyle name="Accent4 - 40%" xfId="966" xr:uid="{00000000-0005-0000-0000-000060040000}"/>
    <cellStyle name="Accent4 - 40% 2" xfId="967" xr:uid="{00000000-0005-0000-0000-000061040000}"/>
    <cellStyle name="Accent4 - 40% 3" xfId="62612" xr:uid="{00000000-0005-0000-0000-000062040000}"/>
    <cellStyle name="Accent4 - 40%_BEX TL(İhr Kay Dahil)" xfId="62690" xr:uid="{00000000-0005-0000-0000-000063040000}"/>
    <cellStyle name="Accent4 - 60%" xfId="968" xr:uid="{00000000-0005-0000-0000-000064040000}"/>
    <cellStyle name="Accent4 - 60% 2" xfId="969" xr:uid="{00000000-0005-0000-0000-000065040000}"/>
    <cellStyle name="Accent4 - 60% 3" xfId="62613" xr:uid="{00000000-0005-0000-0000-000066040000}"/>
    <cellStyle name="Accent4 - 60%_BEX TL(İhr Kay Dahil)" xfId="62691" xr:uid="{00000000-0005-0000-0000-000067040000}"/>
    <cellStyle name="Accent4 10" xfId="970" xr:uid="{00000000-0005-0000-0000-000068040000}"/>
    <cellStyle name="Accent4 11" xfId="971" xr:uid="{00000000-0005-0000-0000-000069040000}"/>
    <cellStyle name="Accent4 12" xfId="972" xr:uid="{00000000-0005-0000-0000-00006A040000}"/>
    <cellStyle name="Accent4 13" xfId="973" xr:uid="{00000000-0005-0000-0000-00006B040000}"/>
    <cellStyle name="Accent4 14" xfId="974" xr:uid="{00000000-0005-0000-0000-00006C040000}"/>
    <cellStyle name="Accent4 15" xfId="975" xr:uid="{00000000-0005-0000-0000-00006D040000}"/>
    <cellStyle name="Accent4 16" xfId="976" xr:uid="{00000000-0005-0000-0000-00006E040000}"/>
    <cellStyle name="Accent4 17" xfId="62610" xr:uid="{00000000-0005-0000-0000-00006F040000}"/>
    <cellStyle name="Accent4 18" xfId="62642" xr:uid="{00000000-0005-0000-0000-000070040000}"/>
    <cellStyle name="Accent4 19" xfId="62676" xr:uid="{00000000-0005-0000-0000-000071040000}"/>
    <cellStyle name="Accent4 2" xfId="977" xr:uid="{00000000-0005-0000-0000-000072040000}"/>
    <cellStyle name="Accent4 2 2" xfId="62442" xr:uid="{00000000-0005-0000-0000-000073040000}"/>
    <cellStyle name="Accent4 20" xfId="62747" xr:uid="{00000000-0005-0000-0000-000074040000}"/>
    <cellStyle name="Accent4 21" xfId="62762" xr:uid="{00000000-0005-0000-0000-000075040000}"/>
    <cellStyle name="Accent4 22" xfId="62744" xr:uid="{00000000-0005-0000-0000-000076040000}"/>
    <cellStyle name="Accent4 23" xfId="62764" xr:uid="{00000000-0005-0000-0000-000077040000}"/>
    <cellStyle name="Accent4 24" xfId="62741" xr:uid="{00000000-0005-0000-0000-000078040000}"/>
    <cellStyle name="Accent4 25" xfId="62786" xr:uid="{00000000-0005-0000-0000-000079040000}"/>
    <cellStyle name="Accent4 26" xfId="62801" xr:uid="{00000000-0005-0000-0000-00007A040000}"/>
    <cellStyle name="Accent4 27" xfId="62840" xr:uid="{00000000-0005-0000-0000-00007B040000}"/>
    <cellStyle name="Accent4 28" xfId="62855" xr:uid="{00000000-0005-0000-0000-00007C040000}"/>
    <cellStyle name="Accent4 29" xfId="62837" xr:uid="{00000000-0005-0000-0000-00007D040000}"/>
    <cellStyle name="Accent4 3" xfId="978" xr:uid="{00000000-0005-0000-0000-00007E040000}"/>
    <cellStyle name="Accent4 30" xfId="62857" xr:uid="{00000000-0005-0000-0000-00007F040000}"/>
    <cellStyle name="Accent4 31" xfId="62834" xr:uid="{00000000-0005-0000-0000-000080040000}"/>
    <cellStyle name="Accent4 32" xfId="62876" xr:uid="{00000000-0005-0000-0000-000081040000}"/>
    <cellStyle name="Accent4 33" xfId="62888" xr:uid="{00000000-0005-0000-0000-000082040000}"/>
    <cellStyle name="Accent4 34" xfId="62903" xr:uid="{00000000-0005-0000-0000-000083040000}"/>
    <cellStyle name="Accent4 35" xfId="62885" xr:uid="{00000000-0005-0000-0000-000084040000}"/>
    <cellStyle name="Accent4 36" xfId="62905" xr:uid="{00000000-0005-0000-0000-000085040000}"/>
    <cellStyle name="Accent4 37" xfId="62882" xr:uid="{00000000-0005-0000-0000-000086040000}"/>
    <cellStyle name="Accent4 4" xfId="979" xr:uid="{00000000-0005-0000-0000-000087040000}"/>
    <cellStyle name="Accent4 5" xfId="980" xr:uid="{00000000-0005-0000-0000-000088040000}"/>
    <cellStyle name="Accent4 6" xfId="981" xr:uid="{00000000-0005-0000-0000-000089040000}"/>
    <cellStyle name="Accent4 7" xfId="982" xr:uid="{00000000-0005-0000-0000-00008A040000}"/>
    <cellStyle name="Accent4 8" xfId="983" xr:uid="{00000000-0005-0000-0000-00008B040000}"/>
    <cellStyle name="Accent4 9" xfId="984" xr:uid="{00000000-0005-0000-0000-00008C040000}"/>
    <cellStyle name="Accent5 - 20%" xfId="985" xr:uid="{00000000-0005-0000-0000-00008D040000}"/>
    <cellStyle name="Accent5 - 20% 2" xfId="986" xr:uid="{00000000-0005-0000-0000-00008E040000}"/>
    <cellStyle name="Accent5 - 20% 3" xfId="62615" xr:uid="{00000000-0005-0000-0000-00008F040000}"/>
    <cellStyle name="Accent5 - 20%_BEX TL(İhr Kay Dahil)" xfId="62692" xr:uid="{00000000-0005-0000-0000-000090040000}"/>
    <cellStyle name="Accent5 - 40%" xfId="987" xr:uid="{00000000-0005-0000-0000-000091040000}"/>
    <cellStyle name="Accent5 - 40% 2" xfId="988" xr:uid="{00000000-0005-0000-0000-000092040000}"/>
    <cellStyle name="Accent5 - 40% 3" xfId="62616" xr:uid="{00000000-0005-0000-0000-000093040000}"/>
    <cellStyle name="Accent5 - 60%" xfId="989" xr:uid="{00000000-0005-0000-0000-000094040000}"/>
    <cellStyle name="Accent5 - 60% 2" xfId="990" xr:uid="{00000000-0005-0000-0000-000095040000}"/>
    <cellStyle name="Accent5 - 60% 3" xfId="62617" xr:uid="{00000000-0005-0000-0000-000096040000}"/>
    <cellStyle name="Accent5 - 60%_BEX TL(İhr Kay Dahil)" xfId="62693" xr:uid="{00000000-0005-0000-0000-000097040000}"/>
    <cellStyle name="Accent5 10" xfId="991" xr:uid="{00000000-0005-0000-0000-000098040000}"/>
    <cellStyle name="Accent5 11" xfId="992" xr:uid="{00000000-0005-0000-0000-000099040000}"/>
    <cellStyle name="Accent5 12" xfId="993" xr:uid="{00000000-0005-0000-0000-00009A040000}"/>
    <cellStyle name="Accent5 13" xfId="994" xr:uid="{00000000-0005-0000-0000-00009B040000}"/>
    <cellStyle name="Accent5 14" xfId="995" xr:uid="{00000000-0005-0000-0000-00009C040000}"/>
    <cellStyle name="Accent5 15" xfId="996" xr:uid="{00000000-0005-0000-0000-00009D040000}"/>
    <cellStyle name="Accent5 16" xfId="997" xr:uid="{00000000-0005-0000-0000-00009E040000}"/>
    <cellStyle name="Accent5 17" xfId="62614" xr:uid="{00000000-0005-0000-0000-00009F040000}"/>
    <cellStyle name="Accent5 18" xfId="62638" xr:uid="{00000000-0005-0000-0000-0000A0040000}"/>
    <cellStyle name="Accent5 19" xfId="62677" xr:uid="{00000000-0005-0000-0000-0000A1040000}"/>
    <cellStyle name="Accent5 2" xfId="998" xr:uid="{00000000-0005-0000-0000-0000A2040000}"/>
    <cellStyle name="Accent5 2 2" xfId="62443" xr:uid="{00000000-0005-0000-0000-0000A3040000}"/>
    <cellStyle name="Accent5 20" xfId="62750" xr:uid="{00000000-0005-0000-0000-0000A4040000}"/>
    <cellStyle name="Accent5 21" xfId="62760" xr:uid="{00000000-0005-0000-0000-0000A5040000}"/>
    <cellStyle name="Accent5 22" xfId="62748" xr:uid="{00000000-0005-0000-0000-0000A6040000}"/>
    <cellStyle name="Accent5 23" xfId="62761" xr:uid="{00000000-0005-0000-0000-0000A7040000}"/>
    <cellStyle name="Accent5 24" xfId="62746" xr:uid="{00000000-0005-0000-0000-0000A8040000}"/>
    <cellStyle name="Accent5 25" xfId="62787" xr:uid="{00000000-0005-0000-0000-0000A9040000}"/>
    <cellStyle name="Accent5 26" xfId="62791" xr:uid="{00000000-0005-0000-0000-0000AA040000}"/>
    <cellStyle name="Accent5 27" xfId="62843" xr:uid="{00000000-0005-0000-0000-0000AB040000}"/>
    <cellStyle name="Accent5 28" xfId="62853" xr:uid="{00000000-0005-0000-0000-0000AC040000}"/>
    <cellStyle name="Accent5 29" xfId="62841" xr:uid="{00000000-0005-0000-0000-0000AD040000}"/>
    <cellStyle name="Accent5 3" xfId="999" xr:uid="{00000000-0005-0000-0000-0000AE040000}"/>
    <cellStyle name="Accent5 30" xfId="62854" xr:uid="{00000000-0005-0000-0000-0000AF040000}"/>
    <cellStyle name="Accent5 31" xfId="62839" xr:uid="{00000000-0005-0000-0000-0000B0040000}"/>
    <cellStyle name="Accent5 32" xfId="62877" xr:uid="{00000000-0005-0000-0000-0000B1040000}"/>
    <cellStyle name="Accent5 33" xfId="62891" xr:uid="{00000000-0005-0000-0000-0000B2040000}"/>
    <cellStyle name="Accent5 34" xfId="62901" xr:uid="{00000000-0005-0000-0000-0000B3040000}"/>
    <cellStyle name="Accent5 35" xfId="62889" xr:uid="{00000000-0005-0000-0000-0000B4040000}"/>
    <cellStyle name="Accent5 36" xfId="62902" xr:uid="{00000000-0005-0000-0000-0000B5040000}"/>
    <cellStyle name="Accent5 37" xfId="62887" xr:uid="{00000000-0005-0000-0000-0000B6040000}"/>
    <cellStyle name="Accent5 4" xfId="1000" xr:uid="{00000000-0005-0000-0000-0000B7040000}"/>
    <cellStyle name="Accent5 5" xfId="1001" xr:uid="{00000000-0005-0000-0000-0000B8040000}"/>
    <cellStyle name="Accent5 6" xfId="1002" xr:uid="{00000000-0005-0000-0000-0000B9040000}"/>
    <cellStyle name="Accent5 7" xfId="1003" xr:uid="{00000000-0005-0000-0000-0000BA040000}"/>
    <cellStyle name="Accent5 8" xfId="1004" xr:uid="{00000000-0005-0000-0000-0000BB040000}"/>
    <cellStyle name="Accent5 9" xfId="1005" xr:uid="{00000000-0005-0000-0000-0000BC040000}"/>
    <cellStyle name="Accent6 - 20%" xfId="1006" xr:uid="{00000000-0005-0000-0000-0000BD040000}"/>
    <cellStyle name="Accent6 - 20% 2" xfId="1007" xr:uid="{00000000-0005-0000-0000-0000BE040000}"/>
    <cellStyle name="Accent6 - 20% 3" xfId="62619" xr:uid="{00000000-0005-0000-0000-0000BF040000}"/>
    <cellStyle name="Accent6 - 40%" xfId="1008" xr:uid="{00000000-0005-0000-0000-0000C0040000}"/>
    <cellStyle name="Accent6 - 40% 2" xfId="1009" xr:uid="{00000000-0005-0000-0000-0000C1040000}"/>
    <cellStyle name="Accent6 - 40% 3" xfId="62620" xr:uid="{00000000-0005-0000-0000-0000C2040000}"/>
    <cellStyle name="Accent6 - 40%_BEX TL(İhr Kay Dahil)" xfId="62694" xr:uid="{00000000-0005-0000-0000-0000C3040000}"/>
    <cellStyle name="Accent6 - 60%" xfId="1010" xr:uid="{00000000-0005-0000-0000-0000C4040000}"/>
    <cellStyle name="Accent6 - 60% 2" xfId="1011" xr:uid="{00000000-0005-0000-0000-0000C5040000}"/>
    <cellStyle name="Accent6 - 60% 3" xfId="62621" xr:uid="{00000000-0005-0000-0000-0000C6040000}"/>
    <cellStyle name="Accent6 - 60%_BEX TL(İhr Kay Dahil)" xfId="62695" xr:uid="{00000000-0005-0000-0000-0000C7040000}"/>
    <cellStyle name="Accent6 10" xfId="1012" xr:uid="{00000000-0005-0000-0000-0000C8040000}"/>
    <cellStyle name="Accent6 11" xfId="1013" xr:uid="{00000000-0005-0000-0000-0000C9040000}"/>
    <cellStyle name="Accent6 12" xfId="1014" xr:uid="{00000000-0005-0000-0000-0000CA040000}"/>
    <cellStyle name="Accent6 13" xfId="1015" xr:uid="{00000000-0005-0000-0000-0000CB040000}"/>
    <cellStyle name="Accent6 14" xfId="1016" xr:uid="{00000000-0005-0000-0000-0000CC040000}"/>
    <cellStyle name="Accent6 15" xfId="1017" xr:uid="{00000000-0005-0000-0000-0000CD040000}"/>
    <cellStyle name="Accent6 16" xfId="1018" xr:uid="{00000000-0005-0000-0000-0000CE040000}"/>
    <cellStyle name="Accent6 17" xfId="62618" xr:uid="{00000000-0005-0000-0000-0000CF040000}"/>
    <cellStyle name="Accent6 18" xfId="62670" xr:uid="{00000000-0005-0000-0000-0000D0040000}"/>
    <cellStyle name="Accent6 19" xfId="62678" xr:uid="{00000000-0005-0000-0000-0000D1040000}"/>
    <cellStyle name="Accent6 2" xfId="1019" xr:uid="{00000000-0005-0000-0000-0000D2040000}"/>
    <cellStyle name="Accent6 2 2" xfId="62444" xr:uid="{00000000-0005-0000-0000-0000D3040000}"/>
    <cellStyle name="Accent6 20" xfId="62752" xr:uid="{00000000-0005-0000-0000-0000D4040000}"/>
    <cellStyle name="Accent6 21" xfId="62758" xr:uid="{00000000-0005-0000-0000-0000D5040000}"/>
    <cellStyle name="Accent6 22" xfId="62751" xr:uid="{00000000-0005-0000-0000-0000D6040000}"/>
    <cellStyle name="Accent6 23" xfId="62759" xr:uid="{00000000-0005-0000-0000-0000D7040000}"/>
    <cellStyle name="Accent6 24" xfId="62749" xr:uid="{00000000-0005-0000-0000-0000D8040000}"/>
    <cellStyle name="Accent6 25" xfId="62788" xr:uid="{00000000-0005-0000-0000-0000D9040000}"/>
    <cellStyle name="Accent6 26" xfId="62790" xr:uid="{00000000-0005-0000-0000-0000DA040000}"/>
    <cellStyle name="Accent6 27" xfId="62845" xr:uid="{00000000-0005-0000-0000-0000DB040000}"/>
    <cellStyle name="Accent6 28" xfId="62851" xr:uid="{00000000-0005-0000-0000-0000DC040000}"/>
    <cellStyle name="Accent6 29" xfId="62844" xr:uid="{00000000-0005-0000-0000-0000DD040000}"/>
    <cellStyle name="Accent6 3" xfId="1020" xr:uid="{00000000-0005-0000-0000-0000DE040000}"/>
    <cellStyle name="Accent6 30" xfId="62852" xr:uid="{00000000-0005-0000-0000-0000DF040000}"/>
    <cellStyle name="Accent6 31" xfId="62842" xr:uid="{00000000-0005-0000-0000-0000E0040000}"/>
    <cellStyle name="Accent6 32" xfId="62878" xr:uid="{00000000-0005-0000-0000-0000E1040000}"/>
    <cellStyle name="Accent6 33" xfId="62893" xr:uid="{00000000-0005-0000-0000-0000E2040000}"/>
    <cellStyle name="Accent6 34" xfId="62899" xr:uid="{00000000-0005-0000-0000-0000E3040000}"/>
    <cellStyle name="Accent6 35" xfId="62892" xr:uid="{00000000-0005-0000-0000-0000E4040000}"/>
    <cellStyle name="Accent6 36" xfId="62900" xr:uid="{00000000-0005-0000-0000-0000E5040000}"/>
    <cellStyle name="Accent6 37" xfId="62890" xr:uid="{00000000-0005-0000-0000-0000E6040000}"/>
    <cellStyle name="Accent6 4" xfId="1021" xr:uid="{00000000-0005-0000-0000-0000E7040000}"/>
    <cellStyle name="Accent6 5" xfId="1022" xr:uid="{00000000-0005-0000-0000-0000E8040000}"/>
    <cellStyle name="Accent6 6" xfId="1023" xr:uid="{00000000-0005-0000-0000-0000E9040000}"/>
    <cellStyle name="Accent6 7" xfId="1024" xr:uid="{00000000-0005-0000-0000-0000EA040000}"/>
    <cellStyle name="Accent6 8" xfId="1025" xr:uid="{00000000-0005-0000-0000-0000EB040000}"/>
    <cellStyle name="Accent6 9" xfId="1026" xr:uid="{00000000-0005-0000-0000-0000EC040000}"/>
    <cellStyle name="AccReference" xfId="62445" xr:uid="{00000000-0005-0000-0000-0000ED040000}"/>
    <cellStyle name="Açıklama Metni 10" xfId="1027" xr:uid="{00000000-0005-0000-0000-0000EE040000}"/>
    <cellStyle name="Açıklama Metni 10 2" xfId="1028" xr:uid="{00000000-0005-0000-0000-0000EF040000}"/>
    <cellStyle name="Açıklama Metni 11" xfId="1029" xr:uid="{00000000-0005-0000-0000-0000F0040000}"/>
    <cellStyle name="Açıklama Metni 11 2" xfId="1030" xr:uid="{00000000-0005-0000-0000-0000F1040000}"/>
    <cellStyle name="Açıklama Metni 12" xfId="1031" xr:uid="{00000000-0005-0000-0000-0000F2040000}"/>
    <cellStyle name="Açıklama Metni 12 2" xfId="1032" xr:uid="{00000000-0005-0000-0000-0000F3040000}"/>
    <cellStyle name="Açıklama Metni 13" xfId="1033" xr:uid="{00000000-0005-0000-0000-0000F4040000}"/>
    <cellStyle name="Açıklama Metni 13 2" xfId="1034" xr:uid="{00000000-0005-0000-0000-0000F5040000}"/>
    <cellStyle name="Açıklama Metni 14" xfId="1035" xr:uid="{00000000-0005-0000-0000-0000F6040000}"/>
    <cellStyle name="Açıklama Metni 14 2" xfId="1036" xr:uid="{00000000-0005-0000-0000-0000F7040000}"/>
    <cellStyle name="Açıklama Metni 15" xfId="1037" xr:uid="{00000000-0005-0000-0000-0000F8040000}"/>
    <cellStyle name="Açıklama Metni 15 2" xfId="1038" xr:uid="{00000000-0005-0000-0000-0000F9040000}"/>
    <cellStyle name="Açıklama Metni 16" xfId="1039" xr:uid="{00000000-0005-0000-0000-0000FA040000}"/>
    <cellStyle name="Açıklama Metni 16 2" xfId="1040" xr:uid="{00000000-0005-0000-0000-0000FB040000}"/>
    <cellStyle name="Açıklama Metni 17" xfId="1041" xr:uid="{00000000-0005-0000-0000-0000FC040000}"/>
    <cellStyle name="Açıklama Metni 18" xfId="1042" xr:uid="{00000000-0005-0000-0000-0000FD040000}"/>
    <cellStyle name="Açıklama Metni 2" xfId="1043" xr:uid="{00000000-0005-0000-0000-0000FE040000}"/>
    <cellStyle name="Açıklama Metni 2 2" xfId="1044" xr:uid="{00000000-0005-0000-0000-0000FF040000}"/>
    <cellStyle name="Açıklama Metni 2 3" xfId="60387" xr:uid="{00000000-0005-0000-0000-000000050000}"/>
    <cellStyle name="Açıklama Metni 2 4" xfId="62446" xr:uid="{00000000-0005-0000-0000-000001050000}"/>
    <cellStyle name="Açıklama Metni 2 5" xfId="62447" xr:uid="{00000000-0005-0000-0000-000002050000}"/>
    <cellStyle name="Açıklama Metni 2 6" xfId="62448" xr:uid="{00000000-0005-0000-0000-000003050000}"/>
    <cellStyle name="Açıklama Metni 3" xfId="1045" xr:uid="{00000000-0005-0000-0000-000004050000}"/>
    <cellStyle name="Açıklama Metni 3 2" xfId="1046" xr:uid="{00000000-0005-0000-0000-000005050000}"/>
    <cellStyle name="Açıklama Metni 4" xfId="1047" xr:uid="{00000000-0005-0000-0000-000006050000}"/>
    <cellStyle name="Açıklama Metni 4 2" xfId="1048" xr:uid="{00000000-0005-0000-0000-000007050000}"/>
    <cellStyle name="Açıklama Metni 5" xfId="1049" xr:uid="{00000000-0005-0000-0000-000008050000}"/>
    <cellStyle name="Açıklama Metni 5 2" xfId="1050" xr:uid="{00000000-0005-0000-0000-000009050000}"/>
    <cellStyle name="Açıklama Metni 6" xfId="1051" xr:uid="{00000000-0005-0000-0000-00000A050000}"/>
    <cellStyle name="Açıklama Metni 6 2" xfId="1052" xr:uid="{00000000-0005-0000-0000-00000B050000}"/>
    <cellStyle name="Açıklama Metni 7" xfId="1053" xr:uid="{00000000-0005-0000-0000-00000C050000}"/>
    <cellStyle name="Açıklama Metni 7 2" xfId="1054" xr:uid="{00000000-0005-0000-0000-00000D050000}"/>
    <cellStyle name="Açıklama Metni 8" xfId="1055" xr:uid="{00000000-0005-0000-0000-00000E050000}"/>
    <cellStyle name="Açıklama Metni 8 2" xfId="1056" xr:uid="{00000000-0005-0000-0000-00000F050000}"/>
    <cellStyle name="Açıklama Metni 9" xfId="1057" xr:uid="{00000000-0005-0000-0000-000010050000}"/>
    <cellStyle name="Açıklama Metni 9 2" xfId="1058" xr:uid="{00000000-0005-0000-0000-000011050000}"/>
    <cellStyle name="AFE" xfId="1059" xr:uid="{00000000-0005-0000-0000-000012050000}"/>
    <cellStyle name="Ana Başlık 10" xfId="1060" xr:uid="{00000000-0005-0000-0000-000013050000}"/>
    <cellStyle name="Ana Başlık 10 2" xfId="1061" xr:uid="{00000000-0005-0000-0000-000014050000}"/>
    <cellStyle name="Ana Başlık 11" xfId="1062" xr:uid="{00000000-0005-0000-0000-000015050000}"/>
    <cellStyle name="Ana Başlık 11 2" xfId="1063" xr:uid="{00000000-0005-0000-0000-000016050000}"/>
    <cellStyle name="Ana Başlık 12" xfId="1064" xr:uid="{00000000-0005-0000-0000-000017050000}"/>
    <cellStyle name="Ana Başlık 12 2" xfId="1065" xr:uid="{00000000-0005-0000-0000-000018050000}"/>
    <cellStyle name="Ana Başlık 13" xfId="1066" xr:uid="{00000000-0005-0000-0000-000019050000}"/>
    <cellStyle name="Ana Başlık 13 2" xfId="1067" xr:uid="{00000000-0005-0000-0000-00001A050000}"/>
    <cellStyle name="Ana Başlık 14" xfId="1068" xr:uid="{00000000-0005-0000-0000-00001B050000}"/>
    <cellStyle name="Ana Başlık 14 2" xfId="1069" xr:uid="{00000000-0005-0000-0000-00001C050000}"/>
    <cellStyle name="Ana Başlık 15" xfId="1070" xr:uid="{00000000-0005-0000-0000-00001D050000}"/>
    <cellStyle name="Ana Başlık 15 2" xfId="1071" xr:uid="{00000000-0005-0000-0000-00001E050000}"/>
    <cellStyle name="Ana Başlık 16" xfId="1072" xr:uid="{00000000-0005-0000-0000-00001F050000}"/>
    <cellStyle name="Ana Başlık 16 2" xfId="1073" xr:uid="{00000000-0005-0000-0000-000020050000}"/>
    <cellStyle name="Ana Başlık 17" xfId="1074" xr:uid="{00000000-0005-0000-0000-000021050000}"/>
    <cellStyle name="Ana Başlık 18" xfId="1075" xr:uid="{00000000-0005-0000-0000-000022050000}"/>
    <cellStyle name="Ana Başlık 2" xfId="1076" xr:uid="{00000000-0005-0000-0000-000023050000}"/>
    <cellStyle name="Ana Başlık 2 2" xfId="1077" xr:uid="{00000000-0005-0000-0000-000024050000}"/>
    <cellStyle name="Ana Başlık 2 3" xfId="60388" xr:uid="{00000000-0005-0000-0000-000025050000}"/>
    <cellStyle name="Ana Başlık 2 4" xfId="62449" xr:uid="{00000000-0005-0000-0000-000026050000}"/>
    <cellStyle name="Ana Başlık 2 5" xfId="62450" xr:uid="{00000000-0005-0000-0000-000027050000}"/>
    <cellStyle name="Ana Başlık 2 6" xfId="62451" xr:uid="{00000000-0005-0000-0000-000028050000}"/>
    <cellStyle name="Ana Başlık 3" xfId="1078" xr:uid="{00000000-0005-0000-0000-000029050000}"/>
    <cellStyle name="Ana Başlık 3 2" xfId="1079" xr:uid="{00000000-0005-0000-0000-00002A050000}"/>
    <cellStyle name="Ana Başlık 4" xfId="1080" xr:uid="{00000000-0005-0000-0000-00002B050000}"/>
    <cellStyle name="Ana Başlık 4 2" xfId="1081" xr:uid="{00000000-0005-0000-0000-00002C050000}"/>
    <cellStyle name="Ana Başlık 5" xfId="1082" xr:uid="{00000000-0005-0000-0000-00002D050000}"/>
    <cellStyle name="Ana Başlık 5 2" xfId="1083" xr:uid="{00000000-0005-0000-0000-00002E050000}"/>
    <cellStyle name="Ana Başlık 6" xfId="1084" xr:uid="{00000000-0005-0000-0000-00002F050000}"/>
    <cellStyle name="Ana Başlık 6 2" xfId="1085" xr:uid="{00000000-0005-0000-0000-000030050000}"/>
    <cellStyle name="Ana Başlık 7" xfId="1086" xr:uid="{00000000-0005-0000-0000-000031050000}"/>
    <cellStyle name="Ana Başlık 7 2" xfId="1087" xr:uid="{00000000-0005-0000-0000-000032050000}"/>
    <cellStyle name="Ana Başlık 8" xfId="1088" xr:uid="{00000000-0005-0000-0000-000033050000}"/>
    <cellStyle name="Ana Başlık 8 2" xfId="1089" xr:uid="{00000000-0005-0000-0000-000034050000}"/>
    <cellStyle name="Ana Başlık 9" xfId="1090" xr:uid="{00000000-0005-0000-0000-000035050000}"/>
    <cellStyle name="Ana Başlık 9 2" xfId="1091" xr:uid="{00000000-0005-0000-0000-000036050000}"/>
    <cellStyle name="artistic" xfId="1092" xr:uid="{00000000-0005-0000-0000-000037050000}"/>
    <cellStyle name="Bad 10" xfId="1093" xr:uid="{00000000-0005-0000-0000-000038050000}"/>
    <cellStyle name="Bad 11" xfId="1094" xr:uid="{00000000-0005-0000-0000-000039050000}"/>
    <cellStyle name="Bad 12" xfId="1095" xr:uid="{00000000-0005-0000-0000-00003A050000}"/>
    <cellStyle name="Bad 13" xfId="1096" xr:uid="{00000000-0005-0000-0000-00003B050000}"/>
    <cellStyle name="Bad 14" xfId="1097" xr:uid="{00000000-0005-0000-0000-00003C050000}"/>
    <cellStyle name="Bad 15" xfId="1098" xr:uid="{00000000-0005-0000-0000-00003D050000}"/>
    <cellStyle name="Bad 16" xfId="1099" xr:uid="{00000000-0005-0000-0000-00003E050000}"/>
    <cellStyle name="Bad 17" xfId="62622" xr:uid="{00000000-0005-0000-0000-00003F050000}"/>
    <cellStyle name="Bad 2" xfId="1100" xr:uid="{00000000-0005-0000-0000-000040050000}"/>
    <cellStyle name="Bad 2 2" xfId="62452" xr:uid="{00000000-0005-0000-0000-000041050000}"/>
    <cellStyle name="Bad 3" xfId="1101" xr:uid="{00000000-0005-0000-0000-000042050000}"/>
    <cellStyle name="Bad 4" xfId="1102" xr:uid="{00000000-0005-0000-0000-000043050000}"/>
    <cellStyle name="Bad 5" xfId="1103" xr:uid="{00000000-0005-0000-0000-000044050000}"/>
    <cellStyle name="Bad 6" xfId="1104" xr:uid="{00000000-0005-0000-0000-000045050000}"/>
    <cellStyle name="Bad 7" xfId="1105" xr:uid="{00000000-0005-0000-0000-000046050000}"/>
    <cellStyle name="Bad 8" xfId="1106" xr:uid="{00000000-0005-0000-0000-000047050000}"/>
    <cellStyle name="Bad 9" xfId="1107" xr:uid="{00000000-0005-0000-0000-000048050000}"/>
    <cellStyle name="Bağlı Hücre 10" xfId="1108" xr:uid="{00000000-0005-0000-0000-000049050000}"/>
    <cellStyle name="Bağlı Hücre 10 2" xfId="1109" xr:uid="{00000000-0005-0000-0000-00004A050000}"/>
    <cellStyle name="Bağlı Hücre 11" xfId="1110" xr:uid="{00000000-0005-0000-0000-00004B050000}"/>
    <cellStyle name="Bağlı Hücre 11 2" xfId="1111" xr:uid="{00000000-0005-0000-0000-00004C050000}"/>
    <cellStyle name="Bağlı Hücre 12" xfId="1112" xr:uid="{00000000-0005-0000-0000-00004D050000}"/>
    <cellStyle name="Bağlı Hücre 12 2" xfId="1113" xr:uid="{00000000-0005-0000-0000-00004E050000}"/>
    <cellStyle name="Bağlı Hücre 13" xfId="1114" xr:uid="{00000000-0005-0000-0000-00004F050000}"/>
    <cellStyle name="Bağlı Hücre 13 2" xfId="1115" xr:uid="{00000000-0005-0000-0000-000050050000}"/>
    <cellStyle name="Bağlı Hücre 14" xfId="1116" xr:uid="{00000000-0005-0000-0000-000051050000}"/>
    <cellStyle name="Bağlı Hücre 14 2" xfId="1117" xr:uid="{00000000-0005-0000-0000-000052050000}"/>
    <cellStyle name="Bağlı Hücre 15" xfId="1118" xr:uid="{00000000-0005-0000-0000-000053050000}"/>
    <cellStyle name="Bağlı Hücre 15 2" xfId="1119" xr:uid="{00000000-0005-0000-0000-000054050000}"/>
    <cellStyle name="Bağlı Hücre 16" xfId="1120" xr:uid="{00000000-0005-0000-0000-000055050000}"/>
    <cellStyle name="Bağlı Hücre 16 2" xfId="1121" xr:uid="{00000000-0005-0000-0000-000056050000}"/>
    <cellStyle name="Bağlı Hücre 17" xfId="1122" xr:uid="{00000000-0005-0000-0000-000057050000}"/>
    <cellStyle name="Bağlı Hücre 18" xfId="1123" xr:uid="{00000000-0005-0000-0000-000058050000}"/>
    <cellStyle name="Bağlı Hücre 2" xfId="1124" xr:uid="{00000000-0005-0000-0000-000059050000}"/>
    <cellStyle name="Bağlı Hücre 2 10" xfId="60389" xr:uid="{00000000-0005-0000-0000-00005A050000}"/>
    <cellStyle name="Bağlı Hücre 2 11" xfId="60390" xr:uid="{00000000-0005-0000-0000-00005B050000}"/>
    <cellStyle name="Bağlı Hücre 2 12" xfId="60391" xr:uid="{00000000-0005-0000-0000-00005C050000}"/>
    <cellStyle name="Bağlı Hücre 2 13" xfId="60392" xr:uid="{00000000-0005-0000-0000-00005D050000}"/>
    <cellStyle name="Bağlı Hücre 2 14" xfId="60393" xr:uid="{00000000-0005-0000-0000-00005E050000}"/>
    <cellStyle name="Bağlı Hücre 2 15" xfId="60394" xr:uid="{00000000-0005-0000-0000-00005F050000}"/>
    <cellStyle name="Bağlı Hücre 2 16" xfId="60395" xr:uid="{00000000-0005-0000-0000-000060050000}"/>
    <cellStyle name="Bağlı Hücre 2 17" xfId="60396" xr:uid="{00000000-0005-0000-0000-000061050000}"/>
    <cellStyle name="Bağlı Hücre 2 18" xfId="60397" xr:uid="{00000000-0005-0000-0000-000062050000}"/>
    <cellStyle name="Bağlı Hücre 2 19" xfId="60398" xr:uid="{00000000-0005-0000-0000-000063050000}"/>
    <cellStyle name="Bağlı Hücre 2 2" xfId="1125" xr:uid="{00000000-0005-0000-0000-000064050000}"/>
    <cellStyle name="Bağlı Hücre 2 2 2" xfId="60399" xr:uid="{00000000-0005-0000-0000-000065050000}"/>
    <cellStyle name="Bağlı Hücre 2 20" xfId="60400" xr:uid="{00000000-0005-0000-0000-000066050000}"/>
    <cellStyle name="Bağlı Hücre 2 21" xfId="60401" xr:uid="{00000000-0005-0000-0000-000067050000}"/>
    <cellStyle name="Bağlı Hücre 2 22" xfId="60402" xr:uid="{00000000-0005-0000-0000-000068050000}"/>
    <cellStyle name="Bağlı Hücre 2 23" xfId="60403" xr:uid="{00000000-0005-0000-0000-000069050000}"/>
    <cellStyle name="Bağlı Hücre 2 24" xfId="60404" xr:uid="{00000000-0005-0000-0000-00006A050000}"/>
    <cellStyle name="Bağlı Hücre 2 25" xfId="60405" xr:uid="{00000000-0005-0000-0000-00006B050000}"/>
    <cellStyle name="Bağlı Hücre 2 26" xfId="60406" xr:uid="{00000000-0005-0000-0000-00006C050000}"/>
    <cellStyle name="Bağlı Hücre 2 27" xfId="60407" xr:uid="{00000000-0005-0000-0000-00006D050000}"/>
    <cellStyle name="Bağlı Hücre 2 28" xfId="60408" xr:uid="{00000000-0005-0000-0000-00006E050000}"/>
    <cellStyle name="Bağlı Hücre 2 29" xfId="60409" xr:uid="{00000000-0005-0000-0000-00006F050000}"/>
    <cellStyle name="Bağlı Hücre 2 3" xfId="1126" xr:uid="{00000000-0005-0000-0000-000070050000}"/>
    <cellStyle name="Bağlı Hücre 2 3 2" xfId="60410" xr:uid="{00000000-0005-0000-0000-000071050000}"/>
    <cellStyle name="Bağlı Hücre 2 30" xfId="60411" xr:uid="{00000000-0005-0000-0000-000072050000}"/>
    <cellStyle name="Bağlı Hücre 2 31" xfId="60412" xr:uid="{00000000-0005-0000-0000-000073050000}"/>
    <cellStyle name="Bağlı Hücre 2 32" xfId="60413" xr:uid="{00000000-0005-0000-0000-000074050000}"/>
    <cellStyle name="Bağlı Hücre 2 33" xfId="60414" xr:uid="{00000000-0005-0000-0000-000075050000}"/>
    <cellStyle name="Bağlı Hücre 2 34" xfId="60415" xr:uid="{00000000-0005-0000-0000-000076050000}"/>
    <cellStyle name="Bağlı Hücre 2 35" xfId="60416" xr:uid="{00000000-0005-0000-0000-000077050000}"/>
    <cellStyle name="Bağlı Hücre 2 36" xfId="60417" xr:uid="{00000000-0005-0000-0000-000078050000}"/>
    <cellStyle name="Bağlı Hücre 2 37" xfId="60418" xr:uid="{00000000-0005-0000-0000-000079050000}"/>
    <cellStyle name="Bağlı Hücre 2 38" xfId="60419" xr:uid="{00000000-0005-0000-0000-00007A050000}"/>
    <cellStyle name="Bağlı Hücre 2 39" xfId="60420" xr:uid="{00000000-0005-0000-0000-00007B050000}"/>
    <cellStyle name="Bağlı Hücre 2 4" xfId="60421" xr:uid="{00000000-0005-0000-0000-00007C050000}"/>
    <cellStyle name="Bağlı Hücre 2 40" xfId="60422" xr:uid="{00000000-0005-0000-0000-00007D050000}"/>
    <cellStyle name="Bağlı Hücre 2 41" xfId="60423" xr:uid="{00000000-0005-0000-0000-00007E050000}"/>
    <cellStyle name="Bağlı Hücre 2 42" xfId="60424" xr:uid="{00000000-0005-0000-0000-00007F050000}"/>
    <cellStyle name="Bağlı Hücre 2 43" xfId="60425" xr:uid="{00000000-0005-0000-0000-000080050000}"/>
    <cellStyle name="Bağlı Hücre 2 44" xfId="60426" xr:uid="{00000000-0005-0000-0000-000081050000}"/>
    <cellStyle name="Bağlı Hücre 2 45" xfId="60427" xr:uid="{00000000-0005-0000-0000-000082050000}"/>
    <cellStyle name="Bağlı Hücre 2 46" xfId="60428" xr:uid="{00000000-0005-0000-0000-000083050000}"/>
    <cellStyle name="Bağlı Hücre 2 47" xfId="60429" xr:uid="{00000000-0005-0000-0000-000084050000}"/>
    <cellStyle name="Bağlı Hücre 2 5" xfId="60430" xr:uid="{00000000-0005-0000-0000-000085050000}"/>
    <cellStyle name="Bağlı Hücre 2 6" xfId="60431" xr:uid="{00000000-0005-0000-0000-000086050000}"/>
    <cellStyle name="Bağlı Hücre 2 7" xfId="60432" xr:uid="{00000000-0005-0000-0000-000087050000}"/>
    <cellStyle name="Bağlı Hücre 2 8" xfId="60433" xr:uid="{00000000-0005-0000-0000-000088050000}"/>
    <cellStyle name="Bağlı Hücre 2 9" xfId="60434" xr:uid="{00000000-0005-0000-0000-000089050000}"/>
    <cellStyle name="Bağlı Hücre 3" xfId="1127" xr:uid="{00000000-0005-0000-0000-00008A050000}"/>
    <cellStyle name="Bağlı Hücre 3 10" xfId="60435" xr:uid="{00000000-0005-0000-0000-00008B050000}"/>
    <cellStyle name="Bağlı Hücre 3 11" xfId="60436" xr:uid="{00000000-0005-0000-0000-00008C050000}"/>
    <cellStyle name="Bağlı Hücre 3 12" xfId="60437" xr:uid="{00000000-0005-0000-0000-00008D050000}"/>
    <cellStyle name="Bağlı Hücre 3 13" xfId="60438" xr:uid="{00000000-0005-0000-0000-00008E050000}"/>
    <cellStyle name="Bağlı Hücre 3 14" xfId="60439" xr:uid="{00000000-0005-0000-0000-00008F050000}"/>
    <cellStyle name="Bağlı Hücre 3 15" xfId="60440" xr:uid="{00000000-0005-0000-0000-000090050000}"/>
    <cellStyle name="Bağlı Hücre 3 16" xfId="60441" xr:uid="{00000000-0005-0000-0000-000091050000}"/>
    <cellStyle name="Bağlı Hücre 3 17" xfId="60442" xr:uid="{00000000-0005-0000-0000-000092050000}"/>
    <cellStyle name="Bağlı Hücre 3 18" xfId="60443" xr:uid="{00000000-0005-0000-0000-000093050000}"/>
    <cellStyle name="Bağlı Hücre 3 19" xfId="60444" xr:uid="{00000000-0005-0000-0000-000094050000}"/>
    <cellStyle name="Bağlı Hücre 3 2" xfId="1128" xr:uid="{00000000-0005-0000-0000-000095050000}"/>
    <cellStyle name="Bağlı Hücre 3 20" xfId="60445" xr:uid="{00000000-0005-0000-0000-000096050000}"/>
    <cellStyle name="Bağlı Hücre 3 21" xfId="60446" xr:uid="{00000000-0005-0000-0000-000097050000}"/>
    <cellStyle name="Bağlı Hücre 3 22" xfId="60447" xr:uid="{00000000-0005-0000-0000-000098050000}"/>
    <cellStyle name="Bağlı Hücre 3 23" xfId="60448" xr:uid="{00000000-0005-0000-0000-000099050000}"/>
    <cellStyle name="Bağlı Hücre 3 24" xfId="60449" xr:uid="{00000000-0005-0000-0000-00009A050000}"/>
    <cellStyle name="Bağlı Hücre 3 25" xfId="60450" xr:uid="{00000000-0005-0000-0000-00009B050000}"/>
    <cellStyle name="Bağlı Hücre 3 26" xfId="60451" xr:uid="{00000000-0005-0000-0000-00009C050000}"/>
    <cellStyle name="Bağlı Hücre 3 27" xfId="60452" xr:uid="{00000000-0005-0000-0000-00009D050000}"/>
    <cellStyle name="Bağlı Hücre 3 28" xfId="60453" xr:uid="{00000000-0005-0000-0000-00009E050000}"/>
    <cellStyle name="Bağlı Hücre 3 29" xfId="60454" xr:uid="{00000000-0005-0000-0000-00009F050000}"/>
    <cellStyle name="Bağlı Hücre 3 3" xfId="60455" xr:uid="{00000000-0005-0000-0000-0000A0050000}"/>
    <cellStyle name="Bağlı Hücre 3 30" xfId="60456" xr:uid="{00000000-0005-0000-0000-0000A1050000}"/>
    <cellStyle name="Bağlı Hücre 3 31" xfId="60457" xr:uid="{00000000-0005-0000-0000-0000A2050000}"/>
    <cellStyle name="Bağlı Hücre 3 32" xfId="60458" xr:uid="{00000000-0005-0000-0000-0000A3050000}"/>
    <cellStyle name="Bağlı Hücre 3 33" xfId="60459" xr:uid="{00000000-0005-0000-0000-0000A4050000}"/>
    <cellStyle name="Bağlı Hücre 3 34" xfId="60460" xr:uid="{00000000-0005-0000-0000-0000A5050000}"/>
    <cellStyle name="Bağlı Hücre 3 35" xfId="60461" xr:uid="{00000000-0005-0000-0000-0000A6050000}"/>
    <cellStyle name="Bağlı Hücre 3 36" xfId="60462" xr:uid="{00000000-0005-0000-0000-0000A7050000}"/>
    <cellStyle name="Bağlı Hücre 3 37" xfId="60463" xr:uid="{00000000-0005-0000-0000-0000A8050000}"/>
    <cellStyle name="Bağlı Hücre 3 38" xfId="60464" xr:uid="{00000000-0005-0000-0000-0000A9050000}"/>
    <cellStyle name="Bağlı Hücre 3 39" xfId="60465" xr:uid="{00000000-0005-0000-0000-0000AA050000}"/>
    <cellStyle name="Bağlı Hücre 3 4" xfId="60466" xr:uid="{00000000-0005-0000-0000-0000AB050000}"/>
    <cellStyle name="Bağlı Hücre 3 40" xfId="60467" xr:uid="{00000000-0005-0000-0000-0000AC050000}"/>
    <cellStyle name="Bağlı Hücre 3 41" xfId="60468" xr:uid="{00000000-0005-0000-0000-0000AD050000}"/>
    <cellStyle name="Bağlı Hücre 3 42" xfId="60469" xr:uid="{00000000-0005-0000-0000-0000AE050000}"/>
    <cellStyle name="Bağlı Hücre 3 43" xfId="60470" xr:uid="{00000000-0005-0000-0000-0000AF050000}"/>
    <cellStyle name="Bağlı Hücre 3 44" xfId="60471" xr:uid="{00000000-0005-0000-0000-0000B0050000}"/>
    <cellStyle name="Bağlı Hücre 3 45" xfId="60472" xr:uid="{00000000-0005-0000-0000-0000B1050000}"/>
    <cellStyle name="Bağlı Hücre 3 5" xfId="60473" xr:uid="{00000000-0005-0000-0000-0000B2050000}"/>
    <cellStyle name="Bağlı Hücre 3 6" xfId="60474" xr:uid="{00000000-0005-0000-0000-0000B3050000}"/>
    <cellStyle name="Bağlı Hücre 3 7" xfId="60475" xr:uid="{00000000-0005-0000-0000-0000B4050000}"/>
    <cellStyle name="Bağlı Hücre 3 8" xfId="60476" xr:uid="{00000000-0005-0000-0000-0000B5050000}"/>
    <cellStyle name="Bağlı Hücre 3 9" xfId="60477" xr:uid="{00000000-0005-0000-0000-0000B6050000}"/>
    <cellStyle name="Bağlı Hücre 4" xfId="1129" xr:uid="{00000000-0005-0000-0000-0000B7050000}"/>
    <cellStyle name="Bağlı Hücre 4 2" xfId="1130" xr:uid="{00000000-0005-0000-0000-0000B8050000}"/>
    <cellStyle name="Bağlı Hücre 4 3" xfId="60478" xr:uid="{00000000-0005-0000-0000-0000B9050000}"/>
    <cellStyle name="Bağlı Hücre 5" xfId="1131" xr:uid="{00000000-0005-0000-0000-0000BA050000}"/>
    <cellStyle name="Bağlı Hücre 5 2" xfId="1132" xr:uid="{00000000-0005-0000-0000-0000BB050000}"/>
    <cellStyle name="Bağlı Hücre 6" xfId="1133" xr:uid="{00000000-0005-0000-0000-0000BC050000}"/>
    <cellStyle name="Bağlı Hücre 6 2" xfId="1134" xr:uid="{00000000-0005-0000-0000-0000BD050000}"/>
    <cellStyle name="Bağlı Hücre 7" xfId="1135" xr:uid="{00000000-0005-0000-0000-0000BE050000}"/>
    <cellStyle name="Bağlı Hücre 7 2" xfId="1136" xr:uid="{00000000-0005-0000-0000-0000BF050000}"/>
    <cellStyle name="Bağlı Hücre 8" xfId="1137" xr:uid="{00000000-0005-0000-0000-0000C0050000}"/>
    <cellStyle name="Bağlı Hücre 8 2" xfId="1138" xr:uid="{00000000-0005-0000-0000-0000C1050000}"/>
    <cellStyle name="Bağlı Hücre 9" xfId="1139" xr:uid="{00000000-0005-0000-0000-0000C2050000}"/>
    <cellStyle name="Bağlı Hücre 9 2" xfId="1140" xr:uid="{00000000-0005-0000-0000-0000C3050000}"/>
    <cellStyle name="Başlık 1 10" xfId="1141" xr:uid="{00000000-0005-0000-0000-0000C4050000}"/>
    <cellStyle name="Başlık 1 10 2" xfId="1142" xr:uid="{00000000-0005-0000-0000-0000C5050000}"/>
    <cellStyle name="Başlık 1 11" xfId="1143" xr:uid="{00000000-0005-0000-0000-0000C6050000}"/>
    <cellStyle name="Başlık 1 11 2" xfId="1144" xr:uid="{00000000-0005-0000-0000-0000C7050000}"/>
    <cellStyle name="Başlık 1 12" xfId="1145" xr:uid="{00000000-0005-0000-0000-0000C8050000}"/>
    <cellStyle name="Başlık 1 12 2" xfId="1146" xr:uid="{00000000-0005-0000-0000-0000C9050000}"/>
    <cellStyle name="Başlık 1 13" xfId="1147" xr:uid="{00000000-0005-0000-0000-0000CA050000}"/>
    <cellStyle name="Başlık 1 13 2" xfId="1148" xr:uid="{00000000-0005-0000-0000-0000CB050000}"/>
    <cellStyle name="Başlık 1 14" xfId="1149" xr:uid="{00000000-0005-0000-0000-0000CC050000}"/>
    <cellStyle name="Başlık 1 14 2" xfId="1150" xr:uid="{00000000-0005-0000-0000-0000CD050000}"/>
    <cellStyle name="Başlık 1 15" xfId="1151" xr:uid="{00000000-0005-0000-0000-0000CE050000}"/>
    <cellStyle name="Başlık 1 15 2" xfId="1152" xr:uid="{00000000-0005-0000-0000-0000CF050000}"/>
    <cellStyle name="Başlık 1 16" xfId="1153" xr:uid="{00000000-0005-0000-0000-0000D0050000}"/>
    <cellStyle name="Başlık 1 16 2" xfId="1154" xr:uid="{00000000-0005-0000-0000-0000D1050000}"/>
    <cellStyle name="Başlık 1 17" xfId="1155" xr:uid="{00000000-0005-0000-0000-0000D2050000}"/>
    <cellStyle name="Başlık 1 18" xfId="1156" xr:uid="{00000000-0005-0000-0000-0000D3050000}"/>
    <cellStyle name="Başlık 1 2" xfId="1157" xr:uid="{00000000-0005-0000-0000-0000D4050000}"/>
    <cellStyle name="Başlık 1 2 10" xfId="60479" xr:uid="{00000000-0005-0000-0000-0000D5050000}"/>
    <cellStyle name="Başlık 1 2 11" xfId="60480" xr:uid="{00000000-0005-0000-0000-0000D6050000}"/>
    <cellStyle name="Başlık 1 2 12" xfId="60481" xr:uid="{00000000-0005-0000-0000-0000D7050000}"/>
    <cellStyle name="Başlık 1 2 13" xfId="60482" xr:uid="{00000000-0005-0000-0000-0000D8050000}"/>
    <cellStyle name="Başlık 1 2 14" xfId="60483" xr:uid="{00000000-0005-0000-0000-0000D9050000}"/>
    <cellStyle name="Başlık 1 2 15" xfId="60484" xr:uid="{00000000-0005-0000-0000-0000DA050000}"/>
    <cellStyle name="Başlık 1 2 16" xfId="60485" xr:uid="{00000000-0005-0000-0000-0000DB050000}"/>
    <cellStyle name="Başlık 1 2 17" xfId="60486" xr:uid="{00000000-0005-0000-0000-0000DC050000}"/>
    <cellStyle name="Başlık 1 2 18" xfId="60487" xr:uid="{00000000-0005-0000-0000-0000DD050000}"/>
    <cellStyle name="Başlık 1 2 19" xfId="60488" xr:uid="{00000000-0005-0000-0000-0000DE050000}"/>
    <cellStyle name="Başlık 1 2 2" xfId="1158" xr:uid="{00000000-0005-0000-0000-0000DF050000}"/>
    <cellStyle name="Başlık 1 2 2 2" xfId="60489" xr:uid="{00000000-0005-0000-0000-0000E0050000}"/>
    <cellStyle name="Başlık 1 2 20" xfId="60490" xr:uid="{00000000-0005-0000-0000-0000E1050000}"/>
    <cellStyle name="Başlık 1 2 21" xfId="60491" xr:uid="{00000000-0005-0000-0000-0000E2050000}"/>
    <cellStyle name="Başlık 1 2 22" xfId="60492" xr:uid="{00000000-0005-0000-0000-0000E3050000}"/>
    <cellStyle name="Başlık 1 2 23" xfId="60493" xr:uid="{00000000-0005-0000-0000-0000E4050000}"/>
    <cellStyle name="Başlık 1 2 24" xfId="60494" xr:uid="{00000000-0005-0000-0000-0000E5050000}"/>
    <cellStyle name="Başlık 1 2 25" xfId="60495" xr:uid="{00000000-0005-0000-0000-0000E6050000}"/>
    <cellStyle name="Başlık 1 2 26" xfId="60496" xr:uid="{00000000-0005-0000-0000-0000E7050000}"/>
    <cellStyle name="Başlık 1 2 27" xfId="60497" xr:uid="{00000000-0005-0000-0000-0000E8050000}"/>
    <cellStyle name="Başlık 1 2 28" xfId="60498" xr:uid="{00000000-0005-0000-0000-0000E9050000}"/>
    <cellStyle name="Başlık 1 2 29" xfId="60499" xr:uid="{00000000-0005-0000-0000-0000EA050000}"/>
    <cellStyle name="Başlık 1 2 3" xfId="1159" xr:uid="{00000000-0005-0000-0000-0000EB050000}"/>
    <cellStyle name="Başlık 1 2 3 2" xfId="60500" xr:uid="{00000000-0005-0000-0000-0000EC050000}"/>
    <cellStyle name="Başlık 1 2 30" xfId="60501" xr:uid="{00000000-0005-0000-0000-0000ED050000}"/>
    <cellStyle name="Başlık 1 2 31" xfId="60502" xr:uid="{00000000-0005-0000-0000-0000EE050000}"/>
    <cellStyle name="Başlık 1 2 32" xfId="60503" xr:uid="{00000000-0005-0000-0000-0000EF050000}"/>
    <cellStyle name="Başlık 1 2 33" xfId="60504" xr:uid="{00000000-0005-0000-0000-0000F0050000}"/>
    <cellStyle name="Başlık 1 2 34" xfId="60505" xr:uid="{00000000-0005-0000-0000-0000F1050000}"/>
    <cellStyle name="Başlık 1 2 35" xfId="60506" xr:uid="{00000000-0005-0000-0000-0000F2050000}"/>
    <cellStyle name="Başlık 1 2 36" xfId="60507" xr:uid="{00000000-0005-0000-0000-0000F3050000}"/>
    <cellStyle name="Başlık 1 2 37" xfId="60508" xr:uid="{00000000-0005-0000-0000-0000F4050000}"/>
    <cellStyle name="Başlık 1 2 38" xfId="60509" xr:uid="{00000000-0005-0000-0000-0000F5050000}"/>
    <cellStyle name="Başlık 1 2 39" xfId="60510" xr:uid="{00000000-0005-0000-0000-0000F6050000}"/>
    <cellStyle name="Başlık 1 2 4" xfId="60511" xr:uid="{00000000-0005-0000-0000-0000F7050000}"/>
    <cellStyle name="Başlık 1 2 40" xfId="60512" xr:uid="{00000000-0005-0000-0000-0000F8050000}"/>
    <cellStyle name="Başlık 1 2 41" xfId="60513" xr:uid="{00000000-0005-0000-0000-0000F9050000}"/>
    <cellStyle name="Başlık 1 2 42" xfId="60514" xr:uid="{00000000-0005-0000-0000-0000FA050000}"/>
    <cellStyle name="Başlık 1 2 43" xfId="60515" xr:uid="{00000000-0005-0000-0000-0000FB050000}"/>
    <cellStyle name="Başlık 1 2 44" xfId="60516" xr:uid="{00000000-0005-0000-0000-0000FC050000}"/>
    <cellStyle name="Başlık 1 2 45" xfId="60517" xr:uid="{00000000-0005-0000-0000-0000FD050000}"/>
    <cellStyle name="Başlık 1 2 46" xfId="60518" xr:uid="{00000000-0005-0000-0000-0000FE050000}"/>
    <cellStyle name="Başlık 1 2 47" xfId="60519" xr:uid="{00000000-0005-0000-0000-0000FF050000}"/>
    <cellStyle name="Başlık 1 2 5" xfId="60520" xr:uid="{00000000-0005-0000-0000-000000060000}"/>
    <cellStyle name="Başlık 1 2 6" xfId="60521" xr:uid="{00000000-0005-0000-0000-000001060000}"/>
    <cellStyle name="Başlık 1 2 7" xfId="60522" xr:uid="{00000000-0005-0000-0000-000002060000}"/>
    <cellStyle name="Başlık 1 2 8" xfId="60523" xr:uid="{00000000-0005-0000-0000-000003060000}"/>
    <cellStyle name="Başlık 1 2 9" xfId="60524" xr:uid="{00000000-0005-0000-0000-000004060000}"/>
    <cellStyle name="Başlık 1 3" xfId="1160" xr:uid="{00000000-0005-0000-0000-000005060000}"/>
    <cellStyle name="Başlık 1 3 10" xfId="60525" xr:uid="{00000000-0005-0000-0000-000006060000}"/>
    <cellStyle name="Başlık 1 3 11" xfId="60526" xr:uid="{00000000-0005-0000-0000-000007060000}"/>
    <cellStyle name="Başlık 1 3 12" xfId="60527" xr:uid="{00000000-0005-0000-0000-000008060000}"/>
    <cellStyle name="Başlık 1 3 13" xfId="60528" xr:uid="{00000000-0005-0000-0000-000009060000}"/>
    <cellStyle name="Başlık 1 3 14" xfId="60529" xr:uid="{00000000-0005-0000-0000-00000A060000}"/>
    <cellStyle name="Başlık 1 3 15" xfId="60530" xr:uid="{00000000-0005-0000-0000-00000B060000}"/>
    <cellStyle name="Başlık 1 3 16" xfId="60531" xr:uid="{00000000-0005-0000-0000-00000C060000}"/>
    <cellStyle name="Başlık 1 3 17" xfId="60532" xr:uid="{00000000-0005-0000-0000-00000D060000}"/>
    <cellStyle name="Başlık 1 3 18" xfId="60533" xr:uid="{00000000-0005-0000-0000-00000E060000}"/>
    <cellStyle name="Başlık 1 3 19" xfId="60534" xr:uid="{00000000-0005-0000-0000-00000F060000}"/>
    <cellStyle name="Başlık 1 3 2" xfId="1161" xr:uid="{00000000-0005-0000-0000-000010060000}"/>
    <cellStyle name="Başlık 1 3 20" xfId="60535" xr:uid="{00000000-0005-0000-0000-000011060000}"/>
    <cellStyle name="Başlık 1 3 21" xfId="60536" xr:uid="{00000000-0005-0000-0000-000012060000}"/>
    <cellStyle name="Başlık 1 3 22" xfId="60537" xr:uid="{00000000-0005-0000-0000-000013060000}"/>
    <cellStyle name="Başlık 1 3 23" xfId="60538" xr:uid="{00000000-0005-0000-0000-000014060000}"/>
    <cellStyle name="Başlık 1 3 24" xfId="60539" xr:uid="{00000000-0005-0000-0000-000015060000}"/>
    <cellStyle name="Başlık 1 3 25" xfId="60540" xr:uid="{00000000-0005-0000-0000-000016060000}"/>
    <cellStyle name="Başlık 1 3 26" xfId="60541" xr:uid="{00000000-0005-0000-0000-000017060000}"/>
    <cellStyle name="Başlık 1 3 27" xfId="60542" xr:uid="{00000000-0005-0000-0000-000018060000}"/>
    <cellStyle name="Başlık 1 3 28" xfId="60543" xr:uid="{00000000-0005-0000-0000-000019060000}"/>
    <cellStyle name="Başlık 1 3 29" xfId="60544" xr:uid="{00000000-0005-0000-0000-00001A060000}"/>
    <cellStyle name="Başlık 1 3 3" xfId="60545" xr:uid="{00000000-0005-0000-0000-00001B060000}"/>
    <cellStyle name="Başlık 1 3 30" xfId="60546" xr:uid="{00000000-0005-0000-0000-00001C060000}"/>
    <cellStyle name="Başlık 1 3 31" xfId="60547" xr:uid="{00000000-0005-0000-0000-00001D060000}"/>
    <cellStyle name="Başlık 1 3 32" xfId="60548" xr:uid="{00000000-0005-0000-0000-00001E060000}"/>
    <cellStyle name="Başlık 1 3 33" xfId="60549" xr:uid="{00000000-0005-0000-0000-00001F060000}"/>
    <cellStyle name="Başlık 1 3 34" xfId="60550" xr:uid="{00000000-0005-0000-0000-000020060000}"/>
    <cellStyle name="Başlık 1 3 35" xfId="60551" xr:uid="{00000000-0005-0000-0000-000021060000}"/>
    <cellStyle name="Başlık 1 3 36" xfId="60552" xr:uid="{00000000-0005-0000-0000-000022060000}"/>
    <cellStyle name="Başlık 1 3 37" xfId="60553" xr:uid="{00000000-0005-0000-0000-000023060000}"/>
    <cellStyle name="Başlık 1 3 38" xfId="60554" xr:uid="{00000000-0005-0000-0000-000024060000}"/>
    <cellStyle name="Başlık 1 3 39" xfId="60555" xr:uid="{00000000-0005-0000-0000-000025060000}"/>
    <cellStyle name="Başlık 1 3 4" xfId="60556" xr:uid="{00000000-0005-0000-0000-000026060000}"/>
    <cellStyle name="Başlık 1 3 40" xfId="60557" xr:uid="{00000000-0005-0000-0000-000027060000}"/>
    <cellStyle name="Başlık 1 3 41" xfId="60558" xr:uid="{00000000-0005-0000-0000-000028060000}"/>
    <cellStyle name="Başlık 1 3 42" xfId="60559" xr:uid="{00000000-0005-0000-0000-000029060000}"/>
    <cellStyle name="Başlık 1 3 43" xfId="60560" xr:uid="{00000000-0005-0000-0000-00002A060000}"/>
    <cellStyle name="Başlık 1 3 44" xfId="60561" xr:uid="{00000000-0005-0000-0000-00002B060000}"/>
    <cellStyle name="Başlık 1 3 45" xfId="60562" xr:uid="{00000000-0005-0000-0000-00002C060000}"/>
    <cellStyle name="Başlık 1 3 5" xfId="60563" xr:uid="{00000000-0005-0000-0000-00002D060000}"/>
    <cellStyle name="Başlık 1 3 6" xfId="60564" xr:uid="{00000000-0005-0000-0000-00002E060000}"/>
    <cellStyle name="Başlık 1 3 7" xfId="60565" xr:uid="{00000000-0005-0000-0000-00002F060000}"/>
    <cellStyle name="Başlık 1 3 8" xfId="60566" xr:uid="{00000000-0005-0000-0000-000030060000}"/>
    <cellStyle name="Başlık 1 3 9" xfId="60567" xr:uid="{00000000-0005-0000-0000-000031060000}"/>
    <cellStyle name="Başlık 1 4" xfId="1162" xr:uid="{00000000-0005-0000-0000-000032060000}"/>
    <cellStyle name="Başlık 1 4 2" xfId="1163" xr:uid="{00000000-0005-0000-0000-000033060000}"/>
    <cellStyle name="Başlık 1 4 3" xfId="60568" xr:uid="{00000000-0005-0000-0000-000034060000}"/>
    <cellStyle name="Başlık 1 5" xfId="1164" xr:uid="{00000000-0005-0000-0000-000035060000}"/>
    <cellStyle name="Başlık 1 5 2" xfId="1165" xr:uid="{00000000-0005-0000-0000-000036060000}"/>
    <cellStyle name="Başlık 1 6" xfId="1166" xr:uid="{00000000-0005-0000-0000-000037060000}"/>
    <cellStyle name="Başlık 1 6 2" xfId="1167" xr:uid="{00000000-0005-0000-0000-000038060000}"/>
    <cellStyle name="Başlık 1 7" xfId="1168" xr:uid="{00000000-0005-0000-0000-000039060000}"/>
    <cellStyle name="Başlık 1 7 2" xfId="1169" xr:uid="{00000000-0005-0000-0000-00003A060000}"/>
    <cellStyle name="Başlık 1 8" xfId="1170" xr:uid="{00000000-0005-0000-0000-00003B060000}"/>
    <cellStyle name="Başlık 1 8 2" xfId="1171" xr:uid="{00000000-0005-0000-0000-00003C060000}"/>
    <cellStyle name="Başlık 1 9" xfId="1172" xr:uid="{00000000-0005-0000-0000-00003D060000}"/>
    <cellStyle name="Başlık 1 9 2" xfId="1173" xr:uid="{00000000-0005-0000-0000-00003E060000}"/>
    <cellStyle name="Başlık 2 10" xfId="1174" xr:uid="{00000000-0005-0000-0000-00003F060000}"/>
    <cellStyle name="Başlık 2 10 2" xfId="1175" xr:uid="{00000000-0005-0000-0000-000040060000}"/>
    <cellStyle name="Başlık 2 11" xfId="1176" xr:uid="{00000000-0005-0000-0000-000041060000}"/>
    <cellStyle name="Başlık 2 11 2" xfId="1177" xr:uid="{00000000-0005-0000-0000-000042060000}"/>
    <cellStyle name="Başlık 2 12" xfId="1178" xr:uid="{00000000-0005-0000-0000-000043060000}"/>
    <cellStyle name="Başlık 2 12 2" xfId="1179" xr:uid="{00000000-0005-0000-0000-000044060000}"/>
    <cellStyle name="Başlık 2 13" xfId="1180" xr:uid="{00000000-0005-0000-0000-000045060000}"/>
    <cellStyle name="Başlık 2 13 2" xfId="1181" xr:uid="{00000000-0005-0000-0000-000046060000}"/>
    <cellStyle name="Başlık 2 14" xfId="1182" xr:uid="{00000000-0005-0000-0000-000047060000}"/>
    <cellStyle name="Başlık 2 14 2" xfId="1183" xr:uid="{00000000-0005-0000-0000-000048060000}"/>
    <cellStyle name="Başlık 2 15" xfId="1184" xr:uid="{00000000-0005-0000-0000-000049060000}"/>
    <cellStyle name="Başlık 2 15 2" xfId="1185" xr:uid="{00000000-0005-0000-0000-00004A060000}"/>
    <cellStyle name="Başlık 2 16" xfId="1186" xr:uid="{00000000-0005-0000-0000-00004B060000}"/>
    <cellStyle name="Başlık 2 16 2" xfId="1187" xr:uid="{00000000-0005-0000-0000-00004C060000}"/>
    <cellStyle name="Başlık 2 17" xfId="1188" xr:uid="{00000000-0005-0000-0000-00004D060000}"/>
    <cellStyle name="Başlık 2 18" xfId="1189" xr:uid="{00000000-0005-0000-0000-00004E060000}"/>
    <cellStyle name="Başlık 2 2" xfId="1190" xr:uid="{00000000-0005-0000-0000-00004F060000}"/>
    <cellStyle name="Başlık 2 2 10" xfId="60569" xr:uid="{00000000-0005-0000-0000-000050060000}"/>
    <cellStyle name="Başlık 2 2 11" xfId="60570" xr:uid="{00000000-0005-0000-0000-000051060000}"/>
    <cellStyle name="Başlık 2 2 12" xfId="60571" xr:uid="{00000000-0005-0000-0000-000052060000}"/>
    <cellStyle name="Başlık 2 2 13" xfId="60572" xr:uid="{00000000-0005-0000-0000-000053060000}"/>
    <cellStyle name="Başlık 2 2 14" xfId="60573" xr:uid="{00000000-0005-0000-0000-000054060000}"/>
    <cellStyle name="Başlık 2 2 15" xfId="60574" xr:uid="{00000000-0005-0000-0000-000055060000}"/>
    <cellStyle name="Başlık 2 2 16" xfId="60575" xr:uid="{00000000-0005-0000-0000-000056060000}"/>
    <cellStyle name="Başlık 2 2 17" xfId="60576" xr:uid="{00000000-0005-0000-0000-000057060000}"/>
    <cellStyle name="Başlık 2 2 18" xfId="60577" xr:uid="{00000000-0005-0000-0000-000058060000}"/>
    <cellStyle name="Başlık 2 2 19" xfId="60578" xr:uid="{00000000-0005-0000-0000-000059060000}"/>
    <cellStyle name="Başlık 2 2 2" xfId="1191" xr:uid="{00000000-0005-0000-0000-00005A060000}"/>
    <cellStyle name="Başlık 2 2 2 2" xfId="60579" xr:uid="{00000000-0005-0000-0000-00005B060000}"/>
    <cellStyle name="Başlık 2 2 20" xfId="60580" xr:uid="{00000000-0005-0000-0000-00005C060000}"/>
    <cellStyle name="Başlık 2 2 21" xfId="60581" xr:uid="{00000000-0005-0000-0000-00005D060000}"/>
    <cellStyle name="Başlık 2 2 22" xfId="60582" xr:uid="{00000000-0005-0000-0000-00005E060000}"/>
    <cellStyle name="Başlık 2 2 23" xfId="60583" xr:uid="{00000000-0005-0000-0000-00005F060000}"/>
    <cellStyle name="Başlık 2 2 24" xfId="60584" xr:uid="{00000000-0005-0000-0000-000060060000}"/>
    <cellStyle name="Başlık 2 2 25" xfId="60585" xr:uid="{00000000-0005-0000-0000-000061060000}"/>
    <cellStyle name="Başlık 2 2 26" xfId="60586" xr:uid="{00000000-0005-0000-0000-000062060000}"/>
    <cellStyle name="Başlık 2 2 27" xfId="60587" xr:uid="{00000000-0005-0000-0000-000063060000}"/>
    <cellStyle name="Başlık 2 2 28" xfId="60588" xr:uid="{00000000-0005-0000-0000-000064060000}"/>
    <cellStyle name="Başlık 2 2 29" xfId="60589" xr:uid="{00000000-0005-0000-0000-000065060000}"/>
    <cellStyle name="Başlık 2 2 3" xfId="1192" xr:uid="{00000000-0005-0000-0000-000066060000}"/>
    <cellStyle name="Başlık 2 2 3 2" xfId="60590" xr:uid="{00000000-0005-0000-0000-000067060000}"/>
    <cellStyle name="Başlık 2 2 30" xfId="60591" xr:uid="{00000000-0005-0000-0000-000068060000}"/>
    <cellStyle name="Başlık 2 2 31" xfId="60592" xr:uid="{00000000-0005-0000-0000-000069060000}"/>
    <cellStyle name="Başlık 2 2 32" xfId="60593" xr:uid="{00000000-0005-0000-0000-00006A060000}"/>
    <cellStyle name="Başlık 2 2 33" xfId="60594" xr:uid="{00000000-0005-0000-0000-00006B060000}"/>
    <cellStyle name="Başlık 2 2 34" xfId="60595" xr:uid="{00000000-0005-0000-0000-00006C060000}"/>
    <cellStyle name="Başlık 2 2 35" xfId="60596" xr:uid="{00000000-0005-0000-0000-00006D060000}"/>
    <cellStyle name="Başlık 2 2 36" xfId="60597" xr:uid="{00000000-0005-0000-0000-00006E060000}"/>
    <cellStyle name="Başlık 2 2 37" xfId="60598" xr:uid="{00000000-0005-0000-0000-00006F060000}"/>
    <cellStyle name="Başlık 2 2 38" xfId="60599" xr:uid="{00000000-0005-0000-0000-000070060000}"/>
    <cellStyle name="Başlık 2 2 39" xfId="60600" xr:uid="{00000000-0005-0000-0000-000071060000}"/>
    <cellStyle name="Başlık 2 2 4" xfId="60601" xr:uid="{00000000-0005-0000-0000-000072060000}"/>
    <cellStyle name="Başlık 2 2 40" xfId="60602" xr:uid="{00000000-0005-0000-0000-000073060000}"/>
    <cellStyle name="Başlık 2 2 41" xfId="60603" xr:uid="{00000000-0005-0000-0000-000074060000}"/>
    <cellStyle name="Başlık 2 2 42" xfId="60604" xr:uid="{00000000-0005-0000-0000-000075060000}"/>
    <cellStyle name="Başlık 2 2 43" xfId="60605" xr:uid="{00000000-0005-0000-0000-000076060000}"/>
    <cellStyle name="Başlık 2 2 44" xfId="60606" xr:uid="{00000000-0005-0000-0000-000077060000}"/>
    <cellStyle name="Başlık 2 2 45" xfId="60607" xr:uid="{00000000-0005-0000-0000-000078060000}"/>
    <cellStyle name="Başlık 2 2 46" xfId="60608" xr:uid="{00000000-0005-0000-0000-000079060000}"/>
    <cellStyle name="Başlık 2 2 47" xfId="60609" xr:uid="{00000000-0005-0000-0000-00007A060000}"/>
    <cellStyle name="Başlık 2 2 5" xfId="60610" xr:uid="{00000000-0005-0000-0000-00007B060000}"/>
    <cellStyle name="Başlık 2 2 6" xfId="60611" xr:uid="{00000000-0005-0000-0000-00007C060000}"/>
    <cellStyle name="Başlık 2 2 7" xfId="60612" xr:uid="{00000000-0005-0000-0000-00007D060000}"/>
    <cellStyle name="Başlık 2 2 8" xfId="60613" xr:uid="{00000000-0005-0000-0000-00007E060000}"/>
    <cellStyle name="Başlık 2 2 9" xfId="60614" xr:uid="{00000000-0005-0000-0000-00007F060000}"/>
    <cellStyle name="Başlık 2 3" xfId="1193" xr:uid="{00000000-0005-0000-0000-000080060000}"/>
    <cellStyle name="Başlık 2 3 10" xfId="60615" xr:uid="{00000000-0005-0000-0000-000081060000}"/>
    <cellStyle name="Başlık 2 3 11" xfId="60616" xr:uid="{00000000-0005-0000-0000-000082060000}"/>
    <cellStyle name="Başlık 2 3 12" xfId="60617" xr:uid="{00000000-0005-0000-0000-000083060000}"/>
    <cellStyle name="Başlık 2 3 13" xfId="60618" xr:uid="{00000000-0005-0000-0000-000084060000}"/>
    <cellStyle name="Başlık 2 3 14" xfId="60619" xr:uid="{00000000-0005-0000-0000-000085060000}"/>
    <cellStyle name="Başlık 2 3 15" xfId="60620" xr:uid="{00000000-0005-0000-0000-000086060000}"/>
    <cellStyle name="Başlık 2 3 16" xfId="60621" xr:uid="{00000000-0005-0000-0000-000087060000}"/>
    <cellStyle name="Başlık 2 3 17" xfId="60622" xr:uid="{00000000-0005-0000-0000-000088060000}"/>
    <cellStyle name="Başlık 2 3 18" xfId="60623" xr:uid="{00000000-0005-0000-0000-000089060000}"/>
    <cellStyle name="Başlık 2 3 19" xfId="60624" xr:uid="{00000000-0005-0000-0000-00008A060000}"/>
    <cellStyle name="Başlık 2 3 2" xfId="1194" xr:uid="{00000000-0005-0000-0000-00008B060000}"/>
    <cellStyle name="Başlık 2 3 20" xfId="60625" xr:uid="{00000000-0005-0000-0000-00008C060000}"/>
    <cellStyle name="Başlık 2 3 21" xfId="60626" xr:uid="{00000000-0005-0000-0000-00008D060000}"/>
    <cellStyle name="Başlık 2 3 22" xfId="60627" xr:uid="{00000000-0005-0000-0000-00008E060000}"/>
    <cellStyle name="Başlık 2 3 23" xfId="60628" xr:uid="{00000000-0005-0000-0000-00008F060000}"/>
    <cellStyle name="Başlık 2 3 24" xfId="60629" xr:uid="{00000000-0005-0000-0000-000090060000}"/>
    <cellStyle name="Başlık 2 3 25" xfId="60630" xr:uid="{00000000-0005-0000-0000-000091060000}"/>
    <cellStyle name="Başlık 2 3 26" xfId="60631" xr:uid="{00000000-0005-0000-0000-000092060000}"/>
    <cellStyle name="Başlık 2 3 27" xfId="60632" xr:uid="{00000000-0005-0000-0000-000093060000}"/>
    <cellStyle name="Başlık 2 3 28" xfId="60633" xr:uid="{00000000-0005-0000-0000-000094060000}"/>
    <cellStyle name="Başlık 2 3 29" xfId="60634" xr:uid="{00000000-0005-0000-0000-000095060000}"/>
    <cellStyle name="Başlık 2 3 3" xfId="60635" xr:uid="{00000000-0005-0000-0000-000096060000}"/>
    <cellStyle name="Başlık 2 3 30" xfId="60636" xr:uid="{00000000-0005-0000-0000-000097060000}"/>
    <cellStyle name="Başlık 2 3 31" xfId="60637" xr:uid="{00000000-0005-0000-0000-000098060000}"/>
    <cellStyle name="Başlık 2 3 32" xfId="60638" xr:uid="{00000000-0005-0000-0000-000099060000}"/>
    <cellStyle name="Başlık 2 3 33" xfId="60639" xr:uid="{00000000-0005-0000-0000-00009A060000}"/>
    <cellStyle name="Başlık 2 3 34" xfId="60640" xr:uid="{00000000-0005-0000-0000-00009B060000}"/>
    <cellStyle name="Başlık 2 3 35" xfId="60641" xr:uid="{00000000-0005-0000-0000-00009C060000}"/>
    <cellStyle name="Başlık 2 3 36" xfId="60642" xr:uid="{00000000-0005-0000-0000-00009D060000}"/>
    <cellStyle name="Başlık 2 3 37" xfId="60643" xr:uid="{00000000-0005-0000-0000-00009E060000}"/>
    <cellStyle name="Başlık 2 3 38" xfId="60644" xr:uid="{00000000-0005-0000-0000-00009F060000}"/>
    <cellStyle name="Başlık 2 3 39" xfId="60645" xr:uid="{00000000-0005-0000-0000-0000A0060000}"/>
    <cellStyle name="Başlık 2 3 4" xfId="60646" xr:uid="{00000000-0005-0000-0000-0000A1060000}"/>
    <cellStyle name="Başlık 2 3 40" xfId="60647" xr:uid="{00000000-0005-0000-0000-0000A2060000}"/>
    <cellStyle name="Başlık 2 3 41" xfId="60648" xr:uid="{00000000-0005-0000-0000-0000A3060000}"/>
    <cellStyle name="Başlık 2 3 42" xfId="60649" xr:uid="{00000000-0005-0000-0000-0000A4060000}"/>
    <cellStyle name="Başlık 2 3 43" xfId="60650" xr:uid="{00000000-0005-0000-0000-0000A5060000}"/>
    <cellStyle name="Başlık 2 3 44" xfId="60651" xr:uid="{00000000-0005-0000-0000-0000A6060000}"/>
    <cellStyle name="Başlık 2 3 45" xfId="60652" xr:uid="{00000000-0005-0000-0000-0000A7060000}"/>
    <cellStyle name="Başlık 2 3 5" xfId="60653" xr:uid="{00000000-0005-0000-0000-0000A8060000}"/>
    <cellStyle name="Başlık 2 3 6" xfId="60654" xr:uid="{00000000-0005-0000-0000-0000A9060000}"/>
    <cellStyle name="Başlık 2 3 7" xfId="60655" xr:uid="{00000000-0005-0000-0000-0000AA060000}"/>
    <cellStyle name="Başlık 2 3 8" xfId="60656" xr:uid="{00000000-0005-0000-0000-0000AB060000}"/>
    <cellStyle name="Başlık 2 3 9" xfId="60657" xr:uid="{00000000-0005-0000-0000-0000AC060000}"/>
    <cellStyle name="Başlık 2 4" xfId="1195" xr:uid="{00000000-0005-0000-0000-0000AD060000}"/>
    <cellStyle name="Başlık 2 4 2" xfId="1196" xr:uid="{00000000-0005-0000-0000-0000AE060000}"/>
    <cellStyle name="Başlık 2 4 3" xfId="60658" xr:uid="{00000000-0005-0000-0000-0000AF060000}"/>
    <cellStyle name="Başlık 2 5" xfId="1197" xr:uid="{00000000-0005-0000-0000-0000B0060000}"/>
    <cellStyle name="Başlık 2 5 2" xfId="1198" xr:uid="{00000000-0005-0000-0000-0000B1060000}"/>
    <cellStyle name="Başlık 2 6" xfId="1199" xr:uid="{00000000-0005-0000-0000-0000B2060000}"/>
    <cellStyle name="Başlık 2 6 2" xfId="1200" xr:uid="{00000000-0005-0000-0000-0000B3060000}"/>
    <cellStyle name="Başlık 2 7" xfId="1201" xr:uid="{00000000-0005-0000-0000-0000B4060000}"/>
    <cellStyle name="Başlık 2 7 2" xfId="1202" xr:uid="{00000000-0005-0000-0000-0000B5060000}"/>
    <cellStyle name="Başlık 2 8" xfId="1203" xr:uid="{00000000-0005-0000-0000-0000B6060000}"/>
    <cellStyle name="Başlık 2 8 2" xfId="1204" xr:uid="{00000000-0005-0000-0000-0000B7060000}"/>
    <cellStyle name="Başlık 2 9" xfId="1205" xr:uid="{00000000-0005-0000-0000-0000B8060000}"/>
    <cellStyle name="Başlık 2 9 2" xfId="1206" xr:uid="{00000000-0005-0000-0000-0000B9060000}"/>
    <cellStyle name="Başlık 3 10" xfId="1207" xr:uid="{00000000-0005-0000-0000-0000BA060000}"/>
    <cellStyle name="Başlık 3 10 2" xfId="1208" xr:uid="{00000000-0005-0000-0000-0000BB060000}"/>
    <cellStyle name="Başlık 3 11" xfId="1209" xr:uid="{00000000-0005-0000-0000-0000BC060000}"/>
    <cellStyle name="Başlık 3 11 2" xfId="1210" xr:uid="{00000000-0005-0000-0000-0000BD060000}"/>
    <cellStyle name="Başlık 3 12" xfId="1211" xr:uid="{00000000-0005-0000-0000-0000BE060000}"/>
    <cellStyle name="Başlık 3 12 2" xfId="1212" xr:uid="{00000000-0005-0000-0000-0000BF060000}"/>
    <cellStyle name="Başlık 3 13" xfId="1213" xr:uid="{00000000-0005-0000-0000-0000C0060000}"/>
    <cellStyle name="Başlık 3 13 2" xfId="1214" xr:uid="{00000000-0005-0000-0000-0000C1060000}"/>
    <cellStyle name="Başlık 3 14" xfId="1215" xr:uid="{00000000-0005-0000-0000-0000C2060000}"/>
    <cellStyle name="Başlık 3 14 2" xfId="1216" xr:uid="{00000000-0005-0000-0000-0000C3060000}"/>
    <cellStyle name="Başlık 3 15" xfId="1217" xr:uid="{00000000-0005-0000-0000-0000C4060000}"/>
    <cellStyle name="Başlık 3 15 2" xfId="1218" xr:uid="{00000000-0005-0000-0000-0000C5060000}"/>
    <cellStyle name="Başlık 3 16" xfId="1219" xr:uid="{00000000-0005-0000-0000-0000C6060000}"/>
    <cellStyle name="Başlık 3 16 2" xfId="1220" xr:uid="{00000000-0005-0000-0000-0000C7060000}"/>
    <cellStyle name="Başlık 3 17" xfId="1221" xr:uid="{00000000-0005-0000-0000-0000C8060000}"/>
    <cellStyle name="Başlık 3 18" xfId="1222" xr:uid="{00000000-0005-0000-0000-0000C9060000}"/>
    <cellStyle name="Başlık 3 19" xfId="62829" xr:uid="{00000000-0005-0000-0000-0000CA060000}"/>
    <cellStyle name="Başlık 3 2" xfId="1223" xr:uid="{00000000-0005-0000-0000-0000CB060000}"/>
    <cellStyle name="Başlık 3 2 10" xfId="60659" xr:uid="{00000000-0005-0000-0000-0000CC060000}"/>
    <cellStyle name="Başlık 3 2 11" xfId="60660" xr:uid="{00000000-0005-0000-0000-0000CD060000}"/>
    <cellStyle name="Başlık 3 2 12" xfId="60661" xr:uid="{00000000-0005-0000-0000-0000CE060000}"/>
    <cellStyle name="Başlık 3 2 13" xfId="60662" xr:uid="{00000000-0005-0000-0000-0000CF060000}"/>
    <cellStyle name="Başlık 3 2 14" xfId="60663" xr:uid="{00000000-0005-0000-0000-0000D0060000}"/>
    <cellStyle name="Başlık 3 2 15" xfId="60664" xr:uid="{00000000-0005-0000-0000-0000D1060000}"/>
    <cellStyle name="Başlık 3 2 16" xfId="60665" xr:uid="{00000000-0005-0000-0000-0000D2060000}"/>
    <cellStyle name="Başlık 3 2 17" xfId="60666" xr:uid="{00000000-0005-0000-0000-0000D3060000}"/>
    <cellStyle name="Başlık 3 2 18" xfId="60667" xr:uid="{00000000-0005-0000-0000-0000D4060000}"/>
    <cellStyle name="Başlık 3 2 19" xfId="60668" xr:uid="{00000000-0005-0000-0000-0000D5060000}"/>
    <cellStyle name="Başlık 3 2 2" xfId="1224" xr:uid="{00000000-0005-0000-0000-0000D6060000}"/>
    <cellStyle name="Başlık 3 2 2 2" xfId="60669" xr:uid="{00000000-0005-0000-0000-0000D7060000}"/>
    <cellStyle name="Başlık 3 2 20" xfId="60670" xr:uid="{00000000-0005-0000-0000-0000D8060000}"/>
    <cellStyle name="Başlık 3 2 21" xfId="60671" xr:uid="{00000000-0005-0000-0000-0000D9060000}"/>
    <cellStyle name="Başlık 3 2 22" xfId="60672" xr:uid="{00000000-0005-0000-0000-0000DA060000}"/>
    <cellStyle name="Başlık 3 2 23" xfId="60673" xr:uid="{00000000-0005-0000-0000-0000DB060000}"/>
    <cellStyle name="Başlık 3 2 24" xfId="60674" xr:uid="{00000000-0005-0000-0000-0000DC060000}"/>
    <cellStyle name="Başlık 3 2 25" xfId="60675" xr:uid="{00000000-0005-0000-0000-0000DD060000}"/>
    <cellStyle name="Başlık 3 2 26" xfId="60676" xr:uid="{00000000-0005-0000-0000-0000DE060000}"/>
    <cellStyle name="Başlık 3 2 27" xfId="60677" xr:uid="{00000000-0005-0000-0000-0000DF060000}"/>
    <cellStyle name="Başlık 3 2 28" xfId="60678" xr:uid="{00000000-0005-0000-0000-0000E0060000}"/>
    <cellStyle name="Başlık 3 2 29" xfId="60679" xr:uid="{00000000-0005-0000-0000-0000E1060000}"/>
    <cellStyle name="Başlık 3 2 3" xfId="1225" xr:uid="{00000000-0005-0000-0000-0000E2060000}"/>
    <cellStyle name="Başlık 3 2 3 2" xfId="60680" xr:uid="{00000000-0005-0000-0000-0000E3060000}"/>
    <cellStyle name="Başlık 3 2 30" xfId="60681" xr:uid="{00000000-0005-0000-0000-0000E4060000}"/>
    <cellStyle name="Başlık 3 2 31" xfId="60682" xr:uid="{00000000-0005-0000-0000-0000E5060000}"/>
    <cellStyle name="Başlık 3 2 32" xfId="60683" xr:uid="{00000000-0005-0000-0000-0000E6060000}"/>
    <cellStyle name="Başlık 3 2 33" xfId="60684" xr:uid="{00000000-0005-0000-0000-0000E7060000}"/>
    <cellStyle name="Başlık 3 2 34" xfId="60685" xr:uid="{00000000-0005-0000-0000-0000E8060000}"/>
    <cellStyle name="Başlık 3 2 35" xfId="60686" xr:uid="{00000000-0005-0000-0000-0000E9060000}"/>
    <cellStyle name="Başlık 3 2 36" xfId="60687" xr:uid="{00000000-0005-0000-0000-0000EA060000}"/>
    <cellStyle name="Başlık 3 2 37" xfId="60688" xr:uid="{00000000-0005-0000-0000-0000EB060000}"/>
    <cellStyle name="Başlık 3 2 38" xfId="60689" xr:uid="{00000000-0005-0000-0000-0000EC060000}"/>
    <cellStyle name="Başlık 3 2 39" xfId="60690" xr:uid="{00000000-0005-0000-0000-0000ED060000}"/>
    <cellStyle name="Başlık 3 2 4" xfId="60691" xr:uid="{00000000-0005-0000-0000-0000EE060000}"/>
    <cellStyle name="Başlık 3 2 40" xfId="60692" xr:uid="{00000000-0005-0000-0000-0000EF060000}"/>
    <cellStyle name="Başlık 3 2 41" xfId="60693" xr:uid="{00000000-0005-0000-0000-0000F0060000}"/>
    <cellStyle name="Başlık 3 2 42" xfId="60694" xr:uid="{00000000-0005-0000-0000-0000F1060000}"/>
    <cellStyle name="Başlık 3 2 43" xfId="60695" xr:uid="{00000000-0005-0000-0000-0000F2060000}"/>
    <cellStyle name="Başlık 3 2 44" xfId="60696" xr:uid="{00000000-0005-0000-0000-0000F3060000}"/>
    <cellStyle name="Başlık 3 2 45" xfId="60697" xr:uid="{00000000-0005-0000-0000-0000F4060000}"/>
    <cellStyle name="Başlık 3 2 46" xfId="60698" xr:uid="{00000000-0005-0000-0000-0000F5060000}"/>
    <cellStyle name="Başlık 3 2 47" xfId="60699" xr:uid="{00000000-0005-0000-0000-0000F6060000}"/>
    <cellStyle name="Başlık 3 2 5" xfId="60700" xr:uid="{00000000-0005-0000-0000-0000F7060000}"/>
    <cellStyle name="Başlık 3 2 6" xfId="60701" xr:uid="{00000000-0005-0000-0000-0000F8060000}"/>
    <cellStyle name="Başlık 3 2 7" xfId="60702" xr:uid="{00000000-0005-0000-0000-0000F9060000}"/>
    <cellStyle name="Başlık 3 2 8" xfId="60703" xr:uid="{00000000-0005-0000-0000-0000FA060000}"/>
    <cellStyle name="Başlık 3 2 9" xfId="60704" xr:uid="{00000000-0005-0000-0000-0000FB060000}"/>
    <cellStyle name="Başlık 3 3" xfId="1226" xr:uid="{00000000-0005-0000-0000-0000FC060000}"/>
    <cellStyle name="Başlık 3 3 10" xfId="60705" xr:uid="{00000000-0005-0000-0000-0000FD060000}"/>
    <cellStyle name="Başlık 3 3 11" xfId="60706" xr:uid="{00000000-0005-0000-0000-0000FE060000}"/>
    <cellStyle name="Başlık 3 3 12" xfId="60707" xr:uid="{00000000-0005-0000-0000-0000FF060000}"/>
    <cellStyle name="Başlık 3 3 13" xfId="60708" xr:uid="{00000000-0005-0000-0000-000000070000}"/>
    <cellStyle name="Başlık 3 3 14" xfId="60709" xr:uid="{00000000-0005-0000-0000-000001070000}"/>
    <cellStyle name="Başlık 3 3 15" xfId="60710" xr:uid="{00000000-0005-0000-0000-000002070000}"/>
    <cellStyle name="Başlık 3 3 16" xfId="60711" xr:uid="{00000000-0005-0000-0000-000003070000}"/>
    <cellStyle name="Başlık 3 3 17" xfId="60712" xr:uid="{00000000-0005-0000-0000-000004070000}"/>
    <cellStyle name="Başlık 3 3 18" xfId="60713" xr:uid="{00000000-0005-0000-0000-000005070000}"/>
    <cellStyle name="Başlık 3 3 19" xfId="60714" xr:uid="{00000000-0005-0000-0000-000006070000}"/>
    <cellStyle name="Başlık 3 3 2" xfId="1227" xr:uid="{00000000-0005-0000-0000-000007070000}"/>
    <cellStyle name="Başlık 3 3 20" xfId="60715" xr:uid="{00000000-0005-0000-0000-000008070000}"/>
    <cellStyle name="Başlık 3 3 21" xfId="60716" xr:uid="{00000000-0005-0000-0000-000009070000}"/>
    <cellStyle name="Başlık 3 3 22" xfId="60717" xr:uid="{00000000-0005-0000-0000-00000A070000}"/>
    <cellStyle name="Başlık 3 3 23" xfId="60718" xr:uid="{00000000-0005-0000-0000-00000B070000}"/>
    <cellStyle name="Başlık 3 3 24" xfId="60719" xr:uid="{00000000-0005-0000-0000-00000C070000}"/>
    <cellStyle name="Başlık 3 3 25" xfId="60720" xr:uid="{00000000-0005-0000-0000-00000D070000}"/>
    <cellStyle name="Başlık 3 3 26" xfId="60721" xr:uid="{00000000-0005-0000-0000-00000E070000}"/>
    <cellStyle name="Başlık 3 3 27" xfId="60722" xr:uid="{00000000-0005-0000-0000-00000F070000}"/>
    <cellStyle name="Başlık 3 3 28" xfId="60723" xr:uid="{00000000-0005-0000-0000-000010070000}"/>
    <cellStyle name="Başlık 3 3 29" xfId="60724" xr:uid="{00000000-0005-0000-0000-000011070000}"/>
    <cellStyle name="Başlık 3 3 3" xfId="60725" xr:uid="{00000000-0005-0000-0000-000012070000}"/>
    <cellStyle name="Başlık 3 3 30" xfId="60726" xr:uid="{00000000-0005-0000-0000-000013070000}"/>
    <cellStyle name="Başlık 3 3 31" xfId="60727" xr:uid="{00000000-0005-0000-0000-000014070000}"/>
    <cellStyle name="Başlık 3 3 32" xfId="60728" xr:uid="{00000000-0005-0000-0000-000015070000}"/>
    <cellStyle name="Başlık 3 3 33" xfId="60729" xr:uid="{00000000-0005-0000-0000-000016070000}"/>
    <cellStyle name="Başlık 3 3 34" xfId="60730" xr:uid="{00000000-0005-0000-0000-000017070000}"/>
    <cellStyle name="Başlık 3 3 35" xfId="60731" xr:uid="{00000000-0005-0000-0000-000018070000}"/>
    <cellStyle name="Başlık 3 3 36" xfId="60732" xr:uid="{00000000-0005-0000-0000-000019070000}"/>
    <cellStyle name="Başlık 3 3 37" xfId="60733" xr:uid="{00000000-0005-0000-0000-00001A070000}"/>
    <cellStyle name="Başlık 3 3 38" xfId="60734" xr:uid="{00000000-0005-0000-0000-00001B070000}"/>
    <cellStyle name="Başlık 3 3 39" xfId="60735" xr:uid="{00000000-0005-0000-0000-00001C070000}"/>
    <cellStyle name="Başlık 3 3 4" xfId="60736" xr:uid="{00000000-0005-0000-0000-00001D070000}"/>
    <cellStyle name="Başlık 3 3 40" xfId="60737" xr:uid="{00000000-0005-0000-0000-00001E070000}"/>
    <cellStyle name="Başlık 3 3 41" xfId="60738" xr:uid="{00000000-0005-0000-0000-00001F070000}"/>
    <cellStyle name="Başlık 3 3 42" xfId="60739" xr:uid="{00000000-0005-0000-0000-000020070000}"/>
    <cellStyle name="Başlık 3 3 43" xfId="60740" xr:uid="{00000000-0005-0000-0000-000021070000}"/>
    <cellStyle name="Başlık 3 3 44" xfId="60741" xr:uid="{00000000-0005-0000-0000-000022070000}"/>
    <cellStyle name="Başlık 3 3 45" xfId="60742" xr:uid="{00000000-0005-0000-0000-000023070000}"/>
    <cellStyle name="Başlık 3 3 5" xfId="60743" xr:uid="{00000000-0005-0000-0000-000024070000}"/>
    <cellStyle name="Başlık 3 3 6" xfId="60744" xr:uid="{00000000-0005-0000-0000-000025070000}"/>
    <cellStyle name="Başlık 3 3 7" xfId="60745" xr:uid="{00000000-0005-0000-0000-000026070000}"/>
    <cellStyle name="Başlık 3 3 8" xfId="60746" xr:uid="{00000000-0005-0000-0000-000027070000}"/>
    <cellStyle name="Başlık 3 3 9" xfId="60747" xr:uid="{00000000-0005-0000-0000-000028070000}"/>
    <cellStyle name="Başlık 3 4" xfId="1228" xr:uid="{00000000-0005-0000-0000-000029070000}"/>
    <cellStyle name="Başlık 3 4 2" xfId="1229" xr:uid="{00000000-0005-0000-0000-00002A070000}"/>
    <cellStyle name="Başlık 3 4 3" xfId="60748" xr:uid="{00000000-0005-0000-0000-00002B070000}"/>
    <cellStyle name="Başlık 3 5" xfId="1230" xr:uid="{00000000-0005-0000-0000-00002C070000}"/>
    <cellStyle name="Başlık 3 5 2" xfId="1231" xr:uid="{00000000-0005-0000-0000-00002D070000}"/>
    <cellStyle name="Başlık 3 6" xfId="1232" xr:uid="{00000000-0005-0000-0000-00002E070000}"/>
    <cellStyle name="Başlık 3 6 2" xfId="1233" xr:uid="{00000000-0005-0000-0000-00002F070000}"/>
    <cellStyle name="Başlık 3 7" xfId="1234" xr:uid="{00000000-0005-0000-0000-000030070000}"/>
    <cellStyle name="Başlık 3 7 2" xfId="1235" xr:uid="{00000000-0005-0000-0000-000031070000}"/>
    <cellStyle name="Başlık 3 8" xfId="1236" xr:uid="{00000000-0005-0000-0000-000032070000}"/>
    <cellStyle name="Başlık 3 8 2" xfId="1237" xr:uid="{00000000-0005-0000-0000-000033070000}"/>
    <cellStyle name="Başlık 3 9" xfId="1238" xr:uid="{00000000-0005-0000-0000-000034070000}"/>
    <cellStyle name="Başlık 3 9 2" xfId="1239" xr:uid="{00000000-0005-0000-0000-000035070000}"/>
    <cellStyle name="Başlık 4 10" xfId="1240" xr:uid="{00000000-0005-0000-0000-000036070000}"/>
    <cellStyle name="Başlık 4 10 2" xfId="1241" xr:uid="{00000000-0005-0000-0000-000037070000}"/>
    <cellStyle name="Başlık 4 11" xfId="1242" xr:uid="{00000000-0005-0000-0000-000038070000}"/>
    <cellStyle name="Başlık 4 11 2" xfId="1243" xr:uid="{00000000-0005-0000-0000-000039070000}"/>
    <cellStyle name="Başlık 4 12" xfId="1244" xr:uid="{00000000-0005-0000-0000-00003A070000}"/>
    <cellStyle name="Başlık 4 12 2" xfId="1245" xr:uid="{00000000-0005-0000-0000-00003B070000}"/>
    <cellStyle name="Başlık 4 13" xfId="1246" xr:uid="{00000000-0005-0000-0000-00003C070000}"/>
    <cellStyle name="Başlık 4 13 2" xfId="1247" xr:uid="{00000000-0005-0000-0000-00003D070000}"/>
    <cellStyle name="Başlık 4 14" xfId="1248" xr:uid="{00000000-0005-0000-0000-00003E070000}"/>
    <cellStyle name="Başlık 4 14 2" xfId="1249" xr:uid="{00000000-0005-0000-0000-00003F070000}"/>
    <cellStyle name="Başlık 4 15" xfId="1250" xr:uid="{00000000-0005-0000-0000-000040070000}"/>
    <cellStyle name="Başlık 4 15 2" xfId="1251" xr:uid="{00000000-0005-0000-0000-000041070000}"/>
    <cellStyle name="Başlık 4 16" xfId="1252" xr:uid="{00000000-0005-0000-0000-000042070000}"/>
    <cellStyle name="Başlık 4 16 2" xfId="1253" xr:uid="{00000000-0005-0000-0000-000043070000}"/>
    <cellStyle name="Başlık 4 17" xfId="1254" xr:uid="{00000000-0005-0000-0000-000044070000}"/>
    <cellStyle name="Başlık 4 18" xfId="1255" xr:uid="{00000000-0005-0000-0000-000045070000}"/>
    <cellStyle name="Başlık 4 2" xfId="1256" xr:uid="{00000000-0005-0000-0000-000046070000}"/>
    <cellStyle name="Başlık 4 2 10" xfId="60749" xr:uid="{00000000-0005-0000-0000-000047070000}"/>
    <cellStyle name="Başlık 4 2 11" xfId="60750" xr:uid="{00000000-0005-0000-0000-000048070000}"/>
    <cellStyle name="Başlık 4 2 12" xfId="60751" xr:uid="{00000000-0005-0000-0000-000049070000}"/>
    <cellStyle name="Başlık 4 2 13" xfId="60752" xr:uid="{00000000-0005-0000-0000-00004A070000}"/>
    <cellStyle name="Başlık 4 2 14" xfId="60753" xr:uid="{00000000-0005-0000-0000-00004B070000}"/>
    <cellStyle name="Başlık 4 2 15" xfId="60754" xr:uid="{00000000-0005-0000-0000-00004C070000}"/>
    <cellStyle name="Başlık 4 2 16" xfId="60755" xr:uid="{00000000-0005-0000-0000-00004D070000}"/>
    <cellStyle name="Başlık 4 2 17" xfId="60756" xr:uid="{00000000-0005-0000-0000-00004E070000}"/>
    <cellStyle name="Başlık 4 2 18" xfId="60757" xr:uid="{00000000-0005-0000-0000-00004F070000}"/>
    <cellStyle name="Başlık 4 2 19" xfId="60758" xr:uid="{00000000-0005-0000-0000-000050070000}"/>
    <cellStyle name="Başlık 4 2 2" xfId="1257" xr:uid="{00000000-0005-0000-0000-000051070000}"/>
    <cellStyle name="Başlık 4 2 2 2" xfId="60759" xr:uid="{00000000-0005-0000-0000-000052070000}"/>
    <cellStyle name="Başlık 4 2 20" xfId="60760" xr:uid="{00000000-0005-0000-0000-000053070000}"/>
    <cellStyle name="Başlık 4 2 21" xfId="60761" xr:uid="{00000000-0005-0000-0000-000054070000}"/>
    <cellStyle name="Başlık 4 2 22" xfId="60762" xr:uid="{00000000-0005-0000-0000-000055070000}"/>
    <cellStyle name="Başlık 4 2 23" xfId="60763" xr:uid="{00000000-0005-0000-0000-000056070000}"/>
    <cellStyle name="Başlık 4 2 24" xfId="60764" xr:uid="{00000000-0005-0000-0000-000057070000}"/>
    <cellStyle name="Başlık 4 2 25" xfId="60765" xr:uid="{00000000-0005-0000-0000-000058070000}"/>
    <cellStyle name="Başlık 4 2 26" xfId="60766" xr:uid="{00000000-0005-0000-0000-000059070000}"/>
    <cellStyle name="Başlık 4 2 27" xfId="60767" xr:uid="{00000000-0005-0000-0000-00005A070000}"/>
    <cellStyle name="Başlık 4 2 28" xfId="60768" xr:uid="{00000000-0005-0000-0000-00005B070000}"/>
    <cellStyle name="Başlık 4 2 29" xfId="60769" xr:uid="{00000000-0005-0000-0000-00005C070000}"/>
    <cellStyle name="Başlık 4 2 3" xfId="1258" xr:uid="{00000000-0005-0000-0000-00005D070000}"/>
    <cellStyle name="Başlık 4 2 3 2" xfId="60770" xr:uid="{00000000-0005-0000-0000-00005E070000}"/>
    <cellStyle name="Başlık 4 2 30" xfId="60771" xr:uid="{00000000-0005-0000-0000-00005F070000}"/>
    <cellStyle name="Başlık 4 2 31" xfId="60772" xr:uid="{00000000-0005-0000-0000-000060070000}"/>
    <cellStyle name="Başlık 4 2 32" xfId="60773" xr:uid="{00000000-0005-0000-0000-000061070000}"/>
    <cellStyle name="Başlık 4 2 33" xfId="60774" xr:uid="{00000000-0005-0000-0000-000062070000}"/>
    <cellStyle name="Başlık 4 2 34" xfId="60775" xr:uid="{00000000-0005-0000-0000-000063070000}"/>
    <cellStyle name="Başlık 4 2 35" xfId="60776" xr:uid="{00000000-0005-0000-0000-000064070000}"/>
    <cellStyle name="Başlık 4 2 36" xfId="60777" xr:uid="{00000000-0005-0000-0000-000065070000}"/>
    <cellStyle name="Başlık 4 2 37" xfId="60778" xr:uid="{00000000-0005-0000-0000-000066070000}"/>
    <cellStyle name="Başlık 4 2 38" xfId="60779" xr:uid="{00000000-0005-0000-0000-000067070000}"/>
    <cellStyle name="Başlık 4 2 39" xfId="60780" xr:uid="{00000000-0005-0000-0000-000068070000}"/>
    <cellStyle name="Başlık 4 2 4" xfId="60781" xr:uid="{00000000-0005-0000-0000-000069070000}"/>
    <cellStyle name="Başlık 4 2 40" xfId="60782" xr:uid="{00000000-0005-0000-0000-00006A070000}"/>
    <cellStyle name="Başlık 4 2 41" xfId="60783" xr:uid="{00000000-0005-0000-0000-00006B070000}"/>
    <cellStyle name="Başlık 4 2 42" xfId="60784" xr:uid="{00000000-0005-0000-0000-00006C070000}"/>
    <cellStyle name="Başlık 4 2 43" xfId="60785" xr:uid="{00000000-0005-0000-0000-00006D070000}"/>
    <cellStyle name="Başlık 4 2 44" xfId="60786" xr:uid="{00000000-0005-0000-0000-00006E070000}"/>
    <cellStyle name="Başlık 4 2 45" xfId="60787" xr:uid="{00000000-0005-0000-0000-00006F070000}"/>
    <cellStyle name="Başlık 4 2 46" xfId="60788" xr:uid="{00000000-0005-0000-0000-000070070000}"/>
    <cellStyle name="Başlık 4 2 47" xfId="60789" xr:uid="{00000000-0005-0000-0000-000071070000}"/>
    <cellStyle name="Başlık 4 2 5" xfId="60790" xr:uid="{00000000-0005-0000-0000-000072070000}"/>
    <cellStyle name="Başlık 4 2 6" xfId="60791" xr:uid="{00000000-0005-0000-0000-000073070000}"/>
    <cellStyle name="Başlık 4 2 7" xfId="60792" xr:uid="{00000000-0005-0000-0000-000074070000}"/>
    <cellStyle name="Başlık 4 2 8" xfId="60793" xr:uid="{00000000-0005-0000-0000-000075070000}"/>
    <cellStyle name="Başlık 4 2 9" xfId="60794" xr:uid="{00000000-0005-0000-0000-000076070000}"/>
    <cellStyle name="Başlık 4 3" xfId="1259" xr:uid="{00000000-0005-0000-0000-000077070000}"/>
    <cellStyle name="Başlık 4 3 10" xfId="60795" xr:uid="{00000000-0005-0000-0000-000078070000}"/>
    <cellStyle name="Başlık 4 3 11" xfId="60796" xr:uid="{00000000-0005-0000-0000-000079070000}"/>
    <cellStyle name="Başlık 4 3 12" xfId="60797" xr:uid="{00000000-0005-0000-0000-00007A070000}"/>
    <cellStyle name="Başlık 4 3 13" xfId="60798" xr:uid="{00000000-0005-0000-0000-00007B070000}"/>
    <cellStyle name="Başlık 4 3 14" xfId="60799" xr:uid="{00000000-0005-0000-0000-00007C070000}"/>
    <cellStyle name="Başlık 4 3 15" xfId="60800" xr:uid="{00000000-0005-0000-0000-00007D070000}"/>
    <cellStyle name="Başlık 4 3 16" xfId="60801" xr:uid="{00000000-0005-0000-0000-00007E070000}"/>
    <cellStyle name="Başlık 4 3 17" xfId="60802" xr:uid="{00000000-0005-0000-0000-00007F070000}"/>
    <cellStyle name="Başlık 4 3 18" xfId="60803" xr:uid="{00000000-0005-0000-0000-000080070000}"/>
    <cellStyle name="Başlık 4 3 19" xfId="60804" xr:uid="{00000000-0005-0000-0000-000081070000}"/>
    <cellStyle name="Başlık 4 3 2" xfId="1260" xr:uid="{00000000-0005-0000-0000-000082070000}"/>
    <cellStyle name="Başlık 4 3 20" xfId="60805" xr:uid="{00000000-0005-0000-0000-000083070000}"/>
    <cellStyle name="Başlık 4 3 21" xfId="60806" xr:uid="{00000000-0005-0000-0000-000084070000}"/>
    <cellStyle name="Başlık 4 3 22" xfId="60807" xr:uid="{00000000-0005-0000-0000-000085070000}"/>
    <cellStyle name="Başlık 4 3 23" xfId="60808" xr:uid="{00000000-0005-0000-0000-000086070000}"/>
    <cellStyle name="Başlık 4 3 24" xfId="60809" xr:uid="{00000000-0005-0000-0000-000087070000}"/>
    <cellStyle name="Başlık 4 3 25" xfId="60810" xr:uid="{00000000-0005-0000-0000-000088070000}"/>
    <cellStyle name="Başlık 4 3 26" xfId="60811" xr:uid="{00000000-0005-0000-0000-000089070000}"/>
    <cellStyle name="Başlık 4 3 27" xfId="60812" xr:uid="{00000000-0005-0000-0000-00008A070000}"/>
    <cellStyle name="Başlık 4 3 28" xfId="60813" xr:uid="{00000000-0005-0000-0000-00008B070000}"/>
    <cellStyle name="Başlık 4 3 29" xfId="60814" xr:uid="{00000000-0005-0000-0000-00008C070000}"/>
    <cellStyle name="Başlık 4 3 3" xfId="60815" xr:uid="{00000000-0005-0000-0000-00008D070000}"/>
    <cellStyle name="Başlık 4 3 30" xfId="60816" xr:uid="{00000000-0005-0000-0000-00008E070000}"/>
    <cellStyle name="Başlık 4 3 31" xfId="60817" xr:uid="{00000000-0005-0000-0000-00008F070000}"/>
    <cellStyle name="Başlık 4 3 32" xfId="60818" xr:uid="{00000000-0005-0000-0000-000090070000}"/>
    <cellStyle name="Başlık 4 3 33" xfId="60819" xr:uid="{00000000-0005-0000-0000-000091070000}"/>
    <cellStyle name="Başlık 4 3 34" xfId="60820" xr:uid="{00000000-0005-0000-0000-000092070000}"/>
    <cellStyle name="Başlık 4 3 35" xfId="60821" xr:uid="{00000000-0005-0000-0000-000093070000}"/>
    <cellStyle name="Başlık 4 3 36" xfId="60822" xr:uid="{00000000-0005-0000-0000-000094070000}"/>
    <cellStyle name="Başlık 4 3 37" xfId="60823" xr:uid="{00000000-0005-0000-0000-000095070000}"/>
    <cellStyle name="Başlık 4 3 38" xfId="60824" xr:uid="{00000000-0005-0000-0000-000096070000}"/>
    <cellStyle name="Başlık 4 3 39" xfId="60825" xr:uid="{00000000-0005-0000-0000-000097070000}"/>
    <cellStyle name="Başlık 4 3 4" xfId="60826" xr:uid="{00000000-0005-0000-0000-000098070000}"/>
    <cellStyle name="Başlık 4 3 40" xfId="60827" xr:uid="{00000000-0005-0000-0000-000099070000}"/>
    <cellStyle name="Başlık 4 3 41" xfId="60828" xr:uid="{00000000-0005-0000-0000-00009A070000}"/>
    <cellStyle name="Başlık 4 3 42" xfId="60829" xr:uid="{00000000-0005-0000-0000-00009B070000}"/>
    <cellStyle name="Başlık 4 3 43" xfId="60830" xr:uid="{00000000-0005-0000-0000-00009C070000}"/>
    <cellStyle name="Başlık 4 3 44" xfId="60831" xr:uid="{00000000-0005-0000-0000-00009D070000}"/>
    <cellStyle name="Başlık 4 3 45" xfId="60832" xr:uid="{00000000-0005-0000-0000-00009E070000}"/>
    <cellStyle name="Başlık 4 3 5" xfId="60833" xr:uid="{00000000-0005-0000-0000-00009F070000}"/>
    <cellStyle name="Başlık 4 3 6" xfId="60834" xr:uid="{00000000-0005-0000-0000-0000A0070000}"/>
    <cellStyle name="Başlık 4 3 7" xfId="60835" xr:uid="{00000000-0005-0000-0000-0000A1070000}"/>
    <cellStyle name="Başlık 4 3 8" xfId="60836" xr:uid="{00000000-0005-0000-0000-0000A2070000}"/>
    <cellStyle name="Başlık 4 3 9" xfId="60837" xr:uid="{00000000-0005-0000-0000-0000A3070000}"/>
    <cellStyle name="Başlık 4 4" xfId="1261" xr:uid="{00000000-0005-0000-0000-0000A4070000}"/>
    <cellStyle name="Başlık 4 4 2" xfId="1262" xr:uid="{00000000-0005-0000-0000-0000A5070000}"/>
    <cellStyle name="Başlık 4 4 3" xfId="60838" xr:uid="{00000000-0005-0000-0000-0000A6070000}"/>
    <cellStyle name="Başlık 4 5" xfId="1263" xr:uid="{00000000-0005-0000-0000-0000A7070000}"/>
    <cellStyle name="Başlık 4 5 2" xfId="1264" xr:uid="{00000000-0005-0000-0000-0000A8070000}"/>
    <cellStyle name="Başlık 4 6" xfId="1265" xr:uid="{00000000-0005-0000-0000-0000A9070000}"/>
    <cellStyle name="Başlık 4 6 2" xfId="1266" xr:uid="{00000000-0005-0000-0000-0000AA070000}"/>
    <cellStyle name="Başlık 4 7" xfId="1267" xr:uid="{00000000-0005-0000-0000-0000AB070000}"/>
    <cellStyle name="Başlık 4 7 2" xfId="1268" xr:uid="{00000000-0005-0000-0000-0000AC070000}"/>
    <cellStyle name="Başlık 4 8" xfId="1269" xr:uid="{00000000-0005-0000-0000-0000AD070000}"/>
    <cellStyle name="Başlık 4 8 2" xfId="1270" xr:uid="{00000000-0005-0000-0000-0000AE070000}"/>
    <cellStyle name="Başlık 4 9" xfId="1271" xr:uid="{00000000-0005-0000-0000-0000AF070000}"/>
    <cellStyle name="Başlık 4 9 2" xfId="1272" xr:uid="{00000000-0005-0000-0000-0000B0070000}"/>
    <cellStyle name="Binli? Ayracı_OCAK ŞUBAT 3KATEGORİ BAZINDA BÜTÇE FİİLİ 05.04.2006" xfId="60839" xr:uid="{00000000-0005-0000-0000-0000B1070000}"/>
    <cellStyle name="Binlik Ayracı [0] 10" xfId="1273" xr:uid="{00000000-0005-0000-0000-0000B2070000}"/>
    <cellStyle name="Binlik Ayracı [0] 11" xfId="1274" xr:uid="{00000000-0005-0000-0000-0000B3070000}"/>
    <cellStyle name="Binlik Ayracı [0] 12" xfId="1275" xr:uid="{00000000-0005-0000-0000-0000B4070000}"/>
    <cellStyle name="Binlik Ayracı [0] 13" xfId="1276" xr:uid="{00000000-0005-0000-0000-0000B5070000}"/>
    <cellStyle name="Binlik Ayracı [0] 14" xfId="1277" xr:uid="{00000000-0005-0000-0000-0000B6070000}"/>
    <cellStyle name="Binlik Ayracı [0] 15" xfId="1278" xr:uid="{00000000-0005-0000-0000-0000B7070000}"/>
    <cellStyle name="Binlik Ayracı [0] 16" xfId="1279" xr:uid="{00000000-0005-0000-0000-0000B8070000}"/>
    <cellStyle name="Binlik Ayracı [0] 17" xfId="1280" xr:uid="{00000000-0005-0000-0000-0000B9070000}"/>
    <cellStyle name="Binlik Ayracı [0] 18" xfId="1281" xr:uid="{00000000-0005-0000-0000-0000BA070000}"/>
    <cellStyle name="Binlik Ayracı [0] 2" xfId="1282" xr:uid="{00000000-0005-0000-0000-0000BB070000}"/>
    <cellStyle name="Binlik Ayracı [0] 2 2" xfId="62453" xr:uid="{00000000-0005-0000-0000-0000BC070000}"/>
    <cellStyle name="Binlik Ayracı [0] 2 3" xfId="62454" xr:uid="{00000000-0005-0000-0000-0000BD070000}"/>
    <cellStyle name="Binlik Ayracı [0] 2 4" xfId="62455" xr:uid="{00000000-0005-0000-0000-0000BE070000}"/>
    <cellStyle name="Binlik Ayracı [0] 2 5" xfId="62456" xr:uid="{00000000-0005-0000-0000-0000BF070000}"/>
    <cellStyle name="Binlik Ayracı [0] 2 6" xfId="62457" xr:uid="{00000000-0005-0000-0000-0000C0070000}"/>
    <cellStyle name="Binlik Ayracı [0] 3" xfId="1283" xr:uid="{00000000-0005-0000-0000-0000C1070000}"/>
    <cellStyle name="Binlik Ayracı [0] 3 2" xfId="62458" xr:uid="{00000000-0005-0000-0000-0000C2070000}"/>
    <cellStyle name="Binlik Ayracı [0] 3 3" xfId="62459" xr:uid="{00000000-0005-0000-0000-0000C3070000}"/>
    <cellStyle name="Binlik Ayracı [0] 3 4" xfId="62460" xr:uid="{00000000-0005-0000-0000-0000C4070000}"/>
    <cellStyle name="Binlik Ayracı [0] 4" xfId="1284" xr:uid="{00000000-0005-0000-0000-0000C5070000}"/>
    <cellStyle name="Binlik Ayracı [0] 5" xfId="1285" xr:uid="{00000000-0005-0000-0000-0000C6070000}"/>
    <cellStyle name="Binlik Ayracı [0] 6" xfId="1286" xr:uid="{00000000-0005-0000-0000-0000C7070000}"/>
    <cellStyle name="Binlik Ayracı [0] 7" xfId="1287" xr:uid="{00000000-0005-0000-0000-0000C8070000}"/>
    <cellStyle name="Binlik Ayracı [0] 8" xfId="1288" xr:uid="{00000000-0005-0000-0000-0000C9070000}"/>
    <cellStyle name="Binlik Ayracı [0] 9" xfId="1289" xr:uid="{00000000-0005-0000-0000-0000CA070000}"/>
    <cellStyle name="Binlik Ayracı 10" xfId="1290" xr:uid="{00000000-0005-0000-0000-0000CB070000}"/>
    <cellStyle name="Binlik Ayracı 11" xfId="1291" xr:uid="{00000000-0005-0000-0000-0000CC070000}"/>
    <cellStyle name="Binlik Ayracı 12" xfId="1292" xr:uid="{00000000-0005-0000-0000-0000CD070000}"/>
    <cellStyle name="Binlik Ayracı 13" xfId="1293" xr:uid="{00000000-0005-0000-0000-0000CE070000}"/>
    <cellStyle name="Binlik Ayracı 14" xfId="1294" xr:uid="{00000000-0005-0000-0000-0000CF070000}"/>
    <cellStyle name="Binlik Ayracı 15" xfId="1295" xr:uid="{00000000-0005-0000-0000-0000D0070000}"/>
    <cellStyle name="Binlik Ayracı 15 2" xfId="62461" xr:uid="{00000000-0005-0000-0000-0000D1070000}"/>
    <cellStyle name="Binlik Ayracı 15 3" xfId="62462" xr:uid="{00000000-0005-0000-0000-0000D2070000}"/>
    <cellStyle name="Binlik Ayracı 15 4" xfId="62463" xr:uid="{00000000-0005-0000-0000-0000D3070000}"/>
    <cellStyle name="Binlik Ayracı 16" xfId="1296" xr:uid="{00000000-0005-0000-0000-0000D4070000}"/>
    <cellStyle name="Binlik Ayracı 16 2" xfId="62464" xr:uid="{00000000-0005-0000-0000-0000D5070000}"/>
    <cellStyle name="Binlik Ayracı 17" xfId="1297" xr:uid="{00000000-0005-0000-0000-0000D6070000}"/>
    <cellStyle name="Binlik Ayracı 17 2" xfId="62465" xr:uid="{00000000-0005-0000-0000-0000D7070000}"/>
    <cellStyle name="Binlik Ayracı 18" xfId="1298" xr:uid="{00000000-0005-0000-0000-0000D8070000}"/>
    <cellStyle name="Binlik Ayracı 19" xfId="60840" xr:uid="{00000000-0005-0000-0000-0000D9070000}"/>
    <cellStyle name="Binlik Ayracı 2" xfId="1299" xr:uid="{00000000-0005-0000-0000-0000DA070000}"/>
    <cellStyle name="Binlik Ayracı 2 10" xfId="62466" xr:uid="{00000000-0005-0000-0000-0000DB070000}"/>
    <cellStyle name="Binlik Ayracı 2 11" xfId="62467" xr:uid="{00000000-0005-0000-0000-0000DC070000}"/>
    <cellStyle name="Binlik Ayracı 2 12" xfId="62468" xr:uid="{00000000-0005-0000-0000-0000DD070000}"/>
    <cellStyle name="Binlik Ayracı 2 2" xfId="1300" xr:uid="{00000000-0005-0000-0000-0000DE070000}"/>
    <cellStyle name="Binlik Ayracı 2 2 2" xfId="1301" xr:uid="{00000000-0005-0000-0000-0000DF070000}"/>
    <cellStyle name="Binlik Ayracı 2 2 2 2" xfId="1302" xr:uid="{00000000-0005-0000-0000-0000E0070000}"/>
    <cellStyle name="Binlik Ayracı 2 3" xfId="1303" xr:uid="{00000000-0005-0000-0000-0000E1070000}"/>
    <cellStyle name="Binlik Ayracı 2 3 2" xfId="1304" xr:uid="{00000000-0005-0000-0000-0000E2070000}"/>
    <cellStyle name="Binlik Ayracı 2 4" xfId="1305" xr:uid="{00000000-0005-0000-0000-0000E3070000}"/>
    <cellStyle name="Binlik Ayracı 2 5" xfId="1306" xr:uid="{00000000-0005-0000-0000-0000E4070000}"/>
    <cellStyle name="Binlik Ayracı 2 5 2" xfId="60841" xr:uid="{00000000-0005-0000-0000-0000E5070000}"/>
    <cellStyle name="Binlik Ayracı 2 6" xfId="60842" xr:uid="{00000000-0005-0000-0000-0000E6070000}"/>
    <cellStyle name="Binlik Ayracı 2 7" xfId="62469" xr:uid="{00000000-0005-0000-0000-0000E7070000}"/>
    <cellStyle name="Binlik Ayracı 2 8" xfId="62470" xr:uid="{00000000-0005-0000-0000-0000E8070000}"/>
    <cellStyle name="Binlik Ayracı 2 9" xfId="62471" xr:uid="{00000000-0005-0000-0000-0000E9070000}"/>
    <cellStyle name="Binlik Ayracı 20" xfId="62472" xr:uid="{00000000-0005-0000-0000-0000EA070000}"/>
    <cellStyle name="Binlik Ayracı 21" xfId="62473" xr:uid="{00000000-0005-0000-0000-0000EB070000}"/>
    <cellStyle name="Binlik Ayracı 22" xfId="62474" xr:uid="{00000000-0005-0000-0000-0000EC070000}"/>
    <cellStyle name="Binlik Ayracı 3" xfId="1307" xr:uid="{00000000-0005-0000-0000-0000ED070000}"/>
    <cellStyle name="Binlik Ayracı 3 2" xfId="1308" xr:uid="{00000000-0005-0000-0000-0000EE070000}"/>
    <cellStyle name="Binlik Ayracı 3 3" xfId="1309" xr:uid="{00000000-0005-0000-0000-0000EF070000}"/>
    <cellStyle name="Binlik Ayracı 4" xfId="1310" xr:uid="{00000000-0005-0000-0000-0000F0070000}"/>
    <cellStyle name="Binlik Ayracı 4 2" xfId="1311" xr:uid="{00000000-0005-0000-0000-0000F1070000}"/>
    <cellStyle name="Binlik Ayracı 4 2 2" xfId="1312" xr:uid="{00000000-0005-0000-0000-0000F2070000}"/>
    <cellStyle name="Binlik Ayracı 4 3" xfId="1313" xr:uid="{00000000-0005-0000-0000-0000F3070000}"/>
    <cellStyle name="Binlik Ayracı 4 4" xfId="1314" xr:uid="{00000000-0005-0000-0000-0000F4070000}"/>
    <cellStyle name="Binlik Ayracı 5" xfId="1315" xr:uid="{00000000-0005-0000-0000-0000F5070000}"/>
    <cellStyle name="Binlik Ayracı 5 2" xfId="1316" xr:uid="{00000000-0005-0000-0000-0000F6070000}"/>
    <cellStyle name="Binlik Ayracı 5 3" xfId="1317" xr:uid="{00000000-0005-0000-0000-0000F7070000}"/>
    <cellStyle name="Binlik Ayracı 5 4" xfId="1318" xr:uid="{00000000-0005-0000-0000-0000F8070000}"/>
    <cellStyle name="Binlik Ayracı 5 5" xfId="1319" xr:uid="{00000000-0005-0000-0000-0000F9070000}"/>
    <cellStyle name="Binlik Ayracı 6" xfId="1320" xr:uid="{00000000-0005-0000-0000-0000FA070000}"/>
    <cellStyle name="Binlik Ayracı 6 2" xfId="1321" xr:uid="{00000000-0005-0000-0000-0000FB070000}"/>
    <cellStyle name="Binlik Ayracı 6 3" xfId="1322" xr:uid="{00000000-0005-0000-0000-0000FC070000}"/>
    <cellStyle name="Binlik Ayracı 7" xfId="1323" xr:uid="{00000000-0005-0000-0000-0000FD070000}"/>
    <cellStyle name="Binlik Ayracı 7 2" xfId="1324" xr:uid="{00000000-0005-0000-0000-0000FE070000}"/>
    <cellStyle name="Binlik Ayracı 7 3" xfId="1325" xr:uid="{00000000-0005-0000-0000-0000FF070000}"/>
    <cellStyle name="Binlik Ayracı 8" xfId="1326" xr:uid="{00000000-0005-0000-0000-000000080000}"/>
    <cellStyle name="Binlik Ayracı 8 2" xfId="1327" xr:uid="{00000000-0005-0000-0000-000001080000}"/>
    <cellStyle name="Binlik Ayracı 9" xfId="1328" xr:uid="{00000000-0005-0000-0000-000002080000}"/>
    <cellStyle name="Binliū Ayracı_OCAK ŞUBAT 3KATEGORİ BAZINDA BÜTÇE FİİLİ 05.04.2006" xfId="1329" xr:uid="{00000000-0005-0000-0000-000003080000}"/>
    <cellStyle name="BMU001" xfId="1330" xr:uid="{00000000-0005-0000-0000-000004080000}"/>
    <cellStyle name="BMU001pol" xfId="1331" xr:uid="{00000000-0005-0000-0000-000005080000}"/>
    <cellStyle name="BMU001T" xfId="1332" xr:uid="{00000000-0005-0000-0000-000006080000}"/>
    <cellStyle name="BMU002" xfId="1333" xr:uid="{00000000-0005-0000-0000-000007080000}"/>
    <cellStyle name="BMU002B" xfId="1334" xr:uid="{00000000-0005-0000-0000-000008080000}"/>
    <cellStyle name="BMU002P1" xfId="1335" xr:uid="{00000000-0005-0000-0000-000009080000}"/>
    <cellStyle name="BMU002P2" xfId="1336" xr:uid="{00000000-0005-0000-0000-00000A080000}"/>
    <cellStyle name="BMU003" xfId="1337" xr:uid="{00000000-0005-0000-0000-00000B080000}"/>
    <cellStyle name="BMU003A" xfId="1338" xr:uid="{00000000-0005-0000-0000-00000C080000}"/>
    <cellStyle name="BMU004" xfId="1339" xr:uid="{00000000-0005-0000-0000-00000D080000}"/>
    <cellStyle name="BMU005" xfId="1340" xr:uid="{00000000-0005-0000-0000-00000E080000}"/>
    <cellStyle name="BMU005B" xfId="1341" xr:uid="{00000000-0005-0000-0000-00000F080000}"/>
    <cellStyle name="BMU005K" xfId="1342" xr:uid="{00000000-0005-0000-0000-000010080000}"/>
    <cellStyle name="bmu007" xfId="1343" xr:uid="{00000000-0005-0000-0000-000011080000}"/>
    <cellStyle name="bmu008" xfId="1344" xr:uid="{00000000-0005-0000-0000-000012080000}"/>
    <cellStyle name="Border" xfId="60843" xr:uid="{00000000-0005-0000-0000-000013080000}"/>
    <cellStyle name="C" xfId="1345" xr:uid="{00000000-0005-0000-0000-000014080000}"/>
    <cellStyle name="C 2" xfId="1346" xr:uid="{00000000-0005-0000-0000-000015080000}"/>
    <cellStyle name="Calc Currency (0)" xfId="1347" xr:uid="{00000000-0005-0000-0000-000016080000}"/>
    <cellStyle name="Calc Currency (2)" xfId="1348" xr:uid="{00000000-0005-0000-0000-000017080000}"/>
    <cellStyle name="Calc Percent (0)" xfId="1349" xr:uid="{00000000-0005-0000-0000-000018080000}"/>
    <cellStyle name="Calc Percent (1)" xfId="1350" xr:uid="{00000000-0005-0000-0000-000019080000}"/>
    <cellStyle name="Calc Percent (2)" xfId="1351" xr:uid="{00000000-0005-0000-0000-00001A080000}"/>
    <cellStyle name="Calc Units (0)" xfId="1352" xr:uid="{00000000-0005-0000-0000-00001B080000}"/>
    <cellStyle name="Calc Units (1)" xfId="1353" xr:uid="{00000000-0005-0000-0000-00001C080000}"/>
    <cellStyle name="Calc Units (2)" xfId="1354" xr:uid="{00000000-0005-0000-0000-00001D080000}"/>
    <cellStyle name="Calculation 10" xfId="1355" xr:uid="{00000000-0005-0000-0000-00001E080000}"/>
    <cellStyle name="Calculation 11" xfId="1356" xr:uid="{00000000-0005-0000-0000-00001F080000}"/>
    <cellStyle name="Calculation 12" xfId="1357" xr:uid="{00000000-0005-0000-0000-000020080000}"/>
    <cellStyle name="Calculation 13" xfId="1358" xr:uid="{00000000-0005-0000-0000-000021080000}"/>
    <cellStyle name="Calculation 14" xfId="1359" xr:uid="{00000000-0005-0000-0000-000022080000}"/>
    <cellStyle name="Calculation 15" xfId="1360" xr:uid="{00000000-0005-0000-0000-000023080000}"/>
    <cellStyle name="Calculation 16" xfId="1361" xr:uid="{00000000-0005-0000-0000-000024080000}"/>
    <cellStyle name="Calculation 17" xfId="62623" xr:uid="{00000000-0005-0000-0000-000025080000}"/>
    <cellStyle name="Calculation 18" xfId="62789" xr:uid="{00000000-0005-0000-0000-000026080000}"/>
    <cellStyle name="Calculation 2" xfId="1362" xr:uid="{00000000-0005-0000-0000-000027080000}"/>
    <cellStyle name="Calculation 2 2" xfId="62475" xr:uid="{00000000-0005-0000-0000-000028080000}"/>
    <cellStyle name="Calculation 3" xfId="1363" xr:uid="{00000000-0005-0000-0000-000029080000}"/>
    <cellStyle name="Calculation 4" xfId="1364" xr:uid="{00000000-0005-0000-0000-00002A080000}"/>
    <cellStyle name="Calculation 5" xfId="1365" xr:uid="{00000000-0005-0000-0000-00002B080000}"/>
    <cellStyle name="Calculation 6" xfId="1366" xr:uid="{00000000-0005-0000-0000-00002C080000}"/>
    <cellStyle name="Calculation 7" xfId="1367" xr:uid="{00000000-0005-0000-0000-00002D080000}"/>
    <cellStyle name="Calculation 8" xfId="1368" xr:uid="{00000000-0005-0000-0000-00002E080000}"/>
    <cellStyle name="Calculation 9" xfId="1369" xr:uid="{00000000-0005-0000-0000-00002F080000}"/>
    <cellStyle name="Check Cell 10" xfId="1370" xr:uid="{00000000-0005-0000-0000-000030080000}"/>
    <cellStyle name="Check Cell 11" xfId="1371" xr:uid="{00000000-0005-0000-0000-000031080000}"/>
    <cellStyle name="Check Cell 12" xfId="1372" xr:uid="{00000000-0005-0000-0000-000032080000}"/>
    <cellStyle name="Check Cell 13" xfId="1373" xr:uid="{00000000-0005-0000-0000-000033080000}"/>
    <cellStyle name="Check Cell 14" xfId="1374" xr:uid="{00000000-0005-0000-0000-000034080000}"/>
    <cellStyle name="Check Cell 15" xfId="1375" xr:uid="{00000000-0005-0000-0000-000035080000}"/>
    <cellStyle name="Check Cell 16" xfId="1376" xr:uid="{00000000-0005-0000-0000-000036080000}"/>
    <cellStyle name="Check Cell 17" xfId="62624" xr:uid="{00000000-0005-0000-0000-000037080000}"/>
    <cellStyle name="Check Cell 2" xfId="1377" xr:uid="{00000000-0005-0000-0000-000038080000}"/>
    <cellStyle name="Check Cell 2 2" xfId="62476" xr:uid="{00000000-0005-0000-0000-000039080000}"/>
    <cellStyle name="Check Cell 3" xfId="1378" xr:uid="{00000000-0005-0000-0000-00003A080000}"/>
    <cellStyle name="Check Cell 4" xfId="1379" xr:uid="{00000000-0005-0000-0000-00003B080000}"/>
    <cellStyle name="Check Cell 5" xfId="1380" xr:uid="{00000000-0005-0000-0000-00003C080000}"/>
    <cellStyle name="Check Cell 6" xfId="1381" xr:uid="{00000000-0005-0000-0000-00003D080000}"/>
    <cellStyle name="Check Cell 7" xfId="1382" xr:uid="{00000000-0005-0000-0000-00003E080000}"/>
    <cellStyle name="Check Cell 8" xfId="1383" xr:uid="{00000000-0005-0000-0000-00003F080000}"/>
    <cellStyle name="Check Cell 9" xfId="5477" xr:uid="{00000000-0005-0000-0000-000040080000}"/>
    <cellStyle name="Collegamento ipertestuale visitato_NEGS" xfId="62477" xr:uid="{00000000-0005-0000-0000-000041080000}"/>
    <cellStyle name="Collegamento ipertestuale_NEGS" xfId="62478" xr:uid="{00000000-0005-0000-0000-000042080000}"/>
    <cellStyle name="Column_Title" xfId="1531" xr:uid="{00000000-0005-0000-0000-000043080000}"/>
    <cellStyle name="Comma  - Style1" xfId="62479" xr:uid="{00000000-0005-0000-0000-000044080000}"/>
    <cellStyle name="Comma  - Style2" xfId="62480" xr:uid="{00000000-0005-0000-0000-000045080000}"/>
    <cellStyle name="Comma  - Style3" xfId="62481" xr:uid="{00000000-0005-0000-0000-000046080000}"/>
    <cellStyle name="Comma  - Style4" xfId="62482" xr:uid="{00000000-0005-0000-0000-000047080000}"/>
    <cellStyle name="Comma  - Style5" xfId="62483" xr:uid="{00000000-0005-0000-0000-000048080000}"/>
    <cellStyle name="Comma  - Style6" xfId="62484" xr:uid="{00000000-0005-0000-0000-000049080000}"/>
    <cellStyle name="Comma  - Style7" xfId="62485" xr:uid="{00000000-0005-0000-0000-00004A080000}"/>
    <cellStyle name="Comma  - Style8" xfId="62486" xr:uid="{00000000-0005-0000-0000-00004B080000}"/>
    <cellStyle name="Comma [00]" xfId="1532" xr:uid="{00000000-0005-0000-0000-00004C080000}"/>
    <cellStyle name="Comma 10" xfId="62590" xr:uid="{00000000-0005-0000-0000-00004D080000}"/>
    <cellStyle name="Comma 2" xfId="1533" xr:uid="{00000000-0005-0000-0000-00004E080000}"/>
    <cellStyle name="Comma 2 2" xfId="1534" xr:uid="{00000000-0005-0000-0000-00004F080000}"/>
    <cellStyle name="Comma 2 3" xfId="62487" xr:uid="{00000000-0005-0000-0000-000050080000}"/>
    <cellStyle name="Comma 3" xfId="1535" xr:uid="{00000000-0005-0000-0000-000051080000}"/>
    <cellStyle name="Comma 4" xfId="1536" xr:uid="{00000000-0005-0000-0000-000052080000}"/>
    <cellStyle name="Comma 5" xfId="1537" xr:uid="{00000000-0005-0000-0000-000053080000}"/>
    <cellStyle name="Comma 6" xfId="1538" xr:uid="{00000000-0005-0000-0000-000054080000}"/>
    <cellStyle name="Comma 7" xfId="1539" xr:uid="{00000000-0005-0000-0000-000055080000}"/>
    <cellStyle name="Comma 8" xfId="1540" xr:uid="{00000000-0005-0000-0000-000056080000}"/>
    <cellStyle name="Comma 9" xfId="62364" xr:uid="{00000000-0005-0000-0000-000057080000}"/>
    <cellStyle name="Comma0" xfId="60926" xr:uid="{00000000-0005-0000-0000-000058080000}"/>
    <cellStyle name="Comma0 - Biçem2" xfId="1541" xr:uid="{00000000-0005-0000-0000-000059080000}"/>
    <cellStyle name="Currency (0.00)" xfId="62488" xr:uid="{00000000-0005-0000-0000-00005A080000}"/>
    <cellStyle name="Currency [00]" xfId="1542" xr:uid="{00000000-0005-0000-0000-00005B080000}"/>
    <cellStyle name="Currency0" xfId="60927" xr:uid="{00000000-0005-0000-0000-00005C080000}"/>
    <cellStyle name="Çıkış 10" xfId="1384" xr:uid="{00000000-0005-0000-0000-00005D080000}"/>
    <cellStyle name="Çıkış 10 2" xfId="1385" xr:uid="{00000000-0005-0000-0000-00005E080000}"/>
    <cellStyle name="Çıkış 10 2 2" xfId="1386" xr:uid="{00000000-0005-0000-0000-00005F080000}"/>
    <cellStyle name="Çıkış 10 2 3" xfId="1387" xr:uid="{00000000-0005-0000-0000-000060080000}"/>
    <cellStyle name="Çıkış 10 3" xfId="1388" xr:uid="{00000000-0005-0000-0000-000061080000}"/>
    <cellStyle name="Çıkış 10 3 2" xfId="1389" xr:uid="{00000000-0005-0000-0000-000062080000}"/>
    <cellStyle name="Çıkış 10 3 3" xfId="1390" xr:uid="{00000000-0005-0000-0000-000063080000}"/>
    <cellStyle name="Çıkış 10 4" xfId="1391" xr:uid="{00000000-0005-0000-0000-000064080000}"/>
    <cellStyle name="Çıkış 10 5" xfId="1392" xr:uid="{00000000-0005-0000-0000-000065080000}"/>
    <cellStyle name="Çıkış 11" xfId="1393" xr:uid="{00000000-0005-0000-0000-000066080000}"/>
    <cellStyle name="Çıkış 11 2" xfId="1394" xr:uid="{00000000-0005-0000-0000-000067080000}"/>
    <cellStyle name="Çıkış 11 2 2" xfId="1395" xr:uid="{00000000-0005-0000-0000-000068080000}"/>
    <cellStyle name="Çıkış 11 2 3" xfId="1396" xr:uid="{00000000-0005-0000-0000-000069080000}"/>
    <cellStyle name="Çıkış 11 3" xfId="1397" xr:uid="{00000000-0005-0000-0000-00006A080000}"/>
    <cellStyle name="Çıkış 11 3 2" xfId="1398" xr:uid="{00000000-0005-0000-0000-00006B080000}"/>
    <cellStyle name="Çıkış 11 3 3" xfId="1399" xr:uid="{00000000-0005-0000-0000-00006C080000}"/>
    <cellStyle name="Çıkış 11 4" xfId="1400" xr:uid="{00000000-0005-0000-0000-00006D080000}"/>
    <cellStyle name="Çıkış 11 5" xfId="1401" xr:uid="{00000000-0005-0000-0000-00006E080000}"/>
    <cellStyle name="Çıkış 12" xfId="1402" xr:uid="{00000000-0005-0000-0000-00006F080000}"/>
    <cellStyle name="Çıkış 12 2" xfId="1403" xr:uid="{00000000-0005-0000-0000-000070080000}"/>
    <cellStyle name="Çıkış 12 2 2" xfId="1404" xr:uid="{00000000-0005-0000-0000-000071080000}"/>
    <cellStyle name="Çıkış 12 2 3" xfId="1405" xr:uid="{00000000-0005-0000-0000-000072080000}"/>
    <cellStyle name="Çıkış 12 3" xfId="1406" xr:uid="{00000000-0005-0000-0000-000073080000}"/>
    <cellStyle name="Çıkış 12 3 2" xfId="1407" xr:uid="{00000000-0005-0000-0000-000074080000}"/>
    <cellStyle name="Çıkış 12 3 3" xfId="1408" xr:uid="{00000000-0005-0000-0000-000075080000}"/>
    <cellStyle name="Çıkış 12 4" xfId="1409" xr:uid="{00000000-0005-0000-0000-000076080000}"/>
    <cellStyle name="Çıkış 12 5" xfId="1410" xr:uid="{00000000-0005-0000-0000-000077080000}"/>
    <cellStyle name="Çıkış 13" xfId="1411" xr:uid="{00000000-0005-0000-0000-000078080000}"/>
    <cellStyle name="Çıkış 13 2" xfId="1412" xr:uid="{00000000-0005-0000-0000-000079080000}"/>
    <cellStyle name="Çıkış 13 2 2" xfId="1413" xr:uid="{00000000-0005-0000-0000-00007A080000}"/>
    <cellStyle name="Çıkış 13 2 3" xfId="1414" xr:uid="{00000000-0005-0000-0000-00007B080000}"/>
    <cellStyle name="Çıkış 13 3" xfId="1415" xr:uid="{00000000-0005-0000-0000-00007C080000}"/>
    <cellStyle name="Çıkış 13 3 2" xfId="1416" xr:uid="{00000000-0005-0000-0000-00007D080000}"/>
    <cellStyle name="Çıkış 13 3 3" xfId="1417" xr:uid="{00000000-0005-0000-0000-00007E080000}"/>
    <cellStyle name="Çıkış 13 4" xfId="1418" xr:uid="{00000000-0005-0000-0000-00007F080000}"/>
    <cellStyle name="Çıkış 13 5" xfId="1419" xr:uid="{00000000-0005-0000-0000-000080080000}"/>
    <cellStyle name="Çıkış 14" xfId="1420" xr:uid="{00000000-0005-0000-0000-000081080000}"/>
    <cellStyle name="Çıkış 14 2" xfId="1421" xr:uid="{00000000-0005-0000-0000-000082080000}"/>
    <cellStyle name="Çıkış 14 2 2" xfId="1422" xr:uid="{00000000-0005-0000-0000-000083080000}"/>
    <cellStyle name="Çıkış 14 2 3" xfId="1423" xr:uid="{00000000-0005-0000-0000-000084080000}"/>
    <cellStyle name="Çıkış 14 3" xfId="1424" xr:uid="{00000000-0005-0000-0000-000085080000}"/>
    <cellStyle name="Çıkış 14 3 2" xfId="1425" xr:uid="{00000000-0005-0000-0000-000086080000}"/>
    <cellStyle name="Çıkış 14 3 3" xfId="1426" xr:uid="{00000000-0005-0000-0000-000087080000}"/>
    <cellStyle name="Çıkış 14 4" xfId="1427" xr:uid="{00000000-0005-0000-0000-000088080000}"/>
    <cellStyle name="Çıkış 14 5" xfId="1428" xr:uid="{00000000-0005-0000-0000-000089080000}"/>
    <cellStyle name="Çıkış 15" xfId="1429" xr:uid="{00000000-0005-0000-0000-00008A080000}"/>
    <cellStyle name="Çıkış 15 2" xfId="1430" xr:uid="{00000000-0005-0000-0000-00008B080000}"/>
    <cellStyle name="Çıkış 15 2 2" xfId="1431" xr:uid="{00000000-0005-0000-0000-00008C080000}"/>
    <cellStyle name="Çıkış 15 2 3" xfId="1432" xr:uid="{00000000-0005-0000-0000-00008D080000}"/>
    <cellStyle name="Çıkış 15 3" xfId="1433" xr:uid="{00000000-0005-0000-0000-00008E080000}"/>
    <cellStyle name="Çıkış 15 3 2" xfId="1434" xr:uid="{00000000-0005-0000-0000-00008F080000}"/>
    <cellStyle name="Çıkış 15 3 3" xfId="1435" xr:uid="{00000000-0005-0000-0000-000090080000}"/>
    <cellStyle name="Çıkış 15 4" xfId="1436" xr:uid="{00000000-0005-0000-0000-000091080000}"/>
    <cellStyle name="Çıkış 15 5" xfId="1437" xr:uid="{00000000-0005-0000-0000-000092080000}"/>
    <cellStyle name="Çıkış 16" xfId="1438" xr:uid="{00000000-0005-0000-0000-000093080000}"/>
    <cellStyle name="Çıkış 16 2" xfId="1439" xr:uid="{00000000-0005-0000-0000-000094080000}"/>
    <cellStyle name="Çıkış 16 2 2" xfId="1440" xr:uid="{00000000-0005-0000-0000-000095080000}"/>
    <cellStyle name="Çıkış 16 2 3" xfId="1441" xr:uid="{00000000-0005-0000-0000-000096080000}"/>
    <cellStyle name="Çıkış 16 3" xfId="1442" xr:uid="{00000000-0005-0000-0000-000097080000}"/>
    <cellStyle name="Çıkış 16 3 2" xfId="1443" xr:uid="{00000000-0005-0000-0000-000098080000}"/>
    <cellStyle name="Çıkış 16 3 3" xfId="1444" xr:uid="{00000000-0005-0000-0000-000099080000}"/>
    <cellStyle name="Çıkış 16 4" xfId="1445" xr:uid="{00000000-0005-0000-0000-00009A080000}"/>
    <cellStyle name="Çıkış 16 5" xfId="1446" xr:uid="{00000000-0005-0000-0000-00009B080000}"/>
    <cellStyle name="Çıkış 17" xfId="1447" xr:uid="{00000000-0005-0000-0000-00009C080000}"/>
    <cellStyle name="Çıkış 17 2" xfId="1448" xr:uid="{00000000-0005-0000-0000-00009D080000}"/>
    <cellStyle name="Çıkış 17 2 2" xfId="1449" xr:uid="{00000000-0005-0000-0000-00009E080000}"/>
    <cellStyle name="Çıkış 17 2 3" xfId="1450" xr:uid="{00000000-0005-0000-0000-00009F080000}"/>
    <cellStyle name="Çıkış 17 3" xfId="1451" xr:uid="{00000000-0005-0000-0000-0000A0080000}"/>
    <cellStyle name="Çıkış 17 4" xfId="1452" xr:uid="{00000000-0005-0000-0000-0000A1080000}"/>
    <cellStyle name="Çıkış 18" xfId="1453" xr:uid="{00000000-0005-0000-0000-0000A2080000}"/>
    <cellStyle name="Çıkış 18 2" xfId="1454" xr:uid="{00000000-0005-0000-0000-0000A3080000}"/>
    <cellStyle name="Çıkış 18 2 2" xfId="1455" xr:uid="{00000000-0005-0000-0000-0000A4080000}"/>
    <cellStyle name="Çıkış 18 2 3" xfId="1456" xr:uid="{00000000-0005-0000-0000-0000A5080000}"/>
    <cellStyle name="Çıkış 18 3" xfId="1457" xr:uid="{00000000-0005-0000-0000-0000A6080000}"/>
    <cellStyle name="Çıkış 18 4" xfId="1458" xr:uid="{00000000-0005-0000-0000-0000A7080000}"/>
    <cellStyle name="Çıkış 2" xfId="1459" xr:uid="{00000000-0005-0000-0000-0000A8080000}"/>
    <cellStyle name="Çıkış 2 10" xfId="60844" xr:uid="{00000000-0005-0000-0000-0000A9080000}"/>
    <cellStyle name="Çıkış 2 11" xfId="60845" xr:uid="{00000000-0005-0000-0000-0000AA080000}"/>
    <cellStyle name="Çıkış 2 12" xfId="60846" xr:uid="{00000000-0005-0000-0000-0000AB080000}"/>
    <cellStyle name="Çıkış 2 13" xfId="60847" xr:uid="{00000000-0005-0000-0000-0000AC080000}"/>
    <cellStyle name="Çıkış 2 14" xfId="60848" xr:uid="{00000000-0005-0000-0000-0000AD080000}"/>
    <cellStyle name="Çıkış 2 15" xfId="60849" xr:uid="{00000000-0005-0000-0000-0000AE080000}"/>
    <cellStyle name="Çıkış 2 16" xfId="60850" xr:uid="{00000000-0005-0000-0000-0000AF080000}"/>
    <cellStyle name="Çıkış 2 17" xfId="60851" xr:uid="{00000000-0005-0000-0000-0000B0080000}"/>
    <cellStyle name="Çıkış 2 18" xfId="60852" xr:uid="{00000000-0005-0000-0000-0000B1080000}"/>
    <cellStyle name="Çıkış 2 19" xfId="60853" xr:uid="{00000000-0005-0000-0000-0000B2080000}"/>
    <cellStyle name="Çıkış 2 2" xfId="1460" xr:uid="{00000000-0005-0000-0000-0000B3080000}"/>
    <cellStyle name="Çıkış 2 2 2" xfId="1461" xr:uid="{00000000-0005-0000-0000-0000B4080000}"/>
    <cellStyle name="Çıkış 2 2 3" xfId="1462" xr:uid="{00000000-0005-0000-0000-0000B5080000}"/>
    <cellStyle name="Çıkış 2 20" xfId="60854" xr:uid="{00000000-0005-0000-0000-0000B6080000}"/>
    <cellStyle name="Çıkış 2 21" xfId="60855" xr:uid="{00000000-0005-0000-0000-0000B7080000}"/>
    <cellStyle name="Çıkış 2 22" xfId="60856" xr:uid="{00000000-0005-0000-0000-0000B8080000}"/>
    <cellStyle name="Çıkış 2 23" xfId="60857" xr:uid="{00000000-0005-0000-0000-0000B9080000}"/>
    <cellStyle name="Çıkış 2 24" xfId="60858" xr:uid="{00000000-0005-0000-0000-0000BA080000}"/>
    <cellStyle name="Çıkış 2 25" xfId="60859" xr:uid="{00000000-0005-0000-0000-0000BB080000}"/>
    <cellStyle name="Çıkış 2 26" xfId="60860" xr:uid="{00000000-0005-0000-0000-0000BC080000}"/>
    <cellStyle name="Çıkış 2 27" xfId="60861" xr:uid="{00000000-0005-0000-0000-0000BD080000}"/>
    <cellStyle name="Çıkış 2 28" xfId="60862" xr:uid="{00000000-0005-0000-0000-0000BE080000}"/>
    <cellStyle name="Çıkış 2 29" xfId="60863" xr:uid="{00000000-0005-0000-0000-0000BF080000}"/>
    <cellStyle name="Çıkış 2 3" xfId="1463" xr:uid="{00000000-0005-0000-0000-0000C0080000}"/>
    <cellStyle name="Çıkış 2 3 2" xfId="1464" xr:uid="{00000000-0005-0000-0000-0000C1080000}"/>
    <cellStyle name="Çıkış 2 3 3" xfId="1465" xr:uid="{00000000-0005-0000-0000-0000C2080000}"/>
    <cellStyle name="Çıkış 2 30" xfId="60864" xr:uid="{00000000-0005-0000-0000-0000C3080000}"/>
    <cellStyle name="Çıkış 2 31" xfId="60865" xr:uid="{00000000-0005-0000-0000-0000C4080000}"/>
    <cellStyle name="Çıkış 2 32" xfId="60866" xr:uid="{00000000-0005-0000-0000-0000C5080000}"/>
    <cellStyle name="Çıkış 2 33" xfId="60867" xr:uid="{00000000-0005-0000-0000-0000C6080000}"/>
    <cellStyle name="Çıkış 2 34" xfId="60868" xr:uid="{00000000-0005-0000-0000-0000C7080000}"/>
    <cellStyle name="Çıkış 2 35" xfId="60869" xr:uid="{00000000-0005-0000-0000-0000C8080000}"/>
    <cellStyle name="Çıkış 2 36" xfId="60870" xr:uid="{00000000-0005-0000-0000-0000C9080000}"/>
    <cellStyle name="Çıkış 2 37" xfId="60871" xr:uid="{00000000-0005-0000-0000-0000CA080000}"/>
    <cellStyle name="Çıkış 2 38" xfId="60872" xr:uid="{00000000-0005-0000-0000-0000CB080000}"/>
    <cellStyle name="Çıkış 2 39" xfId="60873" xr:uid="{00000000-0005-0000-0000-0000CC080000}"/>
    <cellStyle name="Çıkış 2 4" xfId="1466" xr:uid="{00000000-0005-0000-0000-0000CD080000}"/>
    <cellStyle name="Çıkış 2 40" xfId="60874" xr:uid="{00000000-0005-0000-0000-0000CE080000}"/>
    <cellStyle name="Çıkış 2 41" xfId="60875" xr:uid="{00000000-0005-0000-0000-0000CF080000}"/>
    <cellStyle name="Çıkış 2 42" xfId="60876" xr:uid="{00000000-0005-0000-0000-0000D0080000}"/>
    <cellStyle name="Çıkış 2 43" xfId="60877" xr:uid="{00000000-0005-0000-0000-0000D1080000}"/>
    <cellStyle name="Çıkış 2 44" xfId="60878" xr:uid="{00000000-0005-0000-0000-0000D2080000}"/>
    <cellStyle name="Çıkış 2 45" xfId="60879" xr:uid="{00000000-0005-0000-0000-0000D3080000}"/>
    <cellStyle name="Çıkış 2 46" xfId="60880" xr:uid="{00000000-0005-0000-0000-0000D4080000}"/>
    <cellStyle name="Çıkış 2 47" xfId="60881" xr:uid="{00000000-0005-0000-0000-0000D5080000}"/>
    <cellStyle name="Çıkış 2 5" xfId="1467" xr:uid="{00000000-0005-0000-0000-0000D6080000}"/>
    <cellStyle name="Çıkış 2 6" xfId="60882" xr:uid="{00000000-0005-0000-0000-0000D7080000}"/>
    <cellStyle name="Çıkış 2 7" xfId="60883" xr:uid="{00000000-0005-0000-0000-0000D8080000}"/>
    <cellStyle name="Çıkış 2 8" xfId="60884" xr:uid="{00000000-0005-0000-0000-0000D9080000}"/>
    <cellStyle name="Çıkış 2 9" xfId="60885" xr:uid="{00000000-0005-0000-0000-0000DA080000}"/>
    <cellStyle name="Çıkış 3" xfId="1468" xr:uid="{00000000-0005-0000-0000-0000DB080000}"/>
    <cellStyle name="Çıkış 3 10" xfId="60886" xr:uid="{00000000-0005-0000-0000-0000DC080000}"/>
    <cellStyle name="Çıkış 3 11" xfId="60887" xr:uid="{00000000-0005-0000-0000-0000DD080000}"/>
    <cellStyle name="Çıkış 3 12" xfId="60888" xr:uid="{00000000-0005-0000-0000-0000DE080000}"/>
    <cellStyle name="Çıkış 3 13" xfId="60889" xr:uid="{00000000-0005-0000-0000-0000DF080000}"/>
    <cellStyle name="Çıkış 3 14" xfId="60890" xr:uid="{00000000-0005-0000-0000-0000E0080000}"/>
    <cellStyle name="Çıkış 3 15" xfId="60891" xr:uid="{00000000-0005-0000-0000-0000E1080000}"/>
    <cellStyle name="Çıkış 3 16" xfId="60892" xr:uid="{00000000-0005-0000-0000-0000E2080000}"/>
    <cellStyle name="Çıkış 3 17" xfId="60893" xr:uid="{00000000-0005-0000-0000-0000E3080000}"/>
    <cellStyle name="Çıkış 3 18" xfId="60894" xr:uid="{00000000-0005-0000-0000-0000E4080000}"/>
    <cellStyle name="Çıkış 3 19" xfId="60895" xr:uid="{00000000-0005-0000-0000-0000E5080000}"/>
    <cellStyle name="Çıkış 3 2" xfId="1469" xr:uid="{00000000-0005-0000-0000-0000E6080000}"/>
    <cellStyle name="Çıkış 3 2 2" xfId="1470" xr:uid="{00000000-0005-0000-0000-0000E7080000}"/>
    <cellStyle name="Çıkış 3 2 3" xfId="1471" xr:uid="{00000000-0005-0000-0000-0000E8080000}"/>
    <cellStyle name="Çıkış 3 20" xfId="60896" xr:uid="{00000000-0005-0000-0000-0000E9080000}"/>
    <cellStyle name="Çıkış 3 21" xfId="60897" xr:uid="{00000000-0005-0000-0000-0000EA080000}"/>
    <cellStyle name="Çıkış 3 22" xfId="60898" xr:uid="{00000000-0005-0000-0000-0000EB080000}"/>
    <cellStyle name="Çıkış 3 23" xfId="60899" xr:uid="{00000000-0005-0000-0000-0000EC080000}"/>
    <cellStyle name="Çıkış 3 24" xfId="60900" xr:uid="{00000000-0005-0000-0000-0000ED080000}"/>
    <cellStyle name="Çıkış 3 25" xfId="60901" xr:uid="{00000000-0005-0000-0000-0000EE080000}"/>
    <cellStyle name="Çıkış 3 26" xfId="60902" xr:uid="{00000000-0005-0000-0000-0000EF080000}"/>
    <cellStyle name="Çıkış 3 27" xfId="60903" xr:uid="{00000000-0005-0000-0000-0000F0080000}"/>
    <cellStyle name="Çıkış 3 28" xfId="60904" xr:uid="{00000000-0005-0000-0000-0000F1080000}"/>
    <cellStyle name="Çıkış 3 29" xfId="60905" xr:uid="{00000000-0005-0000-0000-0000F2080000}"/>
    <cellStyle name="Çıkış 3 3" xfId="1472" xr:uid="{00000000-0005-0000-0000-0000F3080000}"/>
    <cellStyle name="Çıkış 3 3 2" xfId="1473" xr:uid="{00000000-0005-0000-0000-0000F4080000}"/>
    <cellStyle name="Çıkış 3 3 3" xfId="1474" xr:uid="{00000000-0005-0000-0000-0000F5080000}"/>
    <cellStyle name="Çıkış 3 30" xfId="60906" xr:uid="{00000000-0005-0000-0000-0000F6080000}"/>
    <cellStyle name="Çıkış 3 31" xfId="60907" xr:uid="{00000000-0005-0000-0000-0000F7080000}"/>
    <cellStyle name="Çıkış 3 32" xfId="60908" xr:uid="{00000000-0005-0000-0000-0000F8080000}"/>
    <cellStyle name="Çıkış 3 33" xfId="60909" xr:uid="{00000000-0005-0000-0000-0000F9080000}"/>
    <cellStyle name="Çıkış 3 34" xfId="60910" xr:uid="{00000000-0005-0000-0000-0000FA080000}"/>
    <cellStyle name="Çıkış 3 35" xfId="60911" xr:uid="{00000000-0005-0000-0000-0000FB080000}"/>
    <cellStyle name="Çıkış 3 36" xfId="60912" xr:uid="{00000000-0005-0000-0000-0000FC080000}"/>
    <cellStyle name="Çıkış 3 37" xfId="60913" xr:uid="{00000000-0005-0000-0000-0000FD080000}"/>
    <cellStyle name="Çıkış 3 38" xfId="60914" xr:uid="{00000000-0005-0000-0000-0000FE080000}"/>
    <cellStyle name="Çıkış 3 39" xfId="60915" xr:uid="{00000000-0005-0000-0000-0000FF080000}"/>
    <cellStyle name="Çıkış 3 4" xfId="1475" xr:uid="{00000000-0005-0000-0000-000000090000}"/>
    <cellStyle name="Çıkış 3 40" xfId="60916" xr:uid="{00000000-0005-0000-0000-000001090000}"/>
    <cellStyle name="Çıkış 3 41" xfId="60917" xr:uid="{00000000-0005-0000-0000-000002090000}"/>
    <cellStyle name="Çıkış 3 42" xfId="60918" xr:uid="{00000000-0005-0000-0000-000003090000}"/>
    <cellStyle name="Çıkış 3 43" xfId="60919" xr:uid="{00000000-0005-0000-0000-000004090000}"/>
    <cellStyle name="Çıkış 3 44" xfId="60920" xr:uid="{00000000-0005-0000-0000-000005090000}"/>
    <cellStyle name="Çıkış 3 45" xfId="60921" xr:uid="{00000000-0005-0000-0000-000006090000}"/>
    <cellStyle name="Çıkış 3 5" xfId="1476" xr:uid="{00000000-0005-0000-0000-000007090000}"/>
    <cellStyle name="Çıkış 3 6" xfId="60922" xr:uid="{00000000-0005-0000-0000-000008090000}"/>
    <cellStyle name="Çıkış 3 7" xfId="60923" xr:uid="{00000000-0005-0000-0000-000009090000}"/>
    <cellStyle name="Çıkış 3 8" xfId="60924" xr:uid="{00000000-0005-0000-0000-00000A090000}"/>
    <cellStyle name="Çıkış 3 9" xfId="60925" xr:uid="{00000000-0005-0000-0000-00000B090000}"/>
    <cellStyle name="Çıkış 4" xfId="1477" xr:uid="{00000000-0005-0000-0000-00000C090000}"/>
    <cellStyle name="Çıkış 4 2" xfId="1478" xr:uid="{00000000-0005-0000-0000-00000D090000}"/>
    <cellStyle name="Çıkış 4 2 2" xfId="1479" xr:uid="{00000000-0005-0000-0000-00000E090000}"/>
    <cellStyle name="Çıkış 4 2 3" xfId="1480" xr:uid="{00000000-0005-0000-0000-00000F090000}"/>
    <cellStyle name="Çıkış 4 3" xfId="1481" xr:uid="{00000000-0005-0000-0000-000010090000}"/>
    <cellStyle name="Çıkış 4 3 2" xfId="1482" xr:uid="{00000000-0005-0000-0000-000011090000}"/>
    <cellStyle name="Çıkış 4 3 3" xfId="1483" xr:uid="{00000000-0005-0000-0000-000012090000}"/>
    <cellStyle name="Çıkış 4 4" xfId="1484" xr:uid="{00000000-0005-0000-0000-000013090000}"/>
    <cellStyle name="Çıkış 4 5" xfId="1485" xr:uid="{00000000-0005-0000-0000-000014090000}"/>
    <cellStyle name="Çıkış 5" xfId="1486" xr:uid="{00000000-0005-0000-0000-000015090000}"/>
    <cellStyle name="Çıkış 5 2" xfId="1487" xr:uid="{00000000-0005-0000-0000-000016090000}"/>
    <cellStyle name="Çıkış 5 2 2" xfId="1488" xr:uid="{00000000-0005-0000-0000-000017090000}"/>
    <cellStyle name="Çıkış 5 2 3" xfId="1489" xr:uid="{00000000-0005-0000-0000-000018090000}"/>
    <cellStyle name="Çıkış 5 3" xfId="1490" xr:uid="{00000000-0005-0000-0000-000019090000}"/>
    <cellStyle name="Çıkış 5 3 2" xfId="1491" xr:uid="{00000000-0005-0000-0000-00001A090000}"/>
    <cellStyle name="Çıkış 5 3 3" xfId="1492" xr:uid="{00000000-0005-0000-0000-00001B090000}"/>
    <cellStyle name="Çıkış 5 4" xfId="1493" xr:uid="{00000000-0005-0000-0000-00001C090000}"/>
    <cellStyle name="Çıkış 5 5" xfId="1494" xr:uid="{00000000-0005-0000-0000-00001D090000}"/>
    <cellStyle name="Çıkış 6" xfId="1495" xr:uid="{00000000-0005-0000-0000-00001E090000}"/>
    <cellStyle name="Çıkış 6 2" xfId="1496" xr:uid="{00000000-0005-0000-0000-00001F090000}"/>
    <cellStyle name="Çıkış 6 2 2" xfId="1497" xr:uid="{00000000-0005-0000-0000-000020090000}"/>
    <cellStyle name="Çıkış 6 2 3" xfId="1498" xr:uid="{00000000-0005-0000-0000-000021090000}"/>
    <cellStyle name="Çıkış 6 3" xfId="1499" xr:uid="{00000000-0005-0000-0000-000022090000}"/>
    <cellStyle name="Çıkış 6 3 2" xfId="1500" xr:uid="{00000000-0005-0000-0000-000023090000}"/>
    <cellStyle name="Çıkış 6 3 3" xfId="1501" xr:uid="{00000000-0005-0000-0000-000024090000}"/>
    <cellStyle name="Çıkış 6 4" xfId="1502" xr:uid="{00000000-0005-0000-0000-000025090000}"/>
    <cellStyle name="Çıkış 6 5" xfId="1503" xr:uid="{00000000-0005-0000-0000-000026090000}"/>
    <cellStyle name="Çıkış 7" xfId="1504" xr:uid="{00000000-0005-0000-0000-000027090000}"/>
    <cellStyle name="Çıkış 7 2" xfId="1505" xr:uid="{00000000-0005-0000-0000-000028090000}"/>
    <cellStyle name="Çıkış 7 2 2" xfId="1506" xr:uid="{00000000-0005-0000-0000-000029090000}"/>
    <cellStyle name="Çıkış 7 2 3" xfId="1507" xr:uid="{00000000-0005-0000-0000-00002A090000}"/>
    <cellStyle name="Çıkış 7 3" xfId="1508" xr:uid="{00000000-0005-0000-0000-00002B090000}"/>
    <cellStyle name="Çıkış 7 3 2" xfId="1509" xr:uid="{00000000-0005-0000-0000-00002C090000}"/>
    <cellStyle name="Çıkış 7 3 3" xfId="1510" xr:uid="{00000000-0005-0000-0000-00002D090000}"/>
    <cellStyle name="Çıkış 7 4" xfId="1511" xr:uid="{00000000-0005-0000-0000-00002E090000}"/>
    <cellStyle name="Çıkış 7 5" xfId="1512" xr:uid="{00000000-0005-0000-0000-00002F090000}"/>
    <cellStyle name="Çıkış 8" xfId="1513" xr:uid="{00000000-0005-0000-0000-000030090000}"/>
    <cellStyle name="Çıkış 8 2" xfId="1514" xr:uid="{00000000-0005-0000-0000-000031090000}"/>
    <cellStyle name="Çıkış 8 2 2" xfId="1515" xr:uid="{00000000-0005-0000-0000-000032090000}"/>
    <cellStyle name="Çıkış 8 2 3" xfId="1516" xr:uid="{00000000-0005-0000-0000-000033090000}"/>
    <cellStyle name="Çıkış 8 3" xfId="1517" xr:uid="{00000000-0005-0000-0000-000034090000}"/>
    <cellStyle name="Çıkış 8 3 2" xfId="1518" xr:uid="{00000000-0005-0000-0000-000035090000}"/>
    <cellStyle name="Çıkış 8 3 3" xfId="1519" xr:uid="{00000000-0005-0000-0000-000036090000}"/>
    <cellStyle name="Çıkış 8 4" xfId="1520" xr:uid="{00000000-0005-0000-0000-000037090000}"/>
    <cellStyle name="Çıkış 8 5" xfId="1521" xr:uid="{00000000-0005-0000-0000-000038090000}"/>
    <cellStyle name="Çıkış 9" xfId="1522" xr:uid="{00000000-0005-0000-0000-000039090000}"/>
    <cellStyle name="Çıkış 9 2" xfId="1523" xr:uid="{00000000-0005-0000-0000-00003A090000}"/>
    <cellStyle name="Çıkış 9 2 2" xfId="1524" xr:uid="{00000000-0005-0000-0000-00003B090000}"/>
    <cellStyle name="Çıkış 9 2 3" xfId="1525" xr:uid="{00000000-0005-0000-0000-00003C090000}"/>
    <cellStyle name="Çıkış 9 3" xfId="1526" xr:uid="{00000000-0005-0000-0000-00003D090000}"/>
    <cellStyle name="Çıkış 9 3 2" xfId="1527" xr:uid="{00000000-0005-0000-0000-00003E090000}"/>
    <cellStyle name="Çıkış 9 3 3" xfId="1528" xr:uid="{00000000-0005-0000-0000-00003F090000}"/>
    <cellStyle name="Çıkış 9 4" xfId="1529" xr:uid="{00000000-0005-0000-0000-000040090000}"/>
    <cellStyle name="Çıkış 9 5" xfId="1530" xr:uid="{00000000-0005-0000-0000-000041090000}"/>
    <cellStyle name="Date" xfId="60928" xr:uid="{00000000-0005-0000-0000-000042090000}"/>
    <cellStyle name="Date 2" xfId="62489" xr:uid="{00000000-0005-0000-0000-000043090000}"/>
    <cellStyle name="Date Short" xfId="1543" xr:uid="{00000000-0005-0000-0000-000044090000}"/>
    <cellStyle name="Emphasis 1" xfId="1544" xr:uid="{00000000-0005-0000-0000-000045090000}"/>
    <cellStyle name="Emphasis 1 2" xfId="1545" xr:uid="{00000000-0005-0000-0000-000046090000}"/>
    <cellStyle name="Emphasis 1 3" xfId="62625" xr:uid="{00000000-0005-0000-0000-000047090000}"/>
    <cellStyle name="Emphasis 1_BEX TL(İhr Kay Dahil)" xfId="62696" xr:uid="{00000000-0005-0000-0000-000048090000}"/>
    <cellStyle name="Emphasis 2" xfId="1546" xr:uid="{00000000-0005-0000-0000-000049090000}"/>
    <cellStyle name="Emphasis 2 2" xfId="1547" xr:uid="{00000000-0005-0000-0000-00004A090000}"/>
    <cellStyle name="Emphasis 2 3" xfId="62626" xr:uid="{00000000-0005-0000-0000-00004B090000}"/>
    <cellStyle name="Emphasis 2_BEX TL(İhr Kay Dahil)" xfId="62697" xr:uid="{00000000-0005-0000-0000-00004C090000}"/>
    <cellStyle name="Emphasis 3" xfId="1548" xr:uid="{00000000-0005-0000-0000-00004D090000}"/>
    <cellStyle name="Emphasis 3 2" xfId="1549" xr:uid="{00000000-0005-0000-0000-00004E090000}"/>
    <cellStyle name="Emphasis 3 3" xfId="62627" xr:uid="{00000000-0005-0000-0000-00004F090000}"/>
    <cellStyle name="Enter Currency (0)" xfId="1550" xr:uid="{00000000-0005-0000-0000-000050090000}"/>
    <cellStyle name="Enter Currency (2)" xfId="1551" xr:uid="{00000000-0005-0000-0000-000051090000}"/>
    <cellStyle name="Enter Units (0)" xfId="1552" xr:uid="{00000000-0005-0000-0000-000052090000}"/>
    <cellStyle name="Enter Units (1)" xfId="1553" xr:uid="{00000000-0005-0000-0000-000053090000}"/>
    <cellStyle name="Enter Units (2)" xfId="1554" xr:uid="{00000000-0005-0000-0000-000054090000}"/>
    <cellStyle name="Euro" xfId="1555" xr:uid="{00000000-0005-0000-0000-000055090000}"/>
    <cellStyle name="Euro 10" xfId="1556" xr:uid="{00000000-0005-0000-0000-000056090000}"/>
    <cellStyle name="Euro 2" xfId="1557" xr:uid="{00000000-0005-0000-0000-000057090000}"/>
    <cellStyle name="Euro 3" xfId="1558" xr:uid="{00000000-0005-0000-0000-000058090000}"/>
    <cellStyle name="Euro 4" xfId="1559" xr:uid="{00000000-0005-0000-0000-000059090000}"/>
    <cellStyle name="Euro 5" xfId="1560" xr:uid="{00000000-0005-0000-0000-00005A090000}"/>
    <cellStyle name="Euro 6" xfId="1561" xr:uid="{00000000-0005-0000-0000-00005B090000}"/>
    <cellStyle name="Euro 7" xfId="1562" xr:uid="{00000000-0005-0000-0000-00005C090000}"/>
    <cellStyle name="Euro 8" xfId="1563" xr:uid="{00000000-0005-0000-0000-00005D090000}"/>
    <cellStyle name="Euro 9" xfId="1564" xr:uid="{00000000-0005-0000-0000-00005E090000}"/>
    <cellStyle name="Explanatory Text 10" xfId="1565" xr:uid="{00000000-0005-0000-0000-00005F090000}"/>
    <cellStyle name="Explanatory Text 11" xfId="1566" xr:uid="{00000000-0005-0000-0000-000060090000}"/>
    <cellStyle name="Explanatory Text 12" xfId="1567" xr:uid="{00000000-0005-0000-0000-000061090000}"/>
    <cellStyle name="Explanatory Text 13" xfId="1568" xr:uid="{00000000-0005-0000-0000-000062090000}"/>
    <cellStyle name="Explanatory Text 14" xfId="1569" xr:uid="{00000000-0005-0000-0000-000063090000}"/>
    <cellStyle name="Explanatory Text 15" xfId="1570" xr:uid="{00000000-0005-0000-0000-000064090000}"/>
    <cellStyle name="Explanatory Text 16" xfId="1571" xr:uid="{00000000-0005-0000-0000-000065090000}"/>
    <cellStyle name="Explanatory Text 2" xfId="1572" xr:uid="{00000000-0005-0000-0000-000066090000}"/>
    <cellStyle name="Explanatory Text 3" xfId="1573" xr:uid="{00000000-0005-0000-0000-000067090000}"/>
    <cellStyle name="Explanatory Text 4" xfId="1574" xr:uid="{00000000-0005-0000-0000-000068090000}"/>
    <cellStyle name="Explanatory Text 5" xfId="1575" xr:uid="{00000000-0005-0000-0000-000069090000}"/>
    <cellStyle name="Explanatory Text 6" xfId="1576" xr:uid="{00000000-0005-0000-0000-00006A090000}"/>
    <cellStyle name="Explanatory Text 7" xfId="1577" xr:uid="{00000000-0005-0000-0000-00006B090000}"/>
    <cellStyle name="Explanatory Text 8" xfId="1578" xr:uid="{00000000-0005-0000-0000-00006C090000}"/>
    <cellStyle name="Explanatory Text 9" xfId="1579" xr:uid="{00000000-0005-0000-0000-00006D090000}"/>
    <cellStyle name="Fixed" xfId="60929" xr:uid="{00000000-0005-0000-0000-00006E090000}"/>
    <cellStyle name="Fixed 2" xfId="62490" xr:uid="{00000000-0005-0000-0000-00006F090000}"/>
    <cellStyle name="Followed Hyperlink_2001MERKEZ" xfId="62830" xr:uid="{00000000-0005-0000-0000-000070090000}"/>
    <cellStyle name="Giriş 10" xfId="1580" xr:uid="{00000000-0005-0000-0000-000071090000}"/>
    <cellStyle name="Giriş 10 2" xfId="1581" xr:uid="{00000000-0005-0000-0000-000072090000}"/>
    <cellStyle name="Giriş 10 2 2" xfId="1582" xr:uid="{00000000-0005-0000-0000-000073090000}"/>
    <cellStyle name="Giriş 10 3" xfId="1583" xr:uid="{00000000-0005-0000-0000-000074090000}"/>
    <cellStyle name="Giriş 10 3 2" xfId="1584" xr:uid="{00000000-0005-0000-0000-000075090000}"/>
    <cellStyle name="Giriş 10 4" xfId="1585" xr:uid="{00000000-0005-0000-0000-000076090000}"/>
    <cellStyle name="Giriş 11" xfId="1586" xr:uid="{00000000-0005-0000-0000-000077090000}"/>
    <cellStyle name="Giriş 11 2" xfId="1587" xr:uid="{00000000-0005-0000-0000-000078090000}"/>
    <cellStyle name="Giriş 11 2 2" xfId="1588" xr:uid="{00000000-0005-0000-0000-000079090000}"/>
    <cellStyle name="Giriş 11 3" xfId="1589" xr:uid="{00000000-0005-0000-0000-00007A090000}"/>
    <cellStyle name="Giriş 11 3 2" xfId="1590" xr:uid="{00000000-0005-0000-0000-00007B090000}"/>
    <cellStyle name="Giriş 11 4" xfId="1591" xr:uid="{00000000-0005-0000-0000-00007C090000}"/>
    <cellStyle name="Giriş 12" xfId="1592" xr:uid="{00000000-0005-0000-0000-00007D090000}"/>
    <cellStyle name="Giriş 12 2" xfId="1593" xr:uid="{00000000-0005-0000-0000-00007E090000}"/>
    <cellStyle name="Giriş 12 2 2" xfId="1594" xr:uid="{00000000-0005-0000-0000-00007F090000}"/>
    <cellStyle name="Giriş 12 3" xfId="1595" xr:uid="{00000000-0005-0000-0000-000080090000}"/>
    <cellStyle name="Giriş 12 3 2" xfId="1596" xr:uid="{00000000-0005-0000-0000-000081090000}"/>
    <cellStyle name="Giriş 12 4" xfId="1597" xr:uid="{00000000-0005-0000-0000-000082090000}"/>
    <cellStyle name="Giriş 13" xfId="1598" xr:uid="{00000000-0005-0000-0000-000083090000}"/>
    <cellStyle name="Giriş 13 2" xfId="1599" xr:uid="{00000000-0005-0000-0000-000084090000}"/>
    <cellStyle name="Giriş 13 2 2" xfId="1600" xr:uid="{00000000-0005-0000-0000-000085090000}"/>
    <cellStyle name="Giriş 13 3" xfId="1601" xr:uid="{00000000-0005-0000-0000-000086090000}"/>
    <cellStyle name="Giriş 13 3 2" xfId="1602" xr:uid="{00000000-0005-0000-0000-000087090000}"/>
    <cellStyle name="Giriş 13 4" xfId="1603" xr:uid="{00000000-0005-0000-0000-000088090000}"/>
    <cellStyle name="Giriş 14" xfId="1604" xr:uid="{00000000-0005-0000-0000-000089090000}"/>
    <cellStyle name="Giriş 14 2" xfId="1605" xr:uid="{00000000-0005-0000-0000-00008A090000}"/>
    <cellStyle name="Giriş 14 2 2" xfId="1606" xr:uid="{00000000-0005-0000-0000-00008B090000}"/>
    <cellStyle name="Giriş 14 3" xfId="1607" xr:uid="{00000000-0005-0000-0000-00008C090000}"/>
    <cellStyle name="Giriş 14 3 2" xfId="1608" xr:uid="{00000000-0005-0000-0000-00008D090000}"/>
    <cellStyle name="Giriş 14 4" xfId="1609" xr:uid="{00000000-0005-0000-0000-00008E090000}"/>
    <cellStyle name="Giriş 15" xfId="1610" xr:uid="{00000000-0005-0000-0000-00008F090000}"/>
    <cellStyle name="Giriş 15 2" xfId="1611" xr:uid="{00000000-0005-0000-0000-000090090000}"/>
    <cellStyle name="Giriş 15 2 2" xfId="1612" xr:uid="{00000000-0005-0000-0000-000091090000}"/>
    <cellStyle name="Giriş 15 3" xfId="1613" xr:uid="{00000000-0005-0000-0000-000092090000}"/>
    <cellStyle name="Giriş 15 3 2" xfId="1614" xr:uid="{00000000-0005-0000-0000-000093090000}"/>
    <cellStyle name="Giriş 15 4" xfId="1615" xr:uid="{00000000-0005-0000-0000-000094090000}"/>
    <cellStyle name="Giriş 16" xfId="1616" xr:uid="{00000000-0005-0000-0000-000095090000}"/>
    <cellStyle name="Giriş 16 2" xfId="1617" xr:uid="{00000000-0005-0000-0000-000096090000}"/>
    <cellStyle name="Giriş 16 2 2" xfId="1618" xr:uid="{00000000-0005-0000-0000-000097090000}"/>
    <cellStyle name="Giriş 16 3" xfId="1619" xr:uid="{00000000-0005-0000-0000-000098090000}"/>
    <cellStyle name="Giriş 16 3 2" xfId="1620" xr:uid="{00000000-0005-0000-0000-000099090000}"/>
    <cellStyle name="Giriş 16 4" xfId="1621" xr:uid="{00000000-0005-0000-0000-00009A090000}"/>
    <cellStyle name="Giriş 17" xfId="1622" xr:uid="{00000000-0005-0000-0000-00009B090000}"/>
    <cellStyle name="Giriş 17 2" xfId="1623" xr:uid="{00000000-0005-0000-0000-00009C090000}"/>
    <cellStyle name="Giriş 17 2 2" xfId="1624" xr:uid="{00000000-0005-0000-0000-00009D090000}"/>
    <cellStyle name="Giriş 17 3" xfId="1625" xr:uid="{00000000-0005-0000-0000-00009E090000}"/>
    <cellStyle name="Giriş 18" xfId="1626" xr:uid="{00000000-0005-0000-0000-00009F090000}"/>
    <cellStyle name="Giriş 18 2" xfId="1627" xr:uid="{00000000-0005-0000-0000-0000A0090000}"/>
    <cellStyle name="Giriş 18 2 2" xfId="1628" xr:uid="{00000000-0005-0000-0000-0000A1090000}"/>
    <cellStyle name="Giriş 18 3" xfId="1629" xr:uid="{00000000-0005-0000-0000-0000A2090000}"/>
    <cellStyle name="Giriş 2" xfId="1630" xr:uid="{00000000-0005-0000-0000-0000A3090000}"/>
    <cellStyle name="Giriş 2 10" xfId="60930" xr:uid="{00000000-0005-0000-0000-0000A4090000}"/>
    <cellStyle name="Giriş 2 11" xfId="60931" xr:uid="{00000000-0005-0000-0000-0000A5090000}"/>
    <cellStyle name="Giriş 2 12" xfId="60932" xr:uid="{00000000-0005-0000-0000-0000A6090000}"/>
    <cellStyle name="Giriş 2 13" xfId="60933" xr:uid="{00000000-0005-0000-0000-0000A7090000}"/>
    <cellStyle name="Giriş 2 14" xfId="60934" xr:uid="{00000000-0005-0000-0000-0000A8090000}"/>
    <cellStyle name="Giriş 2 15" xfId="60935" xr:uid="{00000000-0005-0000-0000-0000A9090000}"/>
    <cellStyle name="Giriş 2 16" xfId="60936" xr:uid="{00000000-0005-0000-0000-0000AA090000}"/>
    <cellStyle name="Giriş 2 17" xfId="60937" xr:uid="{00000000-0005-0000-0000-0000AB090000}"/>
    <cellStyle name="Giriş 2 18" xfId="60938" xr:uid="{00000000-0005-0000-0000-0000AC090000}"/>
    <cellStyle name="Giriş 2 19" xfId="60939" xr:uid="{00000000-0005-0000-0000-0000AD090000}"/>
    <cellStyle name="Giriş 2 2" xfId="1631" xr:uid="{00000000-0005-0000-0000-0000AE090000}"/>
    <cellStyle name="Giriş 2 2 2" xfId="1632" xr:uid="{00000000-0005-0000-0000-0000AF090000}"/>
    <cellStyle name="Giriş 2 20" xfId="60940" xr:uid="{00000000-0005-0000-0000-0000B0090000}"/>
    <cellStyle name="Giriş 2 21" xfId="60941" xr:uid="{00000000-0005-0000-0000-0000B1090000}"/>
    <cellStyle name="Giriş 2 22" xfId="60942" xr:uid="{00000000-0005-0000-0000-0000B2090000}"/>
    <cellStyle name="Giriş 2 23" xfId="60943" xr:uid="{00000000-0005-0000-0000-0000B3090000}"/>
    <cellStyle name="Giriş 2 24" xfId="60944" xr:uid="{00000000-0005-0000-0000-0000B4090000}"/>
    <cellStyle name="Giriş 2 25" xfId="60945" xr:uid="{00000000-0005-0000-0000-0000B5090000}"/>
    <cellStyle name="Giriş 2 26" xfId="60946" xr:uid="{00000000-0005-0000-0000-0000B6090000}"/>
    <cellStyle name="Giriş 2 27" xfId="60947" xr:uid="{00000000-0005-0000-0000-0000B7090000}"/>
    <cellStyle name="Giriş 2 28" xfId="60948" xr:uid="{00000000-0005-0000-0000-0000B8090000}"/>
    <cellStyle name="Giriş 2 29" xfId="60949" xr:uid="{00000000-0005-0000-0000-0000B9090000}"/>
    <cellStyle name="Giriş 2 3" xfId="1633" xr:uid="{00000000-0005-0000-0000-0000BA090000}"/>
    <cellStyle name="Giriş 2 3 2" xfId="1634" xr:uid="{00000000-0005-0000-0000-0000BB090000}"/>
    <cellStyle name="Giriş 2 30" xfId="60950" xr:uid="{00000000-0005-0000-0000-0000BC090000}"/>
    <cellStyle name="Giriş 2 31" xfId="60951" xr:uid="{00000000-0005-0000-0000-0000BD090000}"/>
    <cellStyle name="Giriş 2 32" xfId="60952" xr:uid="{00000000-0005-0000-0000-0000BE090000}"/>
    <cellStyle name="Giriş 2 33" xfId="60953" xr:uid="{00000000-0005-0000-0000-0000BF090000}"/>
    <cellStyle name="Giriş 2 34" xfId="60954" xr:uid="{00000000-0005-0000-0000-0000C0090000}"/>
    <cellStyle name="Giriş 2 35" xfId="60955" xr:uid="{00000000-0005-0000-0000-0000C1090000}"/>
    <cellStyle name="Giriş 2 36" xfId="60956" xr:uid="{00000000-0005-0000-0000-0000C2090000}"/>
    <cellStyle name="Giriş 2 37" xfId="60957" xr:uid="{00000000-0005-0000-0000-0000C3090000}"/>
    <cellStyle name="Giriş 2 38" xfId="60958" xr:uid="{00000000-0005-0000-0000-0000C4090000}"/>
    <cellStyle name="Giriş 2 39" xfId="60959" xr:uid="{00000000-0005-0000-0000-0000C5090000}"/>
    <cellStyle name="Giriş 2 4" xfId="1635" xr:uid="{00000000-0005-0000-0000-0000C6090000}"/>
    <cellStyle name="Giriş 2 40" xfId="60960" xr:uid="{00000000-0005-0000-0000-0000C7090000}"/>
    <cellStyle name="Giriş 2 41" xfId="60961" xr:uid="{00000000-0005-0000-0000-0000C8090000}"/>
    <cellStyle name="Giriş 2 42" xfId="60962" xr:uid="{00000000-0005-0000-0000-0000C9090000}"/>
    <cellStyle name="Giriş 2 43" xfId="60963" xr:uid="{00000000-0005-0000-0000-0000CA090000}"/>
    <cellStyle name="Giriş 2 44" xfId="60964" xr:uid="{00000000-0005-0000-0000-0000CB090000}"/>
    <cellStyle name="Giriş 2 45" xfId="60965" xr:uid="{00000000-0005-0000-0000-0000CC090000}"/>
    <cellStyle name="Giriş 2 46" xfId="60966" xr:uid="{00000000-0005-0000-0000-0000CD090000}"/>
    <cellStyle name="Giriş 2 47" xfId="60967" xr:uid="{00000000-0005-0000-0000-0000CE090000}"/>
    <cellStyle name="Giriş 2 5" xfId="1636" xr:uid="{00000000-0005-0000-0000-0000CF090000}"/>
    <cellStyle name="Giriş 2 6" xfId="60968" xr:uid="{00000000-0005-0000-0000-0000D0090000}"/>
    <cellStyle name="Giriş 2 7" xfId="60969" xr:uid="{00000000-0005-0000-0000-0000D1090000}"/>
    <cellStyle name="Giriş 2 8" xfId="60970" xr:uid="{00000000-0005-0000-0000-0000D2090000}"/>
    <cellStyle name="Giriş 2 9" xfId="60971" xr:uid="{00000000-0005-0000-0000-0000D3090000}"/>
    <cellStyle name="Giriş 3" xfId="1637" xr:uid="{00000000-0005-0000-0000-0000D4090000}"/>
    <cellStyle name="Giriş 3 10" xfId="60972" xr:uid="{00000000-0005-0000-0000-0000D5090000}"/>
    <cellStyle name="Giriş 3 11" xfId="60973" xr:uid="{00000000-0005-0000-0000-0000D6090000}"/>
    <cellStyle name="Giriş 3 12" xfId="60974" xr:uid="{00000000-0005-0000-0000-0000D7090000}"/>
    <cellStyle name="Giriş 3 13" xfId="60975" xr:uid="{00000000-0005-0000-0000-0000D8090000}"/>
    <cellStyle name="Giriş 3 14" xfId="60976" xr:uid="{00000000-0005-0000-0000-0000D9090000}"/>
    <cellStyle name="Giriş 3 15" xfId="60977" xr:uid="{00000000-0005-0000-0000-0000DA090000}"/>
    <cellStyle name="Giriş 3 16" xfId="60978" xr:uid="{00000000-0005-0000-0000-0000DB090000}"/>
    <cellStyle name="Giriş 3 17" xfId="60979" xr:uid="{00000000-0005-0000-0000-0000DC090000}"/>
    <cellStyle name="Giriş 3 18" xfId="60980" xr:uid="{00000000-0005-0000-0000-0000DD090000}"/>
    <cellStyle name="Giriş 3 19" xfId="60981" xr:uid="{00000000-0005-0000-0000-0000DE090000}"/>
    <cellStyle name="Giriş 3 2" xfId="1638" xr:uid="{00000000-0005-0000-0000-0000DF090000}"/>
    <cellStyle name="Giriş 3 2 2" xfId="1639" xr:uid="{00000000-0005-0000-0000-0000E0090000}"/>
    <cellStyle name="Giriş 3 20" xfId="60982" xr:uid="{00000000-0005-0000-0000-0000E1090000}"/>
    <cellStyle name="Giriş 3 21" xfId="60983" xr:uid="{00000000-0005-0000-0000-0000E2090000}"/>
    <cellStyle name="Giriş 3 22" xfId="60984" xr:uid="{00000000-0005-0000-0000-0000E3090000}"/>
    <cellStyle name="Giriş 3 23" xfId="60985" xr:uid="{00000000-0005-0000-0000-0000E4090000}"/>
    <cellStyle name="Giriş 3 24" xfId="60986" xr:uid="{00000000-0005-0000-0000-0000E5090000}"/>
    <cellStyle name="Giriş 3 25" xfId="60987" xr:uid="{00000000-0005-0000-0000-0000E6090000}"/>
    <cellStyle name="Giriş 3 26" xfId="60988" xr:uid="{00000000-0005-0000-0000-0000E7090000}"/>
    <cellStyle name="Giriş 3 27" xfId="60989" xr:uid="{00000000-0005-0000-0000-0000E8090000}"/>
    <cellStyle name="Giriş 3 28" xfId="60990" xr:uid="{00000000-0005-0000-0000-0000E9090000}"/>
    <cellStyle name="Giriş 3 29" xfId="60991" xr:uid="{00000000-0005-0000-0000-0000EA090000}"/>
    <cellStyle name="Giriş 3 3" xfId="1640" xr:uid="{00000000-0005-0000-0000-0000EB090000}"/>
    <cellStyle name="Giriş 3 3 2" xfId="1641" xr:uid="{00000000-0005-0000-0000-0000EC090000}"/>
    <cellStyle name="Giriş 3 30" xfId="60992" xr:uid="{00000000-0005-0000-0000-0000ED090000}"/>
    <cellStyle name="Giriş 3 31" xfId="60993" xr:uid="{00000000-0005-0000-0000-0000EE090000}"/>
    <cellStyle name="Giriş 3 32" xfId="60994" xr:uid="{00000000-0005-0000-0000-0000EF090000}"/>
    <cellStyle name="Giriş 3 33" xfId="60995" xr:uid="{00000000-0005-0000-0000-0000F0090000}"/>
    <cellStyle name="Giriş 3 34" xfId="60996" xr:uid="{00000000-0005-0000-0000-0000F1090000}"/>
    <cellStyle name="Giriş 3 35" xfId="60997" xr:uid="{00000000-0005-0000-0000-0000F2090000}"/>
    <cellStyle name="Giriş 3 36" xfId="60998" xr:uid="{00000000-0005-0000-0000-0000F3090000}"/>
    <cellStyle name="Giriş 3 37" xfId="60999" xr:uid="{00000000-0005-0000-0000-0000F4090000}"/>
    <cellStyle name="Giriş 3 38" xfId="61000" xr:uid="{00000000-0005-0000-0000-0000F5090000}"/>
    <cellStyle name="Giriş 3 39" xfId="61001" xr:uid="{00000000-0005-0000-0000-0000F6090000}"/>
    <cellStyle name="Giriş 3 4" xfId="1642" xr:uid="{00000000-0005-0000-0000-0000F7090000}"/>
    <cellStyle name="Giriş 3 40" xfId="61002" xr:uid="{00000000-0005-0000-0000-0000F8090000}"/>
    <cellStyle name="Giriş 3 41" xfId="61003" xr:uid="{00000000-0005-0000-0000-0000F9090000}"/>
    <cellStyle name="Giriş 3 42" xfId="61004" xr:uid="{00000000-0005-0000-0000-0000FA090000}"/>
    <cellStyle name="Giriş 3 43" xfId="61005" xr:uid="{00000000-0005-0000-0000-0000FB090000}"/>
    <cellStyle name="Giriş 3 44" xfId="61006" xr:uid="{00000000-0005-0000-0000-0000FC090000}"/>
    <cellStyle name="Giriş 3 45" xfId="61007" xr:uid="{00000000-0005-0000-0000-0000FD090000}"/>
    <cellStyle name="Giriş 3 5" xfId="1643" xr:uid="{00000000-0005-0000-0000-0000FE090000}"/>
    <cellStyle name="Giriş 3 6" xfId="61008" xr:uid="{00000000-0005-0000-0000-0000FF090000}"/>
    <cellStyle name="Giriş 3 7" xfId="61009" xr:uid="{00000000-0005-0000-0000-0000000A0000}"/>
    <cellStyle name="Giriş 3 8" xfId="61010" xr:uid="{00000000-0005-0000-0000-0000010A0000}"/>
    <cellStyle name="Giriş 3 9" xfId="61011" xr:uid="{00000000-0005-0000-0000-0000020A0000}"/>
    <cellStyle name="Giriş 4" xfId="1644" xr:uid="{00000000-0005-0000-0000-0000030A0000}"/>
    <cellStyle name="Giriş 4 2" xfId="1645" xr:uid="{00000000-0005-0000-0000-0000040A0000}"/>
    <cellStyle name="Giriş 4 2 2" xfId="1646" xr:uid="{00000000-0005-0000-0000-0000050A0000}"/>
    <cellStyle name="Giriş 4 3" xfId="1647" xr:uid="{00000000-0005-0000-0000-0000060A0000}"/>
    <cellStyle name="Giriş 4 3 2" xfId="1648" xr:uid="{00000000-0005-0000-0000-0000070A0000}"/>
    <cellStyle name="Giriş 4 4" xfId="1649" xr:uid="{00000000-0005-0000-0000-0000080A0000}"/>
    <cellStyle name="Giriş 4 5" xfId="1650" xr:uid="{00000000-0005-0000-0000-0000090A0000}"/>
    <cellStyle name="Giriş 5" xfId="1651" xr:uid="{00000000-0005-0000-0000-00000A0A0000}"/>
    <cellStyle name="Giriş 5 2" xfId="1652" xr:uid="{00000000-0005-0000-0000-00000B0A0000}"/>
    <cellStyle name="Giriş 5 2 2" xfId="1653" xr:uid="{00000000-0005-0000-0000-00000C0A0000}"/>
    <cellStyle name="Giriş 5 3" xfId="1654" xr:uid="{00000000-0005-0000-0000-00000D0A0000}"/>
    <cellStyle name="Giriş 5 3 2" xfId="1655" xr:uid="{00000000-0005-0000-0000-00000E0A0000}"/>
    <cellStyle name="Giriş 5 4" xfId="1656" xr:uid="{00000000-0005-0000-0000-00000F0A0000}"/>
    <cellStyle name="Giriş 5 5" xfId="1657" xr:uid="{00000000-0005-0000-0000-0000100A0000}"/>
    <cellStyle name="Giriş 6" xfId="1658" xr:uid="{00000000-0005-0000-0000-0000110A0000}"/>
    <cellStyle name="Giriş 6 2" xfId="1659" xr:uid="{00000000-0005-0000-0000-0000120A0000}"/>
    <cellStyle name="Giriş 6 2 2" xfId="1660" xr:uid="{00000000-0005-0000-0000-0000130A0000}"/>
    <cellStyle name="Giriş 6 3" xfId="1661" xr:uid="{00000000-0005-0000-0000-0000140A0000}"/>
    <cellStyle name="Giriş 6 3 2" xfId="1662" xr:uid="{00000000-0005-0000-0000-0000150A0000}"/>
    <cellStyle name="Giriş 6 4" xfId="1663" xr:uid="{00000000-0005-0000-0000-0000160A0000}"/>
    <cellStyle name="Giriş 6 5" xfId="1664" xr:uid="{00000000-0005-0000-0000-0000170A0000}"/>
    <cellStyle name="Giriş 7" xfId="1665" xr:uid="{00000000-0005-0000-0000-0000180A0000}"/>
    <cellStyle name="Giriş 7 2" xfId="1666" xr:uid="{00000000-0005-0000-0000-0000190A0000}"/>
    <cellStyle name="Giriş 7 2 2" xfId="1667" xr:uid="{00000000-0005-0000-0000-00001A0A0000}"/>
    <cellStyle name="Giriş 7 3" xfId="1668" xr:uid="{00000000-0005-0000-0000-00001B0A0000}"/>
    <cellStyle name="Giriş 7 3 2" xfId="1669" xr:uid="{00000000-0005-0000-0000-00001C0A0000}"/>
    <cellStyle name="Giriş 7 4" xfId="1670" xr:uid="{00000000-0005-0000-0000-00001D0A0000}"/>
    <cellStyle name="Giriş 7 5" xfId="1671" xr:uid="{00000000-0005-0000-0000-00001E0A0000}"/>
    <cellStyle name="Giriş 8" xfId="1672" xr:uid="{00000000-0005-0000-0000-00001F0A0000}"/>
    <cellStyle name="Giriş 8 2" xfId="1673" xr:uid="{00000000-0005-0000-0000-0000200A0000}"/>
    <cellStyle name="Giriş 8 2 2" xfId="1674" xr:uid="{00000000-0005-0000-0000-0000210A0000}"/>
    <cellStyle name="Giriş 8 3" xfId="1675" xr:uid="{00000000-0005-0000-0000-0000220A0000}"/>
    <cellStyle name="Giriş 8 3 2" xfId="1676" xr:uid="{00000000-0005-0000-0000-0000230A0000}"/>
    <cellStyle name="Giriş 8 4" xfId="1677" xr:uid="{00000000-0005-0000-0000-0000240A0000}"/>
    <cellStyle name="Giriş 8 5" xfId="1678" xr:uid="{00000000-0005-0000-0000-0000250A0000}"/>
    <cellStyle name="Giriş 9" xfId="1679" xr:uid="{00000000-0005-0000-0000-0000260A0000}"/>
    <cellStyle name="Giriş 9 2" xfId="1680" xr:uid="{00000000-0005-0000-0000-0000270A0000}"/>
    <cellStyle name="Giriş 9 2 2" xfId="1681" xr:uid="{00000000-0005-0000-0000-0000280A0000}"/>
    <cellStyle name="Giriş 9 3" xfId="1682" xr:uid="{00000000-0005-0000-0000-0000290A0000}"/>
    <cellStyle name="Giriş 9 3 2" xfId="1683" xr:uid="{00000000-0005-0000-0000-00002A0A0000}"/>
    <cellStyle name="Giriş 9 4" xfId="1684" xr:uid="{00000000-0005-0000-0000-00002B0A0000}"/>
    <cellStyle name="Giriş 9 5" xfId="1685" xr:uid="{00000000-0005-0000-0000-00002C0A0000}"/>
    <cellStyle name="Good 10" xfId="1686" xr:uid="{00000000-0005-0000-0000-00002D0A0000}"/>
    <cellStyle name="Good 11" xfId="1687" xr:uid="{00000000-0005-0000-0000-00002E0A0000}"/>
    <cellStyle name="Good 12" xfId="1688" xr:uid="{00000000-0005-0000-0000-00002F0A0000}"/>
    <cellStyle name="Good 13" xfId="1689" xr:uid="{00000000-0005-0000-0000-0000300A0000}"/>
    <cellStyle name="Good 14" xfId="1690" xr:uid="{00000000-0005-0000-0000-0000310A0000}"/>
    <cellStyle name="Good 15" xfId="1691" xr:uid="{00000000-0005-0000-0000-0000320A0000}"/>
    <cellStyle name="Good 16" xfId="1692" xr:uid="{00000000-0005-0000-0000-0000330A0000}"/>
    <cellStyle name="Good 17" xfId="62628" xr:uid="{00000000-0005-0000-0000-0000340A0000}"/>
    <cellStyle name="Good 2" xfId="1693" xr:uid="{00000000-0005-0000-0000-0000350A0000}"/>
    <cellStyle name="Good 2 2" xfId="62491" xr:uid="{00000000-0005-0000-0000-0000360A0000}"/>
    <cellStyle name="Good 3" xfId="1694" xr:uid="{00000000-0005-0000-0000-0000370A0000}"/>
    <cellStyle name="Good 4" xfId="1695" xr:uid="{00000000-0005-0000-0000-0000380A0000}"/>
    <cellStyle name="Good 5" xfId="1696" xr:uid="{00000000-0005-0000-0000-0000390A0000}"/>
    <cellStyle name="Good 6" xfId="1697" xr:uid="{00000000-0005-0000-0000-00003A0A0000}"/>
    <cellStyle name="Good 7" xfId="1698" xr:uid="{00000000-0005-0000-0000-00003B0A0000}"/>
    <cellStyle name="Good 8" xfId="1699" xr:uid="{00000000-0005-0000-0000-00003C0A0000}"/>
    <cellStyle name="Good 9" xfId="1700" xr:uid="{00000000-0005-0000-0000-00003D0A0000}"/>
    <cellStyle name="Grey" xfId="1701" xr:uid="{00000000-0005-0000-0000-00003E0A0000}"/>
    <cellStyle name="Grey 10" xfId="1702" xr:uid="{00000000-0005-0000-0000-00003F0A0000}"/>
    <cellStyle name="Grey 11" xfId="1703" xr:uid="{00000000-0005-0000-0000-0000400A0000}"/>
    <cellStyle name="Grey 12" xfId="1704" xr:uid="{00000000-0005-0000-0000-0000410A0000}"/>
    <cellStyle name="Grey 13" xfId="1705" xr:uid="{00000000-0005-0000-0000-0000420A0000}"/>
    <cellStyle name="Grey 14" xfId="1706" xr:uid="{00000000-0005-0000-0000-0000430A0000}"/>
    <cellStyle name="Grey 15" xfId="1707" xr:uid="{00000000-0005-0000-0000-0000440A0000}"/>
    <cellStyle name="Grey 16" xfId="1708" xr:uid="{00000000-0005-0000-0000-0000450A0000}"/>
    <cellStyle name="Grey 2" xfId="1709" xr:uid="{00000000-0005-0000-0000-0000460A0000}"/>
    <cellStyle name="Grey 3" xfId="1710" xr:uid="{00000000-0005-0000-0000-0000470A0000}"/>
    <cellStyle name="Grey 4" xfId="1711" xr:uid="{00000000-0005-0000-0000-0000480A0000}"/>
    <cellStyle name="Grey 5" xfId="1712" xr:uid="{00000000-0005-0000-0000-0000490A0000}"/>
    <cellStyle name="Grey 6" xfId="1713" xr:uid="{00000000-0005-0000-0000-00004A0A0000}"/>
    <cellStyle name="Grey 7" xfId="1714" xr:uid="{00000000-0005-0000-0000-00004B0A0000}"/>
    <cellStyle name="Grey 8" xfId="1715" xr:uid="{00000000-0005-0000-0000-00004C0A0000}"/>
    <cellStyle name="Grey 9" xfId="1716" xr:uid="{00000000-0005-0000-0000-00004D0A0000}"/>
    <cellStyle name="Header1" xfId="1717" xr:uid="{00000000-0005-0000-0000-00004E0A0000}"/>
    <cellStyle name="Header2" xfId="1718" xr:uid="{00000000-0005-0000-0000-00004F0A0000}"/>
    <cellStyle name="HEADING1" xfId="61012" xr:uid="{00000000-0005-0000-0000-0000500A0000}"/>
    <cellStyle name="HEADING2" xfId="61013" xr:uid="{00000000-0005-0000-0000-0000510A0000}"/>
    <cellStyle name="Heading" xfId="62492" xr:uid="{00000000-0005-0000-0000-0000520A0000}"/>
    <cellStyle name="Heading 1 10" xfId="1719" xr:uid="{00000000-0005-0000-0000-0000530A0000}"/>
    <cellStyle name="Heading 1 11" xfId="1720" xr:uid="{00000000-0005-0000-0000-0000540A0000}"/>
    <cellStyle name="Heading 1 12" xfId="1721" xr:uid="{00000000-0005-0000-0000-0000550A0000}"/>
    <cellStyle name="Heading 1 13" xfId="1722" xr:uid="{00000000-0005-0000-0000-0000560A0000}"/>
    <cellStyle name="Heading 1 14" xfId="1723" xr:uid="{00000000-0005-0000-0000-0000570A0000}"/>
    <cellStyle name="Heading 1 15" xfId="1724" xr:uid="{00000000-0005-0000-0000-0000580A0000}"/>
    <cellStyle name="Heading 1 16" xfId="1725" xr:uid="{00000000-0005-0000-0000-0000590A0000}"/>
    <cellStyle name="Heading 1 17" xfId="62629" xr:uid="{00000000-0005-0000-0000-00005A0A0000}"/>
    <cellStyle name="Heading 1 2" xfId="1726" xr:uid="{00000000-0005-0000-0000-00005B0A0000}"/>
    <cellStyle name="Heading 1 2 2" xfId="62493" xr:uid="{00000000-0005-0000-0000-00005C0A0000}"/>
    <cellStyle name="Heading 1 3" xfId="1727" xr:uid="{00000000-0005-0000-0000-00005D0A0000}"/>
    <cellStyle name="Heading 1 4" xfId="1728" xr:uid="{00000000-0005-0000-0000-00005E0A0000}"/>
    <cellStyle name="Heading 1 5" xfId="1729" xr:uid="{00000000-0005-0000-0000-00005F0A0000}"/>
    <cellStyle name="Heading 1 6" xfId="1730" xr:uid="{00000000-0005-0000-0000-0000600A0000}"/>
    <cellStyle name="Heading 1 7" xfId="1731" xr:uid="{00000000-0005-0000-0000-0000610A0000}"/>
    <cellStyle name="Heading 1 8" xfId="1732" xr:uid="{00000000-0005-0000-0000-0000620A0000}"/>
    <cellStyle name="Heading 1 9" xfId="1733" xr:uid="{00000000-0005-0000-0000-0000630A0000}"/>
    <cellStyle name="Heading 2 10" xfId="1734" xr:uid="{00000000-0005-0000-0000-0000640A0000}"/>
    <cellStyle name="Heading 2 11" xfId="1735" xr:uid="{00000000-0005-0000-0000-0000650A0000}"/>
    <cellStyle name="Heading 2 12" xfId="1736" xr:uid="{00000000-0005-0000-0000-0000660A0000}"/>
    <cellStyle name="Heading 2 13" xfId="1737" xr:uid="{00000000-0005-0000-0000-0000670A0000}"/>
    <cellStyle name="Heading 2 14" xfId="1738" xr:uid="{00000000-0005-0000-0000-0000680A0000}"/>
    <cellStyle name="Heading 2 15" xfId="1739" xr:uid="{00000000-0005-0000-0000-0000690A0000}"/>
    <cellStyle name="Heading 2 16" xfId="1740" xr:uid="{00000000-0005-0000-0000-00006A0A0000}"/>
    <cellStyle name="Heading 2 17" xfId="62630" xr:uid="{00000000-0005-0000-0000-00006B0A0000}"/>
    <cellStyle name="Heading 2 2" xfId="1741" xr:uid="{00000000-0005-0000-0000-00006C0A0000}"/>
    <cellStyle name="Heading 2 2 2" xfId="62494" xr:uid="{00000000-0005-0000-0000-00006D0A0000}"/>
    <cellStyle name="Heading 2 3" xfId="1742" xr:uid="{00000000-0005-0000-0000-00006E0A0000}"/>
    <cellStyle name="Heading 2 4" xfId="1743" xr:uid="{00000000-0005-0000-0000-00006F0A0000}"/>
    <cellStyle name="Heading 2 5" xfId="1744" xr:uid="{00000000-0005-0000-0000-0000700A0000}"/>
    <cellStyle name="Heading 2 6" xfId="1745" xr:uid="{00000000-0005-0000-0000-0000710A0000}"/>
    <cellStyle name="Heading 2 7" xfId="1746" xr:uid="{00000000-0005-0000-0000-0000720A0000}"/>
    <cellStyle name="Heading 2 8" xfId="1747" xr:uid="{00000000-0005-0000-0000-0000730A0000}"/>
    <cellStyle name="Heading 2 9" xfId="1748" xr:uid="{00000000-0005-0000-0000-0000740A0000}"/>
    <cellStyle name="Heading 3 10" xfId="1749" xr:uid="{00000000-0005-0000-0000-0000750A0000}"/>
    <cellStyle name="Heading 3 11" xfId="1750" xr:uid="{00000000-0005-0000-0000-0000760A0000}"/>
    <cellStyle name="Heading 3 12" xfId="1751" xr:uid="{00000000-0005-0000-0000-0000770A0000}"/>
    <cellStyle name="Heading 3 13" xfId="1752" xr:uid="{00000000-0005-0000-0000-0000780A0000}"/>
    <cellStyle name="Heading 3 14" xfId="1753" xr:uid="{00000000-0005-0000-0000-0000790A0000}"/>
    <cellStyle name="Heading 3 15" xfId="1754" xr:uid="{00000000-0005-0000-0000-00007A0A0000}"/>
    <cellStyle name="Heading 3 16" xfId="1755" xr:uid="{00000000-0005-0000-0000-00007B0A0000}"/>
    <cellStyle name="Heading 3 17" xfId="62631" xr:uid="{00000000-0005-0000-0000-00007C0A0000}"/>
    <cellStyle name="Heading 3 2" xfId="1756" xr:uid="{00000000-0005-0000-0000-00007D0A0000}"/>
    <cellStyle name="Heading 3 2 2" xfId="62495" xr:uid="{00000000-0005-0000-0000-00007E0A0000}"/>
    <cellStyle name="Heading 3 3" xfId="1757" xr:uid="{00000000-0005-0000-0000-00007F0A0000}"/>
    <cellStyle name="Heading 3 4" xfId="1758" xr:uid="{00000000-0005-0000-0000-0000800A0000}"/>
    <cellStyle name="Heading 3 5" xfId="1759" xr:uid="{00000000-0005-0000-0000-0000810A0000}"/>
    <cellStyle name="Heading 3 6" xfId="1760" xr:uid="{00000000-0005-0000-0000-0000820A0000}"/>
    <cellStyle name="Heading 3 7" xfId="1761" xr:uid="{00000000-0005-0000-0000-0000830A0000}"/>
    <cellStyle name="Heading 3 8" xfId="1762" xr:uid="{00000000-0005-0000-0000-0000840A0000}"/>
    <cellStyle name="Heading 3 9" xfId="1763" xr:uid="{00000000-0005-0000-0000-0000850A0000}"/>
    <cellStyle name="Heading 4 10" xfId="1764" xr:uid="{00000000-0005-0000-0000-0000860A0000}"/>
    <cellStyle name="Heading 4 11" xfId="1765" xr:uid="{00000000-0005-0000-0000-0000870A0000}"/>
    <cellStyle name="Heading 4 12" xfId="1766" xr:uid="{00000000-0005-0000-0000-0000880A0000}"/>
    <cellStyle name="Heading 4 13" xfId="1767" xr:uid="{00000000-0005-0000-0000-0000890A0000}"/>
    <cellStyle name="Heading 4 14" xfId="1768" xr:uid="{00000000-0005-0000-0000-00008A0A0000}"/>
    <cellStyle name="Heading 4 15" xfId="1769" xr:uid="{00000000-0005-0000-0000-00008B0A0000}"/>
    <cellStyle name="Heading 4 16" xfId="1770" xr:uid="{00000000-0005-0000-0000-00008C0A0000}"/>
    <cellStyle name="Heading 4 17" xfId="62632" xr:uid="{00000000-0005-0000-0000-00008D0A0000}"/>
    <cellStyle name="Heading 4 2" xfId="1771" xr:uid="{00000000-0005-0000-0000-00008E0A0000}"/>
    <cellStyle name="Heading 4 2 2" xfId="62496" xr:uid="{00000000-0005-0000-0000-00008F0A0000}"/>
    <cellStyle name="Heading 4 3" xfId="1772" xr:uid="{00000000-0005-0000-0000-0000900A0000}"/>
    <cellStyle name="Heading 4 4" xfId="1773" xr:uid="{00000000-0005-0000-0000-0000910A0000}"/>
    <cellStyle name="Heading 4 5" xfId="1774" xr:uid="{00000000-0005-0000-0000-0000920A0000}"/>
    <cellStyle name="Heading 4 6" xfId="1775" xr:uid="{00000000-0005-0000-0000-0000930A0000}"/>
    <cellStyle name="Heading 4 7" xfId="1776" xr:uid="{00000000-0005-0000-0000-0000940A0000}"/>
    <cellStyle name="Heading 4 8" xfId="1777" xr:uid="{00000000-0005-0000-0000-0000950A0000}"/>
    <cellStyle name="Heading 4 9" xfId="1778" xr:uid="{00000000-0005-0000-0000-0000960A0000}"/>
    <cellStyle name="Hesaplama 10" xfId="1779" xr:uid="{00000000-0005-0000-0000-0000970A0000}"/>
    <cellStyle name="Hesaplama 10 2" xfId="1780" xr:uid="{00000000-0005-0000-0000-0000980A0000}"/>
    <cellStyle name="Hesaplama 10 2 2" xfId="1781" xr:uid="{00000000-0005-0000-0000-0000990A0000}"/>
    <cellStyle name="Hesaplama 10 3" xfId="1782" xr:uid="{00000000-0005-0000-0000-00009A0A0000}"/>
    <cellStyle name="Hesaplama 10 3 2" xfId="1783" xr:uid="{00000000-0005-0000-0000-00009B0A0000}"/>
    <cellStyle name="Hesaplama 10 4" xfId="1784" xr:uid="{00000000-0005-0000-0000-00009C0A0000}"/>
    <cellStyle name="Hesaplama 11" xfId="1785" xr:uid="{00000000-0005-0000-0000-00009D0A0000}"/>
    <cellStyle name="Hesaplama 11 2" xfId="1786" xr:uid="{00000000-0005-0000-0000-00009E0A0000}"/>
    <cellStyle name="Hesaplama 11 2 2" xfId="1787" xr:uid="{00000000-0005-0000-0000-00009F0A0000}"/>
    <cellStyle name="Hesaplama 11 3" xfId="1788" xr:uid="{00000000-0005-0000-0000-0000A00A0000}"/>
    <cellStyle name="Hesaplama 11 3 2" xfId="1789" xr:uid="{00000000-0005-0000-0000-0000A10A0000}"/>
    <cellStyle name="Hesaplama 11 4" xfId="1790" xr:uid="{00000000-0005-0000-0000-0000A20A0000}"/>
    <cellStyle name="Hesaplama 12" xfId="1791" xr:uid="{00000000-0005-0000-0000-0000A30A0000}"/>
    <cellStyle name="Hesaplama 12 2" xfId="1792" xr:uid="{00000000-0005-0000-0000-0000A40A0000}"/>
    <cellStyle name="Hesaplama 12 2 2" xfId="1793" xr:uid="{00000000-0005-0000-0000-0000A50A0000}"/>
    <cellStyle name="Hesaplama 12 3" xfId="1794" xr:uid="{00000000-0005-0000-0000-0000A60A0000}"/>
    <cellStyle name="Hesaplama 12 3 2" xfId="1795" xr:uid="{00000000-0005-0000-0000-0000A70A0000}"/>
    <cellStyle name="Hesaplama 12 4" xfId="1796" xr:uid="{00000000-0005-0000-0000-0000A80A0000}"/>
    <cellStyle name="Hesaplama 13" xfId="1797" xr:uid="{00000000-0005-0000-0000-0000A90A0000}"/>
    <cellStyle name="Hesaplama 13 2" xfId="1798" xr:uid="{00000000-0005-0000-0000-0000AA0A0000}"/>
    <cellStyle name="Hesaplama 13 2 2" xfId="1799" xr:uid="{00000000-0005-0000-0000-0000AB0A0000}"/>
    <cellStyle name="Hesaplama 13 3" xfId="1800" xr:uid="{00000000-0005-0000-0000-0000AC0A0000}"/>
    <cellStyle name="Hesaplama 13 3 2" xfId="1801" xr:uid="{00000000-0005-0000-0000-0000AD0A0000}"/>
    <cellStyle name="Hesaplama 13 4" xfId="1802" xr:uid="{00000000-0005-0000-0000-0000AE0A0000}"/>
    <cellStyle name="Hesaplama 14" xfId="1803" xr:uid="{00000000-0005-0000-0000-0000AF0A0000}"/>
    <cellStyle name="Hesaplama 14 2" xfId="1804" xr:uid="{00000000-0005-0000-0000-0000B00A0000}"/>
    <cellStyle name="Hesaplama 14 2 2" xfId="1805" xr:uid="{00000000-0005-0000-0000-0000B10A0000}"/>
    <cellStyle name="Hesaplama 14 3" xfId="1806" xr:uid="{00000000-0005-0000-0000-0000B20A0000}"/>
    <cellStyle name="Hesaplama 14 3 2" xfId="1807" xr:uid="{00000000-0005-0000-0000-0000B30A0000}"/>
    <cellStyle name="Hesaplama 14 4" xfId="1808" xr:uid="{00000000-0005-0000-0000-0000B40A0000}"/>
    <cellStyle name="Hesaplama 15" xfId="1809" xr:uid="{00000000-0005-0000-0000-0000B50A0000}"/>
    <cellStyle name="Hesaplama 15 2" xfId="1810" xr:uid="{00000000-0005-0000-0000-0000B60A0000}"/>
    <cellStyle name="Hesaplama 15 2 2" xfId="1811" xr:uid="{00000000-0005-0000-0000-0000B70A0000}"/>
    <cellStyle name="Hesaplama 15 3" xfId="1812" xr:uid="{00000000-0005-0000-0000-0000B80A0000}"/>
    <cellStyle name="Hesaplama 15 3 2" xfId="1813" xr:uid="{00000000-0005-0000-0000-0000B90A0000}"/>
    <cellStyle name="Hesaplama 15 4" xfId="1814" xr:uid="{00000000-0005-0000-0000-0000BA0A0000}"/>
    <cellStyle name="Hesaplama 16" xfId="1815" xr:uid="{00000000-0005-0000-0000-0000BB0A0000}"/>
    <cellStyle name="Hesaplama 16 2" xfId="1816" xr:uid="{00000000-0005-0000-0000-0000BC0A0000}"/>
    <cellStyle name="Hesaplama 16 2 2" xfId="1817" xr:uid="{00000000-0005-0000-0000-0000BD0A0000}"/>
    <cellStyle name="Hesaplama 16 3" xfId="1818" xr:uid="{00000000-0005-0000-0000-0000BE0A0000}"/>
    <cellStyle name="Hesaplama 16 3 2" xfId="1819" xr:uid="{00000000-0005-0000-0000-0000BF0A0000}"/>
    <cellStyle name="Hesaplama 16 4" xfId="1820" xr:uid="{00000000-0005-0000-0000-0000C00A0000}"/>
    <cellStyle name="Hesaplama 17" xfId="1821" xr:uid="{00000000-0005-0000-0000-0000C10A0000}"/>
    <cellStyle name="Hesaplama 17 2" xfId="1822" xr:uid="{00000000-0005-0000-0000-0000C20A0000}"/>
    <cellStyle name="Hesaplama 17 2 2" xfId="1823" xr:uid="{00000000-0005-0000-0000-0000C30A0000}"/>
    <cellStyle name="Hesaplama 17 3" xfId="1824" xr:uid="{00000000-0005-0000-0000-0000C40A0000}"/>
    <cellStyle name="Hesaplama 18" xfId="1825" xr:uid="{00000000-0005-0000-0000-0000C50A0000}"/>
    <cellStyle name="Hesaplama 18 2" xfId="1826" xr:uid="{00000000-0005-0000-0000-0000C60A0000}"/>
    <cellStyle name="Hesaplama 18 2 2" xfId="1827" xr:uid="{00000000-0005-0000-0000-0000C70A0000}"/>
    <cellStyle name="Hesaplama 18 3" xfId="1828" xr:uid="{00000000-0005-0000-0000-0000C80A0000}"/>
    <cellStyle name="Hesaplama 2" xfId="1829" xr:uid="{00000000-0005-0000-0000-0000C90A0000}"/>
    <cellStyle name="Hesaplama 2 10" xfId="61014" xr:uid="{00000000-0005-0000-0000-0000CA0A0000}"/>
    <cellStyle name="Hesaplama 2 11" xfId="61015" xr:uid="{00000000-0005-0000-0000-0000CB0A0000}"/>
    <cellStyle name="Hesaplama 2 12" xfId="61016" xr:uid="{00000000-0005-0000-0000-0000CC0A0000}"/>
    <cellStyle name="Hesaplama 2 13" xfId="61017" xr:uid="{00000000-0005-0000-0000-0000CD0A0000}"/>
    <cellStyle name="Hesaplama 2 14" xfId="61018" xr:uid="{00000000-0005-0000-0000-0000CE0A0000}"/>
    <cellStyle name="Hesaplama 2 15" xfId="61019" xr:uid="{00000000-0005-0000-0000-0000CF0A0000}"/>
    <cellStyle name="Hesaplama 2 16" xfId="61020" xr:uid="{00000000-0005-0000-0000-0000D00A0000}"/>
    <cellStyle name="Hesaplama 2 17" xfId="61021" xr:uid="{00000000-0005-0000-0000-0000D10A0000}"/>
    <cellStyle name="Hesaplama 2 18" xfId="61022" xr:uid="{00000000-0005-0000-0000-0000D20A0000}"/>
    <cellStyle name="Hesaplama 2 19" xfId="61023" xr:uid="{00000000-0005-0000-0000-0000D30A0000}"/>
    <cellStyle name="Hesaplama 2 2" xfId="1830" xr:uid="{00000000-0005-0000-0000-0000D40A0000}"/>
    <cellStyle name="Hesaplama 2 2 2" xfId="1831" xr:uid="{00000000-0005-0000-0000-0000D50A0000}"/>
    <cellStyle name="Hesaplama 2 20" xfId="61024" xr:uid="{00000000-0005-0000-0000-0000D60A0000}"/>
    <cellStyle name="Hesaplama 2 21" xfId="61025" xr:uid="{00000000-0005-0000-0000-0000D70A0000}"/>
    <cellStyle name="Hesaplama 2 22" xfId="61026" xr:uid="{00000000-0005-0000-0000-0000D80A0000}"/>
    <cellStyle name="Hesaplama 2 23" xfId="61027" xr:uid="{00000000-0005-0000-0000-0000D90A0000}"/>
    <cellStyle name="Hesaplama 2 24" xfId="61028" xr:uid="{00000000-0005-0000-0000-0000DA0A0000}"/>
    <cellStyle name="Hesaplama 2 25" xfId="61029" xr:uid="{00000000-0005-0000-0000-0000DB0A0000}"/>
    <cellStyle name="Hesaplama 2 26" xfId="61030" xr:uid="{00000000-0005-0000-0000-0000DC0A0000}"/>
    <cellStyle name="Hesaplama 2 27" xfId="61031" xr:uid="{00000000-0005-0000-0000-0000DD0A0000}"/>
    <cellStyle name="Hesaplama 2 28" xfId="61032" xr:uid="{00000000-0005-0000-0000-0000DE0A0000}"/>
    <cellStyle name="Hesaplama 2 29" xfId="61033" xr:uid="{00000000-0005-0000-0000-0000DF0A0000}"/>
    <cellStyle name="Hesaplama 2 3" xfId="1832" xr:uid="{00000000-0005-0000-0000-0000E00A0000}"/>
    <cellStyle name="Hesaplama 2 3 2" xfId="1833" xr:uid="{00000000-0005-0000-0000-0000E10A0000}"/>
    <cellStyle name="Hesaplama 2 30" xfId="61034" xr:uid="{00000000-0005-0000-0000-0000E20A0000}"/>
    <cellStyle name="Hesaplama 2 31" xfId="61035" xr:uid="{00000000-0005-0000-0000-0000E30A0000}"/>
    <cellStyle name="Hesaplama 2 32" xfId="61036" xr:uid="{00000000-0005-0000-0000-0000E40A0000}"/>
    <cellStyle name="Hesaplama 2 33" xfId="61037" xr:uid="{00000000-0005-0000-0000-0000E50A0000}"/>
    <cellStyle name="Hesaplama 2 34" xfId="61038" xr:uid="{00000000-0005-0000-0000-0000E60A0000}"/>
    <cellStyle name="Hesaplama 2 35" xfId="61039" xr:uid="{00000000-0005-0000-0000-0000E70A0000}"/>
    <cellStyle name="Hesaplama 2 36" xfId="61040" xr:uid="{00000000-0005-0000-0000-0000E80A0000}"/>
    <cellStyle name="Hesaplama 2 37" xfId="61041" xr:uid="{00000000-0005-0000-0000-0000E90A0000}"/>
    <cellStyle name="Hesaplama 2 38" xfId="61042" xr:uid="{00000000-0005-0000-0000-0000EA0A0000}"/>
    <cellStyle name="Hesaplama 2 39" xfId="61043" xr:uid="{00000000-0005-0000-0000-0000EB0A0000}"/>
    <cellStyle name="Hesaplama 2 4" xfId="1834" xr:uid="{00000000-0005-0000-0000-0000EC0A0000}"/>
    <cellStyle name="Hesaplama 2 40" xfId="61044" xr:uid="{00000000-0005-0000-0000-0000ED0A0000}"/>
    <cellStyle name="Hesaplama 2 41" xfId="61045" xr:uid="{00000000-0005-0000-0000-0000EE0A0000}"/>
    <cellStyle name="Hesaplama 2 42" xfId="61046" xr:uid="{00000000-0005-0000-0000-0000EF0A0000}"/>
    <cellStyle name="Hesaplama 2 43" xfId="61047" xr:uid="{00000000-0005-0000-0000-0000F00A0000}"/>
    <cellStyle name="Hesaplama 2 44" xfId="61048" xr:uid="{00000000-0005-0000-0000-0000F10A0000}"/>
    <cellStyle name="Hesaplama 2 45" xfId="61049" xr:uid="{00000000-0005-0000-0000-0000F20A0000}"/>
    <cellStyle name="Hesaplama 2 46" xfId="61050" xr:uid="{00000000-0005-0000-0000-0000F30A0000}"/>
    <cellStyle name="Hesaplama 2 47" xfId="61051" xr:uid="{00000000-0005-0000-0000-0000F40A0000}"/>
    <cellStyle name="Hesaplama 2 5" xfId="1835" xr:uid="{00000000-0005-0000-0000-0000F50A0000}"/>
    <cellStyle name="Hesaplama 2 6" xfId="61052" xr:uid="{00000000-0005-0000-0000-0000F60A0000}"/>
    <cellStyle name="Hesaplama 2 7" xfId="61053" xr:uid="{00000000-0005-0000-0000-0000F70A0000}"/>
    <cellStyle name="Hesaplama 2 8" xfId="61054" xr:uid="{00000000-0005-0000-0000-0000F80A0000}"/>
    <cellStyle name="Hesaplama 2 9" xfId="61055" xr:uid="{00000000-0005-0000-0000-0000F90A0000}"/>
    <cellStyle name="Hesaplama 3" xfId="1836" xr:uid="{00000000-0005-0000-0000-0000FA0A0000}"/>
    <cellStyle name="Hesaplama 3 10" xfId="61056" xr:uid="{00000000-0005-0000-0000-0000FB0A0000}"/>
    <cellStyle name="Hesaplama 3 11" xfId="61057" xr:uid="{00000000-0005-0000-0000-0000FC0A0000}"/>
    <cellStyle name="Hesaplama 3 12" xfId="61058" xr:uid="{00000000-0005-0000-0000-0000FD0A0000}"/>
    <cellStyle name="Hesaplama 3 13" xfId="61059" xr:uid="{00000000-0005-0000-0000-0000FE0A0000}"/>
    <cellStyle name="Hesaplama 3 14" xfId="61060" xr:uid="{00000000-0005-0000-0000-0000FF0A0000}"/>
    <cellStyle name="Hesaplama 3 15" xfId="61061" xr:uid="{00000000-0005-0000-0000-0000000B0000}"/>
    <cellStyle name="Hesaplama 3 16" xfId="61062" xr:uid="{00000000-0005-0000-0000-0000010B0000}"/>
    <cellStyle name="Hesaplama 3 17" xfId="61063" xr:uid="{00000000-0005-0000-0000-0000020B0000}"/>
    <cellStyle name="Hesaplama 3 18" xfId="61064" xr:uid="{00000000-0005-0000-0000-0000030B0000}"/>
    <cellStyle name="Hesaplama 3 19" xfId="61065" xr:uid="{00000000-0005-0000-0000-0000040B0000}"/>
    <cellStyle name="Hesaplama 3 2" xfId="1837" xr:uid="{00000000-0005-0000-0000-0000050B0000}"/>
    <cellStyle name="Hesaplama 3 2 2" xfId="1838" xr:uid="{00000000-0005-0000-0000-0000060B0000}"/>
    <cellStyle name="Hesaplama 3 20" xfId="61066" xr:uid="{00000000-0005-0000-0000-0000070B0000}"/>
    <cellStyle name="Hesaplama 3 21" xfId="61067" xr:uid="{00000000-0005-0000-0000-0000080B0000}"/>
    <cellStyle name="Hesaplama 3 22" xfId="61068" xr:uid="{00000000-0005-0000-0000-0000090B0000}"/>
    <cellStyle name="Hesaplama 3 23" xfId="61069" xr:uid="{00000000-0005-0000-0000-00000A0B0000}"/>
    <cellStyle name="Hesaplama 3 24" xfId="61070" xr:uid="{00000000-0005-0000-0000-00000B0B0000}"/>
    <cellStyle name="Hesaplama 3 25" xfId="61071" xr:uid="{00000000-0005-0000-0000-00000C0B0000}"/>
    <cellStyle name="Hesaplama 3 26" xfId="61072" xr:uid="{00000000-0005-0000-0000-00000D0B0000}"/>
    <cellStyle name="Hesaplama 3 27" xfId="61073" xr:uid="{00000000-0005-0000-0000-00000E0B0000}"/>
    <cellStyle name="Hesaplama 3 28" xfId="61074" xr:uid="{00000000-0005-0000-0000-00000F0B0000}"/>
    <cellStyle name="Hesaplama 3 29" xfId="61075" xr:uid="{00000000-0005-0000-0000-0000100B0000}"/>
    <cellStyle name="Hesaplama 3 3" xfId="1839" xr:uid="{00000000-0005-0000-0000-0000110B0000}"/>
    <cellStyle name="Hesaplama 3 3 2" xfId="1840" xr:uid="{00000000-0005-0000-0000-0000120B0000}"/>
    <cellStyle name="Hesaplama 3 30" xfId="61076" xr:uid="{00000000-0005-0000-0000-0000130B0000}"/>
    <cellStyle name="Hesaplama 3 31" xfId="61077" xr:uid="{00000000-0005-0000-0000-0000140B0000}"/>
    <cellStyle name="Hesaplama 3 32" xfId="61078" xr:uid="{00000000-0005-0000-0000-0000150B0000}"/>
    <cellStyle name="Hesaplama 3 33" xfId="61079" xr:uid="{00000000-0005-0000-0000-0000160B0000}"/>
    <cellStyle name="Hesaplama 3 34" xfId="61080" xr:uid="{00000000-0005-0000-0000-0000170B0000}"/>
    <cellStyle name="Hesaplama 3 35" xfId="61081" xr:uid="{00000000-0005-0000-0000-0000180B0000}"/>
    <cellStyle name="Hesaplama 3 36" xfId="61082" xr:uid="{00000000-0005-0000-0000-0000190B0000}"/>
    <cellStyle name="Hesaplama 3 37" xfId="61083" xr:uid="{00000000-0005-0000-0000-00001A0B0000}"/>
    <cellStyle name="Hesaplama 3 38" xfId="61084" xr:uid="{00000000-0005-0000-0000-00001B0B0000}"/>
    <cellStyle name="Hesaplama 3 39" xfId="61085" xr:uid="{00000000-0005-0000-0000-00001C0B0000}"/>
    <cellStyle name="Hesaplama 3 4" xfId="1841" xr:uid="{00000000-0005-0000-0000-00001D0B0000}"/>
    <cellStyle name="Hesaplama 3 40" xfId="61086" xr:uid="{00000000-0005-0000-0000-00001E0B0000}"/>
    <cellStyle name="Hesaplama 3 41" xfId="61087" xr:uid="{00000000-0005-0000-0000-00001F0B0000}"/>
    <cellStyle name="Hesaplama 3 42" xfId="61088" xr:uid="{00000000-0005-0000-0000-0000200B0000}"/>
    <cellStyle name="Hesaplama 3 43" xfId="61089" xr:uid="{00000000-0005-0000-0000-0000210B0000}"/>
    <cellStyle name="Hesaplama 3 44" xfId="61090" xr:uid="{00000000-0005-0000-0000-0000220B0000}"/>
    <cellStyle name="Hesaplama 3 45" xfId="61091" xr:uid="{00000000-0005-0000-0000-0000230B0000}"/>
    <cellStyle name="Hesaplama 3 5" xfId="1842" xr:uid="{00000000-0005-0000-0000-0000240B0000}"/>
    <cellStyle name="Hesaplama 3 6" xfId="61092" xr:uid="{00000000-0005-0000-0000-0000250B0000}"/>
    <cellStyle name="Hesaplama 3 7" xfId="61093" xr:uid="{00000000-0005-0000-0000-0000260B0000}"/>
    <cellStyle name="Hesaplama 3 8" xfId="61094" xr:uid="{00000000-0005-0000-0000-0000270B0000}"/>
    <cellStyle name="Hesaplama 3 9" xfId="61095" xr:uid="{00000000-0005-0000-0000-0000280B0000}"/>
    <cellStyle name="Hesaplama 4" xfId="1843" xr:uid="{00000000-0005-0000-0000-0000290B0000}"/>
    <cellStyle name="Hesaplama 4 2" xfId="1844" xr:uid="{00000000-0005-0000-0000-00002A0B0000}"/>
    <cellStyle name="Hesaplama 4 2 2" xfId="1845" xr:uid="{00000000-0005-0000-0000-00002B0B0000}"/>
    <cellStyle name="Hesaplama 4 3" xfId="1846" xr:uid="{00000000-0005-0000-0000-00002C0B0000}"/>
    <cellStyle name="Hesaplama 4 3 2" xfId="1847" xr:uid="{00000000-0005-0000-0000-00002D0B0000}"/>
    <cellStyle name="Hesaplama 4 4" xfId="1848" xr:uid="{00000000-0005-0000-0000-00002E0B0000}"/>
    <cellStyle name="Hesaplama 4 5" xfId="1849" xr:uid="{00000000-0005-0000-0000-00002F0B0000}"/>
    <cellStyle name="Hesaplama 5" xfId="1850" xr:uid="{00000000-0005-0000-0000-0000300B0000}"/>
    <cellStyle name="Hesaplama 5 2" xfId="1851" xr:uid="{00000000-0005-0000-0000-0000310B0000}"/>
    <cellStyle name="Hesaplama 5 2 2" xfId="1852" xr:uid="{00000000-0005-0000-0000-0000320B0000}"/>
    <cellStyle name="Hesaplama 5 3" xfId="1853" xr:uid="{00000000-0005-0000-0000-0000330B0000}"/>
    <cellStyle name="Hesaplama 5 3 2" xfId="1854" xr:uid="{00000000-0005-0000-0000-0000340B0000}"/>
    <cellStyle name="Hesaplama 5 4" xfId="1855" xr:uid="{00000000-0005-0000-0000-0000350B0000}"/>
    <cellStyle name="Hesaplama 5 5" xfId="1856" xr:uid="{00000000-0005-0000-0000-0000360B0000}"/>
    <cellStyle name="Hesaplama 6" xfId="1857" xr:uid="{00000000-0005-0000-0000-0000370B0000}"/>
    <cellStyle name="Hesaplama 6 2" xfId="1858" xr:uid="{00000000-0005-0000-0000-0000380B0000}"/>
    <cellStyle name="Hesaplama 6 2 2" xfId="1859" xr:uid="{00000000-0005-0000-0000-0000390B0000}"/>
    <cellStyle name="Hesaplama 6 3" xfId="1860" xr:uid="{00000000-0005-0000-0000-00003A0B0000}"/>
    <cellStyle name="Hesaplama 6 3 2" xfId="1861" xr:uid="{00000000-0005-0000-0000-00003B0B0000}"/>
    <cellStyle name="Hesaplama 6 4" xfId="1862" xr:uid="{00000000-0005-0000-0000-00003C0B0000}"/>
    <cellStyle name="Hesaplama 6 5" xfId="1863" xr:uid="{00000000-0005-0000-0000-00003D0B0000}"/>
    <cellStyle name="Hesaplama 7" xfId="1864" xr:uid="{00000000-0005-0000-0000-00003E0B0000}"/>
    <cellStyle name="Hesaplama 7 2" xfId="1865" xr:uid="{00000000-0005-0000-0000-00003F0B0000}"/>
    <cellStyle name="Hesaplama 7 2 2" xfId="1866" xr:uid="{00000000-0005-0000-0000-0000400B0000}"/>
    <cellStyle name="Hesaplama 7 3" xfId="1867" xr:uid="{00000000-0005-0000-0000-0000410B0000}"/>
    <cellStyle name="Hesaplama 7 3 2" xfId="1868" xr:uid="{00000000-0005-0000-0000-0000420B0000}"/>
    <cellStyle name="Hesaplama 7 4" xfId="1869" xr:uid="{00000000-0005-0000-0000-0000430B0000}"/>
    <cellStyle name="Hesaplama 7 5" xfId="1870" xr:uid="{00000000-0005-0000-0000-0000440B0000}"/>
    <cellStyle name="Hesaplama 8" xfId="1871" xr:uid="{00000000-0005-0000-0000-0000450B0000}"/>
    <cellStyle name="Hesaplama 8 2" xfId="1872" xr:uid="{00000000-0005-0000-0000-0000460B0000}"/>
    <cellStyle name="Hesaplama 8 2 2" xfId="1873" xr:uid="{00000000-0005-0000-0000-0000470B0000}"/>
    <cellStyle name="Hesaplama 8 3" xfId="1874" xr:uid="{00000000-0005-0000-0000-0000480B0000}"/>
    <cellStyle name="Hesaplama 8 3 2" xfId="1875" xr:uid="{00000000-0005-0000-0000-0000490B0000}"/>
    <cellStyle name="Hesaplama 8 4" xfId="1876" xr:uid="{00000000-0005-0000-0000-00004A0B0000}"/>
    <cellStyle name="Hesaplama 8 5" xfId="1877" xr:uid="{00000000-0005-0000-0000-00004B0B0000}"/>
    <cellStyle name="Hesaplama 9" xfId="1878" xr:uid="{00000000-0005-0000-0000-00004C0B0000}"/>
    <cellStyle name="Hesaplama 9 2" xfId="1879" xr:uid="{00000000-0005-0000-0000-00004D0B0000}"/>
    <cellStyle name="Hesaplama 9 2 2" xfId="1880" xr:uid="{00000000-0005-0000-0000-00004E0B0000}"/>
    <cellStyle name="Hesaplama 9 3" xfId="1881" xr:uid="{00000000-0005-0000-0000-00004F0B0000}"/>
    <cellStyle name="Hesaplama 9 3 2" xfId="1882" xr:uid="{00000000-0005-0000-0000-0000500B0000}"/>
    <cellStyle name="Hesaplama 9 4" xfId="1883" xr:uid="{00000000-0005-0000-0000-0000510B0000}"/>
    <cellStyle name="Hesaplama 9 5" xfId="1884" xr:uid="{00000000-0005-0000-0000-0000520B0000}"/>
    <cellStyle name="Hyperlink 2" xfId="1885" xr:uid="{00000000-0005-0000-0000-0000530B0000}"/>
    <cellStyle name="Inpaccnum" xfId="62497" xr:uid="{00000000-0005-0000-0000-0000540B0000}"/>
    <cellStyle name="Inpcatnum" xfId="62498" xr:uid="{00000000-0005-0000-0000-0000550B0000}"/>
    <cellStyle name="Inpdate" xfId="62499" xr:uid="{00000000-0005-0000-0000-0000560B0000}"/>
    <cellStyle name="Inpdatelk" xfId="62500" xr:uid="{00000000-0005-0000-0000-0000570B0000}"/>
    <cellStyle name="Inpdiscrip" xfId="62501" xr:uid="{00000000-0005-0000-0000-0000580B0000}"/>
    <cellStyle name="Inplandopt" xfId="62502" xr:uid="{00000000-0005-0000-0000-0000590B0000}"/>
    <cellStyle name="Inpnumbacc" xfId="1887" xr:uid="{00000000-0005-0000-0000-00005A0B0000}"/>
    <cellStyle name="Inpnumbacc 2" xfId="62503" xr:uid="{00000000-0005-0000-0000-00005B0B0000}"/>
    <cellStyle name="Inpnumbacc 3" xfId="62504" xr:uid="{00000000-0005-0000-0000-00005C0B0000}"/>
    <cellStyle name="Inpnumbacc 4" xfId="62505" xr:uid="{00000000-0005-0000-0000-00005D0B0000}"/>
    <cellStyle name="Inppergate" xfId="1888" xr:uid="{00000000-0005-0000-0000-00005E0B0000}"/>
    <cellStyle name="Input [yellow]" xfId="1889" xr:uid="{00000000-0005-0000-0000-00005F0B0000}"/>
    <cellStyle name="Input [yellow] 2" xfId="1890" xr:uid="{00000000-0005-0000-0000-0000600B0000}"/>
    <cellStyle name="Input [yellow] 2 2" xfId="1891" xr:uid="{00000000-0005-0000-0000-0000610B0000}"/>
    <cellStyle name="Input [yellow] 3" xfId="1892" xr:uid="{00000000-0005-0000-0000-0000620B0000}"/>
    <cellStyle name="Input 10" xfId="1893" xr:uid="{00000000-0005-0000-0000-0000630B0000}"/>
    <cellStyle name="Input 11" xfId="1894" xr:uid="{00000000-0005-0000-0000-0000640B0000}"/>
    <cellStyle name="Input 12" xfId="1895" xr:uid="{00000000-0005-0000-0000-0000650B0000}"/>
    <cellStyle name="Input 13" xfId="1896" xr:uid="{00000000-0005-0000-0000-0000660B0000}"/>
    <cellStyle name="Input 14" xfId="1897" xr:uid="{00000000-0005-0000-0000-0000670B0000}"/>
    <cellStyle name="Input 15" xfId="1898" xr:uid="{00000000-0005-0000-0000-0000680B0000}"/>
    <cellStyle name="Input 16" xfId="1899" xr:uid="{00000000-0005-0000-0000-0000690B0000}"/>
    <cellStyle name="Input 17" xfId="1900" xr:uid="{00000000-0005-0000-0000-00006A0B0000}"/>
    <cellStyle name="Input 18" xfId="61096" xr:uid="{00000000-0005-0000-0000-00006B0B0000}"/>
    <cellStyle name="Input 19" xfId="62633" xr:uid="{00000000-0005-0000-0000-00006C0B0000}"/>
    <cellStyle name="Input 2" xfId="1901" xr:uid="{00000000-0005-0000-0000-00006D0B0000}"/>
    <cellStyle name="Input 2 2" xfId="1902" xr:uid="{00000000-0005-0000-0000-00006E0B0000}"/>
    <cellStyle name="Input 20" xfId="62671" xr:uid="{00000000-0005-0000-0000-00006F0B0000}"/>
    <cellStyle name="Input 21" xfId="62679" xr:uid="{00000000-0005-0000-0000-0000700B0000}"/>
    <cellStyle name="Input 22" xfId="62755" xr:uid="{00000000-0005-0000-0000-0000710B0000}"/>
    <cellStyle name="Input 23" xfId="62756" xr:uid="{00000000-0005-0000-0000-0000720B0000}"/>
    <cellStyle name="Input 24" xfId="62754" xr:uid="{00000000-0005-0000-0000-0000730B0000}"/>
    <cellStyle name="Input 25" xfId="62757" xr:uid="{00000000-0005-0000-0000-0000740B0000}"/>
    <cellStyle name="Input 26" xfId="62753" xr:uid="{00000000-0005-0000-0000-0000750B0000}"/>
    <cellStyle name="Input 27" xfId="62792" xr:uid="{00000000-0005-0000-0000-0000760B0000}"/>
    <cellStyle name="Input 28" xfId="62785" xr:uid="{00000000-0005-0000-0000-0000770B0000}"/>
    <cellStyle name="Input 29" xfId="62848" xr:uid="{00000000-0005-0000-0000-0000780B0000}"/>
    <cellStyle name="Input 3" xfId="1903" xr:uid="{00000000-0005-0000-0000-0000790B0000}"/>
    <cellStyle name="Input 30" xfId="62849" xr:uid="{00000000-0005-0000-0000-00007A0B0000}"/>
    <cellStyle name="Input 31" xfId="62847" xr:uid="{00000000-0005-0000-0000-00007B0B0000}"/>
    <cellStyle name="Input 32" xfId="62850" xr:uid="{00000000-0005-0000-0000-00007C0B0000}"/>
    <cellStyle name="Input 33" xfId="62846" xr:uid="{00000000-0005-0000-0000-00007D0B0000}"/>
    <cellStyle name="Input 34" xfId="62879" xr:uid="{00000000-0005-0000-0000-00007E0B0000}"/>
    <cellStyle name="Input 35" xfId="62896" xr:uid="{00000000-0005-0000-0000-00007F0B0000}"/>
    <cellStyle name="Input 36" xfId="62897" xr:uid="{00000000-0005-0000-0000-0000800B0000}"/>
    <cellStyle name="Input 37" xfId="62895" xr:uid="{00000000-0005-0000-0000-0000810B0000}"/>
    <cellStyle name="Input 38" xfId="62898" xr:uid="{00000000-0005-0000-0000-0000820B0000}"/>
    <cellStyle name="Input 39" xfId="62894" xr:uid="{00000000-0005-0000-0000-0000830B0000}"/>
    <cellStyle name="Input 4" xfId="1904" xr:uid="{00000000-0005-0000-0000-0000840B0000}"/>
    <cellStyle name="Input 5" xfId="1905" xr:uid="{00000000-0005-0000-0000-0000850B0000}"/>
    <cellStyle name="Input 6" xfId="1906" xr:uid="{00000000-0005-0000-0000-0000860B0000}"/>
    <cellStyle name="Input 7" xfId="1907" xr:uid="{00000000-0005-0000-0000-0000870B0000}"/>
    <cellStyle name="Input 8" xfId="1908" xr:uid="{00000000-0005-0000-0000-0000880B0000}"/>
    <cellStyle name="Input 9" xfId="1909" xr:uid="{00000000-0005-0000-0000-0000890B0000}"/>
    <cellStyle name="Inputaccnumber" xfId="1910" xr:uid="{00000000-0005-0000-0000-00008A0B0000}"/>
    <cellStyle name="Inputaccnumberlk" xfId="1911" xr:uid="{00000000-0005-0000-0000-00008B0B0000}"/>
    <cellStyle name="Inputaccnumneg" xfId="1912" xr:uid="{00000000-0005-0000-0000-00008C0B0000}"/>
    <cellStyle name="Inputaccnumneglck" xfId="1913" xr:uid="{00000000-0005-0000-0000-00008D0B0000}"/>
    <cellStyle name="Inputaccnumneglk" xfId="1914" xr:uid="{00000000-0005-0000-0000-00008E0B0000}"/>
    <cellStyle name="Inputaccnumpas" xfId="1915" xr:uid="{00000000-0005-0000-0000-00008F0B0000}"/>
    <cellStyle name="Inputaccnumpaslk" xfId="1916" xr:uid="{00000000-0005-0000-0000-0000900B0000}"/>
    <cellStyle name="Inputaccnumpz" xfId="1917" xr:uid="{00000000-0005-0000-0000-0000910B0000}"/>
    <cellStyle name="Inputaccnumpz 2" xfId="62506" xr:uid="{00000000-0005-0000-0000-0000920B0000}"/>
    <cellStyle name="Inputaccnumpzlk" xfId="1918" xr:uid="{00000000-0005-0000-0000-0000930B0000}"/>
    <cellStyle name="Inputadjentrycr" xfId="62507" xr:uid="{00000000-0005-0000-0000-0000940B0000}"/>
    <cellStyle name="Inputadjentrycrlk" xfId="1919" xr:uid="{00000000-0005-0000-0000-0000950B0000}"/>
    <cellStyle name="Inputadjentrydr" xfId="62508" xr:uid="{00000000-0005-0000-0000-0000960B0000}"/>
    <cellStyle name="Inputadjentrydrlk" xfId="1920" xr:uid="{00000000-0005-0000-0000-0000970B0000}"/>
    <cellStyle name="Inputcuryrpt" xfId="62509" xr:uid="{00000000-0005-0000-0000-0000980B0000}"/>
    <cellStyle name="Inputdate" xfId="62510" xr:uid="{00000000-0005-0000-0000-0000990B0000}"/>
    <cellStyle name="Inputdatelk" xfId="62511" xr:uid="{00000000-0005-0000-0000-00009A0B0000}"/>
    <cellStyle name="Inputfigsc" xfId="1921" xr:uid="{00000000-0005-0000-0000-00009B0B0000}"/>
    <cellStyle name="Inputfigsclk" xfId="62512" xr:uid="{00000000-0005-0000-0000-00009C0B0000}"/>
    <cellStyle name="Inputname" xfId="1922" xr:uid="{00000000-0005-0000-0000-00009D0B0000}"/>
    <cellStyle name="Inputnamelk" xfId="62513" xr:uid="{00000000-0005-0000-0000-00009E0B0000}"/>
    <cellStyle name="Inputnamept" xfId="62514" xr:uid="{00000000-0005-0000-0000-00009F0B0000}"/>
    <cellStyle name="Inputnamept10" xfId="62515" xr:uid="{00000000-0005-0000-0000-0000A00B0000}"/>
    <cellStyle name="Inputnumbacc" xfId="62516" xr:uid="{00000000-0005-0000-0000-0000A10B0000}"/>
    <cellStyle name="Inputnumbaccid" xfId="62517" xr:uid="{00000000-0005-0000-0000-0000A20B0000}"/>
    <cellStyle name="Inputpresent" xfId="62518" xr:uid="{00000000-0005-0000-0000-0000A30B0000}"/>
    <cellStyle name="Inputpresentlk" xfId="62519" xr:uid="{00000000-0005-0000-0000-0000A40B0000}"/>
    <cellStyle name="Inputrate" xfId="62520" xr:uid="{00000000-0005-0000-0000-0000A50B0000}"/>
    <cellStyle name="Inputrounding" xfId="62521" xr:uid="{00000000-0005-0000-0000-0000A60B0000}"/>
    <cellStyle name="Inputroundinga" xfId="62522" xr:uid="{00000000-0005-0000-0000-0000A70B0000}"/>
    <cellStyle name="Inputroundingp" xfId="62523" xr:uid="{00000000-0005-0000-0000-0000A80B0000}"/>
    <cellStyle name="Inputrstddate" xfId="62524" xr:uid="{00000000-0005-0000-0000-0000A90B0000}"/>
    <cellStyle name="Inputrstddatelk" xfId="62525" xr:uid="{00000000-0005-0000-0000-0000AA0B0000}"/>
    <cellStyle name="Inputtl" xfId="62526" xr:uid="{00000000-0005-0000-0000-0000AB0B0000}"/>
    <cellStyle name="Inputyear" xfId="62527" xr:uid="{00000000-0005-0000-0000-0000AC0B0000}"/>
    <cellStyle name="Inputyearlk" xfId="62528" xr:uid="{00000000-0005-0000-0000-0000AD0B0000}"/>
    <cellStyle name="Inpyear" xfId="1923" xr:uid="{00000000-0005-0000-0000-0000AE0B0000}"/>
    <cellStyle name="Inpyearlk" xfId="62529" xr:uid="{00000000-0005-0000-0000-0000AF0B0000}"/>
    <cellStyle name="Îáû÷íûé_PERSONAL" xfId="1886" xr:uid="{00000000-0005-0000-0000-0000B00B0000}"/>
    <cellStyle name="İşaretli Hücre 10" xfId="1924" xr:uid="{00000000-0005-0000-0000-0000B10B0000}"/>
    <cellStyle name="İşaretli Hücre 10 2" xfId="1925" xr:uid="{00000000-0005-0000-0000-0000B20B0000}"/>
    <cellStyle name="İşaretli Hücre 11" xfId="1926" xr:uid="{00000000-0005-0000-0000-0000B30B0000}"/>
    <cellStyle name="İşaretli Hücre 11 2" xfId="1927" xr:uid="{00000000-0005-0000-0000-0000B40B0000}"/>
    <cellStyle name="İşaretli Hücre 12" xfId="1928" xr:uid="{00000000-0005-0000-0000-0000B50B0000}"/>
    <cellStyle name="İşaretli Hücre 12 2" xfId="1929" xr:uid="{00000000-0005-0000-0000-0000B60B0000}"/>
    <cellStyle name="İşaretli Hücre 13" xfId="1930" xr:uid="{00000000-0005-0000-0000-0000B70B0000}"/>
    <cellStyle name="İşaretli Hücre 13 2" xfId="1931" xr:uid="{00000000-0005-0000-0000-0000B80B0000}"/>
    <cellStyle name="İşaretli Hücre 14" xfId="1932" xr:uid="{00000000-0005-0000-0000-0000B90B0000}"/>
    <cellStyle name="İşaretli Hücre 14 2" xfId="1933" xr:uid="{00000000-0005-0000-0000-0000BA0B0000}"/>
    <cellStyle name="İşaretli Hücre 15" xfId="1934" xr:uid="{00000000-0005-0000-0000-0000BB0B0000}"/>
    <cellStyle name="İşaretli Hücre 15 2" xfId="1935" xr:uid="{00000000-0005-0000-0000-0000BC0B0000}"/>
    <cellStyle name="İşaretli Hücre 16" xfId="1936" xr:uid="{00000000-0005-0000-0000-0000BD0B0000}"/>
    <cellStyle name="İşaretli Hücre 16 2" xfId="1937" xr:uid="{00000000-0005-0000-0000-0000BE0B0000}"/>
    <cellStyle name="İşaretli Hücre 17" xfId="1938" xr:uid="{00000000-0005-0000-0000-0000BF0B0000}"/>
    <cellStyle name="İşaretli Hücre 18" xfId="1939" xr:uid="{00000000-0005-0000-0000-0000C00B0000}"/>
    <cellStyle name="İşaretli Hücre 2" xfId="1940" xr:uid="{00000000-0005-0000-0000-0000C10B0000}"/>
    <cellStyle name="İşaretli Hücre 2 10" xfId="61097" xr:uid="{00000000-0005-0000-0000-0000C20B0000}"/>
    <cellStyle name="İşaretli Hücre 2 11" xfId="61098" xr:uid="{00000000-0005-0000-0000-0000C30B0000}"/>
    <cellStyle name="İşaretli Hücre 2 12" xfId="61099" xr:uid="{00000000-0005-0000-0000-0000C40B0000}"/>
    <cellStyle name="İşaretli Hücre 2 13" xfId="61100" xr:uid="{00000000-0005-0000-0000-0000C50B0000}"/>
    <cellStyle name="İşaretli Hücre 2 14" xfId="61101" xr:uid="{00000000-0005-0000-0000-0000C60B0000}"/>
    <cellStyle name="İşaretli Hücre 2 15" xfId="61102" xr:uid="{00000000-0005-0000-0000-0000C70B0000}"/>
    <cellStyle name="İşaretli Hücre 2 16" xfId="61103" xr:uid="{00000000-0005-0000-0000-0000C80B0000}"/>
    <cellStyle name="İşaretli Hücre 2 17" xfId="61104" xr:uid="{00000000-0005-0000-0000-0000C90B0000}"/>
    <cellStyle name="İşaretli Hücre 2 18" xfId="61105" xr:uid="{00000000-0005-0000-0000-0000CA0B0000}"/>
    <cellStyle name="İşaretli Hücre 2 19" xfId="61106" xr:uid="{00000000-0005-0000-0000-0000CB0B0000}"/>
    <cellStyle name="İşaretli Hücre 2 2" xfId="1941" xr:uid="{00000000-0005-0000-0000-0000CC0B0000}"/>
    <cellStyle name="İşaretli Hücre 2 2 2" xfId="61107" xr:uid="{00000000-0005-0000-0000-0000CD0B0000}"/>
    <cellStyle name="İşaretli Hücre 2 20" xfId="61108" xr:uid="{00000000-0005-0000-0000-0000CE0B0000}"/>
    <cellStyle name="İşaretli Hücre 2 21" xfId="61109" xr:uid="{00000000-0005-0000-0000-0000CF0B0000}"/>
    <cellStyle name="İşaretli Hücre 2 22" xfId="61110" xr:uid="{00000000-0005-0000-0000-0000D00B0000}"/>
    <cellStyle name="İşaretli Hücre 2 23" xfId="61111" xr:uid="{00000000-0005-0000-0000-0000D10B0000}"/>
    <cellStyle name="İşaretli Hücre 2 24" xfId="61112" xr:uid="{00000000-0005-0000-0000-0000D20B0000}"/>
    <cellStyle name="İşaretli Hücre 2 25" xfId="61113" xr:uid="{00000000-0005-0000-0000-0000D30B0000}"/>
    <cellStyle name="İşaretli Hücre 2 26" xfId="61114" xr:uid="{00000000-0005-0000-0000-0000D40B0000}"/>
    <cellStyle name="İşaretli Hücre 2 27" xfId="61115" xr:uid="{00000000-0005-0000-0000-0000D50B0000}"/>
    <cellStyle name="İşaretli Hücre 2 28" xfId="61116" xr:uid="{00000000-0005-0000-0000-0000D60B0000}"/>
    <cellStyle name="İşaretli Hücre 2 29" xfId="61117" xr:uid="{00000000-0005-0000-0000-0000D70B0000}"/>
    <cellStyle name="İşaretli Hücre 2 3" xfId="1942" xr:uid="{00000000-0005-0000-0000-0000D80B0000}"/>
    <cellStyle name="İşaretli Hücre 2 3 2" xfId="61118" xr:uid="{00000000-0005-0000-0000-0000D90B0000}"/>
    <cellStyle name="İşaretli Hücre 2 30" xfId="61119" xr:uid="{00000000-0005-0000-0000-0000DA0B0000}"/>
    <cellStyle name="İşaretli Hücre 2 31" xfId="61120" xr:uid="{00000000-0005-0000-0000-0000DB0B0000}"/>
    <cellStyle name="İşaretli Hücre 2 32" xfId="61121" xr:uid="{00000000-0005-0000-0000-0000DC0B0000}"/>
    <cellStyle name="İşaretli Hücre 2 33" xfId="61122" xr:uid="{00000000-0005-0000-0000-0000DD0B0000}"/>
    <cellStyle name="İşaretli Hücre 2 34" xfId="61123" xr:uid="{00000000-0005-0000-0000-0000DE0B0000}"/>
    <cellStyle name="İşaretli Hücre 2 35" xfId="61124" xr:uid="{00000000-0005-0000-0000-0000DF0B0000}"/>
    <cellStyle name="İşaretli Hücre 2 36" xfId="61125" xr:uid="{00000000-0005-0000-0000-0000E00B0000}"/>
    <cellStyle name="İşaretli Hücre 2 37" xfId="61126" xr:uid="{00000000-0005-0000-0000-0000E10B0000}"/>
    <cellStyle name="İşaretli Hücre 2 38" xfId="61127" xr:uid="{00000000-0005-0000-0000-0000E20B0000}"/>
    <cellStyle name="İşaretli Hücre 2 39" xfId="61128" xr:uid="{00000000-0005-0000-0000-0000E30B0000}"/>
    <cellStyle name="İşaretli Hücre 2 4" xfId="61129" xr:uid="{00000000-0005-0000-0000-0000E40B0000}"/>
    <cellStyle name="İşaretli Hücre 2 40" xfId="61130" xr:uid="{00000000-0005-0000-0000-0000E50B0000}"/>
    <cellStyle name="İşaretli Hücre 2 41" xfId="61131" xr:uid="{00000000-0005-0000-0000-0000E60B0000}"/>
    <cellStyle name="İşaretli Hücre 2 42" xfId="61132" xr:uid="{00000000-0005-0000-0000-0000E70B0000}"/>
    <cellStyle name="İşaretli Hücre 2 43" xfId="61133" xr:uid="{00000000-0005-0000-0000-0000E80B0000}"/>
    <cellStyle name="İşaretli Hücre 2 44" xfId="61134" xr:uid="{00000000-0005-0000-0000-0000E90B0000}"/>
    <cellStyle name="İşaretli Hücre 2 45" xfId="61135" xr:uid="{00000000-0005-0000-0000-0000EA0B0000}"/>
    <cellStyle name="İşaretli Hücre 2 46" xfId="61136" xr:uid="{00000000-0005-0000-0000-0000EB0B0000}"/>
    <cellStyle name="İşaretli Hücre 2 47" xfId="61137" xr:uid="{00000000-0005-0000-0000-0000EC0B0000}"/>
    <cellStyle name="İşaretli Hücre 2 5" xfId="61138" xr:uid="{00000000-0005-0000-0000-0000ED0B0000}"/>
    <cellStyle name="İşaretli Hücre 2 6" xfId="61139" xr:uid="{00000000-0005-0000-0000-0000EE0B0000}"/>
    <cellStyle name="İşaretli Hücre 2 7" xfId="61140" xr:uid="{00000000-0005-0000-0000-0000EF0B0000}"/>
    <cellStyle name="İşaretli Hücre 2 8" xfId="61141" xr:uid="{00000000-0005-0000-0000-0000F00B0000}"/>
    <cellStyle name="İşaretli Hücre 2 9" xfId="61142" xr:uid="{00000000-0005-0000-0000-0000F10B0000}"/>
    <cellStyle name="İşaretli Hücre 3" xfId="1943" xr:uid="{00000000-0005-0000-0000-0000F20B0000}"/>
    <cellStyle name="İşaretli Hücre 3 10" xfId="61143" xr:uid="{00000000-0005-0000-0000-0000F30B0000}"/>
    <cellStyle name="İşaretli Hücre 3 11" xfId="61144" xr:uid="{00000000-0005-0000-0000-0000F40B0000}"/>
    <cellStyle name="İşaretli Hücre 3 12" xfId="61145" xr:uid="{00000000-0005-0000-0000-0000F50B0000}"/>
    <cellStyle name="İşaretli Hücre 3 13" xfId="61146" xr:uid="{00000000-0005-0000-0000-0000F60B0000}"/>
    <cellStyle name="İşaretli Hücre 3 14" xfId="61147" xr:uid="{00000000-0005-0000-0000-0000F70B0000}"/>
    <cellStyle name="İşaretli Hücre 3 15" xfId="61148" xr:uid="{00000000-0005-0000-0000-0000F80B0000}"/>
    <cellStyle name="İşaretli Hücre 3 16" xfId="61149" xr:uid="{00000000-0005-0000-0000-0000F90B0000}"/>
    <cellStyle name="İşaretli Hücre 3 17" xfId="61150" xr:uid="{00000000-0005-0000-0000-0000FA0B0000}"/>
    <cellStyle name="İşaretli Hücre 3 18" xfId="61151" xr:uid="{00000000-0005-0000-0000-0000FB0B0000}"/>
    <cellStyle name="İşaretli Hücre 3 19" xfId="61152" xr:uid="{00000000-0005-0000-0000-0000FC0B0000}"/>
    <cellStyle name="İşaretli Hücre 3 2" xfId="1944" xr:uid="{00000000-0005-0000-0000-0000FD0B0000}"/>
    <cellStyle name="İşaretli Hücre 3 20" xfId="61153" xr:uid="{00000000-0005-0000-0000-0000FE0B0000}"/>
    <cellStyle name="İşaretli Hücre 3 21" xfId="61154" xr:uid="{00000000-0005-0000-0000-0000FF0B0000}"/>
    <cellStyle name="İşaretli Hücre 3 22" xfId="61155" xr:uid="{00000000-0005-0000-0000-0000000C0000}"/>
    <cellStyle name="İşaretli Hücre 3 23" xfId="61156" xr:uid="{00000000-0005-0000-0000-0000010C0000}"/>
    <cellStyle name="İşaretli Hücre 3 24" xfId="61157" xr:uid="{00000000-0005-0000-0000-0000020C0000}"/>
    <cellStyle name="İşaretli Hücre 3 25" xfId="61158" xr:uid="{00000000-0005-0000-0000-0000030C0000}"/>
    <cellStyle name="İşaretli Hücre 3 26" xfId="61159" xr:uid="{00000000-0005-0000-0000-0000040C0000}"/>
    <cellStyle name="İşaretli Hücre 3 27" xfId="61160" xr:uid="{00000000-0005-0000-0000-0000050C0000}"/>
    <cellStyle name="İşaretli Hücre 3 28" xfId="61161" xr:uid="{00000000-0005-0000-0000-0000060C0000}"/>
    <cellStyle name="İşaretli Hücre 3 29" xfId="61162" xr:uid="{00000000-0005-0000-0000-0000070C0000}"/>
    <cellStyle name="İşaretli Hücre 3 3" xfId="61163" xr:uid="{00000000-0005-0000-0000-0000080C0000}"/>
    <cellStyle name="İşaretli Hücre 3 30" xfId="61164" xr:uid="{00000000-0005-0000-0000-0000090C0000}"/>
    <cellStyle name="İşaretli Hücre 3 31" xfId="61165" xr:uid="{00000000-0005-0000-0000-00000A0C0000}"/>
    <cellStyle name="İşaretli Hücre 3 32" xfId="61166" xr:uid="{00000000-0005-0000-0000-00000B0C0000}"/>
    <cellStyle name="İşaretli Hücre 3 33" xfId="61167" xr:uid="{00000000-0005-0000-0000-00000C0C0000}"/>
    <cellStyle name="İşaretli Hücre 3 34" xfId="61168" xr:uid="{00000000-0005-0000-0000-00000D0C0000}"/>
    <cellStyle name="İşaretli Hücre 3 35" xfId="61169" xr:uid="{00000000-0005-0000-0000-00000E0C0000}"/>
    <cellStyle name="İşaretli Hücre 3 36" xfId="61170" xr:uid="{00000000-0005-0000-0000-00000F0C0000}"/>
    <cellStyle name="İşaretli Hücre 3 37" xfId="61171" xr:uid="{00000000-0005-0000-0000-0000100C0000}"/>
    <cellStyle name="İşaretli Hücre 3 38" xfId="61172" xr:uid="{00000000-0005-0000-0000-0000110C0000}"/>
    <cellStyle name="İşaretli Hücre 3 39" xfId="61173" xr:uid="{00000000-0005-0000-0000-0000120C0000}"/>
    <cellStyle name="İşaretli Hücre 3 4" xfId="61174" xr:uid="{00000000-0005-0000-0000-0000130C0000}"/>
    <cellStyle name="İşaretli Hücre 3 40" xfId="61175" xr:uid="{00000000-0005-0000-0000-0000140C0000}"/>
    <cellStyle name="İşaretli Hücre 3 41" xfId="61176" xr:uid="{00000000-0005-0000-0000-0000150C0000}"/>
    <cellStyle name="İşaretli Hücre 3 42" xfId="61177" xr:uid="{00000000-0005-0000-0000-0000160C0000}"/>
    <cellStyle name="İşaretli Hücre 3 43" xfId="61178" xr:uid="{00000000-0005-0000-0000-0000170C0000}"/>
    <cellStyle name="İşaretli Hücre 3 44" xfId="61179" xr:uid="{00000000-0005-0000-0000-0000180C0000}"/>
    <cellStyle name="İşaretli Hücre 3 45" xfId="61180" xr:uid="{00000000-0005-0000-0000-0000190C0000}"/>
    <cellStyle name="İşaretli Hücre 3 5" xfId="61181" xr:uid="{00000000-0005-0000-0000-00001A0C0000}"/>
    <cellStyle name="İşaretli Hücre 3 6" xfId="61182" xr:uid="{00000000-0005-0000-0000-00001B0C0000}"/>
    <cellStyle name="İşaretli Hücre 3 7" xfId="61183" xr:uid="{00000000-0005-0000-0000-00001C0C0000}"/>
    <cellStyle name="İşaretli Hücre 3 8" xfId="61184" xr:uid="{00000000-0005-0000-0000-00001D0C0000}"/>
    <cellStyle name="İşaretli Hücre 3 9" xfId="61185" xr:uid="{00000000-0005-0000-0000-00001E0C0000}"/>
    <cellStyle name="İşaretli Hücre 4" xfId="1945" xr:uid="{00000000-0005-0000-0000-00001F0C0000}"/>
    <cellStyle name="İşaretli Hücre 4 2" xfId="1946" xr:uid="{00000000-0005-0000-0000-0000200C0000}"/>
    <cellStyle name="İşaretli Hücre 4 3" xfId="61186" xr:uid="{00000000-0005-0000-0000-0000210C0000}"/>
    <cellStyle name="İşaretli Hücre 5" xfId="1947" xr:uid="{00000000-0005-0000-0000-0000220C0000}"/>
    <cellStyle name="İşaretli Hücre 5 2" xfId="1948" xr:uid="{00000000-0005-0000-0000-0000230C0000}"/>
    <cellStyle name="İşaretli Hücre 6" xfId="1949" xr:uid="{00000000-0005-0000-0000-0000240C0000}"/>
    <cellStyle name="İşaretli Hücre 6 2" xfId="1950" xr:uid="{00000000-0005-0000-0000-0000250C0000}"/>
    <cellStyle name="İşaretli Hücre 7" xfId="1951" xr:uid="{00000000-0005-0000-0000-0000260C0000}"/>
    <cellStyle name="İşaretli Hücre 7 2" xfId="1952" xr:uid="{00000000-0005-0000-0000-0000270C0000}"/>
    <cellStyle name="İşaretli Hücre 8" xfId="1953" xr:uid="{00000000-0005-0000-0000-0000280C0000}"/>
    <cellStyle name="İşaretli Hücre 8 2" xfId="1954" xr:uid="{00000000-0005-0000-0000-0000290C0000}"/>
    <cellStyle name="İşaretli Hücre 9" xfId="1955" xr:uid="{00000000-0005-0000-0000-00002A0C0000}"/>
    <cellStyle name="İşaretli Hücre 9 2" xfId="1956" xr:uid="{00000000-0005-0000-0000-00002B0C0000}"/>
    <cellStyle name="İyi 10" xfId="1957" xr:uid="{00000000-0005-0000-0000-00002C0C0000}"/>
    <cellStyle name="İyi 10 2" xfId="1958" xr:uid="{00000000-0005-0000-0000-00002D0C0000}"/>
    <cellStyle name="İyi 11" xfId="1959" xr:uid="{00000000-0005-0000-0000-00002E0C0000}"/>
    <cellStyle name="İyi 11 2" xfId="1960" xr:uid="{00000000-0005-0000-0000-00002F0C0000}"/>
    <cellStyle name="İyi 12" xfId="1961" xr:uid="{00000000-0005-0000-0000-0000300C0000}"/>
    <cellStyle name="İyi 12 2" xfId="1962" xr:uid="{00000000-0005-0000-0000-0000310C0000}"/>
    <cellStyle name="İyi 13" xfId="1963" xr:uid="{00000000-0005-0000-0000-0000320C0000}"/>
    <cellStyle name="İyi 13 2" xfId="1964" xr:uid="{00000000-0005-0000-0000-0000330C0000}"/>
    <cellStyle name="İyi 14" xfId="1965" xr:uid="{00000000-0005-0000-0000-0000340C0000}"/>
    <cellStyle name="İyi 14 2" xfId="1966" xr:uid="{00000000-0005-0000-0000-0000350C0000}"/>
    <cellStyle name="İyi 15" xfId="1967" xr:uid="{00000000-0005-0000-0000-0000360C0000}"/>
    <cellStyle name="İyi 15 2" xfId="1968" xr:uid="{00000000-0005-0000-0000-0000370C0000}"/>
    <cellStyle name="İyi 16" xfId="1969" xr:uid="{00000000-0005-0000-0000-0000380C0000}"/>
    <cellStyle name="İyi 16 2" xfId="1970" xr:uid="{00000000-0005-0000-0000-0000390C0000}"/>
    <cellStyle name="İyi 17" xfId="1971" xr:uid="{00000000-0005-0000-0000-00003A0C0000}"/>
    <cellStyle name="İyi 18" xfId="1972" xr:uid="{00000000-0005-0000-0000-00003B0C0000}"/>
    <cellStyle name="İyi 2" xfId="1973" xr:uid="{00000000-0005-0000-0000-00003C0C0000}"/>
    <cellStyle name="İyi 2 10" xfId="61187" xr:uid="{00000000-0005-0000-0000-00003D0C0000}"/>
    <cellStyle name="İyi 2 11" xfId="61188" xr:uid="{00000000-0005-0000-0000-00003E0C0000}"/>
    <cellStyle name="İyi 2 12" xfId="61189" xr:uid="{00000000-0005-0000-0000-00003F0C0000}"/>
    <cellStyle name="İyi 2 13" xfId="61190" xr:uid="{00000000-0005-0000-0000-0000400C0000}"/>
    <cellStyle name="İyi 2 14" xfId="61191" xr:uid="{00000000-0005-0000-0000-0000410C0000}"/>
    <cellStyle name="İyi 2 15" xfId="61192" xr:uid="{00000000-0005-0000-0000-0000420C0000}"/>
    <cellStyle name="İyi 2 16" xfId="61193" xr:uid="{00000000-0005-0000-0000-0000430C0000}"/>
    <cellStyle name="İyi 2 17" xfId="61194" xr:uid="{00000000-0005-0000-0000-0000440C0000}"/>
    <cellStyle name="İyi 2 18" xfId="61195" xr:uid="{00000000-0005-0000-0000-0000450C0000}"/>
    <cellStyle name="İyi 2 19" xfId="61196" xr:uid="{00000000-0005-0000-0000-0000460C0000}"/>
    <cellStyle name="İyi 2 2" xfId="1974" xr:uid="{00000000-0005-0000-0000-0000470C0000}"/>
    <cellStyle name="İyi 2 2 2" xfId="61197" xr:uid="{00000000-0005-0000-0000-0000480C0000}"/>
    <cellStyle name="İyi 2 20" xfId="61198" xr:uid="{00000000-0005-0000-0000-0000490C0000}"/>
    <cellStyle name="İyi 2 21" xfId="61199" xr:uid="{00000000-0005-0000-0000-00004A0C0000}"/>
    <cellStyle name="İyi 2 22" xfId="61200" xr:uid="{00000000-0005-0000-0000-00004B0C0000}"/>
    <cellStyle name="İyi 2 23" xfId="61201" xr:uid="{00000000-0005-0000-0000-00004C0C0000}"/>
    <cellStyle name="İyi 2 24" xfId="61202" xr:uid="{00000000-0005-0000-0000-00004D0C0000}"/>
    <cellStyle name="İyi 2 25" xfId="61203" xr:uid="{00000000-0005-0000-0000-00004E0C0000}"/>
    <cellStyle name="İyi 2 26" xfId="61204" xr:uid="{00000000-0005-0000-0000-00004F0C0000}"/>
    <cellStyle name="İyi 2 27" xfId="61205" xr:uid="{00000000-0005-0000-0000-0000500C0000}"/>
    <cellStyle name="İyi 2 28" xfId="61206" xr:uid="{00000000-0005-0000-0000-0000510C0000}"/>
    <cellStyle name="İyi 2 29" xfId="61207" xr:uid="{00000000-0005-0000-0000-0000520C0000}"/>
    <cellStyle name="İyi 2 3" xfId="1975" xr:uid="{00000000-0005-0000-0000-0000530C0000}"/>
    <cellStyle name="İyi 2 3 2" xfId="61208" xr:uid="{00000000-0005-0000-0000-0000540C0000}"/>
    <cellStyle name="İyi 2 30" xfId="61209" xr:uid="{00000000-0005-0000-0000-0000550C0000}"/>
    <cellStyle name="İyi 2 31" xfId="61210" xr:uid="{00000000-0005-0000-0000-0000560C0000}"/>
    <cellStyle name="İyi 2 32" xfId="61211" xr:uid="{00000000-0005-0000-0000-0000570C0000}"/>
    <cellStyle name="İyi 2 33" xfId="61212" xr:uid="{00000000-0005-0000-0000-0000580C0000}"/>
    <cellStyle name="İyi 2 34" xfId="61213" xr:uid="{00000000-0005-0000-0000-0000590C0000}"/>
    <cellStyle name="İyi 2 35" xfId="61214" xr:uid="{00000000-0005-0000-0000-00005A0C0000}"/>
    <cellStyle name="İyi 2 36" xfId="61215" xr:uid="{00000000-0005-0000-0000-00005B0C0000}"/>
    <cellStyle name="İyi 2 37" xfId="61216" xr:uid="{00000000-0005-0000-0000-00005C0C0000}"/>
    <cellStyle name="İyi 2 38" xfId="61217" xr:uid="{00000000-0005-0000-0000-00005D0C0000}"/>
    <cellStyle name="İyi 2 39" xfId="61218" xr:uid="{00000000-0005-0000-0000-00005E0C0000}"/>
    <cellStyle name="İyi 2 4" xfId="61219" xr:uid="{00000000-0005-0000-0000-00005F0C0000}"/>
    <cellStyle name="İyi 2 40" xfId="61220" xr:uid="{00000000-0005-0000-0000-0000600C0000}"/>
    <cellStyle name="İyi 2 41" xfId="61221" xr:uid="{00000000-0005-0000-0000-0000610C0000}"/>
    <cellStyle name="İyi 2 42" xfId="61222" xr:uid="{00000000-0005-0000-0000-0000620C0000}"/>
    <cellStyle name="İyi 2 43" xfId="61223" xr:uid="{00000000-0005-0000-0000-0000630C0000}"/>
    <cellStyle name="İyi 2 44" xfId="61224" xr:uid="{00000000-0005-0000-0000-0000640C0000}"/>
    <cellStyle name="İyi 2 45" xfId="61225" xr:uid="{00000000-0005-0000-0000-0000650C0000}"/>
    <cellStyle name="İyi 2 46" xfId="61226" xr:uid="{00000000-0005-0000-0000-0000660C0000}"/>
    <cellStyle name="İyi 2 47" xfId="61227" xr:uid="{00000000-0005-0000-0000-0000670C0000}"/>
    <cellStyle name="İyi 2 5" xfId="61228" xr:uid="{00000000-0005-0000-0000-0000680C0000}"/>
    <cellStyle name="İyi 2 6" xfId="61229" xr:uid="{00000000-0005-0000-0000-0000690C0000}"/>
    <cellStyle name="İyi 2 7" xfId="61230" xr:uid="{00000000-0005-0000-0000-00006A0C0000}"/>
    <cellStyle name="İyi 2 8" xfId="61231" xr:uid="{00000000-0005-0000-0000-00006B0C0000}"/>
    <cellStyle name="İyi 2 9" xfId="61232" xr:uid="{00000000-0005-0000-0000-00006C0C0000}"/>
    <cellStyle name="İyi 3" xfId="1976" xr:uid="{00000000-0005-0000-0000-00006D0C0000}"/>
    <cellStyle name="İyi 3 10" xfId="61233" xr:uid="{00000000-0005-0000-0000-00006E0C0000}"/>
    <cellStyle name="İyi 3 11" xfId="61234" xr:uid="{00000000-0005-0000-0000-00006F0C0000}"/>
    <cellStyle name="İyi 3 12" xfId="61235" xr:uid="{00000000-0005-0000-0000-0000700C0000}"/>
    <cellStyle name="İyi 3 13" xfId="61236" xr:uid="{00000000-0005-0000-0000-0000710C0000}"/>
    <cellStyle name="İyi 3 14" xfId="61237" xr:uid="{00000000-0005-0000-0000-0000720C0000}"/>
    <cellStyle name="İyi 3 15" xfId="61238" xr:uid="{00000000-0005-0000-0000-0000730C0000}"/>
    <cellStyle name="İyi 3 16" xfId="61239" xr:uid="{00000000-0005-0000-0000-0000740C0000}"/>
    <cellStyle name="İyi 3 17" xfId="61240" xr:uid="{00000000-0005-0000-0000-0000750C0000}"/>
    <cellStyle name="İyi 3 18" xfId="61241" xr:uid="{00000000-0005-0000-0000-0000760C0000}"/>
    <cellStyle name="İyi 3 19" xfId="61242" xr:uid="{00000000-0005-0000-0000-0000770C0000}"/>
    <cellStyle name="İyi 3 2" xfId="1977" xr:uid="{00000000-0005-0000-0000-0000780C0000}"/>
    <cellStyle name="İyi 3 20" xfId="61243" xr:uid="{00000000-0005-0000-0000-0000790C0000}"/>
    <cellStyle name="İyi 3 21" xfId="61244" xr:uid="{00000000-0005-0000-0000-00007A0C0000}"/>
    <cellStyle name="İyi 3 22" xfId="61245" xr:uid="{00000000-0005-0000-0000-00007B0C0000}"/>
    <cellStyle name="İyi 3 23" xfId="61246" xr:uid="{00000000-0005-0000-0000-00007C0C0000}"/>
    <cellStyle name="İyi 3 24" xfId="61247" xr:uid="{00000000-0005-0000-0000-00007D0C0000}"/>
    <cellStyle name="İyi 3 25" xfId="61248" xr:uid="{00000000-0005-0000-0000-00007E0C0000}"/>
    <cellStyle name="İyi 3 26" xfId="61249" xr:uid="{00000000-0005-0000-0000-00007F0C0000}"/>
    <cellStyle name="İyi 3 27" xfId="61250" xr:uid="{00000000-0005-0000-0000-0000800C0000}"/>
    <cellStyle name="İyi 3 28" xfId="61251" xr:uid="{00000000-0005-0000-0000-0000810C0000}"/>
    <cellStyle name="İyi 3 29" xfId="61252" xr:uid="{00000000-0005-0000-0000-0000820C0000}"/>
    <cellStyle name="İyi 3 3" xfId="61253" xr:uid="{00000000-0005-0000-0000-0000830C0000}"/>
    <cellStyle name="İyi 3 30" xfId="61254" xr:uid="{00000000-0005-0000-0000-0000840C0000}"/>
    <cellStyle name="İyi 3 31" xfId="61255" xr:uid="{00000000-0005-0000-0000-0000850C0000}"/>
    <cellStyle name="İyi 3 32" xfId="61256" xr:uid="{00000000-0005-0000-0000-0000860C0000}"/>
    <cellStyle name="İyi 3 33" xfId="61257" xr:uid="{00000000-0005-0000-0000-0000870C0000}"/>
    <cellStyle name="İyi 3 34" xfId="61258" xr:uid="{00000000-0005-0000-0000-0000880C0000}"/>
    <cellStyle name="İyi 3 35" xfId="61259" xr:uid="{00000000-0005-0000-0000-0000890C0000}"/>
    <cellStyle name="İyi 3 36" xfId="61260" xr:uid="{00000000-0005-0000-0000-00008A0C0000}"/>
    <cellStyle name="İyi 3 37" xfId="61261" xr:uid="{00000000-0005-0000-0000-00008B0C0000}"/>
    <cellStyle name="İyi 3 38" xfId="61262" xr:uid="{00000000-0005-0000-0000-00008C0C0000}"/>
    <cellStyle name="İyi 3 39" xfId="61263" xr:uid="{00000000-0005-0000-0000-00008D0C0000}"/>
    <cellStyle name="İyi 3 4" xfId="61264" xr:uid="{00000000-0005-0000-0000-00008E0C0000}"/>
    <cellStyle name="İyi 3 40" xfId="61265" xr:uid="{00000000-0005-0000-0000-00008F0C0000}"/>
    <cellStyle name="İyi 3 41" xfId="61266" xr:uid="{00000000-0005-0000-0000-0000900C0000}"/>
    <cellStyle name="İyi 3 42" xfId="61267" xr:uid="{00000000-0005-0000-0000-0000910C0000}"/>
    <cellStyle name="İyi 3 43" xfId="61268" xr:uid="{00000000-0005-0000-0000-0000920C0000}"/>
    <cellStyle name="İyi 3 44" xfId="61269" xr:uid="{00000000-0005-0000-0000-0000930C0000}"/>
    <cellStyle name="İyi 3 45" xfId="61270" xr:uid="{00000000-0005-0000-0000-0000940C0000}"/>
    <cellStyle name="İyi 3 5" xfId="61271" xr:uid="{00000000-0005-0000-0000-0000950C0000}"/>
    <cellStyle name="İyi 3 6" xfId="61272" xr:uid="{00000000-0005-0000-0000-0000960C0000}"/>
    <cellStyle name="İyi 3 7" xfId="61273" xr:uid="{00000000-0005-0000-0000-0000970C0000}"/>
    <cellStyle name="İyi 3 8" xfId="61274" xr:uid="{00000000-0005-0000-0000-0000980C0000}"/>
    <cellStyle name="İyi 3 9" xfId="61275" xr:uid="{00000000-0005-0000-0000-0000990C0000}"/>
    <cellStyle name="İyi 4" xfId="1978" xr:uid="{00000000-0005-0000-0000-00009A0C0000}"/>
    <cellStyle name="İyi 4 2" xfId="1979" xr:uid="{00000000-0005-0000-0000-00009B0C0000}"/>
    <cellStyle name="İyi 4 3" xfId="61276" xr:uid="{00000000-0005-0000-0000-00009C0C0000}"/>
    <cellStyle name="İyi 5" xfId="1980" xr:uid="{00000000-0005-0000-0000-00009D0C0000}"/>
    <cellStyle name="İyi 5 2" xfId="1981" xr:uid="{00000000-0005-0000-0000-00009E0C0000}"/>
    <cellStyle name="İyi 6" xfId="1982" xr:uid="{00000000-0005-0000-0000-00009F0C0000}"/>
    <cellStyle name="İyi 6 2" xfId="1983" xr:uid="{00000000-0005-0000-0000-0000A00C0000}"/>
    <cellStyle name="İyi 7" xfId="1984" xr:uid="{00000000-0005-0000-0000-0000A10C0000}"/>
    <cellStyle name="İyi 7 2" xfId="1985" xr:uid="{00000000-0005-0000-0000-0000A20C0000}"/>
    <cellStyle name="İyi 8" xfId="1986" xr:uid="{00000000-0005-0000-0000-0000A30C0000}"/>
    <cellStyle name="İyi 8 2" xfId="1987" xr:uid="{00000000-0005-0000-0000-0000A40C0000}"/>
    <cellStyle name="İyi 9" xfId="1988" xr:uid="{00000000-0005-0000-0000-0000A50C0000}"/>
    <cellStyle name="İyi 9 2" xfId="1989" xr:uid="{00000000-0005-0000-0000-0000A60C0000}"/>
    <cellStyle name="Köprü 2" xfId="1990" xr:uid="{00000000-0005-0000-0000-0000A70C0000}"/>
    <cellStyle name="Köprü 2 2" xfId="1991" xr:uid="{00000000-0005-0000-0000-0000A80C0000}"/>
    <cellStyle name="Kötü 10" xfId="1992" xr:uid="{00000000-0005-0000-0000-0000A90C0000}"/>
    <cellStyle name="Kötü 10 2" xfId="1993" xr:uid="{00000000-0005-0000-0000-0000AA0C0000}"/>
    <cellStyle name="Kötü 11" xfId="1994" xr:uid="{00000000-0005-0000-0000-0000AB0C0000}"/>
    <cellStyle name="Kötü 11 2" xfId="1995" xr:uid="{00000000-0005-0000-0000-0000AC0C0000}"/>
    <cellStyle name="Kötü 12" xfId="1996" xr:uid="{00000000-0005-0000-0000-0000AD0C0000}"/>
    <cellStyle name="Kötü 12 2" xfId="1997" xr:uid="{00000000-0005-0000-0000-0000AE0C0000}"/>
    <cellStyle name="Kötü 13" xfId="1998" xr:uid="{00000000-0005-0000-0000-0000AF0C0000}"/>
    <cellStyle name="Kötü 13 2" xfId="1999" xr:uid="{00000000-0005-0000-0000-0000B00C0000}"/>
    <cellStyle name="Kötü 14" xfId="2000" xr:uid="{00000000-0005-0000-0000-0000B10C0000}"/>
    <cellStyle name="Kötü 14 2" xfId="2001" xr:uid="{00000000-0005-0000-0000-0000B20C0000}"/>
    <cellStyle name="Kötü 15" xfId="2002" xr:uid="{00000000-0005-0000-0000-0000B30C0000}"/>
    <cellStyle name="Kötü 15 2" xfId="2003" xr:uid="{00000000-0005-0000-0000-0000B40C0000}"/>
    <cellStyle name="Kötü 16" xfId="2004" xr:uid="{00000000-0005-0000-0000-0000B50C0000}"/>
    <cellStyle name="Kötü 16 2" xfId="2005" xr:uid="{00000000-0005-0000-0000-0000B60C0000}"/>
    <cellStyle name="Kötü 17" xfId="2006" xr:uid="{00000000-0005-0000-0000-0000B70C0000}"/>
    <cellStyle name="Kötü 18" xfId="2007" xr:uid="{00000000-0005-0000-0000-0000B80C0000}"/>
    <cellStyle name="Kötü 2" xfId="2008" xr:uid="{00000000-0005-0000-0000-0000B90C0000}"/>
    <cellStyle name="Kötü 2 10" xfId="61277" xr:uid="{00000000-0005-0000-0000-0000BA0C0000}"/>
    <cellStyle name="Kötü 2 11" xfId="61278" xr:uid="{00000000-0005-0000-0000-0000BB0C0000}"/>
    <cellStyle name="Kötü 2 12" xfId="61279" xr:uid="{00000000-0005-0000-0000-0000BC0C0000}"/>
    <cellStyle name="Kötü 2 13" xfId="61280" xr:uid="{00000000-0005-0000-0000-0000BD0C0000}"/>
    <cellStyle name="Kötü 2 14" xfId="61281" xr:uid="{00000000-0005-0000-0000-0000BE0C0000}"/>
    <cellStyle name="Kötü 2 15" xfId="61282" xr:uid="{00000000-0005-0000-0000-0000BF0C0000}"/>
    <cellStyle name="Kötü 2 16" xfId="61283" xr:uid="{00000000-0005-0000-0000-0000C00C0000}"/>
    <cellStyle name="Kötü 2 17" xfId="61284" xr:uid="{00000000-0005-0000-0000-0000C10C0000}"/>
    <cellStyle name="Kötü 2 18" xfId="61285" xr:uid="{00000000-0005-0000-0000-0000C20C0000}"/>
    <cellStyle name="Kötü 2 19" xfId="61286" xr:uid="{00000000-0005-0000-0000-0000C30C0000}"/>
    <cellStyle name="Kötü 2 2" xfId="2009" xr:uid="{00000000-0005-0000-0000-0000C40C0000}"/>
    <cellStyle name="Kötü 2 2 2" xfId="61287" xr:uid="{00000000-0005-0000-0000-0000C50C0000}"/>
    <cellStyle name="Kötü 2 20" xfId="61288" xr:uid="{00000000-0005-0000-0000-0000C60C0000}"/>
    <cellStyle name="Kötü 2 21" xfId="61289" xr:uid="{00000000-0005-0000-0000-0000C70C0000}"/>
    <cellStyle name="Kötü 2 22" xfId="61290" xr:uid="{00000000-0005-0000-0000-0000C80C0000}"/>
    <cellStyle name="Kötü 2 23" xfId="61291" xr:uid="{00000000-0005-0000-0000-0000C90C0000}"/>
    <cellStyle name="Kötü 2 24" xfId="61292" xr:uid="{00000000-0005-0000-0000-0000CA0C0000}"/>
    <cellStyle name="Kötü 2 25" xfId="61293" xr:uid="{00000000-0005-0000-0000-0000CB0C0000}"/>
    <cellStyle name="Kötü 2 26" xfId="61294" xr:uid="{00000000-0005-0000-0000-0000CC0C0000}"/>
    <cellStyle name="Kötü 2 27" xfId="61295" xr:uid="{00000000-0005-0000-0000-0000CD0C0000}"/>
    <cellStyle name="Kötü 2 28" xfId="61296" xr:uid="{00000000-0005-0000-0000-0000CE0C0000}"/>
    <cellStyle name="Kötü 2 29" xfId="61297" xr:uid="{00000000-0005-0000-0000-0000CF0C0000}"/>
    <cellStyle name="Kötü 2 3" xfId="2010" xr:uid="{00000000-0005-0000-0000-0000D00C0000}"/>
    <cellStyle name="Kötü 2 3 2" xfId="61298" xr:uid="{00000000-0005-0000-0000-0000D10C0000}"/>
    <cellStyle name="Kötü 2 30" xfId="61299" xr:uid="{00000000-0005-0000-0000-0000D20C0000}"/>
    <cellStyle name="Kötü 2 31" xfId="61300" xr:uid="{00000000-0005-0000-0000-0000D30C0000}"/>
    <cellStyle name="Kötü 2 32" xfId="61301" xr:uid="{00000000-0005-0000-0000-0000D40C0000}"/>
    <cellStyle name="Kötü 2 33" xfId="61302" xr:uid="{00000000-0005-0000-0000-0000D50C0000}"/>
    <cellStyle name="Kötü 2 34" xfId="61303" xr:uid="{00000000-0005-0000-0000-0000D60C0000}"/>
    <cellStyle name="Kötü 2 35" xfId="61304" xr:uid="{00000000-0005-0000-0000-0000D70C0000}"/>
    <cellStyle name="Kötü 2 36" xfId="61305" xr:uid="{00000000-0005-0000-0000-0000D80C0000}"/>
    <cellStyle name="Kötü 2 37" xfId="61306" xr:uid="{00000000-0005-0000-0000-0000D90C0000}"/>
    <cellStyle name="Kötü 2 38" xfId="61307" xr:uid="{00000000-0005-0000-0000-0000DA0C0000}"/>
    <cellStyle name="Kötü 2 39" xfId="61308" xr:uid="{00000000-0005-0000-0000-0000DB0C0000}"/>
    <cellStyle name="Kötü 2 4" xfId="61309" xr:uid="{00000000-0005-0000-0000-0000DC0C0000}"/>
    <cellStyle name="Kötü 2 40" xfId="61310" xr:uid="{00000000-0005-0000-0000-0000DD0C0000}"/>
    <cellStyle name="Kötü 2 41" xfId="61311" xr:uid="{00000000-0005-0000-0000-0000DE0C0000}"/>
    <cellStyle name="Kötü 2 42" xfId="61312" xr:uid="{00000000-0005-0000-0000-0000DF0C0000}"/>
    <cellStyle name="Kötü 2 43" xfId="61313" xr:uid="{00000000-0005-0000-0000-0000E00C0000}"/>
    <cellStyle name="Kötü 2 44" xfId="61314" xr:uid="{00000000-0005-0000-0000-0000E10C0000}"/>
    <cellStyle name="Kötü 2 45" xfId="61315" xr:uid="{00000000-0005-0000-0000-0000E20C0000}"/>
    <cellStyle name="Kötü 2 46" xfId="61316" xr:uid="{00000000-0005-0000-0000-0000E30C0000}"/>
    <cellStyle name="Kötü 2 47" xfId="61317" xr:uid="{00000000-0005-0000-0000-0000E40C0000}"/>
    <cellStyle name="Kötü 2 5" xfId="61318" xr:uid="{00000000-0005-0000-0000-0000E50C0000}"/>
    <cellStyle name="Kötü 2 6" xfId="61319" xr:uid="{00000000-0005-0000-0000-0000E60C0000}"/>
    <cellStyle name="Kötü 2 7" xfId="61320" xr:uid="{00000000-0005-0000-0000-0000E70C0000}"/>
    <cellStyle name="Kötü 2 8" xfId="61321" xr:uid="{00000000-0005-0000-0000-0000E80C0000}"/>
    <cellStyle name="Kötü 2 9" xfId="61322" xr:uid="{00000000-0005-0000-0000-0000E90C0000}"/>
    <cellStyle name="Kötü 3" xfId="2011" xr:uid="{00000000-0005-0000-0000-0000EA0C0000}"/>
    <cellStyle name="Kötü 3 10" xfId="61323" xr:uid="{00000000-0005-0000-0000-0000EB0C0000}"/>
    <cellStyle name="Kötü 3 11" xfId="61324" xr:uid="{00000000-0005-0000-0000-0000EC0C0000}"/>
    <cellStyle name="Kötü 3 12" xfId="61325" xr:uid="{00000000-0005-0000-0000-0000ED0C0000}"/>
    <cellStyle name="Kötü 3 13" xfId="61326" xr:uid="{00000000-0005-0000-0000-0000EE0C0000}"/>
    <cellStyle name="Kötü 3 14" xfId="61327" xr:uid="{00000000-0005-0000-0000-0000EF0C0000}"/>
    <cellStyle name="Kötü 3 15" xfId="61328" xr:uid="{00000000-0005-0000-0000-0000F00C0000}"/>
    <cellStyle name="Kötü 3 16" xfId="61329" xr:uid="{00000000-0005-0000-0000-0000F10C0000}"/>
    <cellStyle name="Kötü 3 17" xfId="61330" xr:uid="{00000000-0005-0000-0000-0000F20C0000}"/>
    <cellStyle name="Kötü 3 18" xfId="61331" xr:uid="{00000000-0005-0000-0000-0000F30C0000}"/>
    <cellStyle name="Kötü 3 19" xfId="61332" xr:uid="{00000000-0005-0000-0000-0000F40C0000}"/>
    <cellStyle name="Kötü 3 2" xfId="2012" xr:uid="{00000000-0005-0000-0000-0000F50C0000}"/>
    <cellStyle name="Kötü 3 20" xfId="61333" xr:uid="{00000000-0005-0000-0000-0000F60C0000}"/>
    <cellStyle name="Kötü 3 21" xfId="61334" xr:uid="{00000000-0005-0000-0000-0000F70C0000}"/>
    <cellStyle name="Kötü 3 22" xfId="61335" xr:uid="{00000000-0005-0000-0000-0000F80C0000}"/>
    <cellStyle name="Kötü 3 23" xfId="61336" xr:uid="{00000000-0005-0000-0000-0000F90C0000}"/>
    <cellStyle name="Kötü 3 24" xfId="61337" xr:uid="{00000000-0005-0000-0000-0000FA0C0000}"/>
    <cellStyle name="Kötü 3 25" xfId="61338" xr:uid="{00000000-0005-0000-0000-0000FB0C0000}"/>
    <cellStyle name="Kötü 3 26" xfId="61339" xr:uid="{00000000-0005-0000-0000-0000FC0C0000}"/>
    <cellStyle name="Kötü 3 27" xfId="61340" xr:uid="{00000000-0005-0000-0000-0000FD0C0000}"/>
    <cellStyle name="Kötü 3 28" xfId="61341" xr:uid="{00000000-0005-0000-0000-0000FE0C0000}"/>
    <cellStyle name="Kötü 3 29" xfId="61342" xr:uid="{00000000-0005-0000-0000-0000FF0C0000}"/>
    <cellStyle name="Kötü 3 3" xfId="61343" xr:uid="{00000000-0005-0000-0000-0000000D0000}"/>
    <cellStyle name="Kötü 3 30" xfId="61344" xr:uid="{00000000-0005-0000-0000-0000010D0000}"/>
    <cellStyle name="Kötü 3 31" xfId="61345" xr:uid="{00000000-0005-0000-0000-0000020D0000}"/>
    <cellStyle name="Kötü 3 32" xfId="61346" xr:uid="{00000000-0005-0000-0000-0000030D0000}"/>
    <cellStyle name="Kötü 3 33" xfId="61347" xr:uid="{00000000-0005-0000-0000-0000040D0000}"/>
    <cellStyle name="Kötü 3 34" xfId="61348" xr:uid="{00000000-0005-0000-0000-0000050D0000}"/>
    <cellStyle name="Kötü 3 35" xfId="61349" xr:uid="{00000000-0005-0000-0000-0000060D0000}"/>
    <cellStyle name="Kötü 3 36" xfId="61350" xr:uid="{00000000-0005-0000-0000-0000070D0000}"/>
    <cellStyle name="Kötü 3 37" xfId="61351" xr:uid="{00000000-0005-0000-0000-0000080D0000}"/>
    <cellStyle name="Kötü 3 38" xfId="61352" xr:uid="{00000000-0005-0000-0000-0000090D0000}"/>
    <cellStyle name="Kötü 3 39" xfId="61353" xr:uid="{00000000-0005-0000-0000-00000A0D0000}"/>
    <cellStyle name="Kötü 3 4" xfId="61354" xr:uid="{00000000-0005-0000-0000-00000B0D0000}"/>
    <cellStyle name="Kötü 3 40" xfId="61355" xr:uid="{00000000-0005-0000-0000-00000C0D0000}"/>
    <cellStyle name="Kötü 3 41" xfId="61356" xr:uid="{00000000-0005-0000-0000-00000D0D0000}"/>
    <cellStyle name="Kötü 3 42" xfId="61357" xr:uid="{00000000-0005-0000-0000-00000E0D0000}"/>
    <cellStyle name="Kötü 3 43" xfId="61358" xr:uid="{00000000-0005-0000-0000-00000F0D0000}"/>
    <cellStyle name="Kötü 3 44" xfId="61359" xr:uid="{00000000-0005-0000-0000-0000100D0000}"/>
    <cellStyle name="Kötü 3 45" xfId="61360" xr:uid="{00000000-0005-0000-0000-0000110D0000}"/>
    <cellStyle name="Kötü 3 5" xfId="61361" xr:uid="{00000000-0005-0000-0000-0000120D0000}"/>
    <cellStyle name="Kötü 3 6" xfId="61362" xr:uid="{00000000-0005-0000-0000-0000130D0000}"/>
    <cellStyle name="Kötü 3 7" xfId="61363" xr:uid="{00000000-0005-0000-0000-0000140D0000}"/>
    <cellStyle name="Kötü 3 8" xfId="61364" xr:uid="{00000000-0005-0000-0000-0000150D0000}"/>
    <cellStyle name="Kötü 3 9" xfId="61365" xr:uid="{00000000-0005-0000-0000-0000160D0000}"/>
    <cellStyle name="Kötü 4" xfId="2013" xr:uid="{00000000-0005-0000-0000-0000170D0000}"/>
    <cellStyle name="Kötü 4 2" xfId="2014" xr:uid="{00000000-0005-0000-0000-0000180D0000}"/>
    <cellStyle name="Kötü 4 3" xfId="61366" xr:uid="{00000000-0005-0000-0000-0000190D0000}"/>
    <cellStyle name="Kötü 5" xfId="2015" xr:uid="{00000000-0005-0000-0000-00001A0D0000}"/>
    <cellStyle name="Kötü 5 2" xfId="2016" xr:uid="{00000000-0005-0000-0000-00001B0D0000}"/>
    <cellStyle name="Kötü 6" xfId="2017" xr:uid="{00000000-0005-0000-0000-00001C0D0000}"/>
    <cellStyle name="Kötü 6 2" xfId="2018" xr:uid="{00000000-0005-0000-0000-00001D0D0000}"/>
    <cellStyle name="Kötü 7" xfId="2019" xr:uid="{00000000-0005-0000-0000-00001E0D0000}"/>
    <cellStyle name="Kötü 7 2" xfId="2020" xr:uid="{00000000-0005-0000-0000-00001F0D0000}"/>
    <cellStyle name="Kötü 8" xfId="2021" xr:uid="{00000000-0005-0000-0000-0000200D0000}"/>
    <cellStyle name="Kötü 8 2" xfId="2022" xr:uid="{00000000-0005-0000-0000-0000210D0000}"/>
    <cellStyle name="Kötü 9" xfId="2023" xr:uid="{00000000-0005-0000-0000-0000220D0000}"/>
    <cellStyle name="Kötü 9 2" xfId="2024" xr:uid="{00000000-0005-0000-0000-0000230D0000}"/>
    <cellStyle name="Link Currency (0)" xfId="2025" xr:uid="{00000000-0005-0000-0000-0000240D0000}"/>
    <cellStyle name="Link Currency (2)" xfId="2026" xr:uid="{00000000-0005-0000-0000-0000250D0000}"/>
    <cellStyle name="Link Units (0)" xfId="2027" xr:uid="{00000000-0005-0000-0000-0000260D0000}"/>
    <cellStyle name="Link Units (1)" xfId="2028" xr:uid="{00000000-0005-0000-0000-0000270D0000}"/>
    <cellStyle name="Link Units (2)" xfId="2029" xr:uid="{00000000-0005-0000-0000-0000280D0000}"/>
    <cellStyle name="Linked Cell 10" xfId="2030" xr:uid="{00000000-0005-0000-0000-0000290D0000}"/>
    <cellStyle name="Linked Cell 11" xfId="2031" xr:uid="{00000000-0005-0000-0000-00002A0D0000}"/>
    <cellStyle name="Linked Cell 12" xfId="2032" xr:uid="{00000000-0005-0000-0000-00002B0D0000}"/>
    <cellStyle name="Linked Cell 13" xfId="2033" xr:uid="{00000000-0005-0000-0000-00002C0D0000}"/>
    <cellStyle name="Linked Cell 14" xfId="2034" xr:uid="{00000000-0005-0000-0000-00002D0D0000}"/>
    <cellStyle name="Linked Cell 15" xfId="2035" xr:uid="{00000000-0005-0000-0000-00002E0D0000}"/>
    <cellStyle name="Linked Cell 16" xfId="2036" xr:uid="{00000000-0005-0000-0000-00002F0D0000}"/>
    <cellStyle name="Linked Cell 17" xfId="62634" xr:uid="{00000000-0005-0000-0000-0000300D0000}"/>
    <cellStyle name="Linked Cell 2" xfId="2037" xr:uid="{00000000-0005-0000-0000-0000310D0000}"/>
    <cellStyle name="Linked Cell 2 2" xfId="62530" xr:uid="{00000000-0005-0000-0000-0000320D0000}"/>
    <cellStyle name="Linked Cell 3" xfId="2038" xr:uid="{00000000-0005-0000-0000-0000330D0000}"/>
    <cellStyle name="Linked Cell 4" xfId="2039" xr:uid="{00000000-0005-0000-0000-0000340D0000}"/>
    <cellStyle name="Linked Cell 5" xfId="2040" xr:uid="{00000000-0005-0000-0000-0000350D0000}"/>
    <cellStyle name="Linked Cell 6" xfId="2041" xr:uid="{00000000-0005-0000-0000-0000360D0000}"/>
    <cellStyle name="Linked Cell 7" xfId="2042" xr:uid="{00000000-0005-0000-0000-0000370D0000}"/>
    <cellStyle name="Linked Cell 8" xfId="2043" xr:uid="{00000000-0005-0000-0000-0000380D0000}"/>
    <cellStyle name="Linked Cell 9" xfId="2044" xr:uid="{00000000-0005-0000-0000-0000390D0000}"/>
    <cellStyle name="Migliaia (0)_Listino" xfId="62531" xr:uid="{00000000-0005-0000-0000-00003A0D0000}"/>
    <cellStyle name="Migliaia_Listino" xfId="62532" xr:uid="{00000000-0005-0000-0000-00003B0D0000}"/>
    <cellStyle name="Nameenter" xfId="2045" xr:uid="{00000000-0005-0000-0000-00003C0D0000}"/>
    <cellStyle name="Nameenterlk" xfId="62533" xr:uid="{00000000-0005-0000-0000-00003D0D0000}"/>
    <cellStyle name="Nameenterlkc" xfId="62534" xr:uid="{00000000-0005-0000-0000-00003E0D0000}"/>
    <cellStyle name="Neutral 10" xfId="2046" xr:uid="{00000000-0005-0000-0000-00003F0D0000}"/>
    <cellStyle name="Neutral 11" xfId="2047" xr:uid="{00000000-0005-0000-0000-0000400D0000}"/>
    <cellStyle name="Neutral 12" xfId="2048" xr:uid="{00000000-0005-0000-0000-0000410D0000}"/>
    <cellStyle name="Neutral 13" xfId="2049" xr:uid="{00000000-0005-0000-0000-0000420D0000}"/>
    <cellStyle name="Neutral 14" xfId="2050" xr:uid="{00000000-0005-0000-0000-0000430D0000}"/>
    <cellStyle name="Neutral 15" xfId="2051" xr:uid="{00000000-0005-0000-0000-0000440D0000}"/>
    <cellStyle name="Neutral 16" xfId="2052" xr:uid="{00000000-0005-0000-0000-0000450D0000}"/>
    <cellStyle name="Neutral 17" xfId="62635" xr:uid="{00000000-0005-0000-0000-0000460D0000}"/>
    <cellStyle name="Neutral 2" xfId="2053" xr:uid="{00000000-0005-0000-0000-0000470D0000}"/>
    <cellStyle name="Neutral 2 2" xfId="62535" xr:uid="{00000000-0005-0000-0000-0000480D0000}"/>
    <cellStyle name="Neutral 3" xfId="2054" xr:uid="{00000000-0005-0000-0000-0000490D0000}"/>
    <cellStyle name="Neutral 4" xfId="2055" xr:uid="{00000000-0005-0000-0000-00004A0D0000}"/>
    <cellStyle name="Neutral 5" xfId="2056" xr:uid="{00000000-0005-0000-0000-00004B0D0000}"/>
    <cellStyle name="Neutral 6" xfId="2057" xr:uid="{00000000-0005-0000-0000-00004C0D0000}"/>
    <cellStyle name="Neutral 7" xfId="2058" xr:uid="{00000000-0005-0000-0000-00004D0D0000}"/>
    <cellStyle name="Neutral 8" xfId="2059" xr:uid="{00000000-0005-0000-0000-00004E0D0000}"/>
    <cellStyle name="Neutral 9" xfId="2060" xr:uid="{00000000-0005-0000-0000-00004F0D0000}"/>
    <cellStyle name="no dec" xfId="61367" xr:uid="{00000000-0005-0000-0000-0000500D0000}"/>
    <cellStyle name="no dec 10" xfId="61368" xr:uid="{00000000-0005-0000-0000-0000510D0000}"/>
    <cellStyle name="no dec 11" xfId="61369" xr:uid="{00000000-0005-0000-0000-0000520D0000}"/>
    <cellStyle name="no dec 12" xfId="61370" xr:uid="{00000000-0005-0000-0000-0000530D0000}"/>
    <cellStyle name="no dec 13" xfId="61371" xr:uid="{00000000-0005-0000-0000-0000540D0000}"/>
    <cellStyle name="no dec 14" xfId="61372" xr:uid="{00000000-0005-0000-0000-0000550D0000}"/>
    <cellStyle name="no dec 2" xfId="61373" xr:uid="{00000000-0005-0000-0000-0000560D0000}"/>
    <cellStyle name="no dec 3" xfId="61374" xr:uid="{00000000-0005-0000-0000-0000570D0000}"/>
    <cellStyle name="no dec 4" xfId="61375" xr:uid="{00000000-0005-0000-0000-0000580D0000}"/>
    <cellStyle name="no dec 5" xfId="61376" xr:uid="{00000000-0005-0000-0000-0000590D0000}"/>
    <cellStyle name="no dec 6" xfId="61377" xr:uid="{00000000-0005-0000-0000-00005A0D0000}"/>
    <cellStyle name="no dec 7" xfId="61378" xr:uid="{00000000-0005-0000-0000-00005B0D0000}"/>
    <cellStyle name="no dec 8" xfId="61379" xr:uid="{00000000-0005-0000-0000-00005C0D0000}"/>
    <cellStyle name="no dec 9" xfId="61380" xr:uid="{00000000-0005-0000-0000-00005D0D0000}"/>
    <cellStyle name="Normal" xfId="0" builtinId="0"/>
    <cellStyle name="Normal - Style1" xfId="2061" xr:uid="{00000000-0005-0000-0000-00005F0D0000}"/>
    <cellStyle name="Normal - Style1 2" xfId="62536" xr:uid="{00000000-0005-0000-0000-0000600D0000}"/>
    <cellStyle name="Normal 10" xfId="2062" xr:uid="{00000000-0005-0000-0000-0000610D0000}"/>
    <cellStyle name="Normal 10 2" xfId="2063" xr:uid="{00000000-0005-0000-0000-0000620D0000}"/>
    <cellStyle name="Normal 10 2 2" xfId="2064" xr:uid="{00000000-0005-0000-0000-0000630D0000}"/>
    <cellStyle name="Normal 10 3" xfId="2065" xr:uid="{00000000-0005-0000-0000-0000640D0000}"/>
    <cellStyle name="Normal 10 4" xfId="2066" xr:uid="{00000000-0005-0000-0000-0000650D0000}"/>
    <cellStyle name="Normal 10 5" xfId="2067" xr:uid="{00000000-0005-0000-0000-0000660D0000}"/>
    <cellStyle name="Normal 10 6" xfId="2068" xr:uid="{00000000-0005-0000-0000-0000670D0000}"/>
    <cellStyle name="Normal 10 7" xfId="2069" xr:uid="{00000000-0005-0000-0000-0000680D0000}"/>
    <cellStyle name="Normal 10 8" xfId="2070" xr:uid="{00000000-0005-0000-0000-0000690D0000}"/>
    <cellStyle name="Normal 10 9" xfId="2071" xr:uid="{00000000-0005-0000-0000-00006A0D0000}"/>
    <cellStyle name="Normal 100" xfId="62865" xr:uid="{00000000-0005-0000-0000-00006B0D0000}"/>
    <cellStyle name="Normal 101" xfId="62868" xr:uid="{00000000-0005-0000-0000-00006C0D0000}"/>
    <cellStyle name="Normal 102" xfId="62871" xr:uid="{00000000-0005-0000-0000-00006D0D0000}"/>
    <cellStyle name="Normal 103" xfId="62872" xr:uid="{00000000-0005-0000-0000-00006E0D0000}"/>
    <cellStyle name="Normal 104" xfId="62880" xr:uid="{00000000-0005-0000-0000-00006F0D0000}"/>
    <cellStyle name="Normal 105" xfId="62909" xr:uid="{00000000-0005-0000-0000-0000700D0000}"/>
    <cellStyle name="Normal 106" xfId="62913" xr:uid="{00000000-0005-0000-0000-0000710D0000}"/>
    <cellStyle name="Normal 107" xfId="62916" xr:uid="{00000000-0005-0000-0000-0000720D0000}"/>
    <cellStyle name="Normal 108" xfId="62919" xr:uid="{00000000-0005-0000-0000-0000730D0000}"/>
    <cellStyle name="Normal 11" xfId="2072" xr:uid="{00000000-0005-0000-0000-0000740D0000}"/>
    <cellStyle name="Normal 11 2" xfId="2073" xr:uid="{00000000-0005-0000-0000-0000750D0000}"/>
    <cellStyle name="Normal 11 3" xfId="2074" xr:uid="{00000000-0005-0000-0000-0000760D0000}"/>
    <cellStyle name="Normal 11 4" xfId="2075" xr:uid="{00000000-0005-0000-0000-0000770D0000}"/>
    <cellStyle name="Normal 11 5" xfId="2076" xr:uid="{00000000-0005-0000-0000-0000780D0000}"/>
    <cellStyle name="Normal 11 6" xfId="2077" xr:uid="{00000000-0005-0000-0000-0000790D0000}"/>
    <cellStyle name="Normal 12" xfId="2078" xr:uid="{00000000-0005-0000-0000-00007A0D0000}"/>
    <cellStyle name="Normal 12 2" xfId="2079" xr:uid="{00000000-0005-0000-0000-00007B0D0000}"/>
    <cellStyle name="Normal 12 2 2" xfId="2080" xr:uid="{00000000-0005-0000-0000-00007C0D0000}"/>
    <cellStyle name="Normal 12 3" xfId="2081" xr:uid="{00000000-0005-0000-0000-00007D0D0000}"/>
    <cellStyle name="Normal 12 4" xfId="2082" xr:uid="{00000000-0005-0000-0000-00007E0D0000}"/>
    <cellStyle name="Normal 12 5" xfId="2083" xr:uid="{00000000-0005-0000-0000-00007F0D0000}"/>
    <cellStyle name="Normal 13" xfId="2084" xr:uid="{00000000-0005-0000-0000-0000800D0000}"/>
    <cellStyle name="Normal 13 2" xfId="2085" xr:uid="{00000000-0005-0000-0000-0000810D0000}"/>
    <cellStyle name="Normal 13 3" xfId="2086" xr:uid="{00000000-0005-0000-0000-0000820D0000}"/>
    <cellStyle name="Normal 13 4" xfId="2087" xr:uid="{00000000-0005-0000-0000-0000830D0000}"/>
    <cellStyle name="Normal 13 5" xfId="2088" xr:uid="{00000000-0005-0000-0000-0000840D0000}"/>
    <cellStyle name="Normal 14" xfId="2089" xr:uid="{00000000-0005-0000-0000-0000850D0000}"/>
    <cellStyle name="Normal 14 2" xfId="2090" xr:uid="{00000000-0005-0000-0000-0000860D0000}"/>
    <cellStyle name="Normal 14 3" xfId="2091" xr:uid="{00000000-0005-0000-0000-0000870D0000}"/>
    <cellStyle name="Normal 14 4" xfId="2092" xr:uid="{00000000-0005-0000-0000-0000880D0000}"/>
    <cellStyle name="Normal 14 5" xfId="2093" xr:uid="{00000000-0005-0000-0000-0000890D0000}"/>
    <cellStyle name="Normal 15" xfId="2094" xr:uid="{00000000-0005-0000-0000-00008A0D0000}"/>
    <cellStyle name="Normal 15 2" xfId="2095" xr:uid="{00000000-0005-0000-0000-00008B0D0000}"/>
    <cellStyle name="Normal 15 2 2" xfId="62537" xr:uid="{00000000-0005-0000-0000-00008C0D0000}"/>
    <cellStyle name="Normal 15 2 3" xfId="62538" xr:uid="{00000000-0005-0000-0000-00008D0D0000}"/>
    <cellStyle name="Normal 15 2 4" xfId="62539" xr:uid="{00000000-0005-0000-0000-00008E0D0000}"/>
    <cellStyle name="Normal 15 3" xfId="2096" xr:uid="{00000000-0005-0000-0000-00008F0D0000}"/>
    <cellStyle name="Normal 15 4" xfId="2097" xr:uid="{00000000-0005-0000-0000-0000900D0000}"/>
    <cellStyle name="Normal 15 5" xfId="2098" xr:uid="{00000000-0005-0000-0000-0000910D0000}"/>
    <cellStyle name="Normal 16" xfId="2099" xr:uid="{00000000-0005-0000-0000-0000920D0000}"/>
    <cellStyle name="Normal 16 2" xfId="2100" xr:uid="{00000000-0005-0000-0000-0000930D0000}"/>
    <cellStyle name="Normal 16 3" xfId="2101" xr:uid="{00000000-0005-0000-0000-0000940D0000}"/>
    <cellStyle name="Normal 17" xfId="2102" xr:uid="{00000000-0005-0000-0000-0000950D0000}"/>
    <cellStyle name="Normal 17 2" xfId="2103" xr:uid="{00000000-0005-0000-0000-0000960D0000}"/>
    <cellStyle name="Normal 18" xfId="8" xr:uid="{00000000-0005-0000-0000-0000970D0000}"/>
    <cellStyle name="Normal 18 2" xfId="2104" xr:uid="{00000000-0005-0000-0000-0000980D0000}"/>
    <cellStyle name="Normal 18 3" xfId="2105" xr:uid="{00000000-0005-0000-0000-0000990D0000}"/>
    <cellStyle name="Normal 19" xfId="2106" xr:uid="{00000000-0005-0000-0000-00009A0D0000}"/>
    <cellStyle name="Normal 19 2" xfId="2107" xr:uid="{00000000-0005-0000-0000-00009B0D0000}"/>
    <cellStyle name="Normal 2" xfId="2108" xr:uid="{00000000-0005-0000-0000-00009C0D0000}"/>
    <cellStyle name="Normal 2 10" xfId="2109" xr:uid="{00000000-0005-0000-0000-00009D0D0000}"/>
    <cellStyle name="Normal 2 10 10" xfId="2110" xr:uid="{00000000-0005-0000-0000-00009E0D0000}"/>
    <cellStyle name="Normal 2 10 10 2" xfId="2111" xr:uid="{00000000-0005-0000-0000-00009F0D0000}"/>
    <cellStyle name="Normal 2 10 11" xfId="2112" xr:uid="{00000000-0005-0000-0000-0000A00D0000}"/>
    <cellStyle name="Normal 2 10 11 2" xfId="2113" xr:uid="{00000000-0005-0000-0000-0000A10D0000}"/>
    <cellStyle name="Normal 2 10 12" xfId="2114" xr:uid="{00000000-0005-0000-0000-0000A20D0000}"/>
    <cellStyle name="Normal 2 10 12 2" xfId="2115" xr:uid="{00000000-0005-0000-0000-0000A30D0000}"/>
    <cellStyle name="Normal 2 10 13" xfId="2116" xr:uid="{00000000-0005-0000-0000-0000A40D0000}"/>
    <cellStyle name="Normal 2 10 13 2" xfId="2117" xr:uid="{00000000-0005-0000-0000-0000A50D0000}"/>
    <cellStyle name="Normal 2 10 14" xfId="2118" xr:uid="{00000000-0005-0000-0000-0000A60D0000}"/>
    <cellStyle name="Normal 2 10 14 2" xfId="2119" xr:uid="{00000000-0005-0000-0000-0000A70D0000}"/>
    <cellStyle name="Normal 2 10 15" xfId="2120" xr:uid="{00000000-0005-0000-0000-0000A80D0000}"/>
    <cellStyle name="Normal 2 10 15 2" xfId="2121" xr:uid="{00000000-0005-0000-0000-0000A90D0000}"/>
    <cellStyle name="Normal 2 10 16" xfId="2122" xr:uid="{00000000-0005-0000-0000-0000AA0D0000}"/>
    <cellStyle name="Normal 2 10 16 2" xfId="2123" xr:uid="{00000000-0005-0000-0000-0000AB0D0000}"/>
    <cellStyle name="Normal 2 10 17" xfId="2124" xr:uid="{00000000-0005-0000-0000-0000AC0D0000}"/>
    <cellStyle name="Normal 2 10 17 2" xfId="2125" xr:uid="{00000000-0005-0000-0000-0000AD0D0000}"/>
    <cellStyle name="Normal 2 10 18" xfId="2126" xr:uid="{00000000-0005-0000-0000-0000AE0D0000}"/>
    <cellStyle name="Normal 2 10 18 2" xfId="2127" xr:uid="{00000000-0005-0000-0000-0000AF0D0000}"/>
    <cellStyle name="Normal 2 10 19" xfId="2128" xr:uid="{00000000-0005-0000-0000-0000B00D0000}"/>
    <cellStyle name="Normal 2 10 19 2" xfId="2129" xr:uid="{00000000-0005-0000-0000-0000B10D0000}"/>
    <cellStyle name="Normal 2 10 2" xfId="2130" xr:uid="{00000000-0005-0000-0000-0000B20D0000}"/>
    <cellStyle name="Normal 2 10 2 10" xfId="2131" xr:uid="{00000000-0005-0000-0000-0000B30D0000}"/>
    <cellStyle name="Normal 2 10 2 10 2" xfId="2132" xr:uid="{00000000-0005-0000-0000-0000B40D0000}"/>
    <cellStyle name="Normal 2 10 2 11" xfId="2133" xr:uid="{00000000-0005-0000-0000-0000B50D0000}"/>
    <cellStyle name="Normal 2 10 2 11 2" xfId="2134" xr:uid="{00000000-0005-0000-0000-0000B60D0000}"/>
    <cellStyle name="Normal 2 10 2 12" xfId="2135" xr:uid="{00000000-0005-0000-0000-0000B70D0000}"/>
    <cellStyle name="Normal 2 10 2 12 2" xfId="2136" xr:uid="{00000000-0005-0000-0000-0000B80D0000}"/>
    <cellStyle name="Normal 2 10 2 13" xfId="2137" xr:uid="{00000000-0005-0000-0000-0000B90D0000}"/>
    <cellStyle name="Normal 2 10 2 13 2" xfId="2138" xr:uid="{00000000-0005-0000-0000-0000BA0D0000}"/>
    <cellStyle name="Normal 2 10 2 14" xfId="2139" xr:uid="{00000000-0005-0000-0000-0000BB0D0000}"/>
    <cellStyle name="Normal 2 10 2 14 2" xfId="2140" xr:uid="{00000000-0005-0000-0000-0000BC0D0000}"/>
    <cellStyle name="Normal 2 10 2 15" xfId="2141" xr:uid="{00000000-0005-0000-0000-0000BD0D0000}"/>
    <cellStyle name="Normal 2 10 2 15 2" xfId="2142" xr:uid="{00000000-0005-0000-0000-0000BE0D0000}"/>
    <cellStyle name="Normal 2 10 2 16" xfId="2143" xr:uid="{00000000-0005-0000-0000-0000BF0D0000}"/>
    <cellStyle name="Normal 2 10 2 16 2" xfId="2144" xr:uid="{00000000-0005-0000-0000-0000C00D0000}"/>
    <cellStyle name="Normal 2 10 2 17" xfId="2145" xr:uid="{00000000-0005-0000-0000-0000C10D0000}"/>
    <cellStyle name="Normal 2 10 2 17 2" xfId="2146" xr:uid="{00000000-0005-0000-0000-0000C20D0000}"/>
    <cellStyle name="Normal 2 10 2 18" xfId="2147" xr:uid="{00000000-0005-0000-0000-0000C30D0000}"/>
    <cellStyle name="Normal 2 10 2 18 2" xfId="2148" xr:uid="{00000000-0005-0000-0000-0000C40D0000}"/>
    <cellStyle name="Normal 2 10 2 19" xfId="2149" xr:uid="{00000000-0005-0000-0000-0000C50D0000}"/>
    <cellStyle name="Normal 2 10 2 19 2" xfId="2150" xr:uid="{00000000-0005-0000-0000-0000C60D0000}"/>
    <cellStyle name="Normal 2 10 2 2" xfId="2151" xr:uid="{00000000-0005-0000-0000-0000C70D0000}"/>
    <cellStyle name="Normal 2 10 2 2 10" xfId="2152" xr:uid="{00000000-0005-0000-0000-0000C80D0000}"/>
    <cellStyle name="Normal 2 10 2 2 10 2" xfId="2153" xr:uid="{00000000-0005-0000-0000-0000C90D0000}"/>
    <cellStyle name="Normal 2 10 2 2 11" xfId="2154" xr:uid="{00000000-0005-0000-0000-0000CA0D0000}"/>
    <cellStyle name="Normal 2 10 2 2 11 2" xfId="2155" xr:uid="{00000000-0005-0000-0000-0000CB0D0000}"/>
    <cellStyle name="Normal 2 10 2 2 12" xfId="2156" xr:uid="{00000000-0005-0000-0000-0000CC0D0000}"/>
    <cellStyle name="Normal 2 10 2 2 12 2" xfId="2157" xr:uid="{00000000-0005-0000-0000-0000CD0D0000}"/>
    <cellStyle name="Normal 2 10 2 2 13" xfId="2158" xr:uid="{00000000-0005-0000-0000-0000CE0D0000}"/>
    <cellStyle name="Normal 2 10 2 2 13 2" xfId="2159" xr:uid="{00000000-0005-0000-0000-0000CF0D0000}"/>
    <cellStyle name="Normal 2 10 2 2 14" xfId="2160" xr:uid="{00000000-0005-0000-0000-0000D00D0000}"/>
    <cellStyle name="Normal 2 10 2 2 14 2" xfId="2161" xr:uid="{00000000-0005-0000-0000-0000D10D0000}"/>
    <cellStyle name="Normal 2 10 2 2 15" xfId="2162" xr:uid="{00000000-0005-0000-0000-0000D20D0000}"/>
    <cellStyle name="Normal 2 10 2 2 15 2" xfId="2163" xr:uid="{00000000-0005-0000-0000-0000D30D0000}"/>
    <cellStyle name="Normal 2 10 2 2 16" xfId="2164" xr:uid="{00000000-0005-0000-0000-0000D40D0000}"/>
    <cellStyle name="Normal 2 10 2 2 16 2" xfId="2165" xr:uid="{00000000-0005-0000-0000-0000D50D0000}"/>
    <cellStyle name="Normal 2 10 2 2 17" xfId="2166" xr:uid="{00000000-0005-0000-0000-0000D60D0000}"/>
    <cellStyle name="Normal 2 10 2 2 17 2" xfId="2167" xr:uid="{00000000-0005-0000-0000-0000D70D0000}"/>
    <cellStyle name="Normal 2 10 2 2 18" xfId="2168" xr:uid="{00000000-0005-0000-0000-0000D80D0000}"/>
    <cellStyle name="Normal 2 10 2 2 18 2" xfId="2169" xr:uid="{00000000-0005-0000-0000-0000D90D0000}"/>
    <cellStyle name="Normal 2 10 2 2 19" xfId="2170" xr:uid="{00000000-0005-0000-0000-0000DA0D0000}"/>
    <cellStyle name="Normal 2 10 2 2 19 2" xfId="2171" xr:uid="{00000000-0005-0000-0000-0000DB0D0000}"/>
    <cellStyle name="Normal 2 10 2 2 2" xfId="2172" xr:uid="{00000000-0005-0000-0000-0000DC0D0000}"/>
    <cellStyle name="Normal 2 10 2 2 2 10" xfId="2173" xr:uid="{00000000-0005-0000-0000-0000DD0D0000}"/>
    <cellStyle name="Normal 2 10 2 2 2 10 2" xfId="2174" xr:uid="{00000000-0005-0000-0000-0000DE0D0000}"/>
    <cellStyle name="Normal 2 10 2 2 2 11" xfId="2175" xr:uid="{00000000-0005-0000-0000-0000DF0D0000}"/>
    <cellStyle name="Normal 2 10 2 2 2 11 2" xfId="2176" xr:uid="{00000000-0005-0000-0000-0000E00D0000}"/>
    <cellStyle name="Normal 2 10 2 2 2 12" xfId="2177" xr:uid="{00000000-0005-0000-0000-0000E10D0000}"/>
    <cellStyle name="Normal 2 10 2 2 2 12 2" xfId="2178" xr:uid="{00000000-0005-0000-0000-0000E20D0000}"/>
    <cellStyle name="Normal 2 10 2 2 2 13" xfId="2179" xr:uid="{00000000-0005-0000-0000-0000E30D0000}"/>
    <cellStyle name="Normal 2 10 2 2 2 13 2" xfId="2180" xr:uid="{00000000-0005-0000-0000-0000E40D0000}"/>
    <cellStyle name="Normal 2 10 2 2 2 14" xfId="2181" xr:uid="{00000000-0005-0000-0000-0000E50D0000}"/>
    <cellStyle name="Normal 2 10 2 2 2 14 2" xfId="2182" xr:uid="{00000000-0005-0000-0000-0000E60D0000}"/>
    <cellStyle name="Normal 2 10 2 2 2 15" xfId="2183" xr:uid="{00000000-0005-0000-0000-0000E70D0000}"/>
    <cellStyle name="Normal 2 10 2 2 2 15 2" xfId="2184" xr:uid="{00000000-0005-0000-0000-0000E80D0000}"/>
    <cellStyle name="Normal 2 10 2 2 2 16" xfId="2185" xr:uid="{00000000-0005-0000-0000-0000E90D0000}"/>
    <cellStyle name="Normal 2 10 2 2 2 16 2" xfId="2186" xr:uid="{00000000-0005-0000-0000-0000EA0D0000}"/>
    <cellStyle name="Normal 2 10 2 2 2 17" xfId="2187" xr:uid="{00000000-0005-0000-0000-0000EB0D0000}"/>
    <cellStyle name="Normal 2 10 2 2 2 17 2" xfId="2188" xr:uid="{00000000-0005-0000-0000-0000EC0D0000}"/>
    <cellStyle name="Normal 2 10 2 2 2 18" xfId="2189" xr:uid="{00000000-0005-0000-0000-0000ED0D0000}"/>
    <cellStyle name="Normal 2 10 2 2 2 18 2" xfId="2190" xr:uid="{00000000-0005-0000-0000-0000EE0D0000}"/>
    <cellStyle name="Normal 2 10 2 2 2 19" xfId="2191" xr:uid="{00000000-0005-0000-0000-0000EF0D0000}"/>
    <cellStyle name="Normal 2 10 2 2 2 19 2" xfId="2192" xr:uid="{00000000-0005-0000-0000-0000F00D0000}"/>
    <cellStyle name="Normal 2 10 2 2 2 2" xfId="2193" xr:uid="{00000000-0005-0000-0000-0000F10D0000}"/>
    <cellStyle name="Normal 2 10 2 2 2 2 2" xfId="2194" xr:uid="{00000000-0005-0000-0000-0000F20D0000}"/>
    <cellStyle name="Normal 2 10 2 2 2 20" xfId="2195" xr:uid="{00000000-0005-0000-0000-0000F30D0000}"/>
    <cellStyle name="Normal 2 10 2 2 2 20 2" xfId="2196" xr:uid="{00000000-0005-0000-0000-0000F40D0000}"/>
    <cellStyle name="Normal 2 10 2 2 2 21" xfId="2197" xr:uid="{00000000-0005-0000-0000-0000F50D0000}"/>
    <cellStyle name="Normal 2 10 2 2 2 21 2" xfId="2198" xr:uid="{00000000-0005-0000-0000-0000F60D0000}"/>
    <cellStyle name="Normal 2 10 2 2 2 22" xfId="2199" xr:uid="{00000000-0005-0000-0000-0000F70D0000}"/>
    <cellStyle name="Normal 2 10 2 2 2 3" xfId="2200" xr:uid="{00000000-0005-0000-0000-0000F80D0000}"/>
    <cellStyle name="Normal 2 10 2 2 2 3 2" xfId="2201" xr:uid="{00000000-0005-0000-0000-0000F90D0000}"/>
    <cellStyle name="Normal 2 10 2 2 2 4" xfId="2202" xr:uid="{00000000-0005-0000-0000-0000FA0D0000}"/>
    <cellStyle name="Normal 2 10 2 2 2 4 2" xfId="2203" xr:uid="{00000000-0005-0000-0000-0000FB0D0000}"/>
    <cellStyle name="Normal 2 10 2 2 2 5" xfId="2204" xr:uid="{00000000-0005-0000-0000-0000FC0D0000}"/>
    <cellStyle name="Normal 2 10 2 2 2 5 2" xfId="2205" xr:uid="{00000000-0005-0000-0000-0000FD0D0000}"/>
    <cellStyle name="Normal 2 10 2 2 2 6" xfId="2206" xr:uid="{00000000-0005-0000-0000-0000FE0D0000}"/>
    <cellStyle name="Normal 2 10 2 2 2 6 2" xfId="2207" xr:uid="{00000000-0005-0000-0000-0000FF0D0000}"/>
    <cellStyle name="Normal 2 10 2 2 2 7" xfId="2208" xr:uid="{00000000-0005-0000-0000-0000000E0000}"/>
    <cellStyle name="Normal 2 10 2 2 2 7 2" xfId="2209" xr:uid="{00000000-0005-0000-0000-0000010E0000}"/>
    <cellStyle name="Normal 2 10 2 2 2 8" xfId="2210" xr:uid="{00000000-0005-0000-0000-0000020E0000}"/>
    <cellStyle name="Normal 2 10 2 2 2 8 2" xfId="2211" xr:uid="{00000000-0005-0000-0000-0000030E0000}"/>
    <cellStyle name="Normal 2 10 2 2 2 9" xfId="2212" xr:uid="{00000000-0005-0000-0000-0000040E0000}"/>
    <cellStyle name="Normal 2 10 2 2 2 9 2" xfId="2213" xr:uid="{00000000-0005-0000-0000-0000050E0000}"/>
    <cellStyle name="Normal 2 10 2 2 20" xfId="2214" xr:uid="{00000000-0005-0000-0000-0000060E0000}"/>
    <cellStyle name="Normal 2 10 2 2 20 2" xfId="2215" xr:uid="{00000000-0005-0000-0000-0000070E0000}"/>
    <cellStyle name="Normal 2 10 2 2 21" xfId="2216" xr:uid="{00000000-0005-0000-0000-0000080E0000}"/>
    <cellStyle name="Normal 2 10 2 2 21 2" xfId="2217" xr:uid="{00000000-0005-0000-0000-0000090E0000}"/>
    <cellStyle name="Normal 2 10 2 2 22" xfId="2218" xr:uid="{00000000-0005-0000-0000-00000A0E0000}"/>
    <cellStyle name="Normal 2 10 2 2 22 2" xfId="2219" xr:uid="{00000000-0005-0000-0000-00000B0E0000}"/>
    <cellStyle name="Normal 2 10 2 2 23" xfId="2220" xr:uid="{00000000-0005-0000-0000-00000C0E0000}"/>
    <cellStyle name="Normal 2 10 2 2 23 2" xfId="2221" xr:uid="{00000000-0005-0000-0000-00000D0E0000}"/>
    <cellStyle name="Normal 2 10 2 2 24" xfId="2222" xr:uid="{00000000-0005-0000-0000-00000E0E0000}"/>
    <cellStyle name="Normal 2 10 2 2 3" xfId="2223" xr:uid="{00000000-0005-0000-0000-00000F0E0000}"/>
    <cellStyle name="Normal 2 10 2 2 3 10" xfId="2224" xr:uid="{00000000-0005-0000-0000-0000100E0000}"/>
    <cellStyle name="Normal 2 10 2 2 3 10 2" xfId="2225" xr:uid="{00000000-0005-0000-0000-0000110E0000}"/>
    <cellStyle name="Normal 2 10 2 2 3 11" xfId="2226" xr:uid="{00000000-0005-0000-0000-0000120E0000}"/>
    <cellStyle name="Normal 2 10 2 2 3 11 2" xfId="2227" xr:uid="{00000000-0005-0000-0000-0000130E0000}"/>
    <cellStyle name="Normal 2 10 2 2 3 12" xfId="2228" xr:uid="{00000000-0005-0000-0000-0000140E0000}"/>
    <cellStyle name="Normal 2 10 2 2 3 12 2" xfId="2229" xr:uid="{00000000-0005-0000-0000-0000150E0000}"/>
    <cellStyle name="Normal 2 10 2 2 3 13" xfId="2230" xr:uid="{00000000-0005-0000-0000-0000160E0000}"/>
    <cellStyle name="Normal 2 10 2 2 3 13 2" xfId="2231" xr:uid="{00000000-0005-0000-0000-0000170E0000}"/>
    <cellStyle name="Normal 2 10 2 2 3 14" xfId="2232" xr:uid="{00000000-0005-0000-0000-0000180E0000}"/>
    <cellStyle name="Normal 2 10 2 2 3 14 2" xfId="2233" xr:uid="{00000000-0005-0000-0000-0000190E0000}"/>
    <cellStyle name="Normal 2 10 2 2 3 15" xfId="2234" xr:uid="{00000000-0005-0000-0000-00001A0E0000}"/>
    <cellStyle name="Normal 2 10 2 2 3 15 2" xfId="2235" xr:uid="{00000000-0005-0000-0000-00001B0E0000}"/>
    <cellStyle name="Normal 2 10 2 2 3 16" xfId="2236" xr:uid="{00000000-0005-0000-0000-00001C0E0000}"/>
    <cellStyle name="Normal 2 10 2 2 3 16 2" xfId="2237" xr:uid="{00000000-0005-0000-0000-00001D0E0000}"/>
    <cellStyle name="Normal 2 10 2 2 3 17" xfId="2238" xr:uid="{00000000-0005-0000-0000-00001E0E0000}"/>
    <cellStyle name="Normal 2 10 2 2 3 17 2" xfId="2239" xr:uid="{00000000-0005-0000-0000-00001F0E0000}"/>
    <cellStyle name="Normal 2 10 2 2 3 18" xfId="2240" xr:uid="{00000000-0005-0000-0000-0000200E0000}"/>
    <cellStyle name="Normal 2 10 2 2 3 18 2" xfId="2241" xr:uid="{00000000-0005-0000-0000-0000210E0000}"/>
    <cellStyle name="Normal 2 10 2 2 3 19" xfId="2242" xr:uid="{00000000-0005-0000-0000-0000220E0000}"/>
    <cellStyle name="Normal 2 10 2 2 3 19 2" xfId="2243" xr:uid="{00000000-0005-0000-0000-0000230E0000}"/>
    <cellStyle name="Normal 2 10 2 2 3 2" xfId="2244" xr:uid="{00000000-0005-0000-0000-0000240E0000}"/>
    <cellStyle name="Normal 2 10 2 2 3 2 2" xfId="2245" xr:uid="{00000000-0005-0000-0000-0000250E0000}"/>
    <cellStyle name="Normal 2 10 2 2 3 20" xfId="2246" xr:uid="{00000000-0005-0000-0000-0000260E0000}"/>
    <cellStyle name="Normal 2 10 2 2 3 20 2" xfId="2247" xr:uid="{00000000-0005-0000-0000-0000270E0000}"/>
    <cellStyle name="Normal 2 10 2 2 3 21" xfId="2248" xr:uid="{00000000-0005-0000-0000-0000280E0000}"/>
    <cellStyle name="Normal 2 10 2 2 3 21 2" xfId="2249" xr:uid="{00000000-0005-0000-0000-0000290E0000}"/>
    <cellStyle name="Normal 2 10 2 2 3 22" xfId="2250" xr:uid="{00000000-0005-0000-0000-00002A0E0000}"/>
    <cellStyle name="Normal 2 10 2 2 3 3" xfId="2251" xr:uid="{00000000-0005-0000-0000-00002B0E0000}"/>
    <cellStyle name="Normal 2 10 2 2 3 3 2" xfId="2252" xr:uid="{00000000-0005-0000-0000-00002C0E0000}"/>
    <cellStyle name="Normal 2 10 2 2 3 4" xfId="2253" xr:uid="{00000000-0005-0000-0000-00002D0E0000}"/>
    <cellStyle name="Normal 2 10 2 2 3 4 2" xfId="2254" xr:uid="{00000000-0005-0000-0000-00002E0E0000}"/>
    <cellStyle name="Normal 2 10 2 2 3 5" xfId="2255" xr:uid="{00000000-0005-0000-0000-00002F0E0000}"/>
    <cellStyle name="Normal 2 10 2 2 3 5 2" xfId="2256" xr:uid="{00000000-0005-0000-0000-0000300E0000}"/>
    <cellStyle name="Normal 2 10 2 2 3 6" xfId="2257" xr:uid="{00000000-0005-0000-0000-0000310E0000}"/>
    <cellStyle name="Normal 2 10 2 2 3 6 2" xfId="2258" xr:uid="{00000000-0005-0000-0000-0000320E0000}"/>
    <cellStyle name="Normal 2 10 2 2 3 7" xfId="2259" xr:uid="{00000000-0005-0000-0000-0000330E0000}"/>
    <cellStyle name="Normal 2 10 2 2 3 7 2" xfId="2260" xr:uid="{00000000-0005-0000-0000-0000340E0000}"/>
    <cellStyle name="Normal 2 10 2 2 3 8" xfId="2261" xr:uid="{00000000-0005-0000-0000-0000350E0000}"/>
    <cellStyle name="Normal 2 10 2 2 3 8 2" xfId="2262" xr:uid="{00000000-0005-0000-0000-0000360E0000}"/>
    <cellStyle name="Normal 2 10 2 2 3 9" xfId="2263" xr:uid="{00000000-0005-0000-0000-0000370E0000}"/>
    <cellStyle name="Normal 2 10 2 2 3 9 2" xfId="2264" xr:uid="{00000000-0005-0000-0000-0000380E0000}"/>
    <cellStyle name="Normal 2 10 2 2 4" xfId="2265" xr:uid="{00000000-0005-0000-0000-0000390E0000}"/>
    <cellStyle name="Normal 2 10 2 2 4 2" xfId="2266" xr:uid="{00000000-0005-0000-0000-00003A0E0000}"/>
    <cellStyle name="Normal 2 10 2 2 5" xfId="2267" xr:uid="{00000000-0005-0000-0000-00003B0E0000}"/>
    <cellStyle name="Normal 2 10 2 2 5 2" xfId="2268" xr:uid="{00000000-0005-0000-0000-00003C0E0000}"/>
    <cellStyle name="Normal 2 10 2 2 6" xfId="2269" xr:uid="{00000000-0005-0000-0000-00003D0E0000}"/>
    <cellStyle name="Normal 2 10 2 2 6 2" xfId="2270" xr:uid="{00000000-0005-0000-0000-00003E0E0000}"/>
    <cellStyle name="Normal 2 10 2 2 7" xfId="2271" xr:uid="{00000000-0005-0000-0000-00003F0E0000}"/>
    <cellStyle name="Normal 2 10 2 2 7 2" xfId="2272" xr:uid="{00000000-0005-0000-0000-0000400E0000}"/>
    <cellStyle name="Normal 2 10 2 2 8" xfId="2273" xr:uid="{00000000-0005-0000-0000-0000410E0000}"/>
    <cellStyle name="Normal 2 10 2 2 8 2" xfId="2274" xr:uid="{00000000-0005-0000-0000-0000420E0000}"/>
    <cellStyle name="Normal 2 10 2 2 9" xfId="2275" xr:uid="{00000000-0005-0000-0000-0000430E0000}"/>
    <cellStyle name="Normal 2 10 2 2 9 2" xfId="2276" xr:uid="{00000000-0005-0000-0000-0000440E0000}"/>
    <cellStyle name="Normal 2 10 2 20" xfId="2277" xr:uid="{00000000-0005-0000-0000-0000450E0000}"/>
    <cellStyle name="Normal 2 10 2 20 2" xfId="2278" xr:uid="{00000000-0005-0000-0000-0000460E0000}"/>
    <cellStyle name="Normal 2 10 2 21" xfId="2279" xr:uid="{00000000-0005-0000-0000-0000470E0000}"/>
    <cellStyle name="Normal 2 10 2 21 2" xfId="2280" xr:uid="{00000000-0005-0000-0000-0000480E0000}"/>
    <cellStyle name="Normal 2 10 2 22" xfId="2281" xr:uid="{00000000-0005-0000-0000-0000490E0000}"/>
    <cellStyle name="Normal 2 10 2 22 2" xfId="2282" xr:uid="{00000000-0005-0000-0000-00004A0E0000}"/>
    <cellStyle name="Normal 2 10 2 23" xfId="2283" xr:uid="{00000000-0005-0000-0000-00004B0E0000}"/>
    <cellStyle name="Normal 2 10 2 23 2" xfId="2284" xr:uid="{00000000-0005-0000-0000-00004C0E0000}"/>
    <cellStyle name="Normal 2 10 2 24" xfId="2285" xr:uid="{00000000-0005-0000-0000-00004D0E0000}"/>
    <cellStyle name="Normal 2 10 2 24 2" xfId="2286" xr:uid="{00000000-0005-0000-0000-00004E0E0000}"/>
    <cellStyle name="Normal 2 10 2 25" xfId="2287" xr:uid="{00000000-0005-0000-0000-00004F0E0000}"/>
    <cellStyle name="Normal 2 10 2 25 2" xfId="2288" xr:uid="{00000000-0005-0000-0000-0000500E0000}"/>
    <cellStyle name="Normal 2 10 2 26" xfId="2289" xr:uid="{00000000-0005-0000-0000-0000510E0000}"/>
    <cellStyle name="Normal 2 10 2 26 2" xfId="2290" xr:uid="{00000000-0005-0000-0000-0000520E0000}"/>
    <cellStyle name="Normal 2 10 2 27" xfId="2291" xr:uid="{00000000-0005-0000-0000-0000530E0000}"/>
    <cellStyle name="Normal 2 10 2 3" xfId="2292" xr:uid="{00000000-0005-0000-0000-0000540E0000}"/>
    <cellStyle name="Normal 2 10 2 3 10" xfId="2293" xr:uid="{00000000-0005-0000-0000-0000550E0000}"/>
    <cellStyle name="Normal 2 10 2 3 10 2" xfId="2294" xr:uid="{00000000-0005-0000-0000-0000560E0000}"/>
    <cellStyle name="Normal 2 10 2 3 11" xfId="2295" xr:uid="{00000000-0005-0000-0000-0000570E0000}"/>
    <cellStyle name="Normal 2 10 2 3 11 2" xfId="2296" xr:uid="{00000000-0005-0000-0000-0000580E0000}"/>
    <cellStyle name="Normal 2 10 2 3 12" xfId="2297" xr:uid="{00000000-0005-0000-0000-0000590E0000}"/>
    <cellStyle name="Normal 2 10 2 3 12 2" xfId="2298" xr:uid="{00000000-0005-0000-0000-00005A0E0000}"/>
    <cellStyle name="Normal 2 10 2 3 13" xfId="2299" xr:uid="{00000000-0005-0000-0000-00005B0E0000}"/>
    <cellStyle name="Normal 2 10 2 3 13 2" xfId="2300" xr:uid="{00000000-0005-0000-0000-00005C0E0000}"/>
    <cellStyle name="Normal 2 10 2 3 14" xfId="2301" xr:uid="{00000000-0005-0000-0000-00005D0E0000}"/>
    <cellStyle name="Normal 2 10 2 3 14 2" xfId="2302" xr:uid="{00000000-0005-0000-0000-00005E0E0000}"/>
    <cellStyle name="Normal 2 10 2 3 15" xfId="2303" xr:uid="{00000000-0005-0000-0000-00005F0E0000}"/>
    <cellStyle name="Normal 2 10 2 3 15 2" xfId="2304" xr:uid="{00000000-0005-0000-0000-0000600E0000}"/>
    <cellStyle name="Normal 2 10 2 3 16" xfId="2305" xr:uid="{00000000-0005-0000-0000-0000610E0000}"/>
    <cellStyle name="Normal 2 10 2 3 16 2" xfId="2306" xr:uid="{00000000-0005-0000-0000-0000620E0000}"/>
    <cellStyle name="Normal 2 10 2 3 17" xfId="2307" xr:uid="{00000000-0005-0000-0000-0000630E0000}"/>
    <cellStyle name="Normal 2 10 2 3 17 2" xfId="2308" xr:uid="{00000000-0005-0000-0000-0000640E0000}"/>
    <cellStyle name="Normal 2 10 2 3 18" xfId="2309" xr:uid="{00000000-0005-0000-0000-0000650E0000}"/>
    <cellStyle name="Normal 2 10 2 3 18 2" xfId="2310" xr:uid="{00000000-0005-0000-0000-0000660E0000}"/>
    <cellStyle name="Normal 2 10 2 3 19" xfId="2311" xr:uid="{00000000-0005-0000-0000-0000670E0000}"/>
    <cellStyle name="Normal 2 10 2 3 19 2" xfId="2312" xr:uid="{00000000-0005-0000-0000-0000680E0000}"/>
    <cellStyle name="Normal 2 10 2 3 2" xfId="2313" xr:uid="{00000000-0005-0000-0000-0000690E0000}"/>
    <cellStyle name="Normal 2 10 2 3 2 10" xfId="2314" xr:uid="{00000000-0005-0000-0000-00006A0E0000}"/>
    <cellStyle name="Normal 2 10 2 3 2 10 2" xfId="2315" xr:uid="{00000000-0005-0000-0000-00006B0E0000}"/>
    <cellStyle name="Normal 2 10 2 3 2 11" xfId="2316" xr:uid="{00000000-0005-0000-0000-00006C0E0000}"/>
    <cellStyle name="Normal 2 10 2 3 2 11 2" xfId="2317" xr:uid="{00000000-0005-0000-0000-00006D0E0000}"/>
    <cellStyle name="Normal 2 10 2 3 2 12" xfId="2318" xr:uid="{00000000-0005-0000-0000-00006E0E0000}"/>
    <cellStyle name="Normal 2 10 2 3 2 12 2" xfId="2319" xr:uid="{00000000-0005-0000-0000-00006F0E0000}"/>
    <cellStyle name="Normal 2 10 2 3 2 13" xfId="2320" xr:uid="{00000000-0005-0000-0000-0000700E0000}"/>
    <cellStyle name="Normal 2 10 2 3 2 13 2" xfId="2321" xr:uid="{00000000-0005-0000-0000-0000710E0000}"/>
    <cellStyle name="Normal 2 10 2 3 2 14" xfId="2322" xr:uid="{00000000-0005-0000-0000-0000720E0000}"/>
    <cellStyle name="Normal 2 10 2 3 2 14 2" xfId="2323" xr:uid="{00000000-0005-0000-0000-0000730E0000}"/>
    <cellStyle name="Normal 2 10 2 3 2 15" xfId="2324" xr:uid="{00000000-0005-0000-0000-0000740E0000}"/>
    <cellStyle name="Normal 2 10 2 3 2 15 2" xfId="2325" xr:uid="{00000000-0005-0000-0000-0000750E0000}"/>
    <cellStyle name="Normal 2 10 2 3 2 16" xfId="2326" xr:uid="{00000000-0005-0000-0000-0000760E0000}"/>
    <cellStyle name="Normal 2 10 2 3 2 16 2" xfId="2327" xr:uid="{00000000-0005-0000-0000-0000770E0000}"/>
    <cellStyle name="Normal 2 10 2 3 2 17" xfId="2328" xr:uid="{00000000-0005-0000-0000-0000780E0000}"/>
    <cellStyle name="Normal 2 10 2 3 2 17 2" xfId="2329" xr:uid="{00000000-0005-0000-0000-0000790E0000}"/>
    <cellStyle name="Normal 2 10 2 3 2 18" xfId="2330" xr:uid="{00000000-0005-0000-0000-00007A0E0000}"/>
    <cellStyle name="Normal 2 10 2 3 2 18 2" xfId="2331" xr:uid="{00000000-0005-0000-0000-00007B0E0000}"/>
    <cellStyle name="Normal 2 10 2 3 2 19" xfId="2332" xr:uid="{00000000-0005-0000-0000-00007C0E0000}"/>
    <cellStyle name="Normal 2 10 2 3 2 19 2" xfId="2333" xr:uid="{00000000-0005-0000-0000-00007D0E0000}"/>
    <cellStyle name="Normal 2 10 2 3 2 2" xfId="2334" xr:uid="{00000000-0005-0000-0000-00007E0E0000}"/>
    <cellStyle name="Normal 2 10 2 3 2 2 2" xfId="2335" xr:uid="{00000000-0005-0000-0000-00007F0E0000}"/>
    <cellStyle name="Normal 2 10 2 3 2 20" xfId="2336" xr:uid="{00000000-0005-0000-0000-0000800E0000}"/>
    <cellStyle name="Normal 2 10 2 3 2 20 2" xfId="2337" xr:uid="{00000000-0005-0000-0000-0000810E0000}"/>
    <cellStyle name="Normal 2 10 2 3 2 21" xfId="2338" xr:uid="{00000000-0005-0000-0000-0000820E0000}"/>
    <cellStyle name="Normal 2 10 2 3 2 21 2" xfId="2339" xr:uid="{00000000-0005-0000-0000-0000830E0000}"/>
    <cellStyle name="Normal 2 10 2 3 2 22" xfId="2340" xr:uid="{00000000-0005-0000-0000-0000840E0000}"/>
    <cellStyle name="Normal 2 10 2 3 2 3" xfId="2341" xr:uid="{00000000-0005-0000-0000-0000850E0000}"/>
    <cellStyle name="Normal 2 10 2 3 2 3 2" xfId="2342" xr:uid="{00000000-0005-0000-0000-0000860E0000}"/>
    <cellStyle name="Normal 2 10 2 3 2 4" xfId="2343" xr:uid="{00000000-0005-0000-0000-0000870E0000}"/>
    <cellStyle name="Normal 2 10 2 3 2 4 2" xfId="2344" xr:uid="{00000000-0005-0000-0000-0000880E0000}"/>
    <cellStyle name="Normal 2 10 2 3 2 5" xfId="2345" xr:uid="{00000000-0005-0000-0000-0000890E0000}"/>
    <cellStyle name="Normal 2 10 2 3 2 5 2" xfId="2346" xr:uid="{00000000-0005-0000-0000-00008A0E0000}"/>
    <cellStyle name="Normal 2 10 2 3 2 6" xfId="2347" xr:uid="{00000000-0005-0000-0000-00008B0E0000}"/>
    <cellStyle name="Normal 2 10 2 3 2 6 2" xfId="2348" xr:uid="{00000000-0005-0000-0000-00008C0E0000}"/>
    <cellStyle name="Normal 2 10 2 3 2 7" xfId="2349" xr:uid="{00000000-0005-0000-0000-00008D0E0000}"/>
    <cellStyle name="Normal 2 10 2 3 2 7 2" xfId="2350" xr:uid="{00000000-0005-0000-0000-00008E0E0000}"/>
    <cellStyle name="Normal 2 10 2 3 2 8" xfId="2351" xr:uid="{00000000-0005-0000-0000-00008F0E0000}"/>
    <cellStyle name="Normal 2 10 2 3 2 8 2" xfId="2352" xr:uid="{00000000-0005-0000-0000-0000900E0000}"/>
    <cellStyle name="Normal 2 10 2 3 2 9" xfId="2353" xr:uid="{00000000-0005-0000-0000-0000910E0000}"/>
    <cellStyle name="Normal 2 10 2 3 2 9 2" xfId="2354" xr:uid="{00000000-0005-0000-0000-0000920E0000}"/>
    <cellStyle name="Normal 2 10 2 3 20" xfId="2355" xr:uid="{00000000-0005-0000-0000-0000930E0000}"/>
    <cellStyle name="Normal 2 10 2 3 20 2" xfId="2356" xr:uid="{00000000-0005-0000-0000-0000940E0000}"/>
    <cellStyle name="Normal 2 10 2 3 21" xfId="2357" xr:uid="{00000000-0005-0000-0000-0000950E0000}"/>
    <cellStyle name="Normal 2 10 2 3 21 2" xfId="2358" xr:uid="{00000000-0005-0000-0000-0000960E0000}"/>
    <cellStyle name="Normal 2 10 2 3 22" xfId="2359" xr:uid="{00000000-0005-0000-0000-0000970E0000}"/>
    <cellStyle name="Normal 2 10 2 3 22 2" xfId="2360" xr:uid="{00000000-0005-0000-0000-0000980E0000}"/>
    <cellStyle name="Normal 2 10 2 3 23" xfId="2361" xr:uid="{00000000-0005-0000-0000-0000990E0000}"/>
    <cellStyle name="Normal 2 10 2 3 23 2" xfId="2362" xr:uid="{00000000-0005-0000-0000-00009A0E0000}"/>
    <cellStyle name="Normal 2 10 2 3 24" xfId="2363" xr:uid="{00000000-0005-0000-0000-00009B0E0000}"/>
    <cellStyle name="Normal 2 10 2 3 3" xfId="2364" xr:uid="{00000000-0005-0000-0000-00009C0E0000}"/>
    <cellStyle name="Normal 2 10 2 3 3 10" xfId="2365" xr:uid="{00000000-0005-0000-0000-00009D0E0000}"/>
    <cellStyle name="Normal 2 10 2 3 3 10 2" xfId="2366" xr:uid="{00000000-0005-0000-0000-00009E0E0000}"/>
    <cellStyle name="Normal 2 10 2 3 3 11" xfId="2367" xr:uid="{00000000-0005-0000-0000-00009F0E0000}"/>
    <cellStyle name="Normal 2 10 2 3 3 11 2" xfId="2368" xr:uid="{00000000-0005-0000-0000-0000A00E0000}"/>
    <cellStyle name="Normal 2 10 2 3 3 12" xfId="2369" xr:uid="{00000000-0005-0000-0000-0000A10E0000}"/>
    <cellStyle name="Normal 2 10 2 3 3 12 2" xfId="2370" xr:uid="{00000000-0005-0000-0000-0000A20E0000}"/>
    <cellStyle name="Normal 2 10 2 3 3 13" xfId="2371" xr:uid="{00000000-0005-0000-0000-0000A30E0000}"/>
    <cellStyle name="Normal 2 10 2 3 3 13 2" xfId="2372" xr:uid="{00000000-0005-0000-0000-0000A40E0000}"/>
    <cellStyle name="Normal 2 10 2 3 3 14" xfId="2373" xr:uid="{00000000-0005-0000-0000-0000A50E0000}"/>
    <cellStyle name="Normal 2 10 2 3 3 14 2" xfId="2374" xr:uid="{00000000-0005-0000-0000-0000A60E0000}"/>
    <cellStyle name="Normal 2 10 2 3 3 15" xfId="2375" xr:uid="{00000000-0005-0000-0000-0000A70E0000}"/>
    <cellStyle name="Normal 2 10 2 3 3 15 2" xfId="2376" xr:uid="{00000000-0005-0000-0000-0000A80E0000}"/>
    <cellStyle name="Normal 2 10 2 3 3 16" xfId="2377" xr:uid="{00000000-0005-0000-0000-0000A90E0000}"/>
    <cellStyle name="Normal 2 10 2 3 3 16 2" xfId="2378" xr:uid="{00000000-0005-0000-0000-0000AA0E0000}"/>
    <cellStyle name="Normal 2 10 2 3 3 17" xfId="2379" xr:uid="{00000000-0005-0000-0000-0000AB0E0000}"/>
    <cellStyle name="Normal 2 10 2 3 3 17 2" xfId="2380" xr:uid="{00000000-0005-0000-0000-0000AC0E0000}"/>
    <cellStyle name="Normal 2 10 2 3 3 18" xfId="2381" xr:uid="{00000000-0005-0000-0000-0000AD0E0000}"/>
    <cellStyle name="Normal 2 10 2 3 3 18 2" xfId="2382" xr:uid="{00000000-0005-0000-0000-0000AE0E0000}"/>
    <cellStyle name="Normal 2 10 2 3 3 19" xfId="2383" xr:uid="{00000000-0005-0000-0000-0000AF0E0000}"/>
    <cellStyle name="Normal 2 10 2 3 3 19 2" xfId="2384" xr:uid="{00000000-0005-0000-0000-0000B00E0000}"/>
    <cellStyle name="Normal 2 10 2 3 3 2" xfId="2385" xr:uid="{00000000-0005-0000-0000-0000B10E0000}"/>
    <cellStyle name="Normal 2 10 2 3 3 2 2" xfId="2386" xr:uid="{00000000-0005-0000-0000-0000B20E0000}"/>
    <cellStyle name="Normal 2 10 2 3 3 20" xfId="2387" xr:uid="{00000000-0005-0000-0000-0000B30E0000}"/>
    <cellStyle name="Normal 2 10 2 3 3 20 2" xfId="2388" xr:uid="{00000000-0005-0000-0000-0000B40E0000}"/>
    <cellStyle name="Normal 2 10 2 3 3 21" xfId="2389" xr:uid="{00000000-0005-0000-0000-0000B50E0000}"/>
    <cellStyle name="Normal 2 10 2 3 3 21 2" xfId="2390" xr:uid="{00000000-0005-0000-0000-0000B60E0000}"/>
    <cellStyle name="Normal 2 10 2 3 3 22" xfId="2391" xr:uid="{00000000-0005-0000-0000-0000B70E0000}"/>
    <cellStyle name="Normal 2 10 2 3 3 3" xfId="2392" xr:uid="{00000000-0005-0000-0000-0000B80E0000}"/>
    <cellStyle name="Normal 2 10 2 3 3 3 2" xfId="2393" xr:uid="{00000000-0005-0000-0000-0000B90E0000}"/>
    <cellStyle name="Normal 2 10 2 3 3 4" xfId="2394" xr:uid="{00000000-0005-0000-0000-0000BA0E0000}"/>
    <cellStyle name="Normal 2 10 2 3 3 4 2" xfId="2395" xr:uid="{00000000-0005-0000-0000-0000BB0E0000}"/>
    <cellStyle name="Normal 2 10 2 3 3 5" xfId="2396" xr:uid="{00000000-0005-0000-0000-0000BC0E0000}"/>
    <cellStyle name="Normal 2 10 2 3 3 5 2" xfId="2397" xr:uid="{00000000-0005-0000-0000-0000BD0E0000}"/>
    <cellStyle name="Normal 2 10 2 3 3 6" xfId="2398" xr:uid="{00000000-0005-0000-0000-0000BE0E0000}"/>
    <cellStyle name="Normal 2 10 2 3 3 6 2" xfId="2399" xr:uid="{00000000-0005-0000-0000-0000BF0E0000}"/>
    <cellStyle name="Normal 2 10 2 3 3 7" xfId="2400" xr:uid="{00000000-0005-0000-0000-0000C00E0000}"/>
    <cellStyle name="Normal 2 10 2 3 3 7 2" xfId="2401" xr:uid="{00000000-0005-0000-0000-0000C10E0000}"/>
    <cellStyle name="Normal 2 10 2 3 3 8" xfId="2402" xr:uid="{00000000-0005-0000-0000-0000C20E0000}"/>
    <cellStyle name="Normal 2 10 2 3 3 8 2" xfId="2403" xr:uid="{00000000-0005-0000-0000-0000C30E0000}"/>
    <cellStyle name="Normal 2 10 2 3 3 9" xfId="2404" xr:uid="{00000000-0005-0000-0000-0000C40E0000}"/>
    <cellStyle name="Normal 2 10 2 3 3 9 2" xfId="2405" xr:uid="{00000000-0005-0000-0000-0000C50E0000}"/>
    <cellStyle name="Normal 2 10 2 3 4" xfId="2406" xr:uid="{00000000-0005-0000-0000-0000C60E0000}"/>
    <cellStyle name="Normal 2 10 2 3 4 2" xfId="2407" xr:uid="{00000000-0005-0000-0000-0000C70E0000}"/>
    <cellStyle name="Normal 2 10 2 3 5" xfId="2408" xr:uid="{00000000-0005-0000-0000-0000C80E0000}"/>
    <cellStyle name="Normal 2 10 2 3 5 2" xfId="2409" xr:uid="{00000000-0005-0000-0000-0000C90E0000}"/>
    <cellStyle name="Normal 2 10 2 3 6" xfId="2410" xr:uid="{00000000-0005-0000-0000-0000CA0E0000}"/>
    <cellStyle name="Normal 2 10 2 3 6 2" xfId="2411" xr:uid="{00000000-0005-0000-0000-0000CB0E0000}"/>
    <cellStyle name="Normal 2 10 2 3 7" xfId="2412" xr:uid="{00000000-0005-0000-0000-0000CC0E0000}"/>
    <cellStyle name="Normal 2 10 2 3 7 2" xfId="2413" xr:uid="{00000000-0005-0000-0000-0000CD0E0000}"/>
    <cellStyle name="Normal 2 10 2 3 8" xfId="2414" xr:uid="{00000000-0005-0000-0000-0000CE0E0000}"/>
    <cellStyle name="Normal 2 10 2 3 8 2" xfId="2415" xr:uid="{00000000-0005-0000-0000-0000CF0E0000}"/>
    <cellStyle name="Normal 2 10 2 3 9" xfId="2416" xr:uid="{00000000-0005-0000-0000-0000D00E0000}"/>
    <cellStyle name="Normal 2 10 2 3 9 2" xfId="2417" xr:uid="{00000000-0005-0000-0000-0000D10E0000}"/>
    <cellStyle name="Normal 2 10 2 4" xfId="2418" xr:uid="{00000000-0005-0000-0000-0000D20E0000}"/>
    <cellStyle name="Normal 2 10 2 4 10" xfId="2419" xr:uid="{00000000-0005-0000-0000-0000D30E0000}"/>
    <cellStyle name="Normal 2 10 2 4 10 2" xfId="2420" xr:uid="{00000000-0005-0000-0000-0000D40E0000}"/>
    <cellStyle name="Normal 2 10 2 4 11" xfId="2421" xr:uid="{00000000-0005-0000-0000-0000D50E0000}"/>
    <cellStyle name="Normal 2 10 2 4 11 2" xfId="2422" xr:uid="{00000000-0005-0000-0000-0000D60E0000}"/>
    <cellStyle name="Normal 2 10 2 4 12" xfId="2423" xr:uid="{00000000-0005-0000-0000-0000D70E0000}"/>
    <cellStyle name="Normal 2 10 2 4 12 2" xfId="2424" xr:uid="{00000000-0005-0000-0000-0000D80E0000}"/>
    <cellStyle name="Normal 2 10 2 4 13" xfId="2425" xr:uid="{00000000-0005-0000-0000-0000D90E0000}"/>
    <cellStyle name="Normal 2 10 2 4 13 2" xfId="2426" xr:uid="{00000000-0005-0000-0000-0000DA0E0000}"/>
    <cellStyle name="Normal 2 10 2 4 14" xfId="2427" xr:uid="{00000000-0005-0000-0000-0000DB0E0000}"/>
    <cellStyle name="Normal 2 10 2 4 14 2" xfId="2428" xr:uid="{00000000-0005-0000-0000-0000DC0E0000}"/>
    <cellStyle name="Normal 2 10 2 4 15" xfId="2429" xr:uid="{00000000-0005-0000-0000-0000DD0E0000}"/>
    <cellStyle name="Normal 2 10 2 4 15 2" xfId="2430" xr:uid="{00000000-0005-0000-0000-0000DE0E0000}"/>
    <cellStyle name="Normal 2 10 2 4 16" xfId="2431" xr:uid="{00000000-0005-0000-0000-0000DF0E0000}"/>
    <cellStyle name="Normal 2 10 2 4 16 2" xfId="2432" xr:uid="{00000000-0005-0000-0000-0000E00E0000}"/>
    <cellStyle name="Normal 2 10 2 4 17" xfId="2433" xr:uid="{00000000-0005-0000-0000-0000E10E0000}"/>
    <cellStyle name="Normal 2 10 2 4 17 2" xfId="2434" xr:uid="{00000000-0005-0000-0000-0000E20E0000}"/>
    <cellStyle name="Normal 2 10 2 4 18" xfId="2435" xr:uid="{00000000-0005-0000-0000-0000E30E0000}"/>
    <cellStyle name="Normal 2 10 2 4 18 2" xfId="2436" xr:uid="{00000000-0005-0000-0000-0000E40E0000}"/>
    <cellStyle name="Normal 2 10 2 4 19" xfId="2437" xr:uid="{00000000-0005-0000-0000-0000E50E0000}"/>
    <cellStyle name="Normal 2 10 2 4 19 2" xfId="2438" xr:uid="{00000000-0005-0000-0000-0000E60E0000}"/>
    <cellStyle name="Normal 2 10 2 4 2" xfId="2439" xr:uid="{00000000-0005-0000-0000-0000E70E0000}"/>
    <cellStyle name="Normal 2 10 2 4 2 10" xfId="2440" xr:uid="{00000000-0005-0000-0000-0000E80E0000}"/>
    <cellStyle name="Normal 2 10 2 4 2 10 2" xfId="2441" xr:uid="{00000000-0005-0000-0000-0000E90E0000}"/>
    <cellStyle name="Normal 2 10 2 4 2 11" xfId="2442" xr:uid="{00000000-0005-0000-0000-0000EA0E0000}"/>
    <cellStyle name="Normal 2 10 2 4 2 11 2" xfId="2443" xr:uid="{00000000-0005-0000-0000-0000EB0E0000}"/>
    <cellStyle name="Normal 2 10 2 4 2 12" xfId="2444" xr:uid="{00000000-0005-0000-0000-0000EC0E0000}"/>
    <cellStyle name="Normal 2 10 2 4 2 12 2" xfId="2445" xr:uid="{00000000-0005-0000-0000-0000ED0E0000}"/>
    <cellStyle name="Normal 2 10 2 4 2 13" xfId="2446" xr:uid="{00000000-0005-0000-0000-0000EE0E0000}"/>
    <cellStyle name="Normal 2 10 2 4 2 13 2" xfId="2447" xr:uid="{00000000-0005-0000-0000-0000EF0E0000}"/>
    <cellStyle name="Normal 2 10 2 4 2 14" xfId="2448" xr:uid="{00000000-0005-0000-0000-0000F00E0000}"/>
    <cellStyle name="Normal 2 10 2 4 2 14 2" xfId="2449" xr:uid="{00000000-0005-0000-0000-0000F10E0000}"/>
    <cellStyle name="Normal 2 10 2 4 2 15" xfId="2450" xr:uid="{00000000-0005-0000-0000-0000F20E0000}"/>
    <cellStyle name="Normal 2 10 2 4 2 15 2" xfId="2451" xr:uid="{00000000-0005-0000-0000-0000F30E0000}"/>
    <cellStyle name="Normal 2 10 2 4 2 16" xfId="2452" xr:uid="{00000000-0005-0000-0000-0000F40E0000}"/>
    <cellStyle name="Normal 2 10 2 4 2 16 2" xfId="2453" xr:uid="{00000000-0005-0000-0000-0000F50E0000}"/>
    <cellStyle name="Normal 2 10 2 4 2 17" xfId="2454" xr:uid="{00000000-0005-0000-0000-0000F60E0000}"/>
    <cellStyle name="Normal 2 10 2 4 2 17 2" xfId="2455" xr:uid="{00000000-0005-0000-0000-0000F70E0000}"/>
    <cellStyle name="Normal 2 10 2 4 2 18" xfId="2456" xr:uid="{00000000-0005-0000-0000-0000F80E0000}"/>
    <cellStyle name="Normal 2 10 2 4 2 18 2" xfId="2457" xr:uid="{00000000-0005-0000-0000-0000F90E0000}"/>
    <cellStyle name="Normal 2 10 2 4 2 19" xfId="2458" xr:uid="{00000000-0005-0000-0000-0000FA0E0000}"/>
    <cellStyle name="Normal 2 10 2 4 2 19 2" xfId="2459" xr:uid="{00000000-0005-0000-0000-0000FB0E0000}"/>
    <cellStyle name="Normal 2 10 2 4 2 2" xfId="2460" xr:uid="{00000000-0005-0000-0000-0000FC0E0000}"/>
    <cellStyle name="Normal 2 10 2 4 2 2 2" xfId="2461" xr:uid="{00000000-0005-0000-0000-0000FD0E0000}"/>
    <cellStyle name="Normal 2 10 2 4 2 20" xfId="2462" xr:uid="{00000000-0005-0000-0000-0000FE0E0000}"/>
    <cellStyle name="Normal 2 10 2 4 2 20 2" xfId="2463" xr:uid="{00000000-0005-0000-0000-0000FF0E0000}"/>
    <cellStyle name="Normal 2 10 2 4 2 21" xfId="2464" xr:uid="{00000000-0005-0000-0000-0000000F0000}"/>
    <cellStyle name="Normal 2 10 2 4 2 21 2" xfId="2465" xr:uid="{00000000-0005-0000-0000-0000010F0000}"/>
    <cellStyle name="Normal 2 10 2 4 2 22" xfId="2466" xr:uid="{00000000-0005-0000-0000-0000020F0000}"/>
    <cellStyle name="Normal 2 10 2 4 2 3" xfId="2467" xr:uid="{00000000-0005-0000-0000-0000030F0000}"/>
    <cellStyle name="Normal 2 10 2 4 2 3 2" xfId="2468" xr:uid="{00000000-0005-0000-0000-0000040F0000}"/>
    <cellStyle name="Normal 2 10 2 4 2 4" xfId="2469" xr:uid="{00000000-0005-0000-0000-0000050F0000}"/>
    <cellStyle name="Normal 2 10 2 4 2 4 2" xfId="2470" xr:uid="{00000000-0005-0000-0000-0000060F0000}"/>
    <cellStyle name="Normal 2 10 2 4 2 5" xfId="2471" xr:uid="{00000000-0005-0000-0000-0000070F0000}"/>
    <cellStyle name="Normal 2 10 2 4 2 5 2" xfId="2472" xr:uid="{00000000-0005-0000-0000-0000080F0000}"/>
    <cellStyle name="Normal 2 10 2 4 2 6" xfId="2473" xr:uid="{00000000-0005-0000-0000-0000090F0000}"/>
    <cellStyle name="Normal 2 10 2 4 2 6 2" xfId="2474" xr:uid="{00000000-0005-0000-0000-00000A0F0000}"/>
    <cellStyle name="Normal 2 10 2 4 2 7" xfId="2475" xr:uid="{00000000-0005-0000-0000-00000B0F0000}"/>
    <cellStyle name="Normal 2 10 2 4 2 7 2" xfId="2476" xr:uid="{00000000-0005-0000-0000-00000C0F0000}"/>
    <cellStyle name="Normal 2 10 2 4 2 8" xfId="2477" xr:uid="{00000000-0005-0000-0000-00000D0F0000}"/>
    <cellStyle name="Normal 2 10 2 4 2 8 2" xfId="2478" xr:uid="{00000000-0005-0000-0000-00000E0F0000}"/>
    <cellStyle name="Normal 2 10 2 4 2 9" xfId="2479" xr:uid="{00000000-0005-0000-0000-00000F0F0000}"/>
    <cellStyle name="Normal 2 10 2 4 2 9 2" xfId="2480" xr:uid="{00000000-0005-0000-0000-0000100F0000}"/>
    <cellStyle name="Normal 2 10 2 4 20" xfId="2481" xr:uid="{00000000-0005-0000-0000-0000110F0000}"/>
    <cellStyle name="Normal 2 10 2 4 20 2" xfId="2482" xr:uid="{00000000-0005-0000-0000-0000120F0000}"/>
    <cellStyle name="Normal 2 10 2 4 21" xfId="2483" xr:uid="{00000000-0005-0000-0000-0000130F0000}"/>
    <cellStyle name="Normal 2 10 2 4 21 2" xfId="2484" xr:uid="{00000000-0005-0000-0000-0000140F0000}"/>
    <cellStyle name="Normal 2 10 2 4 22" xfId="2485" xr:uid="{00000000-0005-0000-0000-0000150F0000}"/>
    <cellStyle name="Normal 2 10 2 4 22 2" xfId="2486" xr:uid="{00000000-0005-0000-0000-0000160F0000}"/>
    <cellStyle name="Normal 2 10 2 4 23" xfId="2487" xr:uid="{00000000-0005-0000-0000-0000170F0000}"/>
    <cellStyle name="Normal 2 10 2 4 23 2" xfId="2488" xr:uid="{00000000-0005-0000-0000-0000180F0000}"/>
    <cellStyle name="Normal 2 10 2 4 24" xfId="2489" xr:uid="{00000000-0005-0000-0000-0000190F0000}"/>
    <cellStyle name="Normal 2 10 2 4 3" xfId="2490" xr:uid="{00000000-0005-0000-0000-00001A0F0000}"/>
    <cellStyle name="Normal 2 10 2 4 3 10" xfId="2491" xr:uid="{00000000-0005-0000-0000-00001B0F0000}"/>
    <cellStyle name="Normal 2 10 2 4 3 10 2" xfId="2492" xr:uid="{00000000-0005-0000-0000-00001C0F0000}"/>
    <cellStyle name="Normal 2 10 2 4 3 11" xfId="2493" xr:uid="{00000000-0005-0000-0000-00001D0F0000}"/>
    <cellStyle name="Normal 2 10 2 4 3 11 2" xfId="2494" xr:uid="{00000000-0005-0000-0000-00001E0F0000}"/>
    <cellStyle name="Normal 2 10 2 4 3 12" xfId="2495" xr:uid="{00000000-0005-0000-0000-00001F0F0000}"/>
    <cellStyle name="Normal 2 10 2 4 3 12 2" xfId="2496" xr:uid="{00000000-0005-0000-0000-0000200F0000}"/>
    <cellStyle name="Normal 2 10 2 4 3 13" xfId="2497" xr:uid="{00000000-0005-0000-0000-0000210F0000}"/>
    <cellStyle name="Normal 2 10 2 4 3 13 2" xfId="2498" xr:uid="{00000000-0005-0000-0000-0000220F0000}"/>
    <cellStyle name="Normal 2 10 2 4 3 14" xfId="2499" xr:uid="{00000000-0005-0000-0000-0000230F0000}"/>
    <cellStyle name="Normal 2 10 2 4 3 14 2" xfId="2500" xr:uid="{00000000-0005-0000-0000-0000240F0000}"/>
    <cellStyle name="Normal 2 10 2 4 3 15" xfId="2501" xr:uid="{00000000-0005-0000-0000-0000250F0000}"/>
    <cellStyle name="Normal 2 10 2 4 3 15 2" xfId="2502" xr:uid="{00000000-0005-0000-0000-0000260F0000}"/>
    <cellStyle name="Normal 2 10 2 4 3 16" xfId="2503" xr:uid="{00000000-0005-0000-0000-0000270F0000}"/>
    <cellStyle name="Normal 2 10 2 4 3 16 2" xfId="2504" xr:uid="{00000000-0005-0000-0000-0000280F0000}"/>
    <cellStyle name="Normal 2 10 2 4 3 17" xfId="2505" xr:uid="{00000000-0005-0000-0000-0000290F0000}"/>
    <cellStyle name="Normal 2 10 2 4 3 17 2" xfId="2506" xr:uid="{00000000-0005-0000-0000-00002A0F0000}"/>
    <cellStyle name="Normal 2 10 2 4 3 18" xfId="2507" xr:uid="{00000000-0005-0000-0000-00002B0F0000}"/>
    <cellStyle name="Normal 2 10 2 4 3 18 2" xfId="2508" xr:uid="{00000000-0005-0000-0000-00002C0F0000}"/>
    <cellStyle name="Normal 2 10 2 4 3 19" xfId="2509" xr:uid="{00000000-0005-0000-0000-00002D0F0000}"/>
    <cellStyle name="Normal 2 10 2 4 3 19 2" xfId="2510" xr:uid="{00000000-0005-0000-0000-00002E0F0000}"/>
    <cellStyle name="Normal 2 10 2 4 3 2" xfId="2511" xr:uid="{00000000-0005-0000-0000-00002F0F0000}"/>
    <cellStyle name="Normal 2 10 2 4 3 2 2" xfId="2512" xr:uid="{00000000-0005-0000-0000-0000300F0000}"/>
    <cellStyle name="Normal 2 10 2 4 3 20" xfId="2513" xr:uid="{00000000-0005-0000-0000-0000310F0000}"/>
    <cellStyle name="Normal 2 10 2 4 3 20 2" xfId="2514" xr:uid="{00000000-0005-0000-0000-0000320F0000}"/>
    <cellStyle name="Normal 2 10 2 4 3 21" xfId="2515" xr:uid="{00000000-0005-0000-0000-0000330F0000}"/>
    <cellStyle name="Normal 2 10 2 4 3 21 2" xfId="2516" xr:uid="{00000000-0005-0000-0000-0000340F0000}"/>
    <cellStyle name="Normal 2 10 2 4 3 22" xfId="2517" xr:uid="{00000000-0005-0000-0000-0000350F0000}"/>
    <cellStyle name="Normal 2 10 2 4 3 3" xfId="2518" xr:uid="{00000000-0005-0000-0000-0000360F0000}"/>
    <cellStyle name="Normal 2 10 2 4 3 3 2" xfId="2519" xr:uid="{00000000-0005-0000-0000-0000370F0000}"/>
    <cellStyle name="Normal 2 10 2 4 3 4" xfId="2520" xr:uid="{00000000-0005-0000-0000-0000380F0000}"/>
    <cellStyle name="Normal 2 10 2 4 3 4 2" xfId="2521" xr:uid="{00000000-0005-0000-0000-0000390F0000}"/>
    <cellStyle name="Normal 2 10 2 4 3 5" xfId="2522" xr:uid="{00000000-0005-0000-0000-00003A0F0000}"/>
    <cellStyle name="Normal 2 10 2 4 3 5 2" xfId="2523" xr:uid="{00000000-0005-0000-0000-00003B0F0000}"/>
    <cellStyle name="Normal 2 10 2 4 3 6" xfId="2524" xr:uid="{00000000-0005-0000-0000-00003C0F0000}"/>
    <cellStyle name="Normal 2 10 2 4 3 6 2" xfId="2525" xr:uid="{00000000-0005-0000-0000-00003D0F0000}"/>
    <cellStyle name="Normal 2 10 2 4 3 7" xfId="2526" xr:uid="{00000000-0005-0000-0000-00003E0F0000}"/>
    <cellStyle name="Normal 2 10 2 4 3 7 2" xfId="2527" xr:uid="{00000000-0005-0000-0000-00003F0F0000}"/>
    <cellStyle name="Normal 2 10 2 4 3 8" xfId="2528" xr:uid="{00000000-0005-0000-0000-0000400F0000}"/>
    <cellStyle name="Normal 2 10 2 4 3 8 2" xfId="2529" xr:uid="{00000000-0005-0000-0000-0000410F0000}"/>
    <cellStyle name="Normal 2 10 2 4 3 9" xfId="2530" xr:uid="{00000000-0005-0000-0000-0000420F0000}"/>
    <cellStyle name="Normal 2 10 2 4 3 9 2" xfId="2531" xr:uid="{00000000-0005-0000-0000-0000430F0000}"/>
    <cellStyle name="Normal 2 10 2 4 4" xfId="2532" xr:uid="{00000000-0005-0000-0000-0000440F0000}"/>
    <cellStyle name="Normal 2 10 2 4 4 2" xfId="2533" xr:uid="{00000000-0005-0000-0000-0000450F0000}"/>
    <cellStyle name="Normal 2 10 2 4 5" xfId="2534" xr:uid="{00000000-0005-0000-0000-0000460F0000}"/>
    <cellStyle name="Normal 2 10 2 4 5 2" xfId="2535" xr:uid="{00000000-0005-0000-0000-0000470F0000}"/>
    <cellStyle name="Normal 2 10 2 4 6" xfId="2536" xr:uid="{00000000-0005-0000-0000-0000480F0000}"/>
    <cellStyle name="Normal 2 10 2 4 6 2" xfId="2537" xr:uid="{00000000-0005-0000-0000-0000490F0000}"/>
    <cellStyle name="Normal 2 10 2 4 7" xfId="2538" xr:uid="{00000000-0005-0000-0000-00004A0F0000}"/>
    <cellStyle name="Normal 2 10 2 4 7 2" xfId="2539" xr:uid="{00000000-0005-0000-0000-00004B0F0000}"/>
    <cellStyle name="Normal 2 10 2 4 8" xfId="2540" xr:uid="{00000000-0005-0000-0000-00004C0F0000}"/>
    <cellStyle name="Normal 2 10 2 4 8 2" xfId="2541" xr:uid="{00000000-0005-0000-0000-00004D0F0000}"/>
    <cellStyle name="Normal 2 10 2 4 9" xfId="2542" xr:uid="{00000000-0005-0000-0000-00004E0F0000}"/>
    <cellStyle name="Normal 2 10 2 4 9 2" xfId="2543" xr:uid="{00000000-0005-0000-0000-00004F0F0000}"/>
    <cellStyle name="Normal 2 10 2 5" xfId="2544" xr:uid="{00000000-0005-0000-0000-0000500F0000}"/>
    <cellStyle name="Normal 2 10 2 5 10" xfId="2545" xr:uid="{00000000-0005-0000-0000-0000510F0000}"/>
    <cellStyle name="Normal 2 10 2 5 10 2" xfId="2546" xr:uid="{00000000-0005-0000-0000-0000520F0000}"/>
    <cellStyle name="Normal 2 10 2 5 11" xfId="2547" xr:uid="{00000000-0005-0000-0000-0000530F0000}"/>
    <cellStyle name="Normal 2 10 2 5 11 2" xfId="2548" xr:uid="{00000000-0005-0000-0000-0000540F0000}"/>
    <cellStyle name="Normal 2 10 2 5 12" xfId="2549" xr:uid="{00000000-0005-0000-0000-0000550F0000}"/>
    <cellStyle name="Normal 2 10 2 5 12 2" xfId="2550" xr:uid="{00000000-0005-0000-0000-0000560F0000}"/>
    <cellStyle name="Normal 2 10 2 5 13" xfId="2551" xr:uid="{00000000-0005-0000-0000-0000570F0000}"/>
    <cellStyle name="Normal 2 10 2 5 13 2" xfId="2552" xr:uid="{00000000-0005-0000-0000-0000580F0000}"/>
    <cellStyle name="Normal 2 10 2 5 14" xfId="2553" xr:uid="{00000000-0005-0000-0000-0000590F0000}"/>
    <cellStyle name="Normal 2 10 2 5 14 2" xfId="2554" xr:uid="{00000000-0005-0000-0000-00005A0F0000}"/>
    <cellStyle name="Normal 2 10 2 5 15" xfId="2555" xr:uid="{00000000-0005-0000-0000-00005B0F0000}"/>
    <cellStyle name="Normal 2 10 2 5 15 2" xfId="2556" xr:uid="{00000000-0005-0000-0000-00005C0F0000}"/>
    <cellStyle name="Normal 2 10 2 5 16" xfId="2557" xr:uid="{00000000-0005-0000-0000-00005D0F0000}"/>
    <cellStyle name="Normal 2 10 2 5 16 2" xfId="2558" xr:uid="{00000000-0005-0000-0000-00005E0F0000}"/>
    <cellStyle name="Normal 2 10 2 5 17" xfId="2559" xr:uid="{00000000-0005-0000-0000-00005F0F0000}"/>
    <cellStyle name="Normal 2 10 2 5 17 2" xfId="2560" xr:uid="{00000000-0005-0000-0000-0000600F0000}"/>
    <cellStyle name="Normal 2 10 2 5 18" xfId="2561" xr:uid="{00000000-0005-0000-0000-0000610F0000}"/>
    <cellStyle name="Normal 2 10 2 5 18 2" xfId="2562" xr:uid="{00000000-0005-0000-0000-0000620F0000}"/>
    <cellStyle name="Normal 2 10 2 5 19" xfId="2563" xr:uid="{00000000-0005-0000-0000-0000630F0000}"/>
    <cellStyle name="Normal 2 10 2 5 19 2" xfId="2564" xr:uid="{00000000-0005-0000-0000-0000640F0000}"/>
    <cellStyle name="Normal 2 10 2 5 2" xfId="2565" xr:uid="{00000000-0005-0000-0000-0000650F0000}"/>
    <cellStyle name="Normal 2 10 2 5 2 2" xfId="2566" xr:uid="{00000000-0005-0000-0000-0000660F0000}"/>
    <cellStyle name="Normal 2 10 2 5 20" xfId="2567" xr:uid="{00000000-0005-0000-0000-0000670F0000}"/>
    <cellStyle name="Normal 2 10 2 5 20 2" xfId="2568" xr:uid="{00000000-0005-0000-0000-0000680F0000}"/>
    <cellStyle name="Normal 2 10 2 5 21" xfId="2569" xr:uid="{00000000-0005-0000-0000-0000690F0000}"/>
    <cellStyle name="Normal 2 10 2 5 21 2" xfId="2570" xr:uid="{00000000-0005-0000-0000-00006A0F0000}"/>
    <cellStyle name="Normal 2 10 2 5 22" xfId="2571" xr:uid="{00000000-0005-0000-0000-00006B0F0000}"/>
    <cellStyle name="Normal 2 10 2 5 3" xfId="2572" xr:uid="{00000000-0005-0000-0000-00006C0F0000}"/>
    <cellStyle name="Normal 2 10 2 5 3 2" xfId="2573" xr:uid="{00000000-0005-0000-0000-00006D0F0000}"/>
    <cellStyle name="Normal 2 10 2 5 4" xfId="2574" xr:uid="{00000000-0005-0000-0000-00006E0F0000}"/>
    <cellStyle name="Normal 2 10 2 5 4 2" xfId="2575" xr:uid="{00000000-0005-0000-0000-00006F0F0000}"/>
    <cellStyle name="Normal 2 10 2 5 5" xfId="2576" xr:uid="{00000000-0005-0000-0000-0000700F0000}"/>
    <cellStyle name="Normal 2 10 2 5 5 2" xfId="2577" xr:uid="{00000000-0005-0000-0000-0000710F0000}"/>
    <cellStyle name="Normal 2 10 2 5 6" xfId="2578" xr:uid="{00000000-0005-0000-0000-0000720F0000}"/>
    <cellStyle name="Normal 2 10 2 5 6 2" xfId="2579" xr:uid="{00000000-0005-0000-0000-0000730F0000}"/>
    <cellStyle name="Normal 2 10 2 5 7" xfId="2580" xr:uid="{00000000-0005-0000-0000-0000740F0000}"/>
    <cellStyle name="Normal 2 10 2 5 7 2" xfId="2581" xr:uid="{00000000-0005-0000-0000-0000750F0000}"/>
    <cellStyle name="Normal 2 10 2 5 8" xfId="2582" xr:uid="{00000000-0005-0000-0000-0000760F0000}"/>
    <cellStyle name="Normal 2 10 2 5 8 2" xfId="2583" xr:uid="{00000000-0005-0000-0000-0000770F0000}"/>
    <cellStyle name="Normal 2 10 2 5 9" xfId="2584" xr:uid="{00000000-0005-0000-0000-0000780F0000}"/>
    <cellStyle name="Normal 2 10 2 5 9 2" xfId="2585" xr:uid="{00000000-0005-0000-0000-0000790F0000}"/>
    <cellStyle name="Normal 2 10 2 6" xfId="2586" xr:uid="{00000000-0005-0000-0000-00007A0F0000}"/>
    <cellStyle name="Normal 2 10 2 6 10" xfId="2587" xr:uid="{00000000-0005-0000-0000-00007B0F0000}"/>
    <cellStyle name="Normal 2 10 2 6 10 2" xfId="2588" xr:uid="{00000000-0005-0000-0000-00007C0F0000}"/>
    <cellStyle name="Normal 2 10 2 6 11" xfId="2589" xr:uid="{00000000-0005-0000-0000-00007D0F0000}"/>
    <cellStyle name="Normal 2 10 2 6 11 2" xfId="2590" xr:uid="{00000000-0005-0000-0000-00007E0F0000}"/>
    <cellStyle name="Normal 2 10 2 6 12" xfId="2591" xr:uid="{00000000-0005-0000-0000-00007F0F0000}"/>
    <cellStyle name="Normal 2 10 2 6 12 2" xfId="2592" xr:uid="{00000000-0005-0000-0000-0000800F0000}"/>
    <cellStyle name="Normal 2 10 2 6 13" xfId="2593" xr:uid="{00000000-0005-0000-0000-0000810F0000}"/>
    <cellStyle name="Normal 2 10 2 6 13 2" xfId="2594" xr:uid="{00000000-0005-0000-0000-0000820F0000}"/>
    <cellStyle name="Normal 2 10 2 6 14" xfId="2595" xr:uid="{00000000-0005-0000-0000-0000830F0000}"/>
    <cellStyle name="Normal 2 10 2 6 14 2" xfId="2596" xr:uid="{00000000-0005-0000-0000-0000840F0000}"/>
    <cellStyle name="Normal 2 10 2 6 15" xfId="2597" xr:uid="{00000000-0005-0000-0000-0000850F0000}"/>
    <cellStyle name="Normal 2 10 2 6 15 2" xfId="2598" xr:uid="{00000000-0005-0000-0000-0000860F0000}"/>
    <cellStyle name="Normal 2 10 2 6 16" xfId="2599" xr:uid="{00000000-0005-0000-0000-0000870F0000}"/>
    <cellStyle name="Normal 2 10 2 6 16 2" xfId="2600" xr:uid="{00000000-0005-0000-0000-0000880F0000}"/>
    <cellStyle name="Normal 2 10 2 6 17" xfId="2601" xr:uid="{00000000-0005-0000-0000-0000890F0000}"/>
    <cellStyle name="Normal 2 10 2 6 17 2" xfId="2602" xr:uid="{00000000-0005-0000-0000-00008A0F0000}"/>
    <cellStyle name="Normal 2 10 2 6 18" xfId="2603" xr:uid="{00000000-0005-0000-0000-00008B0F0000}"/>
    <cellStyle name="Normal 2 10 2 6 18 2" xfId="2604" xr:uid="{00000000-0005-0000-0000-00008C0F0000}"/>
    <cellStyle name="Normal 2 10 2 6 19" xfId="2605" xr:uid="{00000000-0005-0000-0000-00008D0F0000}"/>
    <cellStyle name="Normal 2 10 2 6 19 2" xfId="2606" xr:uid="{00000000-0005-0000-0000-00008E0F0000}"/>
    <cellStyle name="Normal 2 10 2 6 2" xfId="2607" xr:uid="{00000000-0005-0000-0000-00008F0F0000}"/>
    <cellStyle name="Normal 2 10 2 6 2 2" xfId="2608" xr:uid="{00000000-0005-0000-0000-0000900F0000}"/>
    <cellStyle name="Normal 2 10 2 6 20" xfId="2609" xr:uid="{00000000-0005-0000-0000-0000910F0000}"/>
    <cellStyle name="Normal 2 10 2 6 20 2" xfId="2610" xr:uid="{00000000-0005-0000-0000-0000920F0000}"/>
    <cellStyle name="Normal 2 10 2 6 21" xfId="2611" xr:uid="{00000000-0005-0000-0000-0000930F0000}"/>
    <cellStyle name="Normal 2 10 2 6 21 2" xfId="2612" xr:uid="{00000000-0005-0000-0000-0000940F0000}"/>
    <cellStyle name="Normal 2 10 2 6 22" xfId="2613" xr:uid="{00000000-0005-0000-0000-0000950F0000}"/>
    <cellStyle name="Normal 2 10 2 6 3" xfId="2614" xr:uid="{00000000-0005-0000-0000-0000960F0000}"/>
    <cellStyle name="Normal 2 10 2 6 3 2" xfId="2615" xr:uid="{00000000-0005-0000-0000-0000970F0000}"/>
    <cellStyle name="Normal 2 10 2 6 4" xfId="2616" xr:uid="{00000000-0005-0000-0000-0000980F0000}"/>
    <cellStyle name="Normal 2 10 2 6 4 2" xfId="2617" xr:uid="{00000000-0005-0000-0000-0000990F0000}"/>
    <cellStyle name="Normal 2 10 2 6 5" xfId="2618" xr:uid="{00000000-0005-0000-0000-00009A0F0000}"/>
    <cellStyle name="Normal 2 10 2 6 5 2" xfId="2619" xr:uid="{00000000-0005-0000-0000-00009B0F0000}"/>
    <cellStyle name="Normal 2 10 2 6 6" xfId="2620" xr:uid="{00000000-0005-0000-0000-00009C0F0000}"/>
    <cellStyle name="Normal 2 10 2 6 6 2" xfId="2621" xr:uid="{00000000-0005-0000-0000-00009D0F0000}"/>
    <cellStyle name="Normal 2 10 2 6 7" xfId="2622" xr:uid="{00000000-0005-0000-0000-00009E0F0000}"/>
    <cellStyle name="Normal 2 10 2 6 7 2" xfId="2623" xr:uid="{00000000-0005-0000-0000-00009F0F0000}"/>
    <cellStyle name="Normal 2 10 2 6 8" xfId="2624" xr:uid="{00000000-0005-0000-0000-0000A00F0000}"/>
    <cellStyle name="Normal 2 10 2 6 8 2" xfId="2625" xr:uid="{00000000-0005-0000-0000-0000A10F0000}"/>
    <cellStyle name="Normal 2 10 2 6 9" xfId="2626" xr:uid="{00000000-0005-0000-0000-0000A20F0000}"/>
    <cellStyle name="Normal 2 10 2 6 9 2" xfId="2627" xr:uid="{00000000-0005-0000-0000-0000A30F0000}"/>
    <cellStyle name="Normal 2 10 2 7" xfId="2628" xr:uid="{00000000-0005-0000-0000-0000A40F0000}"/>
    <cellStyle name="Normal 2 10 2 7 2" xfId="2629" xr:uid="{00000000-0005-0000-0000-0000A50F0000}"/>
    <cellStyle name="Normal 2 10 2 8" xfId="2630" xr:uid="{00000000-0005-0000-0000-0000A60F0000}"/>
    <cellStyle name="Normal 2 10 2 8 2" xfId="2631" xr:uid="{00000000-0005-0000-0000-0000A70F0000}"/>
    <cellStyle name="Normal 2 10 2 9" xfId="2632" xr:uid="{00000000-0005-0000-0000-0000A80F0000}"/>
    <cellStyle name="Normal 2 10 2 9 2" xfId="2633" xr:uid="{00000000-0005-0000-0000-0000A90F0000}"/>
    <cellStyle name="Normal 2 10 20" xfId="2634" xr:uid="{00000000-0005-0000-0000-0000AA0F0000}"/>
    <cellStyle name="Normal 2 10 20 2" xfId="2635" xr:uid="{00000000-0005-0000-0000-0000AB0F0000}"/>
    <cellStyle name="Normal 2 10 21" xfId="2636" xr:uid="{00000000-0005-0000-0000-0000AC0F0000}"/>
    <cellStyle name="Normal 2 10 21 2" xfId="2637" xr:uid="{00000000-0005-0000-0000-0000AD0F0000}"/>
    <cellStyle name="Normal 2 10 22" xfId="2638" xr:uid="{00000000-0005-0000-0000-0000AE0F0000}"/>
    <cellStyle name="Normal 2 10 22 2" xfId="2639" xr:uid="{00000000-0005-0000-0000-0000AF0F0000}"/>
    <cellStyle name="Normal 2 10 23" xfId="2640" xr:uid="{00000000-0005-0000-0000-0000B00F0000}"/>
    <cellStyle name="Normal 2 10 23 2" xfId="2641" xr:uid="{00000000-0005-0000-0000-0000B10F0000}"/>
    <cellStyle name="Normal 2 10 24" xfId="2642" xr:uid="{00000000-0005-0000-0000-0000B20F0000}"/>
    <cellStyle name="Normal 2 10 24 2" xfId="2643" xr:uid="{00000000-0005-0000-0000-0000B30F0000}"/>
    <cellStyle name="Normal 2 10 25" xfId="2644" xr:uid="{00000000-0005-0000-0000-0000B40F0000}"/>
    <cellStyle name="Normal 2 10 25 2" xfId="2645" xr:uid="{00000000-0005-0000-0000-0000B50F0000}"/>
    <cellStyle name="Normal 2 10 26" xfId="2646" xr:uid="{00000000-0005-0000-0000-0000B60F0000}"/>
    <cellStyle name="Normal 2 10 26 2" xfId="2647" xr:uid="{00000000-0005-0000-0000-0000B70F0000}"/>
    <cellStyle name="Normal 2 10 27" xfId="2648" xr:uid="{00000000-0005-0000-0000-0000B80F0000}"/>
    <cellStyle name="Normal 2 10 27 2" xfId="2649" xr:uid="{00000000-0005-0000-0000-0000B90F0000}"/>
    <cellStyle name="Normal 2 10 28" xfId="2650" xr:uid="{00000000-0005-0000-0000-0000BA0F0000}"/>
    <cellStyle name="Normal 2 10 3" xfId="2651" xr:uid="{00000000-0005-0000-0000-0000BB0F0000}"/>
    <cellStyle name="Normal 2 10 3 10" xfId="2652" xr:uid="{00000000-0005-0000-0000-0000BC0F0000}"/>
    <cellStyle name="Normal 2 10 3 10 2" xfId="2653" xr:uid="{00000000-0005-0000-0000-0000BD0F0000}"/>
    <cellStyle name="Normal 2 10 3 11" xfId="2654" xr:uid="{00000000-0005-0000-0000-0000BE0F0000}"/>
    <cellStyle name="Normal 2 10 3 11 2" xfId="2655" xr:uid="{00000000-0005-0000-0000-0000BF0F0000}"/>
    <cellStyle name="Normal 2 10 3 12" xfId="2656" xr:uid="{00000000-0005-0000-0000-0000C00F0000}"/>
    <cellStyle name="Normal 2 10 3 12 2" xfId="2657" xr:uid="{00000000-0005-0000-0000-0000C10F0000}"/>
    <cellStyle name="Normal 2 10 3 13" xfId="2658" xr:uid="{00000000-0005-0000-0000-0000C20F0000}"/>
    <cellStyle name="Normal 2 10 3 13 2" xfId="2659" xr:uid="{00000000-0005-0000-0000-0000C30F0000}"/>
    <cellStyle name="Normal 2 10 3 14" xfId="2660" xr:uid="{00000000-0005-0000-0000-0000C40F0000}"/>
    <cellStyle name="Normal 2 10 3 14 2" xfId="2661" xr:uid="{00000000-0005-0000-0000-0000C50F0000}"/>
    <cellStyle name="Normal 2 10 3 15" xfId="2662" xr:uid="{00000000-0005-0000-0000-0000C60F0000}"/>
    <cellStyle name="Normal 2 10 3 15 2" xfId="2663" xr:uid="{00000000-0005-0000-0000-0000C70F0000}"/>
    <cellStyle name="Normal 2 10 3 16" xfId="2664" xr:uid="{00000000-0005-0000-0000-0000C80F0000}"/>
    <cellStyle name="Normal 2 10 3 16 2" xfId="2665" xr:uid="{00000000-0005-0000-0000-0000C90F0000}"/>
    <cellStyle name="Normal 2 10 3 17" xfId="2666" xr:uid="{00000000-0005-0000-0000-0000CA0F0000}"/>
    <cellStyle name="Normal 2 10 3 17 2" xfId="2667" xr:uid="{00000000-0005-0000-0000-0000CB0F0000}"/>
    <cellStyle name="Normal 2 10 3 18" xfId="2668" xr:uid="{00000000-0005-0000-0000-0000CC0F0000}"/>
    <cellStyle name="Normal 2 10 3 18 2" xfId="2669" xr:uid="{00000000-0005-0000-0000-0000CD0F0000}"/>
    <cellStyle name="Normal 2 10 3 19" xfId="2670" xr:uid="{00000000-0005-0000-0000-0000CE0F0000}"/>
    <cellStyle name="Normal 2 10 3 19 2" xfId="2671" xr:uid="{00000000-0005-0000-0000-0000CF0F0000}"/>
    <cellStyle name="Normal 2 10 3 2" xfId="2672" xr:uid="{00000000-0005-0000-0000-0000D00F0000}"/>
    <cellStyle name="Normal 2 10 3 2 10" xfId="2673" xr:uid="{00000000-0005-0000-0000-0000D10F0000}"/>
    <cellStyle name="Normal 2 10 3 2 10 2" xfId="2674" xr:uid="{00000000-0005-0000-0000-0000D20F0000}"/>
    <cellStyle name="Normal 2 10 3 2 11" xfId="2675" xr:uid="{00000000-0005-0000-0000-0000D30F0000}"/>
    <cellStyle name="Normal 2 10 3 2 11 2" xfId="2676" xr:uid="{00000000-0005-0000-0000-0000D40F0000}"/>
    <cellStyle name="Normal 2 10 3 2 12" xfId="2677" xr:uid="{00000000-0005-0000-0000-0000D50F0000}"/>
    <cellStyle name="Normal 2 10 3 2 12 2" xfId="2678" xr:uid="{00000000-0005-0000-0000-0000D60F0000}"/>
    <cellStyle name="Normal 2 10 3 2 13" xfId="2679" xr:uid="{00000000-0005-0000-0000-0000D70F0000}"/>
    <cellStyle name="Normal 2 10 3 2 13 2" xfId="2680" xr:uid="{00000000-0005-0000-0000-0000D80F0000}"/>
    <cellStyle name="Normal 2 10 3 2 14" xfId="2681" xr:uid="{00000000-0005-0000-0000-0000D90F0000}"/>
    <cellStyle name="Normal 2 10 3 2 14 2" xfId="2682" xr:uid="{00000000-0005-0000-0000-0000DA0F0000}"/>
    <cellStyle name="Normal 2 10 3 2 15" xfId="2683" xr:uid="{00000000-0005-0000-0000-0000DB0F0000}"/>
    <cellStyle name="Normal 2 10 3 2 15 2" xfId="2684" xr:uid="{00000000-0005-0000-0000-0000DC0F0000}"/>
    <cellStyle name="Normal 2 10 3 2 16" xfId="2685" xr:uid="{00000000-0005-0000-0000-0000DD0F0000}"/>
    <cellStyle name="Normal 2 10 3 2 16 2" xfId="2686" xr:uid="{00000000-0005-0000-0000-0000DE0F0000}"/>
    <cellStyle name="Normal 2 10 3 2 17" xfId="2687" xr:uid="{00000000-0005-0000-0000-0000DF0F0000}"/>
    <cellStyle name="Normal 2 10 3 2 17 2" xfId="2688" xr:uid="{00000000-0005-0000-0000-0000E00F0000}"/>
    <cellStyle name="Normal 2 10 3 2 18" xfId="2689" xr:uid="{00000000-0005-0000-0000-0000E10F0000}"/>
    <cellStyle name="Normal 2 10 3 2 18 2" xfId="2690" xr:uid="{00000000-0005-0000-0000-0000E20F0000}"/>
    <cellStyle name="Normal 2 10 3 2 19" xfId="2691" xr:uid="{00000000-0005-0000-0000-0000E30F0000}"/>
    <cellStyle name="Normal 2 10 3 2 19 2" xfId="2692" xr:uid="{00000000-0005-0000-0000-0000E40F0000}"/>
    <cellStyle name="Normal 2 10 3 2 2" xfId="2693" xr:uid="{00000000-0005-0000-0000-0000E50F0000}"/>
    <cellStyle name="Normal 2 10 3 2 2 2" xfId="2694" xr:uid="{00000000-0005-0000-0000-0000E60F0000}"/>
    <cellStyle name="Normal 2 10 3 2 20" xfId="2695" xr:uid="{00000000-0005-0000-0000-0000E70F0000}"/>
    <cellStyle name="Normal 2 10 3 2 20 2" xfId="2696" xr:uid="{00000000-0005-0000-0000-0000E80F0000}"/>
    <cellStyle name="Normal 2 10 3 2 21" xfId="2697" xr:uid="{00000000-0005-0000-0000-0000E90F0000}"/>
    <cellStyle name="Normal 2 10 3 2 21 2" xfId="2698" xr:uid="{00000000-0005-0000-0000-0000EA0F0000}"/>
    <cellStyle name="Normal 2 10 3 2 22" xfId="2699" xr:uid="{00000000-0005-0000-0000-0000EB0F0000}"/>
    <cellStyle name="Normal 2 10 3 2 3" xfId="2700" xr:uid="{00000000-0005-0000-0000-0000EC0F0000}"/>
    <cellStyle name="Normal 2 10 3 2 3 2" xfId="2701" xr:uid="{00000000-0005-0000-0000-0000ED0F0000}"/>
    <cellStyle name="Normal 2 10 3 2 4" xfId="2702" xr:uid="{00000000-0005-0000-0000-0000EE0F0000}"/>
    <cellStyle name="Normal 2 10 3 2 4 2" xfId="2703" xr:uid="{00000000-0005-0000-0000-0000EF0F0000}"/>
    <cellStyle name="Normal 2 10 3 2 5" xfId="2704" xr:uid="{00000000-0005-0000-0000-0000F00F0000}"/>
    <cellStyle name="Normal 2 10 3 2 5 2" xfId="2705" xr:uid="{00000000-0005-0000-0000-0000F10F0000}"/>
    <cellStyle name="Normal 2 10 3 2 6" xfId="2706" xr:uid="{00000000-0005-0000-0000-0000F20F0000}"/>
    <cellStyle name="Normal 2 10 3 2 6 2" xfId="2707" xr:uid="{00000000-0005-0000-0000-0000F30F0000}"/>
    <cellStyle name="Normal 2 10 3 2 7" xfId="2708" xr:uid="{00000000-0005-0000-0000-0000F40F0000}"/>
    <cellStyle name="Normal 2 10 3 2 7 2" xfId="2709" xr:uid="{00000000-0005-0000-0000-0000F50F0000}"/>
    <cellStyle name="Normal 2 10 3 2 8" xfId="2710" xr:uid="{00000000-0005-0000-0000-0000F60F0000}"/>
    <cellStyle name="Normal 2 10 3 2 8 2" xfId="2711" xr:uid="{00000000-0005-0000-0000-0000F70F0000}"/>
    <cellStyle name="Normal 2 10 3 2 9" xfId="2712" xr:uid="{00000000-0005-0000-0000-0000F80F0000}"/>
    <cellStyle name="Normal 2 10 3 2 9 2" xfId="2713" xr:uid="{00000000-0005-0000-0000-0000F90F0000}"/>
    <cellStyle name="Normal 2 10 3 20" xfId="2714" xr:uid="{00000000-0005-0000-0000-0000FA0F0000}"/>
    <cellStyle name="Normal 2 10 3 20 2" xfId="2715" xr:uid="{00000000-0005-0000-0000-0000FB0F0000}"/>
    <cellStyle name="Normal 2 10 3 21" xfId="2716" xr:uid="{00000000-0005-0000-0000-0000FC0F0000}"/>
    <cellStyle name="Normal 2 10 3 21 2" xfId="2717" xr:uid="{00000000-0005-0000-0000-0000FD0F0000}"/>
    <cellStyle name="Normal 2 10 3 22" xfId="2718" xr:uid="{00000000-0005-0000-0000-0000FE0F0000}"/>
    <cellStyle name="Normal 2 10 3 22 2" xfId="2719" xr:uid="{00000000-0005-0000-0000-0000FF0F0000}"/>
    <cellStyle name="Normal 2 10 3 23" xfId="2720" xr:uid="{00000000-0005-0000-0000-000000100000}"/>
    <cellStyle name="Normal 2 10 3 23 2" xfId="2721" xr:uid="{00000000-0005-0000-0000-000001100000}"/>
    <cellStyle name="Normal 2 10 3 24" xfId="2722" xr:uid="{00000000-0005-0000-0000-000002100000}"/>
    <cellStyle name="Normal 2 10 3 3" xfId="2723" xr:uid="{00000000-0005-0000-0000-000003100000}"/>
    <cellStyle name="Normal 2 10 3 3 10" xfId="2724" xr:uid="{00000000-0005-0000-0000-000004100000}"/>
    <cellStyle name="Normal 2 10 3 3 10 2" xfId="2725" xr:uid="{00000000-0005-0000-0000-000005100000}"/>
    <cellStyle name="Normal 2 10 3 3 11" xfId="2726" xr:uid="{00000000-0005-0000-0000-000006100000}"/>
    <cellStyle name="Normal 2 10 3 3 11 2" xfId="2727" xr:uid="{00000000-0005-0000-0000-000007100000}"/>
    <cellStyle name="Normal 2 10 3 3 12" xfId="2728" xr:uid="{00000000-0005-0000-0000-000008100000}"/>
    <cellStyle name="Normal 2 10 3 3 12 2" xfId="2729" xr:uid="{00000000-0005-0000-0000-000009100000}"/>
    <cellStyle name="Normal 2 10 3 3 13" xfId="2730" xr:uid="{00000000-0005-0000-0000-00000A100000}"/>
    <cellStyle name="Normal 2 10 3 3 13 2" xfId="2731" xr:uid="{00000000-0005-0000-0000-00000B100000}"/>
    <cellStyle name="Normal 2 10 3 3 14" xfId="2732" xr:uid="{00000000-0005-0000-0000-00000C100000}"/>
    <cellStyle name="Normal 2 10 3 3 14 2" xfId="2733" xr:uid="{00000000-0005-0000-0000-00000D100000}"/>
    <cellStyle name="Normal 2 10 3 3 15" xfId="2734" xr:uid="{00000000-0005-0000-0000-00000E100000}"/>
    <cellStyle name="Normal 2 10 3 3 15 2" xfId="2735" xr:uid="{00000000-0005-0000-0000-00000F100000}"/>
    <cellStyle name="Normal 2 10 3 3 16" xfId="2736" xr:uid="{00000000-0005-0000-0000-000010100000}"/>
    <cellStyle name="Normal 2 10 3 3 16 2" xfId="2737" xr:uid="{00000000-0005-0000-0000-000011100000}"/>
    <cellStyle name="Normal 2 10 3 3 17" xfId="2738" xr:uid="{00000000-0005-0000-0000-000012100000}"/>
    <cellStyle name="Normal 2 10 3 3 17 2" xfId="2739" xr:uid="{00000000-0005-0000-0000-000013100000}"/>
    <cellStyle name="Normal 2 10 3 3 18" xfId="2740" xr:uid="{00000000-0005-0000-0000-000014100000}"/>
    <cellStyle name="Normal 2 10 3 3 18 2" xfId="2741" xr:uid="{00000000-0005-0000-0000-000015100000}"/>
    <cellStyle name="Normal 2 10 3 3 19" xfId="2742" xr:uid="{00000000-0005-0000-0000-000016100000}"/>
    <cellStyle name="Normal 2 10 3 3 19 2" xfId="2743" xr:uid="{00000000-0005-0000-0000-000017100000}"/>
    <cellStyle name="Normal 2 10 3 3 2" xfId="2744" xr:uid="{00000000-0005-0000-0000-000018100000}"/>
    <cellStyle name="Normal 2 10 3 3 2 2" xfId="2745" xr:uid="{00000000-0005-0000-0000-000019100000}"/>
    <cellStyle name="Normal 2 10 3 3 20" xfId="2746" xr:uid="{00000000-0005-0000-0000-00001A100000}"/>
    <cellStyle name="Normal 2 10 3 3 20 2" xfId="2747" xr:uid="{00000000-0005-0000-0000-00001B100000}"/>
    <cellStyle name="Normal 2 10 3 3 21" xfId="2748" xr:uid="{00000000-0005-0000-0000-00001C100000}"/>
    <cellStyle name="Normal 2 10 3 3 21 2" xfId="2749" xr:uid="{00000000-0005-0000-0000-00001D100000}"/>
    <cellStyle name="Normal 2 10 3 3 22" xfId="2750" xr:uid="{00000000-0005-0000-0000-00001E100000}"/>
    <cellStyle name="Normal 2 10 3 3 3" xfId="2751" xr:uid="{00000000-0005-0000-0000-00001F100000}"/>
    <cellStyle name="Normal 2 10 3 3 3 2" xfId="2752" xr:uid="{00000000-0005-0000-0000-000020100000}"/>
    <cellStyle name="Normal 2 10 3 3 4" xfId="2753" xr:uid="{00000000-0005-0000-0000-000021100000}"/>
    <cellStyle name="Normal 2 10 3 3 4 2" xfId="2754" xr:uid="{00000000-0005-0000-0000-000022100000}"/>
    <cellStyle name="Normal 2 10 3 3 5" xfId="2755" xr:uid="{00000000-0005-0000-0000-000023100000}"/>
    <cellStyle name="Normal 2 10 3 3 5 2" xfId="2756" xr:uid="{00000000-0005-0000-0000-000024100000}"/>
    <cellStyle name="Normal 2 10 3 3 6" xfId="2757" xr:uid="{00000000-0005-0000-0000-000025100000}"/>
    <cellStyle name="Normal 2 10 3 3 6 2" xfId="2758" xr:uid="{00000000-0005-0000-0000-000026100000}"/>
    <cellStyle name="Normal 2 10 3 3 7" xfId="2759" xr:uid="{00000000-0005-0000-0000-000027100000}"/>
    <cellStyle name="Normal 2 10 3 3 7 2" xfId="2760" xr:uid="{00000000-0005-0000-0000-000028100000}"/>
    <cellStyle name="Normal 2 10 3 3 8" xfId="2761" xr:uid="{00000000-0005-0000-0000-000029100000}"/>
    <cellStyle name="Normal 2 10 3 3 8 2" xfId="2762" xr:uid="{00000000-0005-0000-0000-00002A100000}"/>
    <cellStyle name="Normal 2 10 3 3 9" xfId="2763" xr:uid="{00000000-0005-0000-0000-00002B100000}"/>
    <cellStyle name="Normal 2 10 3 3 9 2" xfId="2764" xr:uid="{00000000-0005-0000-0000-00002C100000}"/>
    <cellStyle name="Normal 2 10 3 4" xfId="2765" xr:uid="{00000000-0005-0000-0000-00002D100000}"/>
    <cellStyle name="Normal 2 10 3 4 2" xfId="2766" xr:uid="{00000000-0005-0000-0000-00002E100000}"/>
    <cellStyle name="Normal 2 10 3 5" xfId="2767" xr:uid="{00000000-0005-0000-0000-00002F100000}"/>
    <cellStyle name="Normal 2 10 3 5 2" xfId="2768" xr:uid="{00000000-0005-0000-0000-000030100000}"/>
    <cellStyle name="Normal 2 10 3 6" xfId="2769" xr:uid="{00000000-0005-0000-0000-000031100000}"/>
    <cellStyle name="Normal 2 10 3 6 2" xfId="2770" xr:uid="{00000000-0005-0000-0000-000032100000}"/>
    <cellStyle name="Normal 2 10 3 7" xfId="2771" xr:uid="{00000000-0005-0000-0000-000033100000}"/>
    <cellStyle name="Normal 2 10 3 7 2" xfId="2772" xr:uid="{00000000-0005-0000-0000-000034100000}"/>
    <cellStyle name="Normal 2 10 3 8" xfId="2773" xr:uid="{00000000-0005-0000-0000-000035100000}"/>
    <cellStyle name="Normal 2 10 3 8 2" xfId="2774" xr:uid="{00000000-0005-0000-0000-000036100000}"/>
    <cellStyle name="Normal 2 10 3 9" xfId="2775" xr:uid="{00000000-0005-0000-0000-000037100000}"/>
    <cellStyle name="Normal 2 10 3 9 2" xfId="2776" xr:uid="{00000000-0005-0000-0000-000038100000}"/>
    <cellStyle name="Normal 2 10 4" xfId="2777" xr:uid="{00000000-0005-0000-0000-000039100000}"/>
    <cellStyle name="Normal 2 10 4 10" xfId="2778" xr:uid="{00000000-0005-0000-0000-00003A100000}"/>
    <cellStyle name="Normal 2 10 4 10 2" xfId="2779" xr:uid="{00000000-0005-0000-0000-00003B100000}"/>
    <cellStyle name="Normal 2 10 4 11" xfId="2780" xr:uid="{00000000-0005-0000-0000-00003C100000}"/>
    <cellStyle name="Normal 2 10 4 11 2" xfId="2781" xr:uid="{00000000-0005-0000-0000-00003D100000}"/>
    <cellStyle name="Normal 2 10 4 12" xfId="2782" xr:uid="{00000000-0005-0000-0000-00003E100000}"/>
    <cellStyle name="Normal 2 10 4 12 2" xfId="2783" xr:uid="{00000000-0005-0000-0000-00003F100000}"/>
    <cellStyle name="Normal 2 10 4 13" xfId="2784" xr:uid="{00000000-0005-0000-0000-000040100000}"/>
    <cellStyle name="Normal 2 10 4 13 2" xfId="2785" xr:uid="{00000000-0005-0000-0000-000041100000}"/>
    <cellStyle name="Normal 2 10 4 14" xfId="2786" xr:uid="{00000000-0005-0000-0000-000042100000}"/>
    <cellStyle name="Normal 2 10 4 14 2" xfId="2787" xr:uid="{00000000-0005-0000-0000-000043100000}"/>
    <cellStyle name="Normal 2 10 4 15" xfId="2788" xr:uid="{00000000-0005-0000-0000-000044100000}"/>
    <cellStyle name="Normal 2 10 4 15 2" xfId="2789" xr:uid="{00000000-0005-0000-0000-000045100000}"/>
    <cellStyle name="Normal 2 10 4 16" xfId="2790" xr:uid="{00000000-0005-0000-0000-000046100000}"/>
    <cellStyle name="Normal 2 10 4 16 2" xfId="2791" xr:uid="{00000000-0005-0000-0000-000047100000}"/>
    <cellStyle name="Normal 2 10 4 17" xfId="2792" xr:uid="{00000000-0005-0000-0000-000048100000}"/>
    <cellStyle name="Normal 2 10 4 17 2" xfId="2793" xr:uid="{00000000-0005-0000-0000-000049100000}"/>
    <cellStyle name="Normal 2 10 4 18" xfId="2794" xr:uid="{00000000-0005-0000-0000-00004A100000}"/>
    <cellStyle name="Normal 2 10 4 18 2" xfId="2795" xr:uid="{00000000-0005-0000-0000-00004B100000}"/>
    <cellStyle name="Normal 2 10 4 19" xfId="2796" xr:uid="{00000000-0005-0000-0000-00004C100000}"/>
    <cellStyle name="Normal 2 10 4 19 2" xfId="2797" xr:uid="{00000000-0005-0000-0000-00004D100000}"/>
    <cellStyle name="Normal 2 10 4 2" xfId="2798" xr:uid="{00000000-0005-0000-0000-00004E100000}"/>
    <cellStyle name="Normal 2 10 4 2 10" xfId="2799" xr:uid="{00000000-0005-0000-0000-00004F100000}"/>
    <cellStyle name="Normal 2 10 4 2 10 2" xfId="2800" xr:uid="{00000000-0005-0000-0000-000050100000}"/>
    <cellStyle name="Normal 2 10 4 2 11" xfId="2801" xr:uid="{00000000-0005-0000-0000-000051100000}"/>
    <cellStyle name="Normal 2 10 4 2 11 2" xfId="2802" xr:uid="{00000000-0005-0000-0000-000052100000}"/>
    <cellStyle name="Normal 2 10 4 2 12" xfId="2803" xr:uid="{00000000-0005-0000-0000-000053100000}"/>
    <cellStyle name="Normal 2 10 4 2 12 2" xfId="2804" xr:uid="{00000000-0005-0000-0000-000054100000}"/>
    <cellStyle name="Normal 2 10 4 2 13" xfId="2805" xr:uid="{00000000-0005-0000-0000-000055100000}"/>
    <cellStyle name="Normal 2 10 4 2 13 2" xfId="2806" xr:uid="{00000000-0005-0000-0000-000056100000}"/>
    <cellStyle name="Normal 2 10 4 2 14" xfId="2807" xr:uid="{00000000-0005-0000-0000-000057100000}"/>
    <cellStyle name="Normal 2 10 4 2 14 2" xfId="2808" xr:uid="{00000000-0005-0000-0000-000058100000}"/>
    <cellStyle name="Normal 2 10 4 2 15" xfId="2809" xr:uid="{00000000-0005-0000-0000-000059100000}"/>
    <cellStyle name="Normal 2 10 4 2 15 2" xfId="2810" xr:uid="{00000000-0005-0000-0000-00005A100000}"/>
    <cellStyle name="Normal 2 10 4 2 16" xfId="2811" xr:uid="{00000000-0005-0000-0000-00005B100000}"/>
    <cellStyle name="Normal 2 10 4 2 16 2" xfId="2812" xr:uid="{00000000-0005-0000-0000-00005C100000}"/>
    <cellStyle name="Normal 2 10 4 2 17" xfId="2813" xr:uid="{00000000-0005-0000-0000-00005D100000}"/>
    <cellStyle name="Normal 2 10 4 2 17 2" xfId="2814" xr:uid="{00000000-0005-0000-0000-00005E100000}"/>
    <cellStyle name="Normal 2 10 4 2 18" xfId="2815" xr:uid="{00000000-0005-0000-0000-00005F100000}"/>
    <cellStyle name="Normal 2 10 4 2 18 2" xfId="2816" xr:uid="{00000000-0005-0000-0000-000060100000}"/>
    <cellStyle name="Normal 2 10 4 2 19" xfId="2817" xr:uid="{00000000-0005-0000-0000-000061100000}"/>
    <cellStyle name="Normal 2 10 4 2 19 2" xfId="2818" xr:uid="{00000000-0005-0000-0000-000062100000}"/>
    <cellStyle name="Normal 2 10 4 2 2" xfId="2819" xr:uid="{00000000-0005-0000-0000-000063100000}"/>
    <cellStyle name="Normal 2 10 4 2 2 2" xfId="2820" xr:uid="{00000000-0005-0000-0000-000064100000}"/>
    <cellStyle name="Normal 2 10 4 2 20" xfId="2821" xr:uid="{00000000-0005-0000-0000-000065100000}"/>
    <cellStyle name="Normal 2 10 4 2 20 2" xfId="2822" xr:uid="{00000000-0005-0000-0000-000066100000}"/>
    <cellStyle name="Normal 2 10 4 2 21" xfId="2823" xr:uid="{00000000-0005-0000-0000-000067100000}"/>
    <cellStyle name="Normal 2 10 4 2 21 2" xfId="2824" xr:uid="{00000000-0005-0000-0000-000068100000}"/>
    <cellStyle name="Normal 2 10 4 2 22" xfId="2825" xr:uid="{00000000-0005-0000-0000-000069100000}"/>
    <cellStyle name="Normal 2 10 4 2 3" xfId="2826" xr:uid="{00000000-0005-0000-0000-00006A100000}"/>
    <cellStyle name="Normal 2 10 4 2 3 2" xfId="2827" xr:uid="{00000000-0005-0000-0000-00006B100000}"/>
    <cellStyle name="Normal 2 10 4 2 4" xfId="2828" xr:uid="{00000000-0005-0000-0000-00006C100000}"/>
    <cellStyle name="Normal 2 10 4 2 4 2" xfId="2829" xr:uid="{00000000-0005-0000-0000-00006D100000}"/>
    <cellStyle name="Normal 2 10 4 2 5" xfId="2830" xr:uid="{00000000-0005-0000-0000-00006E100000}"/>
    <cellStyle name="Normal 2 10 4 2 5 2" xfId="2831" xr:uid="{00000000-0005-0000-0000-00006F100000}"/>
    <cellStyle name="Normal 2 10 4 2 6" xfId="2832" xr:uid="{00000000-0005-0000-0000-000070100000}"/>
    <cellStyle name="Normal 2 10 4 2 6 2" xfId="2833" xr:uid="{00000000-0005-0000-0000-000071100000}"/>
    <cellStyle name="Normal 2 10 4 2 7" xfId="2834" xr:uid="{00000000-0005-0000-0000-000072100000}"/>
    <cellStyle name="Normal 2 10 4 2 7 2" xfId="2835" xr:uid="{00000000-0005-0000-0000-000073100000}"/>
    <cellStyle name="Normal 2 10 4 2 8" xfId="2836" xr:uid="{00000000-0005-0000-0000-000074100000}"/>
    <cellStyle name="Normal 2 10 4 2 8 2" xfId="2837" xr:uid="{00000000-0005-0000-0000-000075100000}"/>
    <cellStyle name="Normal 2 10 4 2 9" xfId="2838" xr:uid="{00000000-0005-0000-0000-000076100000}"/>
    <cellStyle name="Normal 2 10 4 2 9 2" xfId="2839" xr:uid="{00000000-0005-0000-0000-000077100000}"/>
    <cellStyle name="Normal 2 10 4 20" xfId="2840" xr:uid="{00000000-0005-0000-0000-000078100000}"/>
    <cellStyle name="Normal 2 10 4 20 2" xfId="2841" xr:uid="{00000000-0005-0000-0000-000079100000}"/>
    <cellStyle name="Normal 2 10 4 21" xfId="2842" xr:uid="{00000000-0005-0000-0000-00007A100000}"/>
    <cellStyle name="Normal 2 10 4 21 2" xfId="2843" xr:uid="{00000000-0005-0000-0000-00007B100000}"/>
    <cellStyle name="Normal 2 10 4 22" xfId="2844" xr:uid="{00000000-0005-0000-0000-00007C100000}"/>
    <cellStyle name="Normal 2 10 4 22 2" xfId="2845" xr:uid="{00000000-0005-0000-0000-00007D100000}"/>
    <cellStyle name="Normal 2 10 4 23" xfId="2846" xr:uid="{00000000-0005-0000-0000-00007E100000}"/>
    <cellStyle name="Normal 2 10 4 23 2" xfId="2847" xr:uid="{00000000-0005-0000-0000-00007F100000}"/>
    <cellStyle name="Normal 2 10 4 24" xfId="2848" xr:uid="{00000000-0005-0000-0000-000080100000}"/>
    <cellStyle name="Normal 2 10 4 3" xfId="2849" xr:uid="{00000000-0005-0000-0000-000081100000}"/>
    <cellStyle name="Normal 2 10 4 3 10" xfId="2850" xr:uid="{00000000-0005-0000-0000-000082100000}"/>
    <cellStyle name="Normal 2 10 4 3 10 2" xfId="2851" xr:uid="{00000000-0005-0000-0000-000083100000}"/>
    <cellStyle name="Normal 2 10 4 3 11" xfId="2852" xr:uid="{00000000-0005-0000-0000-000084100000}"/>
    <cellStyle name="Normal 2 10 4 3 11 2" xfId="2853" xr:uid="{00000000-0005-0000-0000-000085100000}"/>
    <cellStyle name="Normal 2 10 4 3 12" xfId="2854" xr:uid="{00000000-0005-0000-0000-000086100000}"/>
    <cellStyle name="Normal 2 10 4 3 12 2" xfId="2855" xr:uid="{00000000-0005-0000-0000-000087100000}"/>
    <cellStyle name="Normal 2 10 4 3 13" xfId="2856" xr:uid="{00000000-0005-0000-0000-000088100000}"/>
    <cellStyle name="Normal 2 10 4 3 13 2" xfId="2857" xr:uid="{00000000-0005-0000-0000-000089100000}"/>
    <cellStyle name="Normal 2 10 4 3 14" xfId="2858" xr:uid="{00000000-0005-0000-0000-00008A100000}"/>
    <cellStyle name="Normal 2 10 4 3 14 2" xfId="2859" xr:uid="{00000000-0005-0000-0000-00008B100000}"/>
    <cellStyle name="Normal 2 10 4 3 15" xfId="2860" xr:uid="{00000000-0005-0000-0000-00008C100000}"/>
    <cellStyle name="Normal 2 10 4 3 15 2" xfId="2861" xr:uid="{00000000-0005-0000-0000-00008D100000}"/>
    <cellStyle name="Normal 2 10 4 3 16" xfId="2862" xr:uid="{00000000-0005-0000-0000-00008E100000}"/>
    <cellStyle name="Normal 2 10 4 3 16 2" xfId="2863" xr:uid="{00000000-0005-0000-0000-00008F100000}"/>
    <cellStyle name="Normal 2 10 4 3 17" xfId="2864" xr:uid="{00000000-0005-0000-0000-000090100000}"/>
    <cellStyle name="Normal 2 10 4 3 17 2" xfId="2865" xr:uid="{00000000-0005-0000-0000-000091100000}"/>
    <cellStyle name="Normal 2 10 4 3 18" xfId="2866" xr:uid="{00000000-0005-0000-0000-000092100000}"/>
    <cellStyle name="Normal 2 10 4 3 18 2" xfId="2867" xr:uid="{00000000-0005-0000-0000-000093100000}"/>
    <cellStyle name="Normal 2 10 4 3 19" xfId="2868" xr:uid="{00000000-0005-0000-0000-000094100000}"/>
    <cellStyle name="Normal 2 10 4 3 19 2" xfId="2869" xr:uid="{00000000-0005-0000-0000-000095100000}"/>
    <cellStyle name="Normal 2 10 4 3 2" xfId="2870" xr:uid="{00000000-0005-0000-0000-000096100000}"/>
    <cellStyle name="Normal 2 10 4 3 2 2" xfId="2871" xr:uid="{00000000-0005-0000-0000-000097100000}"/>
    <cellStyle name="Normal 2 10 4 3 20" xfId="2872" xr:uid="{00000000-0005-0000-0000-000098100000}"/>
    <cellStyle name="Normal 2 10 4 3 20 2" xfId="2873" xr:uid="{00000000-0005-0000-0000-000099100000}"/>
    <cellStyle name="Normal 2 10 4 3 21" xfId="2874" xr:uid="{00000000-0005-0000-0000-00009A100000}"/>
    <cellStyle name="Normal 2 10 4 3 21 2" xfId="2875" xr:uid="{00000000-0005-0000-0000-00009B100000}"/>
    <cellStyle name="Normal 2 10 4 3 22" xfId="2876" xr:uid="{00000000-0005-0000-0000-00009C100000}"/>
    <cellStyle name="Normal 2 10 4 3 3" xfId="2877" xr:uid="{00000000-0005-0000-0000-00009D100000}"/>
    <cellStyle name="Normal 2 10 4 3 3 2" xfId="2878" xr:uid="{00000000-0005-0000-0000-00009E100000}"/>
    <cellStyle name="Normal 2 10 4 3 4" xfId="2879" xr:uid="{00000000-0005-0000-0000-00009F100000}"/>
    <cellStyle name="Normal 2 10 4 3 4 2" xfId="2880" xr:uid="{00000000-0005-0000-0000-0000A0100000}"/>
    <cellStyle name="Normal 2 10 4 3 5" xfId="2881" xr:uid="{00000000-0005-0000-0000-0000A1100000}"/>
    <cellStyle name="Normal 2 10 4 3 5 2" xfId="2882" xr:uid="{00000000-0005-0000-0000-0000A2100000}"/>
    <cellStyle name="Normal 2 10 4 3 6" xfId="2883" xr:uid="{00000000-0005-0000-0000-0000A3100000}"/>
    <cellStyle name="Normal 2 10 4 3 6 2" xfId="2884" xr:uid="{00000000-0005-0000-0000-0000A4100000}"/>
    <cellStyle name="Normal 2 10 4 3 7" xfId="2885" xr:uid="{00000000-0005-0000-0000-0000A5100000}"/>
    <cellStyle name="Normal 2 10 4 3 7 2" xfId="2886" xr:uid="{00000000-0005-0000-0000-0000A6100000}"/>
    <cellStyle name="Normal 2 10 4 3 8" xfId="2887" xr:uid="{00000000-0005-0000-0000-0000A7100000}"/>
    <cellStyle name="Normal 2 10 4 3 8 2" xfId="2888" xr:uid="{00000000-0005-0000-0000-0000A8100000}"/>
    <cellStyle name="Normal 2 10 4 3 9" xfId="2889" xr:uid="{00000000-0005-0000-0000-0000A9100000}"/>
    <cellStyle name="Normal 2 10 4 3 9 2" xfId="2890" xr:uid="{00000000-0005-0000-0000-0000AA100000}"/>
    <cellStyle name="Normal 2 10 4 4" xfId="2891" xr:uid="{00000000-0005-0000-0000-0000AB100000}"/>
    <cellStyle name="Normal 2 10 4 4 2" xfId="2892" xr:uid="{00000000-0005-0000-0000-0000AC100000}"/>
    <cellStyle name="Normal 2 10 4 5" xfId="2893" xr:uid="{00000000-0005-0000-0000-0000AD100000}"/>
    <cellStyle name="Normal 2 10 4 5 2" xfId="2894" xr:uid="{00000000-0005-0000-0000-0000AE100000}"/>
    <cellStyle name="Normal 2 10 4 6" xfId="2895" xr:uid="{00000000-0005-0000-0000-0000AF100000}"/>
    <cellStyle name="Normal 2 10 4 6 2" xfId="2896" xr:uid="{00000000-0005-0000-0000-0000B0100000}"/>
    <cellStyle name="Normal 2 10 4 7" xfId="2897" xr:uid="{00000000-0005-0000-0000-0000B1100000}"/>
    <cellStyle name="Normal 2 10 4 7 2" xfId="2898" xr:uid="{00000000-0005-0000-0000-0000B2100000}"/>
    <cellStyle name="Normal 2 10 4 8" xfId="2899" xr:uid="{00000000-0005-0000-0000-0000B3100000}"/>
    <cellStyle name="Normal 2 10 4 8 2" xfId="2900" xr:uid="{00000000-0005-0000-0000-0000B4100000}"/>
    <cellStyle name="Normal 2 10 4 9" xfId="2901" xr:uid="{00000000-0005-0000-0000-0000B5100000}"/>
    <cellStyle name="Normal 2 10 4 9 2" xfId="2902" xr:uid="{00000000-0005-0000-0000-0000B6100000}"/>
    <cellStyle name="Normal 2 10 5" xfId="2903" xr:uid="{00000000-0005-0000-0000-0000B7100000}"/>
    <cellStyle name="Normal 2 10 5 10" xfId="2904" xr:uid="{00000000-0005-0000-0000-0000B8100000}"/>
    <cellStyle name="Normal 2 10 5 10 2" xfId="2905" xr:uid="{00000000-0005-0000-0000-0000B9100000}"/>
    <cellStyle name="Normal 2 10 5 11" xfId="2906" xr:uid="{00000000-0005-0000-0000-0000BA100000}"/>
    <cellStyle name="Normal 2 10 5 11 2" xfId="2907" xr:uid="{00000000-0005-0000-0000-0000BB100000}"/>
    <cellStyle name="Normal 2 10 5 12" xfId="2908" xr:uid="{00000000-0005-0000-0000-0000BC100000}"/>
    <cellStyle name="Normal 2 10 5 12 2" xfId="2909" xr:uid="{00000000-0005-0000-0000-0000BD100000}"/>
    <cellStyle name="Normal 2 10 5 13" xfId="2910" xr:uid="{00000000-0005-0000-0000-0000BE100000}"/>
    <cellStyle name="Normal 2 10 5 13 2" xfId="2911" xr:uid="{00000000-0005-0000-0000-0000BF100000}"/>
    <cellStyle name="Normal 2 10 5 14" xfId="2912" xr:uid="{00000000-0005-0000-0000-0000C0100000}"/>
    <cellStyle name="Normal 2 10 5 14 2" xfId="2913" xr:uid="{00000000-0005-0000-0000-0000C1100000}"/>
    <cellStyle name="Normal 2 10 5 15" xfId="2914" xr:uid="{00000000-0005-0000-0000-0000C2100000}"/>
    <cellStyle name="Normal 2 10 5 15 2" xfId="2915" xr:uid="{00000000-0005-0000-0000-0000C3100000}"/>
    <cellStyle name="Normal 2 10 5 16" xfId="2916" xr:uid="{00000000-0005-0000-0000-0000C4100000}"/>
    <cellStyle name="Normal 2 10 5 16 2" xfId="2917" xr:uid="{00000000-0005-0000-0000-0000C5100000}"/>
    <cellStyle name="Normal 2 10 5 17" xfId="2918" xr:uid="{00000000-0005-0000-0000-0000C6100000}"/>
    <cellStyle name="Normal 2 10 5 17 2" xfId="2919" xr:uid="{00000000-0005-0000-0000-0000C7100000}"/>
    <cellStyle name="Normal 2 10 5 18" xfId="2920" xr:uid="{00000000-0005-0000-0000-0000C8100000}"/>
    <cellStyle name="Normal 2 10 5 18 2" xfId="2921" xr:uid="{00000000-0005-0000-0000-0000C9100000}"/>
    <cellStyle name="Normal 2 10 5 19" xfId="2922" xr:uid="{00000000-0005-0000-0000-0000CA100000}"/>
    <cellStyle name="Normal 2 10 5 19 2" xfId="2923" xr:uid="{00000000-0005-0000-0000-0000CB100000}"/>
    <cellStyle name="Normal 2 10 5 2" xfId="2924" xr:uid="{00000000-0005-0000-0000-0000CC100000}"/>
    <cellStyle name="Normal 2 10 5 2 10" xfId="2925" xr:uid="{00000000-0005-0000-0000-0000CD100000}"/>
    <cellStyle name="Normal 2 10 5 2 10 2" xfId="2926" xr:uid="{00000000-0005-0000-0000-0000CE100000}"/>
    <cellStyle name="Normal 2 10 5 2 11" xfId="2927" xr:uid="{00000000-0005-0000-0000-0000CF100000}"/>
    <cellStyle name="Normal 2 10 5 2 11 2" xfId="2928" xr:uid="{00000000-0005-0000-0000-0000D0100000}"/>
    <cellStyle name="Normal 2 10 5 2 12" xfId="2929" xr:uid="{00000000-0005-0000-0000-0000D1100000}"/>
    <cellStyle name="Normal 2 10 5 2 12 2" xfId="2930" xr:uid="{00000000-0005-0000-0000-0000D2100000}"/>
    <cellStyle name="Normal 2 10 5 2 13" xfId="2931" xr:uid="{00000000-0005-0000-0000-0000D3100000}"/>
    <cellStyle name="Normal 2 10 5 2 13 2" xfId="2932" xr:uid="{00000000-0005-0000-0000-0000D4100000}"/>
    <cellStyle name="Normal 2 10 5 2 14" xfId="2933" xr:uid="{00000000-0005-0000-0000-0000D5100000}"/>
    <cellStyle name="Normal 2 10 5 2 14 2" xfId="2934" xr:uid="{00000000-0005-0000-0000-0000D6100000}"/>
    <cellStyle name="Normal 2 10 5 2 15" xfId="2935" xr:uid="{00000000-0005-0000-0000-0000D7100000}"/>
    <cellStyle name="Normal 2 10 5 2 15 2" xfId="2936" xr:uid="{00000000-0005-0000-0000-0000D8100000}"/>
    <cellStyle name="Normal 2 10 5 2 16" xfId="2937" xr:uid="{00000000-0005-0000-0000-0000D9100000}"/>
    <cellStyle name="Normal 2 10 5 2 16 2" xfId="2938" xr:uid="{00000000-0005-0000-0000-0000DA100000}"/>
    <cellStyle name="Normal 2 10 5 2 17" xfId="2939" xr:uid="{00000000-0005-0000-0000-0000DB100000}"/>
    <cellStyle name="Normal 2 10 5 2 17 2" xfId="2940" xr:uid="{00000000-0005-0000-0000-0000DC100000}"/>
    <cellStyle name="Normal 2 10 5 2 18" xfId="2941" xr:uid="{00000000-0005-0000-0000-0000DD100000}"/>
    <cellStyle name="Normal 2 10 5 2 18 2" xfId="2942" xr:uid="{00000000-0005-0000-0000-0000DE100000}"/>
    <cellStyle name="Normal 2 10 5 2 19" xfId="2943" xr:uid="{00000000-0005-0000-0000-0000DF100000}"/>
    <cellStyle name="Normal 2 10 5 2 19 2" xfId="2944" xr:uid="{00000000-0005-0000-0000-0000E0100000}"/>
    <cellStyle name="Normal 2 10 5 2 2" xfId="2945" xr:uid="{00000000-0005-0000-0000-0000E1100000}"/>
    <cellStyle name="Normal 2 10 5 2 2 2" xfId="2946" xr:uid="{00000000-0005-0000-0000-0000E2100000}"/>
    <cellStyle name="Normal 2 10 5 2 20" xfId="2947" xr:uid="{00000000-0005-0000-0000-0000E3100000}"/>
    <cellStyle name="Normal 2 10 5 2 20 2" xfId="2948" xr:uid="{00000000-0005-0000-0000-0000E4100000}"/>
    <cellStyle name="Normal 2 10 5 2 21" xfId="2949" xr:uid="{00000000-0005-0000-0000-0000E5100000}"/>
    <cellStyle name="Normal 2 10 5 2 21 2" xfId="2950" xr:uid="{00000000-0005-0000-0000-0000E6100000}"/>
    <cellStyle name="Normal 2 10 5 2 22" xfId="2951" xr:uid="{00000000-0005-0000-0000-0000E7100000}"/>
    <cellStyle name="Normal 2 10 5 2 3" xfId="2952" xr:uid="{00000000-0005-0000-0000-0000E8100000}"/>
    <cellStyle name="Normal 2 10 5 2 3 2" xfId="2953" xr:uid="{00000000-0005-0000-0000-0000E9100000}"/>
    <cellStyle name="Normal 2 10 5 2 4" xfId="2954" xr:uid="{00000000-0005-0000-0000-0000EA100000}"/>
    <cellStyle name="Normal 2 10 5 2 4 2" xfId="2955" xr:uid="{00000000-0005-0000-0000-0000EB100000}"/>
    <cellStyle name="Normal 2 10 5 2 5" xfId="2956" xr:uid="{00000000-0005-0000-0000-0000EC100000}"/>
    <cellStyle name="Normal 2 10 5 2 5 2" xfId="2957" xr:uid="{00000000-0005-0000-0000-0000ED100000}"/>
    <cellStyle name="Normal 2 10 5 2 6" xfId="2958" xr:uid="{00000000-0005-0000-0000-0000EE100000}"/>
    <cellStyle name="Normal 2 10 5 2 6 2" xfId="2959" xr:uid="{00000000-0005-0000-0000-0000EF100000}"/>
    <cellStyle name="Normal 2 10 5 2 7" xfId="2960" xr:uid="{00000000-0005-0000-0000-0000F0100000}"/>
    <cellStyle name="Normal 2 10 5 2 7 2" xfId="2961" xr:uid="{00000000-0005-0000-0000-0000F1100000}"/>
    <cellStyle name="Normal 2 10 5 2 8" xfId="2962" xr:uid="{00000000-0005-0000-0000-0000F2100000}"/>
    <cellStyle name="Normal 2 10 5 2 8 2" xfId="2963" xr:uid="{00000000-0005-0000-0000-0000F3100000}"/>
    <cellStyle name="Normal 2 10 5 2 9" xfId="2964" xr:uid="{00000000-0005-0000-0000-0000F4100000}"/>
    <cellStyle name="Normal 2 10 5 2 9 2" xfId="2965" xr:uid="{00000000-0005-0000-0000-0000F5100000}"/>
    <cellStyle name="Normal 2 10 5 20" xfId="2966" xr:uid="{00000000-0005-0000-0000-0000F6100000}"/>
    <cellStyle name="Normal 2 10 5 20 2" xfId="2967" xr:uid="{00000000-0005-0000-0000-0000F7100000}"/>
    <cellStyle name="Normal 2 10 5 21" xfId="2968" xr:uid="{00000000-0005-0000-0000-0000F8100000}"/>
    <cellStyle name="Normal 2 10 5 21 2" xfId="2969" xr:uid="{00000000-0005-0000-0000-0000F9100000}"/>
    <cellStyle name="Normal 2 10 5 22" xfId="2970" xr:uid="{00000000-0005-0000-0000-0000FA100000}"/>
    <cellStyle name="Normal 2 10 5 22 2" xfId="2971" xr:uid="{00000000-0005-0000-0000-0000FB100000}"/>
    <cellStyle name="Normal 2 10 5 23" xfId="2972" xr:uid="{00000000-0005-0000-0000-0000FC100000}"/>
    <cellStyle name="Normal 2 10 5 23 2" xfId="2973" xr:uid="{00000000-0005-0000-0000-0000FD100000}"/>
    <cellStyle name="Normal 2 10 5 24" xfId="2974" xr:uid="{00000000-0005-0000-0000-0000FE100000}"/>
    <cellStyle name="Normal 2 10 5 3" xfId="2975" xr:uid="{00000000-0005-0000-0000-0000FF100000}"/>
    <cellStyle name="Normal 2 10 5 3 10" xfId="2976" xr:uid="{00000000-0005-0000-0000-000000110000}"/>
    <cellStyle name="Normal 2 10 5 3 10 2" xfId="2977" xr:uid="{00000000-0005-0000-0000-000001110000}"/>
    <cellStyle name="Normal 2 10 5 3 11" xfId="2978" xr:uid="{00000000-0005-0000-0000-000002110000}"/>
    <cellStyle name="Normal 2 10 5 3 11 2" xfId="2979" xr:uid="{00000000-0005-0000-0000-000003110000}"/>
    <cellStyle name="Normal 2 10 5 3 12" xfId="2980" xr:uid="{00000000-0005-0000-0000-000004110000}"/>
    <cellStyle name="Normal 2 10 5 3 12 2" xfId="2981" xr:uid="{00000000-0005-0000-0000-000005110000}"/>
    <cellStyle name="Normal 2 10 5 3 13" xfId="2982" xr:uid="{00000000-0005-0000-0000-000006110000}"/>
    <cellStyle name="Normal 2 10 5 3 13 2" xfId="2983" xr:uid="{00000000-0005-0000-0000-000007110000}"/>
    <cellStyle name="Normal 2 10 5 3 14" xfId="2984" xr:uid="{00000000-0005-0000-0000-000008110000}"/>
    <cellStyle name="Normal 2 10 5 3 14 2" xfId="2985" xr:uid="{00000000-0005-0000-0000-000009110000}"/>
    <cellStyle name="Normal 2 10 5 3 15" xfId="2986" xr:uid="{00000000-0005-0000-0000-00000A110000}"/>
    <cellStyle name="Normal 2 10 5 3 15 2" xfId="2987" xr:uid="{00000000-0005-0000-0000-00000B110000}"/>
    <cellStyle name="Normal 2 10 5 3 16" xfId="2988" xr:uid="{00000000-0005-0000-0000-00000C110000}"/>
    <cellStyle name="Normal 2 10 5 3 16 2" xfId="2989" xr:uid="{00000000-0005-0000-0000-00000D110000}"/>
    <cellStyle name="Normal 2 10 5 3 17" xfId="2990" xr:uid="{00000000-0005-0000-0000-00000E110000}"/>
    <cellStyle name="Normal 2 10 5 3 17 2" xfId="2991" xr:uid="{00000000-0005-0000-0000-00000F110000}"/>
    <cellStyle name="Normal 2 10 5 3 18" xfId="2992" xr:uid="{00000000-0005-0000-0000-000010110000}"/>
    <cellStyle name="Normal 2 10 5 3 18 2" xfId="2993" xr:uid="{00000000-0005-0000-0000-000011110000}"/>
    <cellStyle name="Normal 2 10 5 3 19" xfId="2994" xr:uid="{00000000-0005-0000-0000-000012110000}"/>
    <cellStyle name="Normal 2 10 5 3 19 2" xfId="2995" xr:uid="{00000000-0005-0000-0000-000013110000}"/>
    <cellStyle name="Normal 2 10 5 3 2" xfId="2996" xr:uid="{00000000-0005-0000-0000-000014110000}"/>
    <cellStyle name="Normal 2 10 5 3 2 2" xfId="2997" xr:uid="{00000000-0005-0000-0000-000015110000}"/>
    <cellStyle name="Normal 2 10 5 3 20" xfId="2998" xr:uid="{00000000-0005-0000-0000-000016110000}"/>
    <cellStyle name="Normal 2 10 5 3 20 2" xfId="2999" xr:uid="{00000000-0005-0000-0000-000017110000}"/>
    <cellStyle name="Normal 2 10 5 3 21" xfId="3000" xr:uid="{00000000-0005-0000-0000-000018110000}"/>
    <cellStyle name="Normal 2 10 5 3 21 2" xfId="3001" xr:uid="{00000000-0005-0000-0000-000019110000}"/>
    <cellStyle name="Normal 2 10 5 3 22" xfId="3002" xr:uid="{00000000-0005-0000-0000-00001A110000}"/>
    <cellStyle name="Normal 2 10 5 3 3" xfId="3003" xr:uid="{00000000-0005-0000-0000-00001B110000}"/>
    <cellStyle name="Normal 2 10 5 3 3 2" xfId="3004" xr:uid="{00000000-0005-0000-0000-00001C110000}"/>
    <cellStyle name="Normal 2 10 5 3 4" xfId="3005" xr:uid="{00000000-0005-0000-0000-00001D110000}"/>
    <cellStyle name="Normal 2 10 5 3 4 2" xfId="3006" xr:uid="{00000000-0005-0000-0000-00001E110000}"/>
    <cellStyle name="Normal 2 10 5 3 5" xfId="3007" xr:uid="{00000000-0005-0000-0000-00001F110000}"/>
    <cellStyle name="Normal 2 10 5 3 5 2" xfId="3008" xr:uid="{00000000-0005-0000-0000-000020110000}"/>
    <cellStyle name="Normal 2 10 5 3 6" xfId="3009" xr:uid="{00000000-0005-0000-0000-000021110000}"/>
    <cellStyle name="Normal 2 10 5 3 6 2" xfId="3010" xr:uid="{00000000-0005-0000-0000-000022110000}"/>
    <cellStyle name="Normal 2 10 5 3 7" xfId="3011" xr:uid="{00000000-0005-0000-0000-000023110000}"/>
    <cellStyle name="Normal 2 10 5 3 7 2" xfId="3012" xr:uid="{00000000-0005-0000-0000-000024110000}"/>
    <cellStyle name="Normal 2 10 5 3 8" xfId="3013" xr:uid="{00000000-0005-0000-0000-000025110000}"/>
    <cellStyle name="Normal 2 10 5 3 8 2" xfId="3014" xr:uid="{00000000-0005-0000-0000-000026110000}"/>
    <cellStyle name="Normal 2 10 5 3 9" xfId="3015" xr:uid="{00000000-0005-0000-0000-000027110000}"/>
    <cellStyle name="Normal 2 10 5 3 9 2" xfId="3016" xr:uid="{00000000-0005-0000-0000-000028110000}"/>
    <cellStyle name="Normal 2 10 5 4" xfId="3017" xr:uid="{00000000-0005-0000-0000-000029110000}"/>
    <cellStyle name="Normal 2 10 5 4 2" xfId="3018" xr:uid="{00000000-0005-0000-0000-00002A110000}"/>
    <cellStyle name="Normal 2 10 5 5" xfId="3019" xr:uid="{00000000-0005-0000-0000-00002B110000}"/>
    <cellStyle name="Normal 2 10 5 5 2" xfId="3020" xr:uid="{00000000-0005-0000-0000-00002C110000}"/>
    <cellStyle name="Normal 2 10 5 6" xfId="3021" xr:uid="{00000000-0005-0000-0000-00002D110000}"/>
    <cellStyle name="Normal 2 10 5 6 2" xfId="3022" xr:uid="{00000000-0005-0000-0000-00002E110000}"/>
    <cellStyle name="Normal 2 10 5 7" xfId="3023" xr:uid="{00000000-0005-0000-0000-00002F110000}"/>
    <cellStyle name="Normal 2 10 5 7 2" xfId="3024" xr:uid="{00000000-0005-0000-0000-000030110000}"/>
    <cellStyle name="Normal 2 10 5 8" xfId="3025" xr:uid="{00000000-0005-0000-0000-000031110000}"/>
    <cellStyle name="Normal 2 10 5 8 2" xfId="3026" xr:uid="{00000000-0005-0000-0000-000032110000}"/>
    <cellStyle name="Normal 2 10 5 9" xfId="3027" xr:uid="{00000000-0005-0000-0000-000033110000}"/>
    <cellStyle name="Normal 2 10 5 9 2" xfId="3028" xr:uid="{00000000-0005-0000-0000-000034110000}"/>
    <cellStyle name="Normal 2 10 6" xfId="3029" xr:uid="{00000000-0005-0000-0000-000035110000}"/>
    <cellStyle name="Normal 2 10 6 10" xfId="3030" xr:uid="{00000000-0005-0000-0000-000036110000}"/>
    <cellStyle name="Normal 2 10 6 10 2" xfId="3031" xr:uid="{00000000-0005-0000-0000-000037110000}"/>
    <cellStyle name="Normal 2 10 6 11" xfId="3032" xr:uid="{00000000-0005-0000-0000-000038110000}"/>
    <cellStyle name="Normal 2 10 6 11 2" xfId="3033" xr:uid="{00000000-0005-0000-0000-000039110000}"/>
    <cellStyle name="Normal 2 10 6 12" xfId="3034" xr:uid="{00000000-0005-0000-0000-00003A110000}"/>
    <cellStyle name="Normal 2 10 6 12 2" xfId="3035" xr:uid="{00000000-0005-0000-0000-00003B110000}"/>
    <cellStyle name="Normal 2 10 6 13" xfId="3036" xr:uid="{00000000-0005-0000-0000-00003C110000}"/>
    <cellStyle name="Normal 2 10 6 13 2" xfId="3037" xr:uid="{00000000-0005-0000-0000-00003D110000}"/>
    <cellStyle name="Normal 2 10 6 14" xfId="3038" xr:uid="{00000000-0005-0000-0000-00003E110000}"/>
    <cellStyle name="Normal 2 10 6 14 2" xfId="3039" xr:uid="{00000000-0005-0000-0000-00003F110000}"/>
    <cellStyle name="Normal 2 10 6 15" xfId="3040" xr:uid="{00000000-0005-0000-0000-000040110000}"/>
    <cellStyle name="Normal 2 10 6 15 2" xfId="3041" xr:uid="{00000000-0005-0000-0000-000041110000}"/>
    <cellStyle name="Normal 2 10 6 16" xfId="3042" xr:uid="{00000000-0005-0000-0000-000042110000}"/>
    <cellStyle name="Normal 2 10 6 16 2" xfId="3043" xr:uid="{00000000-0005-0000-0000-000043110000}"/>
    <cellStyle name="Normal 2 10 6 17" xfId="3044" xr:uid="{00000000-0005-0000-0000-000044110000}"/>
    <cellStyle name="Normal 2 10 6 17 2" xfId="3045" xr:uid="{00000000-0005-0000-0000-000045110000}"/>
    <cellStyle name="Normal 2 10 6 18" xfId="3046" xr:uid="{00000000-0005-0000-0000-000046110000}"/>
    <cellStyle name="Normal 2 10 6 18 2" xfId="3047" xr:uid="{00000000-0005-0000-0000-000047110000}"/>
    <cellStyle name="Normal 2 10 6 19" xfId="3048" xr:uid="{00000000-0005-0000-0000-000048110000}"/>
    <cellStyle name="Normal 2 10 6 19 2" xfId="3049" xr:uid="{00000000-0005-0000-0000-000049110000}"/>
    <cellStyle name="Normal 2 10 6 2" xfId="3050" xr:uid="{00000000-0005-0000-0000-00004A110000}"/>
    <cellStyle name="Normal 2 10 6 2 2" xfId="3051" xr:uid="{00000000-0005-0000-0000-00004B110000}"/>
    <cellStyle name="Normal 2 10 6 20" xfId="3052" xr:uid="{00000000-0005-0000-0000-00004C110000}"/>
    <cellStyle name="Normal 2 10 6 20 2" xfId="3053" xr:uid="{00000000-0005-0000-0000-00004D110000}"/>
    <cellStyle name="Normal 2 10 6 21" xfId="3054" xr:uid="{00000000-0005-0000-0000-00004E110000}"/>
    <cellStyle name="Normal 2 10 6 21 2" xfId="3055" xr:uid="{00000000-0005-0000-0000-00004F110000}"/>
    <cellStyle name="Normal 2 10 6 22" xfId="3056" xr:uid="{00000000-0005-0000-0000-000050110000}"/>
    <cellStyle name="Normal 2 10 6 3" xfId="3057" xr:uid="{00000000-0005-0000-0000-000051110000}"/>
    <cellStyle name="Normal 2 10 6 3 2" xfId="3058" xr:uid="{00000000-0005-0000-0000-000052110000}"/>
    <cellStyle name="Normal 2 10 6 4" xfId="3059" xr:uid="{00000000-0005-0000-0000-000053110000}"/>
    <cellStyle name="Normal 2 10 6 4 2" xfId="3060" xr:uid="{00000000-0005-0000-0000-000054110000}"/>
    <cellStyle name="Normal 2 10 6 5" xfId="3061" xr:uid="{00000000-0005-0000-0000-000055110000}"/>
    <cellStyle name="Normal 2 10 6 5 2" xfId="3062" xr:uid="{00000000-0005-0000-0000-000056110000}"/>
    <cellStyle name="Normal 2 10 6 6" xfId="3063" xr:uid="{00000000-0005-0000-0000-000057110000}"/>
    <cellStyle name="Normal 2 10 6 6 2" xfId="3064" xr:uid="{00000000-0005-0000-0000-000058110000}"/>
    <cellStyle name="Normal 2 10 6 7" xfId="3065" xr:uid="{00000000-0005-0000-0000-000059110000}"/>
    <cellStyle name="Normal 2 10 6 7 2" xfId="3066" xr:uid="{00000000-0005-0000-0000-00005A110000}"/>
    <cellStyle name="Normal 2 10 6 8" xfId="3067" xr:uid="{00000000-0005-0000-0000-00005B110000}"/>
    <cellStyle name="Normal 2 10 6 8 2" xfId="3068" xr:uid="{00000000-0005-0000-0000-00005C110000}"/>
    <cellStyle name="Normal 2 10 6 9" xfId="3069" xr:uid="{00000000-0005-0000-0000-00005D110000}"/>
    <cellStyle name="Normal 2 10 6 9 2" xfId="3070" xr:uid="{00000000-0005-0000-0000-00005E110000}"/>
    <cellStyle name="Normal 2 10 7" xfId="3071" xr:uid="{00000000-0005-0000-0000-00005F110000}"/>
    <cellStyle name="Normal 2 10 7 10" xfId="3072" xr:uid="{00000000-0005-0000-0000-000060110000}"/>
    <cellStyle name="Normal 2 10 7 10 2" xfId="3073" xr:uid="{00000000-0005-0000-0000-000061110000}"/>
    <cellStyle name="Normal 2 10 7 11" xfId="3074" xr:uid="{00000000-0005-0000-0000-000062110000}"/>
    <cellStyle name="Normal 2 10 7 11 2" xfId="3075" xr:uid="{00000000-0005-0000-0000-000063110000}"/>
    <cellStyle name="Normal 2 10 7 12" xfId="3076" xr:uid="{00000000-0005-0000-0000-000064110000}"/>
    <cellStyle name="Normal 2 10 7 12 2" xfId="3077" xr:uid="{00000000-0005-0000-0000-000065110000}"/>
    <cellStyle name="Normal 2 10 7 13" xfId="3078" xr:uid="{00000000-0005-0000-0000-000066110000}"/>
    <cellStyle name="Normal 2 10 7 13 2" xfId="3079" xr:uid="{00000000-0005-0000-0000-000067110000}"/>
    <cellStyle name="Normal 2 10 7 14" xfId="3080" xr:uid="{00000000-0005-0000-0000-000068110000}"/>
    <cellStyle name="Normal 2 10 7 14 2" xfId="3081" xr:uid="{00000000-0005-0000-0000-000069110000}"/>
    <cellStyle name="Normal 2 10 7 15" xfId="3082" xr:uid="{00000000-0005-0000-0000-00006A110000}"/>
    <cellStyle name="Normal 2 10 7 15 2" xfId="3083" xr:uid="{00000000-0005-0000-0000-00006B110000}"/>
    <cellStyle name="Normal 2 10 7 16" xfId="3084" xr:uid="{00000000-0005-0000-0000-00006C110000}"/>
    <cellStyle name="Normal 2 10 7 16 2" xfId="3085" xr:uid="{00000000-0005-0000-0000-00006D110000}"/>
    <cellStyle name="Normal 2 10 7 17" xfId="3086" xr:uid="{00000000-0005-0000-0000-00006E110000}"/>
    <cellStyle name="Normal 2 10 7 17 2" xfId="3087" xr:uid="{00000000-0005-0000-0000-00006F110000}"/>
    <cellStyle name="Normal 2 10 7 18" xfId="3088" xr:uid="{00000000-0005-0000-0000-000070110000}"/>
    <cellStyle name="Normal 2 10 7 18 2" xfId="3089" xr:uid="{00000000-0005-0000-0000-000071110000}"/>
    <cellStyle name="Normal 2 10 7 19" xfId="3090" xr:uid="{00000000-0005-0000-0000-000072110000}"/>
    <cellStyle name="Normal 2 10 7 19 2" xfId="3091" xr:uid="{00000000-0005-0000-0000-000073110000}"/>
    <cellStyle name="Normal 2 10 7 2" xfId="3092" xr:uid="{00000000-0005-0000-0000-000074110000}"/>
    <cellStyle name="Normal 2 10 7 2 2" xfId="3093" xr:uid="{00000000-0005-0000-0000-000075110000}"/>
    <cellStyle name="Normal 2 10 7 20" xfId="3094" xr:uid="{00000000-0005-0000-0000-000076110000}"/>
    <cellStyle name="Normal 2 10 7 20 2" xfId="3095" xr:uid="{00000000-0005-0000-0000-000077110000}"/>
    <cellStyle name="Normal 2 10 7 21" xfId="3096" xr:uid="{00000000-0005-0000-0000-000078110000}"/>
    <cellStyle name="Normal 2 10 7 21 2" xfId="3097" xr:uid="{00000000-0005-0000-0000-000079110000}"/>
    <cellStyle name="Normal 2 10 7 22" xfId="3098" xr:uid="{00000000-0005-0000-0000-00007A110000}"/>
    <cellStyle name="Normal 2 10 7 3" xfId="3099" xr:uid="{00000000-0005-0000-0000-00007B110000}"/>
    <cellStyle name="Normal 2 10 7 3 2" xfId="3100" xr:uid="{00000000-0005-0000-0000-00007C110000}"/>
    <cellStyle name="Normal 2 10 7 4" xfId="3101" xr:uid="{00000000-0005-0000-0000-00007D110000}"/>
    <cellStyle name="Normal 2 10 7 4 2" xfId="3102" xr:uid="{00000000-0005-0000-0000-00007E110000}"/>
    <cellStyle name="Normal 2 10 7 5" xfId="3103" xr:uid="{00000000-0005-0000-0000-00007F110000}"/>
    <cellStyle name="Normal 2 10 7 5 2" xfId="3104" xr:uid="{00000000-0005-0000-0000-000080110000}"/>
    <cellStyle name="Normal 2 10 7 6" xfId="3105" xr:uid="{00000000-0005-0000-0000-000081110000}"/>
    <cellStyle name="Normal 2 10 7 6 2" xfId="3106" xr:uid="{00000000-0005-0000-0000-000082110000}"/>
    <cellStyle name="Normal 2 10 7 7" xfId="3107" xr:uid="{00000000-0005-0000-0000-000083110000}"/>
    <cellStyle name="Normal 2 10 7 7 2" xfId="3108" xr:uid="{00000000-0005-0000-0000-000084110000}"/>
    <cellStyle name="Normal 2 10 7 8" xfId="3109" xr:uid="{00000000-0005-0000-0000-000085110000}"/>
    <cellStyle name="Normal 2 10 7 8 2" xfId="3110" xr:uid="{00000000-0005-0000-0000-000086110000}"/>
    <cellStyle name="Normal 2 10 7 9" xfId="3111" xr:uid="{00000000-0005-0000-0000-000087110000}"/>
    <cellStyle name="Normal 2 10 7 9 2" xfId="3112" xr:uid="{00000000-0005-0000-0000-000088110000}"/>
    <cellStyle name="Normal 2 10 8" xfId="3113" xr:uid="{00000000-0005-0000-0000-000089110000}"/>
    <cellStyle name="Normal 2 10 8 2" xfId="3114" xr:uid="{00000000-0005-0000-0000-00008A110000}"/>
    <cellStyle name="Normal 2 10 9" xfId="3115" xr:uid="{00000000-0005-0000-0000-00008B110000}"/>
    <cellStyle name="Normal 2 10 9 2" xfId="3116" xr:uid="{00000000-0005-0000-0000-00008C110000}"/>
    <cellStyle name="Normal 2 11" xfId="3117" xr:uid="{00000000-0005-0000-0000-00008D110000}"/>
    <cellStyle name="Normal 2 11 10" xfId="3118" xr:uid="{00000000-0005-0000-0000-00008E110000}"/>
    <cellStyle name="Normal 2 11 10 2" xfId="3119" xr:uid="{00000000-0005-0000-0000-00008F110000}"/>
    <cellStyle name="Normal 2 11 11" xfId="3120" xr:uid="{00000000-0005-0000-0000-000090110000}"/>
    <cellStyle name="Normal 2 11 11 2" xfId="3121" xr:uid="{00000000-0005-0000-0000-000091110000}"/>
    <cellStyle name="Normal 2 11 12" xfId="3122" xr:uid="{00000000-0005-0000-0000-000092110000}"/>
    <cellStyle name="Normal 2 11 12 2" xfId="3123" xr:uid="{00000000-0005-0000-0000-000093110000}"/>
    <cellStyle name="Normal 2 11 13" xfId="3124" xr:uid="{00000000-0005-0000-0000-000094110000}"/>
    <cellStyle name="Normal 2 11 13 2" xfId="3125" xr:uid="{00000000-0005-0000-0000-000095110000}"/>
    <cellStyle name="Normal 2 11 14" xfId="3126" xr:uid="{00000000-0005-0000-0000-000096110000}"/>
    <cellStyle name="Normal 2 11 14 2" xfId="3127" xr:uid="{00000000-0005-0000-0000-000097110000}"/>
    <cellStyle name="Normal 2 11 15" xfId="3128" xr:uid="{00000000-0005-0000-0000-000098110000}"/>
    <cellStyle name="Normal 2 11 15 2" xfId="3129" xr:uid="{00000000-0005-0000-0000-000099110000}"/>
    <cellStyle name="Normal 2 11 16" xfId="3130" xr:uid="{00000000-0005-0000-0000-00009A110000}"/>
    <cellStyle name="Normal 2 11 16 2" xfId="3131" xr:uid="{00000000-0005-0000-0000-00009B110000}"/>
    <cellStyle name="Normal 2 11 17" xfId="3132" xr:uid="{00000000-0005-0000-0000-00009C110000}"/>
    <cellStyle name="Normal 2 11 17 2" xfId="3133" xr:uid="{00000000-0005-0000-0000-00009D110000}"/>
    <cellStyle name="Normal 2 11 18" xfId="3134" xr:uid="{00000000-0005-0000-0000-00009E110000}"/>
    <cellStyle name="Normal 2 11 18 2" xfId="3135" xr:uid="{00000000-0005-0000-0000-00009F110000}"/>
    <cellStyle name="Normal 2 11 19" xfId="3136" xr:uid="{00000000-0005-0000-0000-0000A0110000}"/>
    <cellStyle name="Normal 2 11 19 2" xfId="3137" xr:uid="{00000000-0005-0000-0000-0000A1110000}"/>
    <cellStyle name="Normal 2 11 2" xfId="3138" xr:uid="{00000000-0005-0000-0000-0000A2110000}"/>
    <cellStyle name="Normal 2 11 2 10" xfId="3139" xr:uid="{00000000-0005-0000-0000-0000A3110000}"/>
    <cellStyle name="Normal 2 11 2 10 2" xfId="3140" xr:uid="{00000000-0005-0000-0000-0000A4110000}"/>
    <cellStyle name="Normal 2 11 2 11" xfId="3141" xr:uid="{00000000-0005-0000-0000-0000A5110000}"/>
    <cellStyle name="Normal 2 11 2 11 2" xfId="3142" xr:uid="{00000000-0005-0000-0000-0000A6110000}"/>
    <cellStyle name="Normal 2 11 2 12" xfId="3143" xr:uid="{00000000-0005-0000-0000-0000A7110000}"/>
    <cellStyle name="Normal 2 11 2 12 2" xfId="3144" xr:uid="{00000000-0005-0000-0000-0000A8110000}"/>
    <cellStyle name="Normal 2 11 2 13" xfId="3145" xr:uid="{00000000-0005-0000-0000-0000A9110000}"/>
    <cellStyle name="Normal 2 11 2 13 2" xfId="3146" xr:uid="{00000000-0005-0000-0000-0000AA110000}"/>
    <cellStyle name="Normal 2 11 2 14" xfId="3147" xr:uid="{00000000-0005-0000-0000-0000AB110000}"/>
    <cellStyle name="Normal 2 11 2 14 2" xfId="3148" xr:uid="{00000000-0005-0000-0000-0000AC110000}"/>
    <cellStyle name="Normal 2 11 2 15" xfId="3149" xr:uid="{00000000-0005-0000-0000-0000AD110000}"/>
    <cellStyle name="Normal 2 11 2 15 2" xfId="3150" xr:uid="{00000000-0005-0000-0000-0000AE110000}"/>
    <cellStyle name="Normal 2 11 2 16" xfId="3151" xr:uid="{00000000-0005-0000-0000-0000AF110000}"/>
    <cellStyle name="Normal 2 11 2 16 2" xfId="3152" xr:uid="{00000000-0005-0000-0000-0000B0110000}"/>
    <cellStyle name="Normal 2 11 2 17" xfId="3153" xr:uid="{00000000-0005-0000-0000-0000B1110000}"/>
    <cellStyle name="Normal 2 11 2 17 2" xfId="3154" xr:uid="{00000000-0005-0000-0000-0000B2110000}"/>
    <cellStyle name="Normal 2 11 2 18" xfId="3155" xr:uid="{00000000-0005-0000-0000-0000B3110000}"/>
    <cellStyle name="Normal 2 11 2 18 2" xfId="3156" xr:uid="{00000000-0005-0000-0000-0000B4110000}"/>
    <cellStyle name="Normal 2 11 2 19" xfId="3157" xr:uid="{00000000-0005-0000-0000-0000B5110000}"/>
    <cellStyle name="Normal 2 11 2 19 2" xfId="3158" xr:uid="{00000000-0005-0000-0000-0000B6110000}"/>
    <cellStyle name="Normal 2 11 2 2" xfId="3159" xr:uid="{00000000-0005-0000-0000-0000B7110000}"/>
    <cellStyle name="Normal 2 11 2 2 10" xfId="3160" xr:uid="{00000000-0005-0000-0000-0000B8110000}"/>
    <cellStyle name="Normal 2 11 2 2 10 2" xfId="3161" xr:uid="{00000000-0005-0000-0000-0000B9110000}"/>
    <cellStyle name="Normal 2 11 2 2 11" xfId="3162" xr:uid="{00000000-0005-0000-0000-0000BA110000}"/>
    <cellStyle name="Normal 2 11 2 2 11 2" xfId="3163" xr:uid="{00000000-0005-0000-0000-0000BB110000}"/>
    <cellStyle name="Normal 2 11 2 2 12" xfId="3164" xr:uid="{00000000-0005-0000-0000-0000BC110000}"/>
    <cellStyle name="Normal 2 11 2 2 12 2" xfId="3165" xr:uid="{00000000-0005-0000-0000-0000BD110000}"/>
    <cellStyle name="Normal 2 11 2 2 13" xfId="3166" xr:uid="{00000000-0005-0000-0000-0000BE110000}"/>
    <cellStyle name="Normal 2 11 2 2 13 2" xfId="3167" xr:uid="{00000000-0005-0000-0000-0000BF110000}"/>
    <cellStyle name="Normal 2 11 2 2 14" xfId="3168" xr:uid="{00000000-0005-0000-0000-0000C0110000}"/>
    <cellStyle name="Normal 2 11 2 2 14 2" xfId="3169" xr:uid="{00000000-0005-0000-0000-0000C1110000}"/>
    <cellStyle name="Normal 2 11 2 2 15" xfId="3170" xr:uid="{00000000-0005-0000-0000-0000C2110000}"/>
    <cellStyle name="Normal 2 11 2 2 15 2" xfId="3171" xr:uid="{00000000-0005-0000-0000-0000C3110000}"/>
    <cellStyle name="Normal 2 11 2 2 16" xfId="3172" xr:uid="{00000000-0005-0000-0000-0000C4110000}"/>
    <cellStyle name="Normal 2 11 2 2 16 2" xfId="3173" xr:uid="{00000000-0005-0000-0000-0000C5110000}"/>
    <cellStyle name="Normal 2 11 2 2 17" xfId="3174" xr:uid="{00000000-0005-0000-0000-0000C6110000}"/>
    <cellStyle name="Normal 2 11 2 2 17 2" xfId="3175" xr:uid="{00000000-0005-0000-0000-0000C7110000}"/>
    <cellStyle name="Normal 2 11 2 2 18" xfId="3176" xr:uid="{00000000-0005-0000-0000-0000C8110000}"/>
    <cellStyle name="Normal 2 11 2 2 18 2" xfId="3177" xr:uid="{00000000-0005-0000-0000-0000C9110000}"/>
    <cellStyle name="Normal 2 11 2 2 19" xfId="3178" xr:uid="{00000000-0005-0000-0000-0000CA110000}"/>
    <cellStyle name="Normal 2 11 2 2 19 2" xfId="3179" xr:uid="{00000000-0005-0000-0000-0000CB110000}"/>
    <cellStyle name="Normal 2 11 2 2 2" xfId="3180" xr:uid="{00000000-0005-0000-0000-0000CC110000}"/>
    <cellStyle name="Normal 2 11 2 2 2 2" xfId="3181" xr:uid="{00000000-0005-0000-0000-0000CD110000}"/>
    <cellStyle name="Normal 2 11 2 2 20" xfId="3182" xr:uid="{00000000-0005-0000-0000-0000CE110000}"/>
    <cellStyle name="Normal 2 11 2 2 20 2" xfId="3183" xr:uid="{00000000-0005-0000-0000-0000CF110000}"/>
    <cellStyle name="Normal 2 11 2 2 21" xfId="3184" xr:uid="{00000000-0005-0000-0000-0000D0110000}"/>
    <cellStyle name="Normal 2 11 2 2 21 2" xfId="3185" xr:uid="{00000000-0005-0000-0000-0000D1110000}"/>
    <cellStyle name="Normal 2 11 2 2 22" xfId="3186" xr:uid="{00000000-0005-0000-0000-0000D2110000}"/>
    <cellStyle name="Normal 2 11 2 2 3" xfId="3187" xr:uid="{00000000-0005-0000-0000-0000D3110000}"/>
    <cellStyle name="Normal 2 11 2 2 3 2" xfId="3188" xr:uid="{00000000-0005-0000-0000-0000D4110000}"/>
    <cellStyle name="Normal 2 11 2 2 4" xfId="3189" xr:uid="{00000000-0005-0000-0000-0000D5110000}"/>
    <cellStyle name="Normal 2 11 2 2 4 2" xfId="3190" xr:uid="{00000000-0005-0000-0000-0000D6110000}"/>
    <cellStyle name="Normal 2 11 2 2 5" xfId="3191" xr:uid="{00000000-0005-0000-0000-0000D7110000}"/>
    <cellStyle name="Normal 2 11 2 2 5 2" xfId="3192" xr:uid="{00000000-0005-0000-0000-0000D8110000}"/>
    <cellStyle name="Normal 2 11 2 2 6" xfId="3193" xr:uid="{00000000-0005-0000-0000-0000D9110000}"/>
    <cellStyle name="Normal 2 11 2 2 6 2" xfId="3194" xr:uid="{00000000-0005-0000-0000-0000DA110000}"/>
    <cellStyle name="Normal 2 11 2 2 7" xfId="3195" xr:uid="{00000000-0005-0000-0000-0000DB110000}"/>
    <cellStyle name="Normal 2 11 2 2 7 2" xfId="3196" xr:uid="{00000000-0005-0000-0000-0000DC110000}"/>
    <cellStyle name="Normal 2 11 2 2 8" xfId="3197" xr:uid="{00000000-0005-0000-0000-0000DD110000}"/>
    <cellStyle name="Normal 2 11 2 2 8 2" xfId="3198" xr:uid="{00000000-0005-0000-0000-0000DE110000}"/>
    <cellStyle name="Normal 2 11 2 2 9" xfId="3199" xr:uid="{00000000-0005-0000-0000-0000DF110000}"/>
    <cellStyle name="Normal 2 11 2 2 9 2" xfId="3200" xr:uid="{00000000-0005-0000-0000-0000E0110000}"/>
    <cellStyle name="Normal 2 11 2 20" xfId="3201" xr:uid="{00000000-0005-0000-0000-0000E1110000}"/>
    <cellStyle name="Normal 2 11 2 20 2" xfId="3202" xr:uid="{00000000-0005-0000-0000-0000E2110000}"/>
    <cellStyle name="Normal 2 11 2 21" xfId="3203" xr:uid="{00000000-0005-0000-0000-0000E3110000}"/>
    <cellStyle name="Normal 2 11 2 21 2" xfId="3204" xr:uid="{00000000-0005-0000-0000-0000E4110000}"/>
    <cellStyle name="Normal 2 11 2 22" xfId="3205" xr:uid="{00000000-0005-0000-0000-0000E5110000}"/>
    <cellStyle name="Normal 2 11 2 22 2" xfId="3206" xr:uid="{00000000-0005-0000-0000-0000E6110000}"/>
    <cellStyle name="Normal 2 11 2 23" xfId="3207" xr:uid="{00000000-0005-0000-0000-0000E7110000}"/>
    <cellStyle name="Normal 2 11 2 23 2" xfId="3208" xr:uid="{00000000-0005-0000-0000-0000E8110000}"/>
    <cellStyle name="Normal 2 11 2 24" xfId="3209" xr:uid="{00000000-0005-0000-0000-0000E9110000}"/>
    <cellStyle name="Normal 2 11 2 3" xfId="3210" xr:uid="{00000000-0005-0000-0000-0000EA110000}"/>
    <cellStyle name="Normal 2 11 2 3 10" xfId="3211" xr:uid="{00000000-0005-0000-0000-0000EB110000}"/>
    <cellStyle name="Normal 2 11 2 3 10 2" xfId="3212" xr:uid="{00000000-0005-0000-0000-0000EC110000}"/>
    <cellStyle name="Normal 2 11 2 3 11" xfId="3213" xr:uid="{00000000-0005-0000-0000-0000ED110000}"/>
    <cellStyle name="Normal 2 11 2 3 11 2" xfId="3214" xr:uid="{00000000-0005-0000-0000-0000EE110000}"/>
    <cellStyle name="Normal 2 11 2 3 12" xfId="3215" xr:uid="{00000000-0005-0000-0000-0000EF110000}"/>
    <cellStyle name="Normal 2 11 2 3 12 2" xfId="3216" xr:uid="{00000000-0005-0000-0000-0000F0110000}"/>
    <cellStyle name="Normal 2 11 2 3 13" xfId="3217" xr:uid="{00000000-0005-0000-0000-0000F1110000}"/>
    <cellStyle name="Normal 2 11 2 3 13 2" xfId="3218" xr:uid="{00000000-0005-0000-0000-0000F2110000}"/>
    <cellStyle name="Normal 2 11 2 3 14" xfId="3219" xr:uid="{00000000-0005-0000-0000-0000F3110000}"/>
    <cellStyle name="Normal 2 11 2 3 14 2" xfId="3220" xr:uid="{00000000-0005-0000-0000-0000F4110000}"/>
    <cellStyle name="Normal 2 11 2 3 15" xfId="3221" xr:uid="{00000000-0005-0000-0000-0000F5110000}"/>
    <cellStyle name="Normal 2 11 2 3 15 2" xfId="3222" xr:uid="{00000000-0005-0000-0000-0000F6110000}"/>
    <cellStyle name="Normal 2 11 2 3 16" xfId="3223" xr:uid="{00000000-0005-0000-0000-0000F7110000}"/>
    <cellStyle name="Normal 2 11 2 3 16 2" xfId="3224" xr:uid="{00000000-0005-0000-0000-0000F8110000}"/>
    <cellStyle name="Normal 2 11 2 3 17" xfId="3225" xr:uid="{00000000-0005-0000-0000-0000F9110000}"/>
    <cellStyle name="Normal 2 11 2 3 17 2" xfId="3226" xr:uid="{00000000-0005-0000-0000-0000FA110000}"/>
    <cellStyle name="Normal 2 11 2 3 18" xfId="3227" xr:uid="{00000000-0005-0000-0000-0000FB110000}"/>
    <cellStyle name="Normal 2 11 2 3 18 2" xfId="3228" xr:uid="{00000000-0005-0000-0000-0000FC110000}"/>
    <cellStyle name="Normal 2 11 2 3 19" xfId="3229" xr:uid="{00000000-0005-0000-0000-0000FD110000}"/>
    <cellStyle name="Normal 2 11 2 3 19 2" xfId="3230" xr:uid="{00000000-0005-0000-0000-0000FE110000}"/>
    <cellStyle name="Normal 2 11 2 3 2" xfId="3231" xr:uid="{00000000-0005-0000-0000-0000FF110000}"/>
    <cellStyle name="Normal 2 11 2 3 2 2" xfId="3232" xr:uid="{00000000-0005-0000-0000-000000120000}"/>
    <cellStyle name="Normal 2 11 2 3 20" xfId="3233" xr:uid="{00000000-0005-0000-0000-000001120000}"/>
    <cellStyle name="Normal 2 11 2 3 20 2" xfId="3234" xr:uid="{00000000-0005-0000-0000-000002120000}"/>
    <cellStyle name="Normal 2 11 2 3 21" xfId="3235" xr:uid="{00000000-0005-0000-0000-000003120000}"/>
    <cellStyle name="Normal 2 11 2 3 21 2" xfId="3236" xr:uid="{00000000-0005-0000-0000-000004120000}"/>
    <cellStyle name="Normal 2 11 2 3 22" xfId="3237" xr:uid="{00000000-0005-0000-0000-000005120000}"/>
    <cellStyle name="Normal 2 11 2 3 3" xfId="3238" xr:uid="{00000000-0005-0000-0000-000006120000}"/>
    <cellStyle name="Normal 2 11 2 3 3 2" xfId="3239" xr:uid="{00000000-0005-0000-0000-000007120000}"/>
    <cellStyle name="Normal 2 11 2 3 4" xfId="3240" xr:uid="{00000000-0005-0000-0000-000008120000}"/>
    <cellStyle name="Normal 2 11 2 3 4 2" xfId="3241" xr:uid="{00000000-0005-0000-0000-000009120000}"/>
    <cellStyle name="Normal 2 11 2 3 5" xfId="3242" xr:uid="{00000000-0005-0000-0000-00000A120000}"/>
    <cellStyle name="Normal 2 11 2 3 5 2" xfId="3243" xr:uid="{00000000-0005-0000-0000-00000B120000}"/>
    <cellStyle name="Normal 2 11 2 3 6" xfId="3244" xr:uid="{00000000-0005-0000-0000-00000C120000}"/>
    <cellStyle name="Normal 2 11 2 3 6 2" xfId="3245" xr:uid="{00000000-0005-0000-0000-00000D120000}"/>
    <cellStyle name="Normal 2 11 2 3 7" xfId="3246" xr:uid="{00000000-0005-0000-0000-00000E120000}"/>
    <cellStyle name="Normal 2 11 2 3 7 2" xfId="3247" xr:uid="{00000000-0005-0000-0000-00000F120000}"/>
    <cellStyle name="Normal 2 11 2 3 8" xfId="3248" xr:uid="{00000000-0005-0000-0000-000010120000}"/>
    <cellStyle name="Normal 2 11 2 3 8 2" xfId="3249" xr:uid="{00000000-0005-0000-0000-000011120000}"/>
    <cellStyle name="Normal 2 11 2 3 9" xfId="3250" xr:uid="{00000000-0005-0000-0000-000012120000}"/>
    <cellStyle name="Normal 2 11 2 3 9 2" xfId="3251" xr:uid="{00000000-0005-0000-0000-000013120000}"/>
    <cellStyle name="Normal 2 11 2 4" xfId="3252" xr:uid="{00000000-0005-0000-0000-000014120000}"/>
    <cellStyle name="Normal 2 11 2 4 2" xfId="3253" xr:uid="{00000000-0005-0000-0000-000015120000}"/>
    <cellStyle name="Normal 2 11 2 5" xfId="3254" xr:uid="{00000000-0005-0000-0000-000016120000}"/>
    <cellStyle name="Normal 2 11 2 5 2" xfId="3255" xr:uid="{00000000-0005-0000-0000-000017120000}"/>
    <cellStyle name="Normal 2 11 2 6" xfId="3256" xr:uid="{00000000-0005-0000-0000-000018120000}"/>
    <cellStyle name="Normal 2 11 2 6 2" xfId="3257" xr:uid="{00000000-0005-0000-0000-000019120000}"/>
    <cellStyle name="Normal 2 11 2 7" xfId="3258" xr:uid="{00000000-0005-0000-0000-00001A120000}"/>
    <cellStyle name="Normal 2 11 2 7 2" xfId="3259" xr:uid="{00000000-0005-0000-0000-00001B120000}"/>
    <cellStyle name="Normal 2 11 2 8" xfId="3260" xr:uid="{00000000-0005-0000-0000-00001C120000}"/>
    <cellStyle name="Normal 2 11 2 8 2" xfId="3261" xr:uid="{00000000-0005-0000-0000-00001D120000}"/>
    <cellStyle name="Normal 2 11 2 9" xfId="3262" xr:uid="{00000000-0005-0000-0000-00001E120000}"/>
    <cellStyle name="Normal 2 11 2 9 2" xfId="3263" xr:uid="{00000000-0005-0000-0000-00001F120000}"/>
    <cellStyle name="Normal 2 11 20" xfId="3264" xr:uid="{00000000-0005-0000-0000-000020120000}"/>
    <cellStyle name="Normal 2 11 20 2" xfId="3265" xr:uid="{00000000-0005-0000-0000-000021120000}"/>
    <cellStyle name="Normal 2 11 21" xfId="3266" xr:uid="{00000000-0005-0000-0000-000022120000}"/>
    <cellStyle name="Normal 2 11 21 2" xfId="3267" xr:uid="{00000000-0005-0000-0000-000023120000}"/>
    <cellStyle name="Normal 2 11 22" xfId="3268" xr:uid="{00000000-0005-0000-0000-000024120000}"/>
    <cellStyle name="Normal 2 11 22 2" xfId="3269" xr:uid="{00000000-0005-0000-0000-000025120000}"/>
    <cellStyle name="Normal 2 11 23" xfId="3270" xr:uid="{00000000-0005-0000-0000-000026120000}"/>
    <cellStyle name="Normal 2 11 23 2" xfId="3271" xr:uid="{00000000-0005-0000-0000-000027120000}"/>
    <cellStyle name="Normal 2 11 24" xfId="3272" xr:uid="{00000000-0005-0000-0000-000028120000}"/>
    <cellStyle name="Normal 2 11 24 2" xfId="3273" xr:uid="{00000000-0005-0000-0000-000029120000}"/>
    <cellStyle name="Normal 2 11 25" xfId="3274" xr:uid="{00000000-0005-0000-0000-00002A120000}"/>
    <cellStyle name="Normal 2 11 25 2" xfId="3275" xr:uid="{00000000-0005-0000-0000-00002B120000}"/>
    <cellStyle name="Normal 2 11 26" xfId="3276" xr:uid="{00000000-0005-0000-0000-00002C120000}"/>
    <cellStyle name="Normal 2 11 26 2" xfId="3277" xr:uid="{00000000-0005-0000-0000-00002D120000}"/>
    <cellStyle name="Normal 2 11 27" xfId="3278" xr:uid="{00000000-0005-0000-0000-00002E120000}"/>
    <cellStyle name="Normal 2 11 3" xfId="3279" xr:uid="{00000000-0005-0000-0000-00002F120000}"/>
    <cellStyle name="Normal 2 11 3 10" xfId="3280" xr:uid="{00000000-0005-0000-0000-000030120000}"/>
    <cellStyle name="Normal 2 11 3 10 2" xfId="3281" xr:uid="{00000000-0005-0000-0000-000031120000}"/>
    <cellStyle name="Normal 2 11 3 11" xfId="3282" xr:uid="{00000000-0005-0000-0000-000032120000}"/>
    <cellStyle name="Normal 2 11 3 11 2" xfId="3283" xr:uid="{00000000-0005-0000-0000-000033120000}"/>
    <cellStyle name="Normal 2 11 3 12" xfId="3284" xr:uid="{00000000-0005-0000-0000-000034120000}"/>
    <cellStyle name="Normal 2 11 3 12 2" xfId="3285" xr:uid="{00000000-0005-0000-0000-000035120000}"/>
    <cellStyle name="Normal 2 11 3 13" xfId="3286" xr:uid="{00000000-0005-0000-0000-000036120000}"/>
    <cellStyle name="Normal 2 11 3 13 2" xfId="3287" xr:uid="{00000000-0005-0000-0000-000037120000}"/>
    <cellStyle name="Normal 2 11 3 14" xfId="3288" xr:uid="{00000000-0005-0000-0000-000038120000}"/>
    <cellStyle name="Normal 2 11 3 14 2" xfId="3289" xr:uid="{00000000-0005-0000-0000-000039120000}"/>
    <cellStyle name="Normal 2 11 3 15" xfId="3290" xr:uid="{00000000-0005-0000-0000-00003A120000}"/>
    <cellStyle name="Normal 2 11 3 15 2" xfId="3291" xr:uid="{00000000-0005-0000-0000-00003B120000}"/>
    <cellStyle name="Normal 2 11 3 16" xfId="3292" xr:uid="{00000000-0005-0000-0000-00003C120000}"/>
    <cellStyle name="Normal 2 11 3 16 2" xfId="3293" xr:uid="{00000000-0005-0000-0000-00003D120000}"/>
    <cellStyle name="Normal 2 11 3 17" xfId="3294" xr:uid="{00000000-0005-0000-0000-00003E120000}"/>
    <cellStyle name="Normal 2 11 3 17 2" xfId="3295" xr:uid="{00000000-0005-0000-0000-00003F120000}"/>
    <cellStyle name="Normal 2 11 3 18" xfId="3296" xr:uid="{00000000-0005-0000-0000-000040120000}"/>
    <cellStyle name="Normal 2 11 3 18 2" xfId="3297" xr:uid="{00000000-0005-0000-0000-000041120000}"/>
    <cellStyle name="Normal 2 11 3 19" xfId="3298" xr:uid="{00000000-0005-0000-0000-000042120000}"/>
    <cellStyle name="Normal 2 11 3 19 2" xfId="3299" xr:uid="{00000000-0005-0000-0000-000043120000}"/>
    <cellStyle name="Normal 2 11 3 2" xfId="3300" xr:uid="{00000000-0005-0000-0000-000044120000}"/>
    <cellStyle name="Normal 2 11 3 2 10" xfId="3301" xr:uid="{00000000-0005-0000-0000-000045120000}"/>
    <cellStyle name="Normal 2 11 3 2 10 2" xfId="3302" xr:uid="{00000000-0005-0000-0000-000046120000}"/>
    <cellStyle name="Normal 2 11 3 2 11" xfId="3303" xr:uid="{00000000-0005-0000-0000-000047120000}"/>
    <cellStyle name="Normal 2 11 3 2 11 2" xfId="3304" xr:uid="{00000000-0005-0000-0000-000048120000}"/>
    <cellStyle name="Normal 2 11 3 2 12" xfId="3305" xr:uid="{00000000-0005-0000-0000-000049120000}"/>
    <cellStyle name="Normal 2 11 3 2 12 2" xfId="3306" xr:uid="{00000000-0005-0000-0000-00004A120000}"/>
    <cellStyle name="Normal 2 11 3 2 13" xfId="3307" xr:uid="{00000000-0005-0000-0000-00004B120000}"/>
    <cellStyle name="Normal 2 11 3 2 13 2" xfId="3308" xr:uid="{00000000-0005-0000-0000-00004C120000}"/>
    <cellStyle name="Normal 2 11 3 2 14" xfId="3309" xr:uid="{00000000-0005-0000-0000-00004D120000}"/>
    <cellStyle name="Normal 2 11 3 2 14 2" xfId="3310" xr:uid="{00000000-0005-0000-0000-00004E120000}"/>
    <cellStyle name="Normal 2 11 3 2 15" xfId="3311" xr:uid="{00000000-0005-0000-0000-00004F120000}"/>
    <cellStyle name="Normal 2 11 3 2 15 2" xfId="3312" xr:uid="{00000000-0005-0000-0000-000050120000}"/>
    <cellStyle name="Normal 2 11 3 2 16" xfId="3313" xr:uid="{00000000-0005-0000-0000-000051120000}"/>
    <cellStyle name="Normal 2 11 3 2 16 2" xfId="3314" xr:uid="{00000000-0005-0000-0000-000052120000}"/>
    <cellStyle name="Normal 2 11 3 2 17" xfId="3315" xr:uid="{00000000-0005-0000-0000-000053120000}"/>
    <cellStyle name="Normal 2 11 3 2 17 2" xfId="3316" xr:uid="{00000000-0005-0000-0000-000054120000}"/>
    <cellStyle name="Normal 2 11 3 2 18" xfId="3317" xr:uid="{00000000-0005-0000-0000-000055120000}"/>
    <cellStyle name="Normal 2 11 3 2 18 2" xfId="3318" xr:uid="{00000000-0005-0000-0000-000056120000}"/>
    <cellStyle name="Normal 2 11 3 2 19" xfId="3319" xr:uid="{00000000-0005-0000-0000-000057120000}"/>
    <cellStyle name="Normal 2 11 3 2 19 2" xfId="3320" xr:uid="{00000000-0005-0000-0000-000058120000}"/>
    <cellStyle name="Normal 2 11 3 2 2" xfId="3321" xr:uid="{00000000-0005-0000-0000-000059120000}"/>
    <cellStyle name="Normal 2 11 3 2 2 2" xfId="3322" xr:uid="{00000000-0005-0000-0000-00005A120000}"/>
    <cellStyle name="Normal 2 11 3 2 20" xfId="3323" xr:uid="{00000000-0005-0000-0000-00005B120000}"/>
    <cellStyle name="Normal 2 11 3 2 20 2" xfId="3324" xr:uid="{00000000-0005-0000-0000-00005C120000}"/>
    <cellStyle name="Normal 2 11 3 2 21" xfId="3325" xr:uid="{00000000-0005-0000-0000-00005D120000}"/>
    <cellStyle name="Normal 2 11 3 2 21 2" xfId="3326" xr:uid="{00000000-0005-0000-0000-00005E120000}"/>
    <cellStyle name="Normal 2 11 3 2 22" xfId="3327" xr:uid="{00000000-0005-0000-0000-00005F120000}"/>
    <cellStyle name="Normal 2 11 3 2 3" xfId="3328" xr:uid="{00000000-0005-0000-0000-000060120000}"/>
    <cellStyle name="Normal 2 11 3 2 3 2" xfId="3329" xr:uid="{00000000-0005-0000-0000-000061120000}"/>
    <cellStyle name="Normal 2 11 3 2 4" xfId="3330" xr:uid="{00000000-0005-0000-0000-000062120000}"/>
    <cellStyle name="Normal 2 11 3 2 4 2" xfId="3331" xr:uid="{00000000-0005-0000-0000-000063120000}"/>
    <cellStyle name="Normal 2 11 3 2 5" xfId="3332" xr:uid="{00000000-0005-0000-0000-000064120000}"/>
    <cellStyle name="Normal 2 11 3 2 5 2" xfId="3333" xr:uid="{00000000-0005-0000-0000-000065120000}"/>
    <cellStyle name="Normal 2 11 3 2 6" xfId="3334" xr:uid="{00000000-0005-0000-0000-000066120000}"/>
    <cellStyle name="Normal 2 11 3 2 6 2" xfId="3335" xr:uid="{00000000-0005-0000-0000-000067120000}"/>
    <cellStyle name="Normal 2 11 3 2 7" xfId="3336" xr:uid="{00000000-0005-0000-0000-000068120000}"/>
    <cellStyle name="Normal 2 11 3 2 7 2" xfId="3337" xr:uid="{00000000-0005-0000-0000-000069120000}"/>
    <cellStyle name="Normal 2 11 3 2 8" xfId="3338" xr:uid="{00000000-0005-0000-0000-00006A120000}"/>
    <cellStyle name="Normal 2 11 3 2 8 2" xfId="3339" xr:uid="{00000000-0005-0000-0000-00006B120000}"/>
    <cellStyle name="Normal 2 11 3 2 9" xfId="3340" xr:uid="{00000000-0005-0000-0000-00006C120000}"/>
    <cellStyle name="Normal 2 11 3 2 9 2" xfId="3341" xr:uid="{00000000-0005-0000-0000-00006D120000}"/>
    <cellStyle name="Normal 2 11 3 20" xfId="3342" xr:uid="{00000000-0005-0000-0000-00006E120000}"/>
    <cellStyle name="Normal 2 11 3 20 2" xfId="3343" xr:uid="{00000000-0005-0000-0000-00006F120000}"/>
    <cellStyle name="Normal 2 11 3 21" xfId="3344" xr:uid="{00000000-0005-0000-0000-000070120000}"/>
    <cellStyle name="Normal 2 11 3 21 2" xfId="3345" xr:uid="{00000000-0005-0000-0000-000071120000}"/>
    <cellStyle name="Normal 2 11 3 22" xfId="3346" xr:uid="{00000000-0005-0000-0000-000072120000}"/>
    <cellStyle name="Normal 2 11 3 22 2" xfId="3347" xr:uid="{00000000-0005-0000-0000-000073120000}"/>
    <cellStyle name="Normal 2 11 3 23" xfId="3348" xr:uid="{00000000-0005-0000-0000-000074120000}"/>
    <cellStyle name="Normal 2 11 3 23 2" xfId="3349" xr:uid="{00000000-0005-0000-0000-000075120000}"/>
    <cellStyle name="Normal 2 11 3 24" xfId="3350" xr:uid="{00000000-0005-0000-0000-000076120000}"/>
    <cellStyle name="Normal 2 11 3 3" xfId="3351" xr:uid="{00000000-0005-0000-0000-000077120000}"/>
    <cellStyle name="Normal 2 11 3 3 10" xfId="3352" xr:uid="{00000000-0005-0000-0000-000078120000}"/>
    <cellStyle name="Normal 2 11 3 3 10 2" xfId="3353" xr:uid="{00000000-0005-0000-0000-000079120000}"/>
    <cellStyle name="Normal 2 11 3 3 11" xfId="3354" xr:uid="{00000000-0005-0000-0000-00007A120000}"/>
    <cellStyle name="Normal 2 11 3 3 11 2" xfId="3355" xr:uid="{00000000-0005-0000-0000-00007B120000}"/>
    <cellStyle name="Normal 2 11 3 3 12" xfId="3356" xr:uid="{00000000-0005-0000-0000-00007C120000}"/>
    <cellStyle name="Normal 2 11 3 3 12 2" xfId="3357" xr:uid="{00000000-0005-0000-0000-00007D120000}"/>
    <cellStyle name="Normal 2 11 3 3 13" xfId="3358" xr:uid="{00000000-0005-0000-0000-00007E120000}"/>
    <cellStyle name="Normal 2 11 3 3 13 2" xfId="3359" xr:uid="{00000000-0005-0000-0000-00007F120000}"/>
    <cellStyle name="Normal 2 11 3 3 14" xfId="3360" xr:uid="{00000000-0005-0000-0000-000080120000}"/>
    <cellStyle name="Normal 2 11 3 3 14 2" xfId="3361" xr:uid="{00000000-0005-0000-0000-000081120000}"/>
    <cellStyle name="Normal 2 11 3 3 15" xfId="3362" xr:uid="{00000000-0005-0000-0000-000082120000}"/>
    <cellStyle name="Normal 2 11 3 3 15 2" xfId="3363" xr:uid="{00000000-0005-0000-0000-000083120000}"/>
    <cellStyle name="Normal 2 11 3 3 16" xfId="3364" xr:uid="{00000000-0005-0000-0000-000084120000}"/>
    <cellStyle name="Normal 2 11 3 3 16 2" xfId="3365" xr:uid="{00000000-0005-0000-0000-000085120000}"/>
    <cellStyle name="Normal 2 11 3 3 17" xfId="3366" xr:uid="{00000000-0005-0000-0000-000086120000}"/>
    <cellStyle name="Normal 2 11 3 3 17 2" xfId="3367" xr:uid="{00000000-0005-0000-0000-000087120000}"/>
    <cellStyle name="Normal 2 11 3 3 18" xfId="3368" xr:uid="{00000000-0005-0000-0000-000088120000}"/>
    <cellStyle name="Normal 2 11 3 3 18 2" xfId="3369" xr:uid="{00000000-0005-0000-0000-000089120000}"/>
    <cellStyle name="Normal 2 11 3 3 19" xfId="3370" xr:uid="{00000000-0005-0000-0000-00008A120000}"/>
    <cellStyle name="Normal 2 11 3 3 19 2" xfId="3371" xr:uid="{00000000-0005-0000-0000-00008B120000}"/>
    <cellStyle name="Normal 2 11 3 3 2" xfId="3372" xr:uid="{00000000-0005-0000-0000-00008C120000}"/>
    <cellStyle name="Normal 2 11 3 3 2 2" xfId="3373" xr:uid="{00000000-0005-0000-0000-00008D120000}"/>
    <cellStyle name="Normal 2 11 3 3 20" xfId="3374" xr:uid="{00000000-0005-0000-0000-00008E120000}"/>
    <cellStyle name="Normal 2 11 3 3 20 2" xfId="3375" xr:uid="{00000000-0005-0000-0000-00008F120000}"/>
    <cellStyle name="Normal 2 11 3 3 21" xfId="3376" xr:uid="{00000000-0005-0000-0000-000090120000}"/>
    <cellStyle name="Normal 2 11 3 3 21 2" xfId="3377" xr:uid="{00000000-0005-0000-0000-000091120000}"/>
    <cellStyle name="Normal 2 11 3 3 22" xfId="3378" xr:uid="{00000000-0005-0000-0000-000092120000}"/>
    <cellStyle name="Normal 2 11 3 3 3" xfId="3379" xr:uid="{00000000-0005-0000-0000-000093120000}"/>
    <cellStyle name="Normal 2 11 3 3 3 2" xfId="3380" xr:uid="{00000000-0005-0000-0000-000094120000}"/>
    <cellStyle name="Normal 2 11 3 3 4" xfId="3381" xr:uid="{00000000-0005-0000-0000-000095120000}"/>
    <cellStyle name="Normal 2 11 3 3 4 2" xfId="3382" xr:uid="{00000000-0005-0000-0000-000096120000}"/>
    <cellStyle name="Normal 2 11 3 3 5" xfId="3383" xr:uid="{00000000-0005-0000-0000-000097120000}"/>
    <cellStyle name="Normal 2 11 3 3 5 2" xfId="3384" xr:uid="{00000000-0005-0000-0000-000098120000}"/>
    <cellStyle name="Normal 2 11 3 3 6" xfId="3385" xr:uid="{00000000-0005-0000-0000-000099120000}"/>
    <cellStyle name="Normal 2 11 3 3 6 2" xfId="3386" xr:uid="{00000000-0005-0000-0000-00009A120000}"/>
    <cellStyle name="Normal 2 11 3 3 7" xfId="3387" xr:uid="{00000000-0005-0000-0000-00009B120000}"/>
    <cellStyle name="Normal 2 11 3 3 7 2" xfId="3388" xr:uid="{00000000-0005-0000-0000-00009C120000}"/>
    <cellStyle name="Normal 2 11 3 3 8" xfId="3389" xr:uid="{00000000-0005-0000-0000-00009D120000}"/>
    <cellStyle name="Normal 2 11 3 3 8 2" xfId="3390" xr:uid="{00000000-0005-0000-0000-00009E120000}"/>
    <cellStyle name="Normal 2 11 3 3 9" xfId="3391" xr:uid="{00000000-0005-0000-0000-00009F120000}"/>
    <cellStyle name="Normal 2 11 3 3 9 2" xfId="3392" xr:uid="{00000000-0005-0000-0000-0000A0120000}"/>
    <cellStyle name="Normal 2 11 3 4" xfId="3393" xr:uid="{00000000-0005-0000-0000-0000A1120000}"/>
    <cellStyle name="Normal 2 11 3 4 2" xfId="3394" xr:uid="{00000000-0005-0000-0000-0000A2120000}"/>
    <cellStyle name="Normal 2 11 3 5" xfId="3395" xr:uid="{00000000-0005-0000-0000-0000A3120000}"/>
    <cellStyle name="Normal 2 11 3 5 2" xfId="3396" xr:uid="{00000000-0005-0000-0000-0000A4120000}"/>
    <cellStyle name="Normal 2 11 3 6" xfId="3397" xr:uid="{00000000-0005-0000-0000-0000A5120000}"/>
    <cellStyle name="Normal 2 11 3 6 2" xfId="3398" xr:uid="{00000000-0005-0000-0000-0000A6120000}"/>
    <cellStyle name="Normal 2 11 3 7" xfId="3399" xr:uid="{00000000-0005-0000-0000-0000A7120000}"/>
    <cellStyle name="Normal 2 11 3 7 2" xfId="3400" xr:uid="{00000000-0005-0000-0000-0000A8120000}"/>
    <cellStyle name="Normal 2 11 3 8" xfId="3401" xr:uid="{00000000-0005-0000-0000-0000A9120000}"/>
    <cellStyle name="Normal 2 11 3 8 2" xfId="3402" xr:uid="{00000000-0005-0000-0000-0000AA120000}"/>
    <cellStyle name="Normal 2 11 3 9" xfId="3403" xr:uid="{00000000-0005-0000-0000-0000AB120000}"/>
    <cellStyle name="Normal 2 11 3 9 2" xfId="3404" xr:uid="{00000000-0005-0000-0000-0000AC120000}"/>
    <cellStyle name="Normal 2 11 4" xfId="3405" xr:uid="{00000000-0005-0000-0000-0000AD120000}"/>
    <cellStyle name="Normal 2 11 4 10" xfId="3406" xr:uid="{00000000-0005-0000-0000-0000AE120000}"/>
    <cellStyle name="Normal 2 11 4 10 2" xfId="3407" xr:uid="{00000000-0005-0000-0000-0000AF120000}"/>
    <cellStyle name="Normal 2 11 4 11" xfId="3408" xr:uid="{00000000-0005-0000-0000-0000B0120000}"/>
    <cellStyle name="Normal 2 11 4 11 2" xfId="3409" xr:uid="{00000000-0005-0000-0000-0000B1120000}"/>
    <cellStyle name="Normal 2 11 4 12" xfId="3410" xr:uid="{00000000-0005-0000-0000-0000B2120000}"/>
    <cellStyle name="Normal 2 11 4 12 2" xfId="3411" xr:uid="{00000000-0005-0000-0000-0000B3120000}"/>
    <cellStyle name="Normal 2 11 4 13" xfId="3412" xr:uid="{00000000-0005-0000-0000-0000B4120000}"/>
    <cellStyle name="Normal 2 11 4 13 2" xfId="3413" xr:uid="{00000000-0005-0000-0000-0000B5120000}"/>
    <cellStyle name="Normal 2 11 4 14" xfId="3414" xr:uid="{00000000-0005-0000-0000-0000B6120000}"/>
    <cellStyle name="Normal 2 11 4 14 2" xfId="3415" xr:uid="{00000000-0005-0000-0000-0000B7120000}"/>
    <cellStyle name="Normal 2 11 4 15" xfId="3416" xr:uid="{00000000-0005-0000-0000-0000B8120000}"/>
    <cellStyle name="Normal 2 11 4 15 2" xfId="3417" xr:uid="{00000000-0005-0000-0000-0000B9120000}"/>
    <cellStyle name="Normal 2 11 4 16" xfId="3418" xr:uid="{00000000-0005-0000-0000-0000BA120000}"/>
    <cellStyle name="Normal 2 11 4 16 2" xfId="3419" xr:uid="{00000000-0005-0000-0000-0000BB120000}"/>
    <cellStyle name="Normal 2 11 4 17" xfId="3420" xr:uid="{00000000-0005-0000-0000-0000BC120000}"/>
    <cellStyle name="Normal 2 11 4 17 2" xfId="3421" xr:uid="{00000000-0005-0000-0000-0000BD120000}"/>
    <cellStyle name="Normal 2 11 4 18" xfId="3422" xr:uid="{00000000-0005-0000-0000-0000BE120000}"/>
    <cellStyle name="Normal 2 11 4 18 2" xfId="3423" xr:uid="{00000000-0005-0000-0000-0000BF120000}"/>
    <cellStyle name="Normal 2 11 4 19" xfId="3424" xr:uid="{00000000-0005-0000-0000-0000C0120000}"/>
    <cellStyle name="Normal 2 11 4 19 2" xfId="3425" xr:uid="{00000000-0005-0000-0000-0000C1120000}"/>
    <cellStyle name="Normal 2 11 4 2" xfId="3426" xr:uid="{00000000-0005-0000-0000-0000C2120000}"/>
    <cellStyle name="Normal 2 11 4 2 10" xfId="3427" xr:uid="{00000000-0005-0000-0000-0000C3120000}"/>
    <cellStyle name="Normal 2 11 4 2 10 2" xfId="3428" xr:uid="{00000000-0005-0000-0000-0000C4120000}"/>
    <cellStyle name="Normal 2 11 4 2 11" xfId="3429" xr:uid="{00000000-0005-0000-0000-0000C5120000}"/>
    <cellStyle name="Normal 2 11 4 2 11 2" xfId="3430" xr:uid="{00000000-0005-0000-0000-0000C6120000}"/>
    <cellStyle name="Normal 2 11 4 2 12" xfId="3431" xr:uid="{00000000-0005-0000-0000-0000C7120000}"/>
    <cellStyle name="Normal 2 11 4 2 12 2" xfId="3432" xr:uid="{00000000-0005-0000-0000-0000C8120000}"/>
    <cellStyle name="Normal 2 11 4 2 13" xfId="3433" xr:uid="{00000000-0005-0000-0000-0000C9120000}"/>
    <cellStyle name="Normal 2 11 4 2 13 2" xfId="3434" xr:uid="{00000000-0005-0000-0000-0000CA120000}"/>
    <cellStyle name="Normal 2 11 4 2 14" xfId="3435" xr:uid="{00000000-0005-0000-0000-0000CB120000}"/>
    <cellStyle name="Normal 2 11 4 2 14 2" xfId="3436" xr:uid="{00000000-0005-0000-0000-0000CC120000}"/>
    <cellStyle name="Normal 2 11 4 2 15" xfId="3437" xr:uid="{00000000-0005-0000-0000-0000CD120000}"/>
    <cellStyle name="Normal 2 11 4 2 15 2" xfId="3438" xr:uid="{00000000-0005-0000-0000-0000CE120000}"/>
    <cellStyle name="Normal 2 11 4 2 16" xfId="3439" xr:uid="{00000000-0005-0000-0000-0000CF120000}"/>
    <cellStyle name="Normal 2 11 4 2 16 2" xfId="3440" xr:uid="{00000000-0005-0000-0000-0000D0120000}"/>
    <cellStyle name="Normal 2 11 4 2 17" xfId="3441" xr:uid="{00000000-0005-0000-0000-0000D1120000}"/>
    <cellStyle name="Normal 2 11 4 2 17 2" xfId="3442" xr:uid="{00000000-0005-0000-0000-0000D2120000}"/>
    <cellStyle name="Normal 2 11 4 2 18" xfId="3443" xr:uid="{00000000-0005-0000-0000-0000D3120000}"/>
    <cellStyle name="Normal 2 11 4 2 18 2" xfId="3444" xr:uid="{00000000-0005-0000-0000-0000D4120000}"/>
    <cellStyle name="Normal 2 11 4 2 19" xfId="3445" xr:uid="{00000000-0005-0000-0000-0000D5120000}"/>
    <cellStyle name="Normal 2 11 4 2 19 2" xfId="3446" xr:uid="{00000000-0005-0000-0000-0000D6120000}"/>
    <cellStyle name="Normal 2 11 4 2 2" xfId="3447" xr:uid="{00000000-0005-0000-0000-0000D7120000}"/>
    <cellStyle name="Normal 2 11 4 2 2 2" xfId="3448" xr:uid="{00000000-0005-0000-0000-0000D8120000}"/>
    <cellStyle name="Normal 2 11 4 2 20" xfId="3449" xr:uid="{00000000-0005-0000-0000-0000D9120000}"/>
    <cellStyle name="Normal 2 11 4 2 20 2" xfId="3450" xr:uid="{00000000-0005-0000-0000-0000DA120000}"/>
    <cellStyle name="Normal 2 11 4 2 21" xfId="3451" xr:uid="{00000000-0005-0000-0000-0000DB120000}"/>
    <cellStyle name="Normal 2 11 4 2 21 2" xfId="3452" xr:uid="{00000000-0005-0000-0000-0000DC120000}"/>
    <cellStyle name="Normal 2 11 4 2 22" xfId="3453" xr:uid="{00000000-0005-0000-0000-0000DD120000}"/>
    <cellStyle name="Normal 2 11 4 2 3" xfId="3454" xr:uid="{00000000-0005-0000-0000-0000DE120000}"/>
    <cellStyle name="Normal 2 11 4 2 3 2" xfId="3455" xr:uid="{00000000-0005-0000-0000-0000DF120000}"/>
    <cellStyle name="Normal 2 11 4 2 4" xfId="3456" xr:uid="{00000000-0005-0000-0000-0000E0120000}"/>
    <cellStyle name="Normal 2 11 4 2 4 2" xfId="3457" xr:uid="{00000000-0005-0000-0000-0000E1120000}"/>
    <cellStyle name="Normal 2 11 4 2 5" xfId="3458" xr:uid="{00000000-0005-0000-0000-0000E2120000}"/>
    <cellStyle name="Normal 2 11 4 2 5 2" xfId="3459" xr:uid="{00000000-0005-0000-0000-0000E3120000}"/>
    <cellStyle name="Normal 2 11 4 2 6" xfId="3460" xr:uid="{00000000-0005-0000-0000-0000E4120000}"/>
    <cellStyle name="Normal 2 11 4 2 6 2" xfId="3461" xr:uid="{00000000-0005-0000-0000-0000E5120000}"/>
    <cellStyle name="Normal 2 11 4 2 7" xfId="3462" xr:uid="{00000000-0005-0000-0000-0000E6120000}"/>
    <cellStyle name="Normal 2 11 4 2 7 2" xfId="3463" xr:uid="{00000000-0005-0000-0000-0000E7120000}"/>
    <cellStyle name="Normal 2 11 4 2 8" xfId="3464" xr:uid="{00000000-0005-0000-0000-0000E8120000}"/>
    <cellStyle name="Normal 2 11 4 2 8 2" xfId="3465" xr:uid="{00000000-0005-0000-0000-0000E9120000}"/>
    <cellStyle name="Normal 2 11 4 2 9" xfId="3466" xr:uid="{00000000-0005-0000-0000-0000EA120000}"/>
    <cellStyle name="Normal 2 11 4 2 9 2" xfId="3467" xr:uid="{00000000-0005-0000-0000-0000EB120000}"/>
    <cellStyle name="Normal 2 11 4 20" xfId="3468" xr:uid="{00000000-0005-0000-0000-0000EC120000}"/>
    <cellStyle name="Normal 2 11 4 20 2" xfId="3469" xr:uid="{00000000-0005-0000-0000-0000ED120000}"/>
    <cellStyle name="Normal 2 11 4 21" xfId="3470" xr:uid="{00000000-0005-0000-0000-0000EE120000}"/>
    <cellStyle name="Normal 2 11 4 21 2" xfId="3471" xr:uid="{00000000-0005-0000-0000-0000EF120000}"/>
    <cellStyle name="Normal 2 11 4 22" xfId="3472" xr:uid="{00000000-0005-0000-0000-0000F0120000}"/>
    <cellStyle name="Normal 2 11 4 22 2" xfId="3473" xr:uid="{00000000-0005-0000-0000-0000F1120000}"/>
    <cellStyle name="Normal 2 11 4 23" xfId="3474" xr:uid="{00000000-0005-0000-0000-0000F2120000}"/>
    <cellStyle name="Normal 2 11 4 23 2" xfId="3475" xr:uid="{00000000-0005-0000-0000-0000F3120000}"/>
    <cellStyle name="Normal 2 11 4 24" xfId="3476" xr:uid="{00000000-0005-0000-0000-0000F4120000}"/>
    <cellStyle name="Normal 2 11 4 3" xfId="3477" xr:uid="{00000000-0005-0000-0000-0000F5120000}"/>
    <cellStyle name="Normal 2 11 4 3 10" xfId="3478" xr:uid="{00000000-0005-0000-0000-0000F6120000}"/>
    <cellStyle name="Normal 2 11 4 3 10 2" xfId="3479" xr:uid="{00000000-0005-0000-0000-0000F7120000}"/>
    <cellStyle name="Normal 2 11 4 3 11" xfId="3480" xr:uid="{00000000-0005-0000-0000-0000F8120000}"/>
    <cellStyle name="Normal 2 11 4 3 11 2" xfId="3481" xr:uid="{00000000-0005-0000-0000-0000F9120000}"/>
    <cellStyle name="Normal 2 11 4 3 12" xfId="3482" xr:uid="{00000000-0005-0000-0000-0000FA120000}"/>
    <cellStyle name="Normal 2 11 4 3 12 2" xfId="3483" xr:uid="{00000000-0005-0000-0000-0000FB120000}"/>
    <cellStyle name="Normal 2 11 4 3 13" xfId="3484" xr:uid="{00000000-0005-0000-0000-0000FC120000}"/>
    <cellStyle name="Normal 2 11 4 3 13 2" xfId="3485" xr:uid="{00000000-0005-0000-0000-0000FD120000}"/>
    <cellStyle name="Normal 2 11 4 3 14" xfId="3486" xr:uid="{00000000-0005-0000-0000-0000FE120000}"/>
    <cellStyle name="Normal 2 11 4 3 14 2" xfId="3487" xr:uid="{00000000-0005-0000-0000-0000FF120000}"/>
    <cellStyle name="Normal 2 11 4 3 15" xfId="3488" xr:uid="{00000000-0005-0000-0000-000000130000}"/>
    <cellStyle name="Normal 2 11 4 3 15 2" xfId="3489" xr:uid="{00000000-0005-0000-0000-000001130000}"/>
    <cellStyle name="Normal 2 11 4 3 16" xfId="3490" xr:uid="{00000000-0005-0000-0000-000002130000}"/>
    <cellStyle name="Normal 2 11 4 3 16 2" xfId="3491" xr:uid="{00000000-0005-0000-0000-000003130000}"/>
    <cellStyle name="Normal 2 11 4 3 17" xfId="3492" xr:uid="{00000000-0005-0000-0000-000004130000}"/>
    <cellStyle name="Normal 2 11 4 3 17 2" xfId="3493" xr:uid="{00000000-0005-0000-0000-000005130000}"/>
    <cellStyle name="Normal 2 11 4 3 18" xfId="3494" xr:uid="{00000000-0005-0000-0000-000006130000}"/>
    <cellStyle name="Normal 2 11 4 3 18 2" xfId="3495" xr:uid="{00000000-0005-0000-0000-000007130000}"/>
    <cellStyle name="Normal 2 11 4 3 19" xfId="3496" xr:uid="{00000000-0005-0000-0000-000008130000}"/>
    <cellStyle name="Normal 2 11 4 3 19 2" xfId="3497" xr:uid="{00000000-0005-0000-0000-000009130000}"/>
    <cellStyle name="Normal 2 11 4 3 2" xfId="3498" xr:uid="{00000000-0005-0000-0000-00000A130000}"/>
    <cellStyle name="Normal 2 11 4 3 2 2" xfId="3499" xr:uid="{00000000-0005-0000-0000-00000B130000}"/>
    <cellStyle name="Normal 2 11 4 3 20" xfId="3500" xr:uid="{00000000-0005-0000-0000-00000C130000}"/>
    <cellStyle name="Normal 2 11 4 3 20 2" xfId="3501" xr:uid="{00000000-0005-0000-0000-00000D130000}"/>
    <cellStyle name="Normal 2 11 4 3 21" xfId="3502" xr:uid="{00000000-0005-0000-0000-00000E130000}"/>
    <cellStyle name="Normal 2 11 4 3 21 2" xfId="3503" xr:uid="{00000000-0005-0000-0000-00000F130000}"/>
    <cellStyle name="Normal 2 11 4 3 22" xfId="3504" xr:uid="{00000000-0005-0000-0000-000010130000}"/>
    <cellStyle name="Normal 2 11 4 3 3" xfId="3505" xr:uid="{00000000-0005-0000-0000-000011130000}"/>
    <cellStyle name="Normal 2 11 4 3 3 2" xfId="3506" xr:uid="{00000000-0005-0000-0000-000012130000}"/>
    <cellStyle name="Normal 2 11 4 3 4" xfId="3507" xr:uid="{00000000-0005-0000-0000-000013130000}"/>
    <cellStyle name="Normal 2 11 4 3 4 2" xfId="3508" xr:uid="{00000000-0005-0000-0000-000014130000}"/>
    <cellStyle name="Normal 2 11 4 3 5" xfId="3509" xr:uid="{00000000-0005-0000-0000-000015130000}"/>
    <cellStyle name="Normal 2 11 4 3 5 2" xfId="3510" xr:uid="{00000000-0005-0000-0000-000016130000}"/>
    <cellStyle name="Normal 2 11 4 3 6" xfId="3511" xr:uid="{00000000-0005-0000-0000-000017130000}"/>
    <cellStyle name="Normal 2 11 4 3 6 2" xfId="3512" xr:uid="{00000000-0005-0000-0000-000018130000}"/>
    <cellStyle name="Normal 2 11 4 3 7" xfId="3513" xr:uid="{00000000-0005-0000-0000-000019130000}"/>
    <cellStyle name="Normal 2 11 4 3 7 2" xfId="3514" xr:uid="{00000000-0005-0000-0000-00001A130000}"/>
    <cellStyle name="Normal 2 11 4 3 8" xfId="3515" xr:uid="{00000000-0005-0000-0000-00001B130000}"/>
    <cellStyle name="Normal 2 11 4 3 8 2" xfId="3516" xr:uid="{00000000-0005-0000-0000-00001C130000}"/>
    <cellStyle name="Normal 2 11 4 3 9" xfId="3517" xr:uid="{00000000-0005-0000-0000-00001D130000}"/>
    <cellStyle name="Normal 2 11 4 3 9 2" xfId="3518" xr:uid="{00000000-0005-0000-0000-00001E130000}"/>
    <cellStyle name="Normal 2 11 4 4" xfId="3519" xr:uid="{00000000-0005-0000-0000-00001F130000}"/>
    <cellStyle name="Normal 2 11 4 4 2" xfId="3520" xr:uid="{00000000-0005-0000-0000-000020130000}"/>
    <cellStyle name="Normal 2 11 4 5" xfId="3521" xr:uid="{00000000-0005-0000-0000-000021130000}"/>
    <cellStyle name="Normal 2 11 4 5 2" xfId="3522" xr:uid="{00000000-0005-0000-0000-000022130000}"/>
    <cellStyle name="Normal 2 11 4 6" xfId="3523" xr:uid="{00000000-0005-0000-0000-000023130000}"/>
    <cellStyle name="Normal 2 11 4 6 2" xfId="3524" xr:uid="{00000000-0005-0000-0000-000024130000}"/>
    <cellStyle name="Normal 2 11 4 7" xfId="3525" xr:uid="{00000000-0005-0000-0000-000025130000}"/>
    <cellStyle name="Normal 2 11 4 7 2" xfId="3526" xr:uid="{00000000-0005-0000-0000-000026130000}"/>
    <cellStyle name="Normal 2 11 4 8" xfId="3527" xr:uid="{00000000-0005-0000-0000-000027130000}"/>
    <cellStyle name="Normal 2 11 4 8 2" xfId="3528" xr:uid="{00000000-0005-0000-0000-000028130000}"/>
    <cellStyle name="Normal 2 11 4 9" xfId="3529" xr:uid="{00000000-0005-0000-0000-000029130000}"/>
    <cellStyle name="Normal 2 11 4 9 2" xfId="3530" xr:uid="{00000000-0005-0000-0000-00002A130000}"/>
    <cellStyle name="Normal 2 11 5" xfId="3531" xr:uid="{00000000-0005-0000-0000-00002B130000}"/>
    <cellStyle name="Normal 2 11 5 10" xfId="3532" xr:uid="{00000000-0005-0000-0000-00002C130000}"/>
    <cellStyle name="Normal 2 11 5 10 2" xfId="3533" xr:uid="{00000000-0005-0000-0000-00002D130000}"/>
    <cellStyle name="Normal 2 11 5 11" xfId="3534" xr:uid="{00000000-0005-0000-0000-00002E130000}"/>
    <cellStyle name="Normal 2 11 5 11 2" xfId="3535" xr:uid="{00000000-0005-0000-0000-00002F130000}"/>
    <cellStyle name="Normal 2 11 5 12" xfId="3536" xr:uid="{00000000-0005-0000-0000-000030130000}"/>
    <cellStyle name="Normal 2 11 5 12 2" xfId="3537" xr:uid="{00000000-0005-0000-0000-000031130000}"/>
    <cellStyle name="Normal 2 11 5 13" xfId="3538" xr:uid="{00000000-0005-0000-0000-000032130000}"/>
    <cellStyle name="Normal 2 11 5 13 2" xfId="3539" xr:uid="{00000000-0005-0000-0000-000033130000}"/>
    <cellStyle name="Normal 2 11 5 14" xfId="3540" xr:uid="{00000000-0005-0000-0000-000034130000}"/>
    <cellStyle name="Normal 2 11 5 14 2" xfId="3541" xr:uid="{00000000-0005-0000-0000-000035130000}"/>
    <cellStyle name="Normal 2 11 5 15" xfId="3542" xr:uid="{00000000-0005-0000-0000-000036130000}"/>
    <cellStyle name="Normal 2 11 5 15 2" xfId="3543" xr:uid="{00000000-0005-0000-0000-000037130000}"/>
    <cellStyle name="Normal 2 11 5 16" xfId="3544" xr:uid="{00000000-0005-0000-0000-000038130000}"/>
    <cellStyle name="Normal 2 11 5 16 2" xfId="3545" xr:uid="{00000000-0005-0000-0000-000039130000}"/>
    <cellStyle name="Normal 2 11 5 17" xfId="3546" xr:uid="{00000000-0005-0000-0000-00003A130000}"/>
    <cellStyle name="Normal 2 11 5 17 2" xfId="3547" xr:uid="{00000000-0005-0000-0000-00003B130000}"/>
    <cellStyle name="Normal 2 11 5 18" xfId="3548" xr:uid="{00000000-0005-0000-0000-00003C130000}"/>
    <cellStyle name="Normal 2 11 5 18 2" xfId="3549" xr:uid="{00000000-0005-0000-0000-00003D130000}"/>
    <cellStyle name="Normal 2 11 5 19" xfId="3550" xr:uid="{00000000-0005-0000-0000-00003E130000}"/>
    <cellStyle name="Normal 2 11 5 19 2" xfId="3551" xr:uid="{00000000-0005-0000-0000-00003F130000}"/>
    <cellStyle name="Normal 2 11 5 2" xfId="3552" xr:uid="{00000000-0005-0000-0000-000040130000}"/>
    <cellStyle name="Normal 2 11 5 2 2" xfId="3553" xr:uid="{00000000-0005-0000-0000-000041130000}"/>
    <cellStyle name="Normal 2 11 5 20" xfId="3554" xr:uid="{00000000-0005-0000-0000-000042130000}"/>
    <cellStyle name="Normal 2 11 5 20 2" xfId="3555" xr:uid="{00000000-0005-0000-0000-000043130000}"/>
    <cellStyle name="Normal 2 11 5 21" xfId="3556" xr:uid="{00000000-0005-0000-0000-000044130000}"/>
    <cellStyle name="Normal 2 11 5 21 2" xfId="3557" xr:uid="{00000000-0005-0000-0000-000045130000}"/>
    <cellStyle name="Normal 2 11 5 22" xfId="3558" xr:uid="{00000000-0005-0000-0000-000046130000}"/>
    <cellStyle name="Normal 2 11 5 3" xfId="3559" xr:uid="{00000000-0005-0000-0000-000047130000}"/>
    <cellStyle name="Normal 2 11 5 3 2" xfId="3560" xr:uid="{00000000-0005-0000-0000-000048130000}"/>
    <cellStyle name="Normal 2 11 5 4" xfId="3561" xr:uid="{00000000-0005-0000-0000-000049130000}"/>
    <cellStyle name="Normal 2 11 5 4 2" xfId="3562" xr:uid="{00000000-0005-0000-0000-00004A130000}"/>
    <cellStyle name="Normal 2 11 5 5" xfId="3563" xr:uid="{00000000-0005-0000-0000-00004B130000}"/>
    <cellStyle name="Normal 2 11 5 5 2" xfId="3564" xr:uid="{00000000-0005-0000-0000-00004C130000}"/>
    <cellStyle name="Normal 2 11 5 6" xfId="3565" xr:uid="{00000000-0005-0000-0000-00004D130000}"/>
    <cellStyle name="Normal 2 11 5 6 2" xfId="3566" xr:uid="{00000000-0005-0000-0000-00004E130000}"/>
    <cellStyle name="Normal 2 11 5 7" xfId="3567" xr:uid="{00000000-0005-0000-0000-00004F130000}"/>
    <cellStyle name="Normal 2 11 5 7 2" xfId="3568" xr:uid="{00000000-0005-0000-0000-000050130000}"/>
    <cellStyle name="Normal 2 11 5 8" xfId="3569" xr:uid="{00000000-0005-0000-0000-000051130000}"/>
    <cellStyle name="Normal 2 11 5 8 2" xfId="3570" xr:uid="{00000000-0005-0000-0000-000052130000}"/>
    <cellStyle name="Normal 2 11 5 9" xfId="3571" xr:uid="{00000000-0005-0000-0000-000053130000}"/>
    <cellStyle name="Normal 2 11 5 9 2" xfId="3572" xr:uid="{00000000-0005-0000-0000-000054130000}"/>
    <cellStyle name="Normal 2 11 6" xfId="3573" xr:uid="{00000000-0005-0000-0000-000055130000}"/>
    <cellStyle name="Normal 2 11 6 10" xfId="3574" xr:uid="{00000000-0005-0000-0000-000056130000}"/>
    <cellStyle name="Normal 2 11 6 10 2" xfId="3575" xr:uid="{00000000-0005-0000-0000-000057130000}"/>
    <cellStyle name="Normal 2 11 6 11" xfId="3576" xr:uid="{00000000-0005-0000-0000-000058130000}"/>
    <cellStyle name="Normal 2 11 6 11 2" xfId="3577" xr:uid="{00000000-0005-0000-0000-000059130000}"/>
    <cellStyle name="Normal 2 11 6 12" xfId="3578" xr:uid="{00000000-0005-0000-0000-00005A130000}"/>
    <cellStyle name="Normal 2 11 6 12 2" xfId="3579" xr:uid="{00000000-0005-0000-0000-00005B130000}"/>
    <cellStyle name="Normal 2 11 6 13" xfId="3580" xr:uid="{00000000-0005-0000-0000-00005C130000}"/>
    <cellStyle name="Normal 2 11 6 13 2" xfId="3581" xr:uid="{00000000-0005-0000-0000-00005D130000}"/>
    <cellStyle name="Normal 2 11 6 14" xfId="3582" xr:uid="{00000000-0005-0000-0000-00005E130000}"/>
    <cellStyle name="Normal 2 11 6 14 2" xfId="3583" xr:uid="{00000000-0005-0000-0000-00005F130000}"/>
    <cellStyle name="Normal 2 11 6 15" xfId="3584" xr:uid="{00000000-0005-0000-0000-000060130000}"/>
    <cellStyle name="Normal 2 11 6 15 2" xfId="3585" xr:uid="{00000000-0005-0000-0000-000061130000}"/>
    <cellStyle name="Normal 2 11 6 16" xfId="3586" xr:uid="{00000000-0005-0000-0000-000062130000}"/>
    <cellStyle name="Normal 2 11 6 16 2" xfId="3587" xr:uid="{00000000-0005-0000-0000-000063130000}"/>
    <cellStyle name="Normal 2 11 6 17" xfId="3588" xr:uid="{00000000-0005-0000-0000-000064130000}"/>
    <cellStyle name="Normal 2 11 6 17 2" xfId="3589" xr:uid="{00000000-0005-0000-0000-000065130000}"/>
    <cellStyle name="Normal 2 11 6 18" xfId="3590" xr:uid="{00000000-0005-0000-0000-000066130000}"/>
    <cellStyle name="Normal 2 11 6 18 2" xfId="3591" xr:uid="{00000000-0005-0000-0000-000067130000}"/>
    <cellStyle name="Normal 2 11 6 19" xfId="3592" xr:uid="{00000000-0005-0000-0000-000068130000}"/>
    <cellStyle name="Normal 2 11 6 19 2" xfId="3593" xr:uid="{00000000-0005-0000-0000-000069130000}"/>
    <cellStyle name="Normal 2 11 6 2" xfId="3594" xr:uid="{00000000-0005-0000-0000-00006A130000}"/>
    <cellStyle name="Normal 2 11 6 2 2" xfId="3595" xr:uid="{00000000-0005-0000-0000-00006B130000}"/>
    <cellStyle name="Normal 2 11 6 20" xfId="3596" xr:uid="{00000000-0005-0000-0000-00006C130000}"/>
    <cellStyle name="Normal 2 11 6 20 2" xfId="3597" xr:uid="{00000000-0005-0000-0000-00006D130000}"/>
    <cellStyle name="Normal 2 11 6 21" xfId="3598" xr:uid="{00000000-0005-0000-0000-00006E130000}"/>
    <cellStyle name="Normal 2 11 6 21 2" xfId="3599" xr:uid="{00000000-0005-0000-0000-00006F130000}"/>
    <cellStyle name="Normal 2 11 6 22" xfId="3600" xr:uid="{00000000-0005-0000-0000-000070130000}"/>
    <cellStyle name="Normal 2 11 6 3" xfId="3601" xr:uid="{00000000-0005-0000-0000-000071130000}"/>
    <cellStyle name="Normal 2 11 6 3 2" xfId="3602" xr:uid="{00000000-0005-0000-0000-000072130000}"/>
    <cellStyle name="Normal 2 11 6 4" xfId="3603" xr:uid="{00000000-0005-0000-0000-000073130000}"/>
    <cellStyle name="Normal 2 11 6 4 2" xfId="3604" xr:uid="{00000000-0005-0000-0000-000074130000}"/>
    <cellStyle name="Normal 2 11 6 5" xfId="3605" xr:uid="{00000000-0005-0000-0000-000075130000}"/>
    <cellStyle name="Normal 2 11 6 5 2" xfId="3606" xr:uid="{00000000-0005-0000-0000-000076130000}"/>
    <cellStyle name="Normal 2 11 6 6" xfId="3607" xr:uid="{00000000-0005-0000-0000-000077130000}"/>
    <cellStyle name="Normal 2 11 6 6 2" xfId="3608" xr:uid="{00000000-0005-0000-0000-000078130000}"/>
    <cellStyle name="Normal 2 11 6 7" xfId="3609" xr:uid="{00000000-0005-0000-0000-000079130000}"/>
    <cellStyle name="Normal 2 11 6 7 2" xfId="3610" xr:uid="{00000000-0005-0000-0000-00007A130000}"/>
    <cellStyle name="Normal 2 11 6 8" xfId="3611" xr:uid="{00000000-0005-0000-0000-00007B130000}"/>
    <cellStyle name="Normal 2 11 6 8 2" xfId="3612" xr:uid="{00000000-0005-0000-0000-00007C130000}"/>
    <cellStyle name="Normal 2 11 6 9" xfId="3613" xr:uid="{00000000-0005-0000-0000-00007D130000}"/>
    <cellStyle name="Normal 2 11 6 9 2" xfId="3614" xr:uid="{00000000-0005-0000-0000-00007E130000}"/>
    <cellStyle name="Normal 2 11 7" xfId="3615" xr:uid="{00000000-0005-0000-0000-00007F130000}"/>
    <cellStyle name="Normal 2 11 7 2" xfId="3616" xr:uid="{00000000-0005-0000-0000-000080130000}"/>
    <cellStyle name="Normal 2 11 8" xfId="3617" xr:uid="{00000000-0005-0000-0000-000081130000}"/>
    <cellStyle name="Normal 2 11 8 2" xfId="3618" xr:uid="{00000000-0005-0000-0000-000082130000}"/>
    <cellStyle name="Normal 2 11 9" xfId="3619" xr:uid="{00000000-0005-0000-0000-000083130000}"/>
    <cellStyle name="Normal 2 11 9 2" xfId="3620" xr:uid="{00000000-0005-0000-0000-000084130000}"/>
    <cellStyle name="Normal 2 12" xfId="3621" xr:uid="{00000000-0005-0000-0000-000085130000}"/>
    <cellStyle name="Normal 2 12 10" xfId="3622" xr:uid="{00000000-0005-0000-0000-000086130000}"/>
    <cellStyle name="Normal 2 12 10 2" xfId="3623" xr:uid="{00000000-0005-0000-0000-000087130000}"/>
    <cellStyle name="Normal 2 12 11" xfId="3624" xr:uid="{00000000-0005-0000-0000-000088130000}"/>
    <cellStyle name="Normal 2 12 11 2" xfId="3625" xr:uid="{00000000-0005-0000-0000-000089130000}"/>
    <cellStyle name="Normal 2 12 12" xfId="3626" xr:uid="{00000000-0005-0000-0000-00008A130000}"/>
    <cellStyle name="Normal 2 12 12 2" xfId="3627" xr:uid="{00000000-0005-0000-0000-00008B130000}"/>
    <cellStyle name="Normal 2 12 13" xfId="3628" xr:uid="{00000000-0005-0000-0000-00008C130000}"/>
    <cellStyle name="Normal 2 12 13 2" xfId="3629" xr:uid="{00000000-0005-0000-0000-00008D130000}"/>
    <cellStyle name="Normal 2 12 14" xfId="3630" xr:uid="{00000000-0005-0000-0000-00008E130000}"/>
    <cellStyle name="Normal 2 12 14 2" xfId="3631" xr:uid="{00000000-0005-0000-0000-00008F130000}"/>
    <cellStyle name="Normal 2 12 15" xfId="3632" xr:uid="{00000000-0005-0000-0000-000090130000}"/>
    <cellStyle name="Normal 2 12 15 2" xfId="3633" xr:uid="{00000000-0005-0000-0000-000091130000}"/>
    <cellStyle name="Normal 2 12 16" xfId="3634" xr:uid="{00000000-0005-0000-0000-000092130000}"/>
    <cellStyle name="Normal 2 12 16 2" xfId="3635" xr:uid="{00000000-0005-0000-0000-000093130000}"/>
    <cellStyle name="Normal 2 12 17" xfId="3636" xr:uid="{00000000-0005-0000-0000-000094130000}"/>
    <cellStyle name="Normal 2 12 17 2" xfId="3637" xr:uid="{00000000-0005-0000-0000-000095130000}"/>
    <cellStyle name="Normal 2 12 18" xfId="3638" xr:uid="{00000000-0005-0000-0000-000096130000}"/>
    <cellStyle name="Normal 2 12 18 2" xfId="3639" xr:uid="{00000000-0005-0000-0000-000097130000}"/>
    <cellStyle name="Normal 2 12 19" xfId="3640" xr:uid="{00000000-0005-0000-0000-000098130000}"/>
    <cellStyle name="Normal 2 12 19 2" xfId="3641" xr:uid="{00000000-0005-0000-0000-000099130000}"/>
    <cellStyle name="Normal 2 12 2" xfId="3642" xr:uid="{00000000-0005-0000-0000-00009A130000}"/>
    <cellStyle name="Normal 2 12 2 10" xfId="3643" xr:uid="{00000000-0005-0000-0000-00009B130000}"/>
    <cellStyle name="Normal 2 12 2 10 2" xfId="3644" xr:uid="{00000000-0005-0000-0000-00009C130000}"/>
    <cellStyle name="Normal 2 12 2 11" xfId="3645" xr:uid="{00000000-0005-0000-0000-00009D130000}"/>
    <cellStyle name="Normal 2 12 2 11 2" xfId="3646" xr:uid="{00000000-0005-0000-0000-00009E130000}"/>
    <cellStyle name="Normal 2 12 2 12" xfId="3647" xr:uid="{00000000-0005-0000-0000-00009F130000}"/>
    <cellStyle name="Normal 2 12 2 12 2" xfId="3648" xr:uid="{00000000-0005-0000-0000-0000A0130000}"/>
    <cellStyle name="Normal 2 12 2 13" xfId="3649" xr:uid="{00000000-0005-0000-0000-0000A1130000}"/>
    <cellStyle name="Normal 2 12 2 13 2" xfId="3650" xr:uid="{00000000-0005-0000-0000-0000A2130000}"/>
    <cellStyle name="Normal 2 12 2 14" xfId="3651" xr:uid="{00000000-0005-0000-0000-0000A3130000}"/>
    <cellStyle name="Normal 2 12 2 14 2" xfId="3652" xr:uid="{00000000-0005-0000-0000-0000A4130000}"/>
    <cellStyle name="Normal 2 12 2 15" xfId="3653" xr:uid="{00000000-0005-0000-0000-0000A5130000}"/>
    <cellStyle name="Normal 2 12 2 15 2" xfId="3654" xr:uid="{00000000-0005-0000-0000-0000A6130000}"/>
    <cellStyle name="Normal 2 12 2 16" xfId="3655" xr:uid="{00000000-0005-0000-0000-0000A7130000}"/>
    <cellStyle name="Normal 2 12 2 16 2" xfId="3656" xr:uid="{00000000-0005-0000-0000-0000A8130000}"/>
    <cellStyle name="Normal 2 12 2 17" xfId="3657" xr:uid="{00000000-0005-0000-0000-0000A9130000}"/>
    <cellStyle name="Normal 2 12 2 17 2" xfId="3658" xr:uid="{00000000-0005-0000-0000-0000AA130000}"/>
    <cellStyle name="Normal 2 12 2 18" xfId="3659" xr:uid="{00000000-0005-0000-0000-0000AB130000}"/>
    <cellStyle name="Normal 2 12 2 18 2" xfId="3660" xr:uid="{00000000-0005-0000-0000-0000AC130000}"/>
    <cellStyle name="Normal 2 12 2 19" xfId="3661" xr:uid="{00000000-0005-0000-0000-0000AD130000}"/>
    <cellStyle name="Normal 2 12 2 19 2" xfId="3662" xr:uid="{00000000-0005-0000-0000-0000AE130000}"/>
    <cellStyle name="Normal 2 12 2 2" xfId="3663" xr:uid="{00000000-0005-0000-0000-0000AF130000}"/>
    <cellStyle name="Normal 2 12 2 2 2" xfId="3664" xr:uid="{00000000-0005-0000-0000-0000B0130000}"/>
    <cellStyle name="Normal 2 12 2 20" xfId="3665" xr:uid="{00000000-0005-0000-0000-0000B1130000}"/>
    <cellStyle name="Normal 2 12 2 20 2" xfId="3666" xr:uid="{00000000-0005-0000-0000-0000B2130000}"/>
    <cellStyle name="Normal 2 12 2 21" xfId="3667" xr:uid="{00000000-0005-0000-0000-0000B3130000}"/>
    <cellStyle name="Normal 2 12 2 21 2" xfId="3668" xr:uid="{00000000-0005-0000-0000-0000B4130000}"/>
    <cellStyle name="Normal 2 12 2 22" xfId="3669" xr:uid="{00000000-0005-0000-0000-0000B5130000}"/>
    <cellStyle name="Normal 2 12 2 3" xfId="3670" xr:uid="{00000000-0005-0000-0000-0000B6130000}"/>
    <cellStyle name="Normal 2 12 2 3 2" xfId="3671" xr:uid="{00000000-0005-0000-0000-0000B7130000}"/>
    <cellStyle name="Normal 2 12 2 4" xfId="3672" xr:uid="{00000000-0005-0000-0000-0000B8130000}"/>
    <cellStyle name="Normal 2 12 2 4 2" xfId="3673" xr:uid="{00000000-0005-0000-0000-0000B9130000}"/>
    <cellStyle name="Normal 2 12 2 5" xfId="3674" xr:uid="{00000000-0005-0000-0000-0000BA130000}"/>
    <cellStyle name="Normal 2 12 2 5 2" xfId="3675" xr:uid="{00000000-0005-0000-0000-0000BB130000}"/>
    <cellStyle name="Normal 2 12 2 6" xfId="3676" xr:uid="{00000000-0005-0000-0000-0000BC130000}"/>
    <cellStyle name="Normal 2 12 2 6 2" xfId="3677" xr:uid="{00000000-0005-0000-0000-0000BD130000}"/>
    <cellStyle name="Normal 2 12 2 7" xfId="3678" xr:uid="{00000000-0005-0000-0000-0000BE130000}"/>
    <cellStyle name="Normal 2 12 2 7 2" xfId="3679" xr:uid="{00000000-0005-0000-0000-0000BF130000}"/>
    <cellStyle name="Normal 2 12 2 8" xfId="3680" xr:uid="{00000000-0005-0000-0000-0000C0130000}"/>
    <cellStyle name="Normal 2 12 2 8 2" xfId="3681" xr:uid="{00000000-0005-0000-0000-0000C1130000}"/>
    <cellStyle name="Normal 2 12 2 9" xfId="3682" xr:uid="{00000000-0005-0000-0000-0000C2130000}"/>
    <cellStyle name="Normal 2 12 2 9 2" xfId="3683" xr:uid="{00000000-0005-0000-0000-0000C3130000}"/>
    <cellStyle name="Normal 2 12 20" xfId="3684" xr:uid="{00000000-0005-0000-0000-0000C4130000}"/>
    <cellStyle name="Normal 2 12 20 2" xfId="3685" xr:uid="{00000000-0005-0000-0000-0000C5130000}"/>
    <cellStyle name="Normal 2 12 21" xfId="3686" xr:uid="{00000000-0005-0000-0000-0000C6130000}"/>
    <cellStyle name="Normal 2 12 21 2" xfId="3687" xr:uid="{00000000-0005-0000-0000-0000C7130000}"/>
    <cellStyle name="Normal 2 12 22" xfId="3688" xr:uid="{00000000-0005-0000-0000-0000C8130000}"/>
    <cellStyle name="Normal 2 12 22 2" xfId="3689" xr:uid="{00000000-0005-0000-0000-0000C9130000}"/>
    <cellStyle name="Normal 2 12 23" xfId="3690" xr:uid="{00000000-0005-0000-0000-0000CA130000}"/>
    <cellStyle name="Normal 2 12 23 2" xfId="3691" xr:uid="{00000000-0005-0000-0000-0000CB130000}"/>
    <cellStyle name="Normal 2 12 24" xfId="3692" xr:uid="{00000000-0005-0000-0000-0000CC130000}"/>
    <cellStyle name="Normal 2 12 3" xfId="3693" xr:uid="{00000000-0005-0000-0000-0000CD130000}"/>
    <cellStyle name="Normal 2 12 3 10" xfId="3694" xr:uid="{00000000-0005-0000-0000-0000CE130000}"/>
    <cellStyle name="Normal 2 12 3 10 2" xfId="3695" xr:uid="{00000000-0005-0000-0000-0000CF130000}"/>
    <cellStyle name="Normal 2 12 3 11" xfId="3696" xr:uid="{00000000-0005-0000-0000-0000D0130000}"/>
    <cellStyle name="Normal 2 12 3 11 2" xfId="3697" xr:uid="{00000000-0005-0000-0000-0000D1130000}"/>
    <cellStyle name="Normal 2 12 3 12" xfId="3698" xr:uid="{00000000-0005-0000-0000-0000D2130000}"/>
    <cellStyle name="Normal 2 12 3 12 2" xfId="3699" xr:uid="{00000000-0005-0000-0000-0000D3130000}"/>
    <cellStyle name="Normal 2 12 3 13" xfId="3700" xr:uid="{00000000-0005-0000-0000-0000D4130000}"/>
    <cellStyle name="Normal 2 12 3 13 2" xfId="3701" xr:uid="{00000000-0005-0000-0000-0000D5130000}"/>
    <cellStyle name="Normal 2 12 3 14" xfId="3702" xr:uid="{00000000-0005-0000-0000-0000D6130000}"/>
    <cellStyle name="Normal 2 12 3 14 2" xfId="3703" xr:uid="{00000000-0005-0000-0000-0000D7130000}"/>
    <cellStyle name="Normal 2 12 3 15" xfId="3704" xr:uid="{00000000-0005-0000-0000-0000D8130000}"/>
    <cellStyle name="Normal 2 12 3 15 2" xfId="3705" xr:uid="{00000000-0005-0000-0000-0000D9130000}"/>
    <cellStyle name="Normal 2 12 3 16" xfId="3706" xr:uid="{00000000-0005-0000-0000-0000DA130000}"/>
    <cellStyle name="Normal 2 12 3 16 2" xfId="3707" xr:uid="{00000000-0005-0000-0000-0000DB130000}"/>
    <cellStyle name="Normal 2 12 3 17" xfId="3708" xr:uid="{00000000-0005-0000-0000-0000DC130000}"/>
    <cellStyle name="Normal 2 12 3 17 2" xfId="3709" xr:uid="{00000000-0005-0000-0000-0000DD130000}"/>
    <cellStyle name="Normal 2 12 3 18" xfId="3710" xr:uid="{00000000-0005-0000-0000-0000DE130000}"/>
    <cellStyle name="Normal 2 12 3 18 2" xfId="3711" xr:uid="{00000000-0005-0000-0000-0000DF130000}"/>
    <cellStyle name="Normal 2 12 3 19" xfId="3712" xr:uid="{00000000-0005-0000-0000-0000E0130000}"/>
    <cellStyle name="Normal 2 12 3 19 2" xfId="3713" xr:uid="{00000000-0005-0000-0000-0000E1130000}"/>
    <cellStyle name="Normal 2 12 3 2" xfId="3714" xr:uid="{00000000-0005-0000-0000-0000E2130000}"/>
    <cellStyle name="Normal 2 12 3 2 2" xfId="3715" xr:uid="{00000000-0005-0000-0000-0000E3130000}"/>
    <cellStyle name="Normal 2 12 3 20" xfId="3716" xr:uid="{00000000-0005-0000-0000-0000E4130000}"/>
    <cellStyle name="Normal 2 12 3 20 2" xfId="3717" xr:uid="{00000000-0005-0000-0000-0000E5130000}"/>
    <cellStyle name="Normal 2 12 3 21" xfId="3718" xr:uid="{00000000-0005-0000-0000-0000E6130000}"/>
    <cellStyle name="Normal 2 12 3 21 2" xfId="3719" xr:uid="{00000000-0005-0000-0000-0000E7130000}"/>
    <cellStyle name="Normal 2 12 3 22" xfId="3720" xr:uid="{00000000-0005-0000-0000-0000E8130000}"/>
    <cellStyle name="Normal 2 12 3 3" xfId="3721" xr:uid="{00000000-0005-0000-0000-0000E9130000}"/>
    <cellStyle name="Normal 2 12 3 3 2" xfId="3722" xr:uid="{00000000-0005-0000-0000-0000EA130000}"/>
    <cellStyle name="Normal 2 12 3 4" xfId="3723" xr:uid="{00000000-0005-0000-0000-0000EB130000}"/>
    <cellStyle name="Normal 2 12 3 4 2" xfId="3724" xr:uid="{00000000-0005-0000-0000-0000EC130000}"/>
    <cellStyle name="Normal 2 12 3 5" xfId="3725" xr:uid="{00000000-0005-0000-0000-0000ED130000}"/>
    <cellStyle name="Normal 2 12 3 5 2" xfId="3726" xr:uid="{00000000-0005-0000-0000-0000EE130000}"/>
    <cellStyle name="Normal 2 12 3 6" xfId="3727" xr:uid="{00000000-0005-0000-0000-0000EF130000}"/>
    <cellStyle name="Normal 2 12 3 6 2" xfId="3728" xr:uid="{00000000-0005-0000-0000-0000F0130000}"/>
    <cellStyle name="Normal 2 12 3 7" xfId="3729" xr:uid="{00000000-0005-0000-0000-0000F1130000}"/>
    <cellStyle name="Normal 2 12 3 7 2" xfId="3730" xr:uid="{00000000-0005-0000-0000-0000F2130000}"/>
    <cellStyle name="Normal 2 12 3 8" xfId="3731" xr:uid="{00000000-0005-0000-0000-0000F3130000}"/>
    <cellStyle name="Normal 2 12 3 8 2" xfId="3732" xr:uid="{00000000-0005-0000-0000-0000F4130000}"/>
    <cellStyle name="Normal 2 12 3 9" xfId="3733" xr:uid="{00000000-0005-0000-0000-0000F5130000}"/>
    <cellStyle name="Normal 2 12 3 9 2" xfId="3734" xr:uid="{00000000-0005-0000-0000-0000F6130000}"/>
    <cellStyle name="Normal 2 12 4" xfId="3735" xr:uid="{00000000-0005-0000-0000-0000F7130000}"/>
    <cellStyle name="Normal 2 12 4 2" xfId="3736" xr:uid="{00000000-0005-0000-0000-0000F8130000}"/>
    <cellStyle name="Normal 2 12 5" xfId="3737" xr:uid="{00000000-0005-0000-0000-0000F9130000}"/>
    <cellStyle name="Normal 2 12 5 2" xfId="3738" xr:uid="{00000000-0005-0000-0000-0000FA130000}"/>
    <cellStyle name="Normal 2 12 6" xfId="3739" xr:uid="{00000000-0005-0000-0000-0000FB130000}"/>
    <cellStyle name="Normal 2 12 6 2" xfId="3740" xr:uid="{00000000-0005-0000-0000-0000FC130000}"/>
    <cellStyle name="Normal 2 12 7" xfId="3741" xr:uid="{00000000-0005-0000-0000-0000FD130000}"/>
    <cellStyle name="Normal 2 12 7 2" xfId="3742" xr:uid="{00000000-0005-0000-0000-0000FE130000}"/>
    <cellStyle name="Normal 2 12 8" xfId="3743" xr:uid="{00000000-0005-0000-0000-0000FF130000}"/>
    <cellStyle name="Normal 2 12 8 2" xfId="3744" xr:uid="{00000000-0005-0000-0000-000000140000}"/>
    <cellStyle name="Normal 2 12 9" xfId="3745" xr:uid="{00000000-0005-0000-0000-000001140000}"/>
    <cellStyle name="Normal 2 12 9 2" xfId="3746" xr:uid="{00000000-0005-0000-0000-000002140000}"/>
    <cellStyle name="Normal 2 13" xfId="3747" xr:uid="{00000000-0005-0000-0000-000003140000}"/>
    <cellStyle name="Normal 2 13 10" xfId="3748" xr:uid="{00000000-0005-0000-0000-000004140000}"/>
    <cellStyle name="Normal 2 13 10 2" xfId="3749" xr:uid="{00000000-0005-0000-0000-000005140000}"/>
    <cellStyle name="Normal 2 13 11" xfId="3750" xr:uid="{00000000-0005-0000-0000-000006140000}"/>
    <cellStyle name="Normal 2 13 11 2" xfId="3751" xr:uid="{00000000-0005-0000-0000-000007140000}"/>
    <cellStyle name="Normal 2 13 12" xfId="3752" xr:uid="{00000000-0005-0000-0000-000008140000}"/>
    <cellStyle name="Normal 2 13 12 2" xfId="3753" xr:uid="{00000000-0005-0000-0000-000009140000}"/>
    <cellStyle name="Normal 2 13 13" xfId="3754" xr:uid="{00000000-0005-0000-0000-00000A140000}"/>
    <cellStyle name="Normal 2 13 13 2" xfId="3755" xr:uid="{00000000-0005-0000-0000-00000B140000}"/>
    <cellStyle name="Normal 2 13 14" xfId="3756" xr:uid="{00000000-0005-0000-0000-00000C140000}"/>
    <cellStyle name="Normal 2 13 14 2" xfId="3757" xr:uid="{00000000-0005-0000-0000-00000D140000}"/>
    <cellStyle name="Normal 2 13 15" xfId="3758" xr:uid="{00000000-0005-0000-0000-00000E140000}"/>
    <cellStyle name="Normal 2 13 15 2" xfId="3759" xr:uid="{00000000-0005-0000-0000-00000F140000}"/>
    <cellStyle name="Normal 2 13 16" xfId="3760" xr:uid="{00000000-0005-0000-0000-000010140000}"/>
    <cellStyle name="Normal 2 13 16 2" xfId="3761" xr:uid="{00000000-0005-0000-0000-000011140000}"/>
    <cellStyle name="Normal 2 13 17" xfId="3762" xr:uid="{00000000-0005-0000-0000-000012140000}"/>
    <cellStyle name="Normal 2 13 17 2" xfId="3763" xr:uid="{00000000-0005-0000-0000-000013140000}"/>
    <cellStyle name="Normal 2 13 18" xfId="3764" xr:uid="{00000000-0005-0000-0000-000014140000}"/>
    <cellStyle name="Normal 2 13 18 2" xfId="3765" xr:uid="{00000000-0005-0000-0000-000015140000}"/>
    <cellStyle name="Normal 2 13 19" xfId="3766" xr:uid="{00000000-0005-0000-0000-000016140000}"/>
    <cellStyle name="Normal 2 13 19 2" xfId="3767" xr:uid="{00000000-0005-0000-0000-000017140000}"/>
    <cellStyle name="Normal 2 13 2" xfId="3768" xr:uid="{00000000-0005-0000-0000-000018140000}"/>
    <cellStyle name="Normal 2 13 2 10" xfId="3769" xr:uid="{00000000-0005-0000-0000-000019140000}"/>
    <cellStyle name="Normal 2 13 2 10 2" xfId="3770" xr:uid="{00000000-0005-0000-0000-00001A140000}"/>
    <cellStyle name="Normal 2 13 2 11" xfId="3771" xr:uid="{00000000-0005-0000-0000-00001B140000}"/>
    <cellStyle name="Normal 2 13 2 11 2" xfId="3772" xr:uid="{00000000-0005-0000-0000-00001C140000}"/>
    <cellStyle name="Normal 2 13 2 12" xfId="3773" xr:uid="{00000000-0005-0000-0000-00001D140000}"/>
    <cellStyle name="Normal 2 13 2 12 2" xfId="3774" xr:uid="{00000000-0005-0000-0000-00001E140000}"/>
    <cellStyle name="Normal 2 13 2 13" xfId="3775" xr:uid="{00000000-0005-0000-0000-00001F140000}"/>
    <cellStyle name="Normal 2 13 2 13 2" xfId="3776" xr:uid="{00000000-0005-0000-0000-000020140000}"/>
    <cellStyle name="Normal 2 13 2 14" xfId="3777" xr:uid="{00000000-0005-0000-0000-000021140000}"/>
    <cellStyle name="Normal 2 13 2 14 2" xfId="3778" xr:uid="{00000000-0005-0000-0000-000022140000}"/>
    <cellStyle name="Normal 2 13 2 15" xfId="3779" xr:uid="{00000000-0005-0000-0000-000023140000}"/>
    <cellStyle name="Normal 2 13 2 15 2" xfId="3780" xr:uid="{00000000-0005-0000-0000-000024140000}"/>
    <cellStyle name="Normal 2 13 2 16" xfId="3781" xr:uid="{00000000-0005-0000-0000-000025140000}"/>
    <cellStyle name="Normal 2 13 2 16 2" xfId="3782" xr:uid="{00000000-0005-0000-0000-000026140000}"/>
    <cellStyle name="Normal 2 13 2 17" xfId="3783" xr:uid="{00000000-0005-0000-0000-000027140000}"/>
    <cellStyle name="Normal 2 13 2 17 2" xfId="3784" xr:uid="{00000000-0005-0000-0000-000028140000}"/>
    <cellStyle name="Normal 2 13 2 18" xfId="3785" xr:uid="{00000000-0005-0000-0000-000029140000}"/>
    <cellStyle name="Normal 2 13 2 18 2" xfId="3786" xr:uid="{00000000-0005-0000-0000-00002A140000}"/>
    <cellStyle name="Normal 2 13 2 19" xfId="3787" xr:uid="{00000000-0005-0000-0000-00002B140000}"/>
    <cellStyle name="Normal 2 13 2 19 2" xfId="3788" xr:uid="{00000000-0005-0000-0000-00002C140000}"/>
    <cellStyle name="Normal 2 13 2 2" xfId="3789" xr:uid="{00000000-0005-0000-0000-00002D140000}"/>
    <cellStyle name="Normal 2 13 2 2 2" xfId="3790" xr:uid="{00000000-0005-0000-0000-00002E140000}"/>
    <cellStyle name="Normal 2 13 2 20" xfId="3791" xr:uid="{00000000-0005-0000-0000-00002F140000}"/>
    <cellStyle name="Normal 2 13 2 20 2" xfId="3792" xr:uid="{00000000-0005-0000-0000-000030140000}"/>
    <cellStyle name="Normal 2 13 2 21" xfId="3793" xr:uid="{00000000-0005-0000-0000-000031140000}"/>
    <cellStyle name="Normal 2 13 2 21 2" xfId="3794" xr:uid="{00000000-0005-0000-0000-000032140000}"/>
    <cellStyle name="Normal 2 13 2 22" xfId="3795" xr:uid="{00000000-0005-0000-0000-000033140000}"/>
    <cellStyle name="Normal 2 13 2 3" xfId="3796" xr:uid="{00000000-0005-0000-0000-000034140000}"/>
    <cellStyle name="Normal 2 13 2 3 2" xfId="3797" xr:uid="{00000000-0005-0000-0000-000035140000}"/>
    <cellStyle name="Normal 2 13 2 4" xfId="3798" xr:uid="{00000000-0005-0000-0000-000036140000}"/>
    <cellStyle name="Normal 2 13 2 4 2" xfId="3799" xr:uid="{00000000-0005-0000-0000-000037140000}"/>
    <cellStyle name="Normal 2 13 2 5" xfId="3800" xr:uid="{00000000-0005-0000-0000-000038140000}"/>
    <cellStyle name="Normal 2 13 2 5 2" xfId="3801" xr:uid="{00000000-0005-0000-0000-000039140000}"/>
    <cellStyle name="Normal 2 13 2 6" xfId="3802" xr:uid="{00000000-0005-0000-0000-00003A140000}"/>
    <cellStyle name="Normal 2 13 2 6 2" xfId="3803" xr:uid="{00000000-0005-0000-0000-00003B140000}"/>
    <cellStyle name="Normal 2 13 2 7" xfId="3804" xr:uid="{00000000-0005-0000-0000-00003C140000}"/>
    <cellStyle name="Normal 2 13 2 7 2" xfId="3805" xr:uid="{00000000-0005-0000-0000-00003D140000}"/>
    <cellStyle name="Normal 2 13 2 8" xfId="3806" xr:uid="{00000000-0005-0000-0000-00003E140000}"/>
    <cellStyle name="Normal 2 13 2 8 2" xfId="3807" xr:uid="{00000000-0005-0000-0000-00003F140000}"/>
    <cellStyle name="Normal 2 13 2 9" xfId="3808" xr:uid="{00000000-0005-0000-0000-000040140000}"/>
    <cellStyle name="Normal 2 13 2 9 2" xfId="3809" xr:uid="{00000000-0005-0000-0000-000041140000}"/>
    <cellStyle name="Normal 2 13 20" xfId="3810" xr:uid="{00000000-0005-0000-0000-000042140000}"/>
    <cellStyle name="Normal 2 13 20 2" xfId="3811" xr:uid="{00000000-0005-0000-0000-000043140000}"/>
    <cellStyle name="Normal 2 13 21" xfId="3812" xr:uid="{00000000-0005-0000-0000-000044140000}"/>
    <cellStyle name="Normal 2 13 21 2" xfId="3813" xr:uid="{00000000-0005-0000-0000-000045140000}"/>
    <cellStyle name="Normal 2 13 22" xfId="3814" xr:uid="{00000000-0005-0000-0000-000046140000}"/>
    <cellStyle name="Normal 2 13 22 2" xfId="3815" xr:uid="{00000000-0005-0000-0000-000047140000}"/>
    <cellStyle name="Normal 2 13 23" xfId="3816" xr:uid="{00000000-0005-0000-0000-000048140000}"/>
    <cellStyle name="Normal 2 13 23 2" xfId="3817" xr:uid="{00000000-0005-0000-0000-000049140000}"/>
    <cellStyle name="Normal 2 13 24" xfId="3818" xr:uid="{00000000-0005-0000-0000-00004A140000}"/>
    <cellStyle name="Normal 2 13 3" xfId="3819" xr:uid="{00000000-0005-0000-0000-00004B140000}"/>
    <cellStyle name="Normal 2 13 3 10" xfId="3820" xr:uid="{00000000-0005-0000-0000-00004C140000}"/>
    <cellStyle name="Normal 2 13 3 10 2" xfId="3821" xr:uid="{00000000-0005-0000-0000-00004D140000}"/>
    <cellStyle name="Normal 2 13 3 11" xfId="3822" xr:uid="{00000000-0005-0000-0000-00004E140000}"/>
    <cellStyle name="Normal 2 13 3 11 2" xfId="3823" xr:uid="{00000000-0005-0000-0000-00004F140000}"/>
    <cellStyle name="Normal 2 13 3 12" xfId="3824" xr:uid="{00000000-0005-0000-0000-000050140000}"/>
    <cellStyle name="Normal 2 13 3 12 2" xfId="3825" xr:uid="{00000000-0005-0000-0000-000051140000}"/>
    <cellStyle name="Normal 2 13 3 13" xfId="3826" xr:uid="{00000000-0005-0000-0000-000052140000}"/>
    <cellStyle name="Normal 2 13 3 13 2" xfId="3827" xr:uid="{00000000-0005-0000-0000-000053140000}"/>
    <cellStyle name="Normal 2 13 3 14" xfId="3828" xr:uid="{00000000-0005-0000-0000-000054140000}"/>
    <cellStyle name="Normal 2 13 3 14 2" xfId="3829" xr:uid="{00000000-0005-0000-0000-000055140000}"/>
    <cellStyle name="Normal 2 13 3 15" xfId="3830" xr:uid="{00000000-0005-0000-0000-000056140000}"/>
    <cellStyle name="Normal 2 13 3 15 2" xfId="3831" xr:uid="{00000000-0005-0000-0000-000057140000}"/>
    <cellStyle name="Normal 2 13 3 16" xfId="3832" xr:uid="{00000000-0005-0000-0000-000058140000}"/>
    <cellStyle name="Normal 2 13 3 16 2" xfId="3833" xr:uid="{00000000-0005-0000-0000-000059140000}"/>
    <cellStyle name="Normal 2 13 3 17" xfId="3834" xr:uid="{00000000-0005-0000-0000-00005A140000}"/>
    <cellStyle name="Normal 2 13 3 17 2" xfId="3835" xr:uid="{00000000-0005-0000-0000-00005B140000}"/>
    <cellStyle name="Normal 2 13 3 18" xfId="3836" xr:uid="{00000000-0005-0000-0000-00005C140000}"/>
    <cellStyle name="Normal 2 13 3 18 2" xfId="3837" xr:uid="{00000000-0005-0000-0000-00005D140000}"/>
    <cellStyle name="Normal 2 13 3 19" xfId="3838" xr:uid="{00000000-0005-0000-0000-00005E140000}"/>
    <cellStyle name="Normal 2 13 3 19 2" xfId="3839" xr:uid="{00000000-0005-0000-0000-00005F140000}"/>
    <cellStyle name="Normal 2 13 3 2" xfId="3840" xr:uid="{00000000-0005-0000-0000-000060140000}"/>
    <cellStyle name="Normal 2 13 3 2 2" xfId="3841" xr:uid="{00000000-0005-0000-0000-000061140000}"/>
    <cellStyle name="Normal 2 13 3 20" xfId="3842" xr:uid="{00000000-0005-0000-0000-000062140000}"/>
    <cellStyle name="Normal 2 13 3 20 2" xfId="3843" xr:uid="{00000000-0005-0000-0000-000063140000}"/>
    <cellStyle name="Normal 2 13 3 21" xfId="3844" xr:uid="{00000000-0005-0000-0000-000064140000}"/>
    <cellStyle name="Normal 2 13 3 21 2" xfId="3845" xr:uid="{00000000-0005-0000-0000-000065140000}"/>
    <cellStyle name="Normal 2 13 3 22" xfId="3846" xr:uid="{00000000-0005-0000-0000-000066140000}"/>
    <cellStyle name="Normal 2 13 3 3" xfId="3847" xr:uid="{00000000-0005-0000-0000-000067140000}"/>
    <cellStyle name="Normal 2 13 3 3 2" xfId="3848" xr:uid="{00000000-0005-0000-0000-000068140000}"/>
    <cellStyle name="Normal 2 13 3 4" xfId="3849" xr:uid="{00000000-0005-0000-0000-000069140000}"/>
    <cellStyle name="Normal 2 13 3 4 2" xfId="3850" xr:uid="{00000000-0005-0000-0000-00006A140000}"/>
    <cellStyle name="Normal 2 13 3 5" xfId="3851" xr:uid="{00000000-0005-0000-0000-00006B140000}"/>
    <cellStyle name="Normal 2 13 3 5 2" xfId="3852" xr:uid="{00000000-0005-0000-0000-00006C140000}"/>
    <cellStyle name="Normal 2 13 3 6" xfId="3853" xr:uid="{00000000-0005-0000-0000-00006D140000}"/>
    <cellStyle name="Normal 2 13 3 6 2" xfId="3854" xr:uid="{00000000-0005-0000-0000-00006E140000}"/>
    <cellStyle name="Normal 2 13 3 7" xfId="3855" xr:uid="{00000000-0005-0000-0000-00006F140000}"/>
    <cellStyle name="Normal 2 13 3 7 2" xfId="3856" xr:uid="{00000000-0005-0000-0000-000070140000}"/>
    <cellStyle name="Normal 2 13 3 8" xfId="3857" xr:uid="{00000000-0005-0000-0000-000071140000}"/>
    <cellStyle name="Normal 2 13 3 8 2" xfId="3858" xr:uid="{00000000-0005-0000-0000-000072140000}"/>
    <cellStyle name="Normal 2 13 3 9" xfId="3859" xr:uid="{00000000-0005-0000-0000-000073140000}"/>
    <cellStyle name="Normal 2 13 3 9 2" xfId="3860" xr:uid="{00000000-0005-0000-0000-000074140000}"/>
    <cellStyle name="Normal 2 13 4" xfId="3861" xr:uid="{00000000-0005-0000-0000-000075140000}"/>
    <cellStyle name="Normal 2 13 4 2" xfId="3862" xr:uid="{00000000-0005-0000-0000-000076140000}"/>
    <cellStyle name="Normal 2 13 5" xfId="3863" xr:uid="{00000000-0005-0000-0000-000077140000}"/>
    <cellStyle name="Normal 2 13 5 2" xfId="3864" xr:uid="{00000000-0005-0000-0000-000078140000}"/>
    <cellStyle name="Normal 2 13 6" xfId="3865" xr:uid="{00000000-0005-0000-0000-000079140000}"/>
    <cellStyle name="Normal 2 13 6 2" xfId="3866" xr:uid="{00000000-0005-0000-0000-00007A140000}"/>
    <cellStyle name="Normal 2 13 7" xfId="3867" xr:uid="{00000000-0005-0000-0000-00007B140000}"/>
    <cellStyle name="Normal 2 13 7 2" xfId="3868" xr:uid="{00000000-0005-0000-0000-00007C140000}"/>
    <cellStyle name="Normal 2 13 8" xfId="3869" xr:uid="{00000000-0005-0000-0000-00007D140000}"/>
    <cellStyle name="Normal 2 13 8 2" xfId="3870" xr:uid="{00000000-0005-0000-0000-00007E140000}"/>
    <cellStyle name="Normal 2 13 9" xfId="3871" xr:uid="{00000000-0005-0000-0000-00007F140000}"/>
    <cellStyle name="Normal 2 13 9 2" xfId="3872" xr:uid="{00000000-0005-0000-0000-000080140000}"/>
    <cellStyle name="Normal 2 14" xfId="3873" xr:uid="{00000000-0005-0000-0000-000081140000}"/>
    <cellStyle name="Normal 2 14 10" xfId="3874" xr:uid="{00000000-0005-0000-0000-000082140000}"/>
    <cellStyle name="Normal 2 14 10 2" xfId="3875" xr:uid="{00000000-0005-0000-0000-000083140000}"/>
    <cellStyle name="Normal 2 14 11" xfId="3876" xr:uid="{00000000-0005-0000-0000-000084140000}"/>
    <cellStyle name="Normal 2 14 11 2" xfId="3877" xr:uid="{00000000-0005-0000-0000-000085140000}"/>
    <cellStyle name="Normal 2 14 12" xfId="3878" xr:uid="{00000000-0005-0000-0000-000086140000}"/>
    <cellStyle name="Normal 2 14 12 2" xfId="3879" xr:uid="{00000000-0005-0000-0000-000087140000}"/>
    <cellStyle name="Normal 2 14 13" xfId="3880" xr:uid="{00000000-0005-0000-0000-000088140000}"/>
    <cellStyle name="Normal 2 14 13 2" xfId="3881" xr:uid="{00000000-0005-0000-0000-000089140000}"/>
    <cellStyle name="Normal 2 14 14" xfId="3882" xr:uid="{00000000-0005-0000-0000-00008A140000}"/>
    <cellStyle name="Normal 2 14 14 2" xfId="3883" xr:uid="{00000000-0005-0000-0000-00008B140000}"/>
    <cellStyle name="Normal 2 14 15" xfId="3884" xr:uid="{00000000-0005-0000-0000-00008C140000}"/>
    <cellStyle name="Normal 2 14 15 2" xfId="3885" xr:uid="{00000000-0005-0000-0000-00008D140000}"/>
    <cellStyle name="Normal 2 14 16" xfId="3886" xr:uid="{00000000-0005-0000-0000-00008E140000}"/>
    <cellStyle name="Normal 2 14 16 2" xfId="3887" xr:uid="{00000000-0005-0000-0000-00008F140000}"/>
    <cellStyle name="Normal 2 14 17" xfId="3888" xr:uid="{00000000-0005-0000-0000-000090140000}"/>
    <cellStyle name="Normal 2 14 17 2" xfId="3889" xr:uid="{00000000-0005-0000-0000-000091140000}"/>
    <cellStyle name="Normal 2 14 18" xfId="3890" xr:uid="{00000000-0005-0000-0000-000092140000}"/>
    <cellStyle name="Normal 2 14 18 2" xfId="3891" xr:uid="{00000000-0005-0000-0000-000093140000}"/>
    <cellStyle name="Normal 2 14 19" xfId="3892" xr:uid="{00000000-0005-0000-0000-000094140000}"/>
    <cellStyle name="Normal 2 14 19 2" xfId="3893" xr:uid="{00000000-0005-0000-0000-000095140000}"/>
    <cellStyle name="Normal 2 14 2" xfId="3894" xr:uid="{00000000-0005-0000-0000-000096140000}"/>
    <cellStyle name="Normal 2 14 2 10" xfId="3895" xr:uid="{00000000-0005-0000-0000-000097140000}"/>
    <cellStyle name="Normal 2 14 2 10 2" xfId="3896" xr:uid="{00000000-0005-0000-0000-000098140000}"/>
    <cellStyle name="Normal 2 14 2 11" xfId="3897" xr:uid="{00000000-0005-0000-0000-000099140000}"/>
    <cellStyle name="Normal 2 14 2 11 2" xfId="3898" xr:uid="{00000000-0005-0000-0000-00009A140000}"/>
    <cellStyle name="Normal 2 14 2 12" xfId="3899" xr:uid="{00000000-0005-0000-0000-00009B140000}"/>
    <cellStyle name="Normal 2 14 2 12 2" xfId="3900" xr:uid="{00000000-0005-0000-0000-00009C140000}"/>
    <cellStyle name="Normal 2 14 2 13" xfId="3901" xr:uid="{00000000-0005-0000-0000-00009D140000}"/>
    <cellStyle name="Normal 2 14 2 13 2" xfId="3902" xr:uid="{00000000-0005-0000-0000-00009E140000}"/>
    <cellStyle name="Normal 2 14 2 14" xfId="3903" xr:uid="{00000000-0005-0000-0000-00009F140000}"/>
    <cellStyle name="Normal 2 14 2 14 2" xfId="3904" xr:uid="{00000000-0005-0000-0000-0000A0140000}"/>
    <cellStyle name="Normal 2 14 2 15" xfId="3905" xr:uid="{00000000-0005-0000-0000-0000A1140000}"/>
    <cellStyle name="Normal 2 14 2 15 2" xfId="3906" xr:uid="{00000000-0005-0000-0000-0000A2140000}"/>
    <cellStyle name="Normal 2 14 2 16" xfId="3907" xr:uid="{00000000-0005-0000-0000-0000A3140000}"/>
    <cellStyle name="Normal 2 14 2 16 2" xfId="3908" xr:uid="{00000000-0005-0000-0000-0000A4140000}"/>
    <cellStyle name="Normal 2 14 2 17" xfId="3909" xr:uid="{00000000-0005-0000-0000-0000A5140000}"/>
    <cellStyle name="Normal 2 14 2 17 2" xfId="3910" xr:uid="{00000000-0005-0000-0000-0000A6140000}"/>
    <cellStyle name="Normal 2 14 2 18" xfId="3911" xr:uid="{00000000-0005-0000-0000-0000A7140000}"/>
    <cellStyle name="Normal 2 14 2 18 2" xfId="3912" xr:uid="{00000000-0005-0000-0000-0000A8140000}"/>
    <cellStyle name="Normal 2 14 2 19" xfId="3913" xr:uid="{00000000-0005-0000-0000-0000A9140000}"/>
    <cellStyle name="Normal 2 14 2 19 2" xfId="3914" xr:uid="{00000000-0005-0000-0000-0000AA140000}"/>
    <cellStyle name="Normal 2 14 2 2" xfId="3915" xr:uid="{00000000-0005-0000-0000-0000AB140000}"/>
    <cellStyle name="Normal 2 14 2 2 2" xfId="3916" xr:uid="{00000000-0005-0000-0000-0000AC140000}"/>
    <cellStyle name="Normal 2 14 2 20" xfId="3917" xr:uid="{00000000-0005-0000-0000-0000AD140000}"/>
    <cellStyle name="Normal 2 14 2 20 2" xfId="3918" xr:uid="{00000000-0005-0000-0000-0000AE140000}"/>
    <cellStyle name="Normal 2 14 2 21" xfId="3919" xr:uid="{00000000-0005-0000-0000-0000AF140000}"/>
    <cellStyle name="Normal 2 14 2 21 2" xfId="3920" xr:uid="{00000000-0005-0000-0000-0000B0140000}"/>
    <cellStyle name="Normal 2 14 2 22" xfId="3921" xr:uid="{00000000-0005-0000-0000-0000B1140000}"/>
    <cellStyle name="Normal 2 14 2 3" xfId="3922" xr:uid="{00000000-0005-0000-0000-0000B2140000}"/>
    <cellStyle name="Normal 2 14 2 3 2" xfId="3923" xr:uid="{00000000-0005-0000-0000-0000B3140000}"/>
    <cellStyle name="Normal 2 14 2 4" xfId="3924" xr:uid="{00000000-0005-0000-0000-0000B4140000}"/>
    <cellStyle name="Normal 2 14 2 4 2" xfId="3925" xr:uid="{00000000-0005-0000-0000-0000B5140000}"/>
    <cellStyle name="Normal 2 14 2 5" xfId="3926" xr:uid="{00000000-0005-0000-0000-0000B6140000}"/>
    <cellStyle name="Normal 2 14 2 5 2" xfId="3927" xr:uid="{00000000-0005-0000-0000-0000B7140000}"/>
    <cellStyle name="Normal 2 14 2 6" xfId="3928" xr:uid="{00000000-0005-0000-0000-0000B8140000}"/>
    <cellStyle name="Normal 2 14 2 6 2" xfId="3929" xr:uid="{00000000-0005-0000-0000-0000B9140000}"/>
    <cellStyle name="Normal 2 14 2 7" xfId="3930" xr:uid="{00000000-0005-0000-0000-0000BA140000}"/>
    <cellStyle name="Normal 2 14 2 7 2" xfId="3931" xr:uid="{00000000-0005-0000-0000-0000BB140000}"/>
    <cellStyle name="Normal 2 14 2 8" xfId="3932" xr:uid="{00000000-0005-0000-0000-0000BC140000}"/>
    <cellStyle name="Normal 2 14 2 8 2" xfId="3933" xr:uid="{00000000-0005-0000-0000-0000BD140000}"/>
    <cellStyle name="Normal 2 14 2 9" xfId="3934" xr:uid="{00000000-0005-0000-0000-0000BE140000}"/>
    <cellStyle name="Normal 2 14 2 9 2" xfId="3935" xr:uid="{00000000-0005-0000-0000-0000BF140000}"/>
    <cellStyle name="Normal 2 14 20" xfId="3936" xr:uid="{00000000-0005-0000-0000-0000C0140000}"/>
    <cellStyle name="Normal 2 14 20 2" xfId="3937" xr:uid="{00000000-0005-0000-0000-0000C1140000}"/>
    <cellStyle name="Normal 2 14 21" xfId="3938" xr:uid="{00000000-0005-0000-0000-0000C2140000}"/>
    <cellStyle name="Normal 2 14 21 2" xfId="3939" xr:uid="{00000000-0005-0000-0000-0000C3140000}"/>
    <cellStyle name="Normal 2 14 22" xfId="3940" xr:uid="{00000000-0005-0000-0000-0000C4140000}"/>
    <cellStyle name="Normal 2 14 22 2" xfId="3941" xr:uid="{00000000-0005-0000-0000-0000C5140000}"/>
    <cellStyle name="Normal 2 14 23" xfId="3942" xr:uid="{00000000-0005-0000-0000-0000C6140000}"/>
    <cellStyle name="Normal 2 14 23 2" xfId="3943" xr:uid="{00000000-0005-0000-0000-0000C7140000}"/>
    <cellStyle name="Normal 2 14 24" xfId="3944" xr:uid="{00000000-0005-0000-0000-0000C8140000}"/>
    <cellStyle name="Normal 2 14 3" xfId="3945" xr:uid="{00000000-0005-0000-0000-0000C9140000}"/>
    <cellStyle name="Normal 2 14 3 10" xfId="3946" xr:uid="{00000000-0005-0000-0000-0000CA140000}"/>
    <cellStyle name="Normal 2 14 3 10 2" xfId="3947" xr:uid="{00000000-0005-0000-0000-0000CB140000}"/>
    <cellStyle name="Normal 2 14 3 11" xfId="3948" xr:uid="{00000000-0005-0000-0000-0000CC140000}"/>
    <cellStyle name="Normal 2 14 3 11 2" xfId="3949" xr:uid="{00000000-0005-0000-0000-0000CD140000}"/>
    <cellStyle name="Normal 2 14 3 12" xfId="3950" xr:uid="{00000000-0005-0000-0000-0000CE140000}"/>
    <cellStyle name="Normal 2 14 3 12 2" xfId="3951" xr:uid="{00000000-0005-0000-0000-0000CF140000}"/>
    <cellStyle name="Normal 2 14 3 13" xfId="3952" xr:uid="{00000000-0005-0000-0000-0000D0140000}"/>
    <cellStyle name="Normal 2 14 3 13 2" xfId="3953" xr:uid="{00000000-0005-0000-0000-0000D1140000}"/>
    <cellStyle name="Normal 2 14 3 14" xfId="3954" xr:uid="{00000000-0005-0000-0000-0000D2140000}"/>
    <cellStyle name="Normal 2 14 3 14 2" xfId="3955" xr:uid="{00000000-0005-0000-0000-0000D3140000}"/>
    <cellStyle name="Normal 2 14 3 15" xfId="3956" xr:uid="{00000000-0005-0000-0000-0000D4140000}"/>
    <cellStyle name="Normal 2 14 3 15 2" xfId="3957" xr:uid="{00000000-0005-0000-0000-0000D5140000}"/>
    <cellStyle name="Normal 2 14 3 16" xfId="3958" xr:uid="{00000000-0005-0000-0000-0000D6140000}"/>
    <cellStyle name="Normal 2 14 3 16 2" xfId="3959" xr:uid="{00000000-0005-0000-0000-0000D7140000}"/>
    <cellStyle name="Normal 2 14 3 17" xfId="3960" xr:uid="{00000000-0005-0000-0000-0000D8140000}"/>
    <cellStyle name="Normal 2 14 3 17 2" xfId="3961" xr:uid="{00000000-0005-0000-0000-0000D9140000}"/>
    <cellStyle name="Normal 2 14 3 18" xfId="3962" xr:uid="{00000000-0005-0000-0000-0000DA140000}"/>
    <cellStyle name="Normal 2 14 3 18 2" xfId="3963" xr:uid="{00000000-0005-0000-0000-0000DB140000}"/>
    <cellStyle name="Normal 2 14 3 19" xfId="3964" xr:uid="{00000000-0005-0000-0000-0000DC140000}"/>
    <cellStyle name="Normal 2 14 3 19 2" xfId="3965" xr:uid="{00000000-0005-0000-0000-0000DD140000}"/>
    <cellStyle name="Normal 2 14 3 2" xfId="3966" xr:uid="{00000000-0005-0000-0000-0000DE140000}"/>
    <cellStyle name="Normal 2 14 3 2 2" xfId="3967" xr:uid="{00000000-0005-0000-0000-0000DF140000}"/>
    <cellStyle name="Normal 2 14 3 20" xfId="3968" xr:uid="{00000000-0005-0000-0000-0000E0140000}"/>
    <cellStyle name="Normal 2 14 3 20 2" xfId="3969" xr:uid="{00000000-0005-0000-0000-0000E1140000}"/>
    <cellStyle name="Normal 2 14 3 21" xfId="3970" xr:uid="{00000000-0005-0000-0000-0000E2140000}"/>
    <cellStyle name="Normal 2 14 3 21 2" xfId="3971" xr:uid="{00000000-0005-0000-0000-0000E3140000}"/>
    <cellStyle name="Normal 2 14 3 22" xfId="3972" xr:uid="{00000000-0005-0000-0000-0000E4140000}"/>
    <cellStyle name="Normal 2 14 3 3" xfId="3973" xr:uid="{00000000-0005-0000-0000-0000E5140000}"/>
    <cellStyle name="Normal 2 14 3 3 2" xfId="3974" xr:uid="{00000000-0005-0000-0000-0000E6140000}"/>
    <cellStyle name="Normal 2 14 3 4" xfId="3975" xr:uid="{00000000-0005-0000-0000-0000E7140000}"/>
    <cellStyle name="Normal 2 14 3 4 2" xfId="3976" xr:uid="{00000000-0005-0000-0000-0000E8140000}"/>
    <cellStyle name="Normal 2 14 3 5" xfId="3977" xr:uid="{00000000-0005-0000-0000-0000E9140000}"/>
    <cellStyle name="Normal 2 14 3 5 2" xfId="3978" xr:uid="{00000000-0005-0000-0000-0000EA140000}"/>
    <cellStyle name="Normal 2 14 3 6" xfId="3979" xr:uid="{00000000-0005-0000-0000-0000EB140000}"/>
    <cellStyle name="Normal 2 14 3 6 2" xfId="3980" xr:uid="{00000000-0005-0000-0000-0000EC140000}"/>
    <cellStyle name="Normal 2 14 3 7" xfId="3981" xr:uid="{00000000-0005-0000-0000-0000ED140000}"/>
    <cellStyle name="Normal 2 14 3 7 2" xfId="3982" xr:uid="{00000000-0005-0000-0000-0000EE140000}"/>
    <cellStyle name="Normal 2 14 3 8" xfId="3983" xr:uid="{00000000-0005-0000-0000-0000EF140000}"/>
    <cellStyle name="Normal 2 14 3 8 2" xfId="3984" xr:uid="{00000000-0005-0000-0000-0000F0140000}"/>
    <cellStyle name="Normal 2 14 3 9" xfId="3985" xr:uid="{00000000-0005-0000-0000-0000F1140000}"/>
    <cellStyle name="Normal 2 14 3 9 2" xfId="3986" xr:uid="{00000000-0005-0000-0000-0000F2140000}"/>
    <cellStyle name="Normal 2 14 4" xfId="3987" xr:uid="{00000000-0005-0000-0000-0000F3140000}"/>
    <cellStyle name="Normal 2 14 4 2" xfId="3988" xr:uid="{00000000-0005-0000-0000-0000F4140000}"/>
    <cellStyle name="Normal 2 14 5" xfId="3989" xr:uid="{00000000-0005-0000-0000-0000F5140000}"/>
    <cellStyle name="Normal 2 14 5 2" xfId="3990" xr:uid="{00000000-0005-0000-0000-0000F6140000}"/>
    <cellStyle name="Normal 2 14 6" xfId="3991" xr:uid="{00000000-0005-0000-0000-0000F7140000}"/>
    <cellStyle name="Normal 2 14 6 2" xfId="3992" xr:uid="{00000000-0005-0000-0000-0000F8140000}"/>
    <cellStyle name="Normal 2 14 7" xfId="3993" xr:uid="{00000000-0005-0000-0000-0000F9140000}"/>
    <cellStyle name="Normal 2 14 7 2" xfId="3994" xr:uid="{00000000-0005-0000-0000-0000FA140000}"/>
    <cellStyle name="Normal 2 14 8" xfId="3995" xr:uid="{00000000-0005-0000-0000-0000FB140000}"/>
    <cellStyle name="Normal 2 14 8 2" xfId="3996" xr:uid="{00000000-0005-0000-0000-0000FC140000}"/>
    <cellStyle name="Normal 2 14 9" xfId="3997" xr:uid="{00000000-0005-0000-0000-0000FD140000}"/>
    <cellStyle name="Normal 2 14 9 2" xfId="3998" xr:uid="{00000000-0005-0000-0000-0000FE140000}"/>
    <cellStyle name="Normal 2 15" xfId="3999" xr:uid="{00000000-0005-0000-0000-0000FF140000}"/>
    <cellStyle name="Normal 2 15 10" xfId="4000" xr:uid="{00000000-0005-0000-0000-000000150000}"/>
    <cellStyle name="Normal 2 15 10 2" xfId="4001" xr:uid="{00000000-0005-0000-0000-000001150000}"/>
    <cellStyle name="Normal 2 15 11" xfId="4002" xr:uid="{00000000-0005-0000-0000-000002150000}"/>
    <cellStyle name="Normal 2 15 11 2" xfId="4003" xr:uid="{00000000-0005-0000-0000-000003150000}"/>
    <cellStyle name="Normal 2 15 12" xfId="4004" xr:uid="{00000000-0005-0000-0000-000004150000}"/>
    <cellStyle name="Normal 2 15 12 2" xfId="4005" xr:uid="{00000000-0005-0000-0000-000005150000}"/>
    <cellStyle name="Normal 2 15 13" xfId="4006" xr:uid="{00000000-0005-0000-0000-000006150000}"/>
    <cellStyle name="Normal 2 15 13 2" xfId="4007" xr:uid="{00000000-0005-0000-0000-000007150000}"/>
    <cellStyle name="Normal 2 15 14" xfId="4008" xr:uid="{00000000-0005-0000-0000-000008150000}"/>
    <cellStyle name="Normal 2 15 14 2" xfId="4009" xr:uid="{00000000-0005-0000-0000-000009150000}"/>
    <cellStyle name="Normal 2 15 15" xfId="4010" xr:uid="{00000000-0005-0000-0000-00000A150000}"/>
    <cellStyle name="Normal 2 15 15 2" xfId="4011" xr:uid="{00000000-0005-0000-0000-00000B150000}"/>
    <cellStyle name="Normal 2 15 16" xfId="4012" xr:uid="{00000000-0005-0000-0000-00000C150000}"/>
    <cellStyle name="Normal 2 15 16 2" xfId="4013" xr:uid="{00000000-0005-0000-0000-00000D150000}"/>
    <cellStyle name="Normal 2 15 17" xfId="4014" xr:uid="{00000000-0005-0000-0000-00000E150000}"/>
    <cellStyle name="Normal 2 15 17 2" xfId="4015" xr:uid="{00000000-0005-0000-0000-00000F150000}"/>
    <cellStyle name="Normal 2 15 18" xfId="4016" xr:uid="{00000000-0005-0000-0000-000010150000}"/>
    <cellStyle name="Normal 2 15 18 2" xfId="4017" xr:uid="{00000000-0005-0000-0000-000011150000}"/>
    <cellStyle name="Normal 2 15 19" xfId="4018" xr:uid="{00000000-0005-0000-0000-000012150000}"/>
    <cellStyle name="Normal 2 15 19 2" xfId="4019" xr:uid="{00000000-0005-0000-0000-000013150000}"/>
    <cellStyle name="Normal 2 15 2" xfId="4020" xr:uid="{00000000-0005-0000-0000-000014150000}"/>
    <cellStyle name="Normal 2 15 2 2" xfId="4021" xr:uid="{00000000-0005-0000-0000-000015150000}"/>
    <cellStyle name="Normal 2 15 20" xfId="4022" xr:uid="{00000000-0005-0000-0000-000016150000}"/>
    <cellStyle name="Normal 2 15 20 2" xfId="4023" xr:uid="{00000000-0005-0000-0000-000017150000}"/>
    <cellStyle name="Normal 2 15 21" xfId="4024" xr:uid="{00000000-0005-0000-0000-000018150000}"/>
    <cellStyle name="Normal 2 15 21 2" xfId="4025" xr:uid="{00000000-0005-0000-0000-000019150000}"/>
    <cellStyle name="Normal 2 15 22" xfId="4026" xr:uid="{00000000-0005-0000-0000-00001A150000}"/>
    <cellStyle name="Normal 2 15 3" xfId="4027" xr:uid="{00000000-0005-0000-0000-00001B150000}"/>
    <cellStyle name="Normal 2 15 3 2" xfId="4028" xr:uid="{00000000-0005-0000-0000-00001C150000}"/>
    <cellStyle name="Normal 2 15 4" xfId="4029" xr:uid="{00000000-0005-0000-0000-00001D150000}"/>
    <cellStyle name="Normal 2 15 4 2" xfId="4030" xr:uid="{00000000-0005-0000-0000-00001E150000}"/>
    <cellStyle name="Normal 2 15 5" xfId="4031" xr:uid="{00000000-0005-0000-0000-00001F150000}"/>
    <cellStyle name="Normal 2 15 5 2" xfId="4032" xr:uid="{00000000-0005-0000-0000-000020150000}"/>
    <cellStyle name="Normal 2 15 6" xfId="4033" xr:uid="{00000000-0005-0000-0000-000021150000}"/>
    <cellStyle name="Normal 2 15 6 2" xfId="4034" xr:uid="{00000000-0005-0000-0000-000022150000}"/>
    <cellStyle name="Normal 2 15 7" xfId="4035" xr:uid="{00000000-0005-0000-0000-000023150000}"/>
    <cellStyle name="Normal 2 15 7 2" xfId="4036" xr:uid="{00000000-0005-0000-0000-000024150000}"/>
    <cellStyle name="Normal 2 15 8" xfId="4037" xr:uid="{00000000-0005-0000-0000-000025150000}"/>
    <cellStyle name="Normal 2 15 8 2" xfId="4038" xr:uid="{00000000-0005-0000-0000-000026150000}"/>
    <cellStyle name="Normal 2 15 9" xfId="4039" xr:uid="{00000000-0005-0000-0000-000027150000}"/>
    <cellStyle name="Normal 2 15 9 2" xfId="4040" xr:uid="{00000000-0005-0000-0000-000028150000}"/>
    <cellStyle name="Normal 2 16" xfId="4041" xr:uid="{00000000-0005-0000-0000-000029150000}"/>
    <cellStyle name="Normal 2 16 10" xfId="4042" xr:uid="{00000000-0005-0000-0000-00002A150000}"/>
    <cellStyle name="Normal 2 16 10 2" xfId="4043" xr:uid="{00000000-0005-0000-0000-00002B150000}"/>
    <cellStyle name="Normal 2 16 11" xfId="4044" xr:uid="{00000000-0005-0000-0000-00002C150000}"/>
    <cellStyle name="Normal 2 16 11 2" xfId="4045" xr:uid="{00000000-0005-0000-0000-00002D150000}"/>
    <cellStyle name="Normal 2 16 12" xfId="4046" xr:uid="{00000000-0005-0000-0000-00002E150000}"/>
    <cellStyle name="Normal 2 16 12 2" xfId="4047" xr:uid="{00000000-0005-0000-0000-00002F150000}"/>
    <cellStyle name="Normal 2 16 13" xfId="4048" xr:uid="{00000000-0005-0000-0000-000030150000}"/>
    <cellStyle name="Normal 2 16 13 2" xfId="4049" xr:uid="{00000000-0005-0000-0000-000031150000}"/>
    <cellStyle name="Normal 2 16 14" xfId="4050" xr:uid="{00000000-0005-0000-0000-000032150000}"/>
    <cellStyle name="Normal 2 16 14 2" xfId="4051" xr:uid="{00000000-0005-0000-0000-000033150000}"/>
    <cellStyle name="Normal 2 16 15" xfId="4052" xr:uid="{00000000-0005-0000-0000-000034150000}"/>
    <cellStyle name="Normal 2 16 15 2" xfId="4053" xr:uid="{00000000-0005-0000-0000-000035150000}"/>
    <cellStyle name="Normal 2 16 16" xfId="4054" xr:uid="{00000000-0005-0000-0000-000036150000}"/>
    <cellStyle name="Normal 2 16 16 2" xfId="4055" xr:uid="{00000000-0005-0000-0000-000037150000}"/>
    <cellStyle name="Normal 2 16 17" xfId="4056" xr:uid="{00000000-0005-0000-0000-000038150000}"/>
    <cellStyle name="Normal 2 16 17 2" xfId="4057" xr:uid="{00000000-0005-0000-0000-000039150000}"/>
    <cellStyle name="Normal 2 16 18" xfId="4058" xr:uid="{00000000-0005-0000-0000-00003A150000}"/>
    <cellStyle name="Normal 2 16 18 2" xfId="4059" xr:uid="{00000000-0005-0000-0000-00003B150000}"/>
    <cellStyle name="Normal 2 16 19" xfId="4060" xr:uid="{00000000-0005-0000-0000-00003C150000}"/>
    <cellStyle name="Normal 2 16 19 2" xfId="4061" xr:uid="{00000000-0005-0000-0000-00003D150000}"/>
    <cellStyle name="Normal 2 16 2" xfId="4062" xr:uid="{00000000-0005-0000-0000-00003E150000}"/>
    <cellStyle name="Normal 2 16 2 2" xfId="4063" xr:uid="{00000000-0005-0000-0000-00003F150000}"/>
    <cellStyle name="Normal 2 16 20" xfId="4064" xr:uid="{00000000-0005-0000-0000-000040150000}"/>
    <cellStyle name="Normal 2 16 20 2" xfId="4065" xr:uid="{00000000-0005-0000-0000-000041150000}"/>
    <cellStyle name="Normal 2 16 21" xfId="4066" xr:uid="{00000000-0005-0000-0000-000042150000}"/>
    <cellStyle name="Normal 2 16 21 2" xfId="4067" xr:uid="{00000000-0005-0000-0000-000043150000}"/>
    <cellStyle name="Normal 2 16 22" xfId="4068" xr:uid="{00000000-0005-0000-0000-000044150000}"/>
    <cellStyle name="Normal 2 16 3" xfId="4069" xr:uid="{00000000-0005-0000-0000-000045150000}"/>
    <cellStyle name="Normal 2 16 3 2" xfId="4070" xr:uid="{00000000-0005-0000-0000-000046150000}"/>
    <cellStyle name="Normal 2 16 4" xfId="4071" xr:uid="{00000000-0005-0000-0000-000047150000}"/>
    <cellStyle name="Normal 2 16 4 2" xfId="4072" xr:uid="{00000000-0005-0000-0000-000048150000}"/>
    <cellStyle name="Normal 2 16 5" xfId="4073" xr:uid="{00000000-0005-0000-0000-000049150000}"/>
    <cellStyle name="Normal 2 16 5 2" xfId="4074" xr:uid="{00000000-0005-0000-0000-00004A150000}"/>
    <cellStyle name="Normal 2 16 6" xfId="4075" xr:uid="{00000000-0005-0000-0000-00004B150000}"/>
    <cellStyle name="Normal 2 16 6 2" xfId="4076" xr:uid="{00000000-0005-0000-0000-00004C150000}"/>
    <cellStyle name="Normal 2 16 7" xfId="4077" xr:uid="{00000000-0005-0000-0000-00004D150000}"/>
    <cellStyle name="Normal 2 16 7 2" xfId="4078" xr:uid="{00000000-0005-0000-0000-00004E150000}"/>
    <cellStyle name="Normal 2 16 8" xfId="4079" xr:uid="{00000000-0005-0000-0000-00004F150000}"/>
    <cellStyle name="Normal 2 16 8 2" xfId="4080" xr:uid="{00000000-0005-0000-0000-000050150000}"/>
    <cellStyle name="Normal 2 16 9" xfId="4081" xr:uid="{00000000-0005-0000-0000-000051150000}"/>
    <cellStyle name="Normal 2 16 9 2" xfId="4082" xr:uid="{00000000-0005-0000-0000-000052150000}"/>
    <cellStyle name="Normal 2 17" xfId="6" xr:uid="{00000000-0005-0000-0000-000053150000}"/>
    <cellStyle name="Normal 2 17 10" xfId="4083" xr:uid="{00000000-0005-0000-0000-000054150000}"/>
    <cellStyle name="Normal 2 17 10 2" xfId="4084" xr:uid="{00000000-0005-0000-0000-000055150000}"/>
    <cellStyle name="Normal 2 17 11" xfId="4085" xr:uid="{00000000-0005-0000-0000-000056150000}"/>
    <cellStyle name="Normal 2 17 11 2" xfId="4086" xr:uid="{00000000-0005-0000-0000-000057150000}"/>
    <cellStyle name="Normal 2 17 12" xfId="4087" xr:uid="{00000000-0005-0000-0000-000058150000}"/>
    <cellStyle name="Normal 2 17 12 2" xfId="4088" xr:uid="{00000000-0005-0000-0000-000059150000}"/>
    <cellStyle name="Normal 2 17 13" xfId="4089" xr:uid="{00000000-0005-0000-0000-00005A150000}"/>
    <cellStyle name="Normal 2 17 13 2" xfId="4090" xr:uid="{00000000-0005-0000-0000-00005B150000}"/>
    <cellStyle name="Normal 2 17 14" xfId="4091" xr:uid="{00000000-0005-0000-0000-00005C150000}"/>
    <cellStyle name="Normal 2 17 14 2" xfId="4092" xr:uid="{00000000-0005-0000-0000-00005D150000}"/>
    <cellStyle name="Normal 2 17 15" xfId="4093" xr:uid="{00000000-0005-0000-0000-00005E150000}"/>
    <cellStyle name="Normal 2 17 15 2" xfId="4094" xr:uid="{00000000-0005-0000-0000-00005F150000}"/>
    <cellStyle name="Normal 2 17 16" xfId="4095" xr:uid="{00000000-0005-0000-0000-000060150000}"/>
    <cellStyle name="Normal 2 17 16 2" xfId="4096" xr:uid="{00000000-0005-0000-0000-000061150000}"/>
    <cellStyle name="Normal 2 17 17" xfId="4097" xr:uid="{00000000-0005-0000-0000-000062150000}"/>
    <cellStyle name="Normal 2 17 17 2" xfId="4098" xr:uid="{00000000-0005-0000-0000-000063150000}"/>
    <cellStyle name="Normal 2 17 18" xfId="4099" xr:uid="{00000000-0005-0000-0000-000064150000}"/>
    <cellStyle name="Normal 2 17 18 2" xfId="4100" xr:uid="{00000000-0005-0000-0000-000065150000}"/>
    <cellStyle name="Normal 2 17 19" xfId="4101" xr:uid="{00000000-0005-0000-0000-000066150000}"/>
    <cellStyle name="Normal 2 17 19 2" xfId="4102" xr:uid="{00000000-0005-0000-0000-000067150000}"/>
    <cellStyle name="Normal 2 17 2" xfId="4103" xr:uid="{00000000-0005-0000-0000-000068150000}"/>
    <cellStyle name="Normal 2 17 2 2" xfId="4104" xr:uid="{00000000-0005-0000-0000-000069150000}"/>
    <cellStyle name="Normal 2 17 20" xfId="4105" xr:uid="{00000000-0005-0000-0000-00006A150000}"/>
    <cellStyle name="Normal 2 17 20 2" xfId="4106" xr:uid="{00000000-0005-0000-0000-00006B150000}"/>
    <cellStyle name="Normal 2 17 3" xfId="4107" xr:uid="{00000000-0005-0000-0000-00006C150000}"/>
    <cellStyle name="Normal 2 17 3 2" xfId="4108" xr:uid="{00000000-0005-0000-0000-00006D150000}"/>
    <cellStyle name="Normal 2 17 4" xfId="4109" xr:uid="{00000000-0005-0000-0000-00006E150000}"/>
    <cellStyle name="Normal 2 17 4 2" xfId="4110" xr:uid="{00000000-0005-0000-0000-00006F150000}"/>
    <cellStyle name="Normal 2 17 5" xfId="4111" xr:uid="{00000000-0005-0000-0000-000070150000}"/>
    <cellStyle name="Normal 2 17 5 2" xfId="4112" xr:uid="{00000000-0005-0000-0000-000071150000}"/>
    <cellStyle name="Normal 2 17 6" xfId="4113" xr:uid="{00000000-0005-0000-0000-000072150000}"/>
    <cellStyle name="Normal 2 17 6 2" xfId="4114" xr:uid="{00000000-0005-0000-0000-000073150000}"/>
    <cellStyle name="Normal 2 17 7" xfId="4115" xr:uid="{00000000-0005-0000-0000-000074150000}"/>
    <cellStyle name="Normal 2 17 7 2" xfId="4116" xr:uid="{00000000-0005-0000-0000-000075150000}"/>
    <cellStyle name="Normal 2 17 8" xfId="4117" xr:uid="{00000000-0005-0000-0000-000076150000}"/>
    <cellStyle name="Normal 2 17 8 2" xfId="4118" xr:uid="{00000000-0005-0000-0000-000077150000}"/>
    <cellStyle name="Normal 2 17 9" xfId="4119" xr:uid="{00000000-0005-0000-0000-000078150000}"/>
    <cellStyle name="Normal 2 17 9 2" xfId="4120" xr:uid="{00000000-0005-0000-0000-000079150000}"/>
    <cellStyle name="Normal 2 18" xfId="4121" xr:uid="{00000000-0005-0000-0000-00007A150000}"/>
    <cellStyle name="Normal 2 19" xfId="4122" xr:uid="{00000000-0005-0000-0000-00007B150000}"/>
    <cellStyle name="Normal 2 2" xfId="11" xr:uid="{00000000-0005-0000-0000-00007C150000}"/>
    <cellStyle name="Normal 2 2 10" xfId="4123" xr:uid="{00000000-0005-0000-0000-00007D150000}"/>
    <cellStyle name="Normal 2 2 10 10" xfId="4124" xr:uid="{00000000-0005-0000-0000-00007E150000}"/>
    <cellStyle name="Normal 2 2 10 10 2" xfId="4125" xr:uid="{00000000-0005-0000-0000-00007F150000}"/>
    <cellStyle name="Normal 2 2 10 11" xfId="4126" xr:uid="{00000000-0005-0000-0000-000080150000}"/>
    <cellStyle name="Normal 2 2 10 11 2" xfId="4127" xr:uid="{00000000-0005-0000-0000-000081150000}"/>
    <cellStyle name="Normal 2 2 10 12" xfId="4128" xr:uid="{00000000-0005-0000-0000-000082150000}"/>
    <cellStyle name="Normal 2 2 10 12 2" xfId="4129" xr:uid="{00000000-0005-0000-0000-000083150000}"/>
    <cellStyle name="Normal 2 2 10 13" xfId="4130" xr:uid="{00000000-0005-0000-0000-000084150000}"/>
    <cellStyle name="Normal 2 2 10 13 2" xfId="4131" xr:uid="{00000000-0005-0000-0000-000085150000}"/>
    <cellStyle name="Normal 2 2 10 14" xfId="4132" xr:uid="{00000000-0005-0000-0000-000086150000}"/>
    <cellStyle name="Normal 2 2 10 14 2" xfId="4133" xr:uid="{00000000-0005-0000-0000-000087150000}"/>
    <cellStyle name="Normal 2 2 10 15" xfId="4134" xr:uid="{00000000-0005-0000-0000-000088150000}"/>
    <cellStyle name="Normal 2 2 10 15 2" xfId="4135" xr:uid="{00000000-0005-0000-0000-000089150000}"/>
    <cellStyle name="Normal 2 2 10 16" xfId="4136" xr:uid="{00000000-0005-0000-0000-00008A150000}"/>
    <cellStyle name="Normal 2 2 10 16 2" xfId="4137" xr:uid="{00000000-0005-0000-0000-00008B150000}"/>
    <cellStyle name="Normal 2 2 10 17" xfId="4138" xr:uid="{00000000-0005-0000-0000-00008C150000}"/>
    <cellStyle name="Normal 2 2 10 17 2" xfId="4139" xr:uid="{00000000-0005-0000-0000-00008D150000}"/>
    <cellStyle name="Normal 2 2 10 18" xfId="4140" xr:uid="{00000000-0005-0000-0000-00008E150000}"/>
    <cellStyle name="Normal 2 2 10 18 2" xfId="4141" xr:uid="{00000000-0005-0000-0000-00008F150000}"/>
    <cellStyle name="Normal 2 2 10 19" xfId="4142" xr:uid="{00000000-0005-0000-0000-000090150000}"/>
    <cellStyle name="Normal 2 2 10 19 2" xfId="4143" xr:uid="{00000000-0005-0000-0000-000091150000}"/>
    <cellStyle name="Normal 2 2 10 2" xfId="4144" xr:uid="{00000000-0005-0000-0000-000092150000}"/>
    <cellStyle name="Normal 2 2 10 2 10" xfId="4145" xr:uid="{00000000-0005-0000-0000-000093150000}"/>
    <cellStyle name="Normal 2 2 10 2 10 2" xfId="4146" xr:uid="{00000000-0005-0000-0000-000094150000}"/>
    <cellStyle name="Normal 2 2 10 2 11" xfId="4147" xr:uid="{00000000-0005-0000-0000-000095150000}"/>
    <cellStyle name="Normal 2 2 10 2 11 2" xfId="4148" xr:uid="{00000000-0005-0000-0000-000096150000}"/>
    <cellStyle name="Normal 2 2 10 2 12" xfId="4149" xr:uid="{00000000-0005-0000-0000-000097150000}"/>
    <cellStyle name="Normal 2 2 10 2 12 2" xfId="4150" xr:uid="{00000000-0005-0000-0000-000098150000}"/>
    <cellStyle name="Normal 2 2 10 2 13" xfId="4151" xr:uid="{00000000-0005-0000-0000-000099150000}"/>
    <cellStyle name="Normal 2 2 10 2 13 2" xfId="4152" xr:uid="{00000000-0005-0000-0000-00009A150000}"/>
    <cellStyle name="Normal 2 2 10 2 14" xfId="4153" xr:uid="{00000000-0005-0000-0000-00009B150000}"/>
    <cellStyle name="Normal 2 2 10 2 14 2" xfId="4154" xr:uid="{00000000-0005-0000-0000-00009C150000}"/>
    <cellStyle name="Normal 2 2 10 2 15" xfId="4155" xr:uid="{00000000-0005-0000-0000-00009D150000}"/>
    <cellStyle name="Normal 2 2 10 2 15 2" xfId="4156" xr:uid="{00000000-0005-0000-0000-00009E150000}"/>
    <cellStyle name="Normal 2 2 10 2 16" xfId="4157" xr:uid="{00000000-0005-0000-0000-00009F150000}"/>
    <cellStyle name="Normal 2 2 10 2 16 2" xfId="4158" xr:uid="{00000000-0005-0000-0000-0000A0150000}"/>
    <cellStyle name="Normal 2 2 10 2 17" xfId="4159" xr:uid="{00000000-0005-0000-0000-0000A1150000}"/>
    <cellStyle name="Normal 2 2 10 2 17 2" xfId="4160" xr:uid="{00000000-0005-0000-0000-0000A2150000}"/>
    <cellStyle name="Normal 2 2 10 2 18" xfId="4161" xr:uid="{00000000-0005-0000-0000-0000A3150000}"/>
    <cellStyle name="Normal 2 2 10 2 18 2" xfId="4162" xr:uid="{00000000-0005-0000-0000-0000A4150000}"/>
    <cellStyle name="Normal 2 2 10 2 19" xfId="4163" xr:uid="{00000000-0005-0000-0000-0000A5150000}"/>
    <cellStyle name="Normal 2 2 10 2 19 2" xfId="4164" xr:uid="{00000000-0005-0000-0000-0000A6150000}"/>
    <cellStyle name="Normal 2 2 10 2 2" xfId="4165" xr:uid="{00000000-0005-0000-0000-0000A7150000}"/>
    <cellStyle name="Normal 2 2 10 2 2 2" xfId="4166" xr:uid="{00000000-0005-0000-0000-0000A8150000}"/>
    <cellStyle name="Normal 2 2 10 2 20" xfId="4167" xr:uid="{00000000-0005-0000-0000-0000A9150000}"/>
    <cellStyle name="Normal 2 2 10 2 20 2" xfId="4168" xr:uid="{00000000-0005-0000-0000-0000AA150000}"/>
    <cellStyle name="Normal 2 2 10 2 21" xfId="4169" xr:uid="{00000000-0005-0000-0000-0000AB150000}"/>
    <cellStyle name="Normal 2 2 10 2 21 2" xfId="4170" xr:uid="{00000000-0005-0000-0000-0000AC150000}"/>
    <cellStyle name="Normal 2 2 10 2 22" xfId="4171" xr:uid="{00000000-0005-0000-0000-0000AD150000}"/>
    <cellStyle name="Normal 2 2 10 2 3" xfId="4172" xr:uid="{00000000-0005-0000-0000-0000AE150000}"/>
    <cellStyle name="Normal 2 2 10 2 3 2" xfId="4173" xr:uid="{00000000-0005-0000-0000-0000AF150000}"/>
    <cellStyle name="Normal 2 2 10 2 4" xfId="4174" xr:uid="{00000000-0005-0000-0000-0000B0150000}"/>
    <cellStyle name="Normal 2 2 10 2 4 2" xfId="4175" xr:uid="{00000000-0005-0000-0000-0000B1150000}"/>
    <cellStyle name="Normal 2 2 10 2 5" xfId="4176" xr:uid="{00000000-0005-0000-0000-0000B2150000}"/>
    <cellStyle name="Normal 2 2 10 2 5 2" xfId="4177" xr:uid="{00000000-0005-0000-0000-0000B3150000}"/>
    <cellStyle name="Normal 2 2 10 2 6" xfId="4178" xr:uid="{00000000-0005-0000-0000-0000B4150000}"/>
    <cellStyle name="Normal 2 2 10 2 6 2" xfId="4179" xr:uid="{00000000-0005-0000-0000-0000B5150000}"/>
    <cellStyle name="Normal 2 2 10 2 7" xfId="4180" xr:uid="{00000000-0005-0000-0000-0000B6150000}"/>
    <cellStyle name="Normal 2 2 10 2 7 2" xfId="4181" xr:uid="{00000000-0005-0000-0000-0000B7150000}"/>
    <cellStyle name="Normal 2 2 10 2 8" xfId="4182" xr:uid="{00000000-0005-0000-0000-0000B8150000}"/>
    <cellStyle name="Normal 2 2 10 2 8 2" xfId="4183" xr:uid="{00000000-0005-0000-0000-0000B9150000}"/>
    <cellStyle name="Normal 2 2 10 2 9" xfId="4184" xr:uid="{00000000-0005-0000-0000-0000BA150000}"/>
    <cellStyle name="Normal 2 2 10 2 9 2" xfId="4185" xr:uid="{00000000-0005-0000-0000-0000BB150000}"/>
    <cellStyle name="Normal 2 2 10 20" xfId="4186" xr:uid="{00000000-0005-0000-0000-0000BC150000}"/>
    <cellStyle name="Normal 2 2 10 20 2" xfId="4187" xr:uid="{00000000-0005-0000-0000-0000BD150000}"/>
    <cellStyle name="Normal 2 2 10 21" xfId="4188" xr:uid="{00000000-0005-0000-0000-0000BE150000}"/>
    <cellStyle name="Normal 2 2 10 21 2" xfId="4189" xr:uid="{00000000-0005-0000-0000-0000BF150000}"/>
    <cellStyle name="Normal 2 2 10 22" xfId="4190" xr:uid="{00000000-0005-0000-0000-0000C0150000}"/>
    <cellStyle name="Normal 2 2 10 22 2" xfId="4191" xr:uid="{00000000-0005-0000-0000-0000C1150000}"/>
    <cellStyle name="Normal 2 2 10 23" xfId="4192" xr:uid="{00000000-0005-0000-0000-0000C2150000}"/>
    <cellStyle name="Normal 2 2 10 23 2" xfId="4193" xr:uid="{00000000-0005-0000-0000-0000C3150000}"/>
    <cellStyle name="Normal 2 2 10 24" xfId="4194" xr:uid="{00000000-0005-0000-0000-0000C4150000}"/>
    <cellStyle name="Normal 2 2 10 3" xfId="4195" xr:uid="{00000000-0005-0000-0000-0000C5150000}"/>
    <cellStyle name="Normal 2 2 10 3 10" xfId="4196" xr:uid="{00000000-0005-0000-0000-0000C6150000}"/>
    <cellStyle name="Normal 2 2 10 3 10 2" xfId="4197" xr:uid="{00000000-0005-0000-0000-0000C7150000}"/>
    <cellStyle name="Normal 2 2 10 3 11" xfId="4198" xr:uid="{00000000-0005-0000-0000-0000C8150000}"/>
    <cellStyle name="Normal 2 2 10 3 11 2" xfId="4199" xr:uid="{00000000-0005-0000-0000-0000C9150000}"/>
    <cellStyle name="Normal 2 2 10 3 12" xfId="4200" xr:uid="{00000000-0005-0000-0000-0000CA150000}"/>
    <cellStyle name="Normal 2 2 10 3 12 2" xfId="4201" xr:uid="{00000000-0005-0000-0000-0000CB150000}"/>
    <cellStyle name="Normal 2 2 10 3 13" xfId="4202" xr:uid="{00000000-0005-0000-0000-0000CC150000}"/>
    <cellStyle name="Normal 2 2 10 3 13 2" xfId="4203" xr:uid="{00000000-0005-0000-0000-0000CD150000}"/>
    <cellStyle name="Normal 2 2 10 3 14" xfId="4204" xr:uid="{00000000-0005-0000-0000-0000CE150000}"/>
    <cellStyle name="Normal 2 2 10 3 14 2" xfId="4205" xr:uid="{00000000-0005-0000-0000-0000CF150000}"/>
    <cellStyle name="Normal 2 2 10 3 15" xfId="4206" xr:uid="{00000000-0005-0000-0000-0000D0150000}"/>
    <cellStyle name="Normal 2 2 10 3 15 2" xfId="4207" xr:uid="{00000000-0005-0000-0000-0000D1150000}"/>
    <cellStyle name="Normal 2 2 10 3 16" xfId="4208" xr:uid="{00000000-0005-0000-0000-0000D2150000}"/>
    <cellStyle name="Normal 2 2 10 3 16 2" xfId="4209" xr:uid="{00000000-0005-0000-0000-0000D3150000}"/>
    <cellStyle name="Normal 2 2 10 3 17" xfId="4210" xr:uid="{00000000-0005-0000-0000-0000D4150000}"/>
    <cellStyle name="Normal 2 2 10 3 17 2" xfId="4211" xr:uid="{00000000-0005-0000-0000-0000D5150000}"/>
    <cellStyle name="Normal 2 2 10 3 18" xfId="4212" xr:uid="{00000000-0005-0000-0000-0000D6150000}"/>
    <cellStyle name="Normal 2 2 10 3 18 2" xfId="4213" xr:uid="{00000000-0005-0000-0000-0000D7150000}"/>
    <cellStyle name="Normal 2 2 10 3 19" xfId="4214" xr:uid="{00000000-0005-0000-0000-0000D8150000}"/>
    <cellStyle name="Normal 2 2 10 3 19 2" xfId="4215" xr:uid="{00000000-0005-0000-0000-0000D9150000}"/>
    <cellStyle name="Normal 2 2 10 3 2" xfId="4216" xr:uid="{00000000-0005-0000-0000-0000DA150000}"/>
    <cellStyle name="Normal 2 2 10 3 2 2" xfId="4217" xr:uid="{00000000-0005-0000-0000-0000DB150000}"/>
    <cellStyle name="Normal 2 2 10 3 20" xfId="4218" xr:uid="{00000000-0005-0000-0000-0000DC150000}"/>
    <cellStyle name="Normal 2 2 10 3 20 2" xfId="4219" xr:uid="{00000000-0005-0000-0000-0000DD150000}"/>
    <cellStyle name="Normal 2 2 10 3 21" xfId="4220" xr:uid="{00000000-0005-0000-0000-0000DE150000}"/>
    <cellStyle name="Normal 2 2 10 3 21 2" xfId="4221" xr:uid="{00000000-0005-0000-0000-0000DF150000}"/>
    <cellStyle name="Normal 2 2 10 3 22" xfId="4222" xr:uid="{00000000-0005-0000-0000-0000E0150000}"/>
    <cellStyle name="Normal 2 2 10 3 3" xfId="4223" xr:uid="{00000000-0005-0000-0000-0000E1150000}"/>
    <cellStyle name="Normal 2 2 10 3 3 2" xfId="4224" xr:uid="{00000000-0005-0000-0000-0000E2150000}"/>
    <cellStyle name="Normal 2 2 10 3 4" xfId="4225" xr:uid="{00000000-0005-0000-0000-0000E3150000}"/>
    <cellStyle name="Normal 2 2 10 3 4 2" xfId="4226" xr:uid="{00000000-0005-0000-0000-0000E4150000}"/>
    <cellStyle name="Normal 2 2 10 3 5" xfId="4227" xr:uid="{00000000-0005-0000-0000-0000E5150000}"/>
    <cellStyle name="Normal 2 2 10 3 5 2" xfId="4228" xr:uid="{00000000-0005-0000-0000-0000E6150000}"/>
    <cellStyle name="Normal 2 2 10 3 6" xfId="4229" xr:uid="{00000000-0005-0000-0000-0000E7150000}"/>
    <cellStyle name="Normal 2 2 10 3 6 2" xfId="4230" xr:uid="{00000000-0005-0000-0000-0000E8150000}"/>
    <cellStyle name="Normal 2 2 10 3 7" xfId="4231" xr:uid="{00000000-0005-0000-0000-0000E9150000}"/>
    <cellStyle name="Normal 2 2 10 3 7 2" xfId="4232" xr:uid="{00000000-0005-0000-0000-0000EA150000}"/>
    <cellStyle name="Normal 2 2 10 3 8" xfId="4233" xr:uid="{00000000-0005-0000-0000-0000EB150000}"/>
    <cellStyle name="Normal 2 2 10 3 8 2" xfId="4234" xr:uid="{00000000-0005-0000-0000-0000EC150000}"/>
    <cellStyle name="Normal 2 2 10 3 9" xfId="4235" xr:uid="{00000000-0005-0000-0000-0000ED150000}"/>
    <cellStyle name="Normal 2 2 10 3 9 2" xfId="4236" xr:uid="{00000000-0005-0000-0000-0000EE150000}"/>
    <cellStyle name="Normal 2 2 10 4" xfId="4237" xr:uid="{00000000-0005-0000-0000-0000EF150000}"/>
    <cellStyle name="Normal 2 2 10 4 2" xfId="4238" xr:uid="{00000000-0005-0000-0000-0000F0150000}"/>
    <cellStyle name="Normal 2 2 10 5" xfId="4239" xr:uid="{00000000-0005-0000-0000-0000F1150000}"/>
    <cellStyle name="Normal 2 2 10 5 2" xfId="4240" xr:uid="{00000000-0005-0000-0000-0000F2150000}"/>
    <cellStyle name="Normal 2 2 10 6" xfId="4241" xr:uid="{00000000-0005-0000-0000-0000F3150000}"/>
    <cellStyle name="Normal 2 2 10 6 2" xfId="4242" xr:uid="{00000000-0005-0000-0000-0000F4150000}"/>
    <cellStyle name="Normal 2 2 10 7" xfId="4243" xr:uid="{00000000-0005-0000-0000-0000F5150000}"/>
    <cellStyle name="Normal 2 2 10 7 2" xfId="4244" xr:uid="{00000000-0005-0000-0000-0000F6150000}"/>
    <cellStyle name="Normal 2 2 10 8" xfId="4245" xr:uid="{00000000-0005-0000-0000-0000F7150000}"/>
    <cellStyle name="Normal 2 2 10 8 2" xfId="4246" xr:uid="{00000000-0005-0000-0000-0000F8150000}"/>
    <cellStyle name="Normal 2 2 10 9" xfId="4247" xr:uid="{00000000-0005-0000-0000-0000F9150000}"/>
    <cellStyle name="Normal 2 2 10 9 2" xfId="4248" xr:uid="{00000000-0005-0000-0000-0000FA150000}"/>
    <cellStyle name="Normal 2 2 11" xfId="4249" xr:uid="{00000000-0005-0000-0000-0000FB150000}"/>
    <cellStyle name="Normal 2 2 11 10" xfId="4250" xr:uid="{00000000-0005-0000-0000-0000FC150000}"/>
    <cellStyle name="Normal 2 2 11 10 2" xfId="4251" xr:uid="{00000000-0005-0000-0000-0000FD150000}"/>
    <cellStyle name="Normal 2 2 11 11" xfId="4252" xr:uid="{00000000-0005-0000-0000-0000FE150000}"/>
    <cellStyle name="Normal 2 2 11 11 2" xfId="4253" xr:uid="{00000000-0005-0000-0000-0000FF150000}"/>
    <cellStyle name="Normal 2 2 11 12" xfId="4254" xr:uid="{00000000-0005-0000-0000-000000160000}"/>
    <cellStyle name="Normal 2 2 11 12 2" xfId="4255" xr:uid="{00000000-0005-0000-0000-000001160000}"/>
    <cellStyle name="Normal 2 2 11 13" xfId="4256" xr:uid="{00000000-0005-0000-0000-000002160000}"/>
    <cellStyle name="Normal 2 2 11 13 2" xfId="4257" xr:uid="{00000000-0005-0000-0000-000003160000}"/>
    <cellStyle name="Normal 2 2 11 14" xfId="4258" xr:uid="{00000000-0005-0000-0000-000004160000}"/>
    <cellStyle name="Normal 2 2 11 14 2" xfId="4259" xr:uid="{00000000-0005-0000-0000-000005160000}"/>
    <cellStyle name="Normal 2 2 11 15" xfId="4260" xr:uid="{00000000-0005-0000-0000-000006160000}"/>
    <cellStyle name="Normal 2 2 11 15 2" xfId="4261" xr:uid="{00000000-0005-0000-0000-000007160000}"/>
    <cellStyle name="Normal 2 2 11 16" xfId="4262" xr:uid="{00000000-0005-0000-0000-000008160000}"/>
    <cellStyle name="Normal 2 2 11 16 2" xfId="4263" xr:uid="{00000000-0005-0000-0000-000009160000}"/>
    <cellStyle name="Normal 2 2 11 17" xfId="4264" xr:uid="{00000000-0005-0000-0000-00000A160000}"/>
    <cellStyle name="Normal 2 2 11 17 2" xfId="4265" xr:uid="{00000000-0005-0000-0000-00000B160000}"/>
    <cellStyle name="Normal 2 2 11 18" xfId="4266" xr:uid="{00000000-0005-0000-0000-00000C160000}"/>
    <cellStyle name="Normal 2 2 11 18 2" xfId="4267" xr:uid="{00000000-0005-0000-0000-00000D160000}"/>
    <cellStyle name="Normal 2 2 11 19" xfId="4268" xr:uid="{00000000-0005-0000-0000-00000E160000}"/>
    <cellStyle name="Normal 2 2 11 19 2" xfId="4269" xr:uid="{00000000-0005-0000-0000-00000F160000}"/>
    <cellStyle name="Normal 2 2 11 2" xfId="4270" xr:uid="{00000000-0005-0000-0000-000010160000}"/>
    <cellStyle name="Normal 2 2 11 2 10" xfId="4271" xr:uid="{00000000-0005-0000-0000-000011160000}"/>
    <cellStyle name="Normal 2 2 11 2 10 2" xfId="4272" xr:uid="{00000000-0005-0000-0000-000012160000}"/>
    <cellStyle name="Normal 2 2 11 2 11" xfId="4273" xr:uid="{00000000-0005-0000-0000-000013160000}"/>
    <cellStyle name="Normal 2 2 11 2 11 2" xfId="4274" xr:uid="{00000000-0005-0000-0000-000014160000}"/>
    <cellStyle name="Normal 2 2 11 2 12" xfId="4275" xr:uid="{00000000-0005-0000-0000-000015160000}"/>
    <cellStyle name="Normal 2 2 11 2 12 2" xfId="4276" xr:uid="{00000000-0005-0000-0000-000016160000}"/>
    <cellStyle name="Normal 2 2 11 2 13" xfId="4277" xr:uid="{00000000-0005-0000-0000-000017160000}"/>
    <cellStyle name="Normal 2 2 11 2 13 2" xfId="4278" xr:uid="{00000000-0005-0000-0000-000018160000}"/>
    <cellStyle name="Normal 2 2 11 2 14" xfId="4279" xr:uid="{00000000-0005-0000-0000-000019160000}"/>
    <cellStyle name="Normal 2 2 11 2 14 2" xfId="4280" xr:uid="{00000000-0005-0000-0000-00001A160000}"/>
    <cellStyle name="Normal 2 2 11 2 15" xfId="4281" xr:uid="{00000000-0005-0000-0000-00001B160000}"/>
    <cellStyle name="Normal 2 2 11 2 15 2" xfId="4282" xr:uid="{00000000-0005-0000-0000-00001C160000}"/>
    <cellStyle name="Normal 2 2 11 2 16" xfId="4283" xr:uid="{00000000-0005-0000-0000-00001D160000}"/>
    <cellStyle name="Normal 2 2 11 2 16 2" xfId="4284" xr:uid="{00000000-0005-0000-0000-00001E160000}"/>
    <cellStyle name="Normal 2 2 11 2 17" xfId="4285" xr:uid="{00000000-0005-0000-0000-00001F160000}"/>
    <cellStyle name="Normal 2 2 11 2 17 2" xfId="4286" xr:uid="{00000000-0005-0000-0000-000020160000}"/>
    <cellStyle name="Normal 2 2 11 2 18" xfId="4287" xr:uid="{00000000-0005-0000-0000-000021160000}"/>
    <cellStyle name="Normal 2 2 11 2 18 2" xfId="4288" xr:uid="{00000000-0005-0000-0000-000022160000}"/>
    <cellStyle name="Normal 2 2 11 2 19" xfId="4289" xr:uid="{00000000-0005-0000-0000-000023160000}"/>
    <cellStyle name="Normal 2 2 11 2 19 2" xfId="4290" xr:uid="{00000000-0005-0000-0000-000024160000}"/>
    <cellStyle name="Normal 2 2 11 2 2" xfId="4291" xr:uid="{00000000-0005-0000-0000-000025160000}"/>
    <cellStyle name="Normal 2 2 11 2 2 2" xfId="4292" xr:uid="{00000000-0005-0000-0000-000026160000}"/>
    <cellStyle name="Normal 2 2 11 2 20" xfId="4293" xr:uid="{00000000-0005-0000-0000-000027160000}"/>
    <cellStyle name="Normal 2 2 11 2 20 2" xfId="4294" xr:uid="{00000000-0005-0000-0000-000028160000}"/>
    <cellStyle name="Normal 2 2 11 2 21" xfId="4295" xr:uid="{00000000-0005-0000-0000-000029160000}"/>
    <cellStyle name="Normal 2 2 11 2 21 2" xfId="4296" xr:uid="{00000000-0005-0000-0000-00002A160000}"/>
    <cellStyle name="Normal 2 2 11 2 22" xfId="4297" xr:uid="{00000000-0005-0000-0000-00002B160000}"/>
    <cellStyle name="Normal 2 2 11 2 3" xfId="4298" xr:uid="{00000000-0005-0000-0000-00002C160000}"/>
    <cellStyle name="Normal 2 2 11 2 3 2" xfId="4299" xr:uid="{00000000-0005-0000-0000-00002D160000}"/>
    <cellStyle name="Normal 2 2 11 2 4" xfId="4300" xr:uid="{00000000-0005-0000-0000-00002E160000}"/>
    <cellStyle name="Normal 2 2 11 2 4 2" xfId="4301" xr:uid="{00000000-0005-0000-0000-00002F160000}"/>
    <cellStyle name="Normal 2 2 11 2 5" xfId="4302" xr:uid="{00000000-0005-0000-0000-000030160000}"/>
    <cellStyle name="Normal 2 2 11 2 5 2" xfId="4303" xr:uid="{00000000-0005-0000-0000-000031160000}"/>
    <cellStyle name="Normal 2 2 11 2 6" xfId="4304" xr:uid="{00000000-0005-0000-0000-000032160000}"/>
    <cellStyle name="Normal 2 2 11 2 6 2" xfId="4305" xr:uid="{00000000-0005-0000-0000-000033160000}"/>
    <cellStyle name="Normal 2 2 11 2 7" xfId="4306" xr:uid="{00000000-0005-0000-0000-000034160000}"/>
    <cellStyle name="Normal 2 2 11 2 7 2" xfId="4307" xr:uid="{00000000-0005-0000-0000-000035160000}"/>
    <cellStyle name="Normal 2 2 11 2 8" xfId="4308" xr:uid="{00000000-0005-0000-0000-000036160000}"/>
    <cellStyle name="Normal 2 2 11 2 8 2" xfId="4309" xr:uid="{00000000-0005-0000-0000-000037160000}"/>
    <cellStyle name="Normal 2 2 11 2 9" xfId="4310" xr:uid="{00000000-0005-0000-0000-000038160000}"/>
    <cellStyle name="Normal 2 2 11 2 9 2" xfId="4311" xr:uid="{00000000-0005-0000-0000-000039160000}"/>
    <cellStyle name="Normal 2 2 11 20" xfId="4312" xr:uid="{00000000-0005-0000-0000-00003A160000}"/>
    <cellStyle name="Normal 2 2 11 20 2" xfId="4313" xr:uid="{00000000-0005-0000-0000-00003B160000}"/>
    <cellStyle name="Normal 2 2 11 21" xfId="4314" xr:uid="{00000000-0005-0000-0000-00003C160000}"/>
    <cellStyle name="Normal 2 2 11 21 2" xfId="4315" xr:uid="{00000000-0005-0000-0000-00003D160000}"/>
    <cellStyle name="Normal 2 2 11 22" xfId="4316" xr:uid="{00000000-0005-0000-0000-00003E160000}"/>
    <cellStyle name="Normal 2 2 11 22 2" xfId="4317" xr:uid="{00000000-0005-0000-0000-00003F160000}"/>
    <cellStyle name="Normal 2 2 11 23" xfId="4318" xr:uid="{00000000-0005-0000-0000-000040160000}"/>
    <cellStyle name="Normal 2 2 11 23 2" xfId="4319" xr:uid="{00000000-0005-0000-0000-000041160000}"/>
    <cellStyle name="Normal 2 2 11 24" xfId="4320" xr:uid="{00000000-0005-0000-0000-000042160000}"/>
    <cellStyle name="Normal 2 2 11 3" xfId="4321" xr:uid="{00000000-0005-0000-0000-000043160000}"/>
    <cellStyle name="Normal 2 2 11 3 10" xfId="4322" xr:uid="{00000000-0005-0000-0000-000044160000}"/>
    <cellStyle name="Normal 2 2 11 3 10 2" xfId="4323" xr:uid="{00000000-0005-0000-0000-000045160000}"/>
    <cellStyle name="Normal 2 2 11 3 11" xfId="4324" xr:uid="{00000000-0005-0000-0000-000046160000}"/>
    <cellStyle name="Normal 2 2 11 3 11 2" xfId="4325" xr:uid="{00000000-0005-0000-0000-000047160000}"/>
    <cellStyle name="Normal 2 2 11 3 12" xfId="4326" xr:uid="{00000000-0005-0000-0000-000048160000}"/>
    <cellStyle name="Normal 2 2 11 3 12 2" xfId="4327" xr:uid="{00000000-0005-0000-0000-000049160000}"/>
    <cellStyle name="Normal 2 2 11 3 13" xfId="4328" xr:uid="{00000000-0005-0000-0000-00004A160000}"/>
    <cellStyle name="Normal 2 2 11 3 13 2" xfId="4329" xr:uid="{00000000-0005-0000-0000-00004B160000}"/>
    <cellStyle name="Normal 2 2 11 3 14" xfId="4330" xr:uid="{00000000-0005-0000-0000-00004C160000}"/>
    <cellStyle name="Normal 2 2 11 3 14 2" xfId="4331" xr:uid="{00000000-0005-0000-0000-00004D160000}"/>
    <cellStyle name="Normal 2 2 11 3 15" xfId="4332" xr:uid="{00000000-0005-0000-0000-00004E160000}"/>
    <cellStyle name="Normal 2 2 11 3 15 2" xfId="4333" xr:uid="{00000000-0005-0000-0000-00004F160000}"/>
    <cellStyle name="Normal 2 2 11 3 16" xfId="4334" xr:uid="{00000000-0005-0000-0000-000050160000}"/>
    <cellStyle name="Normal 2 2 11 3 16 2" xfId="4335" xr:uid="{00000000-0005-0000-0000-000051160000}"/>
    <cellStyle name="Normal 2 2 11 3 17" xfId="4336" xr:uid="{00000000-0005-0000-0000-000052160000}"/>
    <cellStyle name="Normal 2 2 11 3 17 2" xfId="4337" xr:uid="{00000000-0005-0000-0000-000053160000}"/>
    <cellStyle name="Normal 2 2 11 3 18" xfId="4338" xr:uid="{00000000-0005-0000-0000-000054160000}"/>
    <cellStyle name="Normal 2 2 11 3 18 2" xfId="4339" xr:uid="{00000000-0005-0000-0000-000055160000}"/>
    <cellStyle name="Normal 2 2 11 3 19" xfId="4340" xr:uid="{00000000-0005-0000-0000-000056160000}"/>
    <cellStyle name="Normal 2 2 11 3 19 2" xfId="4341" xr:uid="{00000000-0005-0000-0000-000057160000}"/>
    <cellStyle name="Normal 2 2 11 3 2" xfId="4342" xr:uid="{00000000-0005-0000-0000-000058160000}"/>
    <cellStyle name="Normal 2 2 11 3 2 2" xfId="4343" xr:uid="{00000000-0005-0000-0000-000059160000}"/>
    <cellStyle name="Normal 2 2 11 3 20" xfId="4344" xr:uid="{00000000-0005-0000-0000-00005A160000}"/>
    <cellStyle name="Normal 2 2 11 3 20 2" xfId="4345" xr:uid="{00000000-0005-0000-0000-00005B160000}"/>
    <cellStyle name="Normal 2 2 11 3 21" xfId="4346" xr:uid="{00000000-0005-0000-0000-00005C160000}"/>
    <cellStyle name="Normal 2 2 11 3 21 2" xfId="4347" xr:uid="{00000000-0005-0000-0000-00005D160000}"/>
    <cellStyle name="Normal 2 2 11 3 22" xfId="4348" xr:uid="{00000000-0005-0000-0000-00005E160000}"/>
    <cellStyle name="Normal 2 2 11 3 3" xfId="4349" xr:uid="{00000000-0005-0000-0000-00005F160000}"/>
    <cellStyle name="Normal 2 2 11 3 3 2" xfId="4350" xr:uid="{00000000-0005-0000-0000-000060160000}"/>
    <cellStyle name="Normal 2 2 11 3 4" xfId="4351" xr:uid="{00000000-0005-0000-0000-000061160000}"/>
    <cellStyle name="Normal 2 2 11 3 4 2" xfId="4352" xr:uid="{00000000-0005-0000-0000-000062160000}"/>
    <cellStyle name="Normal 2 2 11 3 5" xfId="4353" xr:uid="{00000000-0005-0000-0000-000063160000}"/>
    <cellStyle name="Normal 2 2 11 3 5 2" xfId="4354" xr:uid="{00000000-0005-0000-0000-000064160000}"/>
    <cellStyle name="Normal 2 2 11 3 6" xfId="4355" xr:uid="{00000000-0005-0000-0000-000065160000}"/>
    <cellStyle name="Normal 2 2 11 3 6 2" xfId="4356" xr:uid="{00000000-0005-0000-0000-000066160000}"/>
    <cellStyle name="Normal 2 2 11 3 7" xfId="4357" xr:uid="{00000000-0005-0000-0000-000067160000}"/>
    <cellStyle name="Normal 2 2 11 3 7 2" xfId="4358" xr:uid="{00000000-0005-0000-0000-000068160000}"/>
    <cellStyle name="Normal 2 2 11 3 8" xfId="4359" xr:uid="{00000000-0005-0000-0000-000069160000}"/>
    <cellStyle name="Normal 2 2 11 3 8 2" xfId="4360" xr:uid="{00000000-0005-0000-0000-00006A160000}"/>
    <cellStyle name="Normal 2 2 11 3 9" xfId="4361" xr:uid="{00000000-0005-0000-0000-00006B160000}"/>
    <cellStyle name="Normal 2 2 11 3 9 2" xfId="4362" xr:uid="{00000000-0005-0000-0000-00006C160000}"/>
    <cellStyle name="Normal 2 2 11 4" xfId="4363" xr:uid="{00000000-0005-0000-0000-00006D160000}"/>
    <cellStyle name="Normal 2 2 11 4 2" xfId="4364" xr:uid="{00000000-0005-0000-0000-00006E160000}"/>
    <cellStyle name="Normal 2 2 11 5" xfId="4365" xr:uid="{00000000-0005-0000-0000-00006F160000}"/>
    <cellStyle name="Normal 2 2 11 5 2" xfId="4366" xr:uid="{00000000-0005-0000-0000-000070160000}"/>
    <cellStyle name="Normal 2 2 11 6" xfId="4367" xr:uid="{00000000-0005-0000-0000-000071160000}"/>
    <cellStyle name="Normal 2 2 11 6 2" xfId="4368" xr:uid="{00000000-0005-0000-0000-000072160000}"/>
    <cellStyle name="Normal 2 2 11 7" xfId="4369" xr:uid="{00000000-0005-0000-0000-000073160000}"/>
    <cellStyle name="Normal 2 2 11 7 2" xfId="4370" xr:uid="{00000000-0005-0000-0000-000074160000}"/>
    <cellStyle name="Normal 2 2 11 8" xfId="4371" xr:uid="{00000000-0005-0000-0000-000075160000}"/>
    <cellStyle name="Normal 2 2 11 8 2" xfId="4372" xr:uid="{00000000-0005-0000-0000-000076160000}"/>
    <cellStyle name="Normal 2 2 11 9" xfId="4373" xr:uid="{00000000-0005-0000-0000-000077160000}"/>
    <cellStyle name="Normal 2 2 11 9 2" xfId="4374" xr:uid="{00000000-0005-0000-0000-000078160000}"/>
    <cellStyle name="Normal 2 2 12" xfId="4375" xr:uid="{00000000-0005-0000-0000-000079160000}"/>
    <cellStyle name="Normal 2 2 12 10" xfId="4376" xr:uid="{00000000-0005-0000-0000-00007A160000}"/>
    <cellStyle name="Normal 2 2 12 10 2" xfId="4377" xr:uid="{00000000-0005-0000-0000-00007B160000}"/>
    <cellStyle name="Normal 2 2 12 11" xfId="4378" xr:uid="{00000000-0005-0000-0000-00007C160000}"/>
    <cellStyle name="Normal 2 2 12 11 2" xfId="4379" xr:uid="{00000000-0005-0000-0000-00007D160000}"/>
    <cellStyle name="Normal 2 2 12 12" xfId="4380" xr:uid="{00000000-0005-0000-0000-00007E160000}"/>
    <cellStyle name="Normal 2 2 12 12 2" xfId="4381" xr:uid="{00000000-0005-0000-0000-00007F160000}"/>
    <cellStyle name="Normal 2 2 12 13" xfId="4382" xr:uid="{00000000-0005-0000-0000-000080160000}"/>
    <cellStyle name="Normal 2 2 12 13 2" xfId="4383" xr:uid="{00000000-0005-0000-0000-000081160000}"/>
    <cellStyle name="Normal 2 2 12 14" xfId="4384" xr:uid="{00000000-0005-0000-0000-000082160000}"/>
    <cellStyle name="Normal 2 2 12 14 2" xfId="4385" xr:uid="{00000000-0005-0000-0000-000083160000}"/>
    <cellStyle name="Normal 2 2 12 15" xfId="4386" xr:uid="{00000000-0005-0000-0000-000084160000}"/>
    <cellStyle name="Normal 2 2 12 15 2" xfId="4387" xr:uid="{00000000-0005-0000-0000-000085160000}"/>
    <cellStyle name="Normal 2 2 12 16" xfId="4388" xr:uid="{00000000-0005-0000-0000-000086160000}"/>
    <cellStyle name="Normal 2 2 12 16 2" xfId="4389" xr:uid="{00000000-0005-0000-0000-000087160000}"/>
    <cellStyle name="Normal 2 2 12 17" xfId="4390" xr:uid="{00000000-0005-0000-0000-000088160000}"/>
    <cellStyle name="Normal 2 2 12 17 2" xfId="4391" xr:uid="{00000000-0005-0000-0000-000089160000}"/>
    <cellStyle name="Normal 2 2 12 18" xfId="4392" xr:uid="{00000000-0005-0000-0000-00008A160000}"/>
    <cellStyle name="Normal 2 2 12 18 2" xfId="4393" xr:uid="{00000000-0005-0000-0000-00008B160000}"/>
    <cellStyle name="Normal 2 2 12 19" xfId="4394" xr:uid="{00000000-0005-0000-0000-00008C160000}"/>
    <cellStyle name="Normal 2 2 12 19 2" xfId="4395" xr:uid="{00000000-0005-0000-0000-00008D160000}"/>
    <cellStyle name="Normal 2 2 12 2" xfId="4396" xr:uid="{00000000-0005-0000-0000-00008E160000}"/>
    <cellStyle name="Normal 2 2 12 2 10" xfId="4397" xr:uid="{00000000-0005-0000-0000-00008F160000}"/>
    <cellStyle name="Normal 2 2 12 2 10 2" xfId="4398" xr:uid="{00000000-0005-0000-0000-000090160000}"/>
    <cellStyle name="Normal 2 2 12 2 11" xfId="4399" xr:uid="{00000000-0005-0000-0000-000091160000}"/>
    <cellStyle name="Normal 2 2 12 2 11 2" xfId="4400" xr:uid="{00000000-0005-0000-0000-000092160000}"/>
    <cellStyle name="Normal 2 2 12 2 12" xfId="4401" xr:uid="{00000000-0005-0000-0000-000093160000}"/>
    <cellStyle name="Normal 2 2 12 2 12 2" xfId="4402" xr:uid="{00000000-0005-0000-0000-000094160000}"/>
    <cellStyle name="Normal 2 2 12 2 13" xfId="4403" xr:uid="{00000000-0005-0000-0000-000095160000}"/>
    <cellStyle name="Normal 2 2 12 2 13 2" xfId="4404" xr:uid="{00000000-0005-0000-0000-000096160000}"/>
    <cellStyle name="Normal 2 2 12 2 14" xfId="4405" xr:uid="{00000000-0005-0000-0000-000097160000}"/>
    <cellStyle name="Normal 2 2 12 2 14 2" xfId="4406" xr:uid="{00000000-0005-0000-0000-000098160000}"/>
    <cellStyle name="Normal 2 2 12 2 15" xfId="4407" xr:uid="{00000000-0005-0000-0000-000099160000}"/>
    <cellStyle name="Normal 2 2 12 2 15 2" xfId="4408" xr:uid="{00000000-0005-0000-0000-00009A160000}"/>
    <cellStyle name="Normal 2 2 12 2 16" xfId="4409" xr:uid="{00000000-0005-0000-0000-00009B160000}"/>
    <cellStyle name="Normal 2 2 12 2 16 2" xfId="4410" xr:uid="{00000000-0005-0000-0000-00009C160000}"/>
    <cellStyle name="Normal 2 2 12 2 17" xfId="4411" xr:uid="{00000000-0005-0000-0000-00009D160000}"/>
    <cellStyle name="Normal 2 2 12 2 17 2" xfId="4412" xr:uid="{00000000-0005-0000-0000-00009E160000}"/>
    <cellStyle name="Normal 2 2 12 2 18" xfId="4413" xr:uid="{00000000-0005-0000-0000-00009F160000}"/>
    <cellStyle name="Normal 2 2 12 2 18 2" xfId="4414" xr:uid="{00000000-0005-0000-0000-0000A0160000}"/>
    <cellStyle name="Normal 2 2 12 2 19" xfId="4415" xr:uid="{00000000-0005-0000-0000-0000A1160000}"/>
    <cellStyle name="Normal 2 2 12 2 19 2" xfId="4416" xr:uid="{00000000-0005-0000-0000-0000A2160000}"/>
    <cellStyle name="Normal 2 2 12 2 2" xfId="4417" xr:uid="{00000000-0005-0000-0000-0000A3160000}"/>
    <cellStyle name="Normal 2 2 12 2 2 2" xfId="4418" xr:uid="{00000000-0005-0000-0000-0000A4160000}"/>
    <cellStyle name="Normal 2 2 12 2 20" xfId="4419" xr:uid="{00000000-0005-0000-0000-0000A5160000}"/>
    <cellStyle name="Normal 2 2 12 2 20 2" xfId="4420" xr:uid="{00000000-0005-0000-0000-0000A6160000}"/>
    <cellStyle name="Normal 2 2 12 2 21" xfId="4421" xr:uid="{00000000-0005-0000-0000-0000A7160000}"/>
    <cellStyle name="Normal 2 2 12 2 21 2" xfId="4422" xr:uid="{00000000-0005-0000-0000-0000A8160000}"/>
    <cellStyle name="Normal 2 2 12 2 22" xfId="4423" xr:uid="{00000000-0005-0000-0000-0000A9160000}"/>
    <cellStyle name="Normal 2 2 12 2 3" xfId="4424" xr:uid="{00000000-0005-0000-0000-0000AA160000}"/>
    <cellStyle name="Normal 2 2 12 2 3 2" xfId="4425" xr:uid="{00000000-0005-0000-0000-0000AB160000}"/>
    <cellStyle name="Normal 2 2 12 2 4" xfId="4426" xr:uid="{00000000-0005-0000-0000-0000AC160000}"/>
    <cellStyle name="Normal 2 2 12 2 4 2" xfId="4427" xr:uid="{00000000-0005-0000-0000-0000AD160000}"/>
    <cellStyle name="Normal 2 2 12 2 5" xfId="4428" xr:uid="{00000000-0005-0000-0000-0000AE160000}"/>
    <cellStyle name="Normal 2 2 12 2 5 2" xfId="4429" xr:uid="{00000000-0005-0000-0000-0000AF160000}"/>
    <cellStyle name="Normal 2 2 12 2 6" xfId="4430" xr:uid="{00000000-0005-0000-0000-0000B0160000}"/>
    <cellStyle name="Normal 2 2 12 2 6 2" xfId="4431" xr:uid="{00000000-0005-0000-0000-0000B1160000}"/>
    <cellStyle name="Normal 2 2 12 2 7" xfId="4432" xr:uid="{00000000-0005-0000-0000-0000B2160000}"/>
    <cellStyle name="Normal 2 2 12 2 7 2" xfId="4433" xr:uid="{00000000-0005-0000-0000-0000B3160000}"/>
    <cellStyle name="Normal 2 2 12 2 8" xfId="4434" xr:uid="{00000000-0005-0000-0000-0000B4160000}"/>
    <cellStyle name="Normal 2 2 12 2 8 2" xfId="4435" xr:uid="{00000000-0005-0000-0000-0000B5160000}"/>
    <cellStyle name="Normal 2 2 12 2 9" xfId="4436" xr:uid="{00000000-0005-0000-0000-0000B6160000}"/>
    <cellStyle name="Normal 2 2 12 2 9 2" xfId="4437" xr:uid="{00000000-0005-0000-0000-0000B7160000}"/>
    <cellStyle name="Normal 2 2 12 20" xfId="4438" xr:uid="{00000000-0005-0000-0000-0000B8160000}"/>
    <cellStyle name="Normal 2 2 12 20 2" xfId="4439" xr:uid="{00000000-0005-0000-0000-0000B9160000}"/>
    <cellStyle name="Normal 2 2 12 21" xfId="4440" xr:uid="{00000000-0005-0000-0000-0000BA160000}"/>
    <cellStyle name="Normal 2 2 12 21 2" xfId="4441" xr:uid="{00000000-0005-0000-0000-0000BB160000}"/>
    <cellStyle name="Normal 2 2 12 22" xfId="4442" xr:uid="{00000000-0005-0000-0000-0000BC160000}"/>
    <cellStyle name="Normal 2 2 12 22 2" xfId="4443" xr:uid="{00000000-0005-0000-0000-0000BD160000}"/>
    <cellStyle name="Normal 2 2 12 23" xfId="4444" xr:uid="{00000000-0005-0000-0000-0000BE160000}"/>
    <cellStyle name="Normal 2 2 12 23 2" xfId="4445" xr:uid="{00000000-0005-0000-0000-0000BF160000}"/>
    <cellStyle name="Normal 2 2 12 24" xfId="4446" xr:uid="{00000000-0005-0000-0000-0000C0160000}"/>
    <cellStyle name="Normal 2 2 12 3" xfId="4447" xr:uid="{00000000-0005-0000-0000-0000C1160000}"/>
    <cellStyle name="Normal 2 2 12 3 10" xfId="4448" xr:uid="{00000000-0005-0000-0000-0000C2160000}"/>
    <cellStyle name="Normal 2 2 12 3 10 2" xfId="4449" xr:uid="{00000000-0005-0000-0000-0000C3160000}"/>
    <cellStyle name="Normal 2 2 12 3 11" xfId="4450" xr:uid="{00000000-0005-0000-0000-0000C4160000}"/>
    <cellStyle name="Normal 2 2 12 3 11 2" xfId="4451" xr:uid="{00000000-0005-0000-0000-0000C5160000}"/>
    <cellStyle name="Normal 2 2 12 3 12" xfId="4452" xr:uid="{00000000-0005-0000-0000-0000C6160000}"/>
    <cellStyle name="Normal 2 2 12 3 12 2" xfId="4453" xr:uid="{00000000-0005-0000-0000-0000C7160000}"/>
    <cellStyle name="Normal 2 2 12 3 13" xfId="4454" xr:uid="{00000000-0005-0000-0000-0000C8160000}"/>
    <cellStyle name="Normal 2 2 12 3 13 2" xfId="4455" xr:uid="{00000000-0005-0000-0000-0000C9160000}"/>
    <cellStyle name="Normal 2 2 12 3 14" xfId="4456" xr:uid="{00000000-0005-0000-0000-0000CA160000}"/>
    <cellStyle name="Normal 2 2 12 3 14 2" xfId="4457" xr:uid="{00000000-0005-0000-0000-0000CB160000}"/>
    <cellStyle name="Normal 2 2 12 3 15" xfId="4458" xr:uid="{00000000-0005-0000-0000-0000CC160000}"/>
    <cellStyle name="Normal 2 2 12 3 15 2" xfId="4459" xr:uid="{00000000-0005-0000-0000-0000CD160000}"/>
    <cellStyle name="Normal 2 2 12 3 16" xfId="4460" xr:uid="{00000000-0005-0000-0000-0000CE160000}"/>
    <cellStyle name="Normal 2 2 12 3 16 2" xfId="4461" xr:uid="{00000000-0005-0000-0000-0000CF160000}"/>
    <cellStyle name="Normal 2 2 12 3 17" xfId="4462" xr:uid="{00000000-0005-0000-0000-0000D0160000}"/>
    <cellStyle name="Normal 2 2 12 3 17 2" xfId="4463" xr:uid="{00000000-0005-0000-0000-0000D1160000}"/>
    <cellStyle name="Normal 2 2 12 3 18" xfId="4464" xr:uid="{00000000-0005-0000-0000-0000D2160000}"/>
    <cellStyle name="Normal 2 2 12 3 18 2" xfId="4465" xr:uid="{00000000-0005-0000-0000-0000D3160000}"/>
    <cellStyle name="Normal 2 2 12 3 19" xfId="4466" xr:uid="{00000000-0005-0000-0000-0000D4160000}"/>
    <cellStyle name="Normal 2 2 12 3 19 2" xfId="4467" xr:uid="{00000000-0005-0000-0000-0000D5160000}"/>
    <cellStyle name="Normal 2 2 12 3 2" xfId="4468" xr:uid="{00000000-0005-0000-0000-0000D6160000}"/>
    <cellStyle name="Normal 2 2 12 3 2 2" xfId="4469" xr:uid="{00000000-0005-0000-0000-0000D7160000}"/>
    <cellStyle name="Normal 2 2 12 3 20" xfId="4470" xr:uid="{00000000-0005-0000-0000-0000D8160000}"/>
    <cellStyle name="Normal 2 2 12 3 20 2" xfId="4471" xr:uid="{00000000-0005-0000-0000-0000D9160000}"/>
    <cellStyle name="Normal 2 2 12 3 21" xfId="4472" xr:uid="{00000000-0005-0000-0000-0000DA160000}"/>
    <cellStyle name="Normal 2 2 12 3 21 2" xfId="4473" xr:uid="{00000000-0005-0000-0000-0000DB160000}"/>
    <cellStyle name="Normal 2 2 12 3 22" xfId="4474" xr:uid="{00000000-0005-0000-0000-0000DC160000}"/>
    <cellStyle name="Normal 2 2 12 3 3" xfId="4475" xr:uid="{00000000-0005-0000-0000-0000DD160000}"/>
    <cellStyle name="Normal 2 2 12 3 3 2" xfId="4476" xr:uid="{00000000-0005-0000-0000-0000DE160000}"/>
    <cellStyle name="Normal 2 2 12 3 4" xfId="4477" xr:uid="{00000000-0005-0000-0000-0000DF160000}"/>
    <cellStyle name="Normal 2 2 12 3 4 2" xfId="4478" xr:uid="{00000000-0005-0000-0000-0000E0160000}"/>
    <cellStyle name="Normal 2 2 12 3 5" xfId="4479" xr:uid="{00000000-0005-0000-0000-0000E1160000}"/>
    <cellStyle name="Normal 2 2 12 3 5 2" xfId="4480" xr:uid="{00000000-0005-0000-0000-0000E2160000}"/>
    <cellStyle name="Normal 2 2 12 3 6" xfId="4481" xr:uid="{00000000-0005-0000-0000-0000E3160000}"/>
    <cellStyle name="Normal 2 2 12 3 6 2" xfId="4482" xr:uid="{00000000-0005-0000-0000-0000E4160000}"/>
    <cellStyle name="Normal 2 2 12 3 7" xfId="4483" xr:uid="{00000000-0005-0000-0000-0000E5160000}"/>
    <cellStyle name="Normal 2 2 12 3 7 2" xfId="4484" xr:uid="{00000000-0005-0000-0000-0000E6160000}"/>
    <cellStyle name="Normal 2 2 12 3 8" xfId="4485" xr:uid="{00000000-0005-0000-0000-0000E7160000}"/>
    <cellStyle name="Normal 2 2 12 3 8 2" xfId="4486" xr:uid="{00000000-0005-0000-0000-0000E8160000}"/>
    <cellStyle name="Normal 2 2 12 3 9" xfId="4487" xr:uid="{00000000-0005-0000-0000-0000E9160000}"/>
    <cellStyle name="Normal 2 2 12 3 9 2" xfId="4488" xr:uid="{00000000-0005-0000-0000-0000EA160000}"/>
    <cellStyle name="Normal 2 2 12 4" xfId="4489" xr:uid="{00000000-0005-0000-0000-0000EB160000}"/>
    <cellStyle name="Normal 2 2 12 4 2" xfId="4490" xr:uid="{00000000-0005-0000-0000-0000EC160000}"/>
    <cellStyle name="Normal 2 2 12 5" xfId="4491" xr:uid="{00000000-0005-0000-0000-0000ED160000}"/>
    <cellStyle name="Normal 2 2 12 5 2" xfId="4492" xr:uid="{00000000-0005-0000-0000-0000EE160000}"/>
    <cellStyle name="Normal 2 2 12 6" xfId="4493" xr:uid="{00000000-0005-0000-0000-0000EF160000}"/>
    <cellStyle name="Normal 2 2 12 6 2" xfId="4494" xr:uid="{00000000-0005-0000-0000-0000F0160000}"/>
    <cellStyle name="Normal 2 2 12 7" xfId="4495" xr:uid="{00000000-0005-0000-0000-0000F1160000}"/>
    <cellStyle name="Normal 2 2 12 7 2" xfId="4496" xr:uid="{00000000-0005-0000-0000-0000F2160000}"/>
    <cellStyle name="Normal 2 2 12 8" xfId="4497" xr:uid="{00000000-0005-0000-0000-0000F3160000}"/>
    <cellStyle name="Normal 2 2 12 8 2" xfId="4498" xr:uid="{00000000-0005-0000-0000-0000F4160000}"/>
    <cellStyle name="Normal 2 2 12 9" xfId="4499" xr:uid="{00000000-0005-0000-0000-0000F5160000}"/>
    <cellStyle name="Normal 2 2 12 9 2" xfId="4500" xr:uid="{00000000-0005-0000-0000-0000F6160000}"/>
    <cellStyle name="Normal 2 2 13" xfId="4501" xr:uid="{00000000-0005-0000-0000-0000F7160000}"/>
    <cellStyle name="Normal 2 2 13 10" xfId="4502" xr:uid="{00000000-0005-0000-0000-0000F8160000}"/>
    <cellStyle name="Normal 2 2 13 10 2" xfId="4503" xr:uid="{00000000-0005-0000-0000-0000F9160000}"/>
    <cellStyle name="Normal 2 2 13 11" xfId="4504" xr:uid="{00000000-0005-0000-0000-0000FA160000}"/>
    <cellStyle name="Normal 2 2 13 11 2" xfId="4505" xr:uid="{00000000-0005-0000-0000-0000FB160000}"/>
    <cellStyle name="Normal 2 2 13 12" xfId="4506" xr:uid="{00000000-0005-0000-0000-0000FC160000}"/>
    <cellStyle name="Normal 2 2 13 12 2" xfId="4507" xr:uid="{00000000-0005-0000-0000-0000FD160000}"/>
    <cellStyle name="Normal 2 2 13 13" xfId="4508" xr:uid="{00000000-0005-0000-0000-0000FE160000}"/>
    <cellStyle name="Normal 2 2 13 13 2" xfId="4509" xr:uid="{00000000-0005-0000-0000-0000FF160000}"/>
    <cellStyle name="Normal 2 2 13 14" xfId="4510" xr:uid="{00000000-0005-0000-0000-000000170000}"/>
    <cellStyle name="Normal 2 2 13 14 2" xfId="4511" xr:uid="{00000000-0005-0000-0000-000001170000}"/>
    <cellStyle name="Normal 2 2 13 15" xfId="4512" xr:uid="{00000000-0005-0000-0000-000002170000}"/>
    <cellStyle name="Normal 2 2 13 15 2" xfId="4513" xr:uid="{00000000-0005-0000-0000-000003170000}"/>
    <cellStyle name="Normal 2 2 13 16" xfId="4514" xr:uid="{00000000-0005-0000-0000-000004170000}"/>
    <cellStyle name="Normal 2 2 13 16 2" xfId="4515" xr:uid="{00000000-0005-0000-0000-000005170000}"/>
    <cellStyle name="Normal 2 2 13 17" xfId="4516" xr:uid="{00000000-0005-0000-0000-000006170000}"/>
    <cellStyle name="Normal 2 2 13 17 2" xfId="4517" xr:uid="{00000000-0005-0000-0000-000007170000}"/>
    <cellStyle name="Normal 2 2 13 18" xfId="4518" xr:uid="{00000000-0005-0000-0000-000008170000}"/>
    <cellStyle name="Normal 2 2 13 18 2" xfId="4519" xr:uid="{00000000-0005-0000-0000-000009170000}"/>
    <cellStyle name="Normal 2 2 13 19" xfId="4520" xr:uid="{00000000-0005-0000-0000-00000A170000}"/>
    <cellStyle name="Normal 2 2 13 19 2" xfId="4521" xr:uid="{00000000-0005-0000-0000-00000B170000}"/>
    <cellStyle name="Normal 2 2 13 2" xfId="4522" xr:uid="{00000000-0005-0000-0000-00000C170000}"/>
    <cellStyle name="Normal 2 2 13 2 2" xfId="4523" xr:uid="{00000000-0005-0000-0000-00000D170000}"/>
    <cellStyle name="Normal 2 2 13 20" xfId="4524" xr:uid="{00000000-0005-0000-0000-00000E170000}"/>
    <cellStyle name="Normal 2 2 13 20 2" xfId="4525" xr:uid="{00000000-0005-0000-0000-00000F170000}"/>
    <cellStyle name="Normal 2 2 13 21" xfId="4526" xr:uid="{00000000-0005-0000-0000-000010170000}"/>
    <cellStyle name="Normal 2 2 13 21 2" xfId="4527" xr:uid="{00000000-0005-0000-0000-000011170000}"/>
    <cellStyle name="Normal 2 2 13 22" xfId="4528" xr:uid="{00000000-0005-0000-0000-000012170000}"/>
    <cellStyle name="Normal 2 2 13 3" xfId="4529" xr:uid="{00000000-0005-0000-0000-000013170000}"/>
    <cellStyle name="Normal 2 2 13 3 2" xfId="4530" xr:uid="{00000000-0005-0000-0000-000014170000}"/>
    <cellStyle name="Normal 2 2 13 4" xfId="4531" xr:uid="{00000000-0005-0000-0000-000015170000}"/>
    <cellStyle name="Normal 2 2 13 4 2" xfId="4532" xr:uid="{00000000-0005-0000-0000-000016170000}"/>
    <cellStyle name="Normal 2 2 13 5" xfId="4533" xr:uid="{00000000-0005-0000-0000-000017170000}"/>
    <cellStyle name="Normal 2 2 13 5 2" xfId="4534" xr:uid="{00000000-0005-0000-0000-000018170000}"/>
    <cellStyle name="Normal 2 2 13 6" xfId="4535" xr:uid="{00000000-0005-0000-0000-000019170000}"/>
    <cellStyle name="Normal 2 2 13 6 2" xfId="4536" xr:uid="{00000000-0005-0000-0000-00001A170000}"/>
    <cellStyle name="Normal 2 2 13 7" xfId="4537" xr:uid="{00000000-0005-0000-0000-00001B170000}"/>
    <cellStyle name="Normal 2 2 13 7 2" xfId="4538" xr:uid="{00000000-0005-0000-0000-00001C170000}"/>
    <cellStyle name="Normal 2 2 13 8" xfId="4539" xr:uid="{00000000-0005-0000-0000-00001D170000}"/>
    <cellStyle name="Normal 2 2 13 8 2" xfId="4540" xr:uid="{00000000-0005-0000-0000-00001E170000}"/>
    <cellStyle name="Normal 2 2 13 9" xfId="4541" xr:uid="{00000000-0005-0000-0000-00001F170000}"/>
    <cellStyle name="Normal 2 2 13 9 2" xfId="4542" xr:uid="{00000000-0005-0000-0000-000020170000}"/>
    <cellStyle name="Normal 2 2 14" xfId="4543" xr:uid="{00000000-0005-0000-0000-000021170000}"/>
    <cellStyle name="Normal 2 2 14 10" xfId="4544" xr:uid="{00000000-0005-0000-0000-000022170000}"/>
    <cellStyle name="Normal 2 2 14 10 2" xfId="4545" xr:uid="{00000000-0005-0000-0000-000023170000}"/>
    <cellStyle name="Normal 2 2 14 11" xfId="4546" xr:uid="{00000000-0005-0000-0000-000024170000}"/>
    <cellStyle name="Normal 2 2 14 11 2" xfId="4547" xr:uid="{00000000-0005-0000-0000-000025170000}"/>
    <cellStyle name="Normal 2 2 14 12" xfId="4548" xr:uid="{00000000-0005-0000-0000-000026170000}"/>
    <cellStyle name="Normal 2 2 14 12 2" xfId="4549" xr:uid="{00000000-0005-0000-0000-000027170000}"/>
    <cellStyle name="Normal 2 2 14 13" xfId="4550" xr:uid="{00000000-0005-0000-0000-000028170000}"/>
    <cellStyle name="Normal 2 2 14 13 2" xfId="4551" xr:uid="{00000000-0005-0000-0000-000029170000}"/>
    <cellStyle name="Normal 2 2 14 14" xfId="4552" xr:uid="{00000000-0005-0000-0000-00002A170000}"/>
    <cellStyle name="Normal 2 2 14 14 2" xfId="4553" xr:uid="{00000000-0005-0000-0000-00002B170000}"/>
    <cellStyle name="Normal 2 2 14 15" xfId="4554" xr:uid="{00000000-0005-0000-0000-00002C170000}"/>
    <cellStyle name="Normal 2 2 14 15 2" xfId="4555" xr:uid="{00000000-0005-0000-0000-00002D170000}"/>
    <cellStyle name="Normal 2 2 14 16" xfId="4556" xr:uid="{00000000-0005-0000-0000-00002E170000}"/>
    <cellStyle name="Normal 2 2 14 16 2" xfId="4557" xr:uid="{00000000-0005-0000-0000-00002F170000}"/>
    <cellStyle name="Normal 2 2 14 17" xfId="4558" xr:uid="{00000000-0005-0000-0000-000030170000}"/>
    <cellStyle name="Normal 2 2 14 17 2" xfId="4559" xr:uid="{00000000-0005-0000-0000-000031170000}"/>
    <cellStyle name="Normal 2 2 14 18" xfId="4560" xr:uid="{00000000-0005-0000-0000-000032170000}"/>
    <cellStyle name="Normal 2 2 14 18 2" xfId="4561" xr:uid="{00000000-0005-0000-0000-000033170000}"/>
    <cellStyle name="Normal 2 2 14 19" xfId="4562" xr:uid="{00000000-0005-0000-0000-000034170000}"/>
    <cellStyle name="Normal 2 2 14 19 2" xfId="4563" xr:uid="{00000000-0005-0000-0000-000035170000}"/>
    <cellStyle name="Normal 2 2 14 2" xfId="4564" xr:uid="{00000000-0005-0000-0000-000036170000}"/>
    <cellStyle name="Normal 2 2 14 2 2" xfId="4565" xr:uid="{00000000-0005-0000-0000-000037170000}"/>
    <cellStyle name="Normal 2 2 14 20" xfId="4566" xr:uid="{00000000-0005-0000-0000-000038170000}"/>
    <cellStyle name="Normal 2 2 14 20 2" xfId="4567" xr:uid="{00000000-0005-0000-0000-000039170000}"/>
    <cellStyle name="Normal 2 2 14 21" xfId="4568" xr:uid="{00000000-0005-0000-0000-00003A170000}"/>
    <cellStyle name="Normal 2 2 14 21 2" xfId="4569" xr:uid="{00000000-0005-0000-0000-00003B170000}"/>
    <cellStyle name="Normal 2 2 14 22" xfId="4570" xr:uid="{00000000-0005-0000-0000-00003C170000}"/>
    <cellStyle name="Normal 2 2 14 3" xfId="4571" xr:uid="{00000000-0005-0000-0000-00003D170000}"/>
    <cellStyle name="Normal 2 2 14 3 2" xfId="4572" xr:uid="{00000000-0005-0000-0000-00003E170000}"/>
    <cellStyle name="Normal 2 2 14 4" xfId="4573" xr:uid="{00000000-0005-0000-0000-00003F170000}"/>
    <cellStyle name="Normal 2 2 14 4 2" xfId="4574" xr:uid="{00000000-0005-0000-0000-000040170000}"/>
    <cellStyle name="Normal 2 2 14 5" xfId="4575" xr:uid="{00000000-0005-0000-0000-000041170000}"/>
    <cellStyle name="Normal 2 2 14 5 2" xfId="4576" xr:uid="{00000000-0005-0000-0000-000042170000}"/>
    <cellStyle name="Normal 2 2 14 6" xfId="4577" xr:uid="{00000000-0005-0000-0000-000043170000}"/>
    <cellStyle name="Normal 2 2 14 6 2" xfId="4578" xr:uid="{00000000-0005-0000-0000-000044170000}"/>
    <cellStyle name="Normal 2 2 14 7" xfId="4579" xr:uid="{00000000-0005-0000-0000-000045170000}"/>
    <cellStyle name="Normal 2 2 14 7 2" xfId="4580" xr:uid="{00000000-0005-0000-0000-000046170000}"/>
    <cellStyle name="Normal 2 2 14 8" xfId="4581" xr:uid="{00000000-0005-0000-0000-000047170000}"/>
    <cellStyle name="Normal 2 2 14 8 2" xfId="4582" xr:uid="{00000000-0005-0000-0000-000048170000}"/>
    <cellStyle name="Normal 2 2 14 9" xfId="4583" xr:uid="{00000000-0005-0000-0000-000049170000}"/>
    <cellStyle name="Normal 2 2 14 9 2" xfId="4584" xr:uid="{00000000-0005-0000-0000-00004A170000}"/>
    <cellStyle name="Normal 2 2 15" xfId="4585" xr:uid="{00000000-0005-0000-0000-00004B170000}"/>
    <cellStyle name="Normal 2 2 15 2" xfId="4586" xr:uid="{00000000-0005-0000-0000-00004C170000}"/>
    <cellStyle name="Normal 2 2 16" xfId="4587" xr:uid="{00000000-0005-0000-0000-00004D170000}"/>
    <cellStyle name="Normal 2 2 16 2" xfId="4588" xr:uid="{00000000-0005-0000-0000-00004E170000}"/>
    <cellStyle name="Normal 2 2 17" xfId="4589" xr:uid="{00000000-0005-0000-0000-00004F170000}"/>
    <cellStyle name="Normal 2 2 17 2" xfId="4590" xr:uid="{00000000-0005-0000-0000-000050170000}"/>
    <cellStyle name="Normal 2 2 18" xfId="4591" xr:uid="{00000000-0005-0000-0000-000051170000}"/>
    <cellStyle name="Normal 2 2 18 2" xfId="4592" xr:uid="{00000000-0005-0000-0000-000052170000}"/>
    <cellStyle name="Normal 2 2 19" xfId="4593" xr:uid="{00000000-0005-0000-0000-000053170000}"/>
    <cellStyle name="Normal 2 2 19 2" xfId="4594" xr:uid="{00000000-0005-0000-0000-000054170000}"/>
    <cellStyle name="Normal 2 2 2" xfId="9" xr:uid="{00000000-0005-0000-0000-000055170000}"/>
    <cellStyle name="Normal 2 2 2 10" xfId="4595" xr:uid="{00000000-0005-0000-0000-000056170000}"/>
    <cellStyle name="Normal 2 2 2 10 10" xfId="4596" xr:uid="{00000000-0005-0000-0000-000057170000}"/>
    <cellStyle name="Normal 2 2 2 10 10 2" xfId="4597" xr:uid="{00000000-0005-0000-0000-000058170000}"/>
    <cellStyle name="Normal 2 2 2 10 11" xfId="4598" xr:uid="{00000000-0005-0000-0000-000059170000}"/>
    <cellStyle name="Normal 2 2 2 10 11 2" xfId="4599" xr:uid="{00000000-0005-0000-0000-00005A170000}"/>
    <cellStyle name="Normal 2 2 2 10 12" xfId="4600" xr:uid="{00000000-0005-0000-0000-00005B170000}"/>
    <cellStyle name="Normal 2 2 2 10 12 2" xfId="4601" xr:uid="{00000000-0005-0000-0000-00005C170000}"/>
    <cellStyle name="Normal 2 2 2 10 13" xfId="4602" xr:uid="{00000000-0005-0000-0000-00005D170000}"/>
    <cellStyle name="Normal 2 2 2 10 13 2" xfId="4603" xr:uid="{00000000-0005-0000-0000-00005E170000}"/>
    <cellStyle name="Normal 2 2 2 10 14" xfId="4604" xr:uid="{00000000-0005-0000-0000-00005F170000}"/>
    <cellStyle name="Normal 2 2 2 10 14 2" xfId="4605" xr:uid="{00000000-0005-0000-0000-000060170000}"/>
    <cellStyle name="Normal 2 2 2 10 15" xfId="4606" xr:uid="{00000000-0005-0000-0000-000061170000}"/>
    <cellStyle name="Normal 2 2 2 10 15 2" xfId="4607" xr:uid="{00000000-0005-0000-0000-000062170000}"/>
    <cellStyle name="Normal 2 2 2 10 16" xfId="4608" xr:uid="{00000000-0005-0000-0000-000063170000}"/>
    <cellStyle name="Normal 2 2 2 10 16 2" xfId="4609" xr:uid="{00000000-0005-0000-0000-000064170000}"/>
    <cellStyle name="Normal 2 2 2 10 17" xfId="4610" xr:uid="{00000000-0005-0000-0000-000065170000}"/>
    <cellStyle name="Normal 2 2 2 10 17 2" xfId="4611" xr:uid="{00000000-0005-0000-0000-000066170000}"/>
    <cellStyle name="Normal 2 2 2 10 18" xfId="4612" xr:uid="{00000000-0005-0000-0000-000067170000}"/>
    <cellStyle name="Normal 2 2 2 10 18 2" xfId="4613" xr:uid="{00000000-0005-0000-0000-000068170000}"/>
    <cellStyle name="Normal 2 2 2 10 19" xfId="4614" xr:uid="{00000000-0005-0000-0000-000069170000}"/>
    <cellStyle name="Normal 2 2 2 10 19 2" xfId="4615" xr:uid="{00000000-0005-0000-0000-00006A170000}"/>
    <cellStyle name="Normal 2 2 2 10 2" xfId="4616" xr:uid="{00000000-0005-0000-0000-00006B170000}"/>
    <cellStyle name="Normal 2 2 2 10 2 10" xfId="4617" xr:uid="{00000000-0005-0000-0000-00006C170000}"/>
    <cellStyle name="Normal 2 2 2 10 2 10 2" xfId="4618" xr:uid="{00000000-0005-0000-0000-00006D170000}"/>
    <cellStyle name="Normal 2 2 2 10 2 11" xfId="4619" xr:uid="{00000000-0005-0000-0000-00006E170000}"/>
    <cellStyle name="Normal 2 2 2 10 2 11 2" xfId="4620" xr:uid="{00000000-0005-0000-0000-00006F170000}"/>
    <cellStyle name="Normal 2 2 2 10 2 12" xfId="4621" xr:uid="{00000000-0005-0000-0000-000070170000}"/>
    <cellStyle name="Normal 2 2 2 10 2 12 2" xfId="4622" xr:uid="{00000000-0005-0000-0000-000071170000}"/>
    <cellStyle name="Normal 2 2 2 10 2 13" xfId="4623" xr:uid="{00000000-0005-0000-0000-000072170000}"/>
    <cellStyle name="Normal 2 2 2 10 2 13 2" xfId="4624" xr:uid="{00000000-0005-0000-0000-000073170000}"/>
    <cellStyle name="Normal 2 2 2 10 2 14" xfId="4625" xr:uid="{00000000-0005-0000-0000-000074170000}"/>
    <cellStyle name="Normal 2 2 2 10 2 14 2" xfId="4626" xr:uid="{00000000-0005-0000-0000-000075170000}"/>
    <cellStyle name="Normal 2 2 2 10 2 15" xfId="4627" xr:uid="{00000000-0005-0000-0000-000076170000}"/>
    <cellStyle name="Normal 2 2 2 10 2 15 2" xfId="4628" xr:uid="{00000000-0005-0000-0000-000077170000}"/>
    <cellStyle name="Normal 2 2 2 10 2 16" xfId="4629" xr:uid="{00000000-0005-0000-0000-000078170000}"/>
    <cellStyle name="Normal 2 2 2 10 2 16 2" xfId="4630" xr:uid="{00000000-0005-0000-0000-000079170000}"/>
    <cellStyle name="Normal 2 2 2 10 2 17" xfId="4631" xr:uid="{00000000-0005-0000-0000-00007A170000}"/>
    <cellStyle name="Normal 2 2 2 10 2 17 2" xfId="4632" xr:uid="{00000000-0005-0000-0000-00007B170000}"/>
    <cellStyle name="Normal 2 2 2 10 2 18" xfId="4633" xr:uid="{00000000-0005-0000-0000-00007C170000}"/>
    <cellStyle name="Normal 2 2 2 10 2 18 2" xfId="4634" xr:uid="{00000000-0005-0000-0000-00007D170000}"/>
    <cellStyle name="Normal 2 2 2 10 2 19" xfId="4635" xr:uid="{00000000-0005-0000-0000-00007E170000}"/>
    <cellStyle name="Normal 2 2 2 10 2 19 2" xfId="4636" xr:uid="{00000000-0005-0000-0000-00007F170000}"/>
    <cellStyle name="Normal 2 2 2 10 2 2" xfId="4637" xr:uid="{00000000-0005-0000-0000-000080170000}"/>
    <cellStyle name="Normal 2 2 2 10 2 2 2" xfId="4638" xr:uid="{00000000-0005-0000-0000-000081170000}"/>
    <cellStyle name="Normal 2 2 2 10 2 20" xfId="4639" xr:uid="{00000000-0005-0000-0000-000082170000}"/>
    <cellStyle name="Normal 2 2 2 10 2 20 2" xfId="4640" xr:uid="{00000000-0005-0000-0000-000083170000}"/>
    <cellStyle name="Normal 2 2 2 10 2 21" xfId="4641" xr:uid="{00000000-0005-0000-0000-000084170000}"/>
    <cellStyle name="Normal 2 2 2 10 2 21 2" xfId="4642" xr:uid="{00000000-0005-0000-0000-000085170000}"/>
    <cellStyle name="Normal 2 2 2 10 2 22" xfId="4643" xr:uid="{00000000-0005-0000-0000-000086170000}"/>
    <cellStyle name="Normal 2 2 2 10 2 3" xfId="4644" xr:uid="{00000000-0005-0000-0000-000087170000}"/>
    <cellStyle name="Normal 2 2 2 10 2 3 2" xfId="4645" xr:uid="{00000000-0005-0000-0000-000088170000}"/>
    <cellStyle name="Normal 2 2 2 10 2 4" xfId="4646" xr:uid="{00000000-0005-0000-0000-000089170000}"/>
    <cellStyle name="Normal 2 2 2 10 2 4 2" xfId="4647" xr:uid="{00000000-0005-0000-0000-00008A170000}"/>
    <cellStyle name="Normal 2 2 2 10 2 5" xfId="4648" xr:uid="{00000000-0005-0000-0000-00008B170000}"/>
    <cellStyle name="Normal 2 2 2 10 2 5 2" xfId="4649" xr:uid="{00000000-0005-0000-0000-00008C170000}"/>
    <cellStyle name="Normal 2 2 2 10 2 6" xfId="4650" xr:uid="{00000000-0005-0000-0000-00008D170000}"/>
    <cellStyle name="Normal 2 2 2 10 2 6 2" xfId="4651" xr:uid="{00000000-0005-0000-0000-00008E170000}"/>
    <cellStyle name="Normal 2 2 2 10 2 7" xfId="4652" xr:uid="{00000000-0005-0000-0000-00008F170000}"/>
    <cellStyle name="Normal 2 2 2 10 2 7 2" xfId="4653" xr:uid="{00000000-0005-0000-0000-000090170000}"/>
    <cellStyle name="Normal 2 2 2 10 2 8" xfId="4654" xr:uid="{00000000-0005-0000-0000-000091170000}"/>
    <cellStyle name="Normal 2 2 2 10 2 8 2" xfId="4655" xr:uid="{00000000-0005-0000-0000-000092170000}"/>
    <cellStyle name="Normal 2 2 2 10 2 9" xfId="4656" xr:uid="{00000000-0005-0000-0000-000093170000}"/>
    <cellStyle name="Normal 2 2 2 10 2 9 2" xfId="4657" xr:uid="{00000000-0005-0000-0000-000094170000}"/>
    <cellStyle name="Normal 2 2 2 10 20" xfId="4658" xr:uid="{00000000-0005-0000-0000-000095170000}"/>
    <cellStyle name="Normal 2 2 2 10 20 2" xfId="4659" xr:uid="{00000000-0005-0000-0000-000096170000}"/>
    <cellStyle name="Normal 2 2 2 10 21" xfId="4660" xr:uid="{00000000-0005-0000-0000-000097170000}"/>
    <cellStyle name="Normal 2 2 2 10 21 2" xfId="4661" xr:uid="{00000000-0005-0000-0000-000098170000}"/>
    <cellStyle name="Normal 2 2 2 10 22" xfId="4662" xr:uid="{00000000-0005-0000-0000-000099170000}"/>
    <cellStyle name="Normal 2 2 2 10 22 2" xfId="4663" xr:uid="{00000000-0005-0000-0000-00009A170000}"/>
    <cellStyle name="Normal 2 2 2 10 23" xfId="4664" xr:uid="{00000000-0005-0000-0000-00009B170000}"/>
    <cellStyle name="Normal 2 2 2 10 23 2" xfId="4665" xr:uid="{00000000-0005-0000-0000-00009C170000}"/>
    <cellStyle name="Normal 2 2 2 10 24" xfId="4666" xr:uid="{00000000-0005-0000-0000-00009D170000}"/>
    <cellStyle name="Normal 2 2 2 10 3" xfId="4667" xr:uid="{00000000-0005-0000-0000-00009E170000}"/>
    <cellStyle name="Normal 2 2 2 10 3 10" xfId="4668" xr:uid="{00000000-0005-0000-0000-00009F170000}"/>
    <cellStyle name="Normal 2 2 2 10 3 10 2" xfId="4669" xr:uid="{00000000-0005-0000-0000-0000A0170000}"/>
    <cellStyle name="Normal 2 2 2 10 3 11" xfId="4670" xr:uid="{00000000-0005-0000-0000-0000A1170000}"/>
    <cellStyle name="Normal 2 2 2 10 3 11 2" xfId="4671" xr:uid="{00000000-0005-0000-0000-0000A2170000}"/>
    <cellStyle name="Normal 2 2 2 10 3 12" xfId="4672" xr:uid="{00000000-0005-0000-0000-0000A3170000}"/>
    <cellStyle name="Normal 2 2 2 10 3 12 2" xfId="4673" xr:uid="{00000000-0005-0000-0000-0000A4170000}"/>
    <cellStyle name="Normal 2 2 2 10 3 13" xfId="4674" xr:uid="{00000000-0005-0000-0000-0000A5170000}"/>
    <cellStyle name="Normal 2 2 2 10 3 13 2" xfId="4675" xr:uid="{00000000-0005-0000-0000-0000A6170000}"/>
    <cellStyle name="Normal 2 2 2 10 3 14" xfId="4676" xr:uid="{00000000-0005-0000-0000-0000A7170000}"/>
    <cellStyle name="Normal 2 2 2 10 3 14 2" xfId="4677" xr:uid="{00000000-0005-0000-0000-0000A8170000}"/>
    <cellStyle name="Normal 2 2 2 10 3 15" xfId="4678" xr:uid="{00000000-0005-0000-0000-0000A9170000}"/>
    <cellStyle name="Normal 2 2 2 10 3 15 2" xfId="4679" xr:uid="{00000000-0005-0000-0000-0000AA170000}"/>
    <cellStyle name="Normal 2 2 2 10 3 16" xfId="4680" xr:uid="{00000000-0005-0000-0000-0000AB170000}"/>
    <cellStyle name="Normal 2 2 2 10 3 16 2" xfId="4681" xr:uid="{00000000-0005-0000-0000-0000AC170000}"/>
    <cellStyle name="Normal 2 2 2 10 3 17" xfId="4682" xr:uid="{00000000-0005-0000-0000-0000AD170000}"/>
    <cellStyle name="Normal 2 2 2 10 3 17 2" xfId="4683" xr:uid="{00000000-0005-0000-0000-0000AE170000}"/>
    <cellStyle name="Normal 2 2 2 10 3 18" xfId="4684" xr:uid="{00000000-0005-0000-0000-0000AF170000}"/>
    <cellStyle name="Normal 2 2 2 10 3 18 2" xfId="4685" xr:uid="{00000000-0005-0000-0000-0000B0170000}"/>
    <cellStyle name="Normal 2 2 2 10 3 19" xfId="4686" xr:uid="{00000000-0005-0000-0000-0000B1170000}"/>
    <cellStyle name="Normal 2 2 2 10 3 19 2" xfId="4687" xr:uid="{00000000-0005-0000-0000-0000B2170000}"/>
    <cellStyle name="Normal 2 2 2 10 3 2" xfId="4688" xr:uid="{00000000-0005-0000-0000-0000B3170000}"/>
    <cellStyle name="Normal 2 2 2 10 3 2 2" xfId="4689" xr:uid="{00000000-0005-0000-0000-0000B4170000}"/>
    <cellStyle name="Normal 2 2 2 10 3 20" xfId="4690" xr:uid="{00000000-0005-0000-0000-0000B5170000}"/>
    <cellStyle name="Normal 2 2 2 10 3 20 2" xfId="4691" xr:uid="{00000000-0005-0000-0000-0000B6170000}"/>
    <cellStyle name="Normal 2 2 2 10 3 21" xfId="4692" xr:uid="{00000000-0005-0000-0000-0000B7170000}"/>
    <cellStyle name="Normal 2 2 2 10 3 21 2" xfId="4693" xr:uid="{00000000-0005-0000-0000-0000B8170000}"/>
    <cellStyle name="Normal 2 2 2 10 3 22" xfId="4694" xr:uid="{00000000-0005-0000-0000-0000B9170000}"/>
    <cellStyle name="Normal 2 2 2 10 3 3" xfId="4695" xr:uid="{00000000-0005-0000-0000-0000BA170000}"/>
    <cellStyle name="Normal 2 2 2 10 3 3 2" xfId="4696" xr:uid="{00000000-0005-0000-0000-0000BB170000}"/>
    <cellStyle name="Normal 2 2 2 10 3 4" xfId="4697" xr:uid="{00000000-0005-0000-0000-0000BC170000}"/>
    <cellStyle name="Normal 2 2 2 10 3 4 2" xfId="4698" xr:uid="{00000000-0005-0000-0000-0000BD170000}"/>
    <cellStyle name="Normal 2 2 2 10 3 5" xfId="4699" xr:uid="{00000000-0005-0000-0000-0000BE170000}"/>
    <cellStyle name="Normal 2 2 2 10 3 5 2" xfId="4700" xr:uid="{00000000-0005-0000-0000-0000BF170000}"/>
    <cellStyle name="Normal 2 2 2 10 3 6" xfId="4701" xr:uid="{00000000-0005-0000-0000-0000C0170000}"/>
    <cellStyle name="Normal 2 2 2 10 3 6 2" xfId="4702" xr:uid="{00000000-0005-0000-0000-0000C1170000}"/>
    <cellStyle name="Normal 2 2 2 10 3 7" xfId="4703" xr:uid="{00000000-0005-0000-0000-0000C2170000}"/>
    <cellStyle name="Normal 2 2 2 10 3 7 2" xfId="4704" xr:uid="{00000000-0005-0000-0000-0000C3170000}"/>
    <cellStyle name="Normal 2 2 2 10 3 8" xfId="4705" xr:uid="{00000000-0005-0000-0000-0000C4170000}"/>
    <cellStyle name="Normal 2 2 2 10 3 8 2" xfId="4706" xr:uid="{00000000-0005-0000-0000-0000C5170000}"/>
    <cellStyle name="Normal 2 2 2 10 3 9" xfId="4707" xr:uid="{00000000-0005-0000-0000-0000C6170000}"/>
    <cellStyle name="Normal 2 2 2 10 3 9 2" xfId="4708" xr:uid="{00000000-0005-0000-0000-0000C7170000}"/>
    <cellStyle name="Normal 2 2 2 10 4" xfId="4709" xr:uid="{00000000-0005-0000-0000-0000C8170000}"/>
    <cellStyle name="Normal 2 2 2 10 4 2" xfId="4710" xr:uid="{00000000-0005-0000-0000-0000C9170000}"/>
    <cellStyle name="Normal 2 2 2 10 5" xfId="4711" xr:uid="{00000000-0005-0000-0000-0000CA170000}"/>
    <cellStyle name="Normal 2 2 2 10 5 2" xfId="4712" xr:uid="{00000000-0005-0000-0000-0000CB170000}"/>
    <cellStyle name="Normal 2 2 2 10 6" xfId="4713" xr:uid="{00000000-0005-0000-0000-0000CC170000}"/>
    <cellStyle name="Normal 2 2 2 10 6 2" xfId="4714" xr:uid="{00000000-0005-0000-0000-0000CD170000}"/>
    <cellStyle name="Normal 2 2 2 10 7" xfId="4715" xr:uid="{00000000-0005-0000-0000-0000CE170000}"/>
    <cellStyle name="Normal 2 2 2 10 7 2" xfId="4716" xr:uid="{00000000-0005-0000-0000-0000CF170000}"/>
    <cellStyle name="Normal 2 2 2 10 8" xfId="4717" xr:uid="{00000000-0005-0000-0000-0000D0170000}"/>
    <cellStyle name="Normal 2 2 2 10 8 2" xfId="4718" xr:uid="{00000000-0005-0000-0000-0000D1170000}"/>
    <cellStyle name="Normal 2 2 2 10 9" xfId="4719" xr:uid="{00000000-0005-0000-0000-0000D2170000}"/>
    <cellStyle name="Normal 2 2 2 10 9 2" xfId="4720" xr:uid="{00000000-0005-0000-0000-0000D3170000}"/>
    <cellStyle name="Normal 2 2 2 11" xfId="4721" xr:uid="{00000000-0005-0000-0000-0000D4170000}"/>
    <cellStyle name="Normal 2 2 2 11 10" xfId="4722" xr:uid="{00000000-0005-0000-0000-0000D5170000}"/>
    <cellStyle name="Normal 2 2 2 11 10 2" xfId="4723" xr:uid="{00000000-0005-0000-0000-0000D6170000}"/>
    <cellStyle name="Normal 2 2 2 11 11" xfId="4724" xr:uid="{00000000-0005-0000-0000-0000D7170000}"/>
    <cellStyle name="Normal 2 2 2 11 11 2" xfId="4725" xr:uid="{00000000-0005-0000-0000-0000D8170000}"/>
    <cellStyle name="Normal 2 2 2 11 12" xfId="4726" xr:uid="{00000000-0005-0000-0000-0000D9170000}"/>
    <cellStyle name="Normal 2 2 2 11 12 2" xfId="4727" xr:uid="{00000000-0005-0000-0000-0000DA170000}"/>
    <cellStyle name="Normal 2 2 2 11 13" xfId="4728" xr:uid="{00000000-0005-0000-0000-0000DB170000}"/>
    <cellStyle name="Normal 2 2 2 11 13 2" xfId="4729" xr:uid="{00000000-0005-0000-0000-0000DC170000}"/>
    <cellStyle name="Normal 2 2 2 11 14" xfId="4730" xr:uid="{00000000-0005-0000-0000-0000DD170000}"/>
    <cellStyle name="Normal 2 2 2 11 14 2" xfId="4731" xr:uid="{00000000-0005-0000-0000-0000DE170000}"/>
    <cellStyle name="Normal 2 2 2 11 15" xfId="4732" xr:uid="{00000000-0005-0000-0000-0000DF170000}"/>
    <cellStyle name="Normal 2 2 2 11 15 2" xfId="4733" xr:uid="{00000000-0005-0000-0000-0000E0170000}"/>
    <cellStyle name="Normal 2 2 2 11 16" xfId="4734" xr:uid="{00000000-0005-0000-0000-0000E1170000}"/>
    <cellStyle name="Normal 2 2 2 11 16 2" xfId="4735" xr:uid="{00000000-0005-0000-0000-0000E2170000}"/>
    <cellStyle name="Normal 2 2 2 11 17" xfId="4736" xr:uid="{00000000-0005-0000-0000-0000E3170000}"/>
    <cellStyle name="Normal 2 2 2 11 17 2" xfId="4737" xr:uid="{00000000-0005-0000-0000-0000E4170000}"/>
    <cellStyle name="Normal 2 2 2 11 18" xfId="4738" xr:uid="{00000000-0005-0000-0000-0000E5170000}"/>
    <cellStyle name="Normal 2 2 2 11 18 2" xfId="4739" xr:uid="{00000000-0005-0000-0000-0000E6170000}"/>
    <cellStyle name="Normal 2 2 2 11 19" xfId="4740" xr:uid="{00000000-0005-0000-0000-0000E7170000}"/>
    <cellStyle name="Normal 2 2 2 11 19 2" xfId="4741" xr:uid="{00000000-0005-0000-0000-0000E8170000}"/>
    <cellStyle name="Normal 2 2 2 11 2" xfId="4742" xr:uid="{00000000-0005-0000-0000-0000E9170000}"/>
    <cellStyle name="Normal 2 2 2 11 2 2" xfId="4743" xr:uid="{00000000-0005-0000-0000-0000EA170000}"/>
    <cellStyle name="Normal 2 2 2 11 20" xfId="4744" xr:uid="{00000000-0005-0000-0000-0000EB170000}"/>
    <cellStyle name="Normal 2 2 2 11 20 2" xfId="4745" xr:uid="{00000000-0005-0000-0000-0000EC170000}"/>
    <cellStyle name="Normal 2 2 2 11 21" xfId="4746" xr:uid="{00000000-0005-0000-0000-0000ED170000}"/>
    <cellStyle name="Normal 2 2 2 11 21 2" xfId="4747" xr:uid="{00000000-0005-0000-0000-0000EE170000}"/>
    <cellStyle name="Normal 2 2 2 11 22" xfId="4748" xr:uid="{00000000-0005-0000-0000-0000EF170000}"/>
    <cellStyle name="Normal 2 2 2 11 3" xfId="4749" xr:uid="{00000000-0005-0000-0000-0000F0170000}"/>
    <cellStyle name="Normal 2 2 2 11 3 2" xfId="4750" xr:uid="{00000000-0005-0000-0000-0000F1170000}"/>
    <cellStyle name="Normal 2 2 2 11 4" xfId="4751" xr:uid="{00000000-0005-0000-0000-0000F2170000}"/>
    <cellStyle name="Normal 2 2 2 11 4 2" xfId="4752" xr:uid="{00000000-0005-0000-0000-0000F3170000}"/>
    <cellStyle name="Normal 2 2 2 11 5" xfId="4753" xr:uid="{00000000-0005-0000-0000-0000F4170000}"/>
    <cellStyle name="Normal 2 2 2 11 5 2" xfId="4754" xr:uid="{00000000-0005-0000-0000-0000F5170000}"/>
    <cellStyle name="Normal 2 2 2 11 6" xfId="4755" xr:uid="{00000000-0005-0000-0000-0000F6170000}"/>
    <cellStyle name="Normal 2 2 2 11 6 2" xfId="4756" xr:uid="{00000000-0005-0000-0000-0000F7170000}"/>
    <cellStyle name="Normal 2 2 2 11 7" xfId="4757" xr:uid="{00000000-0005-0000-0000-0000F8170000}"/>
    <cellStyle name="Normal 2 2 2 11 7 2" xfId="4758" xr:uid="{00000000-0005-0000-0000-0000F9170000}"/>
    <cellStyle name="Normal 2 2 2 11 8" xfId="4759" xr:uid="{00000000-0005-0000-0000-0000FA170000}"/>
    <cellStyle name="Normal 2 2 2 11 8 2" xfId="4760" xr:uid="{00000000-0005-0000-0000-0000FB170000}"/>
    <cellStyle name="Normal 2 2 2 11 9" xfId="4761" xr:uid="{00000000-0005-0000-0000-0000FC170000}"/>
    <cellStyle name="Normal 2 2 2 11 9 2" xfId="4762" xr:uid="{00000000-0005-0000-0000-0000FD170000}"/>
    <cellStyle name="Normal 2 2 2 12" xfId="4763" xr:uid="{00000000-0005-0000-0000-0000FE170000}"/>
    <cellStyle name="Normal 2 2 2 12 10" xfId="4764" xr:uid="{00000000-0005-0000-0000-0000FF170000}"/>
    <cellStyle name="Normal 2 2 2 12 10 2" xfId="4765" xr:uid="{00000000-0005-0000-0000-000000180000}"/>
    <cellStyle name="Normal 2 2 2 12 11" xfId="4766" xr:uid="{00000000-0005-0000-0000-000001180000}"/>
    <cellStyle name="Normal 2 2 2 12 11 2" xfId="4767" xr:uid="{00000000-0005-0000-0000-000002180000}"/>
    <cellStyle name="Normal 2 2 2 12 12" xfId="4768" xr:uid="{00000000-0005-0000-0000-000003180000}"/>
    <cellStyle name="Normal 2 2 2 12 12 2" xfId="4769" xr:uid="{00000000-0005-0000-0000-000004180000}"/>
    <cellStyle name="Normal 2 2 2 12 13" xfId="4770" xr:uid="{00000000-0005-0000-0000-000005180000}"/>
    <cellStyle name="Normal 2 2 2 12 13 2" xfId="4771" xr:uid="{00000000-0005-0000-0000-000006180000}"/>
    <cellStyle name="Normal 2 2 2 12 14" xfId="4772" xr:uid="{00000000-0005-0000-0000-000007180000}"/>
    <cellStyle name="Normal 2 2 2 12 14 2" xfId="4773" xr:uid="{00000000-0005-0000-0000-000008180000}"/>
    <cellStyle name="Normal 2 2 2 12 15" xfId="4774" xr:uid="{00000000-0005-0000-0000-000009180000}"/>
    <cellStyle name="Normal 2 2 2 12 15 2" xfId="4775" xr:uid="{00000000-0005-0000-0000-00000A180000}"/>
    <cellStyle name="Normal 2 2 2 12 16" xfId="4776" xr:uid="{00000000-0005-0000-0000-00000B180000}"/>
    <cellStyle name="Normal 2 2 2 12 16 2" xfId="4777" xr:uid="{00000000-0005-0000-0000-00000C180000}"/>
    <cellStyle name="Normal 2 2 2 12 17" xfId="4778" xr:uid="{00000000-0005-0000-0000-00000D180000}"/>
    <cellStyle name="Normal 2 2 2 12 17 2" xfId="4779" xr:uid="{00000000-0005-0000-0000-00000E180000}"/>
    <cellStyle name="Normal 2 2 2 12 18" xfId="4780" xr:uid="{00000000-0005-0000-0000-00000F180000}"/>
    <cellStyle name="Normal 2 2 2 12 18 2" xfId="4781" xr:uid="{00000000-0005-0000-0000-000010180000}"/>
    <cellStyle name="Normal 2 2 2 12 19" xfId="4782" xr:uid="{00000000-0005-0000-0000-000011180000}"/>
    <cellStyle name="Normal 2 2 2 12 19 2" xfId="4783" xr:uid="{00000000-0005-0000-0000-000012180000}"/>
    <cellStyle name="Normal 2 2 2 12 2" xfId="4784" xr:uid="{00000000-0005-0000-0000-000013180000}"/>
    <cellStyle name="Normal 2 2 2 12 2 2" xfId="4785" xr:uid="{00000000-0005-0000-0000-000014180000}"/>
    <cellStyle name="Normal 2 2 2 12 20" xfId="4786" xr:uid="{00000000-0005-0000-0000-000015180000}"/>
    <cellStyle name="Normal 2 2 2 12 20 2" xfId="4787" xr:uid="{00000000-0005-0000-0000-000016180000}"/>
    <cellStyle name="Normal 2 2 2 12 21" xfId="4788" xr:uid="{00000000-0005-0000-0000-000017180000}"/>
    <cellStyle name="Normal 2 2 2 12 21 2" xfId="4789" xr:uid="{00000000-0005-0000-0000-000018180000}"/>
    <cellStyle name="Normal 2 2 2 12 22" xfId="4790" xr:uid="{00000000-0005-0000-0000-000019180000}"/>
    <cellStyle name="Normal 2 2 2 12 3" xfId="4791" xr:uid="{00000000-0005-0000-0000-00001A180000}"/>
    <cellStyle name="Normal 2 2 2 12 3 2" xfId="4792" xr:uid="{00000000-0005-0000-0000-00001B180000}"/>
    <cellStyle name="Normal 2 2 2 12 4" xfId="4793" xr:uid="{00000000-0005-0000-0000-00001C180000}"/>
    <cellStyle name="Normal 2 2 2 12 4 2" xfId="4794" xr:uid="{00000000-0005-0000-0000-00001D180000}"/>
    <cellStyle name="Normal 2 2 2 12 5" xfId="4795" xr:uid="{00000000-0005-0000-0000-00001E180000}"/>
    <cellStyle name="Normal 2 2 2 12 5 2" xfId="4796" xr:uid="{00000000-0005-0000-0000-00001F180000}"/>
    <cellStyle name="Normal 2 2 2 12 6" xfId="4797" xr:uid="{00000000-0005-0000-0000-000020180000}"/>
    <cellStyle name="Normal 2 2 2 12 6 2" xfId="4798" xr:uid="{00000000-0005-0000-0000-000021180000}"/>
    <cellStyle name="Normal 2 2 2 12 7" xfId="4799" xr:uid="{00000000-0005-0000-0000-000022180000}"/>
    <cellStyle name="Normal 2 2 2 12 7 2" xfId="4800" xr:uid="{00000000-0005-0000-0000-000023180000}"/>
    <cellStyle name="Normal 2 2 2 12 8" xfId="4801" xr:uid="{00000000-0005-0000-0000-000024180000}"/>
    <cellStyle name="Normal 2 2 2 12 8 2" xfId="4802" xr:uid="{00000000-0005-0000-0000-000025180000}"/>
    <cellStyle name="Normal 2 2 2 12 9" xfId="4803" xr:uid="{00000000-0005-0000-0000-000026180000}"/>
    <cellStyle name="Normal 2 2 2 12 9 2" xfId="4804" xr:uid="{00000000-0005-0000-0000-000027180000}"/>
    <cellStyle name="Normal 2 2 2 13" xfId="4805" xr:uid="{00000000-0005-0000-0000-000028180000}"/>
    <cellStyle name="Normal 2 2 2 13 2" xfId="4806" xr:uid="{00000000-0005-0000-0000-000029180000}"/>
    <cellStyle name="Normal 2 2 2 14" xfId="4807" xr:uid="{00000000-0005-0000-0000-00002A180000}"/>
    <cellStyle name="Normal 2 2 2 14 2" xfId="4808" xr:uid="{00000000-0005-0000-0000-00002B180000}"/>
    <cellStyle name="Normal 2 2 2 15" xfId="4809" xr:uid="{00000000-0005-0000-0000-00002C180000}"/>
    <cellStyle name="Normal 2 2 2 15 2" xfId="4810" xr:uid="{00000000-0005-0000-0000-00002D180000}"/>
    <cellStyle name="Normal 2 2 2 16" xfId="4811" xr:uid="{00000000-0005-0000-0000-00002E180000}"/>
    <cellStyle name="Normal 2 2 2 16 2" xfId="4812" xr:uid="{00000000-0005-0000-0000-00002F180000}"/>
    <cellStyle name="Normal 2 2 2 17" xfId="4813" xr:uid="{00000000-0005-0000-0000-000030180000}"/>
    <cellStyle name="Normal 2 2 2 17 2" xfId="4814" xr:uid="{00000000-0005-0000-0000-000031180000}"/>
    <cellStyle name="Normal 2 2 2 18" xfId="4815" xr:uid="{00000000-0005-0000-0000-000032180000}"/>
    <cellStyle name="Normal 2 2 2 18 2" xfId="4816" xr:uid="{00000000-0005-0000-0000-000033180000}"/>
    <cellStyle name="Normal 2 2 2 19" xfId="4817" xr:uid="{00000000-0005-0000-0000-000034180000}"/>
    <cellStyle name="Normal 2 2 2 19 2" xfId="4818" xr:uid="{00000000-0005-0000-0000-000035180000}"/>
    <cellStyle name="Normal 2 2 2 2" xfId="4819" xr:uid="{00000000-0005-0000-0000-000036180000}"/>
    <cellStyle name="Normal 2 2 2 2 10" xfId="4820" xr:uid="{00000000-0005-0000-0000-000037180000}"/>
    <cellStyle name="Normal 2 2 2 2 10 2" xfId="4821" xr:uid="{00000000-0005-0000-0000-000038180000}"/>
    <cellStyle name="Normal 2 2 2 2 11" xfId="4822" xr:uid="{00000000-0005-0000-0000-000039180000}"/>
    <cellStyle name="Normal 2 2 2 2 11 2" xfId="4823" xr:uid="{00000000-0005-0000-0000-00003A180000}"/>
    <cellStyle name="Normal 2 2 2 2 12" xfId="4824" xr:uid="{00000000-0005-0000-0000-00003B180000}"/>
    <cellStyle name="Normal 2 2 2 2 12 2" xfId="4825" xr:uid="{00000000-0005-0000-0000-00003C180000}"/>
    <cellStyle name="Normal 2 2 2 2 13" xfId="4826" xr:uid="{00000000-0005-0000-0000-00003D180000}"/>
    <cellStyle name="Normal 2 2 2 2 13 2" xfId="4827" xr:uid="{00000000-0005-0000-0000-00003E180000}"/>
    <cellStyle name="Normal 2 2 2 2 14" xfId="4828" xr:uid="{00000000-0005-0000-0000-00003F180000}"/>
    <cellStyle name="Normal 2 2 2 2 14 2" xfId="4829" xr:uid="{00000000-0005-0000-0000-000040180000}"/>
    <cellStyle name="Normal 2 2 2 2 15" xfId="4830" xr:uid="{00000000-0005-0000-0000-000041180000}"/>
    <cellStyle name="Normal 2 2 2 2 15 2" xfId="4831" xr:uid="{00000000-0005-0000-0000-000042180000}"/>
    <cellStyle name="Normal 2 2 2 2 16" xfId="4832" xr:uid="{00000000-0005-0000-0000-000043180000}"/>
    <cellStyle name="Normal 2 2 2 2 16 2" xfId="4833" xr:uid="{00000000-0005-0000-0000-000044180000}"/>
    <cellStyle name="Normal 2 2 2 2 17" xfId="4834" xr:uid="{00000000-0005-0000-0000-000045180000}"/>
    <cellStyle name="Normal 2 2 2 2 17 2" xfId="4835" xr:uid="{00000000-0005-0000-0000-000046180000}"/>
    <cellStyle name="Normal 2 2 2 2 18" xfId="4836" xr:uid="{00000000-0005-0000-0000-000047180000}"/>
    <cellStyle name="Normal 2 2 2 2 18 2" xfId="4837" xr:uid="{00000000-0005-0000-0000-000048180000}"/>
    <cellStyle name="Normal 2 2 2 2 19" xfId="4838" xr:uid="{00000000-0005-0000-0000-000049180000}"/>
    <cellStyle name="Normal 2 2 2 2 19 2" xfId="4839" xr:uid="{00000000-0005-0000-0000-00004A180000}"/>
    <cellStyle name="Normal 2 2 2 2 2" xfId="4840" xr:uid="{00000000-0005-0000-0000-00004B180000}"/>
    <cellStyle name="Normal 2 2 2 2 2 10" xfId="4841" xr:uid="{00000000-0005-0000-0000-00004C180000}"/>
    <cellStyle name="Normal 2 2 2 2 2 10 2" xfId="4842" xr:uid="{00000000-0005-0000-0000-00004D180000}"/>
    <cellStyle name="Normal 2 2 2 2 2 11" xfId="4843" xr:uid="{00000000-0005-0000-0000-00004E180000}"/>
    <cellStyle name="Normal 2 2 2 2 2 11 2" xfId="4844" xr:uid="{00000000-0005-0000-0000-00004F180000}"/>
    <cellStyle name="Normal 2 2 2 2 2 12" xfId="4845" xr:uid="{00000000-0005-0000-0000-000050180000}"/>
    <cellStyle name="Normal 2 2 2 2 2 12 2" xfId="4846" xr:uid="{00000000-0005-0000-0000-000051180000}"/>
    <cellStyle name="Normal 2 2 2 2 2 13" xfId="4847" xr:uid="{00000000-0005-0000-0000-000052180000}"/>
    <cellStyle name="Normal 2 2 2 2 2 13 2" xfId="4848" xr:uid="{00000000-0005-0000-0000-000053180000}"/>
    <cellStyle name="Normal 2 2 2 2 2 14" xfId="4849" xr:uid="{00000000-0005-0000-0000-000054180000}"/>
    <cellStyle name="Normal 2 2 2 2 2 14 2" xfId="4850" xr:uid="{00000000-0005-0000-0000-000055180000}"/>
    <cellStyle name="Normal 2 2 2 2 2 15" xfId="4851" xr:uid="{00000000-0005-0000-0000-000056180000}"/>
    <cellStyle name="Normal 2 2 2 2 2 15 2" xfId="4852" xr:uid="{00000000-0005-0000-0000-000057180000}"/>
    <cellStyle name="Normal 2 2 2 2 2 16" xfId="4853" xr:uid="{00000000-0005-0000-0000-000058180000}"/>
    <cellStyle name="Normal 2 2 2 2 2 16 2" xfId="4854" xr:uid="{00000000-0005-0000-0000-000059180000}"/>
    <cellStyle name="Normal 2 2 2 2 2 17" xfId="4855" xr:uid="{00000000-0005-0000-0000-00005A180000}"/>
    <cellStyle name="Normal 2 2 2 2 2 17 2" xfId="4856" xr:uid="{00000000-0005-0000-0000-00005B180000}"/>
    <cellStyle name="Normal 2 2 2 2 2 18" xfId="4857" xr:uid="{00000000-0005-0000-0000-00005C180000}"/>
    <cellStyle name="Normal 2 2 2 2 2 18 2" xfId="4858" xr:uid="{00000000-0005-0000-0000-00005D180000}"/>
    <cellStyle name="Normal 2 2 2 2 2 19" xfId="4859" xr:uid="{00000000-0005-0000-0000-00005E180000}"/>
    <cellStyle name="Normal 2 2 2 2 2 19 2" xfId="4860" xr:uid="{00000000-0005-0000-0000-00005F180000}"/>
    <cellStyle name="Normal 2 2 2 2 2 2" xfId="4861" xr:uid="{00000000-0005-0000-0000-000060180000}"/>
    <cellStyle name="Normal 2 2 2 2 2 2 10" xfId="4862" xr:uid="{00000000-0005-0000-0000-000061180000}"/>
    <cellStyle name="Normal 2 2 2 2 2 2 10 2" xfId="4863" xr:uid="{00000000-0005-0000-0000-000062180000}"/>
    <cellStyle name="Normal 2 2 2 2 2 2 11" xfId="4864" xr:uid="{00000000-0005-0000-0000-000063180000}"/>
    <cellStyle name="Normal 2 2 2 2 2 2 11 2" xfId="4865" xr:uid="{00000000-0005-0000-0000-000064180000}"/>
    <cellStyle name="Normal 2 2 2 2 2 2 12" xfId="4866" xr:uid="{00000000-0005-0000-0000-000065180000}"/>
    <cellStyle name="Normal 2 2 2 2 2 2 12 2" xfId="4867" xr:uid="{00000000-0005-0000-0000-000066180000}"/>
    <cellStyle name="Normal 2 2 2 2 2 2 13" xfId="4868" xr:uid="{00000000-0005-0000-0000-000067180000}"/>
    <cellStyle name="Normal 2 2 2 2 2 2 13 2" xfId="4869" xr:uid="{00000000-0005-0000-0000-000068180000}"/>
    <cellStyle name="Normal 2 2 2 2 2 2 14" xfId="4870" xr:uid="{00000000-0005-0000-0000-000069180000}"/>
    <cellStyle name="Normal 2 2 2 2 2 2 14 2" xfId="4871" xr:uid="{00000000-0005-0000-0000-00006A180000}"/>
    <cellStyle name="Normal 2 2 2 2 2 2 15" xfId="4872" xr:uid="{00000000-0005-0000-0000-00006B180000}"/>
    <cellStyle name="Normal 2 2 2 2 2 2 15 2" xfId="4873" xr:uid="{00000000-0005-0000-0000-00006C180000}"/>
    <cellStyle name="Normal 2 2 2 2 2 2 16" xfId="4874" xr:uid="{00000000-0005-0000-0000-00006D180000}"/>
    <cellStyle name="Normal 2 2 2 2 2 2 16 2" xfId="4875" xr:uid="{00000000-0005-0000-0000-00006E180000}"/>
    <cellStyle name="Normal 2 2 2 2 2 2 17" xfId="4876" xr:uid="{00000000-0005-0000-0000-00006F180000}"/>
    <cellStyle name="Normal 2 2 2 2 2 2 17 2" xfId="4877" xr:uid="{00000000-0005-0000-0000-000070180000}"/>
    <cellStyle name="Normal 2 2 2 2 2 2 18" xfId="4878" xr:uid="{00000000-0005-0000-0000-000071180000}"/>
    <cellStyle name="Normal 2 2 2 2 2 2 18 2" xfId="4879" xr:uid="{00000000-0005-0000-0000-000072180000}"/>
    <cellStyle name="Normal 2 2 2 2 2 2 19" xfId="4880" xr:uid="{00000000-0005-0000-0000-000073180000}"/>
    <cellStyle name="Normal 2 2 2 2 2 2 19 2" xfId="4881" xr:uid="{00000000-0005-0000-0000-000074180000}"/>
    <cellStyle name="Normal 2 2 2 2 2 2 2" xfId="4882" xr:uid="{00000000-0005-0000-0000-000075180000}"/>
    <cellStyle name="Normal 2 2 2 2 2 2 2 10" xfId="4883" xr:uid="{00000000-0005-0000-0000-000076180000}"/>
    <cellStyle name="Normal 2 2 2 2 2 2 2 10 2" xfId="4884" xr:uid="{00000000-0005-0000-0000-000077180000}"/>
    <cellStyle name="Normal 2 2 2 2 2 2 2 11" xfId="4885" xr:uid="{00000000-0005-0000-0000-000078180000}"/>
    <cellStyle name="Normal 2 2 2 2 2 2 2 11 2" xfId="4886" xr:uid="{00000000-0005-0000-0000-000079180000}"/>
    <cellStyle name="Normal 2 2 2 2 2 2 2 12" xfId="4887" xr:uid="{00000000-0005-0000-0000-00007A180000}"/>
    <cellStyle name="Normal 2 2 2 2 2 2 2 12 2" xfId="4888" xr:uid="{00000000-0005-0000-0000-00007B180000}"/>
    <cellStyle name="Normal 2 2 2 2 2 2 2 13" xfId="4889" xr:uid="{00000000-0005-0000-0000-00007C180000}"/>
    <cellStyle name="Normal 2 2 2 2 2 2 2 13 2" xfId="4890" xr:uid="{00000000-0005-0000-0000-00007D180000}"/>
    <cellStyle name="Normal 2 2 2 2 2 2 2 14" xfId="4891" xr:uid="{00000000-0005-0000-0000-00007E180000}"/>
    <cellStyle name="Normal 2 2 2 2 2 2 2 14 2" xfId="4892" xr:uid="{00000000-0005-0000-0000-00007F180000}"/>
    <cellStyle name="Normal 2 2 2 2 2 2 2 15" xfId="4893" xr:uid="{00000000-0005-0000-0000-000080180000}"/>
    <cellStyle name="Normal 2 2 2 2 2 2 2 15 2" xfId="4894" xr:uid="{00000000-0005-0000-0000-000081180000}"/>
    <cellStyle name="Normal 2 2 2 2 2 2 2 16" xfId="4895" xr:uid="{00000000-0005-0000-0000-000082180000}"/>
    <cellStyle name="Normal 2 2 2 2 2 2 2 16 2" xfId="4896" xr:uid="{00000000-0005-0000-0000-000083180000}"/>
    <cellStyle name="Normal 2 2 2 2 2 2 2 17" xfId="4897" xr:uid="{00000000-0005-0000-0000-000084180000}"/>
    <cellStyle name="Normal 2 2 2 2 2 2 2 17 2" xfId="4898" xr:uid="{00000000-0005-0000-0000-000085180000}"/>
    <cellStyle name="Normal 2 2 2 2 2 2 2 18" xfId="4899" xr:uid="{00000000-0005-0000-0000-000086180000}"/>
    <cellStyle name="Normal 2 2 2 2 2 2 2 18 2" xfId="4900" xr:uid="{00000000-0005-0000-0000-000087180000}"/>
    <cellStyle name="Normal 2 2 2 2 2 2 2 19" xfId="4901" xr:uid="{00000000-0005-0000-0000-000088180000}"/>
    <cellStyle name="Normal 2 2 2 2 2 2 2 19 2" xfId="4902" xr:uid="{00000000-0005-0000-0000-000089180000}"/>
    <cellStyle name="Normal 2 2 2 2 2 2 2 2" xfId="4903" xr:uid="{00000000-0005-0000-0000-00008A180000}"/>
    <cellStyle name="Normal 2 2 2 2 2 2 2 2 10" xfId="4904" xr:uid="{00000000-0005-0000-0000-00008B180000}"/>
    <cellStyle name="Normal 2 2 2 2 2 2 2 2 10 2" xfId="4905" xr:uid="{00000000-0005-0000-0000-00008C180000}"/>
    <cellStyle name="Normal 2 2 2 2 2 2 2 2 11" xfId="4906" xr:uid="{00000000-0005-0000-0000-00008D180000}"/>
    <cellStyle name="Normal 2 2 2 2 2 2 2 2 11 2" xfId="4907" xr:uid="{00000000-0005-0000-0000-00008E180000}"/>
    <cellStyle name="Normal 2 2 2 2 2 2 2 2 12" xfId="4908" xr:uid="{00000000-0005-0000-0000-00008F180000}"/>
    <cellStyle name="Normal 2 2 2 2 2 2 2 2 12 2" xfId="4909" xr:uid="{00000000-0005-0000-0000-000090180000}"/>
    <cellStyle name="Normal 2 2 2 2 2 2 2 2 13" xfId="4910" xr:uid="{00000000-0005-0000-0000-000091180000}"/>
    <cellStyle name="Normal 2 2 2 2 2 2 2 2 13 2" xfId="4911" xr:uid="{00000000-0005-0000-0000-000092180000}"/>
    <cellStyle name="Normal 2 2 2 2 2 2 2 2 14" xfId="4912" xr:uid="{00000000-0005-0000-0000-000093180000}"/>
    <cellStyle name="Normal 2 2 2 2 2 2 2 2 14 2" xfId="4913" xr:uid="{00000000-0005-0000-0000-000094180000}"/>
    <cellStyle name="Normal 2 2 2 2 2 2 2 2 15" xfId="4914" xr:uid="{00000000-0005-0000-0000-000095180000}"/>
    <cellStyle name="Normal 2 2 2 2 2 2 2 2 15 2" xfId="4915" xr:uid="{00000000-0005-0000-0000-000096180000}"/>
    <cellStyle name="Normal 2 2 2 2 2 2 2 2 16" xfId="4916" xr:uid="{00000000-0005-0000-0000-000097180000}"/>
    <cellStyle name="Normal 2 2 2 2 2 2 2 2 16 2" xfId="4917" xr:uid="{00000000-0005-0000-0000-000098180000}"/>
    <cellStyle name="Normal 2 2 2 2 2 2 2 2 17" xfId="4918" xr:uid="{00000000-0005-0000-0000-000099180000}"/>
    <cellStyle name="Normal 2 2 2 2 2 2 2 2 17 2" xfId="4919" xr:uid="{00000000-0005-0000-0000-00009A180000}"/>
    <cellStyle name="Normal 2 2 2 2 2 2 2 2 18" xfId="4920" xr:uid="{00000000-0005-0000-0000-00009B180000}"/>
    <cellStyle name="Normal 2 2 2 2 2 2 2 2 18 2" xfId="4921" xr:uid="{00000000-0005-0000-0000-00009C180000}"/>
    <cellStyle name="Normal 2 2 2 2 2 2 2 2 19" xfId="4922" xr:uid="{00000000-0005-0000-0000-00009D180000}"/>
    <cellStyle name="Normal 2 2 2 2 2 2 2 2 19 2" xfId="4923" xr:uid="{00000000-0005-0000-0000-00009E180000}"/>
    <cellStyle name="Normal 2 2 2 2 2 2 2 2 2" xfId="4924" xr:uid="{00000000-0005-0000-0000-00009F180000}"/>
    <cellStyle name="Normal 2 2 2 2 2 2 2 2 2 2" xfId="4925" xr:uid="{00000000-0005-0000-0000-0000A0180000}"/>
    <cellStyle name="Normal 2 2 2 2 2 2 2 2 20" xfId="4926" xr:uid="{00000000-0005-0000-0000-0000A1180000}"/>
    <cellStyle name="Normal 2 2 2 2 2 2 2 2 20 2" xfId="4927" xr:uid="{00000000-0005-0000-0000-0000A2180000}"/>
    <cellStyle name="Normal 2 2 2 2 2 2 2 2 21" xfId="4928" xr:uid="{00000000-0005-0000-0000-0000A3180000}"/>
    <cellStyle name="Normal 2 2 2 2 2 2 2 2 21 2" xfId="4929" xr:uid="{00000000-0005-0000-0000-0000A4180000}"/>
    <cellStyle name="Normal 2 2 2 2 2 2 2 2 22" xfId="4930" xr:uid="{00000000-0005-0000-0000-0000A5180000}"/>
    <cellStyle name="Normal 2 2 2 2 2 2 2 2 3" xfId="4931" xr:uid="{00000000-0005-0000-0000-0000A6180000}"/>
    <cellStyle name="Normal 2 2 2 2 2 2 2 2 3 2" xfId="4932" xr:uid="{00000000-0005-0000-0000-0000A7180000}"/>
    <cellStyle name="Normal 2 2 2 2 2 2 2 2 4" xfId="4933" xr:uid="{00000000-0005-0000-0000-0000A8180000}"/>
    <cellStyle name="Normal 2 2 2 2 2 2 2 2 4 2" xfId="4934" xr:uid="{00000000-0005-0000-0000-0000A9180000}"/>
    <cellStyle name="Normal 2 2 2 2 2 2 2 2 5" xfId="4935" xr:uid="{00000000-0005-0000-0000-0000AA180000}"/>
    <cellStyle name="Normal 2 2 2 2 2 2 2 2 5 2" xfId="4936" xr:uid="{00000000-0005-0000-0000-0000AB180000}"/>
    <cellStyle name="Normal 2 2 2 2 2 2 2 2 6" xfId="4937" xr:uid="{00000000-0005-0000-0000-0000AC180000}"/>
    <cellStyle name="Normal 2 2 2 2 2 2 2 2 6 2" xfId="4938" xr:uid="{00000000-0005-0000-0000-0000AD180000}"/>
    <cellStyle name="Normal 2 2 2 2 2 2 2 2 7" xfId="4939" xr:uid="{00000000-0005-0000-0000-0000AE180000}"/>
    <cellStyle name="Normal 2 2 2 2 2 2 2 2 7 2" xfId="4940" xr:uid="{00000000-0005-0000-0000-0000AF180000}"/>
    <cellStyle name="Normal 2 2 2 2 2 2 2 2 8" xfId="4941" xr:uid="{00000000-0005-0000-0000-0000B0180000}"/>
    <cellStyle name="Normal 2 2 2 2 2 2 2 2 8 2" xfId="4942" xr:uid="{00000000-0005-0000-0000-0000B1180000}"/>
    <cellStyle name="Normal 2 2 2 2 2 2 2 2 9" xfId="4943" xr:uid="{00000000-0005-0000-0000-0000B2180000}"/>
    <cellStyle name="Normal 2 2 2 2 2 2 2 2 9 2" xfId="4944" xr:uid="{00000000-0005-0000-0000-0000B3180000}"/>
    <cellStyle name="Normal 2 2 2 2 2 2 2 20" xfId="4945" xr:uid="{00000000-0005-0000-0000-0000B4180000}"/>
    <cellStyle name="Normal 2 2 2 2 2 2 2 20 2" xfId="4946" xr:uid="{00000000-0005-0000-0000-0000B5180000}"/>
    <cellStyle name="Normal 2 2 2 2 2 2 2 21" xfId="4947" xr:uid="{00000000-0005-0000-0000-0000B6180000}"/>
    <cellStyle name="Normal 2 2 2 2 2 2 2 21 2" xfId="4948" xr:uid="{00000000-0005-0000-0000-0000B7180000}"/>
    <cellStyle name="Normal 2 2 2 2 2 2 2 22" xfId="4949" xr:uid="{00000000-0005-0000-0000-0000B8180000}"/>
    <cellStyle name="Normal 2 2 2 2 2 2 2 22 2" xfId="4950" xr:uid="{00000000-0005-0000-0000-0000B9180000}"/>
    <cellStyle name="Normal 2 2 2 2 2 2 2 23" xfId="4951" xr:uid="{00000000-0005-0000-0000-0000BA180000}"/>
    <cellStyle name="Normal 2 2 2 2 2 2 2 23 2" xfId="4952" xr:uid="{00000000-0005-0000-0000-0000BB180000}"/>
    <cellStyle name="Normal 2 2 2 2 2 2 2 24" xfId="4953" xr:uid="{00000000-0005-0000-0000-0000BC180000}"/>
    <cellStyle name="Normal 2 2 2 2 2 2 2 3" xfId="4954" xr:uid="{00000000-0005-0000-0000-0000BD180000}"/>
    <cellStyle name="Normal 2 2 2 2 2 2 2 3 10" xfId="4955" xr:uid="{00000000-0005-0000-0000-0000BE180000}"/>
    <cellStyle name="Normal 2 2 2 2 2 2 2 3 10 2" xfId="4956" xr:uid="{00000000-0005-0000-0000-0000BF180000}"/>
    <cellStyle name="Normal 2 2 2 2 2 2 2 3 11" xfId="4957" xr:uid="{00000000-0005-0000-0000-0000C0180000}"/>
    <cellStyle name="Normal 2 2 2 2 2 2 2 3 11 2" xfId="4958" xr:uid="{00000000-0005-0000-0000-0000C1180000}"/>
    <cellStyle name="Normal 2 2 2 2 2 2 2 3 12" xfId="4959" xr:uid="{00000000-0005-0000-0000-0000C2180000}"/>
    <cellStyle name="Normal 2 2 2 2 2 2 2 3 12 2" xfId="4960" xr:uid="{00000000-0005-0000-0000-0000C3180000}"/>
    <cellStyle name="Normal 2 2 2 2 2 2 2 3 13" xfId="4961" xr:uid="{00000000-0005-0000-0000-0000C4180000}"/>
    <cellStyle name="Normal 2 2 2 2 2 2 2 3 13 2" xfId="4962" xr:uid="{00000000-0005-0000-0000-0000C5180000}"/>
    <cellStyle name="Normal 2 2 2 2 2 2 2 3 14" xfId="4963" xr:uid="{00000000-0005-0000-0000-0000C6180000}"/>
    <cellStyle name="Normal 2 2 2 2 2 2 2 3 14 2" xfId="4964" xr:uid="{00000000-0005-0000-0000-0000C7180000}"/>
    <cellStyle name="Normal 2 2 2 2 2 2 2 3 15" xfId="4965" xr:uid="{00000000-0005-0000-0000-0000C8180000}"/>
    <cellStyle name="Normal 2 2 2 2 2 2 2 3 15 2" xfId="4966" xr:uid="{00000000-0005-0000-0000-0000C9180000}"/>
    <cellStyle name="Normal 2 2 2 2 2 2 2 3 16" xfId="4967" xr:uid="{00000000-0005-0000-0000-0000CA180000}"/>
    <cellStyle name="Normal 2 2 2 2 2 2 2 3 16 2" xfId="4968" xr:uid="{00000000-0005-0000-0000-0000CB180000}"/>
    <cellStyle name="Normal 2 2 2 2 2 2 2 3 17" xfId="4969" xr:uid="{00000000-0005-0000-0000-0000CC180000}"/>
    <cellStyle name="Normal 2 2 2 2 2 2 2 3 17 2" xfId="4970" xr:uid="{00000000-0005-0000-0000-0000CD180000}"/>
    <cellStyle name="Normal 2 2 2 2 2 2 2 3 18" xfId="4971" xr:uid="{00000000-0005-0000-0000-0000CE180000}"/>
    <cellStyle name="Normal 2 2 2 2 2 2 2 3 18 2" xfId="4972" xr:uid="{00000000-0005-0000-0000-0000CF180000}"/>
    <cellStyle name="Normal 2 2 2 2 2 2 2 3 19" xfId="4973" xr:uid="{00000000-0005-0000-0000-0000D0180000}"/>
    <cellStyle name="Normal 2 2 2 2 2 2 2 3 19 2" xfId="4974" xr:uid="{00000000-0005-0000-0000-0000D1180000}"/>
    <cellStyle name="Normal 2 2 2 2 2 2 2 3 2" xfId="4975" xr:uid="{00000000-0005-0000-0000-0000D2180000}"/>
    <cellStyle name="Normal 2 2 2 2 2 2 2 3 2 2" xfId="4976" xr:uid="{00000000-0005-0000-0000-0000D3180000}"/>
    <cellStyle name="Normal 2 2 2 2 2 2 2 3 20" xfId="4977" xr:uid="{00000000-0005-0000-0000-0000D4180000}"/>
    <cellStyle name="Normal 2 2 2 2 2 2 2 3 20 2" xfId="4978" xr:uid="{00000000-0005-0000-0000-0000D5180000}"/>
    <cellStyle name="Normal 2 2 2 2 2 2 2 3 21" xfId="4979" xr:uid="{00000000-0005-0000-0000-0000D6180000}"/>
    <cellStyle name="Normal 2 2 2 2 2 2 2 3 21 2" xfId="4980" xr:uid="{00000000-0005-0000-0000-0000D7180000}"/>
    <cellStyle name="Normal 2 2 2 2 2 2 2 3 22" xfId="4981" xr:uid="{00000000-0005-0000-0000-0000D8180000}"/>
    <cellStyle name="Normal 2 2 2 2 2 2 2 3 3" xfId="4982" xr:uid="{00000000-0005-0000-0000-0000D9180000}"/>
    <cellStyle name="Normal 2 2 2 2 2 2 2 3 3 2" xfId="4983" xr:uid="{00000000-0005-0000-0000-0000DA180000}"/>
    <cellStyle name="Normal 2 2 2 2 2 2 2 3 4" xfId="4984" xr:uid="{00000000-0005-0000-0000-0000DB180000}"/>
    <cellStyle name="Normal 2 2 2 2 2 2 2 3 4 2" xfId="4985" xr:uid="{00000000-0005-0000-0000-0000DC180000}"/>
    <cellStyle name="Normal 2 2 2 2 2 2 2 3 5" xfId="4986" xr:uid="{00000000-0005-0000-0000-0000DD180000}"/>
    <cellStyle name="Normal 2 2 2 2 2 2 2 3 5 2" xfId="4987" xr:uid="{00000000-0005-0000-0000-0000DE180000}"/>
    <cellStyle name="Normal 2 2 2 2 2 2 2 3 6" xfId="4988" xr:uid="{00000000-0005-0000-0000-0000DF180000}"/>
    <cellStyle name="Normal 2 2 2 2 2 2 2 3 6 2" xfId="4989" xr:uid="{00000000-0005-0000-0000-0000E0180000}"/>
    <cellStyle name="Normal 2 2 2 2 2 2 2 3 7" xfId="4990" xr:uid="{00000000-0005-0000-0000-0000E1180000}"/>
    <cellStyle name="Normal 2 2 2 2 2 2 2 3 7 2" xfId="4991" xr:uid="{00000000-0005-0000-0000-0000E2180000}"/>
    <cellStyle name="Normal 2 2 2 2 2 2 2 3 8" xfId="4992" xr:uid="{00000000-0005-0000-0000-0000E3180000}"/>
    <cellStyle name="Normal 2 2 2 2 2 2 2 3 8 2" xfId="4993" xr:uid="{00000000-0005-0000-0000-0000E4180000}"/>
    <cellStyle name="Normal 2 2 2 2 2 2 2 3 9" xfId="4994" xr:uid="{00000000-0005-0000-0000-0000E5180000}"/>
    <cellStyle name="Normal 2 2 2 2 2 2 2 3 9 2" xfId="4995" xr:uid="{00000000-0005-0000-0000-0000E6180000}"/>
    <cellStyle name="Normal 2 2 2 2 2 2 2 4" xfId="4996" xr:uid="{00000000-0005-0000-0000-0000E7180000}"/>
    <cellStyle name="Normal 2 2 2 2 2 2 2 4 2" xfId="4997" xr:uid="{00000000-0005-0000-0000-0000E8180000}"/>
    <cellStyle name="Normal 2 2 2 2 2 2 2 5" xfId="4998" xr:uid="{00000000-0005-0000-0000-0000E9180000}"/>
    <cellStyle name="Normal 2 2 2 2 2 2 2 5 2" xfId="4999" xr:uid="{00000000-0005-0000-0000-0000EA180000}"/>
    <cellStyle name="Normal 2 2 2 2 2 2 2 6" xfId="5000" xr:uid="{00000000-0005-0000-0000-0000EB180000}"/>
    <cellStyle name="Normal 2 2 2 2 2 2 2 6 2" xfId="5001" xr:uid="{00000000-0005-0000-0000-0000EC180000}"/>
    <cellStyle name="Normal 2 2 2 2 2 2 2 7" xfId="5002" xr:uid="{00000000-0005-0000-0000-0000ED180000}"/>
    <cellStyle name="Normal 2 2 2 2 2 2 2 7 2" xfId="5003" xr:uid="{00000000-0005-0000-0000-0000EE180000}"/>
    <cellStyle name="Normal 2 2 2 2 2 2 2 8" xfId="5004" xr:uid="{00000000-0005-0000-0000-0000EF180000}"/>
    <cellStyle name="Normal 2 2 2 2 2 2 2 8 2" xfId="5005" xr:uid="{00000000-0005-0000-0000-0000F0180000}"/>
    <cellStyle name="Normal 2 2 2 2 2 2 2 9" xfId="5006" xr:uid="{00000000-0005-0000-0000-0000F1180000}"/>
    <cellStyle name="Normal 2 2 2 2 2 2 2 9 2" xfId="5007" xr:uid="{00000000-0005-0000-0000-0000F2180000}"/>
    <cellStyle name="Normal 2 2 2 2 2 2 20" xfId="5008" xr:uid="{00000000-0005-0000-0000-0000F3180000}"/>
    <cellStyle name="Normal 2 2 2 2 2 2 20 2" xfId="5009" xr:uid="{00000000-0005-0000-0000-0000F4180000}"/>
    <cellStyle name="Normal 2 2 2 2 2 2 21" xfId="5010" xr:uid="{00000000-0005-0000-0000-0000F5180000}"/>
    <cellStyle name="Normal 2 2 2 2 2 2 21 2" xfId="5011" xr:uid="{00000000-0005-0000-0000-0000F6180000}"/>
    <cellStyle name="Normal 2 2 2 2 2 2 22" xfId="5012" xr:uid="{00000000-0005-0000-0000-0000F7180000}"/>
    <cellStyle name="Normal 2 2 2 2 2 2 22 2" xfId="5013" xr:uid="{00000000-0005-0000-0000-0000F8180000}"/>
    <cellStyle name="Normal 2 2 2 2 2 2 23" xfId="5014" xr:uid="{00000000-0005-0000-0000-0000F9180000}"/>
    <cellStyle name="Normal 2 2 2 2 2 2 23 2" xfId="5015" xr:uid="{00000000-0005-0000-0000-0000FA180000}"/>
    <cellStyle name="Normal 2 2 2 2 2 2 24" xfId="5016" xr:uid="{00000000-0005-0000-0000-0000FB180000}"/>
    <cellStyle name="Normal 2 2 2 2 2 2 24 2" xfId="5017" xr:uid="{00000000-0005-0000-0000-0000FC180000}"/>
    <cellStyle name="Normal 2 2 2 2 2 2 25" xfId="5018" xr:uid="{00000000-0005-0000-0000-0000FD180000}"/>
    <cellStyle name="Normal 2 2 2 2 2 2 25 2" xfId="5019" xr:uid="{00000000-0005-0000-0000-0000FE180000}"/>
    <cellStyle name="Normal 2 2 2 2 2 2 26" xfId="5020" xr:uid="{00000000-0005-0000-0000-0000FF180000}"/>
    <cellStyle name="Normal 2 2 2 2 2 2 26 2" xfId="5021" xr:uid="{00000000-0005-0000-0000-000000190000}"/>
    <cellStyle name="Normal 2 2 2 2 2 2 27" xfId="5022" xr:uid="{00000000-0005-0000-0000-000001190000}"/>
    <cellStyle name="Normal 2 2 2 2 2 2 3" xfId="5023" xr:uid="{00000000-0005-0000-0000-000002190000}"/>
    <cellStyle name="Normal 2 2 2 2 2 2 3 10" xfId="5024" xr:uid="{00000000-0005-0000-0000-000003190000}"/>
    <cellStyle name="Normal 2 2 2 2 2 2 3 10 2" xfId="5025" xr:uid="{00000000-0005-0000-0000-000004190000}"/>
    <cellStyle name="Normal 2 2 2 2 2 2 3 11" xfId="5026" xr:uid="{00000000-0005-0000-0000-000005190000}"/>
    <cellStyle name="Normal 2 2 2 2 2 2 3 11 2" xfId="5027" xr:uid="{00000000-0005-0000-0000-000006190000}"/>
    <cellStyle name="Normal 2 2 2 2 2 2 3 12" xfId="5028" xr:uid="{00000000-0005-0000-0000-000007190000}"/>
    <cellStyle name="Normal 2 2 2 2 2 2 3 12 2" xfId="5029" xr:uid="{00000000-0005-0000-0000-000008190000}"/>
    <cellStyle name="Normal 2 2 2 2 2 2 3 13" xfId="5030" xr:uid="{00000000-0005-0000-0000-000009190000}"/>
    <cellStyle name="Normal 2 2 2 2 2 2 3 13 2" xfId="5031" xr:uid="{00000000-0005-0000-0000-00000A190000}"/>
    <cellStyle name="Normal 2 2 2 2 2 2 3 14" xfId="5032" xr:uid="{00000000-0005-0000-0000-00000B190000}"/>
    <cellStyle name="Normal 2 2 2 2 2 2 3 14 2" xfId="5033" xr:uid="{00000000-0005-0000-0000-00000C190000}"/>
    <cellStyle name="Normal 2 2 2 2 2 2 3 15" xfId="5034" xr:uid="{00000000-0005-0000-0000-00000D190000}"/>
    <cellStyle name="Normal 2 2 2 2 2 2 3 15 2" xfId="5035" xr:uid="{00000000-0005-0000-0000-00000E190000}"/>
    <cellStyle name="Normal 2 2 2 2 2 2 3 16" xfId="5036" xr:uid="{00000000-0005-0000-0000-00000F190000}"/>
    <cellStyle name="Normal 2 2 2 2 2 2 3 16 2" xfId="5037" xr:uid="{00000000-0005-0000-0000-000010190000}"/>
    <cellStyle name="Normal 2 2 2 2 2 2 3 17" xfId="5038" xr:uid="{00000000-0005-0000-0000-000011190000}"/>
    <cellStyle name="Normal 2 2 2 2 2 2 3 17 2" xfId="5039" xr:uid="{00000000-0005-0000-0000-000012190000}"/>
    <cellStyle name="Normal 2 2 2 2 2 2 3 18" xfId="5040" xr:uid="{00000000-0005-0000-0000-000013190000}"/>
    <cellStyle name="Normal 2 2 2 2 2 2 3 18 2" xfId="5041" xr:uid="{00000000-0005-0000-0000-000014190000}"/>
    <cellStyle name="Normal 2 2 2 2 2 2 3 19" xfId="5042" xr:uid="{00000000-0005-0000-0000-000015190000}"/>
    <cellStyle name="Normal 2 2 2 2 2 2 3 19 2" xfId="5043" xr:uid="{00000000-0005-0000-0000-000016190000}"/>
    <cellStyle name="Normal 2 2 2 2 2 2 3 2" xfId="5044" xr:uid="{00000000-0005-0000-0000-000017190000}"/>
    <cellStyle name="Normal 2 2 2 2 2 2 3 2 10" xfId="5045" xr:uid="{00000000-0005-0000-0000-000018190000}"/>
    <cellStyle name="Normal 2 2 2 2 2 2 3 2 10 2" xfId="5046" xr:uid="{00000000-0005-0000-0000-000019190000}"/>
    <cellStyle name="Normal 2 2 2 2 2 2 3 2 11" xfId="5047" xr:uid="{00000000-0005-0000-0000-00001A190000}"/>
    <cellStyle name="Normal 2 2 2 2 2 2 3 2 11 2" xfId="5048" xr:uid="{00000000-0005-0000-0000-00001B190000}"/>
    <cellStyle name="Normal 2 2 2 2 2 2 3 2 12" xfId="5049" xr:uid="{00000000-0005-0000-0000-00001C190000}"/>
    <cellStyle name="Normal 2 2 2 2 2 2 3 2 12 2" xfId="5050" xr:uid="{00000000-0005-0000-0000-00001D190000}"/>
    <cellStyle name="Normal 2 2 2 2 2 2 3 2 13" xfId="5051" xr:uid="{00000000-0005-0000-0000-00001E190000}"/>
    <cellStyle name="Normal 2 2 2 2 2 2 3 2 13 2" xfId="5052" xr:uid="{00000000-0005-0000-0000-00001F190000}"/>
    <cellStyle name="Normal 2 2 2 2 2 2 3 2 14" xfId="5053" xr:uid="{00000000-0005-0000-0000-000020190000}"/>
    <cellStyle name="Normal 2 2 2 2 2 2 3 2 14 2" xfId="5054" xr:uid="{00000000-0005-0000-0000-000021190000}"/>
    <cellStyle name="Normal 2 2 2 2 2 2 3 2 15" xfId="5055" xr:uid="{00000000-0005-0000-0000-000022190000}"/>
    <cellStyle name="Normal 2 2 2 2 2 2 3 2 15 2" xfId="5056" xr:uid="{00000000-0005-0000-0000-000023190000}"/>
    <cellStyle name="Normal 2 2 2 2 2 2 3 2 16" xfId="5057" xr:uid="{00000000-0005-0000-0000-000024190000}"/>
    <cellStyle name="Normal 2 2 2 2 2 2 3 2 16 2" xfId="5058" xr:uid="{00000000-0005-0000-0000-000025190000}"/>
    <cellStyle name="Normal 2 2 2 2 2 2 3 2 17" xfId="5059" xr:uid="{00000000-0005-0000-0000-000026190000}"/>
    <cellStyle name="Normal 2 2 2 2 2 2 3 2 17 2" xfId="5060" xr:uid="{00000000-0005-0000-0000-000027190000}"/>
    <cellStyle name="Normal 2 2 2 2 2 2 3 2 18" xfId="5061" xr:uid="{00000000-0005-0000-0000-000028190000}"/>
    <cellStyle name="Normal 2 2 2 2 2 2 3 2 18 2" xfId="5062" xr:uid="{00000000-0005-0000-0000-000029190000}"/>
    <cellStyle name="Normal 2 2 2 2 2 2 3 2 19" xfId="5063" xr:uid="{00000000-0005-0000-0000-00002A190000}"/>
    <cellStyle name="Normal 2 2 2 2 2 2 3 2 19 2" xfId="5064" xr:uid="{00000000-0005-0000-0000-00002B190000}"/>
    <cellStyle name="Normal 2 2 2 2 2 2 3 2 2" xfId="5065" xr:uid="{00000000-0005-0000-0000-00002C190000}"/>
    <cellStyle name="Normal 2 2 2 2 2 2 3 2 2 2" xfId="5066" xr:uid="{00000000-0005-0000-0000-00002D190000}"/>
    <cellStyle name="Normal 2 2 2 2 2 2 3 2 20" xfId="5067" xr:uid="{00000000-0005-0000-0000-00002E190000}"/>
    <cellStyle name="Normal 2 2 2 2 2 2 3 2 20 2" xfId="5068" xr:uid="{00000000-0005-0000-0000-00002F190000}"/>
    <cellStyle name="Normal 2 2 2 2 2 2 3 2 21" xfId="5069" xr:uid="{00000000-0005-0000-0000-000030190000}"/>
    <cellStyle name="Normal 2 2 2 2 2 2 3 2 21 2" xfId="5070" xr:uid="{00000000-0005-0000-0000-000031190000}"/>
    <cellStyle name="Normal 2 2 2 2 2 2 3 2 22" xfId="5071" xr:uid="{00000000-0005-0000-0000-000032190000}"/>
    <cellStyle name="Normal 2 2 2 2 2 2 3 2 3" xfId="5072" xr:uid="{00000000-0005-0000-0000-000033190000}"/>
    <cellStyle name="Normal 2 2 2 2 2 2 3 2 3 2" xfId="5073" xr:uid="{00000000-0005-0000-0000-000034190000}"/>
    <cellStyle name="Normal 2 2 2 2 2 2 3 2 4" xfId="5074" xr:uid="{00000000-0005-0000-0000-000035190000}"/>
    <cellStyle name="Normal 2 2 2 2 2 2 3 2 4 2" xfId="5075" xr:uid="{00000000-0005-0000-0000-000036190000}"/>
    <cellStyle name="Normal 2 2 2 2 2 2 3 2 5" xfId="5076" xr:uid="{00000000-0005-0000-0000-000037190000}"/>
    <cellStyle name="Normal 2 2 2 2 2 2 3 2 5 2" xfId="5077" xr:uid="{00000000-0005-0000-0000-000038190000}"/>
    <cellStyle name="Normal 2 2 2 2 2 2 3 2 6" xfId="5078" xr:uid="{00000000-0005-0000-0000-000039190000}"/>
    <cellStyle name="Normal 2 2 2 2 2 2 3 2 6 2" xfId="5079" xr:uid="{00000000-0005-0000-0000-00003A190000}"/>
    <cellStyle name="Normal 2 2 2 2 2 2 3 2 7" xfId="5080" xr:uid="{00000000-0005-0000-0000-00003B190000}"/>
    <cellStyle name="Normal 2 2 2 2 2 2 3 2 7 2" xfId="5081" xr:uid="{00000000-0005-0000-0000-00003C190000}"/>
    <cellStyle name="Normal 2 2 2 2 2 2 3 2 8" xfId="5082" xr:uid="{00000000-0005-0000-0000-00003D190000}"/>
    <cellStyle name="Normal 2 2 2 2 2 2 3 2 8 2" xfId="5083" xr:uid="{00000000-0005-0000-0000-00003E190000}"/>
    <cellStyle name="Normal 2 2 2 2 2 2 3 2 9" xfId="5084" xr:uid="{00000000-0005-0000-0000-00003F190000}"/>
    <cellStyle name="Normal 2 2 2 2 2 2 3 2 9 2" xfId="5085" xr:uid="{00000000-0005-0000-0000-000040190000}"/>
    <cellStyle name="Normal 2 2 2 2 2 2 3 20" xfId="5086" xr:uid="{00000000-0005-0000-0000-000041190000}"/>
    <cellStyle name="Normal 2 2 2 2 2 2 3 20 2" xfId="5087" xr:uid="{00000000-0005-0000-0000-000042190000}"/>
    <cellStyle name="Normal 2 2 2 2 2 2 3 21" xfId="5088" xr:uid="{00000000-0005-0000-0000-000043190000}"/>
    <cellStyle name="Normal 2 2 2 2 2 2 3 21 2" xfId="5089" xr:uid="{00000000-0005-0000-0000-000044190000}"/>
    <cellStyle name="Normal 2 2 2 2 2 2 3 22" xfId="5090" xr:uid="{00000000-0005-0000-0000-000045190000}"/>
    <cellStyle name="Normal 2 2 2 2 2 2 3 22 2" xfId="5091" xr:uid="{00000000-0005-0000-0000-000046190000}"/>
    <cellStyle name="Normal 2 2 2 2 2 2 3 23" xfId="5092" xr:uid="{00000000-0005-0000-0000-000047190000}"/>
    <cellStyle name="Normal 2 2 2 2 2 2 3 23 2" xfId="5093" xr:uid="{00000000-0005-0000-0000-000048190000}"/>
    <cellStyle name="Normal 2 2 2 2 2 2 3 24" xfId="5094" xr:uid="{00000000-0005-0000-0000-000049190000}"/>
    <cellStyle name="Normal 2 2 2 2 2 2 3 3" xfId="5095" xr:uid="{00000000-0005-0000-0000-00004A190000}"/>
    <cellStyle name="Normal 2 2 2 2 2 2 3 3 10" xfId="5096" xr:uid="{00000000-0005-0000-0000-00004B190000}"/>
    <cellStyle name="Normal 2 2 2 2 2 2 3 3 10 2" xfId="5097" xr:uid="{00000000-0005-0000-0000-00004C190000}"/>
    <cellStyle name="Normal 2 2 2 2 2 2 3 3 11" xfId="5098" xr:uid="{00000000-0005-0000-0000-00004D190000}"/>
    <cellStyle name="Normal 2 2 2 2 2 2 3 3 11 2" xfId="5099" xr:uid="{00000000-0005-0000-0000-00004E190000}"/>
    <cellStyle name="Normal 2 2 2 2 2 2 3 3 12" xfId="5100" xr:uid="{00000000-0005-0000-0000-00004F190000}"/>
    <cellStyle name="Normal 2 2 2 2 2 2 3 3 12 2" xfId="5101" xr:uid="{00000000-0005-0000-0000-000050190000}"/>
    <cellStyle name="Normal 2 2 2 2 2 2 3 3 13" xfId="5102" xr:uid="{00000000-0005-0000-0000-000051190000}"/>
    <cellStyle name="Normal 2 2 2 2 2 2 3 3 13 2" xfId="5103" xr:uid="{00000000-0005-0000-0000-000052190000}"/>
    <cellStyle name="Normal 2 2 2 2 2 2 3 3 14" xfId="5104" xr:uid="{00000000-0005-0000-0000-000053190000}"/>
    <cellStyle name="Normal 2 2 2 2 2 2 3 3 14 2" xfId="5105" xr:uid="{00000000-0005-0000-0000-000054190000}"/>
    <cellStyle name="Normal 2 2 2 2 2 2 3 3 15" xfId="5106" xr:uid="{00000000-0005-0000-0000-000055190000}"/>
    <cellStyle name="Normal 2 2 2 2 2 2 3 3 15 2" xfId="5107" xr:uid="{00000000-0005-0000-0000-000056190000}"/>
    <cellStyle name="Normal 2 2 2 2 2 2 3 3 16" xfId="5108" xr:uid="{00000000-0005-0000-0000-000057190000}"/>
    <cellStyle name="Normal 2 2 2 2 2 2 3 3 16 2" xfId="5109" xr:uid="{00000000-0005-0000-0000-000058190000}"/>
    <cellStyle name="Normal 2 2 2 2 2 2 3 3 17" xfId="5110" xr:uid="{00000000-0005-0000-0000-000059190000}"/>
    <cellStyle name="Normal 2 2 2 2 2 2 3 3 17 2" xfId="5111" xr:uid="{00000000-0005-0000-0000-00005A190000}"/>
    <cellStyle name="Normal 2 2 2 2 2 2 3 3 18" xfId="5112" xr:uid="{00000000-0005-0000-0000-00005B190000}"/>
    <cellStyle name="Normal 2 2 2 2 2 2 3 3 18 2" xfId="5113" xr:uid="{00000000-0005-0000-0000-00005C190000}"/>
    <cellStyle name="Normal 2 2 2 2 2 2 3 3 19" xfId="5114" xr:uid="{00000000-0005-0000-0000-00005D190000}"/>
    <cellStyle name="Normal 2 2 2 2 2 2 3 3 19 2" xfId="5115" xr:uid="{00000000-0005-0000-0000-00005E190000}"/>
    <cellStyle name="Normal 2 2 2 2 2 2 3 3 2" xfId="5116" xr:uid="{00000000-0005-0000-0000-00005F190000}"/>
    <cellStyle name="Normal 2 2 2 2 2 2 3 3 2 2" xfId="5117" xr:uid="{00000000-0005-0000-0000-000060190000}"/>
    <cellStyle name="Normal 2 2 2 2 2 2 3 3 20" xfId="5118" xr:uid="{00000000-0005-0000-0000-000061190000}"/>
    <cellStyle name="Normal 2 2 2 2 2 2 3 3 20 2" xfId="5119" xr:uid="{00000000-0005-0000-0000-000062190000}"/>
    <cellStyle name="Normal 2 2 2 2 2 2 3 3 21" xfId="5120" xr:uid="{00000000-0005-0000-0000-000063190000}"/>
    <cellStyle name="Normal 2 2 2 2 2 2 3 3 21 2" xfId="5121" xr:uid="{00000000-0005-0000-0000-000064190000}"/>
    <cellStyle name="Normal 2 2 2 2 2 2 3 3 22" xfId="5122" xr:uid="{00000000-0005-0000-0000-000065190000}"/>
    <cellStyle name="Normal 2 2 2 2 2 2 3 3 3" xfId="5123" xr:uid="{00000000-0005-0000-0000-000066190000}"/>
    <cellStyle name="Normal 2 2 2 2 2 2 3 3 3 2" xfId="5124" xr:uid="{00000000-0005-0000-0000-000067190000}"/>
    <cellStyle name="Normal 2 2 2 2 2 2 3 3 4" xfId="5125" xr:uid="{00000000-0005-0000-0000-000068190000}"/>
    <cellStyle name="Normal 2 2 2 2 2 2 3 3 4 2" xfId="5126" xr:uid="{00000000-0005-0000-0000-000069190000}"/>
    <cellStyle name="Normal 2 2 2 2 2 2 3 3 5" xfId="5127" xr:uid="{00000000-0005-0000-0000-00006A190000}"/>
    <cellStyle name="Normal 2 2 2 2 2 2 3 3 5 2" xfId="5128" xr:uid="{00000000-0005-0000-0000-00006B190000}"/>
    <cellStyle name="Normal 2 2 2 2 2 2 3 3 6" xfId="5129" xr:uid="{00000000-0005-0000-0000-00006C190000}"/>
    <cellStyle name="Normal 2 2 2 2 2 2 3 3 6 2" xfId="5130" xr:uid="{00000000-0005-0000-0000-00006D190000}"/>
    <cellStyle name="Normal 2 2 2 2 2 2 3 3 7" xfId="5131" xr:uid="{00000000-0005-0000-0000-00006E190000}"/>
    <cellStyle name="Normal 2 2 2 2 2 2 3 3 7 2" xfId="5132" xr:uid="{00000000-0005-0000-0000-00006F190000}"/>
    <cellStyle name="Normal 2 2 2 2 2 2 3 3 8" xfId="5133" xr:uid="{00000000-0005-0000-0000-000070190000}"/>
    <cellStyle name="Normal 2 2 2 2 2 2 3 3 8 2" xfId="5134" xr:uid="{00000000-0005-0000-0000-000071190000}"/>
    <cellStyle name="Normal 2 2 2 2 2 2 3 3 9" xfId="5135" xr:uid="{00000000-0005-0000-0000-000072190000}"/>
    <cellStyle name="Normal 2 2 2 2 2 2 3 3 9 2" xfId="5136" xr:uid="{00000000-0005-0000-0000-000073190000}"/>
    <cellStyle name="Normal 2 2 2 2 2 2 3 4" xfId="5137" xr:uid="{00000000-0005-0000-0000-000074190000}"/>
    <cellStyle name="Normal 2 2 2 2 2 2 3 4 2" xfId="5138" xr:uid="{00000000-0005-0000-0000-000075190000}"/>
    <cellStyle name="Normal 2 2 2 2 2 2 3 5" xfId="5139" xr:uid="{00000000-0005-0000-0000-000076190000}"/>
    <cellStyle name="Normal 2 2 2 2 2 2 3 5 2" xfId="5140" xr:uid="{00000000-0005-0000-0000-000077190000}"/>
    <cellStyle name="Normal 2 2 2 2 2 2 3 6" xfId="5141" xr:uid="{00000000-0005-0000-0000-000078190000}"/>
    <cellStyle name="Normal 2 2 2 2 2 2 3 6 2" xfId="5142" xr:uid="{00000000-0005-0000-0000-000079190000}"/>
    <cellStyle name="Normal 2 2 2 2 2 2 3 7" xfId="5143" xr:uid="{00000000-0005-0000-0000-00007A190000}"/>
    <cellStyle name="Normal 2 2 2 2 2 2 3 7 2" xfId="5144" xr:uid="{00000000-0005-0000-0000-00007B190000}"/>
    <cellStyle name="Normal 2 2 2 2 2 2 3 8" xfId="5145" xr:uid="{00000000-0005-0000-0000-00007C190000}"/>
    <cellStyle name="Normal 2 2 2 2 2 2 3 8 2" xfId="5146" xr:uid="{00000000-0005-0000-0000-00007D190000}"/>
    <cellStyle name="Normal 2 2 2 2 2 2 3 9" xfId="5147" xr:uid="{00000000-0005-0000-0000-00007E190000}"/>
    <cellStyle name="Normal 2 2 2 2 2 2 3 9 2" xfId="5148" xr:uid="{00000000-0005-0000-0000-00007F190000}"/>
    <cellStyle name="Normal 2 2 2 2 2 2 4" xfId="5149" xr:uid="{00000000-0005-0000-0000-000080190000}"/>
    <cellStyle name="Normal 2 2 2 2 2 2 4 10" xfId="5150" xr:uid="{00000000-0005-0000-0000-000081190000}"/>
    <cellStyle name="Normal 2 2 2 2 2 2 4 10 2" xfId="5151" xr:uid="{00000000-0005-0000-0000-000082190000}"/>
    <cellStyle name="Normal 2 2 2 2 2 2 4 11" xfId="5152" xr:uid="{00000000-0005-0000-0000-000083190000}"/>
    <cellStyle name="Normal 2 2 2 2 2 2 4 11 2" xfId="5153" xr:uid="{00000000-0005-0000-0000-000084190000}"/>
    <cellStyle name="Normal 2 2 2 2 2 2 4 12" xfId="5154" xr:uid="{00000000-0005-0000-0000-000085190000}"/>
    <cellStyle name="Normal 2 2 2 2 2 2 4 12 2" xfId="5155" xr:uid="{00000000-0005-0000-0000-000086190000}"/>
    <cellStyle name="Normal 2 2 2 2 2 2 4 13" xfId="5156" xr:uid="{00000000-0005-0000-0000-000087190000}"/>
    <cellStyle name="Normal 2 2 2 2 2 2 4 13 2" xfId="5157" xr:uid="{00000000-0005-0000-0000-000088190000}"/>
    <cellStyle name="Normal 2 2 2 2 2 2 4 14" xfId="5158" xr:uid="{00000000-0005-0000-0000-000089190000}"/>
    <cellStyle name="Normal 2 2 2 2 2 2 4 14 2" xfId="5159" xr:uid="{00000000-0005-0000-0000-00008A190000}"/>
    <cellStyle name="Normal 2 2 2 2 2 2 4 15" xfId="5160" xr:uid="{00000000-0005-0000-0000-00008B190000}"/>
    <cellStyle name="Normal 2 2 2 2 2 2 4 15 2" xfId="5161" xr:uid="{00000000-0005-0000-0000-00008C190000}"/>
    <cellStyle name="Normal 2 2 2 2 2 2 4 16" xfId="5162" xr:uid="{00000000-0005-0000-0000-00008D190000}"/>
    <cellStyle name="Normal 2 2 2 2 2 2 4 16 2" xfId="5163" xr:uid="{00000000-0005-0000-0000-00008E190000}"/>
    <cellStyle name="Normal 2 2 2 2 2 2 4 17" xfId="5164" xr:uid="{00000000-0005-0000-0000-00008F190000}"/>
    <cellStyle name="Normal 2 2 2 2 2 2 4 17 2" xfId="5165" xr:uid="{00000000-0005-0000-0000-000090190000}"/>
    <cellStyle name="Normal 2 2 2 2 2 2 4 18" xfId="5166" xr:uid="{00000000-0005-0000-0000-000091190000}"/>
    <cellStyle name="Normal 2 2 2 2 2 2 4 18 2" xfId="5167" xr:uid="{00000000-0005-0000-0000-000092190000}"/>
    <cellStyle name="Normal 2 2 2 2 2 2 4 19" xfId="5168" xr:uid="{00000000-0005-0000-0000-000093190000}"/>
    <cellStyle name="Normal 2 2 2 2 2 2 4 19 2" xfId="5169" xr:uid="{00000000-0005-0000-0000-000094190000}"/>
    <cellStyle name="Normal 2 2 2 2 2 2 4 2" xfId="5170" xr:uid="{00000000-0005-0000-0000-000095190000}"/>
    <cellStyle name="Normal 2 2 2 2 2 2 4 2 10" xfId="5171" xr:uid="{00000000-0005-0000-0000-000096190000}"/>
    <cellStyle name="Normal 2 2 2 2 2 2 4 2 10 2" xfId="5172" xr:uid="{00000000-0005-0000-0000-000097190000}"/>
    <cellStyle name="Normal 2 2 2 2 2 2 4 2 11" xfId="5173" xr:uid="{00000000-0005-0000-0000-000098190000}"/>
    <cellStyle name="Normal 2 2 2 2 2 2 4 2 11 2" xfId="5174" xr:uid="{00000000-0005-0000-0000-000099190000}"/>
    <cellStyle name="Normal 2 2 2 2 2 2 4 2 12" xfId="5175" xr:uid="{00000000-0005-0000-0000-00009A190000}"/>
    <cellStyle name="Normal 2 2 2 2 2 2 4 2 12 2" xfId="5176" xr:uid="{00000000-0005-0000-0000-00009B190000}"/>
    <cellStyle name="Normal 2 2 2 2 2 2 4 2 13" xfId="5177" xr:uid="{00000000-0005-0000-0000-00009C190000}"/>
    <cellStyle name="Normal 2 2 2 2 2 2 4 2 13 2" xfId="5178" xr:uid="{00000000-0005-0000-0000-00009D190000}"/>
    <cellStyle name="Normal 2 2 2 2 2 2 4 2 14" xfId="5179" xr:uid="{00000000-0005-0000-0000-00009E190000}"/>
    <cellStyle name="Normal 2 2 2 2 2 2 4 2 14 2" xfId="5180" xr:uid="{00000000-0005-0000-0000-00009F190000}"/>
    <cellStyle name="Normal 2 2 2 2 2 2 4 2 15" xfId="5181" xr:uid="{00000000-0005-0000-0000-0000A0190000}"/>
    <cellStyle name="Normal 2 2 2 2 2 2 4 2 15 2" xfId="5182" xr:uid="{00000000-0005-0000-0000-0000A1190000}"/>
    <cellStyle name="Normal 2 2 2 2 2 2 4 2 16" xfId="5183" xr:uid="{00000000-0005-0000-0000-0000A2190000}"/>
    <cellStyle name="Normal 2 2 2 2 2 2 4 2 16 2" xfId="5184" xr:uid="{00000000-0005-0000-0000-0000A3190000}"/>
    <cellStyle name="Normal 2 2 2 2 2 2 4 2 17" xfId="5185" xr:uid="{00000000-0005-0000-0000-0000A4190000}"/>
    <cellStyle name="Normal 2 2 2 2 2 2 4 2 17 2" xfId="5186" xr:uid="{00000000-0005-0000-0000-0000A5190000}"/>
    <cellStyle name="Normal 2 2 2 2 2 2 4 2 18" xfId="5187" xr:uid="{00000000-0005-0000-0000-0000A6190000}"/>
    <cellStyle name="Normal 2 2 2 2 2 2 4 2 18 2" xfId="5188" xr:uid="{00000000-0005-0000-0000-0000A7190000}"/>
    <cellStyle name="Normal 2 2 2 2 2 2 4 2 19" xfId="5189" xr:uid="{00000000-0005-0000-0000-0000A8190000}"/>
    <cellStyle name="Normal 2 2 2 2 2 2 4 2 19 2" xfId="5190" xr:uid="{00000000-0005-0000-0000-0000A9190000}"/>
    <cellStyle name="Normal 2 2 2 2 2 2 4 2 2" xfId="5191" xr:uid="{00000000-0005-0000-0000-0000AA190000}"/>
    <cellStyle name="Normal 2 2 2 2 2 2 4 2 2 2" xfId="5192" xr:uid="{00000000-0005-0000-0000-0000AB190000}"/>
    <cellStyle name="Normal 2 2 2 2 2 2 4 2 20" xfId="5193" xr:uid="{00000000-0005-0000-0000-0000AC190000}"/>
    <cellStyle name="Normal 2 2 2 2 2 2 4 2 20 2" xfId="5194" xr:uid="{00000000-0005-0000-0000-0000AD190000}"/>
    <cellStyle name="Normal 2 2 2 2 2 2 4 2 21" xfId="5195" xr:uid="{00000000-0005-0000-0000-0000AE190000}"/>
    <cellStyle name="Normal 2 2 2 2 2 2 4 2 21 2" xfId="5196" xr:uid="{00000000-0005-0000-0000-0000AF190000}"/>
    <cellStyle name="Normal 2 2 2 2 2 2 4 2 22" xfId="5197" xr:uid="{00000000-0005-0000-0000-0000B0190000}"/>
    <cellStyle name="Normal 2 2 2 2 2 2 4 2 3" xfId="5198" xr:uid="{00000000-0005-0000-0000-0000B1190000}"/>
    <cellStyle name="Normal 2 2 2 2 2 2 4 2 3 2" xfId="5199" xr:uid="{00000000-0005-0000-0000-0000B2190000}"/>
    <cellStyle name="Normal 2 2 2 2 2 2 4 2 4" xfId="5200" xr:uid="{00000000-0005-0000-0000-0000B3190000}"/>
    <cellStyle name="Normal 2 2 2 2 2 2 4 2 4 2" xfId="5201" xr:uid="{00000000-0005-0000-0000-0000B4190000}"/>
    <cellStyle name="Normal 2 2 2 2 2 2 4 2 5" xfId="5202" xr:uid="{00000000-0005-0000-0000-0000B5190000}"/>
    <cellStyle name="Normal 2 2 2 2 2 2 4 2 5 2" xfId="5203" xr:uid="{00000000-0005-0000-0000-0000B6190000}"/>
    <cellStyle name="Normal 2 2 2 2 2 2 4 2 6" xfId="5204" xr:uid="{00000000-0005-0000-0000-0000B7190000}"/>
    <cellStyle name="Normal 2 2 2 2 2 2 4 2 6 2" xfId="5205" xr:uid="{00000000-0005-0000-0000-0000B8190000}"/>
    <cellStyle name="Normal 2 2 2 2 2 2 4 2 7" xfId="5206" xr:uid="{00000000-0005-0000-0000-0000B9190000}"/>
    <cellStyle name="Normal 2 2 2 2 2 2 4 2 7 2" xfId="5207" xr:uid="{00000000-0005-0000-0000-0000BA190000}"/>
    <cellStyle name="Normal 2 2 2 2 2 2 4 2 8" xfId="5208" xr:uid="{00000000-0005-0000-0000-0000BB190000}"/>
    <cellStyle name="Normal 2 2 2 2 2 2 4 2 8 2" xfId="5209" xr:uid="{00000000-0005-0000-0000-0000BC190000}"/>
    <cellStyle name="Normal 2 2 2 2 2 2 4 2 9" xfId="5210" xr:uid="{00000000-0005-0000-0000-0000BD190000}"/>
    <cellStyle name="Normal 2 2 2 2 2 2 4 2 9 2" xfId="5211" xr:uid="{00000000-0005-0000-0000-0000BE190000}"/>
    <cellStyle name="Normal 2 2 2 2 2 2 4 20" xfId="5212" xr:uid="{00000000-0005-0000-0000-0000BF190000}"/>
    <cellStyle name="Normal 2 2 2 2 2 2 4 20 2" xfId="5213" xr:uid="{00000000-0005-0000-0000-0000C0190000}"/>
    <cellStyle name="Normal 2 2 2 2 2 2 4 21" xfId="5214" xr:uid="{00000000-0005-0000-0000-0000C1190000}"/>
    <cellStyle name="Normal 2 2 2 2 2 2 4 21 2" xfId="5215" xr:uid="{00000000-0005-0000-0000-0000C2190000}"/>
    <cellStyle name="Normal 2 2 2 2 2 2 4 22" xfId="5216" xr:uid="{00000000-0005-0000-0000-0000C3190000}"/>
    <cellStyle name="Normal 2 2 2 2 2 2 4 22 2" xfId="5217" xr:uid="{00000000-0005-0000-0000-0000C4190000}"/>
    <cellStyle name="Normal 2 2 2 2 2 2 4 23" xfId="5218" xr:uid="{00000000-0005-0000-0000-0000C5190000}"/>
    <cellStyle name="Normal 2 2 2 2 2 2 4 23 2" xfId="5219" xr:uid="{00000000-0005-0000-0000-0000C6190000}"/>
    <cellStyle name="Normal 2 2 2 2 2 2 4 24" xfId="5220" xr:uid="{00000000-0005-0000-0000-0000C7190000}"/>
    <cellStyle name="Normal 2 2 2 2 2 2 4 3" xfId="5221" xr:uid="{00000000-0005-0000-0000-0000C8190000}"/>
    <cellStyle name="Normal 2 2 2 2 2 2 4 3 10" xfId="5222" xr:uid="{00000000-0005-0000-0000-0000C9190000}"/>
    <cellStyle name="Normal 2 2 2 2 2 2 4 3 10 2" xfId="5223" xr:uid="{00000000-0005-0000-0000-0000CA190000}"/>
    <cellStyle name="Normal 2 2 2 2 2 2 4 3 11" xfId="5224" xr:uid="{00000000-0005-0000-0000-0000CB190000}"/>
    <cellStyle name="Normal 2 2 2 2 2 2 4 3 11 2" xfId="5225" xr:uid="{00000000-0005-0000-0000-0000CC190000}"/>
    <cellStyle name="Normal 2 2 2 2 2 2 4 3 12" xfId="5226" xr:uid="{00000000-0005-0000-0000-0000CD190000}"/>
    <cellStyle name="Normal 2 2 2 2 2 2 4 3 12 2" xfId="5227" xr:uid="{00000000-0005-0000-0000-0000CE190000}"/>
    <cellStyle name="Normal 2 2 2 2 2 2 4 3 13" xfId="5228" xr:uid="{00000000-0005-0000-0000-0000CF190000}"/>
    <cellStyle name="Normal 2 2 2 2 2 2 4 3 13 2" xfId="5229" xr:uid="{00000000-0005-0000-0000-0000D0190000}"/>
    <cellStyle name="Normal 2 2 2 2 2 2 4 3 14" xfId="5230" xr:uid="{00000000-0005-0000-0000-0000D1190000}"/>
    <cellStyle name="Normal 2 2 2 2 2 2 4 3 14 2" xfId="5231" xr:uid="{00000000-0005-0000-0000-0000D2190000}"/>
    <cellStyle name="Normal 2 2 2 2 2 2 4 3 15" xfId="5232" xr:uid="{00000000-0005-0000-0000-0000D3190000}"/>
    <cellStyle name="Normal 2 2 2 2 2 2 4 3 15 2" xfId="5233" xr:uid="{00000000-0005-0000-0000-0000D4190000}"/>
    <cellStyle name="Normal 2 2 2 2 2 2 4 3 16" xfId="5234" xr:uid="{00000000-0005-0000-0000-0000D5190000}"/>
    <cellStyle name="Normal 2 2 2 2 2 2 4 3 16 2" xfId="5235" xr:uid="{00000000-0005-0000-0000-0000D6190000}"/>
    <cellStyle name="Normal 2 2 2 2 2 2 4 3 17" xfId="5236" xr:uid="{00000000-0005-0000-0000-0000D7190000}"/>
    <cellStyle name="Normal 2 2 2 2 2 2 4 3 17 2" xfId="5237" xr:uid="{00000000-0005-0000-0000-0000D8190000}"/>
    <cellStyle name="Normal 2 2 2 2 2 2 4 3 18" xfId="5238" xr:uid="{00000000-0005-0000-0000-0000D9190000}"/>
    <cellStyle name="Normal 2 2 2 2 2 2 4 3 18 2" xfId="5239" xr:uid="{00000000-0005-0000-0000-0000DA190000}"/>
    <cellStyle name="Normal 2 2 2 2 2 2 4 3 19" xfId="5240" xr:uid="{00000000-0005-0000-0000-0000DB190000}"/>
    <cellStyle name="Normal 2 2 2 2 2 2 4 3 19 2" xfId="5241" xr:uid="{00000000-0005-0000-0000-0000DC190000}"/>
    <cellStyle name="Normal 2 2 2 2 2 2 4 3 2" xfId="5242" xr:uid="{00000000-0005-0000-0000-0000DD190000}"/>
    <cellStyle name="Normal 2 2 2 2 2 2 4 3 2 2" xfId="5243" xr:uid="{00000000-0005-0000-0000-0000DE190000}"/>
    <cellStyle name="Normal 2 2 2 2 2 2 4 3 20" xfId="5244" xr:uid="{00000000-0005-0000-0000-0000DF190000}"/>
    <cellStyle name="Normal 2 2 2 2 2 2 4 3 20 2" xfId="5245" xr:uid="{00000000-0005-0000-0000-0000E0190000}"/>
    <cellStyle name="Normal 2 2 2 2 2 2 4 3 21" xfId="5246" xr:uid="{00000000-0005-0000-0000-0000E1190000}"/>
    <cellStyle name="Normal 2 2 2 2 2 2 4 3 21 2" xfId="5247" xr:uid="{00000000-0005-0000-0000-0000E2190000}"/>
    <cellStyle name="Normal 2 2 2 2 2 2 4 3 22" xfId="5248" xr:uid="{00000000-0005-0000-0000-0000E3190000}"/>
    <cellStyle name="Normal 2 2 2 2 2 2 4 3 3" xfId="5249" xr:uid="{00000000-0005-0000-0000-0000E4190000}"/>
    <cellStyle name="Normal 2 2 2 2 2 2 4 3 3 2" xfId="5250" xr:uid="{00000000-0005-0000-0000-0000E5190000}"/>
    <cellStyle name="Normal 2 2 2 2 2 2 4 3 4" xfId="5251" xr:uid="{00000000-0005-0000-0000-0000E6190000}"/>
    <cellStyle name="Normal 2 2 2 2 2 2 4 3 4 2" xfId="5252" xr:uid="{00000000-0005-0000-0000-0000E7190000}"/>
    <cellStyle name="Normal 2 2 2 2 2 2 4 3 5" xfId="5253" xr:uid="{00000000-0005-0000-0000-0000E8190000}"/>
    <cellStyle name="Normal 2 2 2 2 2 2 4 3 5 2" xfId="5254" xr:uid="{00000000-0005-0000-0000-0000E9190000}"/>
    <cellStyle name="Normal 2 2 2 2 2 2 4 3 6" xfId="5255" xr:uid="{00000000-0005-0000-0000-0000EA190000}"/>
    <cellStyle name="Normal 2 2 2 2 2 2 4 3 6 2" xfId="5256" xr:uid="{00000000-0005-0000-0000-0000EB190000}"/>
    <cellStyle name="Normal 2 2 2 2 2 2 4 3 7" xfId="5257" xr:uid="{00000000-0005-0000-0000-0000EC190000}"/>
    <cellStyle name="Normal 2 2 2 2 2 2 4 3 7 2" xfId="5258" xr:uid="{00000000-0005-0000-0000-0000ED190000}"/>
    <cellStyle name="Normal 2 2 2 2 2 2 4 3 8" xfId="5259" xr:uid="{00000000-0005-0000-0000-0000EE190000}"/>
    <cellStyle name="Normal 2 2 2 2 2 2 4 3 8 2" xfId="5260" xr:uid="{00000000-0005-0000-0000-0000EF190000}"/>
    <cellStyle name="Normal 2 2 2 2 2 2 4 3 9" xfId="5261" xr:uid="{00000000-0005-0000-0000-0000F0190000}"/>
    <cellStyle name="Normal 2 2 2 2 2 2 4 3 9 2" xfId="5262" xr:uid="{00000000-0005-0000-0000-0000F1190000}"/>
    <cellStyle name="Normal 2 2 2 2 2 2 4 4" xfId="5263" xr:uid="{00000000-0005-0000-0000-0000F2190000}"/>
    <cellStyle name="Normal 2 2 2 2 2 2 4 4 2" xfId="5264" xr:uid="{00000000-0005-0000-0000-0000F3190000}"/>
    <cellStyle name="Normal 2 2 2 2 2 2 4 5" xfId="5265" xr:uid="{00000000-0005-0000-0000-0000F4190000}"/>
    <cellStyle name="Normal 2 2 2 2 2 2 4 5 2" xfId="5266" xr:uid="{00000000-0005-0000-0000-0000F5190000}"/>
    <cellStyle name="Normal 2 2 2 2 2 2 4 6" xfId="5267" xr:uid="{00000000-0005-0000-0000-0000F6190000}"/>
    <cellStyle name="Normal 2 2 2 2 2 2 4 6 2" xfId="5268" xr:uid="{00000000-0005-0000-0000-0000F7190000}"/>
    <cellStyle name="Normal 2 2 2 2 2 2 4 7" xfId="5269" xr:uid="{00000000-0005-0000-0000-0000F8190000}"/>
    <cellStyle name="Normal 2 2 2 2 2 2 4 7 2" xfId="5270" xr:uid="{00000000-0005-0000-0000-0000F9190000}"/>
    <cellStyle name="Normal 2 2 2 2 2 2 4 8" xfId="5271" xr:uid="{00000000-0005-0000-0000-0000FA190000}"/>
    <cellStyle name="Normal 2 2 2 2 2 2 4 8 2" xfId="5272" xr:uid="{00000000-0005-0000-0000-0000FB190000}"/>
    <cellStyle name="Normal 2 2 2 2 2 2 4 9" xfId="5273" xr:uid="{00000000-0005-0000-0000-0000FC190000}"/>
    <cellStyle name="Normal 2 2 2 2 2 2 4 9 2" xfId="5274" xr:uid="{00000000-0005-0000-0000-0000FD190000}"/>
    <cellStyle name="Normal 2 2 2 2 2 2 5" xfId="5275" xr:uid="{00000000-0005-0000-0000-0000FE190000}"/>
    <cellStyle name="Normal 2 2 2 2 2 2 5 10" xfId="5276" xr:uid="{00000000-0005-0000-0000-0000FF190000}"/>
    <cellStyle name="Normal 2 2 2 2 2 2 5 10 2" xfId="5277" xr:uid="{00000000-0005-0000-0000-0000001A0000}"/>
    <cellStyle name="Normal 2 2 2 2 2 2 5 11" xfId="5278" xr:uid="{00000000-0005-0000-0000-0000011A0000}"/>
    <cellStyle name="Normal 2 2 2 2 2 2 5 11 2" xfId="5279" xr:uid="{00000000-0005-0000-0000-0000021A0000}"/>
    <cellStyle name="Normal 2 2 2 2 2 2 5 12" xfId="5280" xr:uid="{00000000-0005-0000-0000-0000031A0000}"/>
    <cellStyle name="Normal 2 2 2 2 2 2 5 12 2" xfId="5281" xr:uid="{00000000-0005-0000-0000-0000041A0000}"/>
    <cellStyle name="Normal 2 2 2 2 2 2 5 13" xfId="5282" xr:uid="{00000000-0005-0000-0000-0000051A0000}"/>
    <cellStyle name="Normal 2 2 2 2 2 2 5 13 2" xfId="5283" xr:uid="{00000000-0005-0000-0000-0000061A0000}"/>
    <cellStyle name="Normal 2 2 2 2 2 2 5 14" xfId="5284" xr:uid="{00000000-0005-0000-0000-0000071A0000}"/>
    <cellStyle name="Normal 2 2 2 2 2 2 5 14 2" xfId="5285" xr:uid="{00000000-0005-0000-0000-0000081A0000}"/>
    <cellStyle name="Normal 2 2 2 2 2 2 5 15" xfId="5286" xr:uid="{00000000-0005-0000-0000-0000091A0000}"/>
    <cellStyle name="Normal 2 2 2 2 2 2 5 15 2" xfId="5287" xr:uid="{00000000-0005-0000-0000-00000A1A0000}"/>
    <cellStyle name="Normal 2 2 2 2 2 2 5 16" xfId="5288" xr:uid="{00000000-0005-0000-0000-00000B1A0000}"/>
    <cellStyle name="Normal 2 2 2 2 2 2 5 16 2" xfId="5289" xr:uid="{00000000-0005-0000-0000-00000C1A0000}"/>
    <cellStyle name="Normal 2 2 2 2 2 2 5 17" xfId="5290" xr:uid="{00000000-0005-0000-0000-00000D1A0000}"/>
    <cellStyle name="Normal 2 2 2 2 2 2 5 17 2" xfId="5291" xr:uid="{00000000-0005-0000-0000-00000E1A0000}"/>
    <cellStyle name="Normal 2 2 2 2 2 2 5 18" xfId="5292" xr:uid="{00000000-0005-0000-0000-00000F1A0000}"/>
    <cellStyle name="Normal 2 2 2 2 2 2 5 18 2" xfId="5293" xr:uid="{00000000-0005-0000-0000-0000101A0000}"/>
    <cellStyle name="Normal 2 2 2 2 2 2 5 19" xfId="5294" xr:uid="{00000000-0005-0000-0000-0000111A0000}"/>
    <cellStyle name="Normal 2 2 2 2 2 2 5 19 2" xfId="5295" xr:uid="{00000000-0005-0000-0000-0000121A0000}"/>
    <cellStyle name="Normal 2 2 2 2 2 2 5 2" xfId="5296" xr:uid="{00000000-0005-0000-0000-0000131A0000}"/>
    <cellStyle name="Normal 2 2 2 2 2 2 5 2 2" xfId="5297" xr:uid="{00000000-0005-0000-0000-0000141A0000}"/>
    <cellStyle name="Normal 2 2 2 2 2 2 5 20" xfId="5298" xr:uid="{00000000-0005-0000-0000-0000151A0000}"/>
    <cellStyle name="Normal 2 2 2 2 2 2 5 20 2" xfId="5299" xr:uid="{00000000-0005-0000-0000-0000161A0000}"/>
    <cellStyle name="Normal 2 2 2 2 2 2 5 21" xfId="5300" xr:uid="{00000000-0005-0000-0000-0000171A0000}"/>
    <cellStyle name="Normal 2 2 2 2 2 2 5 21 2" xfId="5301" xr:uid="{00000000-0005-0000-0000-0000181A0000}"/>
    <cellStyle name="Normal 2 2 2 2 2 2 5 22" xfId="5302" xr:uid="{00000000-0005-0000-0000-0000191A0000}"/>
    <cellStyle name="Normal 2 2 2 2 2 2 5 3" xfId="5303" xr:uid="{00000000-0005-0000-0000-00001A1A0000}"/>
    <cellStyle name="Normal 2 2 2 2 2 2 5 3 2" xfId="5304" xr:uid="{00000000-0005-0000-0000-00001B1A0000}"/>
    <cellStyle name="Normal 2 2 2 2 2 2 5 4" xfId="5305" xr:uid="{00000000-0005-0000-0000-00001C1A0000}"/>
    <cellStyle name="Normal 2 2 2 2 2 2 5 4 2" xfId="5306" xr:uid="{00000000-0005-0000-0000-00001D1A0000}"/>
    <cellStyle name="Normal 2 2 2 2 2 2 5 5" xfId="5307" xr:uid="{00000000-0005-0000-0000-00001E1A0000}"/>
    <cellStyle name="Normal 2 2 2 2 2 2 5 5 2" xfId="5308" xr:uid="{00000000-0005-0000-0000-00001F1A0000}"/>
    <cellStyle name="Normal 2 2 2 2 2 2 5 6" xfId="5309" xr:uid="{00000000-0005-0000-0000-0000201A0000}"/>
    <cellStyle name="Normal 2 2 2 2 2 2 5 6 2" xfId="5310" xr:uid="{00000000-0005-0000-0000-0000211A0000}"/>
    <cellStyle name="Normal 2 2 2 2 2 2 5 7" xfId="5311" xr:uid="{00000000-0005-0000-0000-0000221A0000}"/>
    <cellStyle name="Normal 2 2 2 2 2 2 5 7 2" xfId="5312" xr:uid="{00000000-0005-0000-0000-0000231A0000}"/>
    <cellStyle name="Normal 2 2 2 2 2 2 5 8" xfId="5313" xr:uid="{00000000-0005-0000-0000-0000241A0000}"/>
    <cellStyle name="Normal 2 2 2 2 2 2 5 8 2" xfId="5314" xr:uid="{00000000-0005-0000-0000-0000251A0000}"/>
    <cellStyle name="Normal 2 2 2 2 2 2 5 9" xfId="5315" xr:uid="{00000000-0005-0000-0000-0000261A0000}"/>
    <cellStyle name="Normal 2 2 2 2 2 2 5 9 2" xfId="5316" xr:uid="{00000000-0005-0000-0000-0000271A0000}"/>
    <cellStyle name="Normal 2 2 2 2 2 2 6" xfId="5317" xr:uid="{00000000-0005-0000-0000-0000281A0000}"/>
    <cellStyle name="Normal 2 2 2 2 2 2 6 10" xfId="5318" xr:uid="{00000000-0005-0000-0000-0000291A0000}"/>
    <cellStyle name="Normal 2 2 2 2 2 2 6 10 2" xfId="5319" xr:uid="{00000000-0005-0000-0000-00002A1A0000}"/>
    <cellStyle name="Normal 2 2 2 2 2 2 6 11" xfId="5320" xr:uid="{00000000-0005-0000-0000-00002B1A0000}"/>
    <cellStyle name="Normal 2 2 2 2 2 2 6 11 2" xfId="5321" xr:uid="{00000000-0005-0000-0000-00002C1A0000}"/>
    <cellStyle name="Normal 2 2 2 2 2 2 6 12" xfId="5322" xr:uid="{00000000-0005-0000-0000-00002D1A0000}"/>
    <cellStyle name="Normal 2 2 2 2 2 2 6 12 2" xfId="5323" xr:uid="{00000000-0005-0000-0000-00002E1A0000}"/>
    <cellStyle name="Normal 2 2 2 2 2 2 6 13" xfId="5324" xr:uid="{00000000-0005-0000-0000-00002F1A0000}"/>
    <cellStyle name="Normal 2 2 2 2 2 2 6 13 2" xfId="5325" xr:uid="{00000000-0005-0000-0000-0000301A0000}"/>
    <cellStyle name="Normal 2 2 2 2 2 2 6 14" xfId="5326" xr:uid="{00000000-0005-0000-0000-0000311A0000}"/>
    <cellStyle name="Normal 2 2 2 2 2 2 6 14 2" xfId="5327" xr:uid="{00000000-0005-0000-0000-0000321A0000}"/>
    <cellStyle name="Normal 2 2 2 2 2 2 6 15" xfId="5328" xr:uid="{00000000-0005-0000-0000-0000331A0000}"/>
    <cellStyle name="Normal 2 2 2 2 2 2 6 15 2" xfId="5329" xr:uid="{00000000-0005-0000-0000-0000341A0000}"/>
    <cellStyle name="Normal 2 2 2 2 2 2 6 16" xfId="5330" xr:uid="{00000000-0005-0000-0000-0000351A0000}"/>
    <cellStyle name="Normal 2 2 2 2 2 2 6 16 2" xfId="5331" xr:uid="{00000000-0005-0000-0000-0000361A0000}"/>
    <cellStyle name="Normal 2 2 2 2 2 2 6 17" xfId="5332" xr:uid="{00000000-0005-0000-0000-0000371A0000}"/>
    <cellStyle name="Normal 2 2 2 2 2 2 6 17 2" xfId="5333" xr:uid="{00000000-0005-0000-0000-0000381A0000}"/>
    <cellStyle name="Normal 2 2 2 2 2 2 6 18" xfId="5334" xr:uid="{00000000-0005-0000-0000-0000391A0000}"/>
    <cellStyle name="Normal 2 2 2 2 2 2 6 18 2" xfId="5335" xr:uid="{00000000-0005-0000-0000-00003A1A0000}"/>
    <cellStyle name="Normal 2 2 2 2 2 2 6 19" xfId="5336" xr:uid="{00000000-0005-0000-0000-00003B1A0000}"/>
    <cellStyle name="Normal 2 2 2 2 2 2 6 19 2" xfId="5337" xr:uid="{00000000-0005-0000-0000-00003C1A0000}"/>
    <cellStyle name="Normal 2 2 2 2 2 2 6 2" xfId="5338" xr:uid="{00000000-0005-0000-0000-00003D1A0000}"/>
    <cellStyle name="Normal 2 2 2 2 2 2 6 2 2" xfId="5339" xr:uid="{00000000-0005-0000-0000-00003E1A0000}"/>
    <cellStyle name="Normal 2 2 2 2 2 2 6 20" xfId="5340" xr:uid="{00000000-0005-0000-0000-00003F1A0000}"/>
    <cellStyle name="Normal 2 2 2 2 2 2 6 20 2" xfId="5341" xr:uid="{00000000-0005-0000-0000-0000401A0000}"/>
    <cellStyle name="Normal 2 2 2 2 2 2 6 21" xfId="5342" xr:uid="{00000000-0005-0000-0000-0000411A0000}"/>
    <cellStyle name="Normal 2 2 2 2 2 2 6 21 2" xfId="5343" xr:uid="{00000000-0005-0000-0000-0000421A0000}"/>
    <cellStyle name="Normal 2 2 2 2 2 2 6 22" xfId="5344" xr:uid="{00000000-0005-0000-0000-0000431A0000}"/>
    <cellStyle name="Normal 2 2 2 2 2 2 6 3" xfId="5345" xr:uid="{00000000-0005-0000-0000-0000441A0000}"/>
    <cellStyle name="Normal 2 2 2 2 2 2 6 3 2" xfId="5346" xr:uid="{00000000-0005-0000-0000-0000451A0000}"/>
    <cellStyle name="Normal 2 2 2 2 2 2 6 4" xfId="5347" xr:uid="{00000000-0005-0000-0000-0000461A0000}"/>
    <cellStyle name="Normal 2 2 2 2 2 2 6 4 2" xfId="5348" xr:uid="{00000000-0005-0000-0000-0000471A0000}"/>
    <cellStyle name="Normal 2 2 2 2 2 2 6 5" xfId="5349" xr:uid="{00000000-0005-0000-0000-0000481A0000}"/>
    <cellStyle name="Normal 2 2 2 2 2 2 6 5 2" xfId="5350" xr:uid="{00000000-0005-0000-0000-0000491A0000}"/>
    <cellStyle name="Normal 2 2 2 2 2 2 6 6" xfId="5351" xr:uid="{00000000-0005-0000-0000-00004A1A0000}"/>
    <cellStyle name="Normal 2 2 2 2 2 2 6 6 2" xfId="5352" xr:uid="{00000000-0005-0000-0000-00004B1A0000}"/>
    <cellStyle name="Normal 2 2 2 2 2 2 6 7" xfId="5353" xr:uid="{00000000-0005-0000-0000-00004C1A0000}"/>
    <cellStyle name="Normal 2 2 2 2 2 2 6 7 2" xfId="5354" xr:uid="{00000000-0005-0000-0000-00004D1A0000}"/>
    <cellStyle name="Normal 2 2 2 2 2 2 6 8" xfId="5355" xr:uid="{00000000-0005-0000-0000-00004E1A0000}"/>
    <cellStyle name="Normal 2 2 2 2 2 2 6 8 2" xfId="5356" xr:uid="{00000000-0005-0000-0000-00004F1A0000}"/>
    <cellStyle name="Normal 2 2 2 2 2 2 6 9" xfId="5357" xr:uid="{00000000-0005-0000-0000-0000501A0000}"/>
    <cellStyle name="Normal 2 2 2 2 2 2 6 9 2" xfId="5358" xr:uid="{00000000-0005-0000-0000-0000511A0000}"/>
    <cellStyle name="Normal 2 2 2 2 2 2 7" xfId="5359" xr:uid="{00000000-0005-0000-0000-0000521A0000}"/>
    <cellStyle name="Normal 2 2 2 2 2 2 7 2" xfId="5360" xr:uid="{00000000-0005-0000-0000-0000531A0000}"/>
    <cellStyle name="Normal 2 2 2 2 2 2 8" xfId="5361" xr:uid="{00000000-0005-0000-0000-0000541A0000}"/>
    <cellStyle name="Normal 2 2 2 2 2 2 8 2" xfId="5362" xr:uid="{00000000-0005-0000-0000-0000551A0000}"/>
    <cellStyle name="Normal 2 2 2 2 2 2 9" xfId="5363" xr:uid="{00000000-0005-0000-0000-0000561A0000}"/>
    <cellStyle name="Normal 2 2 2 2 2 2 9 2" xfId="5364" xr:uid="{00000000-0005-0000-0000-0000571A0000}"/>
    <cellStyle name="Normal 2 2 2 2 2 20" xfId="5365" xr:uid="{00000000-0005-0000-0000-0000581A0000}"/>
    <cellStyle name="Normal 2 2 2 2 2 20 2" xfId="5366" xr:uid="{00000000-0005-0000-0000-0000591A0000}"/>
    <cellStyle name="Normal 2 2 2 2 2 21" xfId="5367" xr:uid="{00000000-0005-0000-0000-00005A1A0000}"/>
    <cellStyle name="Normal 2 2 2 2 2 21 2" xfId="5368" xr:uid="{00000000-0005-0000-0000-00005B1A0000}"/>
    <cellStyle name="Normal 2 2 2 2 2 22" xfId="5369" xr:uid="{00000000-0005-0000-0000-00005C1A0000}"/>
    <cellStyle name="Normal 2 2 2 2 2 22 2" xfId="5370" xr:uid="{00000000-0005-0000-0000-00005D1A0000}"/>
    <cellStyle name="Normal 2 2 2 2 2 23" xfId="5371" xr:uid="{00000000-0005-0000-0000-00005E1A0000}"/>
    <cellStyle name="Normal 2 2 2 2 2 23 2" xfId="5372" xr:uid="{00000000-0005-0000-0000-00005F1A0000}"/>
    <cellStyle name="Normal 2 2 2 2 2 24" xfId="5373" xr:uid="{00000000-0005-0000-0000-0000601A0000}"/>
    <cellStyle name="Normal 2 2 2 2 2 24 2" xfId="5374" xr:uid="{00000000-0005-0000-0000-0000611A0000}"/>
    <cellStyle name="Normal 2 2 2 2 2 25" xfId="5375" xr:uid="{00000000-0005-0000-0000-0000621A0000}"/>
    <cellStyle name="Normal 2 2 2 2 2 25 2" xfId="5376" xr:uid="{00000000-0005-0000-0000-0000631A0000}"/>
    <cellStyle name="Normal 2 2 2 2 2 26" xfId="5377" xr:uid="{00000000-0005-0000-0000-0000641A0000}"/>
    <cellStyle name="Normal 2 2 2 2 2 26 2" xfId="5378" xr:uid="{00000000-0005-0000-0000-0000651A0000}"/>
    <cellStyle name="Normal 2 2 2 2 2 27" xfId="5379" xr:uid="{00000000-0005-0000-0000-0000661A0000}"/>
    <cellStyle name="Normal 2 2 2 2 2 27 2" xfId="5380" xr:uid="{00000000-0005-0000-0000-0000671A0000}"/>
    <cellStyle name="Normal 2 2 2 2 2 28" xfId="5381" xr:uid="{00000000-0005-0000-0000-0000681A0000}"/>
    <cellStyle name="Normal 2 2 2 2 2 3" xfId="5382" xr:uid="{00000000-0005-0000-0000-0000691A0000}"/>
    <cellStyle name="Normal 2 2 2 2 2 3 10" xfId="5383" xr:uid="{00000000-0005-0000-0000-00006A1A0000}"/>
    <cellStyle name="Normal 2 2 2 2 2 3 10 2" xfId="5384" xr:uid="{00000000-0005-0000-0000-00006B1A0000}"/>
    <cellStyle name="Normal 2 2 2 2 2 3 11" xfId="5385" xr:uid="{00000000-0005-0000-0000-00006C1A0000}"/>
    <cellStyle name="Normal 2 2 2 2 2 3 11 2" xfId="5386" xr:uid="{00000000-0005-0000-0000-00006D1A0000}"/>
    <cellStyle name="Normal 2 2 2 2 2 3 12" xfId="5387" xr:uid="{00000000-0005-0000-0000-00006E1A0000}"/>
    <cellStyle name="Normal 2 2 2 2 2 3 12 2" xfId="5388" xr:uid="{00000000-0005-0000-0000-00006F1A0000}"/>
    <cellStyle name="Normal 2 2 2 2 2 3 13" xfId="5389" xr:uid="{00000000-0005-0000-0000-0000701A0000}"/>
    <cellStyle name="Normal 2 2 2 2 2 3 13 2" xfId="5390" xr:uid="{00000000-0005-0000-0000-0000711A0000}"/>
    <cellStyle name="Normal 2 2 2 2 2 3 14" xfId="5391" xr:uid="{00000000-0005-0000-0000-0000721A0000}"/>
    <cellStyle name="Normal 2 2 2 2 2 3 14 2" xfId="5392" xr:uid="{00000000-0005-0000-0000-0000731A0000}"/>
    <cellStyle name="Normal 2 2 2 2 2 3 15" xfId="5393" xr:uid="{00000000-0005-0000-0000-0000741A0000}"/>
    <cellStyle name="Normal 2 2 2 2 2 3 15 2" xfId="5394" xr:uid="{00000000-0005-0000-0000-0000751A0000}"/>
    <cellStyle name="Normal 2 2 2 2 2 3 16" xfId="5395" xr:uid="{00000000-0005-0000-0000-0000761A0000}"/>
    <cellStyle name="Normal 2 2 2 2 2 3 16 2" xfId="5396" xr:uid="{00000000-0005-0000-0000-0000771A0000}"/>
    <cellStyle name="Normal 2 2 2 2 2 3 17" xfId="5397" xr:uid="{00000000-0005-0000-0000-0000781A0000}"/>
    <cellStyle name="Normal 2 2 2 2 2 3 17 2" xfId="5398" xr:uid="{00000000-0005-0000-0000-0000791A0000}"/>
    <cellStyle name="Normal 2 2 2 2 2 3 18" xfId="5399" xr:uid="{00000000-0005-0000-0000-00007A1A0000}"/>
    <cellStyle name="Normal 2 2 2 2 2 3 18 2" xfId="5400" xr:uid="{00000000-0005-0000-0000-00007B1A0000}"/>
    <cellStyle name="Normal 2 2 2 2 2 3 19" xfId="5401" xr:uid="{00000000-0005-0000-0000-00007C1A0000}"/>
    <cellStyle name="Normal 2 2 2 2 2 3 19 2" xfId="5402" xr:uid="{00000000-0005-0000-0000-00007D1A0000}"/>
    <cellStyle name="Normal 2 2 2 2 2 3 2" xfId="5403" xr:uid="{00000000-0005-0000-0000-00007E1A0000}"/>
    <cellStyle name="Normal 2 2 2 2 2 3 2 10" xfId="5404" xr:uid="{00000000-0005-0000-0000-00007F1A0000}"/>
    <cellStyle name="Normal 2 2 2 2 2 3 2 10 2" xfId="5405" xr:uid="{00000000-0005-0000-0000-0000801A0000}"/>
    <cellStyle name="Normal 2 2 2 2 2 3 2 11" xfId="5406" xr:uid="{00000000-0005-0000-0000-0000811A0000}"/>
    <cellStyle name="Normal 2 2 2 2 2 3 2 11 2" xfId="5407" xr:uid="{00000000-0005-0000-0000-0000821A0000}"/>
    <cellStyle name="Normal 2 2 2 2 2 3 2 12" xfId="5408" xr:uid="{00000000-0005-0000-0000-0000831A0000}"/>
    <cellStyle name="Normal 2 2 2 2 2 3 2 12 2" xfId="5409" xr:uid="{00000000-0005-0000-0000-0000841A0000}"/>
    <cellStyle name="Normal 2 2 2 2 2 3 2 13" xfId="5410" xr:uid="{00000000-0005-0000-0000-0000851A0000}"/>
    <cellStyle name="Normal 2 2 2 2 2 3 2 13 2" xfId="5411" xr:uid="{00000000-0005-0000-0000-0000861A0000}"/>
    <cellStyle name="Normal 2 2 2 2 2 3 2 14" xfId="5412" xr:uid="{00000000-0005-0000-0000-0000871A0000}"/>
    <cellStyle name="Normal 2 2 2 2 2 3 2 14 2" xfId="5413" xr:uid="{00000000-0005-0000-0000-0000881A0000}"/>
    <cellStyle name="Normal 2 2 2 2 2 3 2 15" xfId="5414" xr:uid="{00000000-0005-0000-0000-0000891A0000}"/>
    <cellStyle name="Normal 2 2 2 2 2 3 2 15 2" xfId="5415" xr:uid="{00000000-0005-0000-0000-00008A1A0000}"/>
    <cellStyle name="Normal 2 2 2 2 2 3 2 16" xfId="5416" xr:uid="{00000000-0005-0000-0000-00008B1A0000}"/>
    <cellStyle name="Normal 2 2 2 2 2 3 2 16 2" xfId="5417" xr:uid="{00000000-0005-0000-0000-00008C1A0000}"/>
    <cellStyle name="Normal 2 2 2 2 2 3 2 17" xfId="5418" xr:uid="{00000000-0005-0000-0000-00008D1A0000}"/>
    <cellStyle name="Normal 2 2 2 2 2 3 2 17 2" xfId="5419" xr:uid="{00000000-0005-0000-0000-00008E1A0000}"/>
    <cellStyle name="Normal 2 2 2 2 2 3 2 18" xfId="5420" xr:uid="{00000000-0005-0000-0000-00008F1A0000}"/>
    <cellStyle name="Normal 2 2 2 2 2 3 2 18 2" xfId="5421" xr:uid="{00000000-0005-0000-0000-0000901A0000}"/>
    <cellStyle name="Normal 2 2 2 2 2 3 2 19" xfId="5422" xr:uid="{00000000-0005-0000-0000-0000911A0000}"/>
    <cellStyle name="Normal 2 2 2 2 2 3 2 19 2" xfId="5423" xr:uid="{00000000-0005-0000-0000-0000921A0000}"/>
    <cellStyle name="Normal 2 2 2 2 2 3 2 2" xfId="5424" xr:uid="{00000000-0005-0000-0000-0000931A0000}"/>
    <cellStyle name="Normal 2 2 2 2 2 3 2 2 2" xfId="5425" xr:uid="{00000000-0005-0000-0000-0000941A0000}"/>
    <cellStyle name="Normal 2 2 2 2 2 3 2 20" xfId="5426" xr:uid="{00000000-0005-0000-0000-0000951A0000}"/>
    <cellStyle name="Normal 2 2 2 2 2 3 2 20 2" xfId="5427" xr:uid="{00000000-0005-0000-0000-0000961A0000}"/>
    <cellStyle name="Normal 2 2 2 2 2 3 2 21" xfId="5428" xr:uid="{00000000-0005-0000-0000-0000971A0000}"/>
    <cellStyle name="Normal 2 2 2 2 2 3 2 21 2" xfId="5429" xr:uid="{00000000-0005-0000-0000-0000981A0000}"/>
    <cellStyle name="Normal 2 2 2 2 2 3 2 22" xfId="5430" xr:uid="{00000000-0005-0000-0000-0000991A0000}"/>
    <cellStyle name="Normal 2 2 2 2 2 3 2 3" xfId="5431" xr:uid="{00000000-0005-0000-0000-00009A1A0000}"/>
    <cellStyle name="Normal 2 2 2 2 2 3 2 3 2" xfId="5432" xr:uid="{00000000-0005-0000-0000-00009B1A0000}"/>
    <cellStyle name="Normal 2 2 2 2 2 3 2 4" xfId="5433" xr:uid="{00000000-0005-0000-0000-00009C1A0000}"/>
    <cellStyle name="Normal 2 2 2 2 2 3 2 4 2" xfId="5434" xr:uid="{00000000-0005-0000-0000-00009D1A0000}"/>
    <cellStyle name="Normal 2 2 2 2 2 3 2 5" xfId="5435" xr:uid="{00000000-0005-0000-0000-00009E1A0000}"/>
    <cellStyle name="Normal 2 2 2 2 2 3 2 5 2" xfId="5436" xr:uid="{00000000-0005-0000-0000-00009F1A0000}"/>
    <cellStyle name="Normal 2 2 2 2 2 3 2 6" xfId="5437" xr:uid="{00000000-0005-0000-0000-0000A01A0000}"/>
    <cellStyle name="Normal 2 2 2 2 2 3 2 6 2" xfId="5438" xr:uid="{00000000-0005-0000-0000-0000A11A0000}"/>
    <cellStyle name="Normal 2 2 2 2 2 3 2 7" xfId="5439" xr:uid="{00000000-0005-0000-0000-0000A21A0000}"/>
    <cellStyle name="Normal 2 2 2 2 2 3 2 7 2" xfId="5440" xr:uid="{00000000-0005-0000-0000-0000A31A0000}"/>
    <cellStyle name="Normal 2 2 2 2 2 3 2 8" xfId="5441" xr:uid="{00000000-0005-0000-0000-0000A41A0000}"/>
    <cellStyle name="Normal 2 2 2 2 2 3 2 8 2" xfId="5442" xr:uid="{00000000-0005-0000-0000-0000A51A0000}"/>
    <cellStyle name="Normal 2 2 2 2 2 3 2 9" xfId="5443" xr:uid="{00000000-0005-0000-0000-0000A61A0000}"/>
    <cellStyle name="Normal 2 2 2 2 2 3 2 9 2" xfId="5444" xr:uid="{00000000-0005-0000-0000-0000A71A0000}"/>
    <cellStyle name="Normal 2 2 2 2 2 3 20" xfId="5445" xr:uid="{00000000-0005-0000-0000-0000A81A0000}"/>
    <cellStyle name="Normal 2 2 2 2 2 3 20 2" xfId="5446" xr:uid="{00000000-0005-0000-0000-0000A91A0000}"/>
    <cellStyle name="Normal 2 2 2 2 2 3 21" xfId="5447" xr:uid="{00000000-0005-0000-0000-0000AA1A0000}"/>
    <cellStyle name="Normal 2 2 2 2 2 3 21 2" xfId="5448" xr:uid="{00000000-0005-0000-0000-0000AB1A0000}"/>
    <cellStyle name="Normal 2 2 2 2 2 3 22" xfId="5449" xr:uid="{00000000-0005-0000-0000-0000AC1A0000}"/>
    <cellStyle name="Normal 2 2 2 2 2 3 22 2" xfId="5450" xr:uid="{00000000-0005-0000-0000-0000AD1A0000}"/>
    <cellStyle name="Normal 2 2 2 2 2 3 23" xfId="5451" xr:uid="{00000000-0005-0000-0000-0000AE1A0000}"/>
    <cellStyle name="Normal 2 2 2 2 2 3 23 2" xfId="5452" xr:uid="{00000000-0005-0000-0000-0000AF1A0000}"/>
    <cellStyle name="Normal 2 2 2 2 2 3 24" xfId="5453" xr:uid="{00000000-0005-0000-0000-0000B01A0000}"/>
    <cellStyle name="Normal 2 2 2 2 2 3 3" xfId="5454" xr:uid="{00000000-0005-0000-0000-0000B11A0000}"/>
    <cellStyle name="Normal 2 2 2 2 2 3 3 10" xfId="5455" xr:uid="{00000000-0005-0000-0000-0000B21A0000}"/>
    <cellStyle name="Normal 2 2 2 2 2 3 3 10 2" xfId="5456" xr:uid="{00000000-0005-0000-0000-0000B31A0000}"/>
    <cellStyle name="Normal 2 2 2 2 2 3 3 11" xfId="5457" xr:uid="{00000000-0005-0000-0000-0000B41A0000}"/>
    <cellStyle name="Normal 2 2 2 2 2 3 3 11 2" xfId="5458" xr:uid="{00000000-0005-0000-0000-0000B51A0000}"/>
    <cellStyle name="Normal 2 2 2 2 2 3 3 12" xfId="5459" xr:uid="{00000000-0005-0000-0000-0000B61A0000}"/>
    <cellStyle name="Normal 2 2 2 2 2 3 3 12 2" xfId="5460" xr:uid="{00000000-0005-0000-0000-0000B71A0000}"/>
    <cellStyle name="Normal 2 2 2 2 2 3 3 13" xfId="5461" xr:uid="{00000000-0005-0000-0000-0000B81A0000}"/>
    <cellStyle name="Normal 2 2 2 2 2 3 3 13 2" xfId="5462" xr:uid="{00000000-0005-0000-0000-0000B91A0000}"/>
    <cellStyle name="Normal 2 2 2 2 2 3 3 14" xfId="5463" xr:uid="{00000000-0005-0000-0000-0000BA1A0000}"/>
    <cellStyle name="Normal 2 2 2 2 2 3 3 14 2" xfId="5464" xr:uid="{00000000-0005-0000-0000-0000BB1A0000}"/>
    <cellStyle name="Normal 2 2 2 2 2 3 3 15" xfId="5465" xr:uid="{00000000-0005-0000-0000-0000BC1A0000}"/>
    <cellStyle name="Normal 2 2 2 2 2 3 3 15 2" xfId="5466" xr:uid="{00000000-0005-0000-0000-0000BD1A0000}"/>
    <cellStyle name="Normal 2 2 2 2 2 3 3 16" xfId="5467" xr:uid="{00000000-0005-0000-0000-0000BE1A0000}"/>
    <cellStyle name="Normal 2 2 2 2 2 3 3 16 2" xfId="5468" xr:uid="{00000000-0005-0000-0000-0000BF1A0000}"/>
    <cellStyle name="Normal 2 2 2 2 2 3 3 17" xfId="5469" xr:uid="{00000000-0005-0000-0000-0000C01A0000}"/>
    <cellStyle name="Normal 2 2 2 2 2 3 3 17 2" xfId="5470" xr:uid="{00000000-0005-0000-0000-0000C11A0000}"/>
    <cellStyle name="Normal 2 2 2 2 2 3 3 18" xfId="5471" xr:uid="{00000000-0005-0000-0000-0000C21A0000}"/>
    <cellStyle name="Normal 2 2 2 2 2 3 3 18 2" xfId="5472" xr:uid="{00000000-0005-0000-0000-0000C31A0000}"/>
    <cellStyle name="Normal 2 2 2 2 2 3 3 19" xfId="5473" xr:uid="{00000000-0005-0000-0000-0000C41A0000}"/>
    <cellStyle name="Normal 2 2 2 2 2 3 3 19 2" xfId="5474" xr:uid="{00000000-0005-0000-0000-0000C51A0000}"/>
    <cellStyle name="Normal 2 2 2 2 2 3 3 2" xfId="5475" xr:uid="{00000000-0005-0000-0000-0000C61A0000}"/>
    <cellStyle name="Normal 2 2 2 2 2 3 3 2 2" xfId="5476" xr:uid="{00000000-0005-0000-0000-0000C71A0000}"/>
    <cellStyle name="Normal 2 2 2 2 2 3 3 20" xfId="5477" xr:uid="{00000000-0005-0000-0000-0000C81A0000}"/>
    <cellStyle name="Normal 2 2 2 2 2 3 3 20 2" xfId="5478" xr:uid="{00000000-0005-0000-0000-0000C91A0000}"/>
    <cellStyle name="Normal 2 2 2 2 2 3 3 21" xfId="5479" xr:uid="{00000000-0005-0000-0000-0000CA1A0000}"/>
    <cellStyle name="Normal 2 2 2 2 2 3 3 21 2" xfId="5480" xr:uid="{00000000-0005-0000-0000-0000CB1A0000}"/>
    <cellStyle name="Normal 2 2 2 2 2 3 3 22" xfId="5481" xr:uid="{00000000-0005-0000-0000-0000CC1A0000}"/>
    <cellStyle name="Normal 2 2 2 2 2 3 3 3" xfId="5482" xr:uid="{00000000-0005-0000-0000-0000CD1A0000}"/>
    <cellStyle name="Normal 2 2 2 2 2 3 3 3 2" xfId="5483" xr:uid="{00000000-0005-0000-0000-0000CE1A0000}"/>
    <cellStyle name="Normal 2 2 2 2 2 3 3 4" xfId="5484" xr:uid="{00000000-0005-0000-0000-0000CF1A0000}"/>
    <cellStyle name="Normal 2 2 2 2 2 3 3 4 2" xfId="5485" xr:uid="{00000000-0005-0000-0000-0000D01A0000}"/>
    <cellStyle name="Normal 2 2 2 2 2 3 3 5" xfId="5486" xr:uid="{00000000-0005-0000-0000-0000D11A0000}"/>
    <cellStyle name="Normal 2 2 2 2 2 3 3 5 2" xfId="5487" xr:uid="{00000000-0005-0000-0000-0000D21A0000}"/>
    <cellStyle name="Normal 2 2 2 2 2 3 3 6" xfId="5488" xr:uid="{00000000-0005-0000-0000-0000D31A0000}"/>
    <cellStyle name="Normal 2 2 2 2 2 3 3 6 2" xfId="5489" xr:uid="{00000000-0005-0000-0000-0000D41A0000}"/>
    <cellStyle name="Normal 2 2 2 2 2 3 3 7" xfId="5490" xr:uid="{00000000-0005-0000-0000-0000D51A0000}"/>
    <cellStyle name="Normal 2 2 2 2 2 3 3 7 2" xfId="5491" xr:uid="{00000000-0005-0000-0000-0000D61A0000}"/>
    <cellStyle name="Normal 2 2 2 2 2 3 3 8" xfId="5492" xr:uid="{00000000-0005-0000-0000-0000D71A0000}"/>
    <cellStyle name="Normal 2 2 2 2 2 3 3 8 2" xfId="5493" xr:uid="{00000000-0005-0000-0000-0000D81A0000}"/>
    <cellStyle name="Normal 2 2 2 2 2 3 3 9" xfId="5494" xr:uid="{00000000-0005-0000-0000-0000D91A0000}"/>
    <cellStyle name="Normal 2 2 2 2 2 3 3 9 2" xfId="5495" xr:uid="{00000000-0005-0000-0000-0000DA1A0000}"/>
    <cellStyle name="Normal 2 2 2 2 2 3 4" xfId="62540" xr:uid="{00000000-0005-0000-0000-0000DB1A0000}"/>
    <cellStyle name="Normal 2 2 2 2 2 3 4 2" xfId="5497" xr:uid="{00000000-0005-0000-0000-0000DC1A0000}"/>
    <cellStyle name="Normal 2 2 2 2 2 3 5" xfId="5498" xr:uid="{00000000-0005-0000-0000-0000DD1A0000}"/>
    <cellStyle name="Normal 2 2 2 2 2 3 5 2" xfId="5499" xr:uid="{00000000-0005-0000-0000-0000DE1A0000}"/>
    <cellStyle name="Normal 2 2 2 2 2 3 6" xfId="5500" xr:uid="{00000000-0005-0000-0000-0000DF1A0000}"/>
    <cellStyle name="Normal 2 2 2 2 2 3 6 2" xfId="5501" xr:uid="{00000000-0005-0000-0000-0000E01A0000}"/>
    <cellStyle name="Normal 2 2 2 2 2 3 7" xfId="5502" xr:uid="{00000000-0005-0000-0000-0000E11A0000}"/>
    <cellStyle name="Normal 2 2 2 2 2 3 7 2" xfId="5503" xr:uid="{00000000-0005-0000-0000-0000E21A0000}"/>
    <cellStyle name="Normal 2 2 2 2 2 3 8" xfId="5504" xr:uid="{00000000-0005-0000-0000-0000E31A0000}"/>
    <cellStyle name="Normal 2 2 2 2 2 3 8 2" xfId="5505" xr:uid="{00000000-0005-0000-0000-0000E41A0000}"/>
    <cellStyle name="Normal 2 2 2 2 2 3 9" xfId="5506" xr:uid="{00000000-0005-0000-0000-0000E51A0000}"/>
    <cellStyle name="Normal 2 2 2 2 2 3 9 2" xfId="5507" xr:uid="{00000000-0005-0000-0000-0000E61A0000}"/>
    <cellStyle name="Normal 2 2 2 2 2 4" xfId="5508" xr:uid="{00000000-0005-0000-0000-0000E71A0000}"/>
    <cellStyle name="Normal 2 2 2 2 2 4 10" xfId="5509" xr:uid="{00000000-0005-0000-0000-0000E81A0000}"/>
    <cellStyle name="Normal 2 2 2 2 2 4 10 2" xfId="5510" xr:uid="{00000000-0005-0000-0000-0000E91A0000}"/>
    <cellStyle name="Normal 2 2 2 2 2 4 11" xfId="5511" xr:uid="{00000000-0005-0000-0000-0000EA1A0000}"/>
    <cellStyle name="Normal 2 2 2 2 2 4 11 2" xfId="5512" xr:uid="{00000000-0005-0000-0000-0000EB1A0000}"/>
    <cellStyle name="Normal 2 2 2 2 2 4 12" xfId="5513" xr:uid="{00000000-0005-0000-0000-0000EC1A0000}"/>
    <cellStyle name="Normal 2 2 2 2 2 4 12 2" xfId="5514" xr:uid="{00000000-0005-0000-0000-0000ED1A0000}"/>
    <cellStyle name="Normal 2 2 2 2 2 4 13" xfId="5515" xr:uid="{00000000-0005-0000-0000-0000EE1A0000}"/>
    <cellStyle name="Normal 2 2 2 2 2 4 13 2" xfId="5516" xr:uid="{00000000-0005-0000-0000-0000EF1A0000}"/>
    <cellStyle name="Normal 2 2 2 2 2 4 14" xfId="5517" xr:uid="{00000000-0005-0000-0000-0000F01A0000}"/>
    <cellStyle name="Normal 2 2 2 2 2 4 14 2" xfId="5518" xr:uid="{00000000-0005-0000-0000-0000F11A0000}"/>
    <cellStyle name="Normal 2 2 2 2 2 4 15" xfId="5519" xr:uid="{00000000-0005-0000-0000-0000F21A0000}"/>
    <cellStyle name="Normal 2 2 2 2 2 4 15 2" xfId="5520" xr:uid="{00000000-0005-0000-0000-0000F31A0000}"/>
    <cellStyle name="Normal 2 2 2 2 2 4 16" xfId="5521" xr:uid="{00000000-0005-0000-0000-0000F41A0000}"/>
    <cellStyle name="Normal 2 2 2 2 2 4 16 2" xfId="5522" xr:uid="{00000000-0005-0000-0000-0000F51A0000}"/>
    <cellStyle name="Normal 2 2 2 2 2 4 17" xfId="5523" xr:uid="{00000000-0005-0000-0000-0000F61A0000}"/>
    <cellStyle name="Normal 2 2 2 2 2 4 17 2" xfId="5524" xr:uid="{00000000-0005-0000-0000-0000F71A0000}"/>
    <cellStyle name="Normal 2 2 2 2 2 4 18" xfId="5525" xr:uid="{00000000-0005-0000-0000-0000F81A0000}"/>
    <cellStyle name="Normal 2 2 2 2 2 4 18 2" xfId="5526" xr:uid="{00000000-0005-0000-0000-0000F91A0000}"/>
    <cellStyle name="Normal 2 2 2 2 2 4 19" xfId="5527" xr:uid="{00000000-0005-0000-0000-0000FA1A0000}"/>
    <cellStyle name="Normal 2 2 2 2 2 4 19 2" xfId="5528" xr:uid="{00000000-0005-0000-0000-0000FB1A0000}"/>
    <cellStyle name="Normal 2 2 2 2 2 4 2" xfId="5529" xr:uid="{00000000-0005-0000-0000-0000FC1A0000}"/>
    <cellStyle name="Normal 2 2 2 2 2 4 2 10" xfId="5530" xr:uid="{00000000-0005-0000-0000-0000FD1A0000}"/>
    <cellStyle name="Normal 2 2 2 2 2 4 2 10 2" xfId="5531" xr:uid="{00000000-0005-0000-0000-0000FE1A0000}"/>
    <cellStyle name="Normal 2 2 2 2 2 4 2 11" xfId="5532" xr:uid="{00000000-0005-0000-0000-0000FF1A0000}"/>
    <cellStyle name="Normal 2 2 2 2 2 4 2 11 2" xfId="5533" xr:uid="{00000000-0005-0000-0000-0000001B0000}"/>
    <cellStyle name="Normal 2 2 2 2 2 4 2 12" xfId="5534" xr:uid="{00000000-0005-0000-0000-0000011B0000}"/>
    <cellStyle name="Normal 2 2 2 2 2 4 2 12 2" xfId="5535" xr:uid="{00000000-0005-0000-0000-0000021B0000}"/>
    <cellStyle name="Normal 2 2 2 2 2 4 2 13" xfId="5536" xr:uid="{00000000-0005-0000-0000-0000031B0000}"/>
    <cellStyle name="Normal 2 2 2 2 2 4 2 13 2" xfId="5537" xr:uid="{00000000-0005-0000-0000-0000041B0000}"/>
    <cellStyle name="Normal 2 2 2 2 2 4 2 14" xfId="5538" xr:uid="{00000000-0005-0000-0000-0000051B0000}"/>
    <cellStyle name="Normal 2 2 2 2 2 4 2 14 2" xfId="5539" xr:uid="{00000000-0005-0000-0000-0000061B0000}"/>
    <cellStyle name="Normal 2 2 2 2 2 4 2 15" xfId="5540" xr:uid="{00000000-0005-0000-0000-0000071B0000}"/>
    <cellStyle name="Normal 2 2 2 2 2 4 2 15 2" xfId="5541" xr:uid="{00000000-0005-0000-0000-0000081B0000}"/>
    <cellStyle name="Normal 2 2 2 2 2 4 2 16" xfId="5542" xr:uid="{00000000-0005-0000-0000-0000091B0000}"/>
    <cellStyle name="Normal 2 2 2 2 2 4 2 16 2" xfId="5543" xr:uid="{00000000-0005-0000-0000-00000A1B0000}"/>
    <cellStyle name="Normal 2 2 2 2 2 4 2 17" xfId="5544" xr:uid="{00000000-0005-0000-0000-00000B1B0000}"/>
    <cellStyle name="Normal 2 2 2 2 2 4 2 17 2" xfId="5545" xr:uid="{00000000-0005-0000-0000-00000C1B0000}"/>
    <cellStyle name="Normal 2 2 2 2 2 4 2 18" xfId="5546" xr:uid="{00000000-0005-0000-0000-00000D1B0000}"/>
    <cellStyle name="Normal 2 2 2 2 2 4 2 18 2" xfId="5547" xr:uid="{00000000-0005-0000-0000-00000E1B0000}"/>
    <cellStyle name="Normal 2 2 2 2 2 4 2 19" xfId="5548" xr:uid="{00000000-0005-0000-0000-00000F1B0000}"/>
    <cellStyle name="Normal 2 2 2 2 2 4 2 19 2" xfId="5549" xr:uid="{00000000-0005-0000-0000-0000101B0000}"/>
    <cellStyle name="Normal 2 2 2 2 2 4 2 2" xfId="5550" xr:uid="{00000000-0005-0000-0000-0000111B0000}"/>
    <cellStyle name="Normal 2 2 2 2 2 4 2 2 2" xfId="5551" xr:uid="{00000000-0005-0000-0000-0000121B0000}"/>
    <cellStyle name="Normal 2 2 2 2 2 4 2 20" xfId="5552" xr:uid="{00000000-0005-0000-0000-0000131B0000}"/>
    <cellStyle name="Normal 2 2 2 2 2 4 2 20 2" xfId="5553" xr:uid="{00000000-0005-0000-0000-0000141B0000}"/>
    <cellStyle name="Normal 2 2 2 2 2 4 2 21" xfId="5554" xr:uid="{00000000-0005-0000-0000-0000151B0000}"/>
    <cellStyle name="Normal 2 2 2 2 2 4 2 21 2" xfId="5555" xr:uid="{00000000-0005-0000-0000-0000161B0000}"/>
    <cellStyle name="Normal 2 2 2 2 2 4 2 22" xfId="5556" xr:uid="{00000000-0005-0000-0000-0000171B0000}"/>
    <cellStyle name="Normal 2 2 2 2 2 4 2 3" xfId="5557" xr:uid="{00000000-0005-0000-0000-0000181B0000}"/>
    <cellStyle name="Normal 2 2 2 2 2 4 2 3 2" xfId="5558" xr:uid="{00000000-0005-0000-0000-0000191B0000}"/>
    <cellStyle name="Normal 2 2 2 2 2 4 2 4" xfId="5559" xr:uid="{00000000-0005-0000-0000-00001A1B0000}"/>
    <cellStyle name="Normal 2 2 2 2 2 4 2 4 2" xfId="5560" xr:uid="{00000000-0005-0000-0000-00001B1B0000}"/>
    <cellStyle name="Normal 2 2 2 2 2 4 2 5" xfId="5561" xr:uid="{00000000-0005-0000-0000-00001C1B0000}"/>
    <cellStyle name="Normal 2 2 2 2 2 4 2 5 2" xfId="5562" xr:uid="{00000000-0005-0000-0000-00001D1B0000}"/>
    <cellStyle name="Normal 2 2 2 2 2 4 2 6" xfId="5563" xr:uid="{00000000-0005-0000-0000-00001E1B0000}"/>
    <cellStyle name="Normal 2 2 2 2 2 4 2 6 2" xfId="5564" xr:uid="{00000000-0005-0000-0000-00001F1B0000}"/>
    <cellStyle name="Normal 2 2 2 2 2 4 2 7" xfId="5565" xr:uid="{00000000-0005-0000-0000-0000201B0000}"/>
    <cellStyle name="Normal 2 2 2 2 2 4 2 7 2" xfId="5566" xr:uid="{00000000-0005-0000-0000-0000211B0000}"/>
    <cellStyle name="Normal 2 2 2 2 2 4 2 8" xfId="5567" xr:uid="{00000000-0005-0000-0000-0000221B0000}"/>
    <cellStyle name="Normal 2 2 2 2 2 4 2 8 2" xfId="5568" xr:uid="{00000000-0005-0000-0000-0000231B0000}"/>
    <cellStyle name="Normal 2 2 2 2 2 4 2 9" xfId="5569" xr:uid="{00000000-0005-0000-0000-0000241B0000}"/>
    <cellStyle name="Normal 2 2 2 2 2 4 2 9 2" xfId="5570" xr:uid="{00000000-0005-0000-0000-0000251B0000}"/>
    <cellStyle name="Normal 2 2 2 2 2 4 20" xfId="5571" xr:uid="{00000000-0005-0000-0000-0000261B0000}"/>
    <cellStyle name="Normal 2 2 2 2 2 4 20 2" xfId="5572" xr:uid="{00000000-0005-0000-0000-0000271B0000}"/>
    <cellStyle name="Normal 2 2 2 2 2 4 21" xfId="5573" xr:uid="{00000000-0005-0000-0000-0000281B0000}"/>
    <cellStyle name="Normal 2 2 2 2 2 4 21 2" xfId="5574" xr:uid="{00000000-0005-0000-0000-0000291B0000}"/>
    <cellStyle name="Normal 2 2 2 2 2 4 22" xfId="5575" xr:uid="{00000000-0005-0000-0000-00002A1B0000}"/>
    <cellStyle name="Normal 2 2 2 2 2 4 22 2" xfId="5576" xr:uid="{00000000-0005-0000-0000-00002B1B0000}"/>
    <cellStyle name="Normal 2 2 2 2 2 4 23" xfId="5577" xr:uid="{00000000-0005-0000-0000-00002C1B0000}"/>
    <cellStyle name="Normal 2 2 2 2 2 4 23 2" xfId="5578" xr:uid="{00000000-0005-0000-0000-00002D1B0000}"/>
    <cellStyle name="Normal 2 2 2 2 2 4 24" xfId="5579" xr:uid="{00000000-0005-0000-0000-00002E1B0000}"/>
    <cellStyle name="Normal 2 2 2 2 2 4 3" xfId="5580" xr:uid="{00000000-0005-0000-0000-00002F1B0000}"/>
    <cellStyle name="Normal 2 2 2 2 2 4 3 10" xfId="5581" xr:uid="{00000000-0005-0000-0000-0000301B0000}"/>
    <cellStyle name="Normal 2 2 2 2 2 4 3 10 2" xfId="5582" xr:uid="{00000000-0005-0000-0000-0000311B0000}"/>
    <cellStyle name="Normal 2 2 2 2 2 4 3 11" xfId="5583" xr:uid="{00000000-0005-0000-0000-0000321B0000}"/>
    <cellStyle name="Normal 2 2 2 2 2 4 3 11 2" xfId="5584" xr:uid="{00000000-0005-0000-0000-0000331B0000}"/>
    <cellStyle name="Normal 2 2 2 2 2 4 3 12" xfId="5585" xr:uid="{00000000-0005-0000-0000-0000341B0000}"/>
    <cellStyle name="Normal 2 2 2 2 2 4 3 12 2" xfId="5586" xr:uid="{00000000-0005-0000-0000-0000351B0000}"/>
    <cellStyle name="Normal 2 2 2 2 2 4 3 13" xfId="5587" xr:uid="{00000000-0005-0000-0000-0000361B0000}"/>
    <cellStyle name="Normal 2 2 2 2 2 4 3 13 2" xfId="5588" xr:uid="{00000000-0005-0000-0000-0000371B0000}"/>
    <cellStyle name="Normal 2 2 2 2 2 4 3 14" xfId="5333" xr:uid="{00000000-0005-0000-0000-0000381B0000}"/>
    <cellStyle name="Normal 2 2 2 2 2 4 3 14 2" xfId="5589" xr:uid="{00000000-0005-0000-0000-0000391B0000}"/>
    <cellStyle name="Normal 2 2 2 2 2 4 3 15" xfId="5590" xr:uid="{00000000-0005-0000-0000-00003A1B0000}"/>
    <cellStyle name="Normal 2 2 2 2 2 4 3 15 2" xfId="5591" xr:uid="{00000000-0005-0000-0000-00003B1B0000}"/>
    <cellStyle name="Normal 2 2 2 2 2 4 3 16" xfId="5592" xr:uid="{00000000-0005-0000-0000-00003C1B0000}"/>
    <cellStyle name="Normal 2 2 2 2 2 4 3 16 2" xfId="5593" xr:uid="{00000000-0005-0000-0000-00003D1B0000}"/>
    <cellStyle name="Normal 2 2 2 2 2 4 3 17" xfId="5594" xr:uid="{00000000-0005-0000-0000-00003E1B0000}"/>
    <cellStyle name="Normal 2 2 2 2 2 4 3 17 2" xfId="5595" xr:uid="{00000000-0005-0000-0000-00003F1B0000}"/>
    <cellStyle name="Normal 2 2 2 2 2 4 3 18" xfId="5596" xr:uid="{00000000-0005-0000-0000-0000401B0000}"/>
    <cellStyle name="Normal 2 2 2 2 2 4 3 18 2" xfId="5597" xr:uid="{00000000-0005-0000-0000-0000411B0000}"/>
    <cellStyle name="Normal 2 2 2 2 2 4 3 19" xfId="5598" xr:uid="{00000000-0005-0000-0000-0000421B0000}"/>
    <cellStyle name="Normal 2 2 2 2 2 4 3 19 2" xfId="5599" xr:uid="{00000000-0005-0000-0000-0000431B0000}"/>
    <cellStyle name="Normal 2 2 2 2 2 4 3 2" xfId="5600" xr:uid="{00000000-0005-0000-0000-0000441B0000}"/>
    <cellStyle name="Normal 2 2 2 2 2 4 3 2 2" xfId="5601" xr:uid="{00000000-0005-0000-0000-0000451B0000}"/>
    <cellStyle name="Normal 2 2 2 2 2 4 3 20" xfId="5602" xr:uid="{00000000-0005-0000-0000-0000461B0000}"/>
    <cellStyle name="Normal 2 2 2 2 2 4 3 20 2" xfId="5603" xr:uid="{00000000-0005-0000-0000-0000471B0000}"/>
    <cellStyle name="Normal 2 2 2 2 2 4 3 21" xfId="5604" xr:uid="{00000000-0005-0000-0000-0000481B0000}"/>
    <cellStyle name="Normal 2 2 2 2 2 4 3 21 2" xfId="5605" xr:uid="{00000000-0005-0000-0000-0000491B0000}"/>
    <cellStyle name="Normal 2 2 2 2 2 4 3 22" xfId="5606" xr:uid="{00000000-0005-0000-0000-00004A1B0000}"/>
    <cellStyle name="Normal 2 2 2 2 2 4 3 3" xfId="5607" xr:uid="{00000000-0005-0000-0000-00004B1B0000}"/>
    <cellStyle name="Normal 2 2 2 2 2 4 3 3 2" xfId="5608" xr:uid="{00000000-0005-0000-0000-00004C1B0000}"/>
    <cellStyle name="Normal 2 2 2 2 2 4 3 4" xfId="62541" xr:uid="{00000000-0005-0000-0000-00004D1B0000}"/>
    <cellStyle name="Normal 2 2 2 2 2 4 3 4 2" xfId="5610" xr:uid="{00000000-0005-0000-0000-00004E1B0000}"/>
    <cellStyle name="Normal 2 2 2 2 2 4 3 5" xfId="5611" xr:uid="{00000000-0005-0000-0000-00004F1B0000}"/>
    <cellStyle name="Normal 2 2 2 2 2 4 3 5 2" xfId="5612" xr:uid="{00000000-0005-0000-0000-0000501B0000}"/>
    <cellStyle name="Normal 2 2 2 2 2 4 3 6" xfId="5613" xr:uid="{00000000-0005-0000-0000-0000511B0000}"/>
    <cellStyle name="Normal 2 2 2 2 2 4 3 6 2" xfId="5614" xr:uid="{00000000-0005-0000-0000-0000521B0000}"/>
    <cellStyle name="Normal 2 2 2 2 2 4 3 7" xfId="5615" xr:uid="{00000000-0005-0000-0000-0000531B0000}"/>
    <cellStyle name="Normal 2 2 2 2 2 4 3 7 2" xfId="5616" xr:uid="{00000000-0005-0000-0000-0000541B0000}"/>
    <cellStyle name="Normal 2 2 2 2 2 4 3 8" xfId="5617" xr:uid="{00000000-0005-0000-0000-0000551B0000}"/>
    <cellStyle name="Normal 2 2 2 2 2 4 3 8 2" xfId="5618" xr:uid="{00000000-0005-0000-0000-0000561B0000}"/>
    <cellStyle name="Normal 2 2 2 2 2 4 3 9" xfId="5619" xr:uid="{00000000-0005-0000-0000-0000571B0000}"/>
    <cellStyle name="Normal 2 2 2 2 2 4 3 9 2" xfId="5620" xr:uid="{00000000-0005-0000-0000-0000581B0000}"/>
    <cellStyle name="Normal 2 2 2 2 2 4 4" xfId="5621" xr:uid="{00000000-0005-0000-0000-0000591B0000}"/>
    <cellStyle name="Normal 2 2 2 2 2 4 4 2" xfId="5622" xr:uid="{00000000-0005-0000-0000-00005A1B0000}"/>
    <cellStyle name="Normal 2 2 2 2 2 4 5" xfId="5623" xr:uid="{00000000-0005-0000-0000-00005B1B0000}"/>
    <cellStyle name="Normal 2 2 2 2 2 4 5 2" xfId="5624" xr:uid="{00000000-0005-0000-0000-00005C1B0000}"/>
    <cellStyle name="Normal 2 2 2 2 2 4 6" xfId="5625" xr:uid="{00000000-0005-0000-0000-00005D1B0000}"/>
    <cellStyle name="Normal 2 2 2 2 2 4 6 2" xfId="5626" xr:uid="{00000000-0005-0000-0000-00005E1B0000}"/>
    <cellStyle name="Normal 2 2 2 2 2 4 7" xfId="5627" xr:uid="{00000000-0005-0000-0000-00005F1B0000}"/>
    <cellStyle name="Normal 2 2 2 2 2 4 7 2" xfId="5628" xr:uid="{00000000-0005-0000-0000-0000601B0000}"/>
    <cellStyle name="Normal 2 2 2 2 2 4 8" xfId="5629" xr:uid="{00000000-0005-0000-0000-0000611B0000}"/>
    <cellStyle name="Normal 2 2 2 2 2 4 8 2" xfId="5630" xr:uid="{00000000-0005-0000-0000-0000621B0000}"/>
    <cellStyle name="Normal 2 2 2 2 2 4 9" xfId="5631" xr:uid="{00000000-0005-0000-0000-0000631B0000}"/>
    <cellStyle name="Normal 2 2 2 2 2 4 9 2" xfId="5632" xr:uid="{00000000-0005-0000-0000-0000641B0000}"/>
    <cellStyle name="Normal 2 2 2 2 2 5" xfId="5633" xr:uid="{00000000-0005-0000-0000-0000651B0000}"/>
    <cellStyle name="Normal 2 2 2 2 2 5 10" xfId="5634" xr:uid="{00000000-0005-0000-0000-0000661B0000}"/>
    <cellStyle name="Normal 2 2 2 2 2 5 10 2" xfId="5635" xr:uid="{00000000-0005-0000-0000-0000671B0000}"/>
    <cellStyle name="Normal 2 2 2 2 2 5 11" xfId="5636" xr:uid="{00000000-0005-0000-0000-0000681B0000}"/>
    <cellStyle name="Normal 2 2 2 2 2 5 11 2" xfId="5637" xr:uid="{00000000-0005-0000-0000-0000691B0000}"/>
    <cellStyle name="Normal 2 2 2 2 2 5 12" xfId="5638" xr:uid="{00000000-0005-0000-0000-00006A1B0000}"/>
    <cellStyle name="Normal 2 2 2 2 2 5 12 2" xfId="5639" xr:uid="{00000000-0005-0000-0000-00006B1B0000}"/>
    <cellStyle name="Normal 2 2 2 2 2 5 13" xfId="5640" xr:uid="{00000000-0005-0000-0000-00006C1B0000}"/>
    <cellStyle name="Normal 2 2 2 2 2 5 13 2" xfId="5641" xr:uid="{00000000-0005-0000-0000-00006D1B0000}"/>
    <cellStyle name="Normal 2 2 2 2 2 5 14" xfId="5642" xr:uid="{00000000-0005-0000-0000-00006E1B0000}"/>
    <cellStyle name="Normal 2 2 2 2 2 5 14 2" xfId="5643" xr:uid="{00000000-0005-0000-0000-00006F1B0000}"/>
    <cellStyle name="Normal 2 2 2 2 2 5 15" xfId="5644" xr:uid="{00000000-0005-0000-0000-0000701B0000}"/>
    <cellStyle name="Normal 2 2 2 2 2 5 15 2" xfId="5645" xr:uid="{00000000-0005-0000-0000-0000711B0000}"/>
    <cellStyle name="Normal 2 2 2 2 2 5 16" xfId="5646" xr:uid="{00000000-0005-0000-0000-0000721B0000}"/>
    <cellStyle name="Normal 2 2 2 2 2 5 16 2" xfId="5647" xr:uid="{00000000-0005-0000-0000-0000731B0000}"/>
    <cellStyle name="Normal 2 2 2 2 2 5 17" xfId="5648" xr:uid="{00000000-0005-0000-0000-0000741B0000}"/>
    <cellStyle name="Normal 2 2 2 2 2 5 17 2" xfId="5649" xr:uid="{00000000-0005-0000-0000-0000751B0000}"/>
    <cellStyle name="Normal 2 2 2 2 2 5 18" xfId="5650" xr:uid="{00000000-0005-0000-0000-0000761B0000}"/>
    <cellStyle name="Normal 2 2 2 2 2 5 18 2" xfId="5651" xr:uid="{00000000-0005-0000-0000-0000771B0000}"/>
    <cellStyle name="Normal 2 2 2 2 2 5 19" xfId="5652" xr:uid="{00000000-0005-0000-0000-0000781B0000}"/>
    <cellStyle name="Normal 2 2 2 2 2 5 19 2" xfId="5653" xr:uid="{00000000-0005-0000-0000-0000791B0000}"/>
    <cellStyle name="Normal 2 2 2 2 2 5 2" xfId="5654" xr:uid="{00000000-0005-0000-0000-00007A1B0000}"/>
    <cellStyle name="Normal 2 2 2 2 2 5 2 10" xfId="5655" xr:uid="{00000000-0005-0000-0000-00007B1B0000}"/>
    <cellStyle name="Normal 2 2 2 2 2 5 2 10 2" xfId="5656" xr:uid="{00000000-0005-0000-0000-00007C1B0000}"/>
    <cellStyle name="Normal 2 2 2 2 2 5 2 11" xfId="5657" xr:uid="{00000000-0005-0000-0000-00007D1B0000}"/>
    <cellStyle name="Normal 2 2 2 2 2 5 2 11 2" xfId="5658" xr:uid="{00000000-0005-0000-0000-00007E1B0000}"/>
    <cellStyle name="Normal 2 2 2 2 2 5 2 12" xfId="5659" xr:uid="{00000000-0005-0000-0000-00007F1B0000}"/>
    <cellStyle name="Normal 2 2 2 2 2 5 2 12 2" xfId="5660" xr:uid="{00000000-0005-0000-0000-0000801B0000}"/>
    <cellStyle name="Normal 2 2 2 2 2 5 2 13" xfId="5661" xr:uid="{00000000-0005-0000-0000-0000811B0000}"/>
    <cellStyle name="Normal 2 2 2 2 2 5 2 13 2" xfId="5662" xr:uid="{00000000-0005-0000-0000-0000821B0000}"/>
    <cellStyle name="Normal 2 2 2 2 2 5 2 14" xfId="5663" xr:uid="{00000000-0005-0000-0000-0000831B0000}"/>
    <cellStyle name="Normal 2 2 2 2 2 5 2 14 2" xfId="5664" xr:uid="{00000000-0005-0000-0000-0000841B0000}"/>
    <cellStyle name="Normal 2 2 2 2 2 5 2 15" xfId="5665" xr:uid="{00000000-0005-0000-0000-0000851B0000}"/>
    <cellStyle name="Normal 2 2 2 2 2 5 2 15 2" xfId="5666" xr:uid="{00000000-0005-0000-0000-0000861B0000}"/>
    <cellStyle name="Normal 2 2 2 2 2 5 2 16" xfId="5667" xr:uid="{00000000-0005-0000-0000-0000871B0000}"/>
    <cellStyle name="Normal 2 2 2 2 2 5 2 16 2" xfId="5668" xr:uid="{00000000-0005-0000-0000-0000881B0000}"/>
    <cellStyle name="Normal 2 2 2 2 2 5 2 17" xfId="5669" xr:uid="{00000000-0005-0000-0000-0000891B0000}"/>
    <cellStyle name="Normal 2 2 2 2 2 5 2 17 2" xfId="5670" xr:uid="{00000000-0005-0000-0000-00008A1B0000}"/>
    <cellStyle name="Normal 2 2 2 2 2 5 2 18" xfId="5671" xr:uid="{00000000-0005-0000-0000-00008B1B0000}"/>
    <cellStyle name="Normal 2 2 2 2 2 5 2 18 2" xfId="5672" xr:uid="{00000000-0005-0000-0000-00008C1B0000}"/>
    <cellStyle name="Normal 2 2 2 2 2 5 2 19" xfId="5673" xr:uid="{00000000-0005-0000-0000-00008D1B0000}"/>
    <cellStyle name="Normal 2 2 2 2 2 5 2 19 2" xfId="5674" xr:uid="{00000000-0005-0000-0000-00008E1B0000}"/>
    <cellStyle name="Normal 2 2 2 2 2 5 2 2" xfId="5675" xr:uid="{00000000-0005-0000-0000-00008F1B0000}"/>
    <cellStyle name="Normal 2 2 2 2 2 5 2 2 2" xfId="5676" xr:uid="{00000000-0005-0000-0000-0000901B0000}"/>
    <cellStyle name="Normal 2 2 2 2 2 5 2 20" xfId="5677" xr:uid="{00000000-0005-0000-0000-0000911B0000}"/>
    <cellStyle name="Normal 2 2 2 2 2 5 2 20 2" xfId="5678" xr:uid="{00000000-0005-0000-0000-0000921B0000}"/>
    <cellStyle name="Normal 2 2 2 2 2 5 2 21" xfId="5679" xr:uid="{00000000-0005-0000-0000-0000931B0000}"/>
    <cellStyle name="Normal 2 2 2 2 2 5 2 21 2" xfId="5680" xr:uid="{00000000-0005-0000-0000-0000941B0000}"/>
    <cellStyle name="Normal 2 2 2 2 2 5 2 22" xfId="5681" xr:uid="{00000000-0005-0000-0000-0000951B0000}"/>
    <cellStyle name="Normal 2 2 2 2 2 5 2 3" xfId="5682" xr:uid="{00000000-0005-0000-0000-0000961B0000}"/>
    <cellStyle name="Normal 2 2 2 2 2 5 2 3 2" xfId="5683" xr:uid="{00000000-0005-0000-0000-0000971B0000}"/>
    <cellStyle name="Normal 2 2 2 2 2 5 2 4" xfId="5684" xr:uid="{00000000-0005-0000-0000-0000981B0000}"/>
    <cellStyle name="Normal 2 2 2 2 2 5 2 4 2" xfId="5685" xr:uid="{00000000-0005-0000-0000-0000991B0000}"/>
    <cellStyle name="Normal 2 2 2 2 2 5 2 5" xfId="5686" xr:uid="{00000000-0005-0000-0000-00009A1B0000}"/>
    <cellStyle name="Normal 2 2 2 2 2 5 2 5 2" xfId="5687" xr:uid="{00000000-0005-0000-0000-00009B1B0000}"/>
    <cellStyle name="Normal 2 2 2 2 2 5 2 6" xfId="5688" xr:uid="{00000000-0005-0000-0000-00009C1B0000}"/>
    <cellStyle name="Normal 2 2 2 2 2 5 2 6 2" xfId="5689" xr:uid="{00000000-0005-0000-0000-00009D1B0000}"/>
    <cellStyle name="Normal 2 2 2 2 2 5 2 7" xfId="5690" xr:uid="{00000000-0005-0000-0000-00009E1B0000}"/>
    <cellStyle name="Normal 2 2 2 2 2 5 2 7 2" xfId="5691" xr:uid="{00000000-0005-0000-0000-00009F1B0000}"/>
    <cellStyle name="Normal 2 2 2 2 2 5 2 8" xfId="5692" xr:uid="{00000000-0005-0000-0000-0000A01B0000}"/>
    <cellStyle name="Normal 2 2 2 2 2 5 2 8 2" xfId="5693" xr:uid="{00000000-0005-0000-0000-0000A11B0000}"/>
    <cellStyle name="Normal 2 2 2 2 2 5 2 9" xfId="5694" xr:uid="{00000000-0005-0000-0000-0000A21B0000}"/>
    <cellStyle name="Normal 2 2 2 2 2 5 2 9 2" xfId="5695" xr:uid="{00000000-0005-0000-0000-0000A31B0000}"/>
    <cellStyle name="Normal 2 2 2 2 2 5 20" xfId="5696" xr:uid="{00000000-0005-0000-0000-0000A41B0000}"/>
    <cellStyle name="Normal 2 2 2 2 2 5 20 2" xfId="5697" xr:uid="{00000000-0005-0000-0000-0000A51B0000}"/>
    <cellStyle name="Normal 2 2 2 2 2 5 21" xfId="5698" xr:uid="{00000000-0005-0000-0000-0000A61B0000}"/>
    <cellStyle name="Normal 2 2 2 2 2 5 21 2" xfId="5699" xr:uid="{00000000-0005-0000-0000-0000A71B0000}"/>
    <cellStyle name="Normal 2 2 2 2 2 5 22" xfId="5700" xr:uid="{00000000-0005-0000-0000-0000A81B0000}"/>
    <cellStyle name="Normal 2 2 2 2 2 5 22 2" xfId="5701" xr:uid="{00000000-0005-0000-0000-0000A91B0000}"/>
    <cellStyle name="Normal 2 2 2 2 2 5 23" xfId="5702" xr:uid="{00000000-0005-0000-0000-0000AA1B0000}"/>
    <cellStyle name="Normal 2 2 2 2 2 5 23 2" xfId="5703" xr:uid="{00000000-0005-0000-0000-0000AB1B0000}"/>
    <cellStyle name="Normal 2 2 2 2 2 5 24" xfId="5704" xr:uid="{00000000-0005-0000-0000-0000AC1B0000}"/>
    <cellStyle name="Normal 2 2 2 2 2 5 3" xfId="5705" xr:uid="{00000000-0005-0000-0000-0000AD1B0000}"/>
    <cellStyle name="Normal 2 2 2 2 2 5 3 10" xfId="5706" xr:uid="{00000000-0005-0000-0000-0000AE1B0000}"/>
    <cellStyle name="Normal 2 2 2 2 2 5 3 10 2" xfId="5707" xr:uid="{00000000-0005-0000-0000-0000AF1B0000}"/>
    <cellStyle name="Normal 2 2 2 2 2 5 3 11" xfId="5708" xr:uid="{00000000-0005-0000-0000-0000B01B0000}"/>
    <cellStyle name="Normal 2 2 2 2 2 5 3 11 2" xfId="5709" xr:uid="{00000000-0005-0000-0000-0000B11B0000}"/>
    <cellStyle name="Normal 2 2 2 2 2 5 3 12" xfId="5710" xr:uid="{00000000-0005-0000-0000-0000B21B0000}"/>
    <cellStyle name="Normal 2 2 2 2 2 5 3 12 2" xfId="5711" xr:uid="{00000000-0005-0000-0000-0000B31B0000}"/>
    <cellStyle name="Normal 2 2 2 2 2 5 3 13" xfId="5712" xr:uid="{00000000-0005-0000-0000-0000B41B0000}"/>
    <cellStyle name="Normal 2 2 2 2 2 5 3 13 2" xfId="5713" xr:uid="{00000000-0005-0000-0000-0000B51B0000}"/>
    <cellStyle name="Normal 2 2 2 2 2 5 3 14" xfId="5714" xr:uid="{00000000-0005-0000-0000-0000B61B0000}"/>
    <cellStyle name="Normal 2 2 2 2 2 5 3 14 2" xfId="5715" xr:uid="{00000000-0005-0000-0000-0000B71B0000}"/>
    <cellStyle name="Normal 2 2 2 2 2 5 3 15" xfId="5716" xr:uid="{00000000-0005-0000-0000-0000B81B0000}"/>
    <cellStyle name="Normal 2 2 2 2 2 5 3 15 2" xfId="5717" xr:uid="{00000000-0005-0000-0000-0000B91B0000}"/>
    <cellStyle name="Normal 2 2 2 2 2 5 3 16" xfId="5718" xr:uid="{00000000-0005-0000-0000-0000BA1B0000}"/>
    <cellStyle name="Normal 2 2 2 2 2 5 3 16 2" xfId="5719" xr:uid="{00000000-0005-0000-0000-0000BB1B0000}"/>
    <cellStyle name="Normal 2 2 2 2 2 5 3 17" xfId="5720" xr:uid="{00000000-0005-0000-0000-0000BC1B0000}"/>
    <cellStyle name="Normal 2 2 2 2 2 5 3 17 2" xfId="5721" xr:uid="{00000000-0005-0000-0000-0000BD1B0000}"/>
    <cellStyle name="Normal 2 2 2 2 2 5 3 18" xfId="5722" xr:uid="{00000000-0005-0000-0000-0000BE1B0000}"/>
    <cellStyle name="Normal 2 2 2 2 2 5 3 18 2" xfId="5723" xr:uid="{00000000-0005-0000-0000-0000BF1B0000}"/>
    <cellStyle name="Normal 2 2 2 2 2 5 3 19" xfId="5724" xr:uid="{00000000-0005-0000-0000-0000C01B0000}"/>
    <cellStyle name="Normal 2 2 2 2 2 5 3 19 2" xfId="5725" xr:uid="{00000000-0005-0000-0000-0000C11B0000}"/>
    <cellStyle name="Normal 2 2 2 2 2 5 3 2" xfId="5726" xr:uid="{00000000-0005-0000-0000-0000C21B0000}"/>
    <cellStyle name="Normal 2 2 2 2 2 5 3 2 2" xfId="5727" xr:uid="{00000000-0005-0000-0000-0000C31B0000}"/>
    <cellStyle name="Normal 2 2 2 2 2 5 3 20" xfId="5728" xr:uid="{00000000-0005-0000-0000-0000C41B0000}"/>
    <cellStyle name="Normal 2 2 2 2 2 5 3 20 2" xfId="5729" xr:uid="{00000000-0005-0000-0000-0000C51B0000}"/>
    <cellStyle name="Normal 2 2 2 2 2 5 3 21" xfId="5730" xr:uid="{00000000-0005-0000-0000-0000C61B0000}"/>
    <cellStyle name="Normal 2 2 2 2 2 5 3 21 2" xfId="5731" xr:uid="{00000000-0005-0000-0000-0000C71B0000}"/>
    <cellStyle name="Normal 2 2 2 2 2 5 3 22" xfId="5732" xr:uid="{00000000-0005-0000-0000-0000C81B0000}"/>
    <cellStyle name="Normal 2 2 2 2 2 5 3 3" xfId="5733" xr:uid="{00000000-0005-0000-0000-0000C91B0000}"/>
    <cellStyle name="Normal 2 2 2 2 2 5 3 3 2" xfId="5734" xr:uid="{00000000-0005-0000-0000-0000CA1B0000}"/>
    <cellStyle name="Normal 2 2 2 2 2 5 3 4" xfId="5735" xr:uid="{00000000-0005-0000-0000-0000CB1B0000}"/>
    <cellStyle name="Normal 2 2 2 2 2 5 3 4 2" xfId="5736" xr:uid="{00000000-0005-0000-0000-0000CC1B0000}"/>
    <cellStyle name="Normal 2 2 2 2 2 5 3 5" xfId="5737" xr:uid="{00000000-0005-0000-0000-0000CD1B0000}"/>
    <cellStyle name="Normal 2 2 2 2 2 5 3 5 2" xfId="5738" xr:uid="{00000000-0005-0000-0000-0000CE1B0000}"/>
    <cellStyle name="Normal 2 2 2 2 2 5 3 6" xfId="5739" xr:uid="{00000000-0005-0000-0000-0000CF1B0000}"/>
    <cellStyle name="Normal 2 2 2 2 2 5 3 6 2" xfId="5740" xr:uid="{00000000-0005-0000-0000-0000D01B0000}"/>
    <cellStyle name="Normal 2 2 2 2 2 5 3 7" xfId="5741" xr:uid="{00000000-0005-0000-0000-0000D11B0000}"/>
    <cellStyle name="Normal 2 2 2 2 2 5 3 7 2" xfId="5742" xr:uid="{00000000-0005-0000-0000-0000D21B0000}"/>
    <cellStyle name="Normal 2 2 2 2 2 5 3 8" xfId="5743" xr:uid="{00000000-0005-0000-0000-0000D31B0000}"/>
    <cellStyle name="Normal 2 2 2 2 2 5 3 8 2" xfId="5744" xr:uid="{00000000-0005-0000-0000-0000D41B0000}"/>
    <cellStyle name="Normal 2 2 2 2 2 5 3 9" xfId="5745" xr:uid="{00000000-0005-0000-0000-0000D51B0000}"/>
    <cellStyle name="Normal 2 2 2 2 2 5 3 9 2" xfId="5746" xr:uid="{00000000-0005-0000-0000-0000D61B0000}"/>
    <cellStyle name="Normal 2 2 2 2 2 5 4" xfId="5747" xr:uid="{00000000-0005-0000-0000-0000D71B0000}"/>
    <cellStyle name="Normal 2 2 2 2 2 5 4 2" xfId="5748" xr:uid="{00000000-0005-0000-0000-0000D81B0000}"/>
    <cellStyle name="Normal 2 2 2 2 2 5 5" xfId="5749" xr:uid="{00000000-0005-0000-0000-0000D91B0000}"/>
    <cellStyle name="Normal 2 2 2 2 2 5 5 2" xfId="5750" xr:uid="{00000000-0005-0000-0000-0000DA1B0000}"/>
    <cellStyle name="Normal 2 2 2 2 2 5 6" xfId="5751" xr:uid="{00000000-0005-0000-0000-0000DB1B0000}"/>
    <cellStyle name="Normal 2 2 2 2 2 5 6 2" xfId="5752" xr:uid="{00000000-0005-0000-0000-0000DC1B0000}"/>
    <cellStyle name="Normal 2 2 2 2 2 5 7" xfId="5753" xr:uid="{00000000-0005-0000-0000-0000DD1B0000}"/>
    <cellStyle name="Normal 2 2 2 2 2 5 7 2" xfId="5754" xr:uid="{00000000-0005-0000-0000-0000DE1B0000}"/>
    <cellStyle name="Normal 2 2 2 2 2 5 8" xfId="5755" xr:uid="{00000000-0005-0000-0000-0000DF1B0000}"/>
    <cellStyle name="Normal 2 2 2 2 2 5 8 2" xfId="5756" xr:uid="{00000000-0005-0000-0000-0000E01B0000}"/>
    <cellStyle name="Normal 2 2 2 2 2 5 9" xfId="5757" xr:uid="{00000000-0005-0000-0000-0000E11B0000}"/>
    <cellStyle name="Normal 2 2 2 2 2 5 9 2" xfId="5758" xr:uid="{00000000-0005-0000-0000-0000E21B0000}"/>
    <cellStyle name="Normal 2 2 2 2 2 6" xfId="5759" xr:uid="{00000000-0005-0000-0000-0000E31B0000}"/>
    <cellStyle name="Normal 2 2 2 2 2 6 10" xfId="5760" xr:uid="{00000000-0005-0000-0000-0000E41B0000}"/>
    <cellStyle name="Normal 2 2 2 2 2 6 10 2" xfId="5761" xr:uid="{00000000-0005-0000-0000-0000E51B0000}"/>
    <cellStyle name="Normal 2 2 2 2 2 6 11" xfId="5762" xr:uid="{00000000-0005-0000-0000-0000E61B0000}"/>
    <cellStyle name="Normal 2 2 2 2 2 6 11 2" xfId="5763" xr:uid="{00000000-0005-0000-0000-0000E71B0000}"/>
    <cellStyle name="Normal 2 2 2 2 2 6 12" xfId="5764" xr:uid="{00000000-0005-0000-0000-0000E81B0000}"/>
    <cellStyle name="Normal 2 2 2 2 2 6 12 2" xfId="5765" xr:uid="{00000000-0005-0000-0000-0000E91B0000}"/>
    <cellStyle name="Normal 2 2 2 2 2 6 13" xfId="5766" xr:uid="{00000000-0005-0000-0000-0000EA1B0000}"/>
    <cellStyle name="Normal 2 2 2 2 2 6 13 2" xfId="5767" xr:uid="{00000000-0005-0000-0000-0000EB1B0000}"/>
    <cellStyle name="Normal 2 2 2 2 2 6 14" xfId="5768" xr:uid="{00000000-0005-0000-0000-0000EC1B0000}"/>
    <cellStyle name="Normal 2 2 2 2 2 6 14 2" xfId="5769" xr:uid="{00000000-0005-0000-0000-0000ED1B0000}"/>
    <cellStyle name="Normal 2 2 2 2 2 6 15" xfId="5770" xr:uid="{00000000-0005-0000-0000-0000EE1B0000}"/>
    <cellStyle name="Normal 2 2 2 2 2 6 15 2" xfId="5771" xr:uid="{00000000-0005-0000-0000-0000EF1B0000}"/>
    <cellStyle name="Normal 2 2 2 2 2 6 16" xfId="5772" xr:uid="{00000000-0005-0000-0000-0000F01B0000}"/>
    <cellStyle name="Normal 2 2 2 2 2 6 16 2" xfId="5773" xr:uid="{00000000-0005-0000-0000-0000F11B0000}"/>
    <cellStyle name="Normal 2 2 2 2 2 6 17" xfId="5774" xr:uid="{00000000-0005-0000-0000-0000F21B0000}"/>
    <cellStyle name="Normal 2 2 2 2 2 6 17 2" xfId="5775" xr:uid="{00000000-0005-0000-0000-0000F31B0000}"/>
    <cellStyle name="Normal 2 2 2 2 2 6 18" xfId="5776" xr:uid="{00000000-0005-0000-0000-0000F41B0000}"/>
    <cellStyle name="Normal 2 2 2 2 2 6 18 2" xfId="5777" xr:uid="{00000000-0005-0000-0000-0000F51B0000}"/>
    <cellStyle name="Normal 2 2 2 2 2 6 19" xfId="5778" xr:uid="{00000000-0005-0000-0000-0000F61B0000}"/>
    <cellStyle name="Normal 2 2 2 2 2 6 19 2" xfId="5779" xr:uid="{00000000-0005-0000-0000-0000F71B0000}"/>
    <cellStyle name="Normal 2 2 2 2 2 6 2" xfId="5780" xr:uid="{00000000-0005-0000-0000-0000F81B0000}"/>
    <cellStyle name="Normal 2 2 2 2 2 6 2 2" xfId="5781" xr:uid="{00000000-0005-0000-0000-0000F91B0000}"/>
    <cellStyle name="Normal 2 2 2 2 2 6 20" xfId="5782" xr:uid="{00000000-0005-0000-0000-0000FA1B0000}"/>
    <cellStyle name="Normal 2 2 2 2 2 6 20 2" xfId="5783" xr:uid="{00000000-0005-0000-0000-0000FB1B0000}"/>
    <cellStyle name="Normal 2 2 2 2 2 6 21" xfId="5784" xr:uid="{00000000-0005-0000-0000-0000FC1B0000}"/>
    <cellStyle name="Normal 2 2 2 2 2 6 21 2" xfId="5785" xr:uid="{00000000-0005-0000-0000-0000FD1B0000}"/>
    <cellStyle name="Normal 2 2 2 2 2 6 22" xfId="5786" xr:uid="{00000000-0005-0000-0000-0000FE1B0000}"/>
    <cellStyle name="Normal 2 2 2 2 2 6 3" xfId="5787" xr:uid="{00000000-0005-0000-0000-0000FF1B0000}"/>
    <cellStyle name="Normal 2 2 2 2 2 6 3 2" xfId="5788" xr:uid="{00000000-0005-0000-0000-0000001C0000}"/>
    <cellStyle name="Normal 2 2 2 2 2 6 4" xfId="5789" xr:uid="{00000000-0005-0000-0000-0000011C0000}"/>
    <cellStyle name="Normal 2 2 2 2 2 6 4 2" xfId="5790" xr:uid="{00000000-0005-0000-0000-0000021C0000}"/>
    <cellStyle name="Normal 2 2 2 2 2 6 5" xfId="5791" xr:uid="{00000000-0005-0000-0000-0000031C0000}"/>
    <cellStyle name="Normal 2 2 2 2 2 6 5 2" xfId="5792" xr:uid="{00000000-0005-0000-0000-0000041C0000}"/>
    <cellStyle name="Normal 2 2 2 2 2 6 6" xfId="5793" xr:uid="{00000000-0005-0000-0000-0000051C0000}"/>
    <cellStyle name="Normal 2 2 2 2 2 6 6 2" xfId="5794" xr:uid="{00000000-0005-0000-0000-0000061C0000}"/>
    <cellStyle name="Normal 2 2 2 2 2 6 7" xfId="5795" xr:uid="{00000000-0005-0000-0000-0000071C0000}"/>
    <cellStyle name="Normal 2 2 2 2 2 6 7 2" xfId="5796" xr:uid="{00000000-0005-0000-0000-0000081C0000}"/>
    <cellStyle name="Normal 2 2 2 2 2 6 8" xfId="5797" xr:uid="{00000000-0005-0000-0000-0000091C0000}"/>
    <cellStyle name="Normal 2 2 2 2 2 6 8 2" xfId="5798" xr:uid="{00000000-0005-0000-0000-00000A1C0000}"/>
    <cellStyle name="Normal 2 2 2 2 2 6 9" xfId="5799" xr:uid="{00000000-0005-0000-0000-00000B1C0000}"/>
    <cellStyle name="Normal 2 2 2 2 2 6 9 2" xfId="5800" xr:uid="{00000000-0005-0000-0000-00000C1C0000}"/>
    <cellStyle name="Normal 2 2 2 2 2 7" xfId="5801" xr:uid="{00000000-0005-0000-0000-00000D1C0000}"/>
    <cellStyle name="Normal 2 2 2 2 2 7 10" xfId="5802" xr:uid="{00000000-0005-0000-0000-00000E1C0000}"/>
    <cellStyle name="Normal 2 2 2 2 2 7 10 2" xfId="5803" xr:uid="{00000000-0005-0000-0000-00000F1C0000}"/>
    <cellStyle name="Normal 2 2 2 2 2 7 11" xfId="5804" xr:uid="{00000000-0005-0000-0000-0000101C0000}"/>
    <cellStyle name="Normal 2 2 2 2 2 7 11 2" xfId="5805" xr:uid="{00000000-0005-0000-0000-0000111C0000}"/>
    <cellStyle name="Normal 2 2 2 2 2 7 12" xfId="5806" xr:uid="{00000000-0005-0000-0000-0000121C0000}"/>
    <cellStyle name="Normal 2 2 2 2 2 7 12 2" xfId="5807" xr:uid="{00000000-0005-0000-0000-0000131C0000}"/>
    <cellStyle name="Normal 2 2 2 2 2 7 13" xfId="5808" xr:uid="{00000000-0005-0000-0000-0000141C0000}"/>
    <cellStyle name="Normal 2 2 2 2 2 7 13 2" xfId="5809" xr:uid="{00000000-0005-0000-0000-0000151C0000}"/>
    <cellStyle name="Normal 2 2 2 2 2 7 14" xfId="5810" xr:uid="{00000000-0005-0000-0000-0000161C0000}"/>
    <cellStyle name="Normal 2 2 2 2 2 7 14 2" xfId="5811" xr:uid="{00000000-0005-0000-0000-0000171C0000}"/>
    <cellStyle name="Normal 2 2 2 2 2 7 15" xfId="5812" xr:uid="{00000000-0005-0000-0000-0000181C0000}"/>
    <cellStyle name="Normal 2 2 2 2 2 7 15 2" xfId="5813" xr:uid="{00000000-0005-0000-0000-0000191C0000}"/>
    <cellStyle name="Normal 2 2 2 2 2 7 16" xfId="5814" xr:uid="{00000000-0005-0000-0000-00001A1C0000}"/>
    <cellStyle name="Normal 2 2 2 2 2 7 16 2" xfId="5815" xr:uid="{00000000-0005-0000-0000-00001B1C0000}"/>
    <cellStyle name="Normal 2 2 2 2 2 7 17" xfId="5816" xr:uid="{00000000-0005-0000-0000-00001C1C0000}"/>
    <cellStyle name="Normal 2 2 2 2 2 7 17 2" xfId="5817" xr:uid="{00000000-0005-0000-0000-00001D1C0000}"/>
    <cellStyle name="Normal 2 2 2 2 2 7 18" xfId="5818" xr:uid="{00000000-0005-0000-0000-00001E1C0000}"/>
    <cellStyle name="Normal 2 2 2 2 2 7 18 2" xfId="5819" xr:uid="{00000000-0005-0000-0000-00001F1C0000}"/>
    <cellStyle name="Normal 2 2 2 2 2 7 19" xfId="5820" xr:uid="{00000000-0005-0000-0000-0000201C0000}"/>
    <cellStyle name="Normal 2 2 2 2 2 7 19 2" xfId="5821" xr:uid="{00000000-0005-0000-0000-0000211C0000}"/>
    <cellStyle name="Normal 2 2 2 2 2 7 2" xfId="5822" xr:uid="{00000000-0005-0000-0000-0000221C0000}"/>
    <cellStyle name="Normal 2 2 2 2 2 7 2 2" xfId="5823" xr:uid="{00000000-0005-0000-0000-0000231C0000}"/>
    <cellStyle name="Normal 2 2 2 2 2 7 20" xfId="5824" xr:uid="{00000000-0005-0000-0000-0000241C0000}"/>
    <cellStyle name="Normal 2 2 2 2 2 7 20 2" xfId="5825" xr:uid="{00000000-0005-0000-0000-0000251C0000}"/>
    <cellStyle name="Normal 2 2 2 2 2 7 21" xfId="5826" xr:uid="{00000000-0005-0000-0000-0000261C0000}"/>
    <cellStyle name="Normal 2 2 2 2 2 7 21 2" xfId="5827" xr:uid="{00000000-0005-0000-0000-0000271C0000}"/>
    <cellStyle name="Normal 2 2 2 2 2 7 22" xfId="5828" xr:uid="{00000000-0005-0000-0000-0000281C0000}"/>
    <cellStyle name="Normal 2 2 2 2 2 7 3" xfId="5829" xr:uid="{00000000-0005-0000-0000-0000291C0000}"/>
    <cellStyle name="Normal 2 2 2 2 2 7 3 2" xfId="5830" xr:uid="{00000000-0005-0000-0000-00002A1C0000}"/>
    <cellStyle name="Normal 2 2 2 2 2 7 4" xfId="5831" xr:uid="{00000000-0005-0000-0000-00002B1C0000}"/>
    <cellStyle name="Normal 2 2 2 2 2 7 4 2" xfId="5832" xr:uid="{00000000-0005-0000-0000-00002C1C0000}"/>
    <cellStyle name="Normal 2 2 2 2 2 7 5" xfId="5833" xr:uid="{00000000-0005-0000-0000-00002D1C0000}"/>
    <cellStyle name="Normal 2 2 2 2 2 7 5 2" xfId="5834" xr:uid="{00000000-0005-0000-0000-00002E1C0000}"/>
    <cellStyle name="Normal 2 2 2 2 2 7 6" xfId="5835" xr:uid="{00000000-0005-0000-0000-00002F1C0000}"/>
    <cellStyle name="Normal 2 2 2 2 2 7 6 2" xfId="5836" xr:uid="{00000000-0005-0000-0000-0000301C0000}"/>
    <cellStyle name="Normal 2 2 2 2 2 7 7" xfId="5837" xr:uid="{00000000-0005-0000-0000-0000311C0000}"/>
    <cellStyle name="Normal 2 2 2 2 2 7 7 2" xfId="5838" xr:uid="{00000000-0005-0000-0000-0000321C0000}"/>
    <cellStyle name="Normal 2 2 2 2 2 7 8" xfId="5839" xr:uid="{00000000-0005-0000-0000-0000331C0000}"/>
    <cellStyle name="Normal 2 2 2 2 2 7 8 2" xfId="5840" xr:uid="{00000000-0005-0000-0000-0000341C0000}"/>
    <cellStyle name="Normal 2 2 2 2 2 7 9" xfId="5841" xr:uid="{00000000-0005-0000-0000-0000351C0000}"/>
    <cellStyle name="Normal 2 2 2 2 2 7 9 2" xfId="5842" xr:uid="{00000000-0005-0000-0000-0000361C0000}"/>
    <cellStyle name="Normal 2 2 2 2 2 8" xfId="5843" xr:uid="{00000000-0005-0000-0000-0000371C0000}"/>
    <cellStyle name="Normal 2 2 2 2 2 8 2" xfId="5844" xr:uid="{00000000-0005-0000-0000-0000381C0000}"/>
    <cellStyle name="Normal 2 2 2 2 2 9" xfId="5845" xr:uid="{00000000-0005-0000-0000-0000391C0000}"/>
    <cellStyle name="Normal 2 2 2 2 2 9 2" xfId="5846" xr:uid="{00000000-0005-0000-0000-00003A1C0000}"/>
    <cellStyle name="Normal 2 2 2 2 20" xfId="5847" xr:uid="{00000000-0005-0000-0000-00003B1C0000}"/>
    <cellStyle name="Normal 2 2 2 2 20 2" xfId="5848" xr:uid="{00000000-0005-0000-0000-00003C1C0000}"/>
    <cellStyle name="Normal 2 2 2 2 21" xfId="5849" xr:uid="{00000000-0005-0000-0000-00003D1C0000}"/>
    <cellStyle name="Normal 2 2 2 2 21 2" xfId="5850" xr:uid="{00000000-0005-0000-0000-00003E1C0000}"/>
    <cellStyle name="Normal 2 2 2 2 22" xfId="5851" xr:uid="{00000000-0005-0000-0000-00003F1C0000}"/>
    <cellStyle name="Normal 2 2 2 2 22 2" xfId="5852" xr:uid="{00000000-0005-0000-0000-0000401C0000}"/>
    <cellStyle name="Normal 2 2 2 2 23" xfId="5853" xr:uid="{00000000-0005-0000-0000-0000411C0000}"/>
    <cellStyle name="Normal 2 2 2 2 23 2" xfId="5854" xr:uid="{00000000-0005-0000-0000-0000421C0000}"/>
    <cellStyle name="Normal 2 2 2 2 24" xfId="5855" xr:uid="{00000000-0005-0000-0000-0000431C0000}"/>
    <cellStyle name="Normal 2 2 2 2 24 2" xfId="5856" xr:uid="{00000000-0005-0000-0000-0000441C0000}"/>
    <cellStyle name="Normal 2 2 2 2 25" xfId="5857" xr:uid="{00000000-0005-0000-0000-0000451C0000}"/>
    <cellStyle name="Normal 2 2 2 2 25 2" xfId="5858" xr:uid="{00000000-0005-0000-0000-0000461C0000}"/>
    <cellStyle name="Normal 2 2 2 2 26" xfId="5859" xr:uid="{00000000-0005-0000-0000-0000471C0000}"/>
    <cellStyle name="Normal 2 2 2 2 26 2" xfId="5860" xr:uid="{00000000-0005-0000-0000-0000481C0000}"/>
    <cellStyle name="Normal 2 2 2 2 27" xfId="5861" xr:uid="{00000000-0005-0000-0000-0000491C0000}"/>
    <cellStyle name="Normal 2 2 2 2 27 2" xfId="5862" xr:uid="{00000000-0005-0000-0000-00004A1C0000}"/>
    <cellStyle name="Normal 2 2 2 2 28" xfId="5863" xr:uid="{00000000-0005-0000-0000-00004B1C0000}"/>
    <cellStyle name="Normal 2 2 2 2 28 2" xfId="5864" xr:uid="{00000000-0005-0000-0000-00004C1C0000}"/>
    <cellStyle name="Normal 2 2 2 2 29" xfId="5865" xr:uid="{00000000-0005-0000-0000-00004D1C0000}"/>
    <cellStyle name="Normal 2 2 2 2 29 2" xfId="5866" xr:uid="{00000000-0005-0000-0000-00004E1C0000}"/>
    <cellStyle name="Normal 2 2 2 2 3" xfId="5867" xr:uid="{00000000-0005-0000-0000-00004F1C0000}"/>
    <cellStyle name="Normal 2 2 2 2 3 10" xfId="5868" xr:uid="{00000000-0005-0000-0000-0000501C0000}"/>
    <cellStyle name="Normal 2 2 2 2 3 10 2" xfId="5869" xr:uid="{00000000-0005-0000-0000-0000511C0000}"/>
    <cellStyle name="Normal 2 2 2 2 3 11" xfId="5870" xr:uid="{00000000-0005-0000-0000-0000521C0000}"/>
    <cellStyle name="Normal 2 2 2 2 3 11 2" xfId="5871" xr:uid="{00000000-0005-0000-0000-0000531C0000}"/>
    <cellStyle name="Normal 2 2 2 2 3 12" xfId="5872" xr:uid="{00000000-0005-0000-0000-0000541C0000}"/>
    <cellStyle name="Normal 2 2 2 2 3 12 2" xfId="5873" xr:uid="{00000000-0005-0000-0000-0000551C0000}"/>
    <cellStyle name="Normal 2 2 2 2 3 13" xfId="5874" xr:uid="{00000000-0005-0000-0000-0000561C0000}"/>
    <cellStyle name="Normal 2 2 2 2 3 13 2" xfId="5875" xr:uid="{00000000-0005-0000-0000-0000571C0000}"/>
    <cellStyle name="Normal 2 2 2 2 3 14" xfId="5876" xr:uid="{00000000-0005-0000-0000-0000581C0000}"/>
    <cellStyle name="Normal 2 2 2 2 3 14 2" xfId="5877" xr:uid="{00000000-0005-0000-0000-0000591C0000}"/>
    <cellStyle name="Normal 2 2 2 2 3 15" xfId="5878" xr:uid="{00000000-0005-0000-0000-00005A1C0000}"/>
    <cellStyle name="Normal 2 2 2 2 3 15 2" xfId="5879" xr:uid="{00000000-0005-0000-0000-00005B1C0000}"/>
    <cellStyle name="Normal 2 2 2 2 3 16" xfId="5880" xr:uid="{00000000-0005-0000-0000-00005C1C0000}"/>
    <cellStyle name="Normal 2 2 2 2 3 16 2" xfId="5881" xr:uid="{00000000-0005-0000-0000-00005D1C0000}"/>
    <cellStyle name="Normal 2 2 2 2 3 17" xfId="5882" xr:uid="{00000000-0005-0000-0000-00005E1C0000}"/>
    <cellStyle name="Normal 2 2 2 2 3 17 2" xfId="5883" xr:uid="{00000000-0005-0000-0000-00005F1C0000}"/>
    <cellStyle name="Normal 2 2 2 2 3 18" xfId="5884" xr:uid="{00000000-0005-0000-0000-0000601C0000}"/>
    <cellStyle name="Normal 2 2 2 2 3 18 2" xfId="5885" xr:uid="{00000000-0005-0000-0000-0000611C0000}"/>
    <cellStyle name="Normal 2 2 2 2 3 19" xfId="5886" xr:uid="{00000000-0005-0000-0000-0000621C0000}"/>
    <cellStyle name="Normal 2 2 2 2 3 19 2" xfId="5887" xr:uid="{00000000-0005-0000-0000-0000631C0000}"/>
    <cellStyle name="Normal 2 2 2 2 3 2" xfId="5888" xr:uid="{00000000-0005-0000-0000-0000641C0000}"/>
    <cellStyle name="Normal 2 2 2 2 3 2 10" xfId="5889" xr:uid="{00000000-0005-0000-0000-0000651C0000}"/>
    <cellStyle name="Normal 2 2 2 2 3 2 10 2" xfId="5890" xr:uid="{00000000-0005-0000-0000-0000661C0000}"/>
    <cellStyle name="Normal 2 2 2 2 3 2 11" xfId="5891" xr:uid="{00000000-0005-0000-0000-0000671C0000}"/>
    <cellStyle name="Normal 2 2 2 2 3 2 11 2" xfId="5892" xr:uid="{00000000-0005-0000-0000-0000681C0000}"/>
    <cellStyle name="Normal 2 2 2 2 3 2 12" xfId="5893" xr:uid="{00000000-0005-0000-0000-0000691C0000}"/>
    <cellStyle name="Normal 2 2 2 2 3 2 12 2" xfId="5894" xr:uid="{00000000-0005-0000-0000-00006A1C0000}"/>
    <cellStyle name="Normal 2 2 2 2 3 2 13" xfId="5895" xr:uid="{00000000-0005-0000-0000-00006B1C0000}"/>
    <cellStyle name="Normal 2 2 2 2 3 2 13 2" xfId="5896" xr:uid="{00000000-0005-0000-0000-00006C1C0000}"/>
    <cellStyle name="Normal 2 2 2 2 3 2 14" xfId="5897" xr:uid="{00000000-0005-0000-0000-00006D1C0000}"/>
    <cellStyle name="Normal 2 2 2 2 3 2 14 2" xfId="5898" xr:uid="{00000000-0005-0000-0000-00006E1C0000}"/>
    <cellStyle name="Normal 2 2 2 2 3 2 15" xfId="5899" xr:uid="{00000000-0005-0000-0000-00006F1C0000}"/>
    <cellStyle name="Normal 2 2 2 2 3 2 15 2" xfId="5900" xr:uid="{00000000-0005-0000-0000-0000701C0000}"/>
    <cellStyle name="Normal 2 2 2 2 3 2 16" xfId="5901" xr:uid="{00000000-0005-0000-0000-0000711C0000}"/>
    <cellStyle name="Normal 2 2 2 2 3 2 16 2" xfId="5902" xr:uid="{00000000-0005-0000-0000-0000721C0000}"/>
    <cellStyle name="Normal 2 2 2 2 3 2 17" xfId="5903" xr:uid="{00000000-0005-0000-0000-0000731C0000}"/>
    <cellStyle name="Normal 2 2 2 2 3 2 17 2" xfId="5904" xr:uid="{00000000-0005-0000-0000-0000741C0000}"/>
    <cellStyle name="Normal 2 2 2 2 3 2 18" xfId="5905" xr:uid="{00000000-0005-0000-0000-0000751C0000}"/>
    <cellStyle name="Normal 2 2 2 2 3 2 18 2" xfId="5906" xr:uid="{00000000-0005-0000-0000-0000761C0000}"/>
    <cellStyle name="Normal 2 2 2 2 3 2 19" xfId="5907" xr:uid="{00000000-0005-0000-0000-0000771C0000}"/>
    <cellStyle name="Normal 2 2 2 2 3 2 19 2" xfId="5908" xr:uid="{00000000-0005-0000-0000-0000781C0000}"/>
    <cellStyle name="Normal 2 2 2 2 3 2 2" xfId="5909" xr:uid="{00000000-0005-0000-0000-0000791C0000}"/>
    <cellStyle name="Normal 2 2 2 2 3 2 2 10" xfId="5910" xr:uid="{00000000-0005-0000-0000-00007A1C0000}"/>
    <cellStyle name="Normal 2 2 2 2 3 2 2 10 2" xfId="5911" xr:uid="{00000000-0005-0000-0000-00007B1C0000}"/>
    <cellStyle name="Normal 2 2 2 2 3 2 2 11" xfId="5912" xr:uid="{00000000-0005-0000-0000-00007C1C0000}"/>
    <cellStyle name="Normal 2 2 2 2 3 2 2 11 2" xfId="5913" xr:uid="{00000000-0005-0000-0000-00007D1C0000}"/>
    <cellStyle name="Normal 2 2 2 2 3 2 2 12" xfId="5914" xr:uid="{00000000-0005-0000-0000-00007E1C0000}"/>
    <cellStyle name="Normal 2 2 2 2 3 2 2 12 2" xfId="5915" xr:uid="{00000000-0005-0000-0000-00007F1C0000}"/>
    <cellStyle name="Normal 2 2 2 2 3 2 2 13" xfId="5916" xr:uid="{00000000-0005-0000-0000-0000801C0000}"/>
    <cellStyle name="Normal 2 2 2 2 3 2 2 13 2" xfId="5917" xr:uid="{00000000-0005-0000-0000-0000811C0000}"/>
    <cellStyle name="Normal 2 2 2 2 3 2 2 14" xfId="5918" xr:uid="{00000000-0005-0000-0000-0000821C0000}"/>
    <cellStyle name="Normal 2 2 2 2 3 2 2 14 2" xfId="5919" xr:uid="{00000000-0005-0000-0000-0000831C0000}"/>
    <cellStyle name="Normal 2 2 2 2 3 2 2 15" xfId="5920" xr:uid="{00000000-0005-0000-0000-0000841C0000}"/>
    <cellStyle name="Normal 2 2 2 2 3 2 2 15 2" xfId="5921" xr:uid="{00000000-0005-0000-0000-0000851C0000}"/>
    <cellStyle name="Normal 2 2 2 2 3 2 2 16" xfId="5922" xr:uid="{00000000-0005-0000-0000-0000861C0000}"/>
    <cellStyle name="Normal 2 2 2 2 3 2 2 16 2" xfId="5923" xr:uid="{00000000-0005-0000-0000-0000871C0000}"/>
    <cellStyle name="Normal 2 2 2 2 3 2 2 17" xfId="5924" xr:uid="{00000000-0005-0000-0000-0000881C0000}"/>
    <cellStyle name="Normal 2 2 2 2 3 2 2 17 2" xfId="5925" xr:uid="{00000000-0005-0000-0000-0000891C0000}"/>
    <cellStyle name="Normal 2 2 2 2 3 2 2 18" xfId="5926" xr:uid="{00000000-0005-0000-0000-00008A1C0000}"/>
    <cellStyle name="Normal 2 2 2 2 3 2 2 18 2" xfId="5927" xr:uid="{00000000-0005-0000-0000-00008B1C0000}"/>
    <cellStyle name="Normal 2 2 2 2 3 2 2 19" xfId="5928" xr:uid="{00000000-0005-0000-0000-00008C1C0000}"/>
    <cellStyle name="Normal 2 2 2 2 3 2 2 19 2" xfId="5929" xr:uid="{00000000-0005-0000-0000-00008D1C0000}"/>
    <cellStyle name="Normal 2 2 2 2 3 2 2 2" xfId="5930" xr:uid="{00000000-0005-0000-0000-00008E1C0000}"/>
    <cellStyle name="Normal 2 2 2 2 3 2 2 2 2" xfId="5931" xr:uid="{00000000-0005-0000-0000-00008F1C0000}"/>
    <cellStyle name="Normal 2 2 2 2 3 2 2 20" xfId="5932" xr:uid="{00000000-0005-0000-0000-0000901C0000}"/>
    <cellStyle name="Normal 2 2 2 2 3 2 2 20 2" xfId="5933" xr:uid="{00000000-0005-0000-0000-0000911C0000}"/>
    <cellStyle name="Normal 2 2 2 2 3 2 2 21" xfId="5934" xr:uid="{00000000-0005-0000-0000-0000921C0000}"/>
    <cellStyle name="Normal 2 2 2 2 3 2 2 21 2" xfId="5935" xr:uid="{00000000-0005-0000-0000-0000931C0000}"/>
    <cellStyle name="Normal 2 2 2 2 3 2 2 22" xfId="5936" xr:uid="{00000000-0005-0000-0000-0000941C0000}"/>
    <cellStyle name="Normal 2 2 2 2 3 2 2 3" xfId="5937" xr:uid="{00000000-0005-0000-0000-0000951C0000}"/>
    <cellStyle name="Normal 2 2 2 2 3 2 2 3 2" xfId="5938" xr:uid="{00000000-0005-0000-0000-0000961C0000}"/>
    <cellStyle name="Normal 2 2 2 2 3 2 2 4" xfId="5939" xr:uid="{00000000-0005-0000-0000-0000971C0000}"/>
    <cellStyle name="Normal 2 2 2 2 3 2 2 4 2" xfId="5940" xr:uid="{00000000-0005-0000-0000-0000981C0000}"/>
    <cellStyle name="Normal 2 2 2 2 3 2 2 5" xfId="5941" xr:uid="{00000000-0005-0000-0000-0000991C0000}"/>
    <cellStyle name="Normal 2 2 2 2 3 2 2 5 2" xfId="5942" xr:uid="{00000000-0005-0000-0000-00009A1C0000}"/>
    <cellStyle name="Normal 2 2 2 2 3 2 2 6" xfId="5943" xr:uid="{00000000-0005-0000-0000-00009B1C0000}"/>
    <cellStyle name="Normal 2 2 2 2 3 2 2 6 2" xfId="5944" xr:uid="{00000000-0005-0000-0000-00009C1C0000}"/>
    <cellStyle name="Normal 2 2 2 2 3 2 2 7" xfId="5945" xr:uid="{00000000-0005-0000-0000-00009D1C0000}"/>
    <cellStyle name="Normal 2 2 2 2 3 2 2 7 2" xfId="5946" xr:uid="{00000000-0005-0000-0000-00009E1C0000}"/>
    <cellStyle name="Normal 2 2 2 2 3 2 2 8" xfId="5947" xr:uid="{00000000-0005-0000-0000-00009F1C0000}"/>
    <cellStyle name="Normal 2 2 2 2 3 2 2 8 2" xfId="5948" xr:uid="{00000000-0005-0000-0000-0000A01C0000}"/>
    <cellStyle name="Normal 2 2 2 2 3 2 2 9" xfId="5949" xr:uid="{00000000-0005-0000-0000-0000A11C0000}"/>
    <cellStyle name="Normal 2 2 2 2 3 2 2 9 2" xfId="5950" xr:uid="{00000000-0005-0000-0000-0000A21C0000}"/>
    <cellStyle name="Normal 2 2 2 2 3 2 20" xfId="5951" xr:uid="{00000000-0005-0000-0000-0000A31C0000}"/>
    <cellStyle name="Normal 2 2 2 2 3 2 20 2" xfId="5952" xr:uid="{00000000-0005-0000-0000-0000A41C0000}"/>
    <cellStyle name="Normal 2 2 2 2 3 2 21" xfId="5953" xr:uid="{00000000-0005-0000-0000-0000A51C0000}"/>
    <cellStyle name="Normal 2 2 2 2 3 2 21 2" xfId="5954" xr:uid="{00000000-0005-0000-0000-0000A61C0000}"/>
    <cellStyle name="Normal 2 2 2 2 3 2 22" xfId="5955" xr:uid="{00000000-0005-0000-0000-0000A71C0000}"/>
    <cellStyle name="Normal 2 2 2 2 3 2 22 2" xfId="5956" xr:uid="{00000000-0005-0000-0000-0000A81C0000}"/>
    <cellStyle name="Normal 2 2 2 2 3 2 23" xfId="5957" xr:uid="{00000000-0005-0000-0000-0000A91C0000}"/>
    <cellStyle name="Normal 2 2 2 2 3 2 23 2" xfId="5958" xr:uid="{00000000-0005-0000-0000-0000AA1C0000}"/>
    <cellStyle name="Normal 2 2 2 2 3 2 24" xfId="5959" xr:uid="{00000000-0005-0000-0000-0000AB1C0000}"/>
    <cellStyle name="Normal 2 2 2 2 3 2 3" xfId="5960" xr:uid="{00000000-0005-0000-0000-0000AC1C0000}"/>
    <cellStyle name="Normal 2 2 2 2 3 2 3 10" xfId="5961" xr:uid="{00000000-0005-0000-0000-0000AD1C0000}"/>
    <cellStyle name="Normal 2 2 2 2 3 2 3 10 2" xfId="5962" xr:uid="{00000000-0005-0000-0000-0000AE1C0000}"/>
    <cellStyle name="Normal 2 2 2 2 3 2 3 11" xfId="5963" xr:uid="{00000000-0005-0000-0000-0000AF1C0000}"/>
    <cellStyle name="Normal 2 2 2 2 3 2 3 11 2" xfId="5964" xr:uid="{00000000-0005-0000-0000-0000B01C0000}"/>
    <cellStyle name="Normal 2 2 2 2 3 2 3 12" xfId="5965" xr:uid="{00000000-0005-0000-0000-0000B11C0000}"/>
    <cellStyle name="Normal 2 2 2 2 3 2 3 12 2" xfId="5966" xr:uid="{00000000-0005-0000-0000-0000B21C0000}"/>
    <cellStyle name="Normal 2 2 2 2 3 2 3 13" xfId="5967" xr:uid="{00000000-0005-0000-0000-0000B31C0000}"/>
    <cellStyle name="Normal 2 2 2 2 3 2 3 13 2" xfId="5968" xr:uid="{00000000-0005-0000-0000-0000B41C0000}"/>
    <cellStyle name="Normal 2 2 2 2 3 2 3 14" xfId="5969" xr:uid="{00000000-0005-0000-0000-0000B51C0000}"/>
    <cellStyle name="Normal 2 2 2 2 3 2 3 14 2" xfId="5970" xr:uid="{00000000-0005-0000-0000-0000B61C0000}"/>
    <cellStyle name="Normal 2 2 2 2 3 2 3 15" xfId="5971" xr:uid="{00000000-0005-0000-0000-0000B71C0000}"/>
    <cellStyle name="Normal 2 2 2 2 3 2 3 15 2" xfId="5972" xr:uid="{00000000-0005-0000-0000-0000B81C0000}"/>
    <cellStyle name="Normal 2 2 2 2 3 2 3 16" xfId="5973" xr:uid="{00000000-0005-0000-0000-0000B91C0000}"/>
    <cellStyle name="Normal 2 2 2 2 3 2 3 16 2" xfId="5974" xr:uid="{00000000-0005-0000-0000-0000BA1C0000}"/>
    <cellStyle name="Normal 2 2 2 2 3 2 3 17" xfId="5975" xr:uid="{00000000-0005-0000-0000-0000BB1C0000}"/>
    <cellStyle name="Normal 2 2 2 2 3 2 3 17 2" xfId="5976" xr:uid="{00000000-0005-0000-0000-0000BC1C0000}"/>
    <cellStyle name="Normal 2 2 2 2 3 2 3 18" xfId="5977" xr:uid="{00000000-0005-0000-0000-0000BD1C0000}"/>
    <cellStyle name="Normal 2 2 2 2 3 2 3 18 2" xfId="5978" xr:uid="{00000000-0005-0000-0000-0000BE1C0000}"/>
    <cellStyle name="Normal 2 2 2 2 3 2 3 19" xfId="5979" xr:uid="{00000000-0005-0000-0000-0000BF1C0000}"/>
    <cellStyle name="Normal 2 2 2 2 3 2 3 19 2" xfId="5980" xr:uid="{00000000-0005-0000-0000-0000C01C0000}"/>
    <cellStyle name="Normal 2 2 2 2 3 2 3 2" xfId="5981" xr:uid="{00000000-0005-0000-0000-0000C11C0000}"/>
    <cellStyle name="Normal 2 2 2 2 3 2 3 2 2" xfId="5982" xr:uid="{00000000-0005-0000-0000-0000C21C0000}"/>
    <cellStyle name="Normal 2 2 2 2 3 2 3 20" xfId="5983" xr:uid="{00000000-0005-0000-0000-0000C31C0000}"/>
    <cellStyle name="Normal 2 2 2 2 3 2 3 20 2" xfId="5984" xr:uid="{00000000-0005-0000-0000-0000C41C0000}"/>
    <cellStyle name="Normal 2 2 2 2 3 2 3 21" xfId="5985" xr:uid="{00000000-0005-0000-0000-0000C51C0000}"/>
    <cellStyle name="Normal 2 2 2 2 3 2 3 21 2" xfId="5986" xr:uid="{00000000-0005-0000-0000-0000C61C0000}"/>
    <cellStyle name="Normal 2 2 2 2 3 2 3 22" xfId="5987" xr:uid="{00000000-0005-0000-0000-0000C71C0000}"/>
    <cellStyle name="Normal 2 2 2 2 3 2 3 3" xfId="5988" xr:uid="{00000000-0005-0000-0000-0000C81C0000}"/>
    <cellStyle name="Normal 2 2 2 2 3 2 3 3 2" xfId="5989" xr:uid="{00000000-0005-0000-0000-0000C91C0000}"/>
    <cellStyle name="Normal 2 2 2 2 3 2 3 4" xfId="5990" xr:uid="{00000000-0005-0000-0000-0000CA1C0000}"/>
    <cellStyle name="Normal 2 2 2 2 3 2 3 4 2" xfId="5991" xr:uid="{00000000-0005-0000-0000-0000CB1C0000}"/>
    <cellStyle name="Normal 2 2 2 2 3 2 3 5" xfId="5992" xr:uid="{00000000-0005-0000-0000-0000CC1C0000}"/>
    <cellStyle name="Normal 2 2 2 2 3 2 3 5 2" xfId="5993" xr:uid="{00000000-0005-0000-0000-0000CD1C0000}"/>
    <cellStyle name="Normal 2 2 2 2 3 2 3 6" xfId="5994" xr:uid="{00000000-0005-0000-0000-0000CE1C0000}"/>
    <cellStyle name="Normal 2 2 2 2 3 2 3 6 2" xfId="5995" xr:uid="{00000000-0005-0000-0000-0000CF1C0000}"/>
    <cellStyle name="Normal 2 2 2 2 3 2 3 7" xfId="5996" xr:uid="{00000000-0005-0000-0000-0000D01C0000}"/>
    <cellStyle name="Normal 2 2 2 2 3 2 3 7 2" xfId="5997" xr:uid="{00000000-0005-0000-0000-0000D11C0000}"/>
    <cellStyle name="Normal 2 2 2 2 3 2 3 8" xfId="5998" xr:uid="{00000000-0005-0000-0000-0000D21C0000}"/>
    <cellStyle name="Normal 2 2 2 2 3 2 3 8 2" xfId="5999" xr:uid="{00000000-0005-0000-0000-0000D31C0000}"/>
    <cellStyle name="Normal 2 2 2 2 3 2 3 9" xfId="6000" xr:uid="{00000000-0005-0000-0000-0000D41C0000}"/>
    <cellStyle name="Normal 2 2 2 2 3 2 3 9 2" xfId="6001" xr:uid="{00000000-0005-0000-0000-0000D51C0000}"/>
    <cellStyle name="Normal 2 2 2 2 3 2 4" xfId="6002" xr:uid="{00000000-0005-0000-0000-0000D61C0000}"/>
    <cellStyle name="Normal 2 2 2 2 3 2 4 2" xfId="6003" xr:uid="{00000000-0005-0000-0000-0000D71C0000}"/>
    <cellStyle name="Normal 2 2 2 2 3 2 5" xfId="6004" xr:uid="{00000000-0005-0000-0000-0000D81C0000}"/>
    <cellStyle name="Normal 2 2 2 2 3 2 5 2" xfId="6005" xr:uid="{00000000-0005-0000-0000-0000D91C0000}"/>
    <cellStyle name="Normal 2 2 2 2 3 2 6" xfId="6006" xr:uid="{00000000-0005-0000-0000-0000DA1C0000}"/>
    <cellStyle name="Normal 2 2 2 2 3 2 6 2" xfId="6007" xr:uid="{00000000-0005-0000-0000-0000DB1C0000}"/>
    <cellStyle name="Normal 2 2 2 2 3 2 7" xfId="6008" xr:uid="{00000000-0005-0000-0000-0000DC1C0000}"/>
    <cellStyle name="Normal 2 2 2 2 3 2 7 2" xfId="6009" xr:uid="{00000000-0005-0000-0000-0000DD1C0000}"/>
    <cellStyle name="Normal 2 2 2 2 3 2 8" xfId="6010" xr:uid="{00000000-0005-0000-0000-0000DE1C0000}"/>
    <cellStyle name="Normal 2 2 2 2 3 2 8 2" xfId="6011" xr:uid="{00000000-0005-0000-0000-0000DF1C0000}"/>
    <cellStyle name="Normal 2 2 2 2 3 2 9" xfId="6012" xr:uid="{00000000-0005-0000-0000-0000E01C0000}"/>
    <cellStyle name="Normal 2 2 2 2 3 2 9 2" xfId="6013" xr:uid="{00000000-0005-0000-0000-0000E11C0000}"/>
    <cellStyle name="Normal 2 2 2 2 3 20" xfId="6014" xr:uid="{00000000-0005-0000-0000-0000E21C0000}"/>
    <cellStyle name="Normal 2 2 2 2 3 20 2" xfId="6015" xr:uid="{00000000-0005-0000-0000-0000E31C0000}"/>
    <cellStyle name="Normal 2 2 2 2 3 21" xfId="6016" xr:uid="{00000000-0005-0000-0000-0000E41C0000}"/>
    <cellStyle name="Normal 2 2 2 2 3 21 2" xfId="6017" xr:uid="{00000000-0005-0000-0000-0000E51C0000}"/>
    <cellStyle name="Normal 2 2 2 2 3 22" xfId="6018" xr:uid="{00000000-0005-0000-0000-0000E61C0000}"/>
    <cellStyle name="Normal 2 2 2 2 3 22 2" xfId="6019" xr:uid="{00000000-0005-0000-0000-0000E71C0000}"/>
    <cellStyle name="Normal 2 2 2 2 3 23" xfId="6020" xr:uid="{00000000-0005-0000-0000-0000E81C0000}"/>
    <cellStyle name="Normal 2 2 2 2 3 23 2" xfId="6021" xr:uid="{00000000-0005-0000-0000-0000E91C0000}"/>
    <cellStyle name="Normal 2 2 2 2 3 24" xfId="6022" xr:uid="{00000000-0005-0000-0000-0000EA1C0000}"/>
    <cellStyle name="Normal 2 2 2 2 3 24 2" xfId="6023" xr:uid="{00000000-0005-0000-0000-0000EB1C0000}"/>
    <cellStyle name="Normal 2 2 2 2 3 25" xfId="6024" xr:uid="{00000000-0005-0000-0000-0000EC1C0000}"/>
    <cellStyle name="Normal 2 2 2 2 3 25 2" xfId="6025" xr:uid="{00000000-0005-0000-0000-0000ED1C0000}"/>
    <cellStyle name="Normal 2 2 2 2 3 26" xfId="6026" xr:uid="{00000000-0005-0000-0000-0000EE1C0000}"/>
    <cellStyle name="Normal 2 2 2 2 3 26 2" xfId="6027" xr:uid="{00000000-0005-0000-0000-0000EF1C0000}"/>
    <cellStyle name="Normal 2 2 2 2 3 27" xfId="6028" xr:uid="{00000000-0005-0000-0000-0000F01C0000}"/>
    <cellStyle name="Normal 2 2 2 2 3 3" xfId="6029" xr:uid="{00000000-0005-0000-0000-0000F11C0000}"/>
    <cellStyle name="Normal 2 2 2 2 3 3 10" xfId="6030" xr:uid="{00000000-0005-0000-0000-0000F21C0000}"/>
    <cellStyle name="Normal 2 2 2 2 3 3 10 2" xfId="6031" xr:uid="{00000000-0005-0000-0000-0000F31C0000}"/>
    <cellStyle name="Normal 2 2 2 2 3 3 11" xfId="6032" xr:uid="{00000000-0005-0000-0000-0000F41C0000}"/>
    <cellStyle name="Normal 2 2 2 2 3 3 11 2" xfId="6033" xr:uid="{00000000-0005-0000-0000-0000F51C0000}"/>
    <cellStyle name="Normal 2 2 2 2 3 3 12" xfId="6034" xr:uid="{00000000-0005-0000-0000-0000F61C0000}"/>
    <cellStyle name="Normal 2 2 2 2 3 3 12 2" xfId="6035" xr:uid="{00000000-0005-0000-0000-0000F71C0000}"/>
    <cellStyle name="Normal 2 2 2 2 3 3 13" xfId="6036" xr:uid="{00000000-0005-0000-0000-0000F81C0000}"/>
    <cellStyle name="Normal 2 2 2 2 3 3 13 2" xfId="6037" xr:uid="{00000000-0005-0000-0000-0000F91C0000}"/>
    <cellStyle name="Normal 2 2 2 2 3 3 14" xfId="6038" xr:uid="{00000000-0005-0000-0000-0000FA1C0000}"/>
    <cellStyle name="Normal 2 2 2 2 3 3 14 2" xfId="6039" xr:uid="{00000000-0005-0000-0000-0000FB1C0000}"/>
    <cellStyle name="Normal 2 2 2 2 3 3 15" xfId="6040" xr:uid="{00000000-0005-0000-0000-0000FC1C0000}"/>
    <cellStyle name="Normal 2 2 2 2 3 3 15 2" xfId="6041" xr:uid="{00000000-0005-0000-0000-0000FD1C0000}"/>
    <cellStyle name="Normal 2 2 2 2 3 3 16" xfId="6042" xr:uid="{00000000-0005-0000-0000-0000FE1C0000}"/>
    <cellStyle name="Normal 2 2 2 2 3 3 16 2" xfId="6043" xr:uid="{00000000-0005-0000-0000-0000FF1C0000}"/>
    <cellStyle name="Normal 2 2 2 2 3 3 17" xfId="6044" xr:uid="{00000000-0005-0000-0000-0000001D0000}"/>
    <cellStyle name="Normal 2 2 2 2 3 3 17 2" xfId="6045" xr:uid="{00000000-0005-0000-0000-0000011D0000}"/>
    <cellStyle name="Normal 2 2 2 2 3 3 18" xfId="6046" xr:uid="{00000000-0005-0000-0000-0000021D0000}"/>
    <cellStyle name="Normal 2 2 2 2 3 3 18 2" xfId="6047" xr:uid="{00000000-0005-0000-0000-0000031D0000}"/>
    <cellStyle name="Normal 2 2 2 2 3 3 19" xfId="6048" xr:uid="{00000000-0005-0000-0000-0000041D0000}"/>
    <cellStyle name="Normal 2 2 2 2 3 3 19 2" xfId="6049" xr:uid="{00000000-0005-0000-0000-0000051D0000}"/>
    <cellStyle name="Normal 2 2 2 2 3 3 2" xfId="6050" xr:uid="{00000000-0005-0000-0000-0000061D0000}"/>
    <cellStyle name="Normal 2 2 2 2 3 3 2 10" xfId="6051" xr:uid="{00000000-0005-0000-0000-0000071D0000}"/>
    <cellStyle name="Normal 2 2 2 2 3 3 2 10 2" xfId="6052" xr:uid="{00000000-0005-0000-0000-0000081D0000}"/>
    <cellStyle name="Normal 2 2 2 2 3 3 2 11" xfId="6053" xr:uid="{00000000-0005-0000-0000-0000091D0000}"/>
    <cellStyle name="Normal 2 2 2 2 3 3 2 11 2" xfId="6054" xr:uid="{00000000-0005-0000-0000-00000A1D0000}"/>
    <cellStyle name="Normal 2 2 2 2 3 3 2 12" xfId="6055" xr:uid="{00000000-0005-0000-0000-00000B1D0000}"/>
    <cellStyle name="Normal 2 2 2 2 3 3 2 12 2" xfId="6056" xr:uid="{00000000-0005-0000-0000-00000C1D0000}"/>
    <cellStyle name="Normal 2 2 2 2 3 3 2 13" xfId="6057" xr:uid="{00000000-0005-0000-0000-00000D1D0000}"/>
    <cellStyle name="Normal 2 2 2 2 3 3 2 13 2" xfId="6058" xr:uid="{00000000-0005-0000-0000-00000E1D0000}"/>
    <cellStyle name="Normal 2 2 2 2 3 3 2 14" xfId="6059" xr:uid="{00000000-0005-0000-0000-00000F1D0000}"/>
    <cellStyle name="Normal 2 2 2 2 3 3 2 14 2" xfId="6060" xr:uid="{00000000-0005-0000-0000-0000101D0000}"/>
    <cellStyle name="Normal 2 2 2 2 3 3 2 15" xfId="6061" xr:uid="{00000000-0005-0000-0000-0000111D0000}"/>
    <cellStyle name="Normal 2 2 2 2 3 3 2 15 2" xfId="6062" xr:uid="{00000000-0005-0000-0000-0000121D0000}"/>
    <cellStyle name="Normal 2 2 2 2 3 3 2 16" xfId="6063" xr:uid="{00000000-0005-0000-0000-0000131D0000}"/>
    <cellStyle name="Normal 2 2 2 2 3 3 2 16 2" xfId="6064" xr:uid="{00000000-0005-0000-0000-0000141D0000}"/>
    <cellStyle name="Normal 2 2 2 2 3 3 2 17" xfId="6065" xr:uid="{00000000-0005-0000-0000-0000151D0000}"/>
    <cellStyle name="Normal 2 2 2 2 3 3 2 17 2" xfId="6066" xr:uid="{00000000-0005-0000-0000-0000161D0000}"/>
    <cellStyle name="Normal 2 2 2 2 3 3 2 18" xfId="6067" xr:uid="{00000000-0005-0000-0000-0000171D0000}"/>
    <cellStyle name="Normal 2 2 2 2 3 3 2 18 2" xfId="6068" xr:uid="{00000000-0005-0000-0000-0000181D0000}"/>
    <cellStyle name="Normal 2 2 2 2 3 3 2 19" xfId="6069" xr:uid="{00000000-0005-0000-0000-0000191D0000}"/>
    <cellStyle name="Normal 2 2 2 2 3 3 2 19 2" xfId="6070" xr:uid="{00000000-0005-0000-0000-00001A1D0000}"/>
    <cellStyle name="Normal 2 2 2 2 3 3 2 2" xfId="6071" xr:uid="{00000000-0005-0000-0000-00001B1D0000}"/>
    <cellStyle name="Normal 2 2 2 2 3 3 2 2 2" xfId="6072" xr:uid="{00000000-0005-0000-0000-00001C1D0000}"/>
    <cellStyle name="Normal 2 2 2 2 3 3 2 20" xfId="6073" xr:uid="{00000000-0005-0000-0000-00001D1D0000}"/>
    <cellStyle name="Normal 2 2 2 2 3 3 2 20 2" xfId="6074" xr:uid="{00000000-0005-0000-0000-00001E1D0000}"/>
    <cellStyle name="Normal 2 2 2 2 3 3 2 21" xfId="6075" xr:uid="{00000000-0005-0000-0000-00001F1D0000}"/>
    <cellStyle name="Normal 2 2 2 2 3 3 2 21 2" xfId="6076" xr:uid="{00000000-0005-0000-0000-0000201D0000}"/>
    <cellStyle name="Normal 2 2 2 2 3 3 2 22" xfId="6077" xr:uid="{00000000-0005-0000-0000-0000211D0000}"/>
    <cellStyle name="Normal 2 2 2 2 3 3 2 3" xfId="6078" xr:uid="{00000000-0005-0000-0000-0000221D0000}"/>
    <cellStyle name="Normal 2 2 2 2 3 3 2 3 2" xfId="6079" xr:uid="{00000000-0005-0000-0000-0000231D0000}"/>
    <cellStyle name="Normal 2 2 2 2 3 3 2 4" xfId="6080" xr:uid="{00000000-0005-0000-0000-0000241D0000}"/>
    <cellStyle name="Normal 2 2 2 2 3 3 2 4 2" xfId="6081" xr:uid="{00000000-0005-0000-0000-0000251D0000}"/>
    <cellStyle name="Normal 2 2 2 2 3 3 2 5" xfId="6082" xr:uid="{00000000-0005-0000-0000-0000261D0000}"/>
    <cellStyle name="Normal 2 2 2 2 3 3 2 5 2" xfId="6083" xr:uid="{00000000-0005-0000-0000-0000271D0000}"/>
    <cellStyle name="Normal 2 2 2 2 3 3 2 6" xfId="6084" xr:uid="{00000000-0005-0000-0000-0000281D0000}"/>
    <cellStyle name="Normal 2 2 2 2 3 3 2 6 2" xfId="6085" xr:uid="{00000000-0005-0000-0000-0000291D0000}"/>
    <cellStyle name="Normal 2 2 2 2 3 3 2 7" xfId="6086" xr:uid="{00000000-0005-0000-0000-00002A1D0000}"/>
    <cellStyle name="Normal 2 2 2 2 3 3 2 7 2" xfId="6087" xr:uid="{00000000-0005-0000-0000-00002B1D0000}"/>
    <cellStyle name="Normal 2 2 2 2 3 3 2 8" xfId="6088" xr:uid="{00000000-0005-0000-0000-00002C1D0000}"/>
    <cellStyle name="Normal 2 2 2 2 3 3 2 8 2" xfId="6089" xr:uid="{00000000-0005-0000-0000-00002D1D0000}"/>
    <cellStyle name="Normal 2 2 2 2 3 3 2 9" xfId="6090" xr:uid="{00000000-0005-0000-0000-00002E1D0000}"/>
    <cellStyle name="Normal 2 2 2 2 3 3 2 9 2" xfId="6091" xr:uid="{00000000-0005-0000-0000-00002F1D0000}"/>
    <cellStyle name="Normal 2 2 2 2 3 3 20" xfId="6092" xr:uid="{00000000-0005-0000-0000-0000301D0000}"/>
    <cellStyle name="Normal 2 2 2 2 3 3 20 2" xfId="6093" xr:uid="{00000000-0005-0000-0000-0000311D0000}"/>
    <cellStyle name="Normal 2 2 2 2 3 3 21" xfId="6094" xr:uid="{00000000-0005-0000-0000-0000321D0000}"/>
    <cellStyle name="Normal 2 2 2 2 3 3 21 2" xfId="6095" xr:uid="{00000000-0005-0000-0000-0000331D0000}"/>
    <cellStyle name="Normal 2 2 2 2 3 3 22" xfId="6096" xr:uid="{00000000-0005-0000-0000-0000341D0000}"/>
    <cellStyle name="Normal 2 2 2 2 3 3 22 2" xfId="62542" xr:uid="{00000000-0005-0000-0000-0000351D0000}"/>
    <cellStyle name="Normal 2 2 2 2 3 3 23" xfId="6098" xr:uid="{00000000-0005-0000-0000-0000361D0000}"/>
    <cellStyle name="Normal 2 2 2 2 3 3 23 2" xfId="6099" xr:uid="{00000000-0005-0000-0000-0000371D0000}"/>
    <cellStyle name="Normal 2 2 2 2 3 3 24" xfId="6100" xr:uid="{00000000-0005-0000-0000-0000381D0000}"/>
    <cellStyle name="Normal 2 2 2 2 3 3 3" xfId="6101" xr:uid="{00000000-0005-0000-0000-0000391D0000}"/>
    <cellStyle name="Normal 2 2 2 2 3 3 3 10" xfId="6102" xr:uid="{00000000-0005-0000-0000-00003A1D0000}"/>
    <cellStyle name="Normal 2 2 2 2 3 3 3 10 2" xfId="6103" xr:uid="{00000000-0005-0000-0000-00003B1D0000}"/>
    <cellStyle name="Normal 2 2 2 2 3 3 3 11" xfId="6104" xr:uid="{00000000-0005-0000-0000-00003C1D0000}"/>
    <cellStyle name="Normal 2 2 2 2 3 3 3 11 2" xfId="6105" xr:uid="{00000000-0005-0000-0000-00003D1D0000}"/>
    <cellStyle name="Normal 2 2 2 2 3 3 3 12" xfId="62543" xr:uid="{00000000-0005-0000-0000-00003E1D0000}"/>
    <cellStyle name="Normal 2 2 2 2 3 3 3 12 2" xfId="6107" xr:uid="{00000000-0005-0000-0000-00003F1D0000}"/>
    <cellStyle name="Normal 2 2 2 2 3 3 3 13" xfId="62544" xr:uid="{00000000-0005-0000-0000-0000401D0000}"/>
    <cellStyle name="Normal 2 2 2 2 3 3 3 13 2" xfId="6109" xr:uid="{00000000-0005-0000-0000-0000411D0000}"/>
    <cellStyle name="Normal 2 2 2 2 3 3 3 14" xfId="6110" xr:uid="{00000000-0005-0000-0000-0000421D0000}"/>
    <cellStyle name="Normal 2 2 2 2 3 3 3 14 2" xfId="6111" xr:uid="{00000000-0005-0000-0000-0000431D0000}"/>
    <cellStyle name="Normal 2 2 2 2 3 3 3 15" xfId="62545" xr:uid="{00000000-0005-0000-0000-0000441D0000}"/>
    <cellStyle name="Normal 2 2 2 2 3 3 3 15 2" xfId="6113" xr:uid="{00000000-0005-0000-0000-0000451D0000}"/>
    <cellStyle name="Normal 2 2 2 2 3 3 3 16" xfId="6114" xr:uid="{00000000-0005-0000-0000-0000461D0000}"/>
    <cellStyle name="Normal 2 2 2 2 3 3 3 16 2" xfId="6115" xr:uid="{00000000-0005-0000-0000-0000471D0000}"/>
    <cellStyle name="Normal 2 2 2 2 3 3 3 17" xfId="6116" xr:uid="{00000000-0005-0000-0000-0000481D0000}"/>
    <cellStyle name="Normal 2 2 2 2 3 3 3 17 2" xfId="62546" xr:uid="{00000000-0005-0000-0000-0000491D0000}"/>
    <cellStyle name="Normal 2 2 2 2 3 3 3 18" xfId="6118" xr:uid="{00000000-0005-0000-0000-00004A1D0000}"/>
    <cellStyle name="Normal 2 2 2 2 3 3 3 18 2" xfId="6119" xr:uid="{00000000-0005-0000-0000-00004B1D0000}"/>
    <cellStyle name="Normal 2 2 2 2 3 3 3 19" xfId="6120" xr:uid="{00000000-0005-0000-0000-00004C1D0000}"/>
    <cellStyle name="Normal 2 2 2 2 3 3 3 19 2" xfId="6121" xr:uid="{00000000-0005-0000-0000-00004D1D0000}"/>
    <cellStyle name="Normal 2 2 2 2 3 3 3 2" xfId="6122" xr:uid="{00000000-0005-0000-0000-00004E1D0000}"/>
    <cellStyle name="Normal 2 2 2 2 3 3 3 2 2" xfId="6123" xr:uid="{00000000-0005-0000-0000-00004F1D0000}"/>
    <cellStyle name="Normal 2 2 2 2 3 3 3 20" xfId="6124" xr:uid="{00000000-0005-0000-0000-0000501D0000}"/>
    <cellStyle name="Normal 2 2 2 2 3 3 3 20 2" xfId="6125" xr:uid="{00000000-0005-0000-0000-0000511D0000}"/>
    <cellStyle name="Normal 2 2 2 2 3 3 3 21" xfId="6126" xr:uid="{00000000-0005-0000-0000-0000521D0000}"/>
    <cellStyle name="Normal 2 2 2 2 3 3 3 21 2" xfId="6127" xr:uid="{00000000-0005-0000-0000-0000531D0000}"/>
    <cellStyle name="Normal 2 2 2 2 3 3 3 22" xfId="6128" xr:uid="{00000000-0005-0000-0000-0000541D0000}"/>
    <cellStyle name="Normal 2 2 2 2 3 3 3 3" xfId="6129" xr:uid="{00000000-0005-0000-0000-0000551D0000}"/>
    <cellStyle name="Normal 2 2 2 2 3 3 3 3 2" xfId="6130" xr:uid="{00000000-0005-0000-0000-0000561D0000}"/>
    <cellStyle name="Normal 2 2 2 2 3 3 3 4" xfId="6131" xr:uid="{00000000-0005-0000-0000-0000571D0000}"/>
    <cellStyle name="Normal 2 2 2 2 3 3 3 4 2" xfId="6132" xr:uid="{00000000-0005-0000-0000-0000581D0000}"/>
    <cellStyle name="Normal 2 2 2 2 3 3 3 5" xfId="6133" xr:uid="{00000000-0005-0000-0000-0000591D0000}"/>
    <cellStyle name="Normal 2 2 2 2 3 3 3 5 2" xfId="6134" xr:uid="{00000000-0005-0000-0000-00005A1D0000}"/>
    <cellStyle name="Normal 2 2 2 2 3 3 3 6" xfId="6135" xr:uid="{00000000-0005-0000-0000-00005B1D0000}"/>
    <cellStyle name="Normal 2 2 2 2 3 3 3 6 2" xfId="6136" xr:uid="{00000000-0005-0000-0000-00005C1D0000}"/>
    <cellStyle name="Normal 2 2 2 2 3 3 3 7" xfId="6137" xr:uid="{00000000-0005-0000-0000-00005D1D0000}"/>
    <cellStyle name="Normal 2 2 2 2 3 3 3 7 2" xfId="6138" xr:uid="{00000000-0005-0000-0000-00005E1D0000}"/>
    <cellStyle name="Normal 2 2 2 2 3 3 3 8" xfId="6139" xr:uid="{00000000-0005-0000-0000-00005F1D0000}"/>
    <cellStyle name="Normal 2 2 2 2 3 3 3 8 2" xfId="6140" xr:uid="{00000000-0005-0000-0000-0000601D0000}"/>
    <cellStyle name="Normal 2 2 2 2 3 3 3 9" xfId="6141" xr:uid="{00000000-0005-0000-0000-0000611D0000}"/>
    <cellStyle name="Normal 2 2 2 2 3 3 3 9 2" xfId="6142" xr:uid="{00000000-0005-0000-0000-0000621D0000}"/>
    <cellStyle name="Normal 2 2 2 2 3 3 3 ေ2" xfId="6106" xr:uid="{00000000-0005-0000-0000-0000631D0000}"/>
    <cellStyle name="Normal 2 2 2 2 3 3 4" xfId="6143" xr:uid="{00000000-0005-0000-0000-0000641D0000}"/>
    <cellStyle name="Normal 2 2 2 2 3 3 4 2" xfId="6144" xr:uid="{00000000-0005-0000-0000-0000651D0000}"/>
    <cellStyle name="Normal 2 2 2 2 3 3 5" xfId="6145" xr:uid="{00000000-0005-0000-0000-0000661D0000}"/>
    <cellStyle name="Normal 2 2 2 2 3 3 5 2" xfId="6146" xr:uid="{00000000-0005-0000-0000-0000671D0000}"/>
    <cellStyle name="Normal 2 2 2 2 3 3 6" xfId="6147" xr:uid="{00000000-0005-0000-0000-0000681D0000}"/>
    <cellStyle name="Normal 2 2 2 2 3 3 6 2" xfId="6148" xr:uid="{00000000-0005-0000-0000-0000691D0000}"/>
    <cellStyle name="Normal 2 2 2 2 3 3 7" xfId="6149" xr:uid="{00000000-0005-0000-0000-00006A1D0000}"/>
    <cellStyle name="Normal 2 2 2 2 3 3 7 2" xfId="6150" xr:uid="{00000000-0005-0000-0000-00006B1D0000}"/>
    <cellStyle name="Normal 2 2 2 2 3 3 8" xfId="6151" xr:uid="{00000000-0005-0000-0000-00006C1D0000}"/>
    <cellStyle name="Normal 2 2 2 2 3 3 8 2" xfId="6152" xr:uid="{00000000-0005-0000-0000-00006D1D0000}"/>
    <cellStyle name="Normal 2 2 2 2 3 3 9" xfId="6153" xr:uid="{00000000-0005-0000-0000-00006E1D0000}"/>
    <cellStyle name="Normal 2 2 2 2 3 3 9 2" xfId="6154" xr:uid="{00000000-0005-0000-0000-00006F1D0000}"/>
    <cellStyle name="Normal 2 2 2 2 3 4" xfId="6155" xr:uid="{00000000-0005-0000-0000-0000701D0000}"/>
    <cellStyle name="Normal 2 2 2 2 3 4 10" xfId="6156" xr:uid="{00000000-0005-0000-0000-0000711D0000}"/>
    <cellStyle name="Normal 2 2 2 2 3 4 10 2" xfId="6157" xr:uid="{00000000-0005-0000-0000-0000721D0000}"/>
    <cellStyle name="Normal 2 2 2 2 3 4 11" xfId="6158" xr:uid="{00000000-0005-0000-0000-0000731D0000}"/>
    <cellStyle name="Normal 2 2 2 2 3 4 11 2" xfId="6159" xr:uid="{00000000-0005-0000-0000-0000741D0000}"/>
    <cellStyle name="Normal 2 2 2 2 3 4 12" xfId="6160" xr:uid="{00000000-0005-0000-0000-0000751D0000}"/>
    <cellStyle name="Normal 2 2 2 2 3 4 12 2" xfId="6161" xr:uid="{00000000-0005-0000-0000-0000761D0000}"/>
    <cellStyle name="Normal 2 2 2 2 3 4 13" xfId="6162" xr:uid="{00000000-0005-0000-0000-0000771D0000}"/>
    <cellStyle name="Normal 2 2 2 2 3 4 13 2" xfId="6163" xr:uid="{00000000-0005-0000-0000-0000781D0000}"/>
    <cellStyle name="Normal 2 2 2 2 3 4 14" xfId="6164" xr:uid="{00000000-0005-0000-0000-0000791D0000}"/>
    <cellStyle name="Normal 2 2 2 2 3 4 14 2" xfId="6165" xr:uid="{00000000-0005-0000-0000-00007A1D0000}"/>
    <cellStyle name="Normal 2 2 2 2 3 4 15" xfId="6166" xr:uid="{00000000-0005-0000-0000-00007B1D0000}"/>
    <cellStyle name="Normal 2 2 2 2 3 4 15 2" xfId="6167" xr:uid="{00000000-0005-0000-0000-00007C1D0000}"/>
    <cellStyle name="Normal 2 2 2 2 3 4 16" xfId="6168" xr:uid="{00000000-0005-0000-0000-00007D1D0000}"/>
    <cellStyle name="Normal 2 2 2 2 3 4 16 2" xfId="6169" xr:uid="{00000000-0005-0000-0000-00007E1D0000}"/>
    <cellStyle name="Normal 2 2 2 2 3 4 17" xfId="6170" xr:uid="{00000000-0005-0000-0000-00007F1D0000}"/>
    <cellStyle name="Normal 2 2 2 2 3 4 17 2" xfId="6171" xr:uid="{00000000-0005-0000-0000-0000801D0000}"/>
    <cellStyle name="Normal 2 2 2 2 3 4 18" xfId="6172" xr:uid="{00000000-0005-0000-0000-0000811D0000}"/>
    <cellStyle name="Normal 2 2 2 2 3 4 18 2" xfId="6173" xr:uid="{00000000-0005-0000-0000-0000821D0000}"/>
    <cellStyle name="Normal 2 2 2 2 3 4 19" xfId="6174" xr:uid="{00000000-0005-0000-0000-0000831D0000}"/>
    <cellStyle name="Normal 2 2 2 2 3 4 19 2" xfId="6175" xr:uid="{00000000-0005-0000-0000-0000841D0000}"/>
    <cellStyle name="Normal 2 2 2 2 3 4 2" xfId="6176" xr:uid="{00000000-0005-0000-0000-0000851D0000}"/>
    <cellStyle name="Normal 2 2 2 2 3 4 2 10" xfId="6177" xr:uid="{00000000-0005-0000-0000-0000861D0000}"/>
    <cellStyle name="Normal 2 2 2 2 3 4 2 10 2" xfId="6178" xr:uid="{00000000-0005-0000-0000-0000871D0000}"/>
    <cellStyle name="Normal 2 2 2 2 3 4 2 11" xfId="62547" xr:uid="{00000000-0005-0000-0000-0000881D0000}"/>
    <cellStyle name="Normal 2 2 2 2 3 4 2 11 2" xfId="6180" xr:uid="{00000000-0005-0000-0000-0000891D0000}"/>
    <cellStyle name="Normal 2 2 2 2 3 4 2 12" xfId="6181" xr:uid="{00000000-0005-0000-0000-00008A1D0000}"/>
    <cellStyle name="Normal 2 2 2 2 3 4 2 12 2" xfId="6182" xr:uid="{00000000-0005-0000-0000-00008B1D0000}"/>
    <cellStyle name="Normal 2 2 2 2 3 4 2 13" xfId="6183" xr:uid="{00000000-0005-0000-0000-00008C1D0000}"/>
    <cellStyle name="Normal 2 2 2 2 3 4 2 13 2" xfId="6184" xr:uid="{00000000-0005-0000-0000-00008D1D0000}"/>
    <cellStyle name="Normal 2 2 2 2 3 4 2 14" xfId="6185" xr:uid="{00000000-0005-0000-0000-00008E1D0000}"/>
    <cellStyle name="Normal 2 2 2 2 3 4 2 14 2" xfId="6186" xr:uid="{00000000-0005-0000-0000-00008F1D0000}"/>
    <cellStyle name="Normal 2 2 2 2 3 4 2 15" xfId="6187" xr:uid="{00000000-0005-0000-0000-0000901D0000}"/>
    <cellStyle name="Normal 2 2 2 2 3 4 2 15 2" xfId="6188" xr:uid="{00000000-0005-0000-0000-0000911D0000}"/>
    <cellStyle name="Normal 2 2 2 2 3 4 2 16" xfId="6189" xr:uid="{00000000-0005-0000-0000-0000921D0000}"/>
    <cellStyle name="Normal 2 2 2 2 3 4 2 16 2" xfId="6190" xr:uid="{00000000-0005-0000-0000-0000931D0000}"/>
    <cellStyle name="Normal 2 2 2 2 3 4 2 17" xfId="6191" xr:uid="{00000000-0005-0000-0000-0000941D0000}"/>
    <cellStyle name="Normal 2 2 2 2 3 4 2 17 2" xfId="6192" xr:uid="{00000000-0005-0000-0000-0000951D0000}"/>
    <cellStyle name="Normal 2 2 2 2 3 4 2 18" xfId="6193" xr:uid="{00000000-0005-0000-0000-0000961D0000}"/>
    <cellStyle name="Normal 2 2 2 2 3 4 2 18 2" xfId="6194" xr:uid="{00000000-0005-0000-0000-0000971D0000}"/>
    <cellStyle name="Normal 2 2 2 2 3 4 2 19" xfId="6195" xr:uid="{00000000-0005-0000-0000-0000981D0000}"/>
    <cellStyle name="Normal 2 2 2 2 3 4 2 19 2" xfId="6196" xr:uid="{00000000-0005-0000-0000-0000991D0000}"/>
    <cellStyle name="Normal 2 2 2 2 3 4 2 2" xfId="6197" xr:uid="{00000000-0005-0000-0000-00009A1D0000}"/>
    <cellStyle name="Normal 2 2 2 2 3 4 2 2 2" xfId="6198" xr:uid="{00000000-0005-0000-0000-00009B1D0000}"/>
    <cellStyle name="Normal 2 2 2 2 3 4 2 20" xfId="6199" xr:uid="{00000000-0005-0000-0000-00009C1D0000}"/>
    <cellStyle name="Normal 2 2 2 2 3 4 2 20 2" xfId="6200" xr:uid="{00000000-0005-0000-0000-00009D1D0000}"/>
    <cellStyle name="Normal 2 2 2 2 3 4 2 21" xfId="6201" xr:uid="{00000000-0005-0000-0000-00009E1D0000}"/>
    <cellStyle name="Normal 2 2 2 2 3 4 2 21 2" xfId="6202" xr:uid="{00000000-0005-0000-0000-00009F1D0000}"/>
    <cellStyle name="Normal 2 2 2 2 3 4 2 22" xfId="6203" xr:uid="{00000000-0005-0000-0000-0000A01D0000}"/>
    <cellStyle name="Normal 2 2 2 2 3 4 2 3" xfId="6204" xr:uid="{00000000-0005-0000-0000-0000A11D0000}"/>
    <cellStyle name="Normal 2 2 2 2 3 4 2 3 2" xfId="6205" xr:uid="{00000000-0005-0000-0000-0000A21D0000}"/>
    <cellStyle name="Normal 2 2 2 2 3 4 2 4" xfId="6206" xr:uid="{00000000-0005-0000-0000-0000A31D0000}"/>
    <cellStyle name="Normal 2 2 2 2 3 4 2 4 2" xfId="6207" xr:uid="{00000000-0005-0000-0000-0000A41D0000}"/>
    <cellStyle name="Normal 2 2 2 2 3 4 2 5" xfId="6208" xr:uid="{00000000-0005-0000-0000-0000A51D0000}"/>
    <cellStyle name="Normal 2 2 2 2 3 4 2 5 2" xfId="6209" xr:uid="{00000000-0005-0000-0000-0000A61D0000}"/>
    <cellStyle name="Normal 2 2 2 2 3 4 2 6" xfId="6210" xr:uid="{00000000-0005-0000-0000-0000A71D0000}"/>
    <cellStyle name="Normal 2 2 2 2 3 4 2 6 2" xfId="6211" xr:uid="{00000000-0005-0000-0000-0000A81D0000}"/>
    <cellStyle name="Normal 2 2 2 2 3 4 2 7" xfId="6212" xr:uid="{00000000-0005-0000-0000-0000A91D0000}"/>
    <cellStyle name="Normal 2 2 2 2 3 4 2 7 2" xfId="6213" xr:uid="{00000000-0005-0000-0000-0000AA1D0000}"/>
    <cellStyle name="Normal 2 2 2 2 3 4 2 8" xfId="6214" xr:uid="{00000000-0005-0000-0000-0000AB1D0000}"/>
    <cellStyle name="Normal 2 2 2 2 3 4 2 8 2" xfId="6215" xr:uid="{00000000-0005-0000-0000-0000AC1D0000}"/>
    <cellStyle name="Normal 2 2 2 2 3 4 2 9" xfId="6216" xr:uid="{00000000-0005-0000-0000-0000AD1D0000}"/>
    <cellStyle name="Normal 2 2 2 2 3 4 2 9 2" xfId="6217" xr:uid="{00000000-0005-0000-0000-0000AE1D0000}"/>
    <cellStyle name="Normal 2 2 2 2 3 4 20" xfId="6218" xr:uid="{00000000-0005-0000-0000-0000AF1D0000}"/>
    <cellStyle name="Normal 2 2 2 2 3 4 20 2" xfId="6219" xr:uid="{00000000-0005-0000-0000-0000B01D0000}"/>
    <cellStyle name="Normal 2 2 2 2 3 4 21" xfId="6220" xr:uid="{00000000-0005-0000-0000-0000B11D0000}"/>
    <cellStyle name="Normal 2 2 2 2 3 4 21 2" xfId="6221" xr:uid="{00000000-0005-0000-0000-0000B21D0000}"/>
    <cellStyle name="Normal 2 2 2 2 3 4 22" xfId="6222" xr:uid="{00000000-0005-0000-0000-0000B31D0000}"/>
    <cellStyle name="Normal 2 2 2 2 3 4 22 2" xfId="6223" xr:uid="{00000000-0005-0000-0000-0000B41D0000}"/>
    <cellStyle name="Normal 2 2 2 2 3 4 23" xfId="6224" xr:uid="{00000000-0005-0000-0000-0000B51D0000}"/>
    <cellStyle name="Normal 2 2 2 2 3 4 23 2" xfId="6225" xr:uid="{00000000-0005-0000-0000-0000B61D0000}"/>
    <cellStyle name="Normal 2 2 2 2 3 4 24" xfId="6226" xr:uid="{00000000-0005-0000-0000-0000B71D0000}"/>
    <cellStyle name="Normal 2 2 2 2 3 4 3" xfId="6227" xr:uid="{00000000-0005-0000-0000-0000B81D0000}"/>
    <cellStyle name="Normal 2 2 2 2 3 4 3 10" xfId="6228" xr:uid="{00000000-0005-0000-0000-0000B91D0000}"/>
    <cellStyle name="Normal 2 2 2 2 3 4 3 10 2" xfId="6229" xr:uid="{00000000-0005-0000-0000-0000BA1D0000}"/>
    <cellStyle name="Normal 2 2 2 2 3 4 3 11" xfId="6230" xr:uid="{00000000-0005-0000-0000-0000BB1D0000}"/>
    <cellStyle name="Normal 2 2 2 2 3 4 3 11 2" xfId="6231" xr:uid="{00000000-0005-0000-0000-0000BC1D0000}"/>
    <cellStyle name="Normal 2 2 2 2 3 4 3 12" xfId="6232" xr:uid="{00000000-0005-0000-0000-0000BD1D0000}"/>
    <cellStyle name="Normal 2 2 2 2 3 4 3 12 2" xfId="6233" xr:uid="{00000000-0005-0000-0000-0000BE1D0000}"/>
    <cellStyle name="Normal 2 2 2 2 3 4 3 13" xfId="6234" xr:uid="{00000000-0005-0000-0000-0000BF1D0000}"/>
    <cellStyle name="Normal 2 2 2 2 3 4 3 13 2" xfId="6235" xr:uid="{00000000-0005-0000-0000-0000C01D0000}"/>
    <cellStyle name="Normal 2 2 2 2 3 4 3 14" xfId="6236" xr:uid="{00000000-0005-0000-0000-0000C11D0000}"/>
    <cellStyle name="Normal 2 2 2 2 3 4 3 14 2" xfId="6237" xr:uid="{00000000-0005-0000-0000-0000C21D0000}"/>
    <cellStyle name="Normal 2 2 2 2 3 4 3 15" xfId="6238" xr:uid="{00000000-0005-0000-0000-0000C31D0000}"/>
    <cellStyle name="Normal 2 2 2 2 3 4 3 15 2" xfId="6239" xr:uid="{00000000-0005-0000-0000-0000C41D0000}"/>
    <cellStyle name="Normal 2 2 2 2 3 4 3 16" xfId="6240" xr:uid="{00000000-0005-0000-0000-0000C51D0000}"/>
    <cellStyle name="Normal 2 2 2 2 3 4 3 16 2" xfId="6241" xr:uid="{00000000-0005-0000-0000-0000C61D0000}"/>
    <cellStyle name="Normal 2 2 2 2 3 4 3 17" xfId="6242" xr:uid="{00000000-0005-0000-0000-0000C71D0000}"/>
    <cellStyle name="Normal 2 2 2 2 3 4 3 17 2" xfId="6243" xr:uid="{00000000-0005-0000-0000-0000C81D0000}"/>
    <cellStyle name="Normal 2 2 2 2 3 4 3 18" xfId="6244" xr:uid="{00000000-0005-0000-0000-0000C91D0000}"/>
    <cellStyle name="Normal 2 2 2 2 3 4 3 18 2" xfId="6245" xr:uid="{00000000-0005-0000-0000-0000CA1D0000}"/>
    <cellStyle name="Normal 2 2 2 2 3 4 3 19" xfId="6246" xr:uid="{00000000-0005-0000-0000-0000CB1D0000}"/>
    <cellStyle name="Normal 2 2 2 2 3 4 3 19 2" xfId="6247" xr:uid="{00000000-0005-0000-0000-0000CC1D0000}"/>
    <cellStyle name="Normal 2 2 2 2 3 4 3 2" xfId="6248" xr:uid="{00000000-0005-0000-0000-0000CD1D0000}"/>
    <cellStyle name="Normal 2 2 2 2 3 4 3 2 2" xfId="6249" xr:uid="{00000000-0005-0000-0000-0000CE1D0000}"/>
    <cellStyle name="Normal 2 2 2 2 3 4 3 20" xfId="6250" xr:uid="{00000000-0005-0000-0000-0000CF1D0000}"/>
    <cellStyle name="Normal 2 2 2 2 3 4 3 20 2" xfId="6251" xr:uid="{00000000-0005-0000-0000-0000D01D0000}"/>
    <cellStyle name="Normal 2 2 2 2 3 4 3 21" xfId="6252" xr:uid="{00000000-0005-0000-0000-0000D11D0000}"/>
    <cellStyle name="Normal 2 2 2 2 3 4 3 21 2" xfId="6253" xr:uid="{00000000-0005-0000-0000-0000D21D0000}"/>
    <cellStyle name="Normal 2 2 2 2 3 4 3 22" xfId="6254" xr:uid="{00000000-0005-0000-0000-0000D31D0000}"/>
    <cellStyle name="Normal 2 2 2 2 3 4 3 3" xfId="6255" xr:uid="{00000000-0005-0000-0000-0000D41D0000}"/>
    <cellStyle name="Normal 2 2 2 2 3 4 3 3 2" xfId="6256" xr:uid="{00000000-0005-0000-0000-0000D51D0000}"/>
    <cellStyle name="Normal 2 2 2 2 3 4 3 4" xfId="6257" xr:uid="{00000000-0005-0000-0000-0000D61D0000}"/>
    <cellStyle name="Normal 2 2 2 2 3 4 3 4 2" xfId="6258" xr:uid="{00000000-0005-0000-0000-0000D71D0000}"/>
    <cellStyle name="Normal 2 2 2 2 3 4 3 5" xfId="6259" xr:uid="{00000000-0005-0000-0000-0000D81D0000}"/>
    <cellStyle name="Normal 2 2 2 2 3 4 3 5 2" xfId="6260" xr:uid="{00000000-0005-0000-0000-0000D91D0000}"/>
    <cellStyle name="Normal 2 2 2 2 3 4 3 6" xfId="6261" xr:uid="{00000000-0005-0000-0000-0000DA1D0000}"/>
    <cellStyle name="Normal 2 2 2 2 3 4 3 6 2" xfId="6262" xr:uid="{00000000-0005-0000-0000-0000DB1D0000}"/>
    <cellStyle name="Normal 2 2 2 2 3 4 3 7" xfId="6263" xr:uid="{00000000-0005-0000-0000-0000DC1D0000}"/>
    <cellStyle name="Normal 2 2 2 2 3 4 3 7 2" xfId="6264" xr:uid="{00000000-0005-0000-0000-0000DD1D0000}"/>
    <cellStyle name="Normal 2 2 2 2 3 4 3 8" xfId="6265" xr:uid="{00000000-0005-0000-0000-0000DE1D0000}"/>
    <cellStyle name="Normal 2 2 2 2 3 4 3 8 2" xfId="6266" xr:uid="{00000000-0005-0000-0000-0000DF1D0000}"/>
    <cellStyle name="Normal 2 2 2 2 3 4 3 9" xfId="6267" xr:uid="{00000000-0005-0000-0000-0000E01D0000}"/>
    <cellStyle name="Normal 2 2 2 2 3 4 3 9 2" xfId="6268" xr:uid="{00000000-0005-0000-0000-0000E11D0000}"/>
    <cellStyle name="Normal 2 2 2 2 3 4 4" xfId="6269" xr:uid="{00000000-0005-0000-0000-0000E21D0000}"/>
    <cellStyle name="Normal 2 2 2 2 3 4 4 2" xfId="6270" xr:uid="{00000000-0005-0000-0000-0000E31D0000}"/>
    <cellStyle name="Normal 2 2 2 2 3 4 5" xfId="6271" xr:uid="{00000000-0005-0000-0000-0000E41D0000}"/>
    <cellStyle name="Normal 2 2 2 2 3 4 5 2" xfId="6272" xr:uid="{00000000-0005-0000-0000-0000E51D0000}"/>
    <cellStyle name="Normal 2 2 2 2 3 4 6" xfId="6273" xr:uid="{00000000-0005-0000-0000-0000E61D0000}"/>
    <cellStyle name="Normal 2 2 2 2 3 4 6 2" xfId="6274" xr:uid="{00000000-0005-0000-0000-0000E71D0000}"/>
    <cellStyle name="Normal 2 2 2 2 3 4 7" xfId="6275" xr:uid="{00000000-0005-0000-0000-0000E81D0000}"/>
    <cellStyle name="Normal 2 2 2 2 3 4 7 2" xfId="6276" xr:uid="{00000000-0005-0000-0000-0000E91D0000}"/>
    <cellStyle name="Normal 2 2 2 2 3 4 8" xfId="6277" xr:uid="{00000000-0005-0000-0000-0000EA1D0000}"/>
    <cellStyle name="Normal 2 2 2 2 3 4 8 2" xfId="6278" xr:uid="{00000000-0005-0000-0000-0000EB1D0000}"/>
    <cellStyle name="Normal 2 2 2 2 3 4 9" xfId="6279" xr:uid="{00000000-0005-0000-0000-0000EC1D0000}"/>
    <cellStyle name="Normal 2 2 2 2 3 4 9 2" xfId="6280" xr:uid="{00000000-0005-0000-0000-0000ED1D0000}"/>
    <cellStyle name="Normal 2 2 2 2 3 5" xfId="6281" xr:uid="{00000000-0005-0000-0000-0000EE1D0000}"/>
    <cellStyle name="Normal 2 2 2 2 3 5 10" xfId="6282" xr:uid="{00000000-0005-0000-0000-0000EF1D0000}"/>
    <cellStyle name="Normal 2 2 2 2 3 5 10 2" xfId="6283" xr:uid="{00000000-0005-0000-0000-0000F01D0000}"/>
    <cellStyle name="Normal 2 2 2 2 3 5 11" xfId="6284" xr:uid="{00000000-0005-0000-0000-0000F11D0000}"/>
    <cellStyle name="Normal 2 2 2 2 3 5 11 2" xfId="6285" xr:uid="{00000000-0005-0000-0000-0000F21D0000}"/>
    <cellStyle name="Normal 2 2 2 2 3 5 12" xfId="6286" xr:uid="{00000000-0005-0000-0000-0000F31D0000}"/>
    <cellStyle name="Normal 2 2 2 2 3 5 12 2" xfId="6287" xr:uid="{00000000-0005-0000-0000-0000F41D0000}"/>
    <cellStyle name="Normal 2 2 2 2 3 5 13" xfId="6288" xr:uid="{00000000-0005-0000-0000-0000F51D0000}"/>
    <cellStyle name="Normal 2 2 2 2 3 5 13 2" xfId="6289" xr:uid="{00000000-0005-0000-0000-0000F61D0000}"/>
    <cellStyle name="Normal 2 2 2 2 3 5 14" xfId="6290" xr:uid="{00000000-0005-0000-0000-0000F71D0000}"/>
    <cellStyle name="Normal 2 2 2 2 3 5 14 2" xfId="6291" xr:uid="{00000000-0005-0000-0000-0000F81D0000}"/>
    <cellStyle name="Normal 2 2 2 2 3 5 15" xfId="6292" xr:uid="{00000000-0005-0000-0000-0000F91D0000}"/>
    <cellStyle name="Normal 2 2 2 2 3 5 15 2" xfId="6293" xr:uid="{00000000-0005-0000-0000-0000FA1D0000}"/>
    <cellStyle name="Normal 2 2 2 2 3 5 16" xfId="6294" xr:uid="{00000000-0005-0000-0000-0000FB1D0000}"/>
    <cellStyle name="Normal 2 2 2 2 3 5 16 2" xfId="6295" xr:uid="{00000000-0005-0000-0000-0000FC1D0000}"/>
    <cellStyle name="Normal 2 2 2 2 3 5 17" xfId="6296" xr:uid="{00000000-0005-0000-0000-0000FD1D0000}"/>
    <cellStyle name="Normal 2 2 2 2 3 5 17 2" xfId="6297" xr:uid="{00000000-0005-0000-0000-0000FE1D0000}"/>
    <cellStyle name="Normal 2 2 2 2 3 5 18" xfId="6298" xr:uid="{00000000-0005-0000-0000-0000FF1D0000}"/>
    <cellStyle name="Normal 2 2 2 2 3 5 18 2" xfId="6299" xr:uid="{00000000-0005-0000-0000-0000001E0000}"/>
    <cellStyle name="Normal 2 2 2 2 3 5 19" xfId="6300" xr:uid="{00000000-0005-0000-0000-0000011E0000}"/>
    <cellStyle name="Normal 2 2 2 2 3 5 19 2" xfId="6301" xr:uid="{00000000-0005-0000-0000-0000021E0000}"/>
    <cellStyle name="Normal 2 2 2 2 3 5 2" xfId="6302" xr:uid="{00000000-0005-0000-0000-0000031E0000}"/>
    <cellStyle name="Normal 2 2 2 2 3 5 2 2" xfId="6303" xr:uid="{00000000-0005-0000-0000-0000041E0000}"/>
    <cellStyle name="Normal 2 2 2 2 3 5 20" xfId="6304" xr:uid="{00000000-0005-0000-0000-0000051E0000}"/>
    <cellStyle name="Normal 2 2 2 2 3 5 20 2" xfId="6305" xr:uid="{00000000-0005-0000-0000-0000061E0000}"/>
    <cellStyle name="Normal 2 2 2 2 3 5 21" xfId="6306" xr:uid="{00000000-0005-0000-0000-0000071E0000}"/>
    <cellStyle name="Normal 2 2 2 2 3 5 21 2" xfId="6307" xr:uid="{00000000-0005-0000-0000-0000081E0000}"/>
    <cellStyle name="Normal 2 2 2 2 3 5 22" xfId="6308" xr:uid="{00000000-0005-0000-0000-0000091E0000}"/>
    <cellStyle name="Normal 2 2 2 2 3 5 3" xfId="6309" xr:uid="{00000000-0005-0000-0000-00000A1E0000}"/>
    <cellStyle name="Normal 2 2 2 2 3 5 3 2" xfId="6310" xr:uid="{00000000-0005-0000-0000-00000B1E0000}"/>
    <cellStyle name="Normal 2 2 2 2 3 5 4" xfId="6311" xr:uid="{00000000-0005-0000-0000-00000C1E0000}"/>
    <cellStyle name="Normal 2 2 2 2 3 5 4 2" xfId="6312" xr:uid="{00000000-0005-0000-0000-00000D1E0000}"/>
    <cellStyle name="Normal 2 2 2 2 3 5 5" xfId="6313" xr:uid="{00000000-0005-0000-0000-00000E1E0000}"/>
    <cellStyle name="Normal 2 2 2 2 3 5 5 2" xfId="6314" xr:uid="{00000000-0005-0000-0000-00000F1E0000}"/>
    <cellStyle name="Normal 2 2 2 2 3 5 6" xfId="6315" xr:uid="{00000000-0005-0000-0000-0000101E0000}"/>
    <cellStyle name="Normal 2 2 2 2 3 5 6 2" xfId="6316" xr:uid="{00000000-0005-0000-0000-0000111E0000}"/>
    <cellStyle name="Normal 2 2 2 2 3 5 7" xfId="6317" xr:uid="{00000000-0005-0000-0000-0000121E0000}"/>
    <cellStyle name="Normal 2 2 2 2 3 5 7 2" xfId="6318" xr:uid="{00000000-0005-0000-0000-0000131E0000}"/>
    <cellStyle name="Normal 2 2 2 2 3 5 8" xfId="6319" xr:uid="{00000000-0005-0000-0000-0000141E0000}"/>
    <cellStyle name="Normal 2 2 2 2 3 5 8 2" xfId="6320" xr:uid="{00000000-0005-0000-0000-0000151E0000}"/>
    <cellStyle name="Normal 2 2 2 2 3 5 9" xfId="6321" xr:uid="{00000000-0005-0000-0000-0000161E0000}"/>
    <cellStyle name="Normal 2 2 2 2 3 5 9 2" xfId="6322" xr:uid="{00000000-0005-0000-0000-0000171E0000}"/>
    <cellStyle name="Normal 2 2 2 2 3 6" xfId="6323" xr:uid="{00000000-0005-0000-0000-0000181E0000}"/>
    <cellStyle name="Normal 2 2 2 2 3 6 10" xfId="6324" xr:uid="{00000000-0005-0000-0000-0000191E0000}"/>
    <cellStyle name="Normal 2 2 2 2 3 6 10 2" xfId="6325" xr:uid="{00000000-0005-0000-0000-00001A1E0000}"/>
    <cellStyle name="Normal 2 2 2 2 3 6 11" xfId="6326" xr:uid="{00000000-0005-0000-0000-00001B1E0000}"/>
    <cellStyle name="Normal 2 2 2 2 3 6 11 2" xfId="6327" xr:uid="{00000000-0005-0000-0000-00001C1E0000}"/>
    <cellStyle name="Normal 2 2 2 2 3 6 12" xfId="6328" xr:uid="{00000000-0005-0000-0000-00001D1E0000}"/>
    <cellStyle name="Normal 2 2 2 2 3 6 12 2" xfId="6329" xr:uid="{00000000-0005-0000-0000-00001E1E0000}"/>
    <cellStyle name="Normal 2 2 2 2 3 6 13" xfId="6330" xr:uid="{00000000-0005-0000-0000-00001F1E0000}"/>
    <cellStyle name="Normal 2 2 2 2 3 6 13 2" xfId="6331" xr:uid="{00000000-0005-0000-0000-0000201E0000}"/>
    <cellStyle name="Normal 2 2 2 2 3 6 14" xfId="6332" xr:uid="{00000000-0005-0000-0000-0000211E0000}"/>
    <cellStyle name="Normal 2 2 2 2 3 6 14 2" xfId="6333" xr:uid="{00000000-0005-0000-0000-0000221E0000}"/>
    <cellStyle name="Normal 2 2 2 2 3 6 15" xfId="6334" xr:uid="{00000000-0005-0000-0000-0000231E0000}"/>
    <cellStyle name="Normal 2 2 2 2 3 6 15 2" xfId="6335" xr:uid="{00000000-0005-0000-0000-0000241E0000}"/>
    <cellStyle name="Normal 2 2 2 2 3 6 16" xfId="6336" xr:uid="{00000000-0005-0000-0000-0000251E0000}"/>
    <cellStyle name="Normal 2 2 2 2 3 6 16 2" xfId="6337" xr:uid="{00000000-0005-0000-0000-0000261E0000}"/>
    <cellStyle name="Normal 2 2 2 2 3 6 17" xfId="6338" xr:uid="{00000000-0005-0000-0000-0000271E0000}"/>
    <cellStyle name="Normal 2 2 2 2 3 6 17 2" xfId="6339" xr:uid="{00000000-0005-0000-0000-0000281E0000}"/>
    <cellStyle name="Normal 2 2 2 2 3 6 18" xfId="6340" xr:uid="{00000000-0005-0000-0000-0000291E0000}"/>
    <cellStyle name="Normal 2 2 2 2 3 6 18 2" xfId="6341" xr:uid="{00000000-0005-0000-0000-00002A1E0000}"/>
    <cellStyle name="Normal 2 2 2 2 3 6 19" xfId="6342" xr:uid="{00000000-0005-0000-0000-00002B1E0000}"/>
    <cellStyle name="Normal 2 2 2 2 3 6 19 2" xfId="6343" xr:uid="{00000000-0005-0000-0000-00002C1E0000}"/>
    <cellStyle name="Normal 2 2 2 2 3 6 2" xfId="6344" xr:uid="{00000000-0005-0000-0000-00002D1E0000}"/>
    <cellStyle name="Normal 2 2 2 2 3 6 2 2" xfId="6345" xr:uid="{00000000-0005-0000-0000-00002E1E0000}"/>
    <cellStyle name="Normal 2 2 2 2 3 6 20" xfId="6346" xr:uid="{00000000-0005-0000-0000-00002F1E0000}"/>
    <cellStyle name="Normal 2 2 2 2 3 6 20 2" xfId="6347" xr:uid="{00000000-0005-0000-0000-0000301E0000}"/>
    <cellStyle name="Normal 2 2 2 2 3 6 21" xfId="6348" xr:uid="{00000000-0005-0000-0000-0000311E0000}"/>
    <cellStyle name="Normal 2 2 2 2 3 6 21 2" xfId="6349" xr:uid="{00000000-0005-0000-0000-0000321E0000}"/>
    <cellStyle name="Normal 2 2 2 2 3 6 22" xfId="6350" xr:uid="{00000000-0005-0000-0000-0000331E0000}"/>
    <cellStyle name="Normal 2 2 2 2 3 6 3" xfId="6351" xr:uid="{00000000-0005-0000-0000-0000341E0000}"/>
    <cellStyle name="Normal 2 2 2 2 3 6 3 2" xfId="6352" xr:uid="{00000000-0005-0000-0000-0000351E0000}"/>
    <cellStyle name="Normal 2 2 2 2 3 6 4" xfId="6353" xr:uid="{00000000-0005-0000-0000-0000361E0000}"/>
    <cellStyle name="Normal 2 2 2 2 3 6 4 2" xfId="6354" xr:uid="{00000000-0005-0000-0000-0000371E0000}"/>
    <cellStyle name="Normal 2 2 2 2 3 6 5" xfId="6355" xr:uid="{00000000-0005-0000-0000-0000381E0000}"/>
    <cellStyle name="Normal 2 2 2 2 3 6 5 2" xfId="6356" xr:uid="{00000000-0005-0000-0000-0000391E0000}"/>
    <cellStyle name="Normal 2 2 2 2 3 6 6" xfId="6357" xr:uid="{00000000-0005-0000-0000-00003A1E0000}"/>
    <cellStyle name="Normal 2 2 2 2 3 6 6 2" xfId="6358" xr:uid="{00000000-0005-0000-0000-00003B1E0000}"/>
    <cellStyle name="Normal 2 2 2 2 3 6 7" xfId="6359" xr:uid="{00000000-0005-0000-0000-00003C1E0000}"/>
    <cellStyle name="Normal 2 2 2 2 3 6 7 2" xfId="6360" xr:uid="{00000000-0005-0000-0000-00003D1E0000}"/>
    <cellStyle name="Normal 2 2 2 2 3 6 8" xfId="6361" xr:uid="{00000000-0005-0000-0000-00003E1E0000}"/>
    <cellStyle name="Normal 2 2 2 2 3 6 8 2" xfId="6362" xr:uid="{00000000-0005-0000-0000-00003F1E0000}"/>
    <cellStyle name="Normal 2 2 2 2 3 6 9" xfId="6363" xr:uid="{00000000-0005-0000-0000-0000401E0000}"/>
    <cellStyle name="Normal 2 2 2 2 3 6 9 2" xfId="6364" xr:uid="{00000000-0005-0000-0000-0000411E0000}"/>
    <cellStyle name="Normal 2 2 2 2 3 7" xfId="6365" xr:uid="{00000000-0005-0000-0000-0000421E0000}"/>
    <cellStyle name="Normal 2 2 2 2 3 7 2" xfId="6366" xr:uid="{00000000-0005-0000-0000-0000431E0000}"/>
    <cellStyle name="Normal 2 2 2 2 3 8" xfId="6367" xr:uid="{00000000-0005-0000-0000-0000441E0000}"/>
    <cellStyle name="Normal 2 2 2 2 3 8 2" xfId="6368" xr:uid="{00000000-0005-0000-0000-0000451E0000}"/>
    <cellStyle name="Normal 2 2 2 2 3 9" xfId="6369" xr:uid="{00000000-0005-0000-0000-0000461E0000}"/>
    <cellStyle name="Normal 2 2 2 2 3 9 2" xfId="6370" xr:uid="{00000000-0005-0000-0000-0000471E0000}"/>
    <cellStyle name="Normal 2 2 2 2 3 ဳ 3 13" xfId="6108" xr:uid="{00000000-0005-0000-0000-0000481E0000}"/>
    <cellStyle name="Normal 2 2 2 2 3 ဳ 3 15" xfId="6112" xr:uid="{00000000-0005-0000-0000-0000491E0000}"/>
    <cellStyle name="Normal 2 2 2 2 30" xfId="6371" xr:uid="{00000000-0005-0000-0000-00004A1E0000}"/>
    <cellStyle name="Normal 2 2 2 2 4" xfId="6372" xr:uid="{00000000-0005-0000-0000-00004B1E0000}"/>
    <cellStyle name="Normal 2 2 2 2 4 10" xfId="6373" xr:uid="{00000000-0005-0000-0000-00004C1E0000}"/>
    <cellStyle name="Normal 2 2 2 2 4 10 2" xfId="6374" xr:uid="{00000000-0005-0000-0000-00004D1E0000}"/>
    <cellStyle name="Normal 2 2 2 2 4 11" xfId="6375" xr:uid="{00000000-0005-0000-0000-00004E1E0000}"/>
    <cellStyle name="Normal 2 2 2 2 4 11 2" xfId="6376" xr:uid="{00000000-0005-0000-0000-00004F1E0000}"/>
    <cellStyle name="Normal 2 2 2 2 4 12" xfId="6377" xr:uid="{00000000-0005-0000-0000-0000501E0000}"/>
    <cellStyle name="Normal 2 2 2 2 4 12 2" xfId="6378" xr:uid="{00000000-0005-0000-0000-0000511E0000}"/>
    <cellStyle name="Normal 2 2 2 2 4 13" xfId="6379" xr:uid="{00000000-0005-0000-0000-0000521E0000}"/>
    <cellStyle name="Normal 2 2 2 2 4 13 2" xfId="6380" xr:uid="{00000000-0005-0000-0000-0000531E0000}"/>
    <cellStyle name="Normal 2 2 2 2 4 14" xfId="6381" xr:uid="{00000000-0005-0000-0000-0000541E0000}"/>
    <cellStyle name="Normal 2 2 2 2 4 14 2" xfId="6382" xr:uid="{00000000-0005-0000-0000-0000551E0000}"/>
    <cellStyle name="Normal 2 2 2 2 4 15" xfId="6383" xr:uid="{00000000-0005-0000-0000-0000561E0000}"/>
    <cellStyle name="Normal 2 2 2 2 4 15 2" xfId="6384" xr:uid="{00000000-0005-0000-0000-0000571E0000}"/>
    <cellStyle name="Normal 2 2 2 2 4 16" xfId="6385" xr:uid="{00000000-0005-0000-0000-0000581E0000}"/>
    <cellStyle name="Normal 2 2 2 2 4 16 2" xfId="6386" xr:uid="{00000000-0005-0000-0000-0000591E0000}"/>
    <cellStyle name="Normal 2 2 2 2 4 17" xfId="6387" xr:uid="{00000000-0005-0000-0000-00005A1E0000}"/>
    <cellStyle name="Normal 2 2 2 2 4 17 2" xfId="6388" xr:uid="{00000000-0005-0000-0000-00005B1E0000}"/>
    <cellStyle name="Normal 2 2 2 2 4 18" xfId="6389" xr:uid="{00000000-0005-0000-0000-00005C1E0000}"/>
    <cellStyle name="Normal 2 2 2 2 4 18 2" xfId="6390" xr:uid="{00000000-0005-0000-0000-00005D1E0000}"/>
    <cellStyle name="Normal 2 2 2 2 4 19" xfId="6391" xr:uid="{00000000-0005-0000-0000-00005E1E0000}"/>
    <cellStyle name="Normal 2 2 2 2 4 19 2" xfId="6392" xr:uid="{00000000-0005-0000-0000-00005F1E0000}"/>
    <cellStyle name="Normal 2 2 2 2 4 2" xfId="6393" xr:uid="{00000000-0005-0000-0000-0000601E0000}"/>
    <cellStyle name="Normal 2 2 2 2 4 2 10" xfId="6394" xr:uid="{00000000-0005-0000-0000-0000611E0000}"/>
    <cellStyle name="Normal 2 2 2 2 4 2 10 2" xfId="6395" xr:uid="{00000000-0005-0000-0000-0000621E0000}"/>
    <cellStyle name="Normal 2 2 2 2 4 2 11" xfId="6396" xr:uid="{00000000-0005-0000-0000-0000631E0000}"/>
    <cellStyle name="Normal 2 2 2 2 4 2 11 2" xfId="6397" xr:uid="{00000000-0005-0000-0000-0000641E0000}"/>
    <cellStyle name="Normal 2 2 2 2 4 2 12" xfId="6398" xr:uid="{00000000-0005-0000-0000-0000651E0000}"/>
    <cellStyle name="Normal 2 2 2 2 4 2 12 2" xfId="6399" xr:uid="{00000000-0005-0000-0000-0000661E0000}"/>
    <cellStyle name="Normal 2 2 2 2 4 2 13" xfId="6400" xr:uid="{00000000-0005-0000-0000-0000671E0000}"/>
    <cellStyle name="Normal 2 2 2 2 4 2 13 2" xfId="6401" xr:uid="{00000000-0005-0000-0000-0000681E0000}"/>
    <cellStyle name="Normal 2 2 2 2 4 2 14" xfId="6402" xr:uid="{00000000-0005-0000-0000-0000691E0000}"/>
    <cellStyle name="Normal 2 2 2 2 4 2 14 2" xfId="6403" xr:uid="{00000000-0005-0000-0000-00006A1E0000}"/>
    <cellStyle name="Normal 2 2 2 2 4 2 15" xfId="6404" xr:uid="{00000000-0005-0000-0000-00006B1E0000}"/>
    <cellStyle name="Normal 2 2 2 2 4 2 15 2" xfId="6405" xr:uid="{00000000-0005-0000-0000-00006C1E0000}"/>
    <cellStyle name="Normal 2 2 2 2 4 2 16" xfId="6406" xr:uid="{00000000-0005-0000-0000-00006D1E0000}"/>
    <cellStyle name="Normal 2 2 2 2 4 2 16 2" xfId="6407" xr:uid="{00000000-0005-0000-0000-00006E1E0000}"/>
    <cellStyle name="Normal 2 2 2 2 4 2 17" xfId="6408" xr:uid="{00000000-0005-0000-0000-00006F1E0000}"/>
    <cellStyle name="Normal 2 2 2 2 4 2 17 2" xfId="6409" xr:uid="{00000000-0005-0000-0000-0000701E0000}"/>
    <cellStyle name="Normal 2 2 2 2 4 2 18" xfId="6410" xr:uid="{00000000-0005-0000-0000-0000711E0000}"/>
    <cellStyle name="Normal 2 2 2 2 4 2 18 2" xfId="6411" xr:uid="{00000000-0005-0000-0000-0000721E0000}"/>
    <cellStyle name="Normal 2 2 2 2 4 2 19" xfId="6412" xr:uid="{00000000-0005-0000-0000-0000731E0000}"/>
    <cellStyle name="Normal 2 2 2 2 4 2 19 2" xfId="6413" xr:uid="{00000000-0005-0000-0000-0000741E0000}"/>
    <cellStyle name="Normal 2 2 2 2 4 2 2" xfId="6414" xr:uid="{00000000-0005-0000-0000-0000751E0000}"/>
    <cellStyle name="Normal 2 2 2 2 4 2 2 2" xfId="6415" xr:uid="{00000000-0005-0000-0000-0000761E0000}"/>
    <cellStyle name="Normal 2 2 2 2 4 2 20" xfId="6416" xr:uid="{00000000-0005-0000-0000-0000771E0000}"/>
    <cellStyle name="Normal 2 2 2 2 4 2 20 2" xfId="6417" xr:uid="{00000000-0005-0000-0000-0000781E0000}"/>
    <cellStyle name="Normal 2 2 2 2 4 2 21" xfId="6418" xr:uid="{00000000-0005-0000-0000-0000791E0000}"/>
    <cellStyle name="Normal 2 2 2 2 4 2 21 2" xfId="6419" xr:uid="{00000000-0005-0000-0000-00007A1E0000}"/>
    <cellStyle name="Normal 2 2 2 2 4 2 22" xfId="6420" xr:uid="{00000000-0005-0000-0000-00007B1E0000}"/>
    <cellStyle name="Normal 2 2 2 2 4 2 3" xfId="6421" xr:uid="{00000000-0005-0000-0000-00007C1E0000}"/>
    <cellStyle name="Normal 2 2 2 2 4 2 3 2" xfId="6422" xr:uid="{00000000-0005-0000-0000-00007D1E0000}"/>
    <cellStyle name="Normal 2 2 2 2 4 2 4" xfId="6423" xr:uid="{00000000-0005-0000-0000-00007E1E0000}"/>
    <cellStyle name="Normal 2 2 2 2 4 2 4 2" xfId="6424" xr:uid="{00000000-0005-0000-0000-00007F1E0000}"/>
    <cellStyle name="Normal 2 2 2 2 4 2 5" xfId="6425" xr:uid="{00000000-0005-0000-0000-0000801E0000}"/>
    <cellStyle name="Normal 2 2 2 2 4 2 5 2" xfId="6426" xr:uid="{00000000-0005-0000-0000-0000811E0000}"/>
    <cellStyle name="Normal 2 2 2 2 4 2 6" xfId="6427" xr:uid="{00000000-0005-0000-0000-0000821E0000}"/>
    <cellStyle name="Normal 2 2 2 2 4 2 6 2" xfId="6428" xr:uid="{00000000-0005-0000-0000-0000831E0000}"/>
    <cellStyle name="Normal 2 2 2 2 4 2 7" xfId="6429" xr:uid="{00000000-0005-0000-0000-0000841E0000}"/>
    <cellStyle name="Normal 2 2 2 2 4 2 7 2" xfId="6430" xr:uid="{00000000-0005-0000-0000-0000851E0000}"/>
    <cellStyle name="Normal 2 2 2 2 4 2 8" xfId="6431" xr:uid="{00000000-0005-0000-0000-0000861E0000}"/>
    <cellStyle name="Normal 2 2 2 2 4 2 8 2" xfId="6432" xr:uid="{00000000-0005-0000-0000-0000871E0000}"/>
    <cellStyle name="Normal 2 2 2 2 4 2 9" xfId="6433" xr:uid="{00000000-0005-0000-0000-0000881E0000}"/>
    <cellStyle name="Normal 2 2 2 2 4 2 9 2" xfId="6434" xr:uid="{00000000-0005-0000-0000-0000891E0000}"/>
    <cellStyle name="Normal 2 2 2 2 4 20" xfId="6435" xr:uid="{00000000-0005-0000-0000-00008A1E0000}"/>
    <cellStyle name="Normal 2 2 2 2 4 20 2" xfId="6436" xr:uid="{00000000-0005-0000-0000-00008B1E0000}"/>
    <cellStyle name="Normal 2 2 2 2 4 21" xfId="6437" xr:uid="{00000000-0005-0000-0000-00008C1E0000}"/>
    <cellStyle name="Normal 2 2 2 2 4 21 2" xfId="6438" xr:uid="{00000000-0005-0000-0000-00008D1E0000}"/>
    <cellStyle name="Normal 2 2 2 2 4 22" xfId="6439" xr:uid="{00000000-0005-0000-0000-00008E1E0000}"/>
    <cellStyle name="Normal 2 2 2 2 4 22 2" xfId="6440" xr:uid="{00000000-0005-0000-0000-00008F1E0000}"/>
    <cellStyle name="Normal 2 2 2 2 4 23" xfId="6441" xr:uid="{00000000-0005-0000-0000-0000901E0000}"/>
    <cellStyle name="Normal 2 2 2 2 4 23 2" xfId="6442" xr:uid="{00000000-0005-0000-0000-0000911E0000}"/>
    <cellStyle name="Normal 2 2 2 2 4 24" xfId="6443" xr:uid="{00000000-0005-0000-0000-0000921E0000}"/>
    <cellStyle name="Normal 2 2 2 2 4 3" xfId="6444" xr:uid="{00000000-0005-0000-0000-0000931E0000}"/>
    <cellStyle name="Normal 2 2 2 2 4 3 10" xfId="6445" xr:uid="{00000000-0005-0000-0000-0000941E0000}"/>
    <cellStyle name="Normal 2 2 2 2 4 3 10 2" xfId="6446" xr:uid="{00000000-0005-0000-0000-0000951E0000}"/>
    <cellStyle name="Normal 2 2 2 2 4 3 11" xfId="6447" xr:uid="{00000000-0005-0000-0000-0000961E0000}"/>
    <cellStyle name="Normal 2 2 2 2 4 3 11 2" xfId="6448" xr:uid="{00000000-0005-0000-0000-0000971E0000}"/>
    <cellStyle name="Normal 2 2 2 2 4 3 12" xfId="6449" xr:uid="{00000000-0005-0000-0000-0000981E0000}"/>
    <cellStyle name="Normal 2 2 2 2 4 3 12 2" xfId="6450" xr:uid="{00000000-0005-0000-0000-0000991E0000}"/>
    <cellStyle name="Normal 2 2 2 2 4 3 13" xfId="6451" xr:uid="{00000000-0005-0000-0000-00009A1E0000}"/>
    <cellStyle name="Normal 2 2 2 2 4 3 13 2" xfId="6452" xr:uid="{00000000-0005-0000-0000-00009B1E0000}"/>
    <cellStyle name="Normal 2 2 2 2 4 3 14" xfId="6453" xr:uid="{00000000-0005-0000-0000-00009C1E0000}"/>
    <cellStyle name="Normal 2 2 2 2 4 3 14 2" xfId="6454" xr:uid="{00000000-0005-0000-0000-00009D1E0000}"/>
    <cellStyle name="Normal 2 2 2 2 4 3 15" xfId="6455" xr:uid="{00000000-0005-0000-0000-00009E1E0000}"/>
    <cellStyle name="Normal 2 2 2 2 4 3 15 2" xfId="6456" xr:uid="{00000000-0005-0000-0000-00009F1E0000}"/>
    <cellStyle name="Normal 2 2 2 2 4 3 16" xfId="6457" xr:uid="{00000000-0005-0000-0000-0000A01E0000}"/>
    <cellStyle name="Normal 2 2 2 2 4 3 16 2" xfId="6458" xr:uid="{00000000-0005-0000-0000-0000A11E0000}"/>
    <cellStyle name="Normal 2 2 2 2 4 3 17" xfId="6459" xr:uid="{00000000-0005-0000-0000-0000A21E0000}"/>
    <cellStyle name="Normal 2 2 2 2 4 3 17 2" xfId="6460" xr:uid="{00000000-0005-0000-0000-0000A31E0000}"/>
    <cellStyle name="Normal 2 2 2 2 4 3 18" xfId="6461" xr:uid="{00000000-0005-0000-0000-0000A41E0000}"/>
    <cellStyle name="Normal 2 2 2 2 4 3 18 2" xfId="6462" xr:uid="{00000000-0005-0000-0000-0000A51E0000}"/>
    <cellStyle name="Normal 2 2 2 2 4 3 19" xfId="6463" xr:uid="{00000000-0005-0000-0000-0000A61E0000}"/>
    <cellStyle name="Normal 2 2 2 2 4 3 19 2" xfId="6464" xr:uid="{00000000-0005-0000-0000-0000A71E0000}"/>
    <cellStyle name="Normal 2 2 2 2 4 3 2" xfId="6465" xr:uid="{00000000-0005-0000-0000-0000A81E0000}"/>
    <cellStyle name="Normal 2 2 2 2 4 3 2 2" xfId="6466" xr:uid="{00000000-0005-0000-0000-0000A91E0000}"/>
    <cellStyle name="Normal 2 2 2 2 4 3 20" xfId="6467" xr:uid="{00000000-0005-0000-0000-0000AA1E0000}"/>
    <cellStyle name="Normal 2 2 2 2 4 3 20 2" xfId="6468" xr:uid="{00000000-0005-0000-0000-0000AB1E0000}"/>
    <cellStyle name="Normal 2 2 2 2 4 3 21" xfId="6469" xr:uid="{00000000-0005-0000-0000-0000AC1E0000}"/>
    <cellStyle name="Normal 2 2 2 2 4 3 21 2" xfId="6470" xr:uid="{00000000-0005-0000-0000-0000AD1E0000}"/>
    <cellStyle name="Normal 2 2 2 2 4 3 22" xfId="6471" xr:uid="{00000000-0005-0000-0000-0000AE1E0000}"/>
    <cellStyle name="Normal 2 2 2 2 4 3 3" xfId="6472" xr:uid="{00000000-0005-0000-0000-0000AF1E0000}"/>
    <cellStyle name="Normal 2 2 2 2 4 3 3 2" xfId="6473" xr:uid="{00000000-0005-0000-0000-0000B01E0000}"/>
    <cellStyle name="Normal 2 2 2 2 4 3 4" xfId="6474" xr:uid="{00000000-0005-0000-0000-0000B11E0000}"/>
    <cellStyle name="Normal 2 2 2 2 4 3 4 2" xfId="6475" xr:uid="{00000000-0005-0000-0000-0000B21E0000}"/>
    <cellStyle name="Normal 2 2 2 2 4 3 5" xfId="6476" xr:uid="{00000000-0005-0000-0000-0000B31E0000}"/>
    <cellStyle name="Normal 2 2 2 2 4 3 5 2" xfId="6477" xr:uid="{00000000-0005-0000-0000-0000B41E0000}"/>
    <cellStyle name="Normal 2 2 2 2 4 3 6" xfId="6478" xr:uid="{00000000-0005-0000-0000-0000B51E0000}"/>
    <cellStyle name="Normal 2 2 2 2 4 3 6 2" xfId="6479" xr:uid="{00000000-0005-0000-0000-0000B61E0000}"/>
    <cellStyle name="Normal 2 2 2 2 4 3 7" xfId="6480" xr:uid="{00000000-0005-0000-0000-0000B71E0000}"/>
    <cellStyle name="Normal 2 2 2 2 4 3 7 2" xfId="6481" xr:uid="{00000000-0005-0000-0000-0000B81E0000}"/>
    <cellStyle name="Normal 2 2 2 2 4 3 8" xfId="6482" xr:uid="{00000000-0005-0000-0000-0000B91E0000}"/>
    <cellStyle name="Normal 2 2 2 2 4 3 8 2" xfId="6483" xr:uid="{00000000-0005-0000-0000-0000BA1E0000}"/>
    <cellStyle name="Normal 2 2 2 2 4 3 9" xfId="6484" xr:uid="{00000000-0005-0000-0000-0000BB1E0000}"/>
    <cellStyle name="Normal 2 2 2 2 4 3 9 2" xfId="6485" xr:uid="{00000000-0005-0000-0000-0000BC1E0000}"/>
    <cellStyle name="Normal 2 2 2 2 4 4" xfId="6486" xr:uid="{00000000-0005-0000-0000-0000BD1E0000}"/>
    <cellStyle name="Normal 2 2 2 2 4 4 2" xfId="6487" xr:uid="{00000000-0005-0000-0000-0000BE1E0000}"/>
    <cellStyle name="Normal 2 2 2 2 4 5" xfId="6488" xr:uid="{00000000-0005-0000-0000-0000BF1E0000}"/>
    <cellStyle name="Normal 2 2 2 2 4 5 2" xfId="6489" xr:uid="{00000000-0005-0000-0000-0000C01E0000}"/>
    <cellStyle name="Normal 2 2 2 2 4 6" xfId="6490" xr:uid="{00000000-0005-0000-0000-0000C11E0000}"/>
    <cellStyle name="Normal 2 2 2 2 4 6 2" xfId="6491" xr:uid="{00000000-0005-0000-0000-0000C21E0000}"/>
    <cellStyle name="Normal 2 2 2 2 4 7" xfId="6492" xr:uid="{00000000-0005-0000-0000-0000C31E0000}"/>
    <cellStyle name="Normal 2 2 2 2 4 7 2" xfId="6493" xr:uid="{00000000-0005-0000-0000-0000C41E0000}"/>
    <cellStyle name="Normal 2 2 2 2 4 8" xfId="6494" xr:uid="{00000000-0005-0000-0000-0000C51E0000}"/>
    <cellStyle name="Normal 2 2 2 2 4 8 2" xfId="6495" xr:uid="{00000000-0005-0000-0000-0000C61E0000}"/>
    <cellStyle name="Normal 2 2 2 2 4 9" xfId="6496" xr:uid="{00000000-0005-0000-0000-0000C71E0000}"/>
    <cellStyle name="Normal 2 2 2 2 4 9 2" xfId="6497" xr:uid="{00000000-0005-0000-0000-0000C81E0000}"/>
    <cellStyle name="Normal 2 2 2 2 5" xfId="6498" xr:uid="{00000000-0005-0000-0000-0000C91E0000}"/>
    <cellStyle name="Normal 2 2 2 2 5 10" xfId="6499" xr:uid="{00000000-0005-0000-0000-0000CA1E0000}"/>
    <cellStyle name="Normal 2 2 2 2 5 10 2" xfId="6500" xr:uid="{00000000-0005-0000-0000-0000CB1E0000}"/>
    <cellStyle name="Normal 2 2 2 2 5 11" xfId="6501" xr:uid="{00000000-0005-0000-0000-0000CC1E0000}"/>
    <cellStyle name="Normal 2 2 2 2 5 11 2" xfId="6502" xr:uid="{00000000-0005-0000-0000-0000CD1E0000}"/>
    <cellStyle name="Normal 2 2 2 2 5 12" xfId="6503" xr:uid="{00000000-0005-0000-0000-0000CE1E0000}"/>
    <cellStyle name="Normal 2 2 2 2 5 12 2" xfId="6504" xr:uid="{00000000-0005-0000-0000-0000CF1E0000}"/>
    <cellStyle name="Normal 2 2 2 2 5 13" xfId="6505" xr:uid="{00000000-0005-0000-0000-0000D01E0000}"/>
    <cellStyle name="Normal 2 2 2 2 5 13 2" xfId="6506" xr:uid="{00000000-0005-0000-0000-0000D11E0000}"/>
    <cellStyle name="Normal 2 2 2 2 5 14" xfId="6507" xr:uid="{00000000-0005-0000-0000-0000D21E0000}"/>
    <cellStyle name="Normal 2 2 2 2 5 14 2" xfId="6508" xr:uid="{00000000-0005-0000-0000-0000D31E0000}"/>
    <cellStyle name="Normal 2 2 2 2 5 15" xfId="6509" xr:uid="{00000000-0005-0000-0000-0000D41E0000}"/>
    <cellStyle name="Normal 2 2 2 2 5 15 2" xfId="6510" xr:uid="{00000000-0005-0000-0000-0000D51E0000}"/>
    <cellStyle name="Normal 2 2 2 2 5 16" xfId="6511" xr:uid="{00000000-0005-0000-0000-0000D61E0000}"/>
    <cellStyle name="Normal 2 2 2 2 5 16 2" xfId="6512" xr:uid="{00000000-0005-0000-0000-0000D71E0000}"/>
    <cellStyle name="Normal 2 2 2 2 5 17" xfId="6513" xr:uid="{00000000-0005-0000-0000-0000D81E0000}"/>
    <cellStyle name="Normal 2 2 2 2 5 17 2" xfId="6514" xr:uid="{00000000-0005-0000-0000-0000D91E0000}"/>
    <cellStyle name="Normal 2 2 2 2 5 18" xfId="6515" xr:uid="{00000000-0005-0000-0000-0000DA1E0000}"/>
    <cellStyle name="Normal 2 2 2 2 5 18 2" xfId="6516" xr:uid="{00000000-0005-0000-0000-0000DB1E0000}"/>
    <cellStyle name="Normal 2 2 2 2 5 19" xfId="6517" xr:uid="{00000000-0005-0000-0000-0000DC1E0000}"/>
    <cellStyle name="Normal 2 2 2 2 5 19 2" xfId="6518" xr:uid="{00000000-0005-0000-0000-0000DD1E0000}"/>
    <cellStyle name="Normal 2 2 2 2 5 2" xfId="6519" xr:uid="{00000000-0005-0000-0000-0000DE1E0000}"/>
    <cellStyle name="Normal 2 2 2 2 5 2 10" xfId="6520" xr:uid="{00000000-0005-0000-0000-0000DF1E0000}"/>
    <cellStyle name="Normal 2 2 2 2 5 2 10 2" xfId="6521" xr:uid="{00000000-0005-0000-0000-0000E01E0000}"/>
    <cellStyle name="Normal 2 2 2 2 5 2 11" xfId="6522" xr:uid="{00000000-0005-0000-0000-0000E11E0000}"/>
    <cellStyle name="Normal 2 2 2 2 5 2 11 2" xfId="6523" xr:uid="{00000000-0005-0000-0000-0000E21E0000}"/>
    <cellStyle name="Normal 2 2 2 2 5 2 12" xfId="6524" xr:uid="{00000000-0005-0000-0000-0000E31E0000}"/>
    <cellStyle name="Normal 2 2 2 2 5 2 12 2" xfId="6525" xr:uid="{00000000-0005-0000-0000-0000E41E0000}"/>
    <cellStyle name="Normal 2 2 2 2 5 2 13" xfId="6526" xr:uid="{00000000-0005-0000-0000-0000E51E0000}"/>
    <cellStyle name="Normal 2 2 2 2 5 2 13 2" xfId="6527" xr:uid="{00000000-0005-0000-0000-0000E61E0000}"/>
    <cellStyle name="Normal 2 2 2 2 5 2 14" xfId="6528" xr:uid="{00000000-0005-0000-0000-0000E71E0000}"/>
    <cellStyle name="Normal 2 2 2 2 5 2 14 2" xfId="6529" xr:uid="{00000000-0005-0000-0000-0000E81E0000}"/>
    <cellStyle name="Normal 2 2 2 2 5 2 15" xfId="6530" xr:uid="{00000000-0005-0000-0000-0000E91E0000}"/>
    <cellStyle name="Normal 2 2 2 2 5 2 15 2" xfId="6531" xr:uid="{00000000-0005-0000-0000-0000EA1E0000}"/>
    <cellStyle name="Normal 2 2 2 2 5 2 16" xfId="6532" xr:uid="{00000000-0005-0000-0000-0000EB1E0000}"/>
    <cellStyle name="Normal 2 2 2 2 5 2 16 2" xfId="6533" xr:uid="{00000000-0005-0000-0000-0000EC1E0000}"/>
    <cellStyle name="Normal 2 2 2 2 5 2 17" xfId="6534" xr:uid="{00000000-0005-0000-0000-0000ED1E0000}"/>
    <cellStyle name="Normal 2 2 2 2 5 2 17 2" xfId="6535" xr:uid="{00000000-0005-0000-0000-0000EE1E0000}"/>
    <cellStyle name="Normal 2 2 2 2 5 2 18" xfId="6536" xr:uid="{00000000-0005-0000-0000-0000EF1E0000}"/>
    <cellStyle name="Normal 2 2 2 2 5 2 18 2" xfId="6537" xr:uid="{00000000-0005-0000-0000-0000F01E0000}"/>
    <cellStyle name="Normal 2 2 2 2 5 2 19" xfId="6538" xr:uid="{00000000-0005-0000-0000-0000F11E0000}"/>
    <cellStyle name="Normal 2 2 2 2 5 2 19 2" xfId="6539" xr:uid="{00000000-0005-0000-0000-0000F21E0000}"/>
    <cellStyle name="Normal 2 2 2 2 5 2 2" xfId="6540" xr:uid="{00000000-0005-0000-0000-0000F31E0000}"/>
    <cellStyle name="Normal 2 2 2 2 5 2 2 2" xfId="6541" xr:uid="{00000000-0005-0000-0000-0000F41E0000}"/>
    <cellStyle name="Normal 2 2 2 2 5 2 20" xfId="6542" xr:uid="{00000000-0005-0000-0000-0000F51E0000}"/>
    <cellStyle name="Normal 2 2 2 2 5 2 20 2" xfId="6543" xr:uid="{00000000-0005-0000-0000-0000F61E0000}"/>
    <cellStyle name="Normal 2 2 2 2 5 2 21" xfId="6544" xr:uid="{00000000-0005-0000-0000-0000F71E0000}"/>
    <cellStyle name="Normal 2 2 2 2 5 2 21 2" xfId="6545" xr:uid="{00000000-0005-0000-0000-0000F81E0000}"/>
    <cellStyle name="Normal 2 2 2 2 5 2 22" xfId="6546" xr:uid="{00000000-0005-0000-0000-0000F91E0000}"/>
    <cellStyle name="Normal 2 2 2 2 5 2 3" xfId="6547" xr:uid="{00000000-0005-0000-0000-0000FA1E0000}"/>
    <cellStyle name="Normal 2 2 2 2 5 2 3 2" xfId="6548" xr:uid="{00000000-0005-0000-0000-0000FB1E0000}"/>
    <cellStyle name="Normal 2 2 2 2 5 2 4" xfId="6549" xr:uid="{00000000-0005-0000-0000-0000FC1E0000}"/>
    <cellStyle name="Normal 2 2 2 2 5 2 4 2" xfId="6550" xr:uid="{00000000-0005-0000-0000-0000FD1E0000}"/>
    <cellStyle name="Normal 2 2 2 2 5 2 5" xfId="6551" xr:uid="{00000000-0005-0000-0000-0000FE1E0000}"/>
    <cellStyle name="Normal 2 2 2 2 5 2 5 2" xfId="6552" xr:uid="{00000000-0005-0000-0000-0000FF1E0000}"/>
    <cellStyle name="Normal 2 2 2 2 5 2 6" xfId="6553" xr:uid="{00000000-0005-0000-0000-0000001F0000}"/>
    <cellStyle name="Normal 2 2 2 2 5 2 6 2" xfId="6554" xr:uid="{00000000-0005-0000-0000-0000011F0000}"/>
    <cellStyle name="Normal 2 2 2 2 5 2 7" xfId="6555" xr:uid="{00000000-0005-0000-0000-0000021F0000}"/>
    <cellStyle name="Normal 2 2 2 2 5 2 7 2" xfId="6556" xr:uid="{00000000-0005-0000-0000-0000031F0000}"/>
    <cellStyle name="Normal 2 2 2 2 5 2 8" xfId="6557" xr:uid="{00000000-0005-0000-0000-0000041F0000}"/>
    <cellStyle name="Normal 2 2 2 2 5 2 8 2" xfId="6558" xr:uid="{00000000-0005-0000-0000-0000051F0000}"/>
    <cellStyle name="Normal 2 2 2 2 5 2 9" xfId="6559" xr:uid="{00000000-0005-0000-0000-0000061F0000}"/>
    <cellStyle name="Normal 2 2 2 2 5 2 9 2" xfId="6560" xr:uid="{00000000-0005-0000-0000-0000071F0000}"/>
    <cellStyle name="Normal 2 2 2 2 5 20" xfId="6561" xr:uid="{00000000-0005-0000-0000-0000081F0000}"/>
    <cellStyle name="Normal 2 2 2 2 5 20 2" xfId="6562" xr:uid="{00000000-0005-0000-0000-0000091F0000}"/>
    <cellStyle name="Normal 2 2 2 2 5 21" xfId="6563" xr:uid="{00000000-0005-0000-0000-00000A1F0000}"/>
    <cellStyle name="Normal 2 2 2 2 5 21 2" xfId="6564" xr:uid="{00000000-0005-0000-0000-00000B1F0000}"/>
    <cellStyle name="Normal 2 2 2 2 5 22" xfId="6565" xr:uid="{00000000-0005-0000-0000-00000C1F0000}"/>
    <cellStyle name="Normal 2 2 2 2 5 22 2" xfId="6566" xr:uid="{00000000-0005-0000-0000-00000D1F0000}"/>
    <cellStyle name="Normal 2 2 2 2 5 23" xfId="6567" xr:uid="{00000000-0005-0000-0000-00000E1F0000}"/>
    <cellStyle name="Normal 2 2 2 2 5 23 2" xfId="6568" xr:uid="{00000000-0005-0000-0000-00000F1F0000}"/>
    <cellStyle name="Normal 2 2 2 2 5 24" xfId="6569" xr:uid="{00000000-0005-0000-0000-0000101F0000}"/>
    <cellStyle name="Normal 2 2 2 2 5 3" xfId="6570" xr:uid="{00000000-0005-0000-0000-0000111F0000}"/>
    <cellStyle name="Normal 2 2 2 2 5 3 10" xfId="6571" xr:uid="{00000000-0005-0000-0000-0000121F0000}"/>
    <cellStyle name="Normal 2 2 2 2 5 3 10 2" xfId="6572" xr:uid="{00000000-0005-0000-0000-0000131F0000}"/>
    <cellStyle name="Normal 2 2 2 2 5 3 11" xfId="6573" xr:uid="{00000000-0005-0000-0000-0000141F0000}"/>
    <cellStyle name="Normal 2 2 2 2 5 3 11 2" xfId="6574" xr:uid="{00000000-0005-0000-0000-0000151F0000}"/>
    <cellStyle name="Normal 2 2 2 2 5 3 12" xfId="6575" xr:uid="{00000000-0005-0000-0000-0000161F0000}"/>
    <cellStyle name="Normal 2 2 2 2 5 3 12 2" xfId="6576" xr:uid="{00000000-0005-0000-0000-0000171F0000}"/>
    <cellStyle name="Normal 2 2 2 2 5 3 13" xfId="6577" xr:uid="{00000000-0005-0000-0000-0000181F0000}"/>
    <cellStyle name="Normal 2 2 2 2 5 3 13 2" xfId="6578" xr:uid="{00000000-0005-0000-0000-0000191F0000}"/>
    <cellStyle name="Normal 2 2 2 2 5 3 14" xfId="6579" xr:uid="{00000000-0005-0000-0000-00001A1F0000}"/>
    <cellStyle name="Normal 2 2 2 2 5 3 14 2" xfId="6580" xr:uid="{00000000-0005-0000-0000-00001B1F0000}"/>
    <cellStyle name="Normal 2 2 2 2 5 3 15" xfId="6581" xr:uid="{00000000-0005-0000-0000-00001C1F0000}"/>
    <cellStyle name="Normal 2 2 2 2 5 3 15 2" xfId="6582" xr:uid="{00000000-0005-0000-0000-00001D1F0000}"/>
    <cellStyle name="Normal 2 2 2 2 5 3 16" xfId="6583" xr:uid="{00000000-0005-0000-0000-00001E1F0000}"/>
    <cellStyle name="Normal 2 2 2 2 5 3 16 2" xfId="6584" xr:uid="{00000000-0005-0000-0000-00001F1F0000}"/>
    <cellStyle name="Normal 2 2 2 2 5 3 17" xfId="6585" xr:uid="{00000000-0005-0000-0000-0000201F0000}"/>
    <cellStyle name="Normal 2 2 2 2 5 3 17 2" xfId="6586" xr:uid="{00000000-0005-0000-0000-0000211F0000}"/>
    <cellStyle name="Normal 2 2 2 2 5 3 18" xfId="6587" xr:uid="{00000000-0005-0000-0000-0000221F0000}"/>
    <cellStyle name="Normal 2 2 2 2 5 3 18 2" xfId="6588" xr:uid="{00000000-0005-0000-0000-0000231F0000}"/>
    <cellStyle name="Normal 2 2 2 2 5 3 19" xfId="6589" xr:uid="{00000000-0005-0000-0000-0000241F0000}"/>
    <cellStyle name="Normal 2 2 2 2 5 3 19 2" xfId="6590" xr:uid="{00000000-0005-0000-0000-0000251F0000}"/>
    <cellStyle name="Normal 2 2 2 2 5 3 2" xfId="6591" xr:uid="{00000000-0005-0000-0000-0000261F0000}"/>
    <cellStyle name="Normal 2 2 2 2 5 3 2 2" xfId="6592" xr:uid="{00000000-0005-0000-0000-0000271F0000}"/>
    <cellStyle name="Normal 2 2 2 2 5 3 20" xfId="6593" xr:uid="{00000000-0005-0000-0000-0000281F0000}"/>
    <cellStyle name="Normal 2 2 2 2 5 3 20 2" xfId="6594" xr:uid="{00000000-0005-0000-0000-0000291F0000}"/>
    <cellStyle name="Normal 2 2 2 2 5 3 21" xfId="6595" xr:uid="{00000000-0005-0000-0000-00002A1F0000}"/>
    <cellStyle name="Normal 2 2 2 2 5 3 21 2" xfId="6596" xr:uid="{00000000-0005-0000-0000-00002B1F0000}"/>
    <cellStyle name="Normal 2 2 2 2 5 3 22" xfId="6597" xr:uid="{00000000-0005-0000-0000-00002C1F0000}"/>
    <cellStyle name="Normal 2 2 2 2 5 3 3" xfId="6598" xr:uid="{00000000-0005-0000-0000-00002D1F0000}"/>
    <cellStyle name="Normal 2 2 2 2 5 3 3 2" xfId="6599" xr:uid="{00000000-0005-0000-0000-00002E1F0000}"/>
    <cellStyle name="Normal 2 2 2 2 5 3 4" xfId="6600" xr:uid="{00000000-0005-0000-0000-00002F1F0000}"/>
    <cellStyle name="Normal 2 2 2 2 5 3 4 2" xfId="6601" xr:uid="{00000000-0005-0000-0000-0000301F0000}"/>
    <cellStyle name="Normal 2 2 2 2 5 3 5" xfId="6602" xr:uid="{00000000-0005-0000-0000-0000311F0000}"/>
    <cellStyle name="Normal 2 2 2 2 5 3 5 2" xfId="6603" xr:uid="{00000000-0005-0000-0000-0000321F0000}"/>
    <cellStyle name="Normal 2 2 2 2 5 3 6" xfId="6604" xr:uid="{00000000-0005-0000-0000-0000331F0000}"/>
    <cellStyle name="Normal 2 2 2 2 5 3 6 2" xfId="6605" xr:uid="{00000000-0005-0000-0000-0000341F0000}"/>
    <cellStyle name="Normal 2 2 2 2 5 3 7" xfId="6606" xr:uid="{00000000-0005-0000-0000-0000351F0000}"/>
    <cellStyle name="Normal 2 2 2 2 5 3 7 2" xfId="6607" xr:uid="{00000000-0005-0000-0000-0000361F0000}"/>
    <cellStyle name="Normal 2 2 2 2 5 3 8" xfId="6608" xr:uid="{00000000-0005-0000-0000-0000371F0000}"/>
    <cellStyle name="Normal 2 2 2 2 5 3 8 2" xfId="6609" xr:uid="{00000000-0005-0000-0000-0000381F0000}"/>
    <cellStyle name="Normal 2 2 2 2 5 3 9" xfId="6610" xr:uid="{00000000-0005-0000-0000-0000391F0000}"/>
    <cellStyle name="Normal 2 2 2 2 5 3 9 2" xfId="6611" xr:uid="{00000000-0005-0000-0000-00003A1F0000}"/>
    <cellStyle name="Normal 2 2 2 2 5 4" xfId="6612" xr:uid="{00000000-0005-0000-0000-00003B1F0000}"/>
    <cellStyle name="Normal 2 2 2 2 5 4 2" xfId="6613" xr:uid="{00000000-0005-0000-0000-00003C1F0000}"/>
    <cellStyle name="Normal 2 2 2 2 5 5" xfId="6614" xr:uid="{00000000-0005-0000-0000-00003D1F0000}"/>
    <cellStyle name="Normal 2 2 2 2 5 5 2" xfId="6615" xr:uid="{00000000-0005-0000-0000-00003E1F0000}"/>
    <cellStyle name="Normal 2 2 2 2 5 6" xfId="6616" xr:uid="{00000000-0005-0000-0000-00003F1F0000}"/>
    <cellStyle name="Normal 2 2 2 2 5 6 2" xfId="6617" xr:uid="{00000000-0005-0000-0000-0000401F0000}"/>
    <cellStyle name="Normal 2 2 2 2 5 7" xfId="6618" xr:uid="{00000000-0005-0000-0000-0000411F0000}"/>
    <cellStyle name="Normal 2 2 2 2 5 7 2" xfId="6619" xr:uid="{00000000-0005-0000-0000-0000421F0000}"/>
    <cellStyle name="Normal 2 2 2 2 5 8" xfId="6620" xr:uid="{00000000-0005-0000-0000-0000431F0000}"/>
    <cellStyle name="Normal 2 2 2 2 5 8 2" xfId="6621" xr:uid="{00000000-0005-0000-0000-0000441F0000}"/>
    <cellStyle name="Normal 2 2 2 2 5 9" xfId="6622" xr:uid="{00000000-0005-0000-0000-0000451F0000}"/>
    <cellStyle name="Normal 2 2 2 2 5 9 2" xfId="6623" xr:uid="{00000000-0005-0000-0000-0000461F0000}"/>
    <cellStyle name="Normal 2 2 2 2 6" xfId="6624" xr:uid="{00000000-0005-0000-0000-0000471F0000}"/>
    <cellStyle name="Normal 2 2 2 2 6 10" xfId="6625" xr:uid="{00000000-0005-0000-0000-0000481F0000}"/>
    <cellStyle name="Normal 2 2 2 2 6 10 2" xfId="6626" xr:uid="{00000000-0005-0000-0000-0000491F0000}"/>
    <cellStyle name="Normal 2 2 2 2 6 11" xfId="6627" xr:uid="{00000000-0005-0000-0000-00004A1F0000}"/>
    <cellStyle name="Normal 2 2 2 2 6 11 2" xfId="6628" xr:uid="{00000000-0005-0000-0000-00004B1F0000}"/>
    <cellStyle name="Normal 2 2 2 2 6 12" xfId="6629" xr:uid="{00000000-0005-0000-0000-00004C1F0000}"/>
    <cellStyle name="Normal 2 2 2 2 6 12 2" xfId="6630" xr:uid="{00000000-0005-0000-0000-00004D1F0000}"/>
    <cellStyle name="Normal 2 2 2 2 6 13" xfId="6631" xr:uid="{00000000-0005-0000-0000-00004E1F0000}"/>
    <cellStyle name="Normal 2 2 2 2 6 13 2" xfId="6632" xr:uid="{00000000-0005-0000-0000-00004F1F0000}"/>
    <cellStyle name="Normal 2 2 2 2 6 14" xfId="6633" xr:uid="{00000000-0005-0000-0000-0000501F0000}"/>
    <cellStyle name="Normal 2 2 2 2 6 14 2" xfId="6634" xr:uid="{00000000-0005-0000-0000-0000511F0000}"/>
    <cellStyle name="Normal 2 2 2 2 6 15" xfId="6635" xr:uid="{00000000-0005-0000-0000-0000521F0000}"/>
    <cellStyle name="Normal 2 2 2 2 6 15 2" xfId="6636" xr:uid="{00000000-0005-0000-0000-0000531F0000}"/>
    <cellStyle name="Normal 2 2 2 2 6 16" xfId="6637" xr:uid="{00000000-0005-0000-0000-0000541F0000}"/>
    <cellStyle name="Normal 2 2 2 2 6 16 2" xfId="6638" xr:uid="{00000000-0005-0000-0000-0000551F0000}"/>
    <cellStyle name="Normal 2 2 2 2 6 17" xfId="6639" xr:uid="{00000000-0005-0000-0000-0000561F0000}"/>
    <cellStyle name="Normal 2 2 2 2 6 17 2" xfId="6640" xr:uid="{00000000-0005-0000-0000-0000571F0000}"/>
    <cellStyle name="Normal 2 2 2 2 6 18" xfId="6641" xr:uid="{00000000-0005-0000-0000-0000581F0000}"/>
    <cellStyle name="Normal 2 2 2 2 6 18 2" xfId="6642" xr:uid="{00000000-0005-0000-0000-0000591F0000}"/>
    <cellStyle name="Normal 2 2 2 2 6 19" xfId="6643" xr:uid="{00000000-0005-0000-0000-00005A1F0000}"/>
    <cellStyle name="Normal 2 2 2 2 6 19 2" xfId="6644" xr:uid="{00000000-0005-0000-0000-00005B1F0000}"/>
    <cellStyle name="Normal 2 2 2 2 6 2" xfId="6645" xr:uid="{00000000-0005-0000-0000-00005C1F0000}"/>
    <cellStyle name="Normal 2 2 2 2 6 2 10" xfId="6646" xr:uid="{00000000-0005-0000-0000-00005D1F0000}"/>
    <cellStyle name="Normal 2 2 2 2 6 2 10 2" xfId="6647" xr:uid="{00000000-0005-0000-0000-00005E1F0000}"/>
    <cellStyle name="Normal 2 2 2 2 6 2 11" xfId="6648" xr:uid="{00000000-0005-0000-0000-00005F1F0000}"/>
    <cellStyle name="Normal 2 2 2 2 6 2 11 2" xfId="6649" xr:uid="{00000000-0005-0000-0000-0000601F0000}"/>
    <cellStyle name="Normal 2 2 2 2 6 2 12" xfId="6650" xr:uid="{00000000-0005-0000-0000-0000611F0000}"/>
    <cellStyle name="Normal 2 2 2 2 6 2 12 2" xfId="6651" xr:uid="{00000000-0005-0000-0000-0000621F0000}"/>
    <cellStyle name="Normal 2 2 2 2 6 2 13" xfId="6652" xr:uid="{00000000-0005-0000-0000-0000631F0000}"/>
    <cellStyle name="Normal 2 2 2 2 6 2 13 2" xfId="6653" xr:uid="{00000000-0005-0000-0000-0000641F0000}"/>
    <cellStyle name="Normal 2 2 2 2 6 2 14" xfId="6654" xr:uid="{00000000-0005-0000-0000-0000651F0000}"/>
    <cellStyle name="Normal 2 2 2 2 6 2 14 2" xfId="6655" xr:uid="{00000000-0005-0000-0000-0000661F0000}"/>
    <cellStyle name="Normal 2 2 2 2 6 2 15" xfId="6656" xr:uid="{00000000-0005-0000-0000-0000671F0000}"/>
    <cellStyle name="Normal 2 2 2 2 6 2 15 2" xfId="6657" xr:uid="{00000000-0005-0000-0000-0000681F0000}"/>
    <cellStyle name="Normal 2 2 2 2 6 2 16" xfId="6658" xr:uid="{00000000-0005-0000-0000-0000691F0000}"/>
    <cellStyle name="Normal 2 2 2 2 6 2 16 2" xfId="6659" xr:uid="{00000000-0005-0000-0000-00006A1F0000}"/>
    <cellStyle name="Normal 2 2 2 2 6 2 17" xfId="6660" xr:uid="{00000000-0005-0000-0000-00006B1F0000}"/>
    <cellStyle name="Normal 2 2 2 2 6 2 17 2" xfId="6661" xr:uid="{00000000-0005-0000-0000-00006C1F0000}"/>
    <cellStyle name="Normal 2 2 2 2 6 2 18" xfId="6662" xr:uid="{00000000-0005-0000-0000-00006D1F0000}"/>
    <cellStyle name="Normal 2 2 2 2 6 2 18 2" xfId="6663" xr:uid="{00000000-0005-0000-0000-00006E1F0000}"/>
    <cellStyle name="Normal 2 2 2 2 6 2 19" xfId="6664" xr:uid="{00000000-0005-0000-0000-00006F1F0000}"/>
    <cellStyle name="Normal 2 2 2 2 6 2 19 2" xfId="6665" xr:uid="{00000000-0005-0000-0000-0000701F0000}"/>
    <cellStyle name="Normal 2 2 2 2 6 2 2" xfId="6666" xr:uid="{00000000-0005-0000-0000-0000711F0000}"/>
    <cellStyle name="Normal 2 2 2 2 6 2 2 2" xfId="6667" xr:uid="{00000000-0005-0000-0000-0000721F0000}"/>
    <cellStyle name="Normal 2 2 2 2 6 2 20" xfId="6668" xr:uid="{00000000-0005-0000-0000-0000731F0000}"/>
    <cellStyle name="Normal 2 2 2 2 6 2 20 2" xfId="6669" xr:uid="{00000000-0005-0000-0000-0000741F0000}"/>
    <cellStyle name="Normal 2 2 2 2 6 2 21" xfId="6670" xr:uid="{00000000-0005-0000-0000-0000751F0000}"/>
    <cellStyle name="Normal 2 2 2 2 6 2 21 2" xfId="6671" xr:uid="{00000000-0005-0000-0000-0000761F0000}"/>
    <cellStyle name="Normal 2 2 2 2 6 2 22" xfId="6672" xr:uid="{00000000-0005-0000-0000-0000771F0000}"/>
    <cellStyle name="Normal 2 2 2 2 6 2 3" xfId="6673" xr:uid="{00000000-0005-0000-0000-0000781F0000}"/>
    <cellStyle name="Normal 2 2 2 2 6 2 3 2" xfId="6674" xr:uid="{00000000-0005-0000-0000-0000791F0000}"/>
    <cellStyle name="Normal 2 2 2 2 6 2 4" xfId="6675" xr:uid="{00000000-0005-0000-0000-00007A1F0000}"/>
    <cellStyle name="Normal 2 2 2 2 6 2 4 2" xfId="6676" xr:uid="{00000000-0005-0000-0000-00007B1F0000}"/>
    <cellStyle name="Normal 2 2 2 2 6 2 5" xfId="6677" xr:uid="{00000000-0005-0000-0000-00007C1F0000}"/>
    <cellStyle name="Normal 2 2 2 2 6 2 5 2" xfId="6678" xr:uid="{00000000-0005-0000-0000-00007D1F0000}"/>
    <cellStyle name="Normal 2 2 2 2 6 2 6" xfId="6679" xr:uid="{00000000-0005-0000-0000-00007E1F0000}"/>
    <cellStyle name="Normal 2 2 2 2 6 2 6 2" xfId="6680" xr:uid="{00000000-0005-0000-0000-00007F1F0000}"/>
    <cellStyle name="Normal 2 2 2 2 6 2 7" xfId="6681" xr:uid="{00000000-0005-0000-0000-0000801F0000}"/>
    <cellStyle name="Normal 2 2 2 2 6 2 7 2" xfId="6682" xr:uid="{00000000-0005-0000-0000-0000811F0000}"/>
    <cellStyle name="Normal 2 2 2 2 6 2 8" xfId="6683" xr:uid="{00000000-0005-0000-0000-0000821F0000}"/>
    <cellStyle name="Normal 2 2 2 2 6 2 8 2" xfId="6684" xr:uid="{00000000-0005-0000-0000-0000831F0000}"/>
    <cellStyle name="Normal 2 2 2 2 6 2 9" xfId="6685" xr:uid="{00000000-0005-0000-0000-0000841F0000}"/>
    <cellStyle name="Normal 2 2 2 2 6 2 9 2" xfId="6686" xr:uid="{00000000-0005-0000-0000-0000851F0000}"/>
    <cellStyle name="Normal 2 2 2 2 6 20" xfId="6687" xr:uid="{00000000-0005-0000-0000-0000861F0000}"/>
    <cellStyle name="Normal 2 2 2 2 6 20 2" xfId="6688" xr:uid="{00000000-0005-0000-0000-0000871F0000}"/>
    <cellStyle name="Normal 2 2 2 2 6 21" xfId="6689" xr:uid="{00000000-0005-0000-0000-0000881F0000}"/>
    <cellStyle name="Normal 2 2 2 2 6 21 2" xfId="6690" xr:uid="{00000000-0005-0000-0000-0000891F0000}"/>
    <cellStyle name="Normal 2 2 2 2 6 22" xfId="6691" xr:uid="{00000000-0005-0000-0000-00008A1F0000}"/>
    <cellStyle name="Normal 2 2 2 2 6 22 2" xfId="6692" xr:uid="{00000000-0005-0000-0000-00008B1F0000}"/>
    <cellStyle name="Normal 2 2 2 2 6 23" xfId="6693" xr:uid="{00000000-0005-0000-0000-00008C1F0000}"/>
    <cellStyle name="Normal 2 2 2 2 6 23 2" xfId="6694" xr:uid="{00000000-0005-0000-0000-00008D1F0000}"/>
    <cellStyle name="Normal 2 2 2 2 6 24" xfId="6695" xr:uid="{00000000-0005-0000-0000-00008E1F0000}"/>
    <cellStyle name="Normal 2 2 2 2 6 3" xfId="6696" xr:uid="{00000000-0005-0000-0000-00008F1F0000}"/>
    <cellStyle name="Normal 2 2 2 2 6 3 10" xfId="6697" xr:uid="{00000000-0005-0000-0000-0000901F0000}"/>
    <cellStyle name="Normal 2 2 2 2 6 3 10 2" xfId="6698" xr:uid="{00000000-0005-0000-0000-0000911F0000}"/>
    <cellStyle name="Normal 2 2 2 2 6 3 11" xfId="6699" xr:uid="{00000000-0005-0000-0000-0000921F0000}"/>
    <cellStyle name="Normal 2 2 2 2 6 3 11 2" xfId="6700" xr:uid="{00000000-0005-0000-0000-0000931F0000}"/>
    <cellStyle name="Normal 2 2 2 2 6 3 12" xfId="6701" xr:uid="{00000000-0005-0000-0000-0000941F0000}"/>
    <cellStyle name="Normal 2 2 2 2 6 3 12 2" xfId="6702" xr:uid="{00000000-0005-0000-0000-0000951F0000}"/>
    <cellStyle name="Normal 2 2 2 2 6 3 13" xfId="6703" xr:uid="{00000000-0005-0000-0000-0000961F0000}"/>
    <cellStyle name="Normal 2 2 2 2 6 3 13 2" xfId="6704" xr:uid="{00000000-0005-0000-0000-0000971F0000}"/>
    <cellStyle name="Normal 2 2 2 2 6 3 14" xfId="6705" xr:uid="{00000000-0005-0000-0000-0000981F0000}"/>
    <cellStyle name="Normal 2 2 2 2 6 3 14 2" xfId="6706" xr:uid="{00000000-0005-0000-0000-0000991F0000}"/>
    <cellStyle name="Normal 2 2 2 2 6 3 15" xfId="6707" xr:uid="{00000000-0005-0000-0000-00009A1F0000}"/>
    <cellStyle name="Normal 2 2 2 2 6 3 15 2" xfId="6708" xr:uid="{00000000-0005-0000-0000-00009B1F0000}"/>
    <cellStyle name="Normal 2 2 2 2 6 3 16" xfId="6709" xr:uid="{00000000-0005-0000-0000-00009C1F0000}"/>
    <cellStyle name="Normal 2 2 2 2 6 3 16 2" xfId="6710" xr:uid="{00000000-0005-0000-0000-00009D1F0000}"/>
    <cellStyle name="Normal 2 2 2 2 6 3 17" xfId="6711" xr:uid="{00000000-0005-0000-0000-00009E1F0000}"/>
    <cellStyle name="Normal 2 2 2 2 6 3 17 2" xfId="6712" xr:uid="{00000000-0005-0000-0000-00009F1F0000}"/>
    <cellStyle name="Normal 2 2 2 2 6 3 18" xfId="6713" xr:uid="{00000000-0005-0000-0000-0000A01F0000}"/>
    <cellStyle name="Normal 2 2 2 2 6 3 18 2" xfId="6714" xr:uid="{00000000-0005-0000-0000-0000A11F0000}"/>
    <cellStyle name="Normal 2 2 2 2 6 3 19" xfId="6715" xr:uid="{00000000-0005-0000-0000-0000A21F0000}"/>
    <cellStyle name="Normal 2 2 2 2 6 3 19 2" xfId="6716" xr:uid="{00000000-0005-0000-0000-0000A31F0000}"/>
    <cellStyle name="Normal 2 2 2 2 6 3 2" xfId="6717" xr:uid="{00000000-0005-0000-0000-0000A41F0000}"/>
    <cellStyle name="Normal 2 2 2 2 6 3 2 2" xfId="6718" xr:uid="{00000000-0005-0000-0000-0000A51F0000}"/>
    <cellStyle name="Normal 2 2 2 2 6 3 20" xfId="6719" xr:uid="{00000000-0005-0000-0000-0000A61F0000}"/>
    <cellStyle name="Normal 2 2 2 2 6 3 20 2" xfId="6720" xr:uid="{00000000-0005-0000-0000-0000A71F0000}"/>
    <cellStyle name="Normal 2 2 2 2 6 3 21" xfId="6721" xr:uid="{00000000-0005-0000-0000-0000A81F0000}"/>
    <cellStyle name="Normal 2 2 2 2 6 3 21 2" xfId="6722" xr:uid="{00000000-0005-0000-0000-0000A91F0000}"/>
    <cellStyle name="Normal 2 2 2 2 6 3 22" xfId="6723" xr:uid="{00000000-0005-0000-0000-0000AA1F0000}"/>
    <cellStyle name="Normal 2 2 2 2 6 3 3" xfId="6724" xr:uid="{00000000-0005-0000-0000-0000AB1F0000}"/>
    <cellStyle name="Normal 2 2 2 2 6 3 3 2" xfId="6725" xr:uid="{00000000-0005-0000-0000-0000AC1F0000}"/>
    <cellStyle name="Normal 2 2 2 2 6 3 4" xfId="6726" xr:uid="{00000000-0005-0000-0000-0000AD1F0000}"/>
    <cellStyle name="Normal 2 2 2 2 6 3 4 2" xfId="6727" xr:uid="{00000000-0005-0000-0000-0000AE1F0000}"/>
    <cellStyle name="Normal 2 2 2 2 6 3 5" xfId="6728" xr:uid="{00000000-0005-0000-0000-0000AF1F0000}"/>
    <cellStyle name="Normal 2 2 2 2 6 3 5 2" xfId="6729" xr:uid="{00000000-0005-0000-0000-0000B01F0000}"/>
    <cellStyle name="Normal 2 2 2 2 6 3 6" xfId="6730" xr:uid="{00000000-0005-0000-0000-0000B11F0000}"/>
    <cellStyle name="Normal 2 2 2 2 6 3 6 2" xfId="6731" xr:uid="{00000000-0005-0000-0000-0000B21F0000}"/>
    <cellStyle name="Normal 2 2 2 2 6 3 7" xfId="6732" xr:uid="{00000000-0005-0000-0000-0000B31F0000}"/>
    <cellStyle name="Normal 2 2 2 2 6 3 7 2" xfId="6733" xr:uid="{00000000-0005-0000-0000-0000B41F0000}"/>
    <cellStyle name="Normal 2 2 2 2 6 3 8" xfId="6734" xr:uid="{00000000-0005-0000-0000-0000B51F0000}"/>
    <cellStyle name="Normal 2 2 2 2 6 3 8 2" xfId="6735" xr:uid="{00000000-0005-0000-0000-0000B61F0000}"/>
    <cellStyle name="Normal 2 2 2 2 6 3 9" xfId="6736" xr:uid="{00000000-0005-0000-0000-0000B71F0000}"/>
    <cellStyle name="Normal 2 2 2 2 6 3 9 2" xfId="6737" xr:uid="{00000000-0005-0000-0000-0000B81F0000}"/>
    <cellStyle name="Normal 2 2 2 2 6 4" xfId="6738" xr:uid="{00000000-0005-0000-0000-0000B91F0000}"/>
    <cellStyle name="Normal 2 2 2 2 6 4 2" xfId="6739" xr:uid="{00000000-0005-0000-0000-0000BA1F0000}"/>
    <cellStyle name="Normal 2 2 2 2 6 5" xfId="6740" xr:uid="{00000000-0005-0000-0000-0000BB1F0000}"/>
    <cellStyle name="Normal 2 2 2 2 6 5 2" xfId="6741" xr:uid="{00000000-0005-0000-0000-0000BC1F0000}"/>
    <cellStyle name="Normal 2 2 2 2 6 6" xfId="6742" xr:uid="{00000000-0005-0000-0000-0000BD1F0000}"/>
    <cellStyle name="Normal 2 2 2 2 6 6 2" xfId="6743" xr:uid="{00000000-0005-0000-0000-0000BE1F0000}"/>
    <cellStyle name="Normal 2 2 2 2 6 7" xfId="6744" xr:uid="{00000000-0005-0000-0000-0000BF1F0000}"/>
    <cellStyle name="Normal 2 2 2 2 6 7 2" xfId="6745" xr:uid="{00000000-0005-0000-0000-0000C01F0000}"/>
    <cellStyle name="Normal 2 2 2 2 6 8" xfId="6746" xr:uid="{00000000-0005-0000-0000-0000C11F0000}"/>
    <cellStyle name="Normal 2 2 2 2 6 8 2" xfId="6747" xr:uid="{00000000-0005-0000-0000-0000C21F0000}"/>
    <cellStyle name="Normal 2 2 2 2 6 9" xfId="6748" xr:uid="{00000000-0005-0000-0000-0000C31F0000}"/>
    <cellStyle name="Normal 2 2 2 2 6 9 2" xfId="6749" xr:uid="{00000000-0005-0000-0000-0000C41F0000}"/>
    <cellStyle name="Normal 2 2 2 2 7" xfId="6750" xr:uid="{00000000-0005-0000-0000-0000C51F0000}"/>
    <cellStyle name="Normal 2 2 2 2 7 10" xfId="6751" xr:uid="{00000000-0005-0000-0000-0000C61F0000}"/>
    <cellStyle name="Normal 2 2 2 2 7 10 2" xfId="6752" xr:uid="{00000000-0005-0000-0000-0000C71F0000}"/>
    <cellStyle name="Normal 2 2 2 2 7 11" xfId="6753" xr:uid="{00000000-0005-0000-0000-0000C81F0000}"/>
    <cellStyle name="Normal 2 2 2 2 7 11 2" xfId="6754" xr:uid="{00000000-0005-0000-0000-0000C91F0000}"/>
    <cellStyle name="Normal 2 2 2 2 7 12" xfId="6755" xr:uid="{00000000-0005-0000-0000-0000CA1F0000}"/>
    <cellStyle name="Normal 2 2 2 2 7 12 2" xfId="6756" xr:uid="{00000000-0005-0000-0000-0000CB1F0000}"/>
    <cellStyle name="Normal 2 2 2 2 7 13" xfId="6757" xr:uid="{00000000-0005-0000-0000-0000CC1F0000}"/>
    <cellStyle name="Normal 2 2 2 2 7 13 2" xfId="6758" xr:uid="{00000000-0005-0000-0000-0000CD1F0000}"/>
    <cellStyle name="Normal 2 2 2 2 7 14" xfId="6759" xr:uid="{00000000-0005-0000-0000-0000CE1F0000}"/>
    <cellStyle name="Normal 2 2 2 2 7 14 2" xfId="6760" xr:uid="{00000000-0005-0000-0000-0000CF1F0000}"/>
    <cellStyle name="Normal 2 2 2 2 7 15" xfId="6761" xr:uid="{00000000-0005-0000-0000-0000D01F0000}"/>
    <cellStyle name="Normal 2 2 2 2 7 15 2" xfId="6762" xr:uid="{00000000-0005-0000-0000-0000D11F0000}"/>
    <cellStyle name="Normal 2 2 2 2 7 16" xfId="6763" xr:uid="{00000000-0005-0000-0000-0000D21F0000}"/>
    <cellStyle name="Normal 2 2 2 2 7 16 2" xfId="6764" xr:uid="{00000000-0005-0000-0000-0000D31F0000}"/>
    <cellStyle name="Normal 2 2 2 2 7 17" xfId="6765" xr:uid="{00000000-0005-0000-0000-0000D41F0000}"/>
    <cellStyle name="Normal 2 2 2 2 7 17 2" xfId="6766" xr:uid="{00000000-0005-0000-0000-0000D51F0000}"/>
    <cellStyle name="Normal 2 2 2 2 7 18" xfId="6767" xr:uid="{00000000-0005-0000-0000-0000D61F0000}"/>
    <cellStyle name="Normal 2 2 2 2 7 18 2" xfId="6768" xr:uid="{00000000-0005-0000-0000-0000D71F0000}"/>
    <cellStyle name="Normal 2 2 2 2 7 19" xfId="6769" xr:uid="{00000000-0005-0000-0000-0000D81F0000}"/>
    <cellStyle name="Normal 2 2 2 2 7 19 2" xfId="6770" xr:uid="{00000000-0005-0000-0000-0000D91F0000}"/>
    <cellStyle name="Normal 2 2 2 2 7 2" xfId="6771" xr:uid="{00000000-0005-0000-0000-0000DA1F0000}"/>
    <cellStyle name="Normal 2 2 2 2 7 2 2" xfId="6772" xr:uid="{00000000-0005-0000-0000-0000DB1F0000}"/>
    <cellStyle name="Normal 2 2 2 2 7 20" xfId="6773" xr:uid="{00000000-0005-0000-0000-0000DC1F0000}"/>
    <cellStyle name="Normal 2 2 2 2 7 20 2" xfId="6774" xr:uid="{00000000-0005-0000-0000-0000DD1F0000}"/>
    <cellStyle name="Normal 2 2 2 2 7 21" xfId="6775" xr:uid="{00000000-0005-0000-0000-0000DE1F0000}"/>
    <cellStyle name="Normal 2 2 2 2 7 21 2" xfId="6776" xr:uid="{00000000-0005-0000-0000-0000DF1F0000}"/>
    <cellStyle name="Normal 2 2 2 2 7 22" xfId="6777" xr:uid="{00000000-0005-0000-0000-0000E01F0000}"/>
    <cellStyle name="Normal 2 2 2 2 7 3" xfId="6778" xr:uid="{00000000-0005-0000-0000-0000E11F0000}"/>
    <cellStyle name="Normal 2 2 2 2 7 3 2" xfId="6779" xr:uid="{00000000-0005-0000-0000-0000E21F0000}"/>
    <cellStyle name="Normal 2 2 2 2 7 4" xfId="6780" xr:uid="{00000000-0005-0000-0000-0000E31F0000}"/>
    <cellStyle name="Normal 2 2 2 2 7 4 2" xfId="6781" xr:uid="{00000000-0005-0000-0000-0000E41F0000}"/>
    <cellStyle name="Normal 2 2 2 2 7 5" xfId="6782" xr:uid="{00000000-0005-0000-0000-0000E51F0000}"/>
    <cellStyle name="Normal 2 2 2 2 7 5 2" xfId="6783" xr:uid="{00000000-0005-0000-0000-0000E61F0000}"/>
    <cellStyle name="Normal 2 2 2 2 7 6" xfId="6784" xr:uid="{00000000-0005-0000-0000-0000E71F0000}"/>
    <cellStyle name="Normal 2 2 2 2 7 6 2" xfId="6785" xr:uid="{00000000-0005-0000-0000-0000E81F0000}"/>
    <cellStyle name="Normal 2 2 2 2 7 7" xfId="6786" xr:uid="{00000000-0005-0000-0000-0000E91F0000}"/>
    <cellStyle name="Normal 2 2 2 2 7 7 2" xfId="6787" xr:uid="{00000000-0005-0000-0000-0000EA1F0000}"/>
    <cellStyle name="Normal 2 2 2 2 7 8" xfId="6788" xr:uid="{00000000-0005-0000-0000-0000EB1F0000}"/>
    <cellStyle name="Normal 2 2 2 2 7 8 2" xfId="6789" xr:uid="{00000000-0005-0000-0000-0000EC1F0000}"/>
    <cellStyle name="Normal 2 2 2 2 7 9" xfId="6790" xr:uid="{00000000-0005-0000-0000-0000ED1F0000}"/>
    <cellStyle name="Normal 2 2 2 2 7 9 2" xfId="6791" xr:uid="{00000000-0005-0000-0000-0000EE1F0000}"/>
    <cellStyle name="Normal 2 2 2 2 8" xfId="6792" xr:uid="{00000000-0005-0000-0000-0000EF1F0000}"/>
    <cellStyle name="Normal 2 2 2 2 8 10" xfId="6793" xr:uid="{00000000-0005-0000-0000-0000F01F0000}"/>
    <cellStyle name="Normal 2 2 2 2 8 10 2" xfId="6794" xr:uid="{00000000-0005-0000-0000-0000F11F0000}"/>
    <cellStyle name="Normal 2 2 2 2 8 11" xfId="6795" xr:uid="{00000000-0005-0000-0000-0000F21F0000}"/>
    <cellStyle name="Normal 2 2 2 2 8 11 2" xfId="6796" xr:uid="{00000000-0005-0000-0000-0000F31F0000}"/>
    <cellStyle name="Normal 2 2 2 2 8 12" xfId="6797" xr:uid="{00000000-0005-0000-0000-0000F41F0000}"/>
    <cellStyle name="Normal 2 2 2 2 8 12 2" xfId="6798" xr:uid="{00000000-0005-0000-0000-0000F51F0000}"/>
    <cellStyle name="Normal 2 2 2 2 8 13" xfId="6799" xr:uid="{00000000-0005-0000-0000-0000F61F0000}"/>
    <cellStyle name="Normal 2 2 2 2 8 13 2" xfId="6800" xr:uid="{00000000-0005-0000-0000-0000F71F0000}"/>
    <cellStyle name="Normal 2 2 2 2 8 14" xfId="6801" xr:uid="{00000000-0005-0000-0000-0000F81F0000}"/>
    <cellStyle name="Normal 2 2 2 2 8 14 2" xfId="6802" xr:uid="{00000000-0005-0000-0000-0000F91F0000}"/>
    <cellStyle name="Normal 2 2 2 2 8 15" xfId="6803" xr:uid="{00000000-0005-0000-0000-0000FA1F0000}"/>
    <cellStyle name="Normal 2 2 2 2 8 15 2" xfId="6804" xr:uid="{00000000-0005-0000-0000-0000FB1F0000}"/>
    <cellStyle name="Normal 2 2 2 2 8 16" xfId="6805" xr:uid="{00000000-0005-0000-0000-0000FC1F0000}"/>
    <cellStyle name="Normal 2 2 2 2 8 16 2" xfId="6806" xr:uid="{00000000-0005-0000-0000-0000FD1F0000}"/>
    <cellStyle name="Normal 2 2 2 2 8 17" xfId="6807" xr:uid="{00000000-0005-0000-0000-0000FE1F0000}"/>
    <cellStyle name="Normal 2 2 2 2 8 17 2" xfId="6808" xr:uid="{00000000-0005-0000-0000-0000FF1F0000}"/>
    <cellStyle name="Normal 2 2 2 2 8 18" xfId="6809" xr:uid="{00000000-0005-0000-0000-000000200000}"/>
    <cellStyle name="Normal 2 2 2 2 8 18 2" xfId="6810" xr:uid="{00000000-0005-0000-0000-000001200000}"/>
    <cellStyle name="Normal 2 2 2 2 8 19" xfId="6811" xr:uid="{00000000-0005-0000-0000-000002200000}"/>
    <cellStyle name="Normal 2 2 2 2 8 19 2" xfId="6812" xr:uid="{00000000-0005-0000-0000-000003200000}"/>
    <cellStyle name="Normal 2 2 2 2 8 2" xfId="6813" xr:uid="{00000000-0005-0000-0000-000004200000}"/>
    <cellStyle name="Normal 2 2 2 2 8 2 2" xfId="6814" xr:uid="{00000000-0005-0000-0000-000005200000}"/>
    <cellStyle name="Normal 2 2 2 2 8 20" xfId="6815" xr:uid="{00000000-0005-0000-0000-000006200000}"/>
    <cellStyle name="Normal 2 2 2 2 8 20 2" xfId="6816" xr:uid="{00000000-0005-0000-0000-000007200000}"/>
    <cellStyle name="Normal 2 2 2 2 8 21" xfId="6817" xr:uid="{00000000-0005-0000-0000-000008200000}"/>
    <cellStyle name="Normal 2 2 2 2 8 21 2" xfId="6818" xr:uid="{00000000-0005-0000-0000-000009200000}"/>
    <cellStyle name="Normal 2 2 2 2 8 22" xfId="6819" xr:uid="{00000000-0005-0000-0000-00000A200000}"/>
    <cellStyle name="Normal 2 2 2 2 8 3" xfId="6820" xr:uid="{00000000-0005-0000-0000-00000B200000}"/>
    <cellStyle name="Normal 2 2 2 2 8 3 2" xfId="6821" xr:uid="{00000000-0005-0000-0000-00000C200000}"/>
    <cellStyle name="Normal 2 2 2 2 8 4" xfId="6822" xr:uid="{00000000-0005-0000-0000-00000D200000}"/>
    <cellStyle name="Normal 2 2 2 2 8 4 2" xfId="6823" xr:uid="{00000000-0005-0000-0000-00000E200000}"/>
    <cellStyle name="Normal 2 2 2 2 8 5" xfId="6824" xr:uid="{00000000-0005-0000-0000-00000F200000}"/>
    <cellStyle name="Normal 2 2 2 2 8 5 2" xfId="6825" xr:uid="{00000000-0005-0000-0000-000010200000}"/>
    <cellStyle name="Normal 2 2 2 2 8 6" xfId="6826" xr:uid="{00000000-0005-0000-0000-000011200000}"/>
    <cellStyle name="Normal 2 2 2 2 8 6 2" xfId="6827" xr:uid="{00000000-0005-0000-0000-000012200000}"/>
    <cellStyle name="Normal 2 2 2 2 8 7" xfId="6828" xr:uid="{00000000-0005-0000-0000-000013200000}"/>
    <cellStyle name="Normal 2 2 2 2 8 7 2" xfId="6829" xr:uid="{00000000-0005-0000-0000-000014200000}"/>
    <cellStyle name="Normal 2 2 2 2 8 8" xfId="6830" xr:uid="{00000000-0005-0000-0000-000015200000}"/>
    <cellStyle name="Normal 2 2 2 2 8 8 2" xfId="6831" xr:uid="{00000000-0005-0000-0000-000016200000}"/>
    <cellStyle name="Normal 2 2 2 2 8 9" xfId="6832" xr:uid="{00000000-0005-0000-0000-000017200000}"/>
    <cellStyle name="Normal 2 2 2 2 8 9 2" xfId="6833" xr:uid="{00000000-0005-0000-0000-000018200000}"/>
    <cellStyle name="Normal 2 2 2 2 9" xfId="6834" xr:uid="{00000000-0005-0000-0000-000019200000}"/>
    <cellStyle name="Normal 2 2 2 2 9 2" xfId="6835" xr:uid="{00000000-0005-0000-0000-00001A200000}"/>
    <cellStyle name="Normal 2 2 2 20" xfId="6836" xr:uid="{00000000-0005-0000-0000-00001B200000}"/>
    <cellStyle name="Normal 2 2 2 20 2" xfId="6837" xr:uid="{00000000-0005-0000-0000-00001C200000}"/>
    <cellStyle name="Normal 2 2 2 21" xfId="6838" xr:uid="{00000000-0005-0000-0000-00001D200000}"/>
    <cellStyle name="Normal 2 2 2 21 2" xfId="6839" xr:uid="{00000000-0005-0000-0000-00001E200000}"/>
    <cellStyle name="Normal 2 2 2 22" xfId="6840" xr:uid="{00000000-0005-0000-0000-00001F200000}"/>
    <cellStyle name="Normal 2 2 2 22 2" xfId="6841" xr:uid="{00000000-0005-0000-0000-000020200000}"/>
    <cellStyle name="Normal 2 2 2 23" xfId="6842" xr:uid="{00000000-0005-0000-0000-000021200000}"/>
    <cellStyle name="Normal 2 2 2 23 2" xfId="6843" xr:uid="{00000000-0005-0000-0000-000022200000}"/>
    <cellStyle name="Normal 2 2 2 24" xfId="6844" xr:uid="{00000000-0005-0000-0000-000023200000}"/>
    <cellStyle name="Normal 2 2 2 24 2" xfId="6845" xr:uid="{00000000-0005-0000-0000-000024200000}"/>
    <cellStyle name="Normal 2 2 2 25" xfId="6846" xr:uid="{00000000-0005-0000-0000-000025200000}"/>
    <cellStyle name="Normal 2 2 2 25 2" xfId="6847" xr:uid="{00000000-0005-0000-0000-000026200000}"/>
    <cellStyle name="Normal 2 2 2 26" xfId="6848" xr:uid="{00000000-0005-0000-0000-000027200000}"/>
    <cellStyle name="Normal 2 2 2 26 2" xfId="6849" xr:uid="{00000000-0005-0000-0000-000028200000}"/>
    <cellStyle name="Normal 2 2 2 27" xfId="6850" xr:uid="{00000000-0005-0000-0000-000029200000}"/>
    <cellStyle name="Normal 2 2 2 27 2" xfId="6851" xr:uid="{00000000-0005-0000-0000-00002A200000}"/>
    <cellStyle name="Normal 2 2 2 28" xfId="6852" xr:uid="{00000000-0005-0000-0000-00002B200000}"/>
    <cellStyle name="Normal 2 2 2 28 2" xfId="6853" xr:uid="{00000000-0005-0000-0000-00002C200000}"/>
    <cellStyle name="Normal 2 2 2 29" xfId="6854" xr:uid="{00000000-0005-0000-0000-00002D200000}"/>
    <cellStyle name="Normal 2 2 2 29 2" xfId="6855" xr:uid="{00000000-0005-0000-0000-00002E200000}"/>
    <cellStyle name="Normal 2 2 2 3" xfId="6856" xr:uid="{00000000-0005-0000-0000-00002F200000}"/>
    <cellStyle name="Normal 2 2 2 3 10" xfId="6857" xr:uid="{00000000-0005-0000-0000-000030200000}"/>
    <cellStyle name="Normal 2 2 2 3 10 2" xfId="6858" xr:uid="{00000000-0005-0000-0000-000031200000}"/>
    <cellStyle name="Normal 2 2 2 3 11" xfId="6859" xr:uid="{00000000-0005-0000-0000-000032200000}"/>
    <cellStyle name="Normal 2 2 2 3 11 2" xfId="6860" xr:uid="{00000000-0005-0000-0000-000033200000}"/>
    <cellStyle name="Normal 2 2 2 3 12" xfId="6861" xr:uid="{00000000-0005-0000-0000-000034200000}"/>
    <cellStyle name="Normal 2 2 2 3 12 2" xfId="6862" xr:uid="{00000000-0005-0000-0000-000035200000}"/>
    <cellStyle name="Normal 2 2 2 3 13" xfId="6863" xr:uid="{00000000-0005-0000-0000-000036200000}"/>
    <cellStyle name="Normal 2 2 2 3 13 2" xfId="6864" xr:uid="{00000000-0005-0000-0000-000037200000}"/>
    <cellStyle name="Normal 2 2 2 3 14" xfId="6865" xr:uid="{00000000-0005-0000-0000-000038200000}"/>
    <cellStyle name="Normal 2 2 2 3 14 2" xfId="6866" xr:uid="{00000000-0005-0000-0000-000039200000}"/>
    <cellStyle name="Normal 2 2 2 3 15" xfId="6867" xr:uid="{00000000-0005-0000-0000-00003A200000}"/>
    <cellStyle name="Normal 2 2 2 3 15 2" xfId="6868" xr:uid="{00000000-0005-0000-0000-00003B200000}"/>
    <cellStyle name="Normal 2 2 2 3 16" xfId="6869" xr:uid="{00000000-0005-0000-0000-00003C200000}"/>
    <cellStyle name="Normal 2 2 2 3 16 2" xfId="6870" xr:uid="{00000000-0005-0000-0000-00003D200000}"/>
    <cellStyle name="Normal 2 2 2 3 17" xfId="6871" xr:uid="{00000000-0005-0000-0000-00003E200000}"/>
    <cellStyle name="Normal 2 2 2 3 17 2" xfId="6872" xr:uid="{00000000-0005-0000-0000-00003F200000}"/>
    <cellStyle name="Normal 2 2 2 3 18" xfId="6873" xr:uid="{00000000-0005-0000-0000-000040200000}"/>
    <cellStyle name="Normal 2 2 2 3 18 2" xfId="6874" xr:uid="{00000000-0005-0000-0000-000041200000}"/>
    <cellStyle name="Normal 2 2 2 3 19" xfId="6875" xr:uid="{00000000-0005-0000-0000-000042200000}"/>
    <cellStyle name="Normal 2 2 2 3 19 2" xfId="6876" xr:uid="{00000000-0005-0000-0000-000043200000}"/>
    <cellStyle name="Normal 2 2 2 3 2" xfId="6877" xr:uid="{00000000-0005-0000-0000-000044200000}"/>
    <cellStyle name="Normal 2 2 2 3 2 10" xfId="6878" xr:uid="{00000000-0005-0000-0000-000045200000}"/>
    <cellStyle name="Normal 2 2 2 3 2 10 2" xfId="6879" xr:uid="{00000000-0005-0000-0000-000046200000}"/>
    <cellStyle name="Normal 2 2 2 3 2 11" xfId="6880" xr:uid="{00000000-0005-0000-0000-000047200000}"/>
    <cellStyle name="Normal 2 2 2 3 2 11 2" xfId="6881" xr:uid="{00000000-0005-0000-0000-000048200000}"/>
    <cellStyle name="Normal 2 2 2 3 2 12" xfId="6882" xr:uid="{00000000-0005-0000-0000-000049200000}"/>
    <cellStyle name="Normal 2 2 2 3 2 12 2" xfId="6883" xr:uid="{00000000-0005-0000-0000-00004A200000}"/>
    <cellStyle name="Normal 2 2 2 3 2 13" xfId="6884" xr:uid="{00000000-0005-0000-0000-00004B200000}"/>
    <cellStyle name="Normal 2 2 2 3 2 13 2" xfId="6885" xr:uid="{00000000-0005-0000-0000-00004C200000}"/>
    <cellStyle name="Normal 2 2 2 3 2 14" xfId="6886" xr:uid="{00000000-0005-0000-0000-00004D200000}"/>
    <cellStyle name="Normal 2 2 2 3 2 14 2" xfId="6887" xr:uid="{00000000-0005-0000-0000-00004E200000}"/>
    <cellStyle name="Normal 2 2 2 3 2 15" xfId="6888" xr:uid="{00000000-0005-0000-0000-00004F200000}"/>
    <cellStyle name="Normal 2 2 2 3 2 15 2" xfId="6889" xr:uid="{00000000-0005-0000-0000-000050200000}"/>
    <cellStyle name="Normal 2 2 2 3 2 16" xfId="6890" xr:uid="{00000000-0005-0000-0000-000051200000}"/>
    <cellStyle name="Normal 2 2 2 3 2 16 2" xfId="6891" xr:uid="{00000000-0005-0000-0000-000052200000}"/>
    <cellStyle name="Normal 2 2 2 3 2 17" xfId="6892" xr:uid="{00000000-0005-0000-0000-000053200000}"/>
    <cellStyle name="Normal 2 2 2 3 2 17 2" xfId="6893" xr:uid="{00000000-0005-0000-0000-000054200000}"/>
    <cellStyle name="Normal 2 2 2 3 2 18" xfId="6894" xr:uid="{00000000-0005-0000-0000-000055200000}"/>
    <cellStyle name="Normal 2 2 2 3 2 18 2" xfId="6895" xr:uid="{00000000-0005-0000-0000-000056200000}"/>
    <cellStyle name="Normal 2 2 2 3 2 19" xfId="6896" xr:uid="{00000000-0005-0000-0000-000057200000}"/>
    <cellStyle name="Normal 2 2 2 3 2 19 2" xfId="6897" xr:uid="{00000000-0005-0000-0000-000058200000}"/>
    <cellStyle name="Normal 2 2 2 3 2 2" xfId="6898" xr:uid="{00000000-0005-0000-0000-000059200000}"/>
    <cellStyle name="Normal 2 2 2 3 2 2 10" xfId="6899" xr:uid="{00000000-0005-0000-0000-00005A200000}"/>
    <cellStyle name="Normal 2 2 2 3 2 2 10 2" xfId="6900" xr:uid="{00000000-0005-0000-0000-00005B200000}"/>
    <cellStyle name="Normal 2 2 2 3 2 2 11" xfId="6901" xr:uid="{00000000-0005-0000-0000-00005C200000}"/>
    <cellStyle name="Normal 2 2 2 3 2 2 11 2" xfId="6902" xr:uid="{00000000-0005-0000-0000-00005D200000}"/>
    <cellStyle name="Normal 2 2 2 3 2 2 12" xfId="6903" xr:uid="{00000000-0005-0000-0000-00005E200000}"/>
    <cellStyle name="Normal 2 2 2 3 2 2 12 2" xfId="6904" xr:uid="{00000000-0005-0000-0000-00005F200000}"/>
    <cellStyle name="Normal 2 2 2 3 2 2 13" xfId="6905" xr:uid="{00000000-0005-0000-0000-000060200000}"/>
    <cellStyle name="Normal 2 2 2 3 2 2 13 2" xfId="6906" xr:uid="{00000000-0005-0000-0000-000061200000}"/>
    <cellStyle name="Normal 2 2 2 3 2 2 14" xfId="6907" xr:uid="{00000000-0005-0000-0000-000062200000}"/>
    <cellStyle name="Normal 2 2 2 3 2 2 14 2" xfId="6908" xr:uid="{00000000-0005-0000-0000-000063200000}"/>
    <cellStyle name="Normal 2 2 2 3 2 2 15" xfId="6909" xr:uid="{00000000-0005-0000-0000-000064200000}"/>
    <cellStyle name="Normal 2 2 2 3 2 2 15 2" xfId="6910" xr:uid="{00000000-0005-0000-0000-000065200000}"/>
    <cellStyle name="Normal 2 2 2 3 2 2 16" xfId="6911" xr:uid="{00000000-0005-0000-0000-000066200000}"/>
    <cellStyle name="Normal 2 2 2 3 2 2 16 2" xfId="6912" xr:uid="{00000000-0005-0000-0000-000067200000}"/>
    <cellStyle name="Normal 2 2 2 3 2 2 17" xfId="6913" xr:uid="{00000000-0005-0000-0000-000068200000}"/>
    <cellStyle name="Normal 2 2 2 3 2 2 17 2" xfId="6914" xr:uid="{00000000-0005-0000-0000-000069200000}"/>
    <cellStyle name="Normal 2 2 2 3 2 2 18" xfId="6915" xr:uid="{00000000-0005-0000-0000-00006A200000}"/>
    <cellStyle name="Normal 2 2 2 3 2 2 18 2" xfId="6916" xr:uid="{00000000-0005-0000-0000-00006B200000}"/>
    <cellStyle name="Normal 2 2 2 3 2 2 19" xfId="6917" xr:uid="{00000000-0005-0000-0000-00006C200000}"/>
    <cellStyle name="Normal 2 2 2 3 2 2 19 2" xfId="6918" xr:uid="{00000000-0005-0000-0000-00006D200000}"/>
    <cellStyle name="Normal 2 2 2 3 2 2 2" xfId="6919" xr:uid="{00000000-0005-0000-0000-00006E200000}"/>
    <cellStyle name="Normal 2 2 2 3 2 2 2 10" xfId="6920" xr:uid="{00000000-0005-0000-0000-00006F200000}"/>
    <cellStyle name="Normal 2 2 2 3 2 2 2 10 2" xfId="6921" xr:uid="{00000000-0005-0000-0000-000070200000}"/>
    <cellStyle name="Normal 2 2 2 3 2 2 2 11" xfId="6922" xr:uid="{00000000-0005-0000-0000-000071200000}"/>
    <cellStyle name="Normal 2 2 2 3 2 2 2 11 2" xfId="6923" xr:uid="{00000000-0005-0000-0000-000072200000}"/>
    <cellStyle name="Normal 2 2 2 3 2 2 2 12" xfId="6924" xr:uid="{00000000-0005-0000-0000-000073200000}"/>
    <cellStyle name="Normal 2 2 2 3 2 2 2 12 2" xfId="6925" xr:uid="{00000000-0005-0000-0000-000074200000}"/>
    <cellStyle name="Normal 2 2 2 3 2 2 2 13" xfId="6926" xr:uid="{00000000-0005-0000-0000-000075200000}"/>
    <cellStyle name="Normal 2 2 2 3 2 2 2 13 2" xfId="6927" xr:uid="{00000000-0005-0000-0000-000076200000}"/>
    <cellStyle name="Normal 2 2 2 3 2 2 2 14" xfId="6928" xr:uid="{00000000-0005-0000-0000-000077200000}"/>
    <cellStyle name="Normal 2 2 2 3 2 2 2 14 2" xfId="6929" xr:uid="{00000000-0005-0000-0000-000078200000}"/>
    <cellStyle name="Normal 2 2 2 3 2 2 2 15" xfId="6930" xr:uid="{00000000-0005-0000-0000-000079200000}"/>
    <cellStyle name="Normal 2 2 2 3 2 2 2 15 2" xfId="6931" xr:uid="{00000000-0005-0000-0000-00007A200000}"/>
    <cellStyle name="Normal 2 2 2 3 2 2 2 16" xfId="6932" xr:uid="{00000000-0005-0000-0000-00007B200000}"/>
    <cellStyle name="Normal 2 2 2 3 2 2 2 16 2" xfId="6933" xr:uid="{00000000-0005-0000-0000-00007C200000}"/>
    <cellStyle name="Normal 2 2 2 3 2 2 2 17" xfId="6934" xr:uid="{00000000-0005-0000-0000-00007D200000}"/>
    <cellStyle name="Normal 2 2 2 3 2 2 2 17 2" xfId="6935" xr:uid="{00000000-0005-0000-0000-00007E200000}"/>
    <cellStyle name="Normal 2 2 2 3 2 2 2 18" xfId="6936" xr:uid="{00000000-0005-0000-0000-00007F200000}"/>
    <cellStyle name="Normal 2 2 2 3 2 2 2 18 2" xfId="6937" xr:uid="{00000000-0005-0000-0000-000080200000}"/>
    <cellStyle name="Normal 2 2 2 3 2 2 2 19" xfId="6938" xr:uid="{00000000-0005-0000-0000-000081200000}"/>
    <cellStyle name="Normal 2 2 2 3 2 2 2 19 2" xfId="6939" xr:uid="{00000000-0005-0000-0000-000082200000}"/>
    <cellStyle name="Normal 2 2 2 3 2 2 2 2" xfId="6940" xr:uid="{00000000-0005-0000-0000-000083200000}"/>
    <cellStyle name="Normal 2 2 2 3 2 2 2 2 10" xfId="6941" xr:uid="{00000000-0005-0000-0000-000084200000}"/>
    <cellStyle name="Normal 2 2 2 3 2 2 2 2 10 2" xfId="6942" xr:uid="{00000000-0005-0000-0000-000085200000}"/>
    <cellStyle name="Normal 2 2 2 3 2 2 2 2 11" xfId="6943" xr:uid="{00000000-0005-0000-0000-000086200000}"/>
    <cellStyle name="Normal 2 2 2 3 2 2 2 2 11 2" xfId="6944" xr:uid="{00000000-0005-0000-0000-000087200000}"/>
    <cellStyle name="Normal 2 2 2 3 2 2 2 2 12" xfId="6945" xr:uid="{00000000-0005-0000-0000-000088200000}"/>
    <cellStyle name="Normal 2 2 2 3 2 2 2 2 12 2" xfId="6946" xr:uid="{00000000-0005-0000-0000-000089200000}"/>
    <cellStyle name="Normal 2 2 2 3 2 2 2 2 13" xfId="6947" xr:uid="{00000000-0005-0000-0000-00008A200000}"/>
    <cellStyle name="Normal 2 2 2 3 2 2 2 2 13 2" xfId="6948" xr:uid="{00000000-0005-0000-0000-00008B200000}"/>
    <cellStyle name="Normal 2 2 2 3 2 2 2 2 14" xfId="6949" xr:uid="{00000000-0005-0000-0000-00008C200000}"/>
    <cellStyle name="Normal 2 2 2 3 2 2 2 2 14 2" xfId="6950" xr:uid="{00000000-0005-0000-0000-00008D200000}"/>
    <cellStyle name="Normal 2 2 2 3 2 2 2 2 15" xfId="6951" xr:uid="{00000000-0005-0000-0000-00008E200000}"/>
    <cellStyle name="Normal 2 2 2 3 2 2 2 2 15 2" xfId="6952" xr:uid="{00000000-0005-0000-0000-00008F200000}"/>
    <cellStyle name="Normal 2 2 2 3 2 2 2 2 16" xfId="6953" xr:uid="{00000000-0005-0000-0000-000090200000}"/>
    <cellStyle name="Normal 2 2 2 3 2 2 2 2 16 2" xfId="6954" xr:uid="{00000000-0005-0000-0000-000091200000}"/>
    <cellStyle name="Normal 2 2 2 3 2 2 2 2 17" xfId="6955" xr:uid="{00000000-0005-0000-0000-000092200000}"/>
    <cellStyle name="Normal 2 2 2 3 2 2 2 2 17 2" xfId="6956" xr:uid="{00000000-0005-0000-0000-000093200000}"/>
    <cellStyle name="Normal 2 2 2 3 2 2 2 2 18" xfId="6957" xr:uid="{00000000-0005-0000-0000-000094200000}"/>
    <cellStyle name="Normal 2 2 2 3 2 2 2 2 18 2" xfId="6958" xr:uid="{00000000-0005-0000-0000-000095200000}"/>
    <cellStyle name="Normal 2 2 2 3 2 2 2 2 19" xfId="6959" xr:uid="{00000000-0005-0000-0000-000096200000}"/>
    <cellStyle name="Normal 2 2 2 3 2 2 2 2 19 2" xfId="6960" xr:uid="{00000000-0005-0000-0000-000097200000}"/>
    <cellStyle name="Normal 2 2 2 3 2 2 2 2 2" xfId="6961" xr:uid="{00000000-0005-0000-0000-000098200000}"/>
    <cellStyle name="Normal 2 2 2 3 2 2 2 2 2 2" xfId="6962" xr:uid="{00000000-0005-0000-0000-000099200000}"/>
    <cellStyle name="Normal 2 2 2 3 2 2 2 2 20" xfId="6963" xr:uid="{00000000-0005-0000-0000-00009A200000}"/>
    <cellStyle name="Normal 2 2 2 3 2 2 2 2 20 2" xfId="6964" xr:uid="{00000000-0005-0000-0000-00009B200000}"/>
    <cellStyle name="Normal 2 2 2 3 2 2 2 2 21" xfId="6965" xr:uid="{00000000-0005-0000-0000-00009C200000}"/>
    <cellStyle name="Normal 2 2 2 3 2 2 2 2 21 2" xfId="6966" xr:uid="{00000000-0005-0000-0000-00009D200000}"/>
    <cellStyle name="Normal 2 2 2 3 2 2 2 2 22" xfId="6967" xr:uid="{00000000-0005-0000-0000-00009E200000}"/>
    <cellStyle name="Normal 2 2 2 3 2 2 2 2 3" xfId="6968" xr:uid="{00000000-0005-0000-0000-00009F200000}"/>
    <cellStyle name="Normal 2 2 2 3 2 2 2 2 3 2" xfId="6969" xr:uid="{00000000-0005-0000-0000-0000A0200000}"/>
    <cellStyle name="Normal 2 2 2 3 2 2 2 2 4" xfId="6970" xr:uid="{00000000-0005-0000-0000-0000A1200000}"/>
    <cellStyle name="Normal 2 2 2 3 2 2 2 2 4 2" xfId="6971" xr:uid="{00000000-0005-0000-0000-0000A2200000}"/>
    <cellStyle name="Normal 2 2 2 3 2 2 2 2 5" xfId="6972" xr:uid="{00000000-0005-0000-0000-0000A3200000}"/>
    <cellStyle name="Normal 2 2 2 3 2 2 2 2 5 2" xfId="6973" xr:uid="{00000000-0005-0000-0000-0000A4200000}"/>
    <cellStyle name="Normal 2 2 2 3 2 2 2 2 6" xfId="6974" xr:uid="{00000000-0005-0000-0000-0000A5200000}"/>
    <cellStyle name="Normal 2 2 2 3 2 2 2 2 6 2" xfId="6975" xr:uid="{00000000-0005-0000-0000-0000A6200000}"/>
    <cellStyle name="Normal 2 2 2 3 2 2 2 2 7" xfId="6976" xr:uid="{00000000-0005-0000-0000-0000A7200000}"/>
    <cellStyle name="Normal 2 2 2 3 2 2 2 2 7 2" xfId="6977" xr:uid="{00000000-0005-0000-0000-0000A8200000}"/>
    <cellStyle name="Normal 2 2 2 3 2 2 2 2 8" xfId="6978" xr:uid="{00000000-0005-0000-0000-0000A9200000}"/>
    <cellStyle name="Normal 2 2 2 3 2 2 2 2 8 2" xfId="6979" xr:uid="{00000000-0005-0000-0000-0000AA200000}"/>
    <cellStyle name="Normal 2 2 2 3 2 2 2 2 9" xfId="6980" xr:uid="{00000000-0005-0000-0000-0000AB200000}"/>
    <cellStyle name="Normal 2 2 2 3 2 2 2 2 9 2" xfId="6981" xr:uid="{00000000-0005-0000-0000-0000AC200000}"/>
    <cellStyle name="Normal 2 2 2 3 2 2 2 20" xfId="6982" xr:uid="{00000000-0005-0000-0000-0000AD200000}"/>
    <cellStyle name="Normal 2 2 2 3 2 2 2 20 2" xfId="6983" xr:uid="{00000000-0005-0000-0000-0000AE200000}"/>
    <cellStyle name="Normal 2 2 2 3 2 2 2 21" xfId="6984" xr:uid="{00000000-0005-0000-0000-0000AF200000}"/>
    <cellStyle name="Normal 2 2 2 3 2 2 2 21 2" xfId="6985" xr:uid="{00000000-0005-0000-0000-0000B0200000}"/>
    <cellStyle name="Normal 2 2 2 3 2 2 2 22" xfId="6986" xr:uid="{00000000-0005-0000-0000-0000B1200000}"/>
    <cellStyle name="Normal 2 2 2 3 2 2 2 22 2" xfId="6987" xr:uid="{00000000-0005-0000-0000-0000B2200000}"/>
    <cellStyle name="Normal 2 2 2 3 2 2 2 23" xfId="6988" xr:uid="{00000000-0005-0000-0000-0000B3200000}"/>
    <cellStyle name="Normal 2 2 2 3 2 2 2 23 2" xfId="6989" xr:uid="{00000000-0005-0000-0000-0000B4200000}"/>
    <cellStyle name="Normal 2 2 2 3 2 2 2 24" xfId="6990" xr:uid="{00000000-0005-0000-0000-0000B5200000}"/>
    <cellStyle name="Normal 2 2 2 3 2 2 2 3" xfId="6991" xr:uid="{00000000-0005-0000-0000-0000B6200000}"/>
    <cellStyle name="Normal 2 2 2 3 2 2 2 3 10" xfId="6992" xr:uid="{00000000-0005-0000-0000-0000B7200000}"/>
    <cellStyle name="Normal 2 2 2 3 2 2 2 3 10 2" xfId="6993" xr:uid="{00000000-0005-0000-0000-0000B8200000}"/>
    <cellStyle name="Normal 2 2 2 3 2 2 2 3 11" xfId="6994" xr:uid="{00000000-0005-0000-0000-0000B9200000}"/>
    <cellStyle name="Normal 2 2 2 3 2 2 2 3 11 2" xfId="6995" xr:uid="{00000000-0005-0000-0000-0000BA200000}"/>
    <cellStyle name="Normal 2 2 2 3 2 2 2 3 12" xfId="6996" xr:uid="{00000000-0005-0000-0000-0000BB200000}"/>
    <cellStyle name="Normal 2 2 2 3 2 2 2 3 12 2" xfId="6997" xr:uid="{00000000-0005-0000-0000-0000BC200000}"/>
    <cellStyle name="Normal 2 2 2 3 2 2 2 3 13" xfId="6998" xr:uid="{00000000-0005-0000-0000-0000BD200000}"/>
    <cellStyle name="Normal 2 2 2 3 2 2 2 3 13 2" xfId="6999" xr:uid="{00000000-0005-0000-0000-0000BE200000}"/>
    <cellStyle name="Normal 2 2 2 3 2 2 2 3 14" xfId="7000" xr:uid="{00000000-0005-0000-0000-0000BF200000}"/>
    <cellStyle name="Normal 2 2 2 3 2 2 2 3 14 2" xfId="7001" xr:uid="{00000000-0005-0000-0000-0000C0200000}"/>
    <cellStyle name="Normal 2 2 2 3 2 2 2 3 15" xfId="7002" xr:uid="{00000000-0005-0000-0000-0000C1200000}"/>
    <cellStyle name="Normal 2 2 2 3 2 2 2 3 15 2" xfId="7003" xr:uid="{00000000-0005-0000-0000-0000C2200000}"/>
    <cellStyle name="Normal 2 2 2 3 2 2 2 3 16" xfId="7004" xr:uid="{00000000-0005-0000-0000-0000C3200000}"/>
    <cellStyle name="Normal 2 2 2 3 2 2 2 3 16 2" xfId="7005" xr:uid="{00000000-0005-0000-0000-0000C4200000}"/>
    <cellStyle name="Normal 2 2 2 3 2 2 2 3 17" xfId="7006" xr:uid="{00000000-0005-0000-0000-0000C5200000}"/>
    <cellStyle name="Normal 2 2 2 3 2 2 2 3 17 2" xfId="7007" xr:uid="{00000000-0005-0000-0000-0000C6200000}"/>
    <cellStyle name="Normal 2 2 2 3 2 2 2 3 18" xfId="7008" xr:uid="{00000000-0005-0000-0000-0000C7200000}"/>
    <cellStyle name="Normal 2 2 2 3 2 2 2 3 18 2" xfId="7009" xr:uid="{00000000-0005-0000-0000-0000C8200000}"/>
    <cellStyle name="Normal 2 2 2 3 2 2 2 3 19" xfId="7010" xr:uid="{00000000-0005-0000-0000-0000C9200000}"/>
    <cellStyle name="Normal 2 2 2 3 2 2 2 3 19 2" xfId="7011" xr:uid="{00000000-0005-0000-0000-0000CA200000}"/>
    <cellStyle name="Normal 2 2 2 3 2 2 2 3 2" xfId="7012" xr:uid="{00000000-0005-0000-0000-0000CB200000}"/>
    <cellStyle name="Normal 2 2 2 3 2 2 2 3 2 2" xfId="7013" xr:uid="{00000000-0005-0000-0000-0000CC200000}"/>
    <cellStyle name="Normal 2 2 2 3 2 2 2 3 20" xfId="7014" xr:uid="{00000000-0005-0000-0000-0000CD200000}"/>
    <cellStyle name="Normal 2 2 2 3 2 2 2 3 20 2" xfId="7015" xr:uid="{00000000-0005-0000-0000-0000CE200000}"/>
    <cellStyle name="Normal 2 2 2 3 2 2 2 3 21" xfId="7016" xr:uid="{00000000-0005-0000-0000-0000CF200000}"/>
    <cellStyle name="Normal 2 2 2 3 2 2 2 3 21 2" xfId="7017" xr:uid="{00000000-0005-0000-0000-0000D0200000}"/>
    <cellStyle name="Normal 2 2 2 3 2 2 2 3 22" xfId="7018" xr:uid="{00000000-0005-0000-0000-0000D1200000}"/>
    <cellStyle name="Normal 2 2 2 3 2 2 2 3 3" xfId="7019" xr:uid="{00000000-0005-0000-0000-0000D2200000}"/>
    <cellStyle name="Normal 2 2 2 3 2 2 2 3 3 2" xfId="7020" xr:uid="{00000000-0005-0000-0000-0000D3200000}"/>
    <cellStyle name="Normal 2 2 2 3 2 2 2 3 4" xfId="7021" xr:uid="{00000000-0005-0000-0000-0000D4200000}"/>
    <cellStyle name="Normal 2 2 2 3 2 2 2 3 4 2" xfId="7022" xr:uid="{00000000-0005-0000-0000-0000D5200000}"/>
    <cellStyle name="Normal 2 2 2 3 2 2 2 3 5" xfId="7023" xr:uid="{00000000-0005-0000-0000-0000D6200000}"/>
    <cellStyle name="Normal 2 2 2 3 2 2 2 3 5 2" xfId="7024" xr:uid="{00000000-0005-0000-0000-0000D7200000}"/>
    <cellStyle name="Normal 2 2 2 3 2 2 2 3 6" xfId="7025" xr:uid="{00000000-0005-0000-0000-0000D8200000}"/>
    <cellStyle name="Normal 2 2 2 3 2 2 2 3 6 2" xfId="7026" xr:uid="{00000000-0005-0000-0000-0000D9200000}"/>
    <cellStyle name="Normal 2 2 2 3 2 2 2 3 7" xfId="7027" xr:uid="{00000000-0005-0000-0000-0000DA200000}"/>
    <cellStyle name="Normal 2 2 2 3 2 2 2 3 7 2" xfId="7028" xr:uid="{00000000-0005-0000-0000-0000DB200000}"/>
    <cellStyle name="Normal 2 2 2 3 2 2 2 3 8" xfId="7029" xr:uid="{00000000-0005-0000-0000-0000DC200000}"/>
    <cellStyle name="Normal 2 2 2 3 2 2 2 3 8 2" xfId="7030" xr:uid="{00000000-0005-0000-0000-0000DD200000}"/>
    <cellStyle name="Normal 2 2 2 3 2 2 2 3 9" xfId="7031" xr:uid="{00000000-0005-0000-0000-0000DE200000}"/>
    <cellStyle name="Normal 2 2 2 3 2 2 2 3 9 2" xfId="7032" xr:uid="{00000000-0005-0000-0000-0000DF200000}"/>
    <cellStyle name="Normal 2 2 2 3 2 2 2 4" xfId="7033" xr:uid="{00000000-0005-0000-0000-0000E0200000}"/>
    <cellStyle name="Normal 2 2 2 3 2 2 2 4 2" xfId="7034" xr:uid="{00000000-0005-0000-0000-0000E1200000}"/>
    <cellStyle name="Normal 2 2 2 3 2 2 2 5" xfId="7035" xr:uid="{00000000-0005-0000-0000-0000E2200000}"/>
    <cellStyle name="Normal 2 2 2 3 2 2 2 5 2" xfId="7036" xr:uid="{00000000-0005-0000-0000-0000E3200000}"/>
    <cellStyle name="Normal 2 2 2 3 2 2 2 6" xfId="7037" xr:uid="{00000000-0005-0000-0000-0000E4200000}"/>
    <cellStyle name="Normal 2 2 2 3 2 2 2 6 2" xfId="7038" xr:uid="{00000000-0005-0000-0000-0000E5200000}"/>
    <cellStyle name="Normal 2 2 2 3 2 2 2 7" xfId="7039" xr:uid="{00000000-0005-0000-0000-0000E6200000}"/>
    <cellStyle name="Normal 2 2 2 3 2 2 2 7 2" xfId="7040" xr:uid="{00000000-0005-0000-0000-0000E7200000}"/>
    <cellStyle name="Normal 2 2 2 3 2 2 2 8" xfId="7041" xr:uid="{00000000-0005-0000-0000-0000E8200000}"/>
    <cellStyle name="Normal 2 2 2 3 2 2 2 8 2" xfId="7042" xr:uid="{00000000-0005-0000-0000-0000E9200000}"/>
    <cellStyle name="Normal 2 2 2 3 2 2 2 9" xfId="7043" xr:uid="{00000000-0005-0000-0000-0000EA200000}"/>
    <cellStyle name="Normal 2 2 2 3 2 2 2 9 2" xfId="7044" xr:uid="{00000000-0005-0000-0000-0000EB200000}"/>
    <cellStyle name="Normal 2 2 2 3 2 2 20" xfId="7045" xr:uid="{00000000-0005-0000-0000-0000EC200000}"/>
    <cellStyle name="Normal 2 2 2 3 2 2 20 2" xfId="7046" xr:uid="{00000000-0005-0000-0000-0000ED200000}"/>
    <cellStyle name="Normal 2 2 2 3 2 2 21" xfId="7047" xr:uid="{00000000-0005-0000-0000-0000EE200000}"/>
    <cellStyle name="Normal 2 2 2 3 2 2 21 2" xfId="7048" xr:uid="{00000000-0005-0000-0000-0000EF200000}"/>
    <cellStyle name="Normal 2 2 2 3 2 2 22" xfId="7049" xr:uid="{00000000-0005-0000-0000-0000F0200000}"/>
    <cellStyle name="Normal 2 2 2 3 2 2 22 2" xfId="7050" xr:uid="{00000000-0005-0000-0000-0000F1200000}"/>
    <cellStyle name="Normal 2 2 2 3 2 2 23" xfId="7051" xr:uid="{00000000-0005-0000-0000-0000F2200000}"/>
    <cellStyle name="Normal 2 2 2 3 2 2 23 2" xfId="7052" xr:uid="{00000000-0005-0000-0000-0000F3200000}"/>
    <cellStyle name="Normal 2 2 2 3 2 2 24" xfId="7053" xr:uid="{00000000-0005-0000-0000-0000F4200000}"/>
    <cellStyle name="Normal 2 2 2 3 2 2 24 2" xfId="7054" xr:uid="{00000000-0005-0000-0000-0000F5200000}"/>
    <cellStyle name="Normal 2 2 2 3 2 2 25" xfId="7055" xr:uid="{00000000-0005-0000-0000-0000F6200000}"/>
    <cellStyle name="Normal 2 2 2 3 2 2 25 2" xfId="7056" xr:uid="{00000000-0005-0000-0000-0000F7200000}"/>
    <cellStyle name="Normal 2 2 2 3 2 2 26" xfId="7057" xr:uid="{00000000-0005-0000-0000-0000F8200000}"/>
    <cellStyle name="Normal 2 2 2 3 2 2 26 2" xfId="7058" xr:uid="{00000000-0005-0000-0000-0000F9200000}"/>
    <cellStyle name="Normal 2 2 2 3 2 2 27" xfId="7059" xr:uid="{00000000-0005-0000-0000-0000FA200000}"/>
    <cellStyle name="Normal 2 2 2 3 2 2 3" xfId="7060" xr:uid="{00000000-0005-0000-0000-0000FB200000}"/>
    <cellStyle name="Normal 2 2 2 3 2 2 3 10" xfId="7061" xr:uid="{00000000-0005-0000-0000-0000FC200000}"/>
    <cellStyle name="Normal 2 2 2 3 2 2 3 10 2" xfId="7062" xr:uid="{00000000-0005-0000-0000-0000FD200000}"/>
    <cellStyle name="Normal 2 2 2 3 2 2 3 11" xfId="7063" xr:uid="{00000000-0005-0000-0000-0000FE200000}"/>
    <cellStyle name="Normal 2 2 2 3 2 2 3 11 2" xfId="7064" xr:uid="{00000000-0005-0000-0000-0000FF200000}"/>
    <cellStyle name="Normal 2 2 2 3 2 2 3 12" xfId="7065" xr:uid="{00000000-0005-0000-0000-000000210000}"/>
    <cellStyle name="Normal 2 2 2 3 2 2 3 12 2" xfId="7066" xr:uid="{00000000-0005-0000-0000-000001210000}"/>
    <cellStyle name="Normal 2 2 2 3 2 2 3 13" xfId="7067" xr:uid="{00000000-0005-0000-0000-000002210000}"/>
    <cellStyle name="Normal 2 2 2 3 2 2 3 13 2" xfId="7068" xr:uid="{00000000-0005-0000-0000-000003210000}"/>
    <cellStyle name="Normal 2 2 2 3 2 2 3 14" xfId="7069" xr:uid="{00000000-0005-0000-0000-000004210000}"/>
    <cellStyle name="Normal 2 2 2 3 2 2 3 14 2" xfId="7070" xr:uid="{00000000-0005-0000-0000-000005210000}"/>
    <cellStyle name="Normal 2 2 2 3 2 2 3 15" xfId="7071" xr:uid="{00000000-0005-0000-0000-000006210000}"/>
    <cellStyle name="Normal 2 2 2 3 2 2 3 15 2" xfId="7072" xr:uid="{00000000-0005-0000-0000-000007210000}"/>
    <cellStyle name="Normal 2 2 2 3 2 2 3 16" xfId="7073" xr:uid="{00000000-0005-0000-0000-000008210000}"/>
    <cellStyle name="Normal 2 2 2 3 2 2 3 16 2" xfId="7074" xr:uid="{00000000-0005-0000-0000-000009210000}"/>
    <cellStyle name="Normal 2 2 2 3 2 2 3 17" xfId="7075" xr:uid="{00000000-0005-0000-0000-00000A210000}"/>
    <cellStyle name="Normal 2 2 2 3 2 2 3 17 2" xfId="7076" xr:uid="{00000000-0005-0000-0000-00000B210000}"/>
    <cellStyle name="Normal 2 2 2 3 2 2 3 18" xfId="7077" xr:uid="{00000000-0005-0000-0000-00000C210000}"/>
    <cellStyle name="Normal 2 2 2 3 2 2 3 18 2" xfId="7078" xr:uid="{00000000-0005-0000-0000-00000D210000}"/>
    <cellStyle name="Normal 2 2 2 3 2 2 3 19" xfId="7079" xr:uid="{00000000-0005-0000-0000-00000E210000}"/>
    <cellStyle name="Normal 2 2 2 3 2 2 3 19 2" xfId="7080" xr:uid="{00000000-0005-0000-0000-00000F210000}"/>
    <cellStyle name="Normal 2 2 2 3 2 2 3 2" xfId="7081" xr:uid="{00000000-0005-0000-0000-000010210000}"/>
    <cellStyle name="Normal 2 2 2 3 2 2 3 2 10" xfId="7082" xr:uid="{00000000-0005-0000-0000-000011210000}"/>
    <cellStyle name="Normal 2 2 2 3 2 2 3 2 10 2" xfId="7083" xr:uid="{00000000-0005-0000-0000-000012210000}"/>
    <cellStyle name="Normal 2 2 2 3 2 2 3 2 11" xfId="7084" xr:uid="{00000000-0005-0000-0000-000013210000}"/>
    <cellStyle name="Normal 2 2 2 3 2 2 3 2 11 2" xfId="7085" xr:uid="{00000000-0005-0000-0000-000014210000}"/>
    <cellStyle name="Normal 2 2 2 3 2 2 3 2 12" xfId="7086" xr:uid="{00000000-0005-0000-0000-000015210000}"/>
    <cellStyle name="Normal 2 2 2 3 2 2 3 2 12 2" xfId="7087" xr:uid="{00000000-0005-0000-0000-000016210000}"/>
    <cellStyle name="Normal 2 2 2 3 2 2 3 2 13" xfId="7088" xr:uid="{00000000-0005-0000-0000-000017210000}"/>
    <cellStyle name="Normal 2 2 2 3 2 2 3 2 13 2" xfId="7089" xr:uid="{00000000-0005-0000-0000-000018210000}"/>
    <cellStyle name="Normal 2 2 2 3 2 2 3 2 14" xfId="7090" xr:uid="{00000000-0005-0000-0000-000019210000}"/>
    <cellStyle name="Normal 2 2 2 3 2 2 3 2 14 2" xfId="7091" xr:uid="{00000000-0005-0000-0000-00001A210000}"/>
    <cellStyle name="Normal 2 2 2 3 2 2 3 2 15" xfId="7092" xr:uid="{00000000-0005-0000-0000-00001B210000}"/>
    <cellStyle name="Normal 2 2 2 3 2 2 3 2 15 2" xfId="7093" xr:uid="{00000000-0005-0000-0000-00001C210000}"/>
    <cellStyle name="Normal 2 2 2 3 2 2 3 2 16" xfId="7094" xr:uid="{00000000-0005-0000-0000-00001D210000}"/>
    <cellStyle name="Normal 2 2 2 3 2 2 3 2 16 2" xfId="7095" xr:uid="{00000000-0005-0000-0000-00001E210000}"/>
    <cellStyle name="Normal 2 2 2 3 2 2 3 2 17" xfId="7096" xr:uid="{00000000-0005-0000-0000-00001F210000}"/>
    <cellStyle name="Normal 2 2 2 3 2 2 3 2 17 2" xfId="7097" xr:uid="{00000000-0005-0000-0000-000020210000}"/>
    <cellStyle name="Normal 2 2 2 3 2 2 3 2 18" xfId="7098" xr:uid="{00000000-0005-0000-0000-000021210000}"/>
    <cellStyle name="Normal 2 2 2 3 2 2 3 2 18 2" xfId="7099" xr:uid="{00000000-0005-0000-0000-000022210000}"/>
    <cellStyle name="Normal 2 2 2 3 2 2 3 2 19" xfId="7100" xr:uid="{00000000-0005-0000-0000-000023210000}"/>
    <cellStyle name="Normal 2 2 2 3 2 2 3 2 19 2" xfId="7101" xr:uid="{00000000-0005-0000-0000-000024210000}"/>
    <cellStyle name="Normal 2 2 2 3 2 2 3 2 2" xfId="7102" xr:uid="{00000000-0005-0000-0000-000025210000}"/>
    <cellStyle name="Normal 2 2 2 3 2 2 3 2 2 2" xfId="7103" xr:uid="{00000000-0005-0000-0000-000026210000}"/>
    <cellStyle name="Normal 2 2 2 3 2 2 3 2 20" xfId="7104" xr:uid="{00000000-0005-0000-0000-000027210000}"/>
    <cellStyle name="Normal 2 2 2 3 2 2 3 2 20 2" xfId="7105" xr:uid="{00000000-0005-0000-0000-000028210000}"/>
    <cellStyle name="Normal 2 2 2 3 2 2 3 2 21" xfId="7106" xr:uid="{00000000-0005-0000-0000-000029210000}"/>
    <cellStyle name="Normal 2 2 2 3 2 2 3 2 21 2" xfId="7107" xr:uid="{00000000-0005-0000-0000-00002A210000}"/>
    <cellStyle name="Normal 2 2 2 3 2 2 3 2 22" xfId="7108" xr:uid="{00000000-0005-0000-0000-00002B210000}"/>
    <cellStyle name="Normal 2 2 2 3 2 2 3 2 3" xfId="7109" xr:uid="{00000000-0005-0000-0000-00002C210000}"/>
    <cellStyle name="Normal 2 2 2 3 2 2 3 2 3 2" xfId="7110" xr:uid="{00000000-0005-0000-0000-00002D210000}"/>
    <cellStyle name="Normal 2 2 2 3 2 2 3 2 4" xfId="7111" xr:uid="{00000000-0005-0000-0000-00002E210000}"/>
    <cellStyle name="Normal 2 2 2 3 2 2 3 2 4 2" xfId="7112" xr:uid="{00000000-0005-0000-0000-00002F210000}"/>
    <cellStyle name="Normal 2 2 2 3 2 2 3 2 5" xfId="7113" xr:uid="{00000000-0005-0000-0000-000030210000}"/>
    <cellStyle name="Normal 2 2 2 3 2 2 3 2 5 2" xfId="7114" xr:uid="{00000000-0005-0000-0000-000031210000}"/>
    <cellStyle name="Normal 2 2 2 3 2 2 3 2 6" xfId="7115" xr:uid="{00000000-0005-0000-0000-000032210000}"/>
    <cellStyle name="Normal 2 2 2 3 2 2 3 2 6 2" xfId="7116" xr:uid="{00000000-0005-0000-0000-000033210000}"/>
    <cellStyle name="Normal 2 2 2 3 2 2 3 2 7" xfId="7117" xr:uid="{00000000-0005-0000-0000-000034210000}"/>
    <cellStyle name="Normal 2 2 2 3 2 2 3 2 7 2" xfId="7118" xr:uid="{00000000-0005-0000-0000-000035210000}"/>
    <cellStyle name="Normal 2 2 2 3 2 2 3 2 8" xfId="7119" xr:uid="{00000000-0005-0000-0000-000036210000}"/>
    <cellStyle name="Normal 2 2 2 3 2 2 3 2 8 2" xfId="7120" xr:uid="{00000000-0005-0000-0000-000037210000}"/>
    <cellStyle name="Normal 2 2 2 3 2 2 3 2 9" xfId="7121" xr:uid="{00000000-0005-0000-0000-000038210000}"/>
    <cellStyle name="Normal 2 2 2 3 2 2 3 2 9 2" xfId="7122" xr:uid="{00000000-0005-0000-0000-000039210000}"/>
    <cellStyle name="Normal 2 2 2 3 2 2 3 20" xfId="7123" xr:uid="{00000000-0005-0000-0000-00003A210000}"/>
    <cellStyle name="Normal 2 2 2 3 2 2 3 20 2" xfId="7124" xr:uid="{00000000-0005-0000-0000-00003B210000}"/>
    <cellStyle name="Normal 2 2 2 3 2 2 3 21" xfId="7125" xr:uid="{00000000-0005-0000-0000-00003C210000}"/>
    <cellStyle name="Normal 2 2 2 3 2 2 3 21 2" xfId="7126" xr:uid="{00000000-0005-0000-0000-00003D210000}"/>
    <cellStyle name="Normal 2 2 2 3 2 2 3 22" xfId="7127" xr:uid="{00000000-0005-0000-0000-00003E210000}"/>
    <cellStyle name="Normal 2 2 2 3 2 2 3 22 2" xfId="7128" xr:uid="{00000000-0005-0000-0000-00003F210000}"/>
    <cellStyle name="Normal 2 2 2 3 2 2 3 23" xfId="7129" xr:uid="{00000000-0005-0000-0000-000040210000}"/>
    <cellStyle name="Normal 2 2 2 3 2 2 3 23 2" xfId="7130" xr:uid="{00000000-0005-0000-0000-000041210000}"/>
    <cellStyle name="Normal 2 2 2 3 2 2 3 24" xfId="7131" xr:uid="{00000000-0005-0000-0000-000042210000}"/>
    <cellStyle name="Normal 2 2 2 3 2 2 3 3" xfId="7132" xr:uid="{00000000-0005-0000-0000-000043210000}"/>
    <cellStyle name="Normal 2 2 2 3 2 2 3 3 10" xfId="7133" xr:uid="{00000000-0005-0000-0000-000044210000}"/>
    <cellStyle name="Normal 2 2 2 3 2 2 3 3 10 2" xfId="7134" xr:uid="{00000000-0005-0000-0000-000045210000}"/>
    <cellStyle name="Normal 2 2 2 3 2 2 3 3 11" xfId="7135" xr:uid="{00000000-0005-0000-0000-000046210000}"/>
    <cellStyle name="Normal 2 2 2 3 2 2 3 3 11 2" xfId="7136" xr:uid="{00000000-0005-0000-0000-000047210000}"/>
    <cellStyle name="Normal 2 2 2 3 2 2 3 3 12" xfId="7137" xr:uid="{00000000-0005-0000-0000-000048210000}"/>
    <cellStyle name="Normal 2 2 2 3 2 2 3 3 12 2" xfId="7138" xr:uid="{00000000-0005-0000-0000-000049210000}"/>
    <cellStyle name="Normal 2 2 2 3 2 2 3 3 13" xfId="7139" xr:uid="{00000000-0005-0000-0000-00004A210000}"/>
    <cellStyle name="Normal 2 2 2 3 2 2 3 3 13 2" xfId="7140" xr:uid="{00000000-0005-0000-0000-00004B210000}"/>
    <cellStyle name="Normal 2 2 2 3 2 2 3 3 14" xfId="7141" xr:uid="{00000000-0005-0000-0000-00004C210000}"/>
    <cellStyle name="Normal 2 2 2 3 2 2 3 3 14 2" xfId="7142" xr:uid="{00000000-0005-0000-0000-00004D210000}"/>
    <cellStyle name="Normal 2 2 2 3 2 2 3 3 15" xfId="7143" xr:uid="{00000000-0005-0000-0000-00004E210000}"/>
    <cellStyle name="Normal 2 2 2 3 2 2 3 3 15 2" xfId="7144" xr:uid="{00000000-0005-0000-0000-00004F210000}"/>
    <cellStyle name="Normal 2 2 2 3 2 2 3 3 16" xfId="7145" xr:uid="{00000000-0005-0000-0000-000050210000}"/>
    <cellStyle name="Normal 2 2 2 3 2 2 3 3 16 2" xfId="7146" xr:uid="{00000000-0005-0000-0000-000051210000}"/>
    <cellStyle name="Normal 2 2 2 3 2 2 3 3 17" xfId="7147" xr:uid="{00000000-0005-0000-0000-000052210000}"/>
    <cellStyle name="Normal 2 2 2 3 2 2 3 3 17 2" xfId="7148" xr:uid="{00000000-0005-0000-0000-000053210000}"/>
    <cellStyle name="Normal 2 2 2 3 2 2 3 3 18" xfId="7149" xr:uid="{00000000-0005-0000-0000-000054210000}"/>
    <cellStyle name="Normal 2 2 2 3 2 2 3 3 18 2" xfId="7150" xr:uid="{00000000-0005-0000-0000-000055210000}"/>
    <cellStyle name="Normal 2 2 2 3 2 2 3 3 19" xfId="7151" xr:uid="{00000000-0005-0000-0000-000056210000}"/>
    <cellStyle name="Normal 2 2 2 3 2 2 3 3 19 2" xfId="7152" xr:uid="{00000000-0005-0000-0000-000057210000}"/>
    <cellStyle name="Normal 2 2 2 3 2 2 3 3 2" xfId="7153" xr:uid="{00000000-0005-0000-0000-000058210000}"/>
    <cellStyle name="Normal 2 2 2 3 2 2 3 3 2 2" xfId="7154" xr:uid="{00000000-0005-0000-0000-000059210000}"/>
    <cellStyle name="Normal 2 2 2 3 2 2 3 3 20" xfId="7155" xr:uid="{00000000-0005-0000-0000-00005A210000}"/>
    <cellStyle name="Normal 2 2 2 3 2 2 3 3 20 2" xfId="7156" xr:uid="{00000000-0005-0000-0000-00005B210000}"/>
    <cellStyle name="Normal 2 2 2 3 2 2 3 3 21" xfId="7157" xr:uid="{00000000-0005-0000-0000-00005C210000}"/>
    <cellStyle name="Normal 2 2 2 3 2 2 3 3 21 2" xfId="7158" xr:uid="{00000000-0005-0000-0000-00005D210000}"/>
    <cellStyle name="Normal 2 2 2 3 2 2 3 3 22" xfId="7159" xr:uid="{00000000-0005-0000-0000-00005E210000}"/>
    <cellStyle name="Normal 2 2 2 3 2 2 3 3 3" xfId="7160" xr:uid="{00000000-0005-0000-0000-00005F210000}"/>
    <cellStyle name="Normal 2 2 2 3 2 2 3 3 3 2" xfId="7161" xr:uid="{00000000-0005-0000-0000-000060210000}"/>
    <cellStyle name="Normal 2 2 2 3 2 2 3 3 4" xfId="7162" xr:uid="{00000000-0005-0000-0000-000061210000}"/>
    <cellStyle name="Normal 2 2 2 3 2 2 3 3 4 2" xfId="7163" xr:uid="{00000000-0005-0000-0000-000062210000}"/>
    <cellStyle name="Normal 2 2 2 3 2 2 3 3 5" xfId="7164" xr:uid="{00000000-0005-0000-0000-000063210000}"/>
    <cellStyle name="Normal 2 2 2 3 2 2 3 3 5 2" xfId="7165" xr:uid="{00000000-0005-0000-0000-000064210000}"/>
    <cellStyle name="Normal 2 2 2 3 2 2 3 3 6" xfId="7166" xr:uid="{00000000-0005-0000-0000-000065210000}"/>
    <cellStyle name="Normal 2 2 2 3 2 2 3 3 6 2" xfId="7167" xr:uid="{00000000-0005-0000-0000-000066210000}"/>
    <cellStyle name="Normal 2 2 2 3 2 2 3 3 7" xfId="7168" xr:uid="{00000000-0005-0000-0000-000067210000}"/>
    <cellStyle name="Normal 2 2 2 3 2 2 3 3 7 2" xfId="7169" xr:uid="{00000000-0005-0000-0000-000068210000}"/>
    <cellStyle name="Normal 2 2 2 3 2 2 3 3 8" xfId="7170" xr:uid="{00000000-0005-0000-0000-000069210000}"/>
    <cellStyle name="Normal 2 2 2 3 2 2 3 3 8 2" xfId="7171" xr:uid="{00000000-0005-0000-0000-00006A210000}"/>
    <cellStyle name="Normal 2 2 2 3 2 2 3 3 9" xfId="7172" xr:uid="{00000000-0005-0000-0000-00006B210000}"/>
    <cellStyle name="Normal 2 2 2 3 2 2 3 3 9 2" xfId="7173" xr:uid="{00000000-0005-0000-0000-00006C210000}"/>
    <cellStyle name="Normal 2 2 2 3 2 2 3 4" xfId="7174" xr:uid="{00000000-0005-0000-0000-00006D210000}"/>
    <cellStyle name="Normal 2 2 2 3 2 2 3 4 2" xfId="7175" xr:uid="{00000000-0005-0000-0000-00006E210000}"/>
    <cellStyle name="Normal 2 2 2 3 2 2 3 5" xfId="7176" xr:uid="{00000000-0005-0000-0000-00006F210000}"/>
    <cellStyle name="Normal 2 2 2 3 2 2 3 5 2" xfId="7177" xr:uid="{00000000-0005-0000-0000-000070210000}"/>
    <cellStyle name="Normal 2 2 2 3 2 2 3 6" xfId="7178" xr:uid="{00000000-0005-0000-0000-000071210000}"/>
    <cellStyle name="Normal 2 2 2 3 2 2 3 6 2" xfId="7179" xr:uid="{00000000-0005-0000-0000-000072210000}"/>
    <cellStyle name="Normal 2 2 2 3 2 2 3 7" xfId="7180" xr:uid="{00000000-0005-0000-0000-000073210000}"/>
    <cellStyle name="Normal 2 2 2 3 2 2 3 7 2" xfId="7181" xr:uid="{00000000-0005-0000-0000-000074210000}"/>
    <cellStyle name="Normal 2 2 2 3 2 2 3 8" xfId="7182" xr:uid="{00000000-0005-0000-0000-000075210000}"/>
    <cellStyle name="Normal 2 2 2 3 2 2 3 8 2" xfId="7183" xr:uid="{00000000-0005-0000-0000-000076210000}"/>
    <cellStyle name="Normal 2 2 2 3 2 2 3 9" xfId="7184" xr:uid="{00000000-0005-0000-0000-000077210000}"/>
    <cellStyle name="Normal 2 2 2 3 2 2 3 9 2" xfId="7185" xr:uid="{00000000-0005-0000-0000-000078210000}"/>
    <cellStyle name="Normal 2 2 2 3 2 2 4" xfId="7186" xr:uid="{00000000-0005-0000-0000-000079210000}"/>
    <cellStyle name="Normal 2 2 2 3 2 2 4 10" xfId="7187" xr:uid="{00000000-0005-0000-0000-00007A210000}"/>
    <cellStyle name="Normal 2 2 2 3 2 2 4 10 2" xfId="7188" xr:uid="{00000000-0005-0000-0000-00007B210000}"/>
    <cellStyle name="Normal 2 2 2 3 2 2 4 11" xfId="7189" xr:uid="{00000000-0005-0000-0000-00007C210000}"/>
    <cellStyle name="Normal 2 2 2 3 2 2 4 11 2" xfId="7190" xr:uid="{00000000-0005-0000-0000-00007D210000}"/>
    <cellStyle name="Normal 2 2 2 3 2 2 4 12" xfId="7191" xr:uid="{00000000-0005-0000-0000-00007E210000}"/>
    <cellStyle name="Normal 2 2 2 3 2 2 4 12 2" xfId="7192" xr:uid="{00000000-0005-0000-0000-00007F210000}"/>
    <cellStyle name="Normal 2 2 2 3 2 2 4 13" xfId="7193" xr:uid="{00000000-0005-0000-0000-000080210000}"/>
    <cellStyle name="Normal 2 2 2 3 2 2 4 13 2" xfId="7194" xr:uid="{00000000-0005-0000-0000-000081210000}"/>
    <cellStyle name="Normal 2 2 2 3 2 2 4 14" xfId="7195" xr:uid="{00000000-0005-0000-0000-000082210000}"/>
    <cellStyle name="Normal 2 2 2 3 2 2 4 14 2" xfId="7196" xr:uid="{00000000-0005-0000-0000-000083210000}"/>
    <cellStyle name="Normal 2 2 2 3 2 2 4 15" xfId="7197" xr:uid="{00000000-0005-0000-0000-000084210000}"/>
    <cellStyle name="Normal 2 2 2 3 2 2 4 15 2" xfId="7198" xr:uid="{00000000-0005-0000-0000-000085210000}"/>
    <cellStyle name="Normal 2 2 2 3 2 2 4 16" xfId="7199" xr:uid="{00000000-0005-0000-0000-000086210000}"/>
    <cellStyle name="Normal 2 2 2 3 2 2 4 16 2" xfId="7200" xr:uid="{00000000-0005-0000-0000-000087210000}"/>
    <cellStyle name="Normal 2 2 2 3 2 2 4 17" xfId="7201" xr:uid="{00000000-0005-0000-0000-000088210000}"/>
    <cellStyle name="Normal 2 2 2 3 2 2 4 17 2" xfId="7202" xr:uid="{00000000-0005-0000-0000-000089210000}"/>
    <cellStyle name="Normal 2 2 2 3 2 2 4 18" xfId="7203" xr:uid="{00000000-0005-0000-0000-00008A210000}"/>
    <cellStyle name="Normal 2 2 2 3 2 2 4 18 2" xfId="7204" xr:uid="{00000000-0005-0000-0000-00008B210000}"/>
    <cellStyle name="Normal 2 2 2 3 2 2 4 19" xfId="7205" xr:uid="{00000000-0005-0000-0000-00008C210000}"/>
    <cellStyle name="Normal 2 2 2 3 2 2 4 19 2" xfId="7206" xr:uid="{00000000-0005-0000-0000-00008D210000}"/>
    <cellStyle name="Normal 2 2 2 3 2 2 4 2" xfId="7207" xr:uid="{00000000-0005-0000-0000-00008E210000}"/>
    <cellStyle name="Normal 2 2 2 3 2 2 4 2 10" xfId="7208" xr:uid="{00000000-0005-0000-0000-00008F210000}"/>
    <cellStyle name="Normal 2 2 2 3 2 2 4 2 10 2" xfId="7209" xr:uid="{00000000-0005-0000-0000-000090210000}"/>
    <cellStyle name="Normal 2 2 2 3 2 2 4 2 11" xfId="7210" xr:uid="{00000000-0005-0000-0000-000091210000}"/>
    <cellStyle name="Normal 2 2 2 3 2 2 4 2 11 2" xfId="7211" xr:uid="{00000000-0005-0000-0000-000092210000}"/>
    <cellStyle name="Normal 2 2 2 3 2 2 4 2 12" xfId="7212" xr:uid="{00000000-0005-0000-0000-000093210000}"/>
    <cellStyle name="Normal 2 2 2 3 2 2 4 2 12 2" xfId="7213" xr:uid="{00000000-0005-0000-0000-000094210000}"/>
    <cellStyle name="Normal 2 2 2 3 2 2 4 2 13" xfId="7214" xr:uid="{00000000-0005-0000-0000-000095210000}"/>
    <cellStyle name="Normal 2 2 2 3 2 2 4 2 13 2" xfId="7215" xr:uid="{00000000-0005-0000-0000-000096210000}"/>
    <cellStyle name="Normal 2 2 2 3 2 2 4 2 14" xfId="7216" xr:uid="{00000000-0005-0000-0000-000097210000}"/>
    <cellStyle name="Normal 2 2 2 3 2 2 4 2 14 2" xfId="7217" xr:uid="{00000000-0005-0000-0000-000098210000}"/>
    <cellStyle name="Normal 2 2 2 3 2 2 4 2 15" xfId="7218" xr:uid="{00000000-0005-0000-0000-000099210000}"/>
    <cellStyle name="Normal 2 2 2 3 2 2 4 2 15 2" xfId="7219" xr:uid="{00000000-0005-0000-0000-00009A210000}"/>
    <cellStyle name="Normal 2 2 2 3 2 2 4 2 16" xfId="7220" xr:uid="{00000000-0005-0000-0000-00009B210000}"/>
    <cellStyle name="Normal 2 2 2 3 2 2 4 2 16 2" xfId="7221" xr:uid="{00000000-0005-0000-0000-00009C210000}"/>
    <cellStyle name="Normal 2 2 2 3 2 2 4 2 17" xfId="7222" xr:uid="{00000000-0005-0000-0000-00009D210000}"/>
    <cellStyle name="Normal 2 2 2 3 2 2 4 2 17 2" xfId="7223" xr:uid="{00000000-0005-0000-0000-00009E210000}"/>
    <cellStyle name="Normal 2 2 2 3 2 2 4 2 18" xfId="7224" xr:uid="{00000000-0005-0000-0000-00009F210000}"/>
    <cellStyle name="Normal 2 2 2 3 2 2 4 2 18 2" xfId="7225" xr:uid="{00000000-0005-0000-0000-0000A0210000}"/>
    <cellStyle name="Normal 2 2 2 3 2 2 4 2 19" xfId="7226" xr:uid="{00000000-0005-0000-0000-0000A1210000}"/>
    <cellStyle name="Normal 2 2 2 3 2 2 4 2 19 2" xfId="7227" xr:uid="{00000000-0005-0000-0000-0000A2210000}"/>
    <cellStyle name="Normal 2 2 2 3 2 2 4 2 2" xfId="7228" xr:uid="{00000000-0005-0000-0000-0000A3210000}"/>
    <cellStyle name="Normal 2 2 2 3 2 2 4 2 2 2" xfId="7229" xr:uid="{00000000-0005-0000-0000-0000A4210000}"/>
    <cellStyle name="Normal 2 2 2 3 2 2 4 2 20" xfId="7230" xr:uid="{00000000-0005-0000-0000-0000A5210000}"/>
    <cellStyle name="Normal 2 2 2 3 2 2 4 2 20 2" xfId="7231" xr:uid="{00000000-0005-0000-0000-0000A6210000}"/>
    <cellStyle name="Normal 2 2 2 3 2 2 4 2 21" xfId="7232" xr:uid="{00000000-0005-0000-0000-0000A7210000}"/>
    <cellStyle name="Normal 2 2 2 3 2 2 4 2 21 2" xfId="7233" xr:uid="{00000000-0005-0000-0000-0000A8210000}"/>
    <cellStyle name="Normal 2 2 2 3 2 2 4 2 22" xfId="7234" xr:uid="{00000000-0005-0000-0000-0000A9210000}"/>
    <cellStyle name="Normal 2 2 2 3 2 2 4 2 3" xfId="7235" xr:uid="{00000000-0005-0000-0000-0000AA210000}"/>
    <cellStyle name="Normal 2 2 2 3 2 2 4 2 3 2" xfId="7236" xr:uid="{00000000-0005-0000-0000-0000AB210000}"/>
    <cellStyle name="Normal 2 2 2 3 2 2 4 2 4" xfId="7237" xr:uid="{00000000-0005-0000-0000-0000AC210000}"/>
    <cellStyle name="Normal 2 2 2 3 2 2 4 2 4 2" xfId="7238" xr:uid="{00000000-0005-0000-0000-0000AD210000}"/>
    <cellStyle name="Normal 2 2 2 3 2 2 4 2 5" xfId="7239" xr:uid="{00000000-0005-0000-0000-0000AE210000}"/>
    <cellStyle name="Normal 2 2 2 3 2 2 4 2 5 2" xfId="7240" xr:uid="{00000000-0005-0000-0000-0000AF210000}"/>
    <cellStyle name="Normal 2 2 2 3 2 2 4 2 6" xfId="7241" xr:uid="{00000000-0005-0000-0000-0000B0210000}"/>
    <cellStyle name="Normal 2 2 2 3 2 2 4 2 6 2" xfId="7242" xr:uid="{00000000-0005-0000-0000-0000B1210000}"/>
    <cellStyle name="Normal 2 2 2 3 2 2 4 2 7" xfId="7243" xr:uid="{00000000-0005-0000-0000-0000B2210000}"/>
    <cellStyle name="Normal 2 2 2 3 2 2 4 2 7 2" xfId="7244" xr:uid="{00000000-0005-0000-0000-0000B3210000}"/>
    <cellStyle name="Normal 2 2 2 3 2 2 4 2 8" xfId="7245" xr:uid="{00000000-0005-0000-0000-0000B4210000}"/>
    <cellStyle name="Normal 2 2 2 3 2 2 4 2 8 2" xfId="7246" xr:uid="{00000000-0005-0000-0000-0000B5210000}"/>
    <cellStyle name="Normal 2 2 2 3 2 2 4 2 9" xfId="7247" xr:uid="{00000000-0005-0000-0000-0000B6210000}"/>
    <cellStyle name="Normal 2 2 2 3 2 2 4 2 9 2" xfId="7248" xr:uid="{00000000-0005-0000-0000-0000B7210000}"/>
    <cellStyle name="Normal 2 2 2 3 2 2 4 20" xfId="7249" xr:uid="{00000000-0005-0000-0000-0000B8210000}"/>
    <cellStyle name="Normal 2 2 2 3 2 2 4 20 2" xfId="7250" xr:uid="{00000000-0005-0000-0000-0000B9210000}"/>
    <cellStyle name="Normal 2 2 2 3 2 2 4 21" xfId="7251" xr:uid="{00000000-0005-0000-0000-0000BA210000}"/>
    <cellStyle name="Normal 2 2 2 3 2 2 4 21 2" xfId="7252" xr:uid="{00000000-0005-0000-0000-0000BB210000}"/>
    <cellStyle name="Normal 2 2 2 3 2 2 4 22" xfId="7253" xr:uid="{00000000-0005-0000-0000-0000BC210000}"/>
    <cellStyle name="Normal 2 2 2 3 2 2 4 22 2" xfId="7254" xr:uid="{00000000-0005-0000-0000-0000BD210000}"/>
    <cellStyle name="Normal 2 2 2 3 2 2 4 23" xfId="7255" xr:uid="{00000000-0005-0000-0000-0000BE210000}"/>
    <cellStyle name="Normal 2 2 2 3 2 2 4 23 2" xfId="7256" xr:uid="{00000000-0005-0000-0000-0000BF210000}"/>
    <cellStyle name="Normal 2 2 2 3 2 2 4 24" xfId="7257" xr:uid="{00000000-0005-0000-0000-0000C0210000}"/>
    <cellStyle name="Normal 2 2 2 3 2 2 4 3" xfId="7258" xr:uid="{00000000-0005-0000-0000-0000C1210000}"/>
    <cellStyle name="Normal 2 2 2 3 2 2 4 3 10" xfId="7259" xr:uid="{00000000-0005-0000-0000-0000C2210000}"/>
    <cellStyle name="Normal 2 2 2 3 2 2 4 3 10 2" xfId="7260" xr:uid="{00000000-0005-0000-0000-0000C3210000}"/>
    <cellStyle name="Normal 2 2 2 3 2 2 4 3 11" xfId="7261" xr:uid="{00000000-0005-0000-0000-0000C4210000}"/>
    <cellStyle name="Normal 2 2 2 3 2 2 4 3 11 2" xfId="7262" xr:uid="{00000000-0005-0000-0000-0000C5210000}"/>
    <cellStyle name="Normal 2 2 2 3 2 2 4 3 12" xfId="7263" xr:uid="{00000000-0005-0000-0000-0000C6210000}"/>
    <cellStyle name="Normal 2 2 2 3 2 2 4 3 12 2" xfId="7264" xr:uid="{00000000-0005-0000-0000-0000C7210000}"/>
    <cellStyle name="Normal 2 2 2 3 2 2 4 3 13" xfId="7265" xr:uid="{00000000-0005-0000-0000-0000C8210000}"/>
    <cellStyle name="Normal 2 2 2 3 2 2 4 3 13 2" xfId="7266" xr:uid="{00000000-0005-0000-0000-0000C9210000}"/>
    <cellStyle name="Normal 2 2 2 3 2 2 4 3 14" xfId="7267" xr:uid="{00000000-0005-0000-0000-0000CA210000}"/>
    <cellStyle name="Normal 2 2 2 3 2 2 4 3 14 2" xfId="7268" xr:uid="{00000000-0005-0000-0000-0000CB210000}"/>
    <cellStyle name="Normal 2 2 2 3 2 2 4 3 15" xfId="7269" xr:uid="{00000000-0005-0000-0000-0000CC210000}"/>
    <cellStyle name="Normal 2 2 2 3 2 2 4 3 15 2" xfId="7270" xr:uid="{00000000-0005-0000-0000-0000CD210000}"/>
    <cellStyle name="Normal 2 2 2 3 2 2 4 3 16" xfId="7271" xr:uid="{00000000-0005-0000-0000-0000CE210000}"/>
    <cellStyle name="Normal 2 2 2 3 2 2 4 3 16 2" xfId="7272" xr:uid="{00000000-0005-0000-0000-0000CF210000}"/>
    <cellStyle name="Normal 2 2 2 3 2 2 4 3 17" xfId="7273" xr:uid="{00000000-0005-0000-0000-0000D0210000}"/>
    <cellStyle name="Normal 2 2 2 3 2 2 4 3 17 2" xfId="7274" xr:uid="{00000000-0005-0000-0000-0000D1210000}"/>
    <cellStyle name="Normal 2 2 2 3 2 2 4 3 18" xfId="7275" xr:uid="{00000000-0005-0000-0000-0000D2210000}"/>
    <cellStyle name="Normal 2 2 2 3 2 2 4 3 18 2" xfId="7276" xr:uid="{00000000-0005-0000-0000-0000D3210000}"/>
    <cellStyle name="Normal 2 2 2 3 2 2 4 3 19" xfId="7277" xr:uid="{00000000-0005-0000-0000-0000D4210000}"/>
    <cellStyle name="Normal 2 2 2 3 2 2 4 3 19 2" xfId="7278" xr:uid="{00000000-0005-0000-0000-0000D5210000}"/>
    <cellStyle name="Normal 2 2 2 3 2 2 4 3 2" xfId="7279" xr:uid="{00000000-0005-0000-0000-0000D6210000}"/>
    <cellStyle name="Normal 2 2 2 3 2 2 4 3 2 2" xfId="7280" xr:uid="{00000000-0005-0000-0000-0000D7210000}"/>
    <cellStyle name="Normal 2 2 2 3 2 2 4 3 20" xfId="7281" xr:uid="{00000000-0005-0000-0000-0000D8210000}"/>
    <cellStyle name="Normal 2 2 2 3 2 2 4 3 20 2" xfId="7282" xr:uid="{00000000-0005-0000-0000-0000D9210000}"/>
    <cellStyle name="Normal 2 2 2 3 2 2 4 3 21" xfId="7283" xr:uid="{00000000-0005-0000-0000-0000DA210000}"/>
    <cellStyle name="Normal 2 2 2 3 2 2 4 3 21 2" xfId="7284" xr:uid="{00000000-0005-0000-0000-0000DB210000}"/>
    <cellStyle name="Normal 2 2 2 3 2 2 4 3 22" xfId="7285" xr:uid="{00000000-0005-0000-0000-0000DC210000}"/>
    <cellStyle name="Normal 2 2 2 3 2 2 4 3 3" xfId="7286" xr:uid="{00000000-0005-0000-0000-0000DD210000}"/>
    <cellStyle name="Normal 2 2 2 3 2 2 4 3 3 2" xfId="7287" xr:uid="{00000000-0005-0000-0000-0000DE210000}"/>
    <cellStyle name="Normal 2 2 2 3 2 2 4 3 4" xfId="7288" xr:uid="{00000000-0005-0000-0000-0000DF210000}"/>
    <cellStyle name="Normal 2 2 2 3 2 2 4 3 4 2" xfId="7289" xr:uid="{00000000-0005-0000-0000-0000E0210000}"/>
    <cellStyle name="Normal 2 2 2 3 2 2 4 3 5" xfId="7290" xr:uid="{00000000-0005-0000-0000-0000E1210000}"/>
    <cellStyle name="Normal 2 2 2 3 2 2 4 3 5 2" xfId="7291" xr:uid="{00000000-0005-0000-0000-0000E2210000}"/>
    <cellStyle name="Normal 2 2 2 3 2 2 4 3 6" xfId="7292" xr:uid="{00000000-0005-0000-0000-0000E3210000}"/>
    <cellStyle name="Normal 2 2 2 3 2 2 4 3 6 2" xfId="7293" xr:uid="{00000000-0005-0000-0000-0000E4210000}"/>
    <cellStyle name="Normal 2 2 2 3 2 2 4 3 7" xfId="7294" xr:uid="{00000000-0005-0000-0000-0000E5210000}"/>
    <cellStyle name="Normal 2 2 2 3 2 2 4 3 7 2" xfId="7295" xr:uid="{00000000-0005-0000-0000-0000E6210000}"/>
    <cellStyle name="Normal 2 2 2 3 2 2 4 3 8" xfId="7296" xr:uid="{00000000-0005-0000-0000-0000E7210000}"/>
    <cellStyle name="Normal 2 2 2 3 2 2 4 3 8 2" xfId="7297" xr:uid="{00000000-0005-0000-0000-0000E8210000}"/>
    <cellStyle name="Normal 2 2 2 3 2 2 4 3 9" xfId="7298" xr:uid="{00000000-0005-0000-0000-0000E9210000}"/>
    <cellStyle name="Normal 2 2 2 3 2 2 4 3 9 2" xfId="7299" xr:uid="{00000000-0005-0000-0000-0000EA210000}"/>
    <cellStyle name="Normal 2 2 2 3 2 2 4 4" xfId="7300" xr:uid="{00000000-0005-0000-0000-0000EB210000}"/>
    <cellStyle name="Normal 2 2 2 3 2 2 4 4 2" xfId="7301" xr:uid="{00000000-0005-0000-0000-0000EC210000}"/>
    <cellStyle name="Normal 2 2 2 3 2 2 4 5" xfId="7302" xr:uid="{00000000-0005-0000-0000-0000ED210000}"/>
    <cellStyle name="Normal 2 2 2 3 2 2 4 5 2" xfId="7303" xr:uid="{00000000-0005-0000-0000-0000EE210000}"/>
    <cellStyle name="Normal 2 2 2 3 2 2 4 6" xfId="7304" xr:uid="{00000000-0005-0000-0000-0000EF210000}"/>
    <cellStyle name="Normal 2 2 2 3 2 2 4 6 2" xfId="7305" xr:uid="{00000000-0005-0000-0000-0000F0210000}"/>
    <cellStyle name="Normal 2 2 2 3 2 2 4 7" xfId="7306" xr:uid="{00000000-0005-0000-0000-0000F1210000}"/>
    <cellStyle name="Normal 2 2 2 3 2 2 4 7 2" xfId="7307" xr:uid="{00000000-0005-0000-0000-0000F2210000}"/>
    <cellStyle name="Normal 2 2 2 3 2 2 4 8" xfId="7308" xr:uid="{00000000-0005-0000-0000-0000F3210000}"/>
    <cellStyle name="Normal 2 2 2 3 2 2 4 8 2" xfId="7309" xr:uid="{00000000-0005-0000-0000-0000F4210000}"/>
    <cellStyle name="Normal 2 2 2 3 2 2 4 9" xfId="7310" xr:uid="{00000000-0005-0000-0000-0000F5210000}"/>
    <cellStyle name="Normal 2 2 2 3 2 2 4 9 2" xfId="7311" xr:uid="{00000000-0005-0000-0000-0000F6210000}"/>
    <cellStyle name="Normal 2 2 2 3 2 2 5" xfId="7312" xr:uid="{00000000-0005-0000-0000-0000F7210000}"/>
    <cellStyle name="Normal 2 2 2 3 2 2 5 10" xfId="7313" xr:uid="{00000000-0005-0000-0000-0000F8210000}"/>
    <cellStyle name="Normal 2 2 2 3 2 2 5 10 2" xfId="7314" xr:uid="{00000000-0005-0000-0000-0000F9210000}"/>
    <cellStyle name="Normal 2 2 2 3 2 2 5 11" xfId="7315" xr:uid="{00000000-0005-0000-0000-0000FA210000}"/>
    <cellStyle name="Normal 2 2 2 3 2 2 5 11 2" xfId="7316" xr:uid="{00000000-0005-0000-0000-0000FB210000}"/>
    <cellStyle name="Normal 2 2 2 3 2 2 5 12" xfId="7317" xr:uid="{00000000-0005-0000-0000-0000FC210000}"/>
    <cellStyle name="Normal 2 2 2 3 2 2 5 12 2" xfId="7318" xr:uid="{00000000-0005-0000-0000-0000FD210000}"/>
    <cellStyle name="Normal 2 2 2 3 2 2 5 13" xfId="7319" xr:uid="{00000000-0005-0000-0000-0000FE210000}"/>
    <cellStyle name="Normal 2 2 2 3 2 2 5 13 2" xfId="7320" xr:uid="{00000000-0005-0000-0000-0000FF210000}"/>
    <cellStyle name="Normal 2 2 2 3 2 2 5 14" xfId="7321" xr:uid="{00000000-0005-0000-0000-000000220000}"/>
    <cellStyle name="Normal 2 2 2 3 2 2 5 14 2" xfId="7322" xr:uid="{00000000-0005-0000-0000-000001220000}"/>
    <cellStyle name="Normal 2 2 2 3 2 2 5 15" xfId="7323" xr:uid="{00000000-0005-0000-0000-000002220000}"/>
    <cellStyle name="Normal 2 2 2 3 2 2 5 15 2" xfId="7324" xr:uid="{00000000-0005-0000-0000-000003220000}"/>
    <cellStyle name="Normal 2 2 2 3 2 2 5 16" xfId="7325" xr:uid="{00000000-0005-0000-0000-000004220000}"/>
    <cellStyle name="Normal 2 2 2 3 2 2 5 16 2" xfId="7326" xr:uid="{00000000-0005-0000-0000-000005220000}"/>
    <cellStyle name="Normal 2 2 2 3 2 2 5 17" xfId="7327" xr:uid="{00000000-0005-0000-0000-000006220000}"/>
    <cellStyle name="Normal 2 2 2 3 2 2 5 17 2" xfId="7328" xr:uid="{00000000-0005-0000-0000-000007220000}"/>
    <cellStyle name="Normal 2 2 2 3 2 2 5 18" xfId="7329" xr:uid="{00000000-0005-0000-0000-000008220000}"/>
    <cellStyle name="Normal 2 2 2 3 2 2 5 18 2" xfId="7330" xr:uid="{00000000-0005-0000-0000-000009220000}"/>
    <cellStyle name="Normal 2 2 2 3 2 2 5 19" xfId="7331" xr:uid="{00000000-0005-0000-0000-00000A220000}"/>
    <cellStyle name="Normal 2 2 2 3 2 2 5 19 2" xfId="7332" xr:uid="{00000000-0005-0000-0000-00000B220000}"/>
    <cellStyle name="Normal 2 2 2 3 2 2 5 2" xfId="7333" xr:uid="{00000000-0005-0000-0000-00000C220000}"/>
    <cellStyle name="Normal 2 2 2 3 2 2 5 2 2" xfId="7334" xr:uid="{00000000-0005-0000-0000-00000D220000}"/>
    <cellStyle name="Normal 2 2 2 3 2 2 5 20" xfId="7335" xr:uid="{00000000-0005-0000-0000-00000E220000}"/>
    <cellStyle name="Normal 2 2 2 3 2 2 5 20 2" xfId="7336" xr:uid="{00000000-0005-0000-0000-00000F220000}"/>
    <cellStyle name="Normal 2 2 2 3 2 2 5 21" xfId="7337" xr:uid="{00000000-0005-0000-0000-000010220000}"/>
    <cellStyle name="Normal 2 2 2 3 2 2 5 21 2" xfId="7338" xr:uid="{00000000-0005-0000-0000-000011220000}"/>
    <cellStyle name="Normal 2 2 2 3 2 2 5 22" xfId="7339" xr:uid="{00000000-0005-0000-0000-000012220000}"/>
    <cellStyle name="Normal 2 2 2 3 2 2 5 3" xfId="7340" xr:uid="{00000000-0005-0000-0000-000013220000}"/>
    <cellStyle name="Normal 2 2 2 3 2 2 5 3 2" xfId="7341" xr:uid="{00000000-0005-0000-0000-000014220000}"/>
    <cellStyle name="Normal 2 2 2 3 2 2 5 4" xfId="7342" xr:uid="{00000000-0005-0000-0000-000015220000}"/>
    <cellStyle name="Normal 2 2 2 3 2 2 5 4 2" xfId="7343" xr:uid="{00000000-0005-0000-0000-000016220000}"/>
    <cellStyle name="Normal 2 2 2 3 2 2 5 5" xfId="7344" xr:uid="{00000000-0005-0000-0000-000017220000}"/>
    <cellStyle name="Normal 2 2 2 3 2 2 5 5 2" xfId="7345" xr:uid="{00000000-0005-0000-0000-000018220000}"/>
    <cellStyle name="Normal 2 2 2 3 2 2 5 6" xfId="7346" xr:uid="{00000000-0005-0000-0000-000019220000}"/>
    <cellStyle name="Normal 2 2 2 3 2 2 5 6 2" xfId="7347" xr:uid="{00000000-0005-0000-0000-00001A220000}"/>
    <cellStyle name="Normal 2 2 2 3 2 2 5 7" xfId="7348" xr:uid="{00000000-0005-0000-0000-00001B220000}"/>
    <cellStyle name="Normal 2 2 2 3 2 2 5 7 2" xfId="7349" xr:uid="{00000000-0005-0000-0000-00001C220000}"/>
    <cellStyle name="Normal 2 2 2 3 2 2 5 8" xfId="7350" xr:uid="{00000000-0005-0000-0000-00001D220000}"/>
    <cellStyle name="Normal 2 2 2 3 2 2 5 8 2" xfId="7351" xr:uid="{00000000-0005-0000-0000-00001E220000}"/>
    <cellStyle name="Normal 2 2 2 3 2 2 5 9" xfId="7352" xr:uid="{00000000-0005-0000-0000-00001F220000}"/>
    <cellStyle name="Normal 2 2 2 3 2 2 5 9 2" xfId="7353" xr:uid="{00000000-0005-0000-0000-000020220000}"/>
    <cellStyle name="Normal 2 2 2 3 2 2 6" xfId="7354" xr:uid="{00000000-0005-0000-0000-000021220000}"/>
    <cellStyle name="Normal 2 2 2 3 2 2 6 10" xfId="7355" xr:uid="{00000000-0005-0000-0000-000022220000}"/>
    <cellStyle name="Normal 2 2 2 3 2 2 6 10 2" xfId="7356" xr:uid="{00000000-0005-0000-0000-000023220000}"/>
    <cellStyle name="Normal 2 2 2 3 2 2 6 11" xfId="7357" xr:uid="{00000000-0005-0000-0000-000024220000}"/>
    <cellStyle name="Normal 2 2 2 3 2 2 6 11 2" xfId="7358" xr:uid="{00000000-0005-0000-0000-000025220000}"/>
    <cellStyle name="Normal 2 2 2 3 2 2 6 12" xfId="7359" xr:uid="{00000000-0005-0000-0000-000026220000}"/>
    <cellStyle name="Normal 2 2 2 3 2 2 6 12 2" xfId="7360" xr:uid="{00000000-0005-0000-0000-000027220000}"/>
    <cellStyle name="Normal 2 2 2 3 2 2 6 13" xfId="7361" xr:uid="{00000000-0005-0000-0000-000028220000}"/>
    <cellStyle name="Normal 2 2 2 3 2 2 6 13 2" xfId="7362" xr:uid="{00000000-0005-0000-0000-000029220000}"/>
    <cellStyle name="Normal 2 2 2 3 2 2 6 14" xfId="7363" xr:uid="{00000000-0005-0000-0000-00002A220000}"/>
    <cellStyle name="Normal 2 2 2 3 2 2 6 14 2" xfId="7364" xr:uid="{00000000-0005-0000-0000-00002B220000}"/>
    <cellStyle name="Normal 2 2 2 3 2 2 6 15" xfId="7365" xr:uid="{00000000-0005-0000-0000-00002C220000}"/>
    <cellStyle name="Normal 2 2 2 3 2 2 6 15 2" xfId="7366" xr:uid="{00000000-0005-0000-0000-00002D220000}"/>
    <cellStyle name="Normal 2 2 2 3 2 2 6 16" xfId="7367" xr:uid="{00000000-0005-0000-0000-00002E220000}"/>
    <cellStyle name="Normal 2 2 2 3 2 2 6 16 2" xfId="7368" xr:uid="{00000000-0005-0000-0000-00002F220000}"/>
    <cellStyle name="Normal 2 2 2 3 2 2 6 17" xfId="7369" xr:uid="{00000000-0005-0000-0000-000030220000}"/>
    <cellStyle name="Normal 2 2 2 3 2 2 6 17 2" xfId="7370" xr:uid="{00000000-0005-0000-0000-000031220000}"/>
    <cellStyle name="Normal 2 2 2 3 2 2 6 18" xfId="7371" xr:uid="{00000000-0005-0000-0000-000032220000}"/>
    <cellStyle name="Normal 2 2 2 3 2 2 6 18 2" xfId="7372" xr:uid="{00000000-0005-0000-0000-000033220000}"/>
    <cellStyle name="Normal 2 2 2 3 2 2 6 19" xfId="7373" xr:uid="{00000000-0005-0000-0000-000034220000}"/>
    <cellStyle name="Normal 2 2 2 3 2 2 6 19 2" xfId="7374" xr:uid="{00000000-0005-0000-0000-000035220000}"/>
    <cellStyle name="Normal 2 2 2 3 2 2 6 2" xfId="7375" xr:uid="{00000000-0005-0000-0000-000036220000}"/>
    <cellStyle name="Normal 2 2 2 3 2 2 6 2 2" xfId="7376" xr:uid="{00000000-0005-0000-0000-000037220000}"/>
    <cellStyle name="Normal 2 2 2 3 2 2 6 20" xfId="7377" xr:uid="{00000000-0005-0000-0000-000038220000}"/>
    <cellStyle name="Normal 2 2 2 3 2 2 6 20 2" xfId="7378" xr:uid="{00000000-0005-0000-0000-000039220000}"/>
    <cellStyle name="Normal 2 2 2 3 2 2 6 21" xfId="7379" xr:uid="{00000000-0005-0000-0000-00003A220000}"/>
    <cellStyle name="Normal 2 2 2 3 2 2 6 21 2" xfId="7380" xr:uid="{00000000-0005-0000-0000-00003B220000}"/>
    <cellStyle name="Normal 2 2 2 3 2 2 6 22" xfId="7381" xr:uid="{00000000-0005-0000-0000-00003C220000}"/>
    <cellStyle name="Normal 2 2 2 3 2 2 6 3" xfId="7382" xr:uid="{00000000-0005-0000-0000-00003D220000}"/>
    <cellStyle name="Normal 2 2 2 3 2 2 6 3 2" xfId="7383" xr:uid="{00000000-0005-0000-0000-00003E220000}"/>
    <cellStyle name="Normal 2 2 2 3 2 2 6 4" xfId="7384" xr:uid="{00000000-0005-0000-0000-00003F220000}"/>
    <cellStyle name="Normal 2 2 2 3 2 2 6 4 2" xfId="7385" xr:uid="{00000000-0005-0000-0000-000040220000}"/>
    <cellStyle name="Normal 2 2 2 3 2 2 6 5" xfId="7386" xr:uid="{00000000-0005-0000-0000-000041220000}"/>
    <cellStyle name="Normal 2 2 2 3 2 2 6 5 2" xfId="7387" xr:uid="{00000000-0005-0000-0000-000042220000}"/>
    <cellStyle name="Normal 2 2 2 3 2 2 6 6" xfId="7388" xr:uid="{00000000-0005-0000-0000-000043220000}"/>
    <cellStyle name="Normal 2 2 2 3 2 2 6 6 2" xfId="7389" xr:uid="{00000000-0005-0000-0000-000044220000}"/>
    <cellStyle name="Normal 2 2 2 3 2 2 6 7" xfId="7390" xr:uid="{00000000-0005-0000-0000-000045220000}"/>
    <cellStyle name="Normal 2 2 2 3 2 2 6 7 2" xfId="7391" xr:uid="{00000000-0005-0000-0000-000046220000}"/>
    <cellStyle name="Normal 2 2 2 3 2 2 6 8" xfId="7392" xr:uid="{00000000-0005-0000-0000-000047220000}"/>
    <cellStyle name="Normal 2 2 2 3 2 2 6 8 2" xfId="7393" xr:uid="{00000000-0005-0000-0000-000048220000}"/>
    <cellStyle name="Normal 2 2 2 3 2 2 6 9" xfId="7394" xr:uid="{00000000-0005-0000-0000-000049220000}"/>
    <cellStyle name="Normal 2 2 2 3 2 2 6 9 2" xfId="7395" xr:uid="{00000000-0005-0000-0000-00004A220000}"/>
    <cellStyle name="Normal 2 2 2 3 2 2 7" xfId="7396" xr:uid="{00000000-0005-0000-0000-00004B220000}"/>
    <cellStyle name="Normal 2 2 2 3 2 2 7 2" xfId="7397" xr:uid="{00000000-0005-0000-0000-00004C220000}"/>
    <cellStyle name="Normal 2 2 2 3 2 2 8" xfId="7398" xr:uid="{00000000-0005-0000-0000-00004D220000}"/>
    <cellStyle name="Normal 2 2 2 3 2 2 8 2" xfId="7399" xr:uid="{00000000-0005-0000-0000-00004E220000}"/>
    <cellStyle name="Normal 2 2 2 3 2 2 9" xfId="7400" xr:uid="{00000000-0005-0000-0000-00004F220000}"/>
    <cellStyle name="Normal 2 2 2 3 2 2 9 2" xfId="7401" xr:uid="{00000000-0005-0000-0000-000050220000}"/>
    <cellStyle name="Normal 2 2 2 3 2 20" xfId="7402" xr:uid="{00000000-0005-0000-0000-000051220000}"/>
    <cellStyle name="Normal 2 2 2 3 2 20 2" xfId="7403" xr:uid="{00000000-0005-0000-0000-000052220000}"/>
    <cellStyle name="Normal 2 2 2 3 2 21" xfId="7404" xr:uid="{00000000-0005-0000-0000-000053220000}"/>
    <cellStyle name="Normal 2 2 2 3 2 21 2" xfId="7405" xr:uid="{00000000-0005-0000-0000-000054220000}"/>
    <cellStyle name="Normal 2 2 2 3 2 22" xfId="7406" xr:uid="{00000000-0005-0000-0000-000055220000}"/>
    <cellStyle name="Normal 2 2 2 3 2 22 2" xfId="7407" xr:uid="{00000000-0005-0000-0000-000056220000}"/>
    <cellStyle name="Normal 2 2 2 3 2 23" xfId="7408" xr:uid="{00000000-0005-0000-0000-000057220000}"/>
    <cellStyle name="Normal 2 2 2 3 2 23 2" xfId="7409" xr:uid="{00000000-0005-0000-0000-000058220000}"/>
    <cellStyle name="Normal 2 2 2 3 2 24" xfId="7410" xr:uid="{00000000-0005-0000-0000-000059220000}"/>
    <cellStyle name="Normal 2 2 2 3 2 24 2" xfId="7411" xr:uid="{00000000-0005-0000-0000-00005A220000}"/>
    <cellStyle name="Normal 2 2 2 3 2 25" xfId="7412" xr:uid="{00000000-0005-0000-0000-00005B220000}"/>
    <cellStyle name="Normal 2 2 2 3 2 25 2" xfId="7413" xr:uid="{00000000-0005-0000-0000-00005C220000}"/>
    <cellStyle name="Normal 2 2 2 3 2 26" xfId="7414" xr:uid="{00000000-0005-0000-0000-00005D220000}"/>
    <cellStyle name="Normal 2 2 2 3 2 26 2" xfId="7415" xr:uid="{00000000-0005-0000-0000-00005E220000}"/>
    <cellStyle name="Normal 2 2 2 3 2 27" xfId="7416" xr:uid="{00000000-0005-0000-0000-00005F220000}"/>
    <cellStyle name="Normal 2 2 2 3 2 27 2" xfId="7417" xr:uid="{00000000-0005-0000-0000-000060220000}"/>
    <cellStyle name="Normal 2 2 2 3 2 28" xfId="7418" xr:uid="{00000000-0005-0000-0000-000061220000}"/>
    <cellStyle name="Normal 2 2 2 3 2 3" xfId="7419" xr:uid="{00000000-0005-0000-0000-000062220000}"/>
    <cellStyle name="Normal 2 2 2 3 2 3 10" xfId="7420" xr:uid="{00000000-0005-0000-0000-000063220000}"/>
    <cellStyle name="Normal 2 2 2 3 2 3 10 2" xfId="7421" xr:uid="{00000000-0005-0000-0000-000064220000}"/>
    <cellStyle name="Normal 2 2 2 3 2 3 11" xfId="7422" xr:uid="{00000000-0005-0000-0000-000065220000}"/>
    <cellStyle name="Normal 2 2 2 3 2 3 11 2" xfId="7423" xr:uid="{00000000-0005-0000-0000-000066220000}"/>
    <cellStyle name="Normal 2 2 2 3 2 3 12" xfId="7424" xr:uid="{00000000-0005-0000-0000-000067220000}"/>
    <cellStyle name="Normal 2 2 2 3 2 3 12 2" xfId="7425" xr:uid="{00000000-0005-0000-0000-000068220000}"/>
    <cellStyle name="Normal 2 2 2 3 2 3 13" xfId="7426" xr:uid="{00000000-0005-0000-0000-000069220000}"/>
    <cellStyle name="Normal 2 2 2 3 2 3 13 2" xfId="7427" xr:uid="{00000000-0005-0000-0000-00006A220000}"/>
    <cellStyle name="Normal 2 2 2 3 2 3 14" xfId="7428" xr:uid="{00000000-0005-0000-0000-00006B220000}"/>
    <cellStyle name="Normal 2 2 2 3 2 3 14 2" xfId="7429" xr:uid="{00000000-0005-0000-0000-00006C220000}"/>
    <cellStyle name="Normal 2 2 2 3 2 3 15" xfId="7430" xr:uid="{00000000-0005-0000-0000-00006D220000}"/>
    <cellStyle name="Normal 2 2 2 3 2 3 15 2" xfId="7431" xr:uid="{00000000-0005-0000-0000-00006E220000}"/>
    <cellStyle name="Normal 2 2 2 3 2 3 16" xfId="7432" xr:uid="{00000000-0005-0000-0000-00006F220000}"/>
    <cellStyle name="Normal 2 2 2 3 2 3 16 2" xfId="7433" xr:uid="{00000000-0005-0000-0000-000070220000}"/>
    <cellStyle name="Normal 2 2 2 3 2 3 17" xfId="7434" xr:uid="{00000000-0005-0000-0000-000071220000}"/>
    <cellStyle name="Normal 2 2 2 3 2 3 17 2" xfId="7435" xr:uid="{00000000-0005-0000-0000-000072220000}"/>
    <cellStyle name="Normal 2 2 2 3 2 3 18" xfId="7436" xr:uid="{00000000-0005-0000-0000-000073220000}"/>
    <cellStyle name="Normal 2 2 2 3 2 3 18 2" xfId="7437" xr:uid="{00000000-0005-0000-0000-000074220000}"/>
    <cellStyle name="Normal 2 2 2 3 2 3 19" xfId="7438" xr:uid="{00000000-0005-0000-0000-000075220000}"/>
    <cellStyle name="Normal 2 2 2 3 2 3 19 2" xfId="7439" xr:uid="{00000000-0005-0000-0000-000076220000}"/>
    <cellStyle name="Normal 2 2 2 3 2 3 2" xfId="7440" xr:uid="{00000000-0005-0000-0000-000077220000}"/>
    <cellStyle name="Normal 2 2 2 3 2 3 2 10" xfId="7441" xr:uid="{00000000-0005-0000-0000-000078220000}"/>
    <cellStyle name="Normal 2 2 2 3 2 3 2 10 2" xfId="7442" xr:uid="{00000000-0005-0000-0000-000079220000}"/>
    <cellStyle name="Normal 2 2 2 3 2 3 2 11" xfId="7443" xr:uid="{00000000-0005-0000-0000-00007A220000}"/>
    <cellStyle name="Normal 2 2 2 3 2 3 2 11 2" xfId="7444" xr:uid="{00000000-0005-0000-0000-00007B220000}"/>
    <cellStyle name="Normal 2 2 2 3 2 3 2 12" xfId="7445" xr:uid="{00000000-0005-0000-0000-00007C220000}"/>
    <cellStyle name="Normal 2 2 2 3 2 3 2 12 2" xfId="7446" xr:uid="{00000000-0005-0000-0000-00007D220000}"/>
    <cellStyle name="Normal 2 2 2 3 2 3 2 13" xfId="7447" xr:uid="{00000000-0005-0000-0000-00007E220000}"/>
    <cellStyle name="Normal 2 2 2 3 2 3 2 13 2" xfId="7448" xr:uid="{00000000-0005-0000-0000-00007F220000}"/>
    <cellStyle name="Normal 2 2 2 3 2 3 2 14" xfId="7449" xr:uid="{00000000-0005-0000-0000-000080220000}"/>
    <cellStyle name="Normal 2 2 2 3 2 3 2 14 2" xfId="7450" xr:uid="{00000000-0005-0000-0000-000081220000}"/>
    <cellStyle name="Normal 2 2 2 3 2 3 2 15" xfId="7451" xr:uid="{00000000-0005-0000-0000-000082220000}"/>
    <cellStyle name="Normal 2 2 2 3 2 3 2 15 2" xfId="7452" xr:uid="{00000000-0005-0000-0000-000083220000}"/>
    <cellStyle name="Normal 2 2 2 3 2 3 2 16" xfId="7453" xr:uid="{00000000-0005-0000-0000-000084220000}"/>
    <cellStyle name="Normal 2 2 2 3 2 3 2 16 2" xfId="7454" xr:uid="{00000000-0005-0000-0000-000085220000}"/>
    <cellStyle name="Normal 2 2 2 3 2 3 2 17" xfId="7455" xr:uid="{00000000-0005-0000-0000-000086220000}"/>
    <cellStyle name="Normal 2 2 2 3 2 3 2 17 2" xfId="7456" xr:uid="{00000000-0005-0000-0000-000087220000}"/>
    <cellStyle name="Normal 2 2 2 3 2 3 2 18" xfId="7457" xr:uid="{00000000-0005-0000-0000-000088220000}"/>
    <cellStyle name="Normal 2 2 2 3 2 3 2 18 2" xfId="7458" xr:uid="{00000000-0005-0000-0000-000089220000}"/>
    <cellStyle name="Normal 2 2 2 3 2 3 2 19" xfId="7459" xr:uid="{00000000-0005-0000-0000-00008A220000}"/>
    <cellStyle name="Normal 2 2 2 3 2 3 2 19 2" xfId="7460" xr:uid="{00000000-0005-0000-0000-00008B220000}"/>
    <cellStyle name="Normal 2 2 2 3 2 3 2 2" xfId="7461" xr:uid="{00000000-0005-0000-0000-00008C220000}"/>
    <cellStyle name="Normal 2 2 2 3 2 3 2 2 2" xfId="7462" xr:uid="{00000000-0005-0000-0000-00008D220000}"/>
    <cellStyle name="Normal 2 2 2 3 2 3 2 20" xfId="7463" xr:uid="{00000000-0005-0000-0000-00008E220000}"/>
    <cellStyle name="Normal 2 2 2 3 2 3 2 20 2" xfId="7464" xr:uid="{00000000-0005-0000-0000-00008F220000}"/>
    <cellStyle name="Normal 2 2 2 3 2 3 2 21" xfId="7465" xr:uid="{00000000-0005-0000-0000-000090220000}"/>
    <cellStyle name="Normal 2 2 2 3 2 3 2 21 2" xfId="7466" xr:uid="{00000000-0005-0000-0000-000091220000}"/>
    <cellStyle name="Normal 2 2 2 3 2 3 2 22" xfId="7467" xr:uid="{00000000-0005-0000-0000-000092220000}"/>
    <cellStyle name="Normal 2 2 2 3 2 3 2 3" xfId="7468" xr:uid="{00000000-0005-0000-0000-000093220000}"/>
    <cellStyle name="Normal 2 2 2 3 2 3 2 3 2" xfId="7469" xr:uid="{00000000-0005-0000-0000-000094220000}"/>
    <cellStyle name="Normal 2 2 2 3 2 3 2 4" xfId="7470" xr:uid="{00000000-0005-0000-0000-000095220000}"/>
    <cellStyle name="Normal 2 2 2 3 2 3 2 4 2" xfId="7471" xr:uid="{00000000-0005-0000-0000-000096220000}"/>
    <cellStyle name="Normal 2 2 2 3 2 3 2 5" xfId="7472" xr:uid="{00000000-0005-0000-0000-000097220000}"/>
    <cellStyle name="Normal 2 2 2 3 2 3 2 5 2" xfId="7473" xr:uid="{00000000-0005-0000-0000-000098220000}"/>
    <cellStyle name="Normal 2 2 2 3 2 3 2 6" xfId="7474" xr:uid="{00000000-0005-0000-0000-000099220000}"/>
    <cellStyle name="Normal 2 2 2 3 2 3 2 6 2" xfId="7475" xr:uid="{00000000-0005-0000-0000-00009A220000}"/>
    <cellStyle name="Normal 2 2 2 3 2 3 2 7" xfId="7476" xr:uid="{00000000-0005-0000-0000-00009B220000}"/>
    <cellStyle name="Normal 2 2 2 3 2 3 2 7 2" xfId="7477" xr:uid="{00000000-0005-0000-0000-00009C220000}"/>
    <cellStyle name="Normal 2 2 2 3 2 3 2 8" xfId="7478" xr:uid="{00000000-0005-0000-0000-00009D220000}"/>
    <cellStyle name="Normal 2 2 2 3 2 3 2 8 2" xfId="7479" xr:uid="{00000000-0005-0000-0000-00009E220000}"/>
    <cellStyle name="Normal 2 2 2 3 2 3 2 9" xfId="7480" xr:uid="{00000000-0005-0000-0000-00009F220000}"/>
    <cellStyle name="Normal 2 2 2 3 2 3 2 9 2" xfId="7481" xr:uid="{00000000-0005-0000-0000-0000A0220000}"/>
    <cellStyle name="Normal 2 2 2 3 2 3 20" xfId="7482" xr:uid="{00000000-0005-0000-0000-0000A1220000}"/>
    <cellStyle name="Normal 2 2 2 3 2 3 20 2" xfId="7483" xr:uid="{00000000-0005-0000-0000-0000A2220000}"/>
    <cellStyle name="Normal 2 2 2 3 2 3 21" xfId="7484" xr:uid="{00000000-0005-0000-0000-0000A3220000}"/>
    <cellStyle name="Normal 2 2 2 3 2 3 21 2" xfId="7485" xr:uid="{00000000-0005-0000-0000-0000A4220000}"/>
    <cellStyle name="Normal 2 2 2 3 2 3 22" xfId="7486" xr:uid="{00000000-0005-0000-0000-0000A5220000}"/>
    <cellStyle name="Normal 2 2 2 3 2 3 22 2" xfId="7487" xr:uid="{00000000-0005-0000-0000-0000A6220000}"/>
    <cellStyle name="Normal 2 2 2 3 2 3 23" xfId="7488" xr:uid="{00000000-0005-0000-0000-0000A7220000}"/>
    <cellStyle name="Normal 2 2 2 3 2 3 23 2" xfId="7489" xr:uid="{00000000-0005-0000-0000-0000A8220000}"/>
    <cellStyle name="Normal 2 2 2 3 2 3 24" xfId="7490" xr:uid="{00000000-0005-0000-0000-0000A9220000}"/>
    <cellStyle name="Normal 2 2 2 3 2 3 3" xfId="7491" xr:uid="{00000000-0005-0000-0000-0000AA220000}"/>
    <cellStyle name="Normal 2 2 2 3 2 3 3 10" xfId="7492" xr:uid="{00000000-0005-0000-0000-0000AB220000}"/>
    <cellStyle name="Normal 2 2 2 3 2 3 3 10 2" xfId="7493" xr:uid="{00000000-0005-0000-0000-0000AC220000}"/>
    <cellStyle name="Normal 2 2 2 3 2 3 3 11" xfId="7494" xr:uid="{00000000-0005-0000-0000-0000AD220000}"/>
    <cellStyle name="Normal 2 2 2 3 2 3 3 11 2" xfId="7495" xr:uid="{00000000-0005-0000-0000-0000AE220000}"/>
    <cellStyle name="Normal 2 2 2 3 2 3 3 12" xfId="7496" xr:uid="{00000000-0005-0000-0000-0000AF220000}"/>
    <cellStyle name="Normal 2 2 2 3 2 3 3 12 2" xfId="7497" xr:uid="{00000000-0005-0000-0000-0000B0220000}"/>
    <cellStyle name="Normal 2 2 2 3 2 3 3 13" xfId="7498" xr:uid="{00000000-0005-0000-0000-0000B1220000}"/>
    <cellStyle name="Normal 2 2 2 3 2 3 3 13 2" xfId="7499" xr:uid="{00000000-0005-0000-0000-0000B2220000}"/>
    <cellStyle name="Normal 2 2 2 3 2 3 3 14" xfId="7500" xr:uid="{00000000-0005-0000-0000-0000B3220000}"/>
    <cellStyle name="Normal 2 2 2 3 2 3 3 14 2" xfId="7501" xr:uid="{00000000-0005-0000-0000-0000B4220000}"/>
    <cellStyle name="Normal 2 2 2 3 2 3 3 15" xfId="7502" xr:uid="{00000000-0005-0000-0000-0000B5220000}"/>
    <cellStyle name="Normal 2 2 2 3 2 3 3 15 2" xfId="7503" xr:uid="{00000000-0005-0000-0000-0000B6220000}"/>
    <cellStyle name="Normal 2 2 2 3 2 3 3 16" xfId="7504" xr:uid="{00000000-0005-0000-0000-0000B7220000}"/>
    <cellStyle name="Normal 2 2 2 3 2 3 3 16 2" xfId="7505" xr:uid="{00000000-0005-0000-0000-0000B8220000}"/>
    <cellStyle name="Normal 2 2 2 3 2 3 3 17" xfId="7506" xr:uid="{00000000-0005-0000-0000-0000B9220000}"/>
    <cellStyle name="Normal 2 2 2 3 2 3 3 17 2" xfId="7507" xr:uid="{00000000-0005-0000-0000-0000BA220000}"/>
    <cellStyle name="Normal 2 2 2 3 2 3 3 18" xfId="7508" xr:uid="{00000000-0005-0000-0000-0000BB220000}"/>
    <cellStyle name="Normal 2 2 2 3 2 3 3 18 2" xfId="7509" xr:uid="{00000000-0005-0000-0000-0000BC220000}"/>
    <cellStyle name="Normal 2 2 2 3 2 3 3 19" xfId="7510" xr:uid="{00000000-0005-0000-0000-0000BD220000}"/>
    <cellStyle name="Normal 2 2 2 3 2 3 3 19 2" xfId="7511" xr:uid="{00000000-0005-0000-0000-0000BE220000}"/>
    <cellStyle name="Normal 2 2 2 3 2 3 3 2" xfId="7512" xr:uid="{00000000-0005-0000-0000-0000BF220000}"/>
    <cellStyle name="Normal 2 2 2 3 2 3 3 2 2" xfId="7513" xr:uid="{00000000-0005-0000-0000-0000C0220000}"/>
    <cellStyle name="Normal 2 2 2 3 2 3 3 20" xfId="7514" xr:uid="{00000000-0005-0000-0000-0000C1220000}"/>
    <cellStyle name="Normal 2 2 2 3 2 3 3 20 2" xfId="7515" xr:uid="{00000000-0005-0000-0000-0000C2220000}"/>
    <cellStyle name="Normal 2 2 2 3 2 3 3 21" xfId="7516" xr:uid="{00000000-0005-0000-0000-0000C3220000}"/>
    <cellStyle name="Normal 2 2 2 3 2 3 3 21 2" xfId="7517" xr:uid="{00000000-0005-0000-0000-0000C4220000}"/>
    <cellStyle name="Normal 2 2 2 3 2 3 3 22" xfId="7518" xr:uid="{00000000-0005-0000-0000-0000C5220000}"/>
    <cellStyle name="Normal 2 2 2 3 2 3 3 3" xfId="7519" xr:uid="{00000000-0005-0000-0000-0000C6220000}"/>
    <cellStyle name="Normal 2 2 2 3 2 3 3 3 2" xfId="7520" xr:uid="{00000000-0005-0000-0000-0000C7220000}"/>
    <cellStyle name="Normal 2 2 2 3 2 3 3 4" xfId="7521" xr:uid="{00000000-0005-0000-0000-0000C8220000}"/>
    <cellStyle name="Normal 2 2 2 3 2 3 3 4 2" xfId="7522" xr:uid="{00000000-0005-0000-0000-0000C9220000}"/>
    <cellStyle name="Normal 2 2 2 3 2 3 3 5" xfId="7523" xr:uid="{00000000-0005-0000-0000-0000CA220000}"/>
    <cellStyle name="Normal 2 2 2 3 2 3 3 5 2" xfId="7524" xr:uid="{00000000-0005-0000-0000-0000CB220000}"/>
    <cellStyle name="Normal 2 2 2 3 2 3 3 6" xfId="7525" xr:uid="{00000000-0005-0000-0000-0000CC220000}"/>
    <cellStyle name="Normal 2 2 2 3 2 3 3 6 2" xfId="7526" xr:uid="{00000000-0005-0000-0000-0000CD220000}"/>
    <cellStyle name="Normal 2 2 2 3 2 3 3 7" xfId="7527" xr:uid="{00000000-0005-0000-0000-0000CE220000}"/>
    <cellStyle name="Normal 2 2 2 3 2 3 3 7 2" xfId="7528" xr:uid="{00000000-0005-0000-0000-0000CF220000}"/>
    <cellStyle name="Normal 2 2 2 3 2 3 3 8" xfId="7529" xr:uid="{00000000-0005-0000-0000-0000D0220000}"/>
    <cellStyle name="Normal 2 2 2 3 2 3 3 8 2" xfId="7530" xr:uid="{00000000-0005-0000-0000-0000D1220000}"/>
    <cellStyle name="Normal 2 2 2 3 2 3 3 9" xfId="7531" xr:uid="{00000000-0005-0000-0000-0000D2220000}"/>
    <cellStyle name="Normal 2 2 2 3 2 3 3 9 2" xfId="7532" xr:uid="{00000000-0005-0000-0000-0000D3220000}"/>
    <cellStyle name="Normal 2 2 2 3 2 3 4" xfId="7533" xr:uid="{00000000-0005-0000-0000-0000D4220000}"/>
    <cellStyle name="Normal 2 2 2 3 2 3 4 2" xfId="7534" xr:uid="{00000000-0005-0000-0000-0000D5220000}"/>
    <cellStyle name="Normal 2 2 2 3 2 3 5" xfId="7535" xr:uid="{00000000-0005-0000-0000-0000D6220000}"/>
    <cellStyle name="Normal 2 2 2 3 2 3 5 2" xfId="7536" xr:uid="{00000000-0005-0000-0000-0000D7220000}"/>
    <cellStyle name="Normal 2 2 2 3 2 3 6" xfId="7537" xr:uid="{00000000-0005-0000-0000-0000D8220000}"/>
    <cellStyle name="Normal 2 2 2 3 2 3 6 2" xfId="7538" xr:uid="{00000000-0005-0000-0000-0000D9220000}"/>
    <cellStyle name="Normal 2 2 2 3 2 3 7" xfId="7539" xr:uid="{00000000-0005-0000-0000-0000DA220000}"/>
    <cellStyle name="Normal 2 2 2 3 2 3 7 2" xfId="7540" xr:uid="{00000000-0005-0000-0000-0000DB220000}"/>
    <cellStyle name="Normal 2 2 2 3 2 3 8" xfId="7541" xr:uid="{00000000-0005-0000-0000-0000DC220000}"/>
    <cellStyle name="Normal 2 2 2 3 2 3 8 2" xfId="7542" xr:uid="{00000000-0005-0000-0000-0000DD220000}"/>
    <cellStyle name="Normal 2 2 2 3 2 3 9" xfId="7543" xr:uid="{00000000-0005-0000-0000-0000DE220000}"/>
    <cellStyle name="Normal 2 2 2 3 2 3 9 2" xfId="7544" xr:uid="{00000000-0005-0000-0000-0000DF220000}"/>
    <cellStyle name="Normal 2 2 2 3 2 4" xfId="7545" xr:uid="{00000000-0005-0000-0000-0000E0220000}"/>
    <cellStyle name="Normal 2 2 2 3 2 4 10" xfId="7546" xr:uid="{00000000-0005-0000-0000-0000E1220000}"/>
    <cellStyle name="Normal 2 2 2 3 2 4 10 2" xfId="7547" xr:uid="{00000000-0005-0000-0000-0000E2220000}"/>
    <cellStyle name="Normal 2 2 2 3 2 4 11" xfId="7548" xr:uid="{00000000-0005-0000-0000-0000E3220000}"/>
    <cellStyle name="Normal 2 2 2 3 2 4 11 2" xfId="7549" xr:uid="{00000000-0005-0000-0000-0000E4220000}"/>
    <cellStyle name="Normal 2 2 2 3 2 4 12" xfId="7550" xr:uid="{00000000-0005-0000-0000-0000E5220000}"/>
    <cellStyle name="Normal 2 2 2 3 2 4 12 2" xfId="7551" xr:uid="{00000000-0005-0000-0000-0000E6220000}"/>
    <cellStyle name="Normal 2 2 2 3 2 4 13" xfId="7552" xr:uid="{00000000-0005-0000-0000-0000E7220000}"/>
    <cellStyle name="Normal 2 2 2 3 2 4 13 2" xfId="7553" xr:uid="{00000000-0005-0000-0000-0000E8220000}"/>
    <cellStyle name="Normal 2 2 2 3 2 4 14" xfId="7554" xr:uid="{00000000-0005-0000-0000-0000E9220000}"/>
    <cellStyle name="Normal 2 2 2 3 2 4 14 2" xfId="7555" xr:uid="{00000000-0005-0000-0000-0000EA220000}"/>
    <cellStyle name="Normal 2 2 2 3 2 4 15" xfId="7556" xr:uid="{00000000-0005-0000-0000-0000EB220000}"/>
    <cellStyle name="Normal 2 2 2 3 2 4 15 2" xfId="7557" xr:uid="{00000000-0005-0000-0000-0000EC220000}"/>
    <cellStyle name="Normal 2 2 2 3 2 4 16" xfId="7558" xr:uid="{00000000-0005-0000-0000-0000ED220000}"/>
    <cellStyle name="Normal 2 2 2 3 2 4 16 2" xfId="7559" xr:uid="{00000000-0005-0000-0000-0000EE220000}"/>
    <cellStyle name="Normal 2 2 2 3 2 4 17" xfId="7560" xr:uid="{00000000-0005-0000-0000-0000EF220000}"/>
    <cellStyle name="Normal 2 2 2 3 2 4 17 2" xfId="7561" xr:uid="{00000000-0005-0000-0000-0000F0220000}"/>
    <cellStyle name="Normal 2 2 2 3 2 4 18" xfId="7562" xr:uid="{00000000-0005-0000-0000-0000F1220000}"/>
    <cellStyle name="Normal 2 2 2 3 2 4 18 2" xfId="7563" xr:uid="{00000000-0005-0000-0000-0000F2220000}"/>
    <cellStyle name="Normal 2 2 2 3 2 4 19" xfId="7564" xr:uid="{00000000-0005-0000-0000-0000F3220000}"/>
    <cellStyle name="Normal 2 2 2 3 2 4 19 2" xfId="7565" xr:uid="{00000000-0005-0000-0000-0000F4220000}"/>
    <cellStyle name="Normal 2 2 2 3 2 4 2" xfId="7566" xr:uid="{00000000-0005-0000-0000-0000F5220000}"/>
    <cellStyle name="Normal 2 2 2 3 2 4 2 10" xfId="7567" xr:uid="{00000000-0005-0000-0000-0000F6220000}"/>
    <cellStyle name="Normal 2 2 2 3 2 4 2 10 2" xfId="7568" xr:uid="{00000000-0005-0000-0000-0000F7220000}"/>
    <cellStyle name="Normal 2 2 2 3 2 4 2 11" xfId="7569" xr:uid="{00000000-0005-0000-0000-0000F8220000}"/>
    <cellStyle name="Normal 2 2 2 3 2 4 2 11 2" xfId="7570" xr:uid="{00000000-0005-0000-0000-0000F9220000}"/>
    <cellStyle name="Normal 2 2 2 3 2 4 2 12" xfId="7571" xr:uid="{00000000-0005-0000-0000-0000FA220000}"/>
    <cellStyle name="Normal 2 2 2 3 2 4 2 12 2" xfId="7572" xr:uid="{00000000-0005-0000-0000-0000FB220000}"/>
    <cellStyle name="Normal 2 2 2 3 2 4 2 13" xfId="7573" xr:uid="{00000000-0005-0000-0000-0000FC220000}"/>
    <cellStyle name="Normal 2 2 2 3 2 4 2 13 2" xfId="7574" xr:uid="{00000000-0005-0000-0000-0000FD220000}"/>
    <cellStyle name="Normal 2 2 2 3 2 4 2 14" xfId="7575" xr:uid="{00000000-0005-0000-0000-0000FE220000}"/>
    <cellStyle name="Normal 2 2 2 3 2 4 2 14 2" xfId="7576" xr:uid="{00000000-0005-0000-0000-0000FF220000}"/>
    <cellStyle name="Normal 2 2 2 3 2 4 2 15" xfId="7577" xr:uid="{00000000-0005-0000-0000-000000230000}"/>
    <cellStyle name="Normal 2 2 2 3 2 4 2 15 2" xfId="7578" xr:uid="{00000000-0005-0000-0000-000001230000}"/>
    <cellStyle name="Normal 2 2 2 3 2 4 2 16" xfId="7579" xr:uid="{00000000-0005-0000-0000-000002230000}"/>
    <cellStyle name="Normal 2 2 2 3 2 4 2 16 2" xfId="7580" xr:uid="{00000000-0005-0000-0000-000003230000}"/>
    <cellStyle name="Normal 2 2 2 3 2 4 2 17" xfId="7581" xr:uid="{00000000-0005-0000-0000-000004230000}"/>
    <cellStyle name="Normal 2 2 2 3 2 4 2 17 2" xfId="7582" xr:uid="{00000000-0005-0000-0000-000005230000}"/>
    <cellStyle name="Normal 2 2 2 3 2 4 2 18" xfId="7583" xr:uid="{00000000-0005-0000-0000-000006230000}"/>
    <cellStyle name="Normal 2 2 2 3 2 4 2 18 2" xfId="7584" xr:uid="{00000000-0005-0000-0000-000007230000}"/>
    <cellStyle name="Normal 2 2 2 3 2 4 2 19" xfId="7585" xr:uid="{00000000-0005-0000-0000-000008230000}"/>
    <cellStyle name="Normal 2 2 2 3 2 4 2 19 2" xfId="7586" xr:uid="{00000000-0005-0000-0000-000009230000}"/>
    <cellStyle name="Normal 2 2 2 3 2 4 2 2" xfId="7587" xr:uid="{00000000-0005-0000-0000-00000A230000}"/>
    <cellStyle name="Normal 2 2 2 3 2 4 2 2 2" xfId="7588" xr:uid="{00000000-0005-0000-0000-00000B230000}"/>
    <cellStyle name="Normal 2 2 2 3 2 4 2 20" xfId="7589" xr:uid="{00000000-0005-0000-0000-00000C230000}"/>
    <cellStyle name="Normal 2 2 2 3 2 4 2 20 2" xfId="7590" xr:uid="{00000000-0005-0000-0000-00000D230000}"/>
    <cellStyle name="Normal 2 2 2 3 2 4 2 21" xfId="7591" xr:uid="{00000000-0005-0000-0000-00000E230000}"/>
    <cellStyle name="Normal 2 2 2 3 2 4 2 21 2" xfId="7592" xr:uid="{00000000-0005-0000-0000-00000F230000}"/>
    <cellStyle name="Normal 2 2 2 3 2 4 2 22" xfId="7593" xr:uid="{00000000-0005-0000-0000-000010230000}"/>
    <cellStyle name="Normal 2 2 2 3 2 4 2 3" xfId="7594" xr:uid="{00000000-0005-0000-0000-000011230000}"/>
    <cellStyle name="Normal 2 2 2 3 2 4 2 3 2" xfId="7595" xr:uid="{00000000-0005-0000-0000-000012230000}"/>
    <cellStyle name="Normal 2 2 2 3 2 4 2 4" xfId="7596" xr:uid="{00000000-0005-0000-0000-000013230000}"/>
    <cellStyle name="Normal 2 2 2 3 2 4 2 4 2" xfId="7597" xr:uid="{00000000-0005-0000-0000-000014230000}"/>
    <cellStyle name="Normal 2 2 2 3 2 4 2 5" xfId="7598" xr:uid="{00000000-0005-0000-0000-000015230000}"/>
    <cellStyle name="Normal 2 2 2 3 2 4 2 5 2" xfId="7599" xr:uid="{00000000-0005-0000-0000-000016230000}"/>
    <cellStyle name="Normal 2 2 2 3 2 4 2 6" xfId="7600" xr:uid="{00000000-0005-0000-0000-000017230000}"/>
    <cellStyle name="Normal 2 2 2 3 2 4 2 6 2" xfId="7601" xr:uid="{00000000-0005-0000-0000-000018230000}"/>
    <cellStyle name="Normal 2 2 2 3 2 4 2 7" xfId="7602" xr:uid="{00000000-0005-0000-0000-000019230000}"/>
    <cellStyle name="Normal 2 2 2 3 2 4 2 7 2" xfId="7603" xr:uid="{00000000-0005-0000-0000-00001A230000}"/>
    <cellStyle name="Normal 2 2 2 3 2 4 2 8" xfId="7604" xr:uid="{00000000-0005-0000-0000-00001B230000}"/>
    <cellStyle name="Normal 2 2 2 3 2 4 2 8 2" xfId="7605" xr:uid="{00000000-0005-0000-0000-00001C230000}"/>
    <cellStyle name="Normal 2 2 2 3 2 4 2 9" xfId="7606" xr:uid="{00000000-0005-0000-0000-00001D230000}"/>
    <cellStyle name="Normal 2 2 2 3 2 4 2 9 2" xfId="7607" xr:uid="{00000000-0005-0000-0000-00001E230000}"/>
    <cellStyle name="Normal 2 2 2 3 2 4 20" xfId="7608" xr:uid="{00000000-0005-0000-0000-00001F230000}"/>
    <cellStyle name="Normal 2 2 2 3 2 4 20 2" xfId="7609" xr:uid="{00000000-0005-0000-0000-000020230000}"/>
    <cellStyle name="Normal 2 2 2 3 2 4 21" xfId="7610" xr:uid="{00000000-0005-0000-0000-000021230000}"/>
    <cellStyle name="Normal 2 2 2 3 2 4 21 2" xfId="7611" xr:uid="{00000000-0005-0000-0000-000022230000}"/>
    <cellStyle name="Normal 2 2 2 3 2 4 22" xfId="7612" xr:uid="{00000000-0005-0000-0000-000023230000}"/>
    <cellStyle name="Normal 2 2 2 3 2 4 22 2" xfId="7613" xr:uid="{00000000-0005-0000-0000-000024230000}"/>
    <cellStyle name="Normal 2 2 2 3 2 4 23" xfId="7614" xr:uid="{00000000-0005-0000-0000-000025230000}"/>
    <cellStyle name="Normal 2 2 2 3 2 4 23 2" xfId="7615" xr:uid="{00000000-0005-0000-0000-000026230000}"/>
    <cellStyle name="Normal 2 2 2 3 2 4 24" xfId="7616" xr:uid="{00000000-0005-0000-0000-000027230000}"/>
    <cellStyle name="Normal 2 2 2 3 2 4 3" xfId="7617" xr:uid="{00000000-0005-0000-0000-000028230000}"/>
    <cellStyle name="Normal 2 2 2 3 2 4 3 10" xfId="7618" xr:uid="{00000000-0005-0000-0000-000029230000}"/>
    <cellStyle name="Normal 2 2 2 3 2 4 3 10 2" xfId="7619" xr:uid="{00000000-0005-0000-0000-00002A230000}"/>
    <cellStyle name="Normal 2 2 2 3 2 4 3 11" xfId="7620" xr:uid="{00000000-0005-0000-0000-00002B230000}"/>
    <cellStyle name="Normal 2 2 2 3 2 4 3 11 2" xfId="7621" xr:uid="{00000000-0005-0000-0000-00002C230000}"/>
    <cellStyle name="Normal 2 2 2 3 2 4 3 12" xfId="7622" xr:uid="{00000000-0005-0000-0000-00002D230000}"/>
    <cellStyle name="Normal 2 2 2 3 2 4 3 12 2" xfId="7623" xr:uid="{00000000-0005-0000-0000-00002E230000}"/>
    <cellStyle name="Normal 2 2 2 3 2 4 3 13" xfId="7624" xr:uid="{00000000-0005-0000-0000-00002F230000}"/>
    <cellStyle name="Normal 2 2 2 3 2 4 3 13 2" xfId="7625" xr:uid="{00000000-0005-0000-0000-000030230000}"/>
    <cellStyle name="Normal 2 2 2 3 2 4 3 14" xfId="7626" xr:uid="{00000000-0005-0000-0000-000031230000}"/>
    <cellStyle name="Normal 2 2 2 3 2 4 3 14 2" xfId="7627" xr:uid="{00000000-0005-0000-0000-000032230000}"/>
    <cellStyle name="Normal 2 2 2 3 2 4 3 15" xfId="7628" xr:uid="{00000000-0005-0000-0000-000033230000}"/>
    <cellStyle name="Normal 2 2 2 3 2 4 3 15 2" xfId="7629" xr:uid="{00000000-0005-0000-0000-000034230000}"/>
    <cellStyle name="Normal 2 2 2 3 2 4 3 16" xfId="7630" xr:uid="{00000000-0005-0000-0000-000035230000}"/>
    <cellStyle name="Normal 2 2 2 3 2 4 3 16 2" xfId="7631" xr:uid="{00000000-0005-0000-0000-000036230000}"/>
    <cellStyle name="Normal 2 2 2 3 2 4 3 17" xfId="7632" xr:uid="{00000000-0005-0000-0000-000037230000}"/>
    <cellStyle name="Normal 2 2 2 3 2 4 3 17 2" xfId="7633" xr:uid="{00000000-0005-0000-0000-000038230000}"/>
    <cellStyle name="Normal 2 2 2 3 2 4 3 18" xfId="7634" xr:uid="{00000000-0005-0000-0000-000039230000}"/>
    <cellStyle name="Normal 2 2 2 3 2 4 3 18 2" xfId="7635" xr:uid="{00000000-0005-0000-0000-00003A230000}"/>
    <cellStyle name="Normal 2 2 2 3 2 4 3 19" xfId="7636" xr:uid="{00000000-0005-0000-0000-00003B230000}"/>
    <cellStyle name="Normal 2 2 2 3 2 4 3 19 2" xfId="7637" xr:uid="{00000000-0005-0000-0000-00003C230000}"/>
    <cellStyle name="Normal 2 2 2 3 2 4 3 2" xfId="7638" xr:uid="{00000000-0005-0000-0000-00003D230000}"/>
    <cellStyle name="Normal 2 2 2 3 2 4 3 2 2" xfId="7639" xr:uid="{00000000-0005-0000-0000-00003E230000}"/>
    <cellStyle name="Normal 2 2 2 3 2 4 3 20" xfId="7640" xr:uid="{00000000-0005-0000-0000-00003F230000}"/>
    <cellStyle name="Normal 2 2 2 3 2 4 3 20 2" xfId="7641" xr:uid="{00000000-0005-0000-0000-000040230000}"/>
    <cellStyle name="Normal 2 2 2 3 2 4 3 21" xfId="7642" xr:uid="{00000000-0005-0000-0000-000041230000}"/>
    <cellStyle name="Normal 2 2 2 3 2 4 3 21 2" xfId="7643" xr:uid="{00000000-0005-0000-0000-000042230000}"/>
    <cellStyle name="Normal 2 2 2 3 2 4 3 22" xfId="7644" xr:uid="{00000000-0005-0000-0000-000043230000}"/>
    <cellStyle name="Normal 2 2 2 3 2 4 3 3" xfId="7645" xr:uid="{00000000-0005-0000-0000-000044230000}"/>
    <cellStyle name="Normal 2 2 2 3 2 4 3 3 2" xfId="7646" xr:uid="{00000000-0005-0000-0000-000045230000}"/>
    <cellStyle name="Normal 2 2 2 3 2 4 3 4" xfId="7647" xr:uid="{00000000-0005-0000-0000-000046230000}"/>
    <cellStyle name="Normal 2 2 2 3 2 4 3 4 2" xfId="7648" xr:uid="{00000000-0005-0000-0000-000047230000}"/>
    <cellStyle name="Normal 2 2 2 3 2 4 3 5" xfId="7649" xr:uid="{00000000-0005-0000-0000-000048230000}"/>
    <cellStyle name="Normal 2 2 2 3 2 4 3 5 2" xfId="7650" xr:uid="{00000000-0005-0000-0000-000049230000}"/>
    <cellStyle name="Normal 2 2 2 3 2 4 3 6" xfId="7651" xr:uid="{00000000-0005-0000-0000-00004A230000}"/>
    <cellStyle name="Normal 2 2 2 3 2 4 3 6 2" xfId="7652" xr:uid="{00000000-0005-0000-0000-00004B230000}"/>
    <cellStyle name="Normal 2 2 2 3 2 4 3 7" xfId="7653" xr:uid="{00000000-0005-0000-0000-00004C230000}"/>
    <cellStyle name="Normal 2 2 2 3 2 4 3 7 2" xfId="7654" xr:uid="{00000000-0005-0000-0000-00004D230000}"/>
    <cellStyle name="Normal 2 2 2 3 2 4 3 8" xfId="7655" xr:uid="{00000000-0005-0000-0000-00004E230000}"/>
    <cellStyle name="Normal 2 2 2 3 2 4 3 8 2" xfId="7656" xr:uid="{00000000-0005-0000-0000-00004F230000}"/>
    <cellStyle name="Normal 2 2 2 3 2 4 3 9" xfId="7657" xr:uid="{00000000-0005-0000-0000-000050230000}"/>
    <cellStyle name="Normal 2 2 2 3 2 4 3 9 2" xfId="7658" xr:uid="{00000000-0005-0000-0000-000051230000}"/>
    <cellStyle name="Normal 2 2 2 3 2 4 4" xfId="7659" xr:uid="{00000000-0005-0000-0000-000052230000}"/>
    <cellStyle name="Normal 2 2 2 3 2 4 4 2" xfId="7660" xr:uid="{00000000-0005-0000-0000-000053230000}"/>
    <cellStyle name="Normal 2 2 2 3 2 4 5" xfId="7661" xr:uid="{00000000-0005-0000-0000-000054230000}"/>
    <cellStyle name="Normal 2 2 2 3 2 4 5 2" xfId="7662" xr:uid="{00000000-0005-0000-0000-000055230000}"/>
    <cellStyle name="Normal 2 2 2 3 2 4 6" xfId="7663" xr:uid="{00000000-0005-0000-0000-000056230000}"/>
    <cellStyle name="Normal 2 2 2 3 2 4 6 2" xfId="7664" xr:uid="{00000000-0005-0000-0000-000057230000}"/>
    <cellStyle name="Normal 2 2 2 3 2 4 7" xfId="7665" xr:uid="{00000000-0005-0000-0000-000058230000}"/>
    <cellStyle name="Normal 2 2 2 3 2 4 7 2" xfId="7666" xr:uid="{00000000-0005-0000-0000-000059230000}"/>
    <cellStyle name="Normal 2 2 2 3 2 4 8" xfId="7667" xr:uid="{00000000-0005-0000-0000-00005A230000}"/>
    <cellStyle name="Normal 2 2 2 3 2 4 8 2" xfId="7668" xr:uid="{00000000-0005-0000-0000-00005B230000}"/>
    <cellStyle name="Normal 2 2 2 3 2 4 9" xfId="7669" xr:uid="{00000000-0005-0000-0000-00005C230000}"/>
    <cellStyle name="Normal 2 2 2 3 2 4 9 2" xfId="7670" xr:uid="{00000000-0005-0000-0000-00005D230000}"/>
    <cellStyle name="Normal 2 2 2 3 2 5" xfId="7671" xr:uid="{00000000-0005-0000-0000-00005E230000}"/>
    <cellStyle name="Normal 2 2 2 3 2 5 10" xfId="7672" xr:uid="{00000000-0005-0000-0000-00005F230000}"/>
    <cellStyle name="Normal 2 2 2 3 2 5 10 2" xfId="7673" xr:uid="{00000000-0005-0000-0000-000060230000}"/>
    <cellStyle name="Normal 2 2 2 3 2 5 11" xfId="7674" xr:uid="{00000000-0005-0000-0000-000061230000}"/>
    <cellStyle name="Normal 2 2 2 3 2 5 11 2" xfId="7675" xr:uid="{00000000-0005-0000-0000-000062230000}"/>
    <cellStyle name="Normal 2 2 2 3 2 5 12" xfId="7676" xr:uid="{00000000-0005-0000-0000-000063230000}"/>
    <cellStyle name="Normal 2 2 2 3 2 5 12 2" xfId="7677" xr:uid="{00000000-0005-0000-0000-000064230000}"/>
    <cellStyle name="Normal 2 2 2 3 2 5 13" xfId="7678" xr:uid="{00000000-0005-0000-0000-000065230000}"/>
    <cellStyle name="Normal 2 2 2 3 2 5 13 2" xfId="7679" xr:uid="{00000000-0005-0000-0000-000066230000}"/>
    <cellStyle name="Normal 2 2 2 3 2 5 14" xfId="7680" xr:uid="{00000000-0005-0000-0000-000067230000}"/>
    <cellStyle name="Normal 2 2 2 3 2 5 14 2" xfId="7681" xr:uid="{00000000-0005-0000-0000-000068230000}"/>
    <cellStyle name="Normal 2 2 2 3 2 5 15" xfId="7682" xr:uid="{00000000-0005-0000-0000-000069230000}"/>
    <cellStyle name="Normal 2 2 2 3 2 5 15 2" xfId="7683" xr:uid="{00000000-0005-0000-0000-00006A230000}"/>
    <cellStyle name="Normal 2 2 2 3 2 5 16" xfId="7684" xr:uid="{00000000-0005-0000-0000-00006B230000}"/>
    <cellStyle name="Normal 2 2 2 3 2 5 16 2" xfId="7685" xr:uid="{00000000-0005-0000-0000-00006C230000}"/>
    <cellStyle name="Normal 2 2 2 3 2 5 17" xfId="7686" xr:uid="{00000000-0005-0000-0000-00006D230000}"/>
    <cellStyle name="Normal 2 2 2 3 2 5 17 2" xfId="7687" xr:uid="{00000000-0005-0000-0000-00006E230000}"/>
    <cellStyle name="Normal 2 2 2 3 2 5 18" xfId="7688" xr:uid="{00000000-0005-0000-0000-00006F230000}"/>
    <cellStyle name="Normal 2 2 2 3 2 5 18 2" xfId="7689" xr:uid="{00000000-0005-0000-0000-000070230000}"/>
    <cellStyle name="Normal 2 2 2 3 2 5 19" xfId="7690" xr:uid="{00000000-0005-0000-0000-000071230000}"/>
    <cellStyle name="Normal 2 2 2 3 2 5 19 2" xfId="7691" xr:uid="{00000000-0005-0000-0000-000072230000}"/>
    <cellStyle name="Normal 2 2 2 3 2 5 2" xfId="7692" xr:uid="{00000000-0005-0000-0000-000073230000}"/>
    <cellStyle name="Normal 2 2 2 3 2 5 2 10" xfId="7693" xr:uid="{00000000-0005-0000-0000-000074230000}"/>
    <cellStyle name="Normal 2 2 2 3 2 5 2 10 2" xfId="7694" xr:uid="{00000000-0005-0000-0000-000075230000}"/>
    <cellStyle name="Normal 2 2 2 3 2 5 2 11" xfId="7695" xr:uid="{00000000-0005-0000-0000-000076230000}"/>
    <cellStyle name="Normal 2 2 2 3 2 5 2 11 2" xfId="7696" xr:uid="{00000000-0005-0000-0000-000077230000}"/>
    <cellStyle name="Normal 2 2 2 3 2 5 2 12" xfId="7697" xr:uid="{00000000-0005-0000-0000-000078230000}"/>
    <cellStyle name="Normal 2 2 2 3 2 5 2 12 2" xfId="7698" xr:uid="{00000000-0005-0000-0000-000079230000}"/>
    <cellStyle name="Normal 2 2 2 3 2 5 2 13" xfId="7699" xr:uid="{00000000-0005-0000-0000-00007A230000}"/>
    <cellStyle name="Normal 2 2 2 3 2 5 2 13 2" xfId="7700" xr:uid="{00000000-0005-0000-0000-00007B230000}"/>
    <cellStyle name="Normal 2 2 2 3 2 5 2 14" xfId="7701" xr:uid="{00000000-0005-0000-0000-00007C230000}"/>
    <cellStyle name="Normal 2 2 2 3 2 5 2 14 2" xfId="7702" xr:uid="{00000000-0005-0000-0000-00007D230000}"/>
    <cellStyle name="Normal 2 2 2 3 2 5 2 15" xfId="7703" xr:uid="{00000000-0005-0000-0000-00007E230000}"/>
    <cellStyle name="Normal 2 2 2 3 2 5 2 15 2" xfId="7704" xr:uid="{00000000-0005-0000-0000-00007F230000}"/>
    <cellStyle name="Normal 2 2 2 3 2 5 2 16" xfId="7705" xr:uid="{00000000-0005-0000-0000-000080230000}"/>
    <cellStyle name="Normal 2 2 2 3 2 5 2 16 2" xfId="7706" xr:uid="{00000000-0005-0000-0000-000081230000}"/>
    <cellStyle name="Normal 2 2 2 3 2 5 2 17" xfId="7707" xr:uid="{00000000-0005-0000-0000-000082230000}"/>
    <cellStyle name="Normal 2 2 2 3 2 5 2 17 2" xfId="7708" xr:uid="{00000000-0005-0000-0000-000083230000}"/>
    <cellStyle name="Normal 2 2 2 3 2 5 2 18" xfId="7709" xr:uid="{00000000-0005-0000-0000-000084230000}"/>
    <cellStyle name="Normal 2 2 2 3 2 5 2 18 2" xfId="7710" xr:uid="{00000000-0005-0000-0000-000085230000}"/>
    <cellStyle name="Normal 2 2 2 3 2 5 2 19" xfId="7711" xr:uid="{00000000-0005-0000-0000-000086230000}"/>
    <cellStyle name="Normal 2 2 2 3 2 5 2 19 2" xfId="7712" xr:uid="{00000000-0005-0000-0000-000087230000}"/>
    <cellStyle name="Normal 2 2 2 3 2 5 2 2" xfId="7713" xr:uid="{00000000-0005-0000-0000-000088230000}"/>
    <cellStyle name="Normal 2 2 2 3 2 5 2 2 2" xfId="7714" xr:uid="{00000000-0005-0000-0000-000089230000}"/>
    <cellStyle name="Normal 2 2 2 3 2 5 2 20" xfId="7715" xr:uid="{00000000-0005-0000-0000-00008A230000}"/>
    <cellStyle name="Normal 2 2 2 3 2 5 2 20 2" xfId="7716" xr:uid="{00000000-0005-0000-0000-00008B230000}"/>
    <cellStyle name="Normal 2 2 2 3 2 5 2 21" xfId="7717" xr:uid="{00000000-0005-0000-0000-00008C230000}"/>
    <cellStyle name="Normal 2 2 2 3 2 5 2 21 2" xfId="7718" xr:uid="{00000000-0005-0000-0000-00008D230000}"/>
    <cellStyle name="Normal 2 2 2 3 2 5 2 22" xfId="7719" xr:uid="{00000000-0005-0000-0000-00008E230000}"/>
    <cellStyle name="Normal 2 2 2 3 2 5 2 3" xfId="7720" xr:uid="{00000000-0005-0000-0000-00008F230000}"/>
    <cellStyle name="Normal 2 2 2 3 2 5 2 3 2" xfId="7721" xr:uid="{00000000-0005-0000-0000-000090230000}"/>
    <cellStyle name="Normal 2 2 2 3 2 5 2 4" xfId="7722" xr:uid="{00000000-0005-0000-0000-000091230000}"/>
    <cellStyle name="Normal 2 2 2 3 2 5 2 4 2" xfId="7723" xr:uid="{00000000-0005-0000-0000-000092230000}"/>
    <cellStyle name="Normal 2 2 2 3 2 5 2 5" xfId="7724" xr:uid="{00000000-0005-0000-0000-000093230000}"/>
    <cellStyle name="Normal 2 2 2 3 2 5 2 5 2" xfId="7725" xr:uid="{00000000-0005-0000-0000-000094230000}"/>
    <cellStyle name="Normal 2 2 2 3 2 5 2 6" xfId="7726" xr:uid="{00000000-0005-0000-0000-000095230000}"/>
    <cellStyle name="Normal 2 2 2 3 2 5 2 6 2" xfId="7727" xr:uid="{00000000-0005-0000-0000-000096230000}"/>
    <cellStyle name="Normal 2 2 2 3 2 5 2 7" xfId="7728" xr:uid="{00000000-0005-0000-0000-000097230000}"/>
    <cellStyle name="Normal 2 2 2 3 2 5 2 7 2" xfId="7729" xr:uid="{00000000-0005-0000-0000-000098230000}"/>
    <cellStyle name="Normal 2 2 2 3 2 5 2 8" xfId="7730" xr:uid="{00000000-0005-0000-0000-000099230000}"/>
    <cellStyle name="Normal 2 2 2 3 2 5 2 8 2" xfId="7731" xr:uid="{00000000-0005-0000-0000-00009A230000}"/>
    <cellStyle name="Normal 2 2 2 3 2 5 2 9" xfId="7732" xr:uid="{00000000-0005-0000-0000-00009B230000}"/>
    <cellStyle name="Normal 2 2 2 3 2 5 2 9 2" xfId="7733" xr:uid="{00000000-0005-0000-0000-00009C230000}"/>
    <cellStyle name="Normal 2 2 2 3 2 5 20" xfId="7734" xr:uid="{00000000-0005-0000-0000-00009D230000}"/>
    <cellStyle name="Normal 2 2 2 3 2 5 20 2" xfId="7735" xr:uid="{00000000-0005-0000-0000-00009E230000}"/>
    <cellStyle name="Normal 2 2 2 3 2 5 21" xfId="7736" xr:uid="{00000000-0005-0000-0000-00009F230000}"/>
    <cellStyle name="Normal 2 2 2 3 2 5 21 2" xfId="7737" xr:uid="{00000000-0005-0000-0000-0000A0230000}"/>
    <cellStyle name="Normal 2 2 2 3 2 5 22" xfId="7738" xr:uid="{00000000-0005-0000-0000-0000A1230000}"/>
    <cellStyle name="Normal 2 2 2 3 2 5 22 2" xfId="7739" xr:uid="{00000000-0005-0000-0000-0000A2230000}"/>
    <cellStyle name="Normal 2 2 2 3 2 5 23" xfId="7740" xr:uid="{00000000-0005-0000-0000-0000A3230000}"/>
    <cellStyle name="Normal 2 2 2 3 2 5 23 2" xfId="7741" xr:uid="{00000000-0005-0000-0000-0000A4230000}"/>
    <cellStyle name="Normal 2 2 2 3 2 5 24" xfId="7742" xr:uid="{00000000-0005-0000-0000-0000A5230000}"/>
    <cellStyle name="Normal 2 2 2 3 2 5 3" xfId="7743" xr:uid="{00000000-0005-0000-0000-0000A6230000}"/>
    <cellStyle name="Normal 2 2 2 3 2 5 3 10" xfId="7744" xr:uid="{00000000-0005-0000-0000-0000A7230000}"/>
    <cellStyle name="Normal 2 2 2 3 2 5 3 10 2" xfId="7745" xr:uid="{00000000-0005-0000-0000-0000A8230000}"/>
    <cellStyle name="Normal 2 2 2 3 2 5 3 11" xfId="7746" xr:uid="{00000000-0005-0000-0000-0000A9230000}"/>
    <cellStyle name="Normal 2 2 2 3 2 5 3 11 2" xfId="7747" xr:uid="{00000000-0005-0000-0000-0000AA230000}"/>
    <cellStyle name="Normal 2 2 2 3 2 5 3 12" xfId="7748" xr:uid="{00000000-0005-0000-0000-0000AB230000}"/>
    <cellStyle name="Normal 2 2 2 3 2 5 3 12 2" xfId="7749" xr:uid="{00000000-0005-0000-0000-0000AC230000}"/>
    <cellStyle name="Normal 2 2 2 3 2 5 3 13" xfId="7750" xr:uid="{00000000-0005-0000-0000-0000AD230000}"/>
    <cellStyle name="Normal 2 2 2 3 2 5 3 13 2" xfId="7751" xr:uid="{00000000-0005-0000-0000-0000AE230000}"/>
    <cellStyle name="Normal 2 2 2 3 2 5 3 14" xfId="7752" xr:uid="{00000000-0005-0000-0000-0000AF230000}"/>
    <cellStyle name="Normal 2 2 2 3 2 5 3 14 2" xfId="7753" xr:uid="{00000000-0005-0000-0000-0000B0230000}"/>
    <cellStyle name="Normal 2 2 2 3 2 5 3 15" xfId="7754" xr:uid="{00000000-0005-0000-0000-0000B1230000}"/>
    <cellStyle name="Normal 2 2 2 3 2 5 3 15 2" xfId="7755" xr:uid="{00000000-0005-0000-0000-0000B2230000}"/>
    <cellStyle name="Normal 2 2 2 3 2 5 3 16" xfId="7756" xr:uid="{00000000-0005-0000-0000-0000B3230000}"/>
    <cellStyle name="Normal 2 2 2 3 2 5 3 16 2" xfId="7757" xr:uid="{00000000-0005-0000-0000-0000B4230000}"/>
    <cellStyle name="Normal 2 2 2 3 2 5 3 17" xfId="7758" xr:uid="{00000000-0005-0000-0000-0000B5230000}"/>
    <cellStyle name="Normal 2 2 2 3 2 5 3 17 2" xfId="7759" xr:uid="{00000000-0005-0000-0000-0000B6230000}"/>
    <cellStyle name="Normal 2 2 2 3 2 5 3 18" xfId="7760" xr:uid="{00000000-0005-0000-0000-0000B7230000}"/>
    <cellStyle name="Normal 2 2 2 3 2 5 3 18 2" xfId="7761" xr:uid="{00000000-0005-0000-0000-0000B8230000}"/>
    <cellStyle name="Normal 2 2 2 3 2 5 3 19" xfId="7762" xr:uid="{00000000-0005-0000-0000-0000B9230000}"/>
    <cellStyle name="Normal 2 2 2 3 2 5 3 19 2" xfId="7763" xr:uid="{00000000-0005-0000-0000-0000BA230000}"/>
    <cellStyle name="Normal 2 2 2 3 2 5 3 2" xfId="7764" xr:uid="{00000000-0005-0000-0000-0000BB230000}"/>
    <cellStyle name="Normal 2 2 2 3 2 5 3 2 2" xfId="7765" xr:uid="{00000000-0005-0000-0000-0000BC230000}"/>
    <cellStyle name="Normal 2 2 2 3 2 5 3 20" xfId="7766" xr:uid="{00000000-0005-0000-0000-0000BD230000}"/>
    <cellStyle name="Normal 2 2 2 3 2 5 3 20 2" xfId="7767" xr:uid="{00000000-0005-0000-0000-0000BE230000}"/>
    <cellStyle name="Normal 2 2 2 3 2 5 3 21" xfId="7768" xr:uid="{00000000-0005-0000-0000-0000BF230000}"/>
    <cellStyle name="Normal 2 2 2 3 2 5 3 21 2" xfId="7769" xr:uid="{00000000-0005-0000-0000-0000C0230000}"/>
    <cellStyle name="Normal 2 2 2 3 2 5 3 22" xfId="7770" xr:uid="{00000000-0005-0000-0000-0000C1230000}"/>
    <cellStyle name="Normal 2 2 2 3 2 5 3 3" xfId="7771" xr:uid="{00000000-0005-0000-0000-0000C2230000}"/>
    <cellStyle name="Normal 2 2 2 3 2 5 3 3 2" xfId="7772" xr:uid="{00000000-0005-0000-0000-0000C3230000}"/>
    <cellStyle name="Normal 2 2 2 3 2 5 3 4" xfId="7773" xr:uid="{00000000-0005-0000-0000-0000C4230000}"/>
    <cellStyle name="Normal 2 2 2 3 2 5 3 4 2" xfId="7774" xr:uid="{00000000-0005-0000-0000-0000C5230000}"/>
    <cellStyle name="Normal 2 2 2 3 2 5 3 5" xfId="7775" xr:uid="{00000000-0005-0000-0000-0000C6230000}"/>
    <cellStyle name="Normal 2 2 2 3 2 5 3 5 2" xfId="7776" xr:uid="{00000000-0005-0000-0000-0000C7230000}"/>
    <cellStyle name="Normal 2 2 2 3 2 5 3 6" xfId="7777" xr:uid="{00000000-0005-0000-0000-0000C8230000}"/>
    <cellStyle name="Normal 2 2 2 3 2 5 3 6 2" xfId="7778" xr:uid="{00000000-0005-0000-0000-0000C9230000}"/>
    <cellStyle name="Normal 2 2 2 3 2 5 3 7" xfId="7779" xr:uid="{00000000-0005-0000-0000-0000CA230000}"/>
    <cellStyle name="Normal 2 2 2 3 2 5 3 7 2" xfId="7780" xr:uid="{00000000-0005-0000-0000-0000CB230000}"/>
    <cellStyle name="Normal 2 2 2 3 2 5 3 8" xfId="7781" xr:uid="{00000000-0005-0000-0000-0000CC230000}"/>
    <cellStyle name="Normal 2 2 2 3 2 5 3 8 2" xfId="7782" xr:uid="{00000000-0005-0000-0000-0000CD230000}"/>
    <cellStyle name="Normal 2 2 2 3 2 5 3 9" xfId="7783" xr:uid="{00000000-0005-0000-0000-0000CE230000}"/>
    <cellStyle name="Normal 2 2 2 3 2 5 3 9 2" xfId="7784" xr:uid="{00000000-0005-0000-0000-0000CF230000}"/>
    <cellStyle name="Normal 2 2 2 3 2 5 4" xfId="7785" xr:uid="{00000000-0005-0000-0000-0000D0230000}"/>
    <cellStyle name="Normal 2 2 2 3 2 5 4 2" xfId="7786" xr:uid="{00000000-0005-0000-0000-0000D1230000}"/>
    <cellStyle name="Normal 2 2 2 3 2 5 5" xfId="7787" xr:uid="{00000000-0005-0000-0000-0000D2230000}"/>
    <cellStyle name="Normal 2 2 2 3 2 5 5 2" xfId="7788" xr:uid="{00000000-0005-0000-0000-0000D3230000}"/>
    <cellStyle name="Normal 2 2 2 3 2 5 6" xfId="7789" xr:uid="{00000000-0005-0000-0000-0000D4230000}"/>
    <cellStyle name="Normal 2 2 2 3 2 5 6 2" xfId="7790" xr:uid="{00000000-0005-0000-0000-0000D5230000}"/>
    <cellStyle name="Normal 2 2 2 3 2 5 7" xfId="7791" xr:uid="{00000000-0005-0000-0000-0000D6230000}"/>
    <cellStyle name="Normal 2 2 2 3 2 5 7 2" xfId="7792" xr:uid="{00000000-0005-0000-0000-0000D7230000}"/>
    <cellStyle name="Normal 2 2 2 3 2 5 8" xfId="7793" xr:uid="{00000000-0005-0000-0000-0000D8230000}"/>
    <cellStyle name="Normal 2 2 2 3 2 5 8 2" xfId="7794" xr:uid="{00000000-0005-0000-0000-0000D9230000}"/>
    <cellStyle name="Normal 2 2 2 3 2 5 9" xfId="7795" xr:uid="{00000000-0005-0000-0000-0000DA230000}"/>
    <cellStyle name="Normal 2 2 2 3 2 5 9 2" xfId="7796" xr:uid="{00000000-0005-0000-0000-0000DB230000}"/>
    <cellStyle name="Normal 2 2 2 3 2 6" xfId="7797" xr:uid="{00000000-0005-0000-0000-0000DC230000}"/>
    <cellStyle name="Normal 2 2 2 3 2 6 10" xfId="7798" xr:uid="{00000000-0005-0000-0000-0000DD230000}"/>
    <cellStyle name="Normal 2 2 2 3 2 6 10 2" xfId="7799" xr:uid="{00000000-0005-0000-0000-0000DE230000}"/>
    <cellStyle name="Normal 2 2 2 3 2 6 11" xfId="7800" xr:uid="{00000000-0005-0000-0000-0000DF230000}"/>
    <cellStyle name="Normal 2 2 2 3 2 6 11 2" xfId="7801" xr:uid="{00000000-0005-0000-0000-0000E0230000}"/>
    <cellStyle name="Normal 2 2 2 3 2 6 12" xfId="7802" xr:uid="{00000000-0005-0000-0000-0000E1230000}"/>
    <cellStyle name="Normal 2 2 2 3 2 6 12 2" xfId="7803" xr:uid="{00000000-0005-0000-0000-0000E2230000}"/>
    <cellStyle name="Normal 2 2 2 3 2 6 13" xfId="7804" xr:uid="{00000000-0005-0000-0000-0000E3230000}"/>
    <cellStyle name="Normal 2 2 2 3 2 6 13 2" xfId="7805" xr:uid="{00000000-0005-0000-0000-0000E4230000}"/>
    <cellStyle name="Normal 2 2 2 3 2 6 14" xfId="7806" xr:uid="{00000000-0005-0000-0000-0000E5230000}"/>
    <cellStyle name="Normal 2 2 2 3 2 6 14 2" xfId="7807" xr:uid="{00000000-0005-0000-0000-0000E6230000}"/>
    <cellStyle name="Normal 2 2 2 3 2 6 15" xfId="7808" xr:uid="{00000000-0005-0000-0000-0000E7230000}"/>
    <cellStyle name="Normal 2 2 2 3 2 6 15 2" xfId="7809" xr:uid="{00000000-0005-0000-0000-0000E8230000}"/>
    <cellStyle name="Normal 2 2 2 3 2 6 16" xfId="7810" xr:uid="{00000000-0005-0000-0000-0000E9230000}"/>
    <cellStyle name="Normal 2 2 2 3 2 6 16 2" xfId="7811" xr:uid="{00000000-0005-0000-0000-0000EA230000}"/>
    <cellStyle name="Normal 2 2 2 3 2 6 17" xfId="7812" xr:uid="{00000000-0005-0000-0000-0000EB230000}"/>
    <cellStyle name="Normal 2 2 2 3 2 6 17 2" xfId="7813" xr:uid="{00000000-0005-0000-0000-0000EC230000}"/>
    <cellStyle name="Normal 2 2 2 3 2 6 18" xfId="7814" xr:uid="{00000000-0005-0000-0000-0000ED230000}"/>
    <cellStyle name="Normal 2 2 2 3 2 6 18 2" xfId="7815" xr:uid="{00000000-0005-0000-0000-0000EE230000}"/>
    <cellStyle name="Normal 2 2 2 3 2 6 19" xfId="7816" xr:uid="{00000000-0005-0000-0000-0000EF230000}"/>
    <cellStyle name="Normal 2 2 2 3 2 6 19 2" xfId="7817" xr:uid="{00000000-0005-0000-0000-0000F0230000}"/>
    <cellStyle name="Normal 2 2 2 3 2 6 2" xfId="7818" xr:uid="{00000000-0005-0000-0000-0000F1230000}"/>
    <cellStyle name="Normal 2 2 2 3 2 6 2 2" xfId="7819" xr:uid="{00000000-0005-0000-0000-0000F2230000}"/>
    <cellStyle name="Normal 2 2 2 3 2 6 20" xfId="7820" xr:uid="{00000000-0005-0000-0000-0000F3230000}"/>
    <cellStyle name="Normal 2 2 2 3 2 6 20 2" xfId="7821" xr:uid="{00000000-0005-0000-0000-0000F4230000}"/>
    <cellStyle name="Normal 2 2 2 3 2 6 21" xfId="7822" xr:uid="{00000000-0005-0000-0000-0000F5230000}"/>
    <cellStyle name="Normal 2 2 2 3 2 6 21 2" xfId="7823" xr:uid="{00000000-0005-0000-0000-0000F6230000}"/>
    <cellStyle name="Normal 2 2 2 3 2 6 22" xfId="7824" xr:uid="{00000000-0005-0000-0000-0000F7230000}"/>
    <cellStyle name="Normal 2 2 2 3 2 6 3" xfId="7825" xr:uid="{00000000-0005-0000-0000-0000F8230000}"/>
    <cellStyle name="Normal 2 2 2 3 2 6 3 2" xfId="7826" xr:uid="{00000000-0005-0000-0000-0000F9230000}"/>
    <cellStyle name="Normal 2 2 2 3 2 6 4" xfId="7827" xr:uid="{00000000-0005-0000-0000-0000FA230000}"/>
    <cellStyle name="Normal 2 2 2 3 2 6 4 2" xfId="7828" xr:uid="{00000000-0005-0000-0000-0000FB230000}"/>
    <cellStyle name="Normal 2 2 2 3 2 6 5" xfId="7829" xr:uid="{00000000-0005-0000-0000-0000FC230000}"/>
    <cellStyle name="Normal 2 2 2 3 2 6 5 2" xfId="7830" xr:uid="{00000000-0005-0000-0000-0000FD230000}"/>
    <cellStyle name="Normal 2 2 2 3 2 6 6" xfId="7831" xr:uid="{00000000-0005-0000-0000-0000FE230000}"/>
    <cellStyle name="Normal 2 2 2 3 2 6 6 2" xfId="7832" xr:uid="{00000000-0005-0000-0000-0000FF230000}"/>
    <cellStyle name="Normal 2 2 2 3 2 6 7" xfId="7833" xr:uid="{00000000-0005-0000-0000-000000240000}"/>
    <cellStyle name="Normal 2 2 2 3 2 6 7 2" xfId="7834" xr:uid="{00000000-0005-0000-0000-000001240000}"/>
    <cellStyle name="Normal 2 2 2 3 2 6 8" xfId="7835" xr:uid="{00000000-0005-0000-0000-000002240000}"/>
    <cellStyle name="Normal 2 2 2 3 2 6 8 2" xfId="7836" xr:uid="{00000000-0005-0000-0000-000003240000}"/>
    <cellStyle name="Normal 2 2 2 3 2 6 9" xfId="7837" xr:uid="{00000000-0005-0000-0000-000004240000}"/>
    <cellStyle name="Normal 2 2 2 3 2 6 9 2" xfId="7838" xr:uid="{00000000-0005-0000-0000-000005240000}"/>
    <cellStyle name="Normal 2 2 2 3 2 7" xfId="7839" xr:uid="{00000000-0005-0000-0000-000006240000}"/>
    <cellStyle name="Normal 2 2 2 3 2 7 10" xfId="7840" xr:uid="{00000000-0005-0000-0000-000007240000}"/>
    <cellStyle name="Normal 2 2 2 3 2 7 10 2" xfId="7841" xr:uid="{00000000-0005-0000-0000-000008240000}"/>
    <cellStyle name="Normal 2 2 2 3 2 7 11" xfId="7842" xr:uid="{00000000-0005-0000-0000-000009240000}"/>
    <cellStyle name="Normal 2 2 2 3 2 7 11 2" xfId="7843" xr:uid="{00000000-0005-0000-0000-00000A240000}"/>
    <cellStyle name="Normal 2 2 2 3 2 7 12" xfId="7844" xr:uid="{00000000-0005-0000-0000-00000B240000}"/>
    <cellStyle name="Normal 2 2 2 3 2 7 12 2" xfId="7845" xr:uid="{00000000-0005-0000-0000-00000C240000}"/>
    <cellStyle name="Normal 2 2 2 3 2 7 13" xfId="7846" xr:uid="{00000000-0005-0000-0000-00000D240000}"/>
    <cellStyle name="Normal 2 2 2 3 2 7 13 2" xfId="7847" xr:uid="{00000000-0005-0000-0000-00000E240000}"/>
    <cellStyle name="Normal 2 2 2 3 2 7 14" xfId="7848" xr:uid="{00000000-0005-0000-0000-00000F240000}"/>
    <cellStyle name="Normal 2 2 2 3 2 7 14 2" xfId="7849" xr:uid="{00000000-0005-0000-0000-000010240000}"/>
    <cellStyle name="Normal 2 2 2 3 2 7 15" xfId="7850" xr:uid="{00000000-0005-0000-0000-000011240000}"/>
    <cellStyle name="Normal 2 2 2 3 2 7 15 2" xfId="7851" xr:uid="{00000000-0005-0000-0000-000012240000}"/>
    <cellStyle name="Normal 2 2 2 3 2 7 16" xfId="7852" xr:uid="{00000000-0005-0000-0000-000013240000}"/>
    <cellStyle name="Normal 2 2 2 3 2 7 16 2" xfId="7853" xr:uid="{00000000-0005-0000-0000-000014240000}"/>
    <cellStyle name="Normal 2 2 2 3 2 7 17" xfId="7854" xr:uid="{00000000-0005-0000-0000-000015240000}"/>
    <cellStyle name="Normal 2 2 2 3 2 7 17 2" xfId="7855" xr:uid="{00000000-0005-0000-0000-000016240000}"/>
    <cellStyle name="Normal 2 2 2 3 2 7 18" xfId="7856" xr:uid="{00000000-0005-0000-0000-000017240000}"/>
    <cellStyle name="Normal 2 2 2 3 2 7 18 2" xfId="7857" xr:uid="{00000000-0005-0000-0000-000018240000}"/>
    <cellStyle name="Normal 2 2 2 3 2 7 19" xfId="7858" xr:uid="{00000000-0005-0000-0000-000019240000}"/>
    <cellStyle name="Normal 2 2 2 3 2 7 19 2" xfId="7859" xr:uid="{00000000-0005-0000-0000-00001A240000}"/>
    <cellStyle name="Normal 2 2 2 3 2 7 2" xfId="7860" xr:uid="{00000000-0005-0000-0000-00001B240000}"/>
    <cellStyle name="Normal 2 2 2 3 2 7 2 2" xfId="7861" xr:uid="{00000000-0005-0000-0000-00001C240000}"/>
    <cellStyle name="Normal 2 2 2 3 2 7 20" xfId="7862" xr:uid="{00000000-0005-0000-0000-00001D240000}"/>
    <cellStyle name="Normal 2 2 2 3 2 7 20 2" xfId="7863" xr:uid="{00000000-0005-0000-0000-00001E240000}"/>
    <cellStyle name="Normal 2 2 2 3 2 7 21" xfId="7864" xr:uid="{00000000-0005-0000-0000-00001F240000}"/>
    <cellStyle name="Normal 2 2 2 3 2 7 21 2" xfId="7865" xr:uid="{00000000-0005-0000-0000-000020240000}"/>
    <cellStyle name="Normal 2 2 2 3 2 7 22" xfId="7866" xr:uid="{00000000-0005-0000-0000-000021240000}"/>
    <cellStyle name="Normal 2 2 2 3 2 7 3" xfId="7867" xr:uid="{00000000-0005-0000-0000-000022240000}"/>
    <cellStyle name="Normal 2 2 2 3 2 7 3 2" xfId="7868" xr:uid="{00000000-0005-0000-0000-000023240000}"/>
    <cellStyle name="Normal 2 2 2 3 2 7 4" xfId="7869" xr:uid="{00000000-0005-0000-0000-000024240000}"/>
    <cellStyle name="Normal 2 2 2 3 2 7 4 2" xfId="7870" xr:uid="{00000000-0005-0000-0000-000025240000}"/>
    <cellStyle name="Normal 2 2 2 3 2 7 5" xfId="7871" xr:uid="{00000000-0005-0000-0000-000026240000}"/>
    <cellStyle name="Normal 2 2 2 3 2 7 5 2" xfId="7872" xr:uid="{00000000-0005-0000-0000-000027240000}"/>
    <cellStyle name="Normal 2 2 2 3 2 7 6" xfId="7873" xr:uid="{00000000-0005-0000-0000-000028240000}"/>
    <cellStyle name="Normal 2 2 2 3 2 7 6 2" xfId="7874" xr:uid="{00000000-0005-0000-0000-000029240000}"/>
    <cellStyle name="Normal 2 2 2 3 2 7 7" xfId="7875" xr:uid="{00000000-0005-0000-0000-00002A240000}"/>
    <cellStyle name="Normal 2 2 2 3 2 7 7 2" xfId="7876" xr:uid="{00000000-0005-0000-0000-00002B240000}"/>
    <cellStyle name="Normal 2 2 2 3 2 7 8" xfId="7877" xr:uid="{00000000-0005-0000-0000-00002C240000}"/>
    <cellStyle name="Normal 2 2 2 3 2 7 8 2" xfId="7878" xr:uid="{00000000-0005-0000-0000-00002D240000}"/>
    <cellStyle name="Normal 2 2 2 3 2 7 9" xfId="7879" xr:uid="{00000000-0005-0000-0000-00002E240000}"/>
    <cellStyle name="Normal 2 2 2 3 2 7 9 2" xfId="7880" xr:uid="{00000000-0005-0000-0000-00002F240000}"/>
    <cellStyle name="Normal 2 2 2 3 2 8" xfId="7881" xr:uid="{00000000-0005-0000-0000-000030240000}"/>
    <cellStyle name="Normal 2 2 2 3 2 8 2" xfId="7882" xr:uid="{00000000-0005-0000-0000-000031240000}"/>
    <cellStyle name="Normal 2 2 2 3 2 9" xfId="7883" xr:uid="{00000000-0005-0000-0000-000032240000}"/>
    <cellStyle name="Normal 2 2 2 3 2 9 2" xfId="7884" xr:uid="{00000000-0005-0000-0000-000033240000}"/>
    <cellStyle name="Normal 2 2 2 3 20" xfId="7885" xr:uid="{00000000-0005-0000-0000-000034240000}"/>
    <cellStyle name="Normal 2 2 2 3 20 2" xfId="7886" xr:uid="{00000000-0005-0000-0000-000035240000}"/>
    <cellStyle name="Normal 2 2 2 3 21" xfId="7887" xr:uid="{00000000-0005-0000-0000-000036240000}"/>
    <cellStyle name="Normal 2 2 2 3 21 2" xfId="7888" xr:uid="{00000000-0005-0000-0000-000037240000}"/>
    <cellStyle name="Normal 2 2 2 3 22" xfId="7889" xr:uid="{00000000-0005-0000-0000-000038240000}"/>
    <cellStyle name="Normal 2 2 2 3 22 2" xfId="7890" xr:uid="{00000000-0005-0000-0000-000039240000}"/>
    <cellStyle name="Normal 2 2 2 3 23" xfId="7891" xr:uid="{00000000-0005-0000-0000-00003A240000}"/>
    <cellStyle name="Normal 2 2 2 3 23 2" xfId="7892" xr:uid="{00000000-0005-0000-0000-00003B240000}"/>
    <cellStyle name="Normal 2 2 2 3 24" xfId="7893" xr:uid="{00000000-0005-0000-0000-00003C240000}"/>
    <cellStyle name="Normal 2 2 2 3 24 2" xfId="7894" xr:uid="{00000000-0005-0000-0000-00003D240000}"/>
    <cellStyle name="Normal 2 2 2 3 25" xfId="7895" xr:uid="{00000000-0005-0000-0000-00003E240000}"/>
    <cellStyle name="Normal 2 2 2 3 25 2" xfId="7896" xr:uid="{00000000-0005-0000-0000-00003F240000}"/>
    <cellStyle name="Normal 2 2 2 3 26" xfId="7897" xr:uid="{00000000-0005-0000-0000-000040240000}"/>
    <cellStyle name="Normal 2 2 2 3 26 2" xfId="7898" xr:uid="{00000000-0005-0000-0000-000041240000}"/>
    <cellStyle name="Normal 2 2 2 3 27" xfId="7899" xr:uid="{00000000-0005-0000-0000-000042240000}"/>
    <cellStyle name="Normal 2 2 2 3 27 2" xfId="7900" xr:uid="{00000000-0005-0000-0000-000043240000}"/>
    <cellStyle name="Normal 2 2 2 3 28" xfId="7901" xr:uid="{00000000-0005-0000-0000-000044240000}"/>
    <cellStyle name="Normal 2 2 2 3 28 2" xfId="7902" xr:uid="{00000000-0005-0000-0000-000045240000}"/>
    <cellStyle name="Normal 2 2 2 3 29" xfId="7903" xr:uid="{00000000-0005-0000-0000-000046240000}"/>
    <cellStyle name="Normal 2 2 2 3 3" xfId="7904" xr:uid="{00000000-0005-0000-0000-000047240000}"/>
    <cellStyle name="Normal 2 2 2 3 3 10" xfId="7905" xr:uid="{00000000-0005-0000-0000-000048240000}"/>
    <cellStyle name="Normal 2 2 2 3 3 10 2" xfId="7906" xr:uid="{00000000-0005-0000-0000-000049240000}"/>
    <cellStyle name="Normal 2 2 2 3 3 11" xfId="7907" xr:uid="{00000000-0005-0000-0000-00004A240000}"/>
    <cellStyle name="Normal 2 2 2 3 3 11 2" xfId="7908" xr:uid="{00000000-0005-0000-0000-00004B240000}"/>
    <cellStyle name="Normal 2 2 2 3 3 12" xfId="7909" xr:uid="{00000000-0005-0000-0000-00004C240000}"/>
    <cellStyle name="Normal 2 2 2 3 3 12 2" xfId="7910" xr:uid="{00000000-0005-0000-0000-00004D240000}"/>
    <cellStyle name="Normal 2 2 2 3 3 13" xfId="7911" xr:uid="{00000000-0005-0000-0000-00004E240000}"/>
    <cellStyle name="Normal 2 2 2 3 3 13 2" xfId="7912" xr:uid="{00000000-0005-0000-0000-00004F240000}"/>
    <cellStyle name="Normal 2 2 2 3 3 14" xfId="7913" xr:uid="{00000000-0005-0000-0000-000050240000}"/>
    <cellStyle name="Normal 2 2 2 3 3 14 2" xfId="7914" xr:uid="{00000000-0005-0000-0000-000051240000}"/>
    <cellStyle name="Normal 2 2 2 3 3 15" xfId="7915" xr:uid="{00000000-0005-0000-0000-000052240000}"/>
    <cellStyle name="Normal 2 2 2 3 3 15 2" xfId="7916" xr:uid="{00000000-0005-0000-0000-000053240000}"/>
    <cellStyle name="Normal 2 2 2 3 3 16" xfId="7917" xr:uid="{00000000-0005-0000-0000-000054240000}"/>
    <cellStyle name="Normal 2 2 2 3 3 16 2" xfId="7918" xr:uid="{00000000-0005-0000-0000-000055240000}"/>
    <cellStyle name="Normal 2 2 2 3 3 17" xfId="7919" xr:uid="{00000000-0005-0000-0000-000056240000}"/>
    <cellStyle name="Normal 2 2 2 3 3 17 2" xfId="7920" xr:uid="{00000000-0005-0000-0000-000057240000}"/>
    <cellStyle name="Normal 2 2 2 3 3 18" xfId="7921" xr:uid="{00000000-0005-0000-0000-000058240000}"/>
    <cellStyle name="Normal 2 2 2 3 3 18 2" xfId="7922" xr:uid="{00000000-0005-0000-0000-000059240000}"/>
    <cellStyle name="Normal 2 2 2 3 3 19" xfId="7923" xr:uid="{00000000-0005-0000-0000-00005A240000}"/>
    <cellStyle name="Normal 2 2 2 3 3 19 2" xfId="7924" xr:uid="{00000000-0005-0000-0000-00005B240000}"/>
    <cellStyle name="Normal 2 2 2 3 3 2" xfId="7925" xr:uid="{00000000-0005-0000-0000-00005C240000}"/>
    <cellStyle name="Normal 2 2 2 3 3 2 10" xfId="7926" xr:uid="{00000000-0005-0000-0000-00005D240000}"/>
    <cellStyle name="Normal 2 2 2 3 3 2 10 2" xfId="7927" xr:uid="{00000000-0005-0000-0000-00005E240000}"/>
    <cellStyle name="Normal 2 2 2 3 3 2 11" xfId="7928" xr:uid="{00000000-0005-0000-0000-00005F240000}"/>
    <cellStyle name="Normal 2 2 2 3 3 2 11 2" xfId="7929" xr:uid="{00000000-0005-0000-0000-000060240000}"/>
    <cellStyle name="Normal 2 2 2 3 3 2 12" xfId="7930" xr:uid="{00000000-0005-0000-0000-000061240000}"/>
    <cellStyle name="Normal 2 2 2 3 3 2 12 2" xfId="7931" xr:uid="{00000000-0005-0000-0000-000062240000}"/>
    <cellStyle name="Normal 2 2 2 3 3 2 13" xfId="7932" xr:uid="{00000000-0005-0000-0000-000063240000}"/>
    <cellStyle name="Normal 2 2 2 3 3 2 13 2" xfId="7933" xr:uid="{00000000-0005-0000-0000-000064240000}"/>
    <cellStyle name="Normal 2 2 2 3 3 2 14" xfId="7934" xr:uid="{00000000-0005-0000-0000-000065240000}"/>
    <cellStyle name="Normal 2 2 2 3 3 2 14 2" xfId="7935" xr:uid="{00000000-0005-0000-0000-000066240000}"/>
    <cellStyle name="Normal 2 2 2 3 3 2 15" xfId="7936" xr:uid="{00000000-0005-0000-0000-000067240000}"/>
    <cellStyle name="Normal 2 2 2 3 3 2 15 2" xfId="7937" xr:uid="{00000000-0005-0000-0000-000068240000}"/>
    <cellStyle name="Normal 2 2 2 3 3 2 16" xfId="7938" xr:uid="{00000000-0005-0000-0000-000069240000}"/>
    <cellStyle name="Normal 2 2 2 3 3 2 16 2" xfId="7939" xr:uid="{00000000-0005-0000-0000-00006A240000}"/>
    <cellStyle name="Normal 2 2 2 3 3 2 17" xfId="7940" xr:uid="{00000000-0005-0000-0000-00006B240000}"/>
    <cellStyle name="Normal 2 2 2 3 3 2 17 2" xfId="7941" xr:uid="{00000000-0005-0000-0000-00006C240000}"/>
    <cellStyle name="Normal 2 2 2 3 3 2 18" xfId="7942" xr:uid="{00000000-0005-0000-0000-00006D240000}"/>
    <cellStyle name="Normal 2 2 2 3 3 2 18 2" xfId="7943" xr:uid="{00000000-0005-0000-0000-00006E240000}"/>
    <cellStyle name="Normal 2 2 2 3 3 2 19" xfId="7944" xr:uid="{00000000-0005-0000-0000-00006F240000}"/>
    <cellStyle name="Normal 2 2 2 3 3 2 19 2" xfId="7945" xr:uid="{00000000-0005-0000-0000-000070240000}"/>
    <cellStyle name="Normal 2 2 2 3 3 2 2" xfId="7946" xr:uid="{00000000-0005-0000-0000-000071240000}"/>
    <cellStyle name="Normal 2 2 2 3 3 2 2 10" xfId="7947" xr:uid="{00000000-0005-0000-0000-000072240000}"/>
    <cellStyle name="Normal 2 2 2 3 3 2 2 10 2" xfId="7948" xr:uid="{00000000-0005-0000-0000-000073240000}"/>
    <cellStyle name="Normal 2 2 2 3 3 2 2 11" xfId="7949" xr:uid="{00000000-0005-0000-0000-000074240000}"/>
    <cellStyle name="Normal 2 2 2 3 3 2 2 11 2" xfId="7950" xr:uid="{00000000-0005-0000-0000-000075240000}"/>
    <cellStyle name="Normal 2 2 2 3 3 2 2 12" xfId="7951" xr:uid="{00000000-0005-0000-0000-000076240000}"/>
    <cellStyle name="Normal 2 2 2 3 3 2 2 12 2" xfId="7952" xr:uid="{00000000-0005-0000-0000-000077240000}"/>
    <cellStyle name="Normal 2 2 2 3 3 2 2 13" xfId="7953" xr:uid="{00000000-0005-0000-0000-000078240000}"/>
    <cellStyle name="Normal 2 2 2 3 3 2 2 13 2" xfId="7954" xr:uid="{00000000-0005-0000-0000-000079240000}"/>
    <cellStyle name="Normal 2 2 2 3 3 2 2 14" xfId="7955" xr:uid="{00000000-0005-0000-0000-00007A240000}"/>
    <cellStyle name="Normal 2 2 2 3 3 2 2 14 2" xfId="7956" xr:uid="{00000000-0005-0000-0000-00007B240000}"/>
    <cellStyle name="Normal 2 2 2 3 3 2 2 15" xfId="7957" xr:uid="{00000000-0005-0000-0000-00007C240000}"/>
    <cellStyle name="Normal 2 2 2 3 3 2 2 15 2" xfId="7958" xr:uid="{00000000-0005-0000-0000-00007D240000}"/>
    <cellStyle name="Normal 2 2 2 3 3 2 2 16" xfId="7959" xr:uid="{00000000-0005-0000-0000-00007E240000}"/>
    <cellStyle name="Normal 2 2 2 3 3 2 2 16 2" xfId="7960" xr:uid="{00000000-0005-0000-0000-00007F240000}"/>
    <cellStyle name="Normal 2 2 2 3 3 2 2 17" xfId="7961" xr:uid="{00000000-0005-0000-0000-000080240000}"/>
    <cellStyle name="Normal 2 2 2 3 3 2 2 17 2" xfId="7962" xr:uid="{00000000-0005-0000-0000-000081240000}"/>
    <cellStyle name="Normal 2 2 2 3 3 2 2 18" xfId="7963" xr:uid="{00000000-0005-0000-0000-000082240000}"/>
    <cellStyle name="Normal 2 2 2 3 3 2 2 18 2" xfId="7964" xr:uid="{00000000-0005-0000-0000-000083240000}"/>
    <cellStyle name="Normal 2 2 2 3 3 2 2 19" xfId="7965" xr:uid="{00000000-0005-0000-0000-000084240000}"/>
    <cellStyle name="Normal 2 2 2 3 3 2 2 19 2" xfId="7966" xr:uid="{00000000-0005-0000-0000-000085240000}"/>
    <cellStyle name="Normal 2 2 2 3 3 2 2 2" xfId="7967" xr:uid="{00000000-0005-0000-0000-000086240000}"/>
    <cellStyle name="Normal 2 2 2 3 3 2 2 2 2" xfId="7968" xr:uid="{00000000-0005-0000-0000-000087240000}"/>
    <cellStyle name="Normal 2 2 2 3 3 2 2 20" xfId="7969" xr:uid="{00000000-0005-0000-0000-000088240000}"/>
    <cellStyle name="Normal 2 2 2 3 3 2 2 20 2" xfId="7970" xr:uid="{00000000-0005-0000-0000-000089240000}"/>
    <cellStyle name="Normal 2 2 2 3 3 2 2 21" xfId="7971" xr:uid="{00000000-0005-0000-0000-00008A240000}"/>
    <cellStyle name="Normal 2 2 2 3 3 2 2 21 2" xfId="7972" xr:uid="{00000000-0005-0000-0000-00008B240000}"/>
    <cellStyle name="Normal 2 2 2 3 3 2 2 22" xfId="7973" xr:uid="{00000000-0005-0000-0000-00008C240000}"/>
    <cellStyle name="Normal 2 2 2 3 3 2 2 3" xfId="7974" xr:uid="{00000000-0005-0000-0000-00008D240000}"/>
    <cellStyle name="Normal 2 2 2 3 3 2 2 3 2" xfId="7975" xr:uid="{00000000-0005-0000-0000-00008E240000}"/>
    <cellStyle name="Normal 2 2 2 3 3 2 2 4" xfId="7976" xr:uid="{00000000-0005-0000-0000-00008F240000}"/>
    <cellStyle name="Normal 2 2 2 3 3 2 2 4 2" xfId="7977" xr:uid="{00000000-0005-0000-0000-000090240000}"/>
    <cellStyle name="Normal 2 2 2 3 3 2 2 5" xfId="7978" xr:uid="{00000000-0005-0000-0000-000091240000}"/>
    <cellStyle name="Normal 2 2 2 3 3 2 2 5 2" xfId="7979" xr:uid="{00000000-0005-0000-0000-000092240000}"/>
    <cellStyle name="Normal 2 2 2 3 3 2 2 6" xfId="7980" xr:uid="{00000000-0005-0000-0000-000093240000}"/>
    <cellStyle name="Normal 2 2 2 3 3 2 2 6 2" xfId="7981" xr:uid="{00000000-0005-0000-0000-000094240000}"/>
    <cellStyle name="Normal 2 2 2 3 3 2 2 7" xfId="7982" xr:uid="{00000000-0005-0000-0000-000095240000}"/>
    <cellStyle name="Normal 2 2 2 3 3 2 2 7 2" xfId="7983" xr:uid="{00000000-0005-0000-0000-000096240000}"/>
    <cellStyle name="Normal 2 2 2 3 3 2 2 8" xfId="7984" xr:uid="{00000000-0005-0000-0000-000097240000}"/>
    <cellStyle name="Normal 2 2 2 3 3 2 2 8 2" xfId="7985" xr:uid="{00000000-0005-0000-0000-000098240000}"/>
    <cellStyle name="Normal 2 2 2 3 3 2 2 9" xfId="7986" xr:uid="{00000000-0005-0000-0000-000099240000}"/>
    <cellStyle name="Normal 2 2 2 3 3 2 2 9 2" xfId="7987" xr:uid="{00000000-0005-0000-0000-00009A240000}"/>
    <cellStyle name="Normal 2 2 2 3 3 2 20" xfId="7988" xr:uid="{00000000-0005-0000-0000-00009B240000}"/>
    <cellStyle name="Normal 2 2 2 3 3 2 20 2" xfId="7989" xr:uid="{00000000-0005-0000-0000-00009C240000}"/>
    <cellStyle name="Normal 2 2 2 3 3 2 21" xfId="7990" xr:uid="{00000000-0005-0000-0000-00009D240000}"/>
    <cellStyle name="Normal 2 2 2 3 3 2 21 2" xfId="7991" xr:uid="{00000000-0005-0000-0000-00009E240000}"/>
    <cellStyle name="Normal 2 2 2 3 3 2 22" xfId="7992" xr:uid="{00000000-0005-0000-0000-00009F240000}"/>
    <cellStyle name="Normal 2 2 2 3 3 2 22 2" xfId="7993" xr:uid="{00000000-0005-0000-0000-0000A0240000}"/>
    <cellStyle name="Normal 2 2 2 3 3 2 23" xfId="7994" xr:uid="{00000000-0005-0000-0000-0000A1240000}"/>
    <cellStyle name="Normal 2 2 2 3 3 2 23 2" xfId="7995" xr:uid="{00000000-0005-0000-0000-0000A2240000}"/>
    <cellStyle name="Normal 2 2 2 3 3 2 24" xfId="7996" xr:uid="{00000000-0005-0000-0000-0000A3240000}"/>
    <cellStyle name="Normal 2 2 2 3 3 2 3" xfId="7997" xr:uid="{00000000-0005-0000-0000-0000A4240000}"/>
    <cellStyle name="Normal 2 2 2 3 3 2 3 10" xfId="7998" xr:uid="{00000000-0005-0000-0000-0000A5240000}"/>
    <cellStyle name="Normal 2 2 2 3 3 2 3 10 2" xfId="7999" xr:uid="{00000000-0005-0000-0000-0000A6240000}"/>
    <cellStyle name="Normal 2 2 2 3 3 2 3 11" xfId="8000" xr:uid="{00000000-0005-0000-0000-0000A7240000}"/>
    <cellStyle name="Normal 2 2 2 3 3 2 3 11 2" xfId="8001" xr:uid="{00000000-0005-0000-0000-0000A8240000}"/>
    <cellStyle name="Normal 2 2 2 3 3 2 3 12" xfId="8002" xr:uid="{00000000-0005-0000-0000-0000A9240000}"/>
    <cellStyle name="Normal 2 2 2 3 3 2 3 12 2" xfId="8003" xr:uid="{00000000-0005-0000-0000-0000AA240000}"/>
    <cellStyle name="Normal 2 2 2 3 3 2 3 13" xfId="8004" xr:uid="{00000000-0005-0000-0000-0000AB240000}"/>
    <cellStyle name="Normal 2 2 2 3 3 2 3 13 2" xfId="8005" xr:uid="{00000000-0005-0000-0000-0000AC240000}"/>
    <cellStyle name="Normal 2 2 2 3 3 2 3 14" xfId="8006" xr:uid="{00000000-0005-0000-0000-0000AD240000}"/>
    <cellStyle name="Normal 2 2 2 3 3 2 3 14 2" xfId="8007" xr:uid="{00000000-0005-0000-0000-0000AE240000}"/>
    <cellStyle name="Normal 2 2 2 3 3 2 3 15" xfId="8008" xr:uid="{00000000-0005-0000-0000-0000AF240000}"/>
    <cellStyle name="Normal 2 2 2 3 3 2 3 15 2" xfId="8009" xr:uid="{00000000-0005-0000-0000-0000B0240000}"/>
    <cellStyle name="Normal 2 2 2 3 3 2 3 16" xfId="8010" xr:uid="{00000000-0005-0000-0000-0000B1240000}"/>
    <cellStyle name="Normal 2 2 2 3 3 2 3 16 2" xfId="8011" xr:uid="{00000000-0005-0000-0000-0000B2240000}"/>
    <cellStyle name="Normal 2 2 2 3 3 2 3 17" xfId="8012" xr:uid="{00000000-0005-0000-0000-0000B3240000}"/>
    <cellStyle name="Normal 2 2 2 3 3 2 3 17 2" xfId="8013" xr:uid="{00000000-0005-0000-0000-0000B4240000}"/>
    <cellStyle name="Normal 2 2 2 3 3 2 3 18" xfId="8014" xr:uid="{00000000-0005-0000-0000-0000B5240000}"/>
    <cellStyle name="Normal 2 2 2 3 3 2 3 18 2" xfId="8015" xr:uid="{00000000-0005-0000-0000-0000B6240000}"/>
    <cellStyle name="Normal 2 2 2 3 3 2 3 19" xfId="8016" xr:uid="{00000000-0005-0000-0000-0000B7240000}"/>
    <cellStyle name="Normal 2 2 2 3 3 2 3 19 2" xfId="8017" xr:uid="{00000000-0005-0000-0000-0000B8240000}"/>
    <cellStyle name="Normal 2 2 2 3 3 2 3 2" xfId="8018" xr:uid="{00000000-0005-0000-0000-0000B9240000}"/>
    <cellStyle name="Normal 2 2 2 3 3 2 3 2 2" xfId="8019" xr:uid="{00000000-0005-0000-0000-0000BA240000}"/>
    <cellStyle name="Normal 2 2 2 3 3 2 3 20" xfId="8020" xr:uid="{00000000-0005-0000-0000-0000BB240000}"/>
    <cellStyle name="Normal 2 2 2 3 3 2 3 20 2" xfId="8021" xr:uid="{00000000-0005-0000-0000-0000BC240000}"/>
    <cellStyle name="Normal 2 2 2 3 3 2 3 21" xfId="8022" xr:uid="{00000000-0005-0000-0000-0000BD240000}"/>
    <cellStyle name="Normal 2 2 2 3 3 2 3 21 2" xfId="8023" xr:uid="{00000000-0005-0000-0000-0000BE240000}"/>
    <cellStyle name="Normal 2 2 2 3 3 2 3 22" xfId="8024" xr:uid="{00000000-0005-0000-0000-0000BF240000}"/>
    <cellStyle name="Normal 2 2 2 3 3 2 3 3" xfId="8025" xr:uid="{00000000-0005-0000-0000-0000C0240000}"/>
    <cellStyle name="Normal 2 2 2 3 3 2 3 3 2" xfId="8026" xr:uid="{00000000-0005-0000-0000-0000C1240000}"/>
    <cellStyle name="Normal 2 2 2 3 3 2 3 4" xfId="8027" xr:uid="{00000000-0005-0000-0000-0000C2240000}"/>
    <cellStyle name="Normal 2 2 2 3 3 2 3 4 2" xfId="8028" xr:uid="{00000000-0005-0000-0000-0000C3240000}"/>
    <cellStyle name="Normal 2 2 2 3 3 2 3 5" xfId="8029" xr:uid="{00000000-0005-0000-0000-0000C4240000}"/>
    <cellStyle name="Normal 2 2 2 3 3 2 3 5 2" xfId="8030" xr:uid="{00000000-0005-0000-0000-0000C5240000}"/>
    <cellStyle name="Normal 2 2 2 3 3 2 3 6" xfId="8031" xr:uid="{00000000-0005-0000-0000-0000C6240000}"/>
    <cellStyle name="Normal 2 2 2 3 3 2 3 6 2" xfId="8032" xr:uid="{00000000-0005-0000-0000-0000C7240000}"/>
    <cellStyle name="Normal 2 2 2 3 3 2 3 7" xfId="8033" xr:uid="{00000000-0005-0000-0000-0000C8240000}"/>
    <cellStyle name="Normal 2 2 2 3 3 2 3 7 2" xfId="8034" xr:uid="{00000000-0005-0000-0000-0000C9240000}"/>
    <cellStyle name="Normal 2 2 2 3 3 2 3 8" xfId="8035" xr:uid="{00000000-0005-0000-0000-0000CA240000}"/>
    <cellStyle name="Normal 2 2 2 3 3 2 3 8 2" xfId="8036" xr:uid="{00000000-0005-0000-0000-0000CB240000}"/>
    <cellStyle name="Normal 2 2 2 3 3 2 3 9" xfId="8037" xr:uid="{00000000-0005-0000-0000-0000CC240000}"/>
    <cellStyle name="Normal 2 2 2 3 3 2 3 9 2" xfId="8038" xr:uid="{00000000-0005-0000-0000-0000CD240000}"/>
    <cellStyle name="Normal 2 2 2 3 3 2 4" xfId="8039" xr:uid="{00000000-0005-0000-0000-0000CE240000}"/>
    <cellStyle name="Normal 2 2 2 3 3 2 4 2" xfId="8040" xr:uid="{00000000-0005-0000-0000-0000CF240000}"/>
    <cellStyle name="Normal 2 2 2 3 3 2 5" xfId="8041" xr:uid="{00000000-0005-0000-0000-0000D0240000}"/>
    <cellStyle name="Normal 2 2 2 3 3 2 5 2" xfId="8042" xr:uid="{00000000-0005-0000-0000-0000D1240000}"/>
    <cellStyle name="Normal 2 2 2 3 3 2 6" xfId="8043" xr:uid="{00000000-0005-0000-0000-0000D2240000}"/>
    <cellStyle name="Normal 2 2 2 3 3 2 6 2" xfId="8044" xr:uid="{00000000-0005-0000-0000-0000D3240000}"/>
    <cellStyle name="Normal 2 2 2 3 3 2 7" xfId="8045" xr:uid="{00000000-0005-0000-0000-0000D4240000}"/>
    <cellStyle name="Normal 2 2 2 3 3 2 7 2" xfId="8046" xr:uid="{00000000-0005-0000-0000-0000D5240000}"/>
    <cellStyle name="Normal 2 2 2 3 3 2 8" xfId="8047" xr:uid="{00000000-0005-0000-0000-0000D6240000}"/>
    <cellStyle name="Normal 2 2 2 3 3 2 8 2" xfId="8048" xr:uid="{00000000-0005-0000-0000-0000D7240000}"/>
    <cellStyle name="Normal 2 2 2 3 3 2 9" xfId="8049" xr:uid="{00000000-0005-0000-0000-0000D8240000}"/>
    <cellStyle name="Normal 2 2 2 3 3 2 9 2" xfId="8050" xr:uid="{00000000-0005-0000-0000-0000D9240000}"/>
    <cellStyle name="Normal 2 2 2 3 3 20" xfId="8051" xr:uid="{00000000-0005-0000-0000-0000DA240000}"/>
    <cellStyle name="Normal 2 2 2 3 3 20 2" xfId="8052" xr:uid="{00000000-0005-0000-0000-0000DB240000}"/>
    <cellStyle name="Normal 2 2 2 3 3 21" xfId="8053" xr:uid="{00000000-0005-0000-0000-0000DC240000}"/>
    <cellStyle name="Normal 2 2 2 3 3 21 2" xfId="8054" xr:uid="{00000000-0005-0000-0000-0000DD240000}"/>
    <cellStyle name="Normal 2 2 2 3 3 22" xfId="8055" xr:uid="{00000000-0005-0000-0000-0000DE240000}"/>
    <cellStyle name="Normal 2 2 2 3 3 22 2" xfId="8056" xr:uid="{00000000-0005-0000-0000-0000DF240000}"/>
    <cellStyle name="Normal 2 2 2 3 3 23" xfId="8057" xr:uid="{00000000-0005-0000-0000-0000E0240000}"/>
    <cellStyle name="Normal 2 2 2 3 3 23 2" xfId="8058" xr:uid="{00000000-0005-0000-0000-0000E1240000}"/>
    <cellStyle name="Normal 2 2 2 3 3 24" xfId="8059" xr:uid="{00000000-0005-0000-0000-0000E2240000}"/>
    <cellStyle name="Normal 2 2 2 3 3 24 2" xfId="8060" xr:uid="{00000000-0005-0000-0000-0000E3240000}"/>
    <cellStyle name="Normal 2 2 2 3 3 25" xfId="8061" xr:uid="{00000000-0005-0000-0000-0000E4240000}"/>
    <cellStyle name="Normal 2 2 2 3 3 25 2" xfId="8062" xr:uid="{00000000-0005-0000-0000-0000E5240000}"/>
    <cellStyle name="Normal 2 2 2 3 3 26" xfId="8063" xr:uid="{00000000-0005-0000-0000-0000E6240000}"/>
    <cellStyle name="Normal 2 2 2 3 3 26 2" xfId="8064" xr:uid="{00000000-0005-0000-0000-0000E7240000}"/>
    <cellStyle name="Normal 2 2 2 3 3 27" xfId="8065" xr:uid="{00000000-0005-0000-0000-0000E8240000}"/>
    <cellStyle name="Normal 2 2 2 3 3 3" xfId="8066" xr:uid="{00000000-0005-0000-0000-0000E9240000}"/>
    <cellStyle name="Normal 2 2 2 3 3 3 10" xfId="8067" xr:uid="{00000000-0005-0000-0000-0000EA240000}"/>
    <cellStyle name="Normal 2 2 2 3 3 3 10 2" xfId="8068" xr:uid="{00000000-0005-0000-0000-0000EB240000}"/>
    <cellStyle name="Normal 2 2 2 3 3 3 11" xfId="8069" xr:uid="{00000000-0005-0000-0000-0000EC240000}"/>
    <cellStyle name="Normal 2 2 2 3 3 3 11 2" xfId="8070" xr:uid="{00000000-0005-0000-0000-0000ED240000}"/>
    <cellStyle name="Normal 2 2 2 3 3 3 12" xfId="8071" xr:uid="{00000000-0005-0000-0000-0000EE240000}"/>
    <cellStyle name="Normal 2 2 2 3 3 3 12 2" xfId="8072" xr:uid="{00000000-0005-0000-0000-0000EF240000}"/>
    <cellStyle name="Normal 2 2 2 3 3 3 13" xfId="8073" xr:uid="{00000000-0005-0000-0000-0000F0240000}"/>
    <cellStyle name="Normal 2 2 2 3 3 3 13 2" xfId="8074" xr:uid="{00000000-0005-0000-0000-0000F1240000}"/>
    <cellStyle name="Normal 2 2 2 3 3 3 14" xfId="8075" xr:uid="{00000000-0005-0000-0000-0000F2240000}"/>
    <cellStyle name="Normal 2 2 2 3 3 3 14 2" xfId="8076" xr:uid="{00000000-0005-0000-0000-0000F3240000}"/>
    <cellStyle name="Normal 2 2 2 3 3 3 15" xfId="8077" xr:uid="{00000000-0005-0000-0000-0000F4240000}"/>
    <cellStyle name="Normal 2 2 2 3 3 3 15 2" xfId="8078" xr:uid="{00000000-0005-0000-0000-0000F5240000}"/>
    <cellStyle name="Normal 2 2 2 3 3 3 16" xfId="8079" xr:uid="{00000000-0005-0000-0000-0000F6240000}"/>
    <cellStyle name="Normal 2 2 2 3 3 3 16 2" xfId="8080" xr:uid="{00000000-0005-0000-0000-0000F7240000}"/>
    <cellStyle name="Normal 2 2 2 3 3 3 17" xfId="8081" xr:uid="{00000000-0005-0000-0000-0000F8240000}"/>
    <cellStyle name="Normal 2 2 2 3 3 3 17 2" xfId="8082" xr:uid="{00000000-0005-0000-0000-0000F9240000}"/>
    <cellStyle name="Normal 2 2 2 3 3 3 18" xfId="8083" xr:uid="{00000000-0005-0000-0000-0000FA240000}"/>
    <cellStyle name="Normal 2 2 2 3 3 3 18 2" xfId="8084" xr:uid="{00000000-0005-0000-0000-0000FB240000}"/>
    <cellStyle name="Normal 2 2 2 3 3 3 19" xfId="8085" xr:uid="{00000000-0005-0000-0000-0000FC240000}"/>
    <cellStyle name="Normal 2 2 2 3 3 3 19 2" xfId="8086" xr:uid="{00000000-0005-0000-0000-0000FD240000}"/>
    <cellStyle name="Normal 2 2 2 3 3 3 2" xfId="8087" xr:uid="{00000000-0005-0000-0000-0000FE240000}"/>
    <cellStyle name="Normal 2 2 2 3 3 3 2 10" xfId="8088" xr:uid="{00000000-0005-0000-0000-0000FF240000}"/>
    <cellStyle name="Normal 2 2 2 3 3 3 2 10 2" xfId="8089" xr:uid="{00000000-0005-0000-0000-000000250000}"/>
    <cellStyle name="Normal 2 2 2 3 3 3 2 11" xfId="8090" xr:uid="{00000000-0005-0000-0000-000001250000}"/>
    <cellStyle name="Normal 2 2 2 3 3 3 2 11 2" xfId="8091" xr:uid="{00000000-0005-0000-0000-000002250000}"/>
    <cellStyle name="Normal 2 2 2 3 3 3 2 12" xfId="8092" xr:uid="{00000000-0005-0000-0000-000003250000}"/>
    <cellStyle name="Normal 2 2 2 3 3 3 2 12 2" xfId="8093" xr:uid="{00000000-0005-0000-0000-000004250000}"/>
    <cellStyle name="Normal 2 2 2 3 3 3 2 13" xfId="8094" xr:uid="{00000000-0005-0000-0000-000005250000}"/>
    <cellStyle name="Normal 2 2 2 3 3 3 2 13 2" xfId="8095" xr:uid="{00000000-0005-0000-0000-000006250000}"/>
    <cellStyle name="Normal 2 2 2 3 3 3 2 14" xfId="8096" xr:uid="{00000000-0005-0000-0000-000007250000}"/>
    <cellStyle name="Normal 2 2 2 3 3 3 2 14 2" xfId="8097" xr:uid="{00000000-0005-0000-0000-000008250000}"/>
    <cellStyle name="Normal 2 2 2 3 3 3 2 15" xfId="8098" xr:uid="{00000000-0005-0000-0000-000009250000}"/>
    <cellStyle name="Normal 2 2 2 3 3 3 2 15 2" xfId="8099" xr:uid="{00000000-0005-0000-0000-00000A250000}"/>
    <cellStyle name="Normal 2 2 2 3 3 3 2 16" xfId="8100" xr:uid="{00000000-0005-0000-0000-00000B250000}"/>
    <cellStyle name="Normal 2 2 2 3 3 3 2 16 2" xfId="8101" xr:uid="{00000000-0005-0000-0000-00000C250000}"/>
    <cellStyle name="Normal 2 2 2 3 3 3 2 17" xfId="8102" xr:uid="{00000000-0005-0000-0000-00000D250000}"/>
    <cellStyle name="Normal 2 2 2 3 3 3 2 17 2" xfId="8103" xr:uid="{00000000-0005-0000-0000-00000E250000}"/>
    <cellStyle name="Normal 2 2 2 3 3 3 2 18" xfId="8104" xr:uid="{00000000-0005-0000-0000-00000F250000}"/>
    <cellStyle name="Normal 2 2 2 3 3 3 2 18 2" xfId="8105" xr:uid="{00000000-0005-0000-0000-000010250000}"/>
    <cellStyle name="Normal 2 2 2 3 3 3 2 19" xfId="8106" xr:uid="{00000000-0005-0000-0000-000011250000}"/>
    <cellStyle name="Normal 2 2 2 3 3 3 2 19 2" xfId="8107" xr:uid="{00000000-0005-0000-0000-000012250000}"/>
    <cellStyle name="Normal 2 2 2 3 3 3 2 2" xfId="8108" xr:uid="{00000000-0005-0000-0000-000013250000}"/>
    <cellStyle name="Normal 2 2 2 3 3 3 2 2 2" xfId="8109" xr:uid="{00000000-0005-0000-0000-000014250000}"/>
    <cellStyle name="Normal 2 2 2 3 3 3 2 20" xfId="8110" xr:uid="{00000000-0005-0000-0000-000015250000}"/>
    <cellStyle name="Normal 2 2 2 3 3 3 2 20 2" xfId="8111" xr:uid="{00000000-0005-0000-0000-000016250000}"/>
    <cellStyle name="Normal 2 2 2 3 3 3 2 21" xfId="8112" xr:uid="{00000000-0005-0000-0000-000017250000}"/>
    <cellStyle name="Normal 2 2 2 3 3 3 2 21 2" xfId="8113" xr:uid="{00000000-0005-0000-0000-000018250000}"/>
    <cellStyle name="Normal 2 2 2 3 3 3 2 22" xfId="8114" xr:uid="{00000000-0005-0000-0000-000019250000}"/>
    <cellStyle name="Normal 2 2 2 3 3 3 2 3" xfId="8115" xr:uid="{00000000-0005-0000-0000-00001A250000}"/>
    <cellStyle name="Normal 2 2 2 3 3 3 2 3 2" xfId="8116" xr:uid="{00000000-0005-0000-0000-00001B250000}"/>
    <cellStyle name="Normal 2 2 2 3 3 3 2 4" xfId="8117" xr:uid="{00000000-0005-0000-0000-00001C250000}"/>
    <cellStyle name="Normal 2 2 2 3 3 3 2 4 2" xfId="8118" xr:uid="{00000000-0005-0000-0000-00001D250000}"/>
    <cellStyle name="Normal 2 2 2 3 3 3 2 5" xfId="8119" xr:uid="{00000000-0005-0000-0000-00001E250000}"/>
    <cellStyle name="Normal 2 2 2 3 3 3 2 5 2" xfId="8120" xr:uid="{00000000-0005-0000-0000-00001F250000}"/>
    <cellStyle name="Normal 2 2 2 3 3 3 2 6" xfId="8121" xr:uid="{00000000-0005-0000-0000-000020250000}"/>
    <cellStyle name="Normal 2 2 2 3 3 3 2 6 2" xfId="8122" xr:uid="{00000000-0005-0000-0000-000021250000}"/>
    <cellStyle name="Normal 2 2 2 3 3 3 2 7" xfId="8123" xr:uid="{00000000-0005-0000-0000-000022250000}"/>
    <cellStyle name="Normal 2 2 2 3 3 3 2 7 2" xfId="8124" xr:uid="{00000000-0005-0000-0000-000023250000}"/>
    <cellStyle name="Normal 2 2 2 3 3 3 2 8" xfId="8125" xr:uid="{00000000-0005-0000-0000-000024250000}"/>
    <cellStyle name="Normal 2 2 2 3 3 3 2 8 2" xfId="8126" xr:uid="{00000000-0005-0000-0000-000025250000}"/>
    <cellStyle name="Normal 2 2 2 3 3 3 2 9" xfId="8127" xr:uid="{00000000-0005-0000-0000-000026250000}"/>
    <cellStyle name="Normal 2 2 2 3 3 3 2 9 2" xfId="8128" xr:uid="{00000000-0005-0000-0000-000027250000}"/>
    <cellStyle name="Normal 2 2 2 3 3 3 20" xfId="8129" xr:uid="{00000000-0005-0000-0000-000028250000}"/>
    <cellStyle name="Normal 2 2 2 3 3 3 20 2" xfId="8130" xr:uid="{00000000-0005-0000-0000-000029250000}"/>
    <cellStyle name="Normal 2 2 2 3 3 3 21" xfId="8131" xr:uid="{00000000-0005-0000-0000-00002A250000}"/>
    <cellStyle name="Normal 2 2 2 3 3 3 21 2" xfId="8132" xr:uid="{00000000-0005-0000-0000-00002B250000}"/>
    <cellStyle name="Normal 2 2 2 3 3 3 22" xfId="8133" xr:uid="{00000000-0005-0000-0000-00002C250000}"/>
    <cellStyle name="Normal 2 2 2 3 3 3 22 2" xfId="8134" xr:uid="{00000000-0005-0000-0000-00002D250000}"/>
    <cellStyle name="Normal 2 2 2 3 3 3 23" xfId="8135" xr:uid="{00000000-0005-0000-0000-00002E250000}"/>
    <cellStyle name="Normal 2 2 2 3 3 3 23 2" xfId="8136" xr:uid="{00000000-0005-0000-0000-00002F250000}"/>
    <cellStyle name="Normal 2 2 2 3 3 3 24" xfId="8137" xr:uid="{00000000-0005-0000-0000-000030250000}"/>
    <cellStyle name="Normal 2 2 2 3 3 3 3" xfId="8138" xr:uid="{00000000-0005-0000-0000-000031250000}"/>
    <cellStyle name="Normal 2 2 2 3 3 3 3 10" xfId="8139" xr:uid="{00000000-0005-0000-0000-000032250000}"/>
    <cellStyle name="Normal 2 2 2 3 3 3 3 10 2" xfId="8140" xr:uid="{00000000-0005-0000-0000-000033250000}"/>
    <cellStyle name="Normal 2 2 2 3 3 3 3 11" xfId="8141" xr:uid="{00000000-0005-0000-0000-000034250000}"/>
    <cellStyle name="Normal 2 2 2 3 3 3 3 11 2" xfId="8142" xr:uid="{00000000-0005-0000-0000-000035250000}"/>
    <cellStyle name="Normal 2 2 2 3 3 3 3 12" xfId="8143" xr:uid="{00000000-0005-0000-0000-000036250000}"/>
    <cellStyle name="Normal 2 2 2 3 3 3 3 12 2" xfId="8144" xr:uid="{00000000-0005-0000-0000-000037250000}"/>
    <cellStyle name="Normal 2 2 2 3 3 3 3 13" xfId="8145" xr:uid="{00000000-0005-0000-0000-000038250000}"/>
    <cellStyle name="Normal 2 2 2 3 3 3 3 13 2" xfId="8146" xr:uid="{00000000-0005-0000-0000-000039250000}"/>
    <cellStyle name="Normal 2 2 2 3 3 3 3 14" xfId="8147" xr:uid="{00000000-0005-0000-0000-00003A250000}"/>
    <cellStyle name="Normal 2 2 2 3 3 3 3 14 2" xfId="8148" xr:uid="{00000000-0005-0000-0000-00003B250000}"/>
    <cellStyle name="Normal 2 2 2 3 3 3 3 15" xfId="8149" xr:uid="{00000000-0005-0000-0000-00003C250000}"/>
    <cellStyle name="Normal 2 2 2 3 3 3 3 15 2" xfId="8150" xr:uid="{00000000-0005-0000-0000-00003D250000}"/>
    <cellStyle name="Normal 2 2 2 3 3 3 3 16" xfId="8151" xr:uid="{00000000-0005-0000-0000-00003E250000}"/>
    <cellStyle name="Normal 2 2 2 3 3 3 3 16 2" xfId="8152" xr:uid="{00000000-0005-0000-0000-00003F250000}"/>
    <cellStyle name="Normal 2 2 2 3 3 3 3 17" xfId="8153" xr:uid="{00000000-0005-0000-0000-000040250000}"/>
    <cellStyle name="Normal 2 2 2 3 3 3 3 17 2" xfId="8154" xr:uid="{00000000-0005-0000-0000-000041250000}"/>
    <cellStyle name="Normal 2 2 2 3 3 3 3 18" xfId="8155" xr:uid="{00000000-0005-0000-0000-000042250000}"/>
    <cellStyle name="Normal 2 2 2 3 3 3 3 18 2" xfId="8156" xr:uid="{00000000-0005-0000-0000-000043250000}"/>
    <cellStyle name="Normal 2 2 2 3 3 3 3 19" xfId="8157" xr:uid="{00000000-0005-0000-0000-000044250000}"/>
    <cellStyle name="Normal 2 2 2 3 3 3 3 19 2" xfId="8158" xr:uid="{00000000-0005-0000-0000-000045250000}"/>
    <cellStyle name="Normal 2 2 2 3 3 3 3 2" xfId="8159" xr:uid="{00000000-0005-0000-0000-000046250000}"/>
    <cellStyle name="Normal 2 2 2 3 3 3 3 2 2" xfId="8160" xr:uid="{00000000-0005-0000-0000-000047250000}"/>
    <cellStyle name="Normal 2 2 2 3 3 3 3 20" xfId="8161" xr:uid="{00000000-0005-0000-0000-000048250000}"/>
    <cellStyle name="Normal 2 2 2 3 3 3 3 20 2" xfId="8162" xr:uid="{00000000-0005-0000-0000-000049250000}"/>
    <cellStyle name="Normal 2 2 2 3 3 3 3 21" xfId="8163" xr:uid="{00000000-0005-0000-0000-00004A250000}"/>
    <cellStyle name="Normal 2 2 2 3 3 3 3 21 2" xfId="8164" xr:uid="{00000000-0005-0000-0000-00004B250000}"/>
    <cellStyle name="Normal 2 2 2 3 3 3 3 22" xfId="8165" xr:uid="{00000000-0005-0000-0000-00004C250000}"/>
    <cellStyle name="Normal 2 2 2 3 3 3 3 3" xfId="8166" xr:uid="{00000000-0005-0000-0000-00004D250000}"/>
    <cellStyle name="Normal 2 2 2 3 3 3 3 3 2" xfId="8167" xr:uid="{00000000-0005-0000-0000-00004E250000}"/>
    <cellStyle name="Normal 2 2 2 3 3 3 3 4" xfId="8168" xr:uid="{00000000-0005-0000-0000-00004F250000}"/>
    <cellStyle name="Normal 2 2 2 3 3 3 3 4 2" xfId="8169" xr:uid="{00000000-0005-0000-0000-000050250000}"/>
    <cellStyle name="Normal 2 2 2 3 3 3 3 5" xfId="8170" xr:uid="{00000000-0005-0000-0000-000051250000}"/>
    <cellStyle name="Normal 2 2 2 3 3 3 3 5 2" xfId="8171" xr:uid="{00000000-0005-0000-0000-000052250000}"/>
    <cellStyle name="Normal 2 2 2 3 3 3 3 6" xfId="8172" xr:uid="{00000000-0005-0000-0000-000053250000}"/>
    <cellStyle name="Normal 2 2 2 3 3 3 3 6 2" xfId="8173" xr:uid="{00000000-0005-0000-0000-000054250000}"/>
    <cellStyle name="Normal 2 2 2 3 3 3 3 7" xfId="8174" xr:uid="{00000000-0005-0000-0000-000055250000}"/>
    <cellStyle name="Normal 2 2 2 3 3 3 3 7 2" xfId="8175" xr:uid="{00000000-0005-0000-0000-000056250000}"/>
    <cellStyle name="Normal 2 2 2 3 3 3 3 8" xfId="8176" xr:uid="{00000000-0005-0000-0000-000057250000}"/>
    <cellStyle name="Normal 2 2 2 3 3 3 3 8 2" xfId="8177" xr:uid="{00000000-0005-0000-0000-000058250000}"/>
    <cellStyle name="Normal 2 2 2 3 3 3 3 9" xfId="8178" xr:uid="{00000000-0005-0000-0000-000059250000}"/>
    <cellStyle name="Normal 2 2 2 3 3 3 3 9 2" xfId="8179" xr:uid="{00000000-0005-0000-0000-00005A250000}"/>
    <cellStyle name="Normal 2 2 2 3 3 3 4" xfId="8180" xr:uid="{00000000-0005-0000-0000-00005B250000}"/>
    <cellStyle name="Normal 2 2 2 3 3 3 4 2" xfId="8181" xr:uid="{00000000-0005-0000-0000-00005C250000}"/>
    <cellStyle name="Normal 2 2 2 3 3 3 5" xfId="8182" xr:uid="{00000000-0005-0000-0000-00005D250000}"/>
    <cellStyle name="Normal 2 2 2 3 3 3 5 2" xfId="8183" xr:uid="{00000000-0005-0000-0000-00005E250000}"/>
    <cellStyle name="Normal 2 2 2 3 3 3 6" xfId="8184" xr:uid="{00000000-0005-0000-0000-00005F250000}"/>
    <cellStyle name="Normal 2 2 2 3 3 3 6 2" xfId="8185" xr:uid="{00000000-0005-0000-0000-000060250000}"/>
    <cellStyle name="Normal 2 2 2 3 3 3 7" xfId="8186" xr:uid="{00000000-0005-0000-0000-000061250000}"/>
    <cellStyle name="Normal 2 2 2 3 3 3 7 2" xfId="8187" xr:uid="{00000000-0005-0000-0000-000062250000}"/>
    <cellStyle name="Normal 2 2 2 3 3 3 8" xfId="8188" xr:uid="{00000000-0005-0000-0000-000063250000}"/>
    <cellStyle name="Normal 2 2 2 3 3 3 8 2" xfId="8189" xr:uid="{00000000-0005-0000-0000-000064250000}"/>
    <cellStyle name="Normal 2 2 2 3 3 3 9" xfId="8190" xr:uid="{00000000-0005-0000-0000-000065250000}"/>
    <cellStyle name="Normal 2 2 2 3 3 3 9 2" xfId="8191" xr:uid="{00000000-0005-0000-0000-000066250000}"/>
    <cellStyle name="Normal 2 2 2 3 3 4" xfId="8192" xr:uid="{00000000-0005-0000-0000-000067250000}"/>
    <cellStyle name="Normal 2 2 2 3 3 4 10" xfId="8193" xr:uid="{00000000-0005-0000-0000-000068250000}"/>
    <cellStyle name="Normal 2 2 2 3 3 4 10 2" xfId="8194" xr:uid="{00000000-0005-0000-0000-000069250000}"/>
    <cellStyle name="Normal 2 2 2 3 3 4 11" xfId="8195" xr:uid="{00000000-0005-0000-0000-00006A250000}"/>
    <cellStyle name="Normal 2 2 2 3 3 4 11 2" xfId="8196" xr:uid="{00000000-0005-0000-0000-00006B250000}"/>
    <cellStyle name="Normal 2 2 2 3 3 4 12" xfId="8197" xr:uid="{00000000-0005-0000-0000-00006C250000}"/>
    <cellStyle name="Normal 2 2 2 3 3 4 12 2" xfId="8198" xr:uid="{00000000-0005-0000-0000-00006D250000}"/>
    <cellStyle name="Normal 2 2 2 3 3 4 13" xfId="8199" xr:uid="{00000000-0005-0000-0000-00006E250000}"/>
    <cellStyle name="Normal 2 2 2 3 3 4 13 2" xfId="8200" xr:uid="{00000000-0005-0000-0000-00006F250000}"/>
    <cellStyle name="Normal 2 2 2 3 3 4 14" xfId="8201" xr:uid="{00000000-0005-0000-0000-000070250000}"/>
    <cellStyle name="Normal 2 2 2 3 3 4 14 2" xfId="8202" xr:uid="{00000000-0005-0000-0000-000071250000}"/>
    <cellStyle name="Normal 2 2 2 3 3 4 15" xfId="8203" xr:uid="{00000000-0005-0000-0000-000072250000}"/>
    <cellStyle name="Normal 2 2 2 3 3 4 15 2" xfId="8204" xr:uid="{00000000-0005-0000-0000-000073250000}"/>
    <cellStyle name="Normal 2 2 2 3 3 4 16" xfId="8205" xr:uid="{00000000-0005-0000-0000-000074250000}"/>
    <cellStyle name="Normal 2 2 2 3 3 4 16 2" xfId="8206" xr:uid="{00000000-0005-0000-0000-000075250000}"/>
    <cellStyle name="Normal 2 2 2 3 3 4 17" xfId="8207" xr:uid="{00000000-0005-0000-0000-000076250000}"/>
    <cellStyle name="Normal 2 2 2 3 3 4 17 2" xfId="8208" xr:uid="{00000000-0005-0000-0000-000077250000}"/>
    <cellStyle name="Normal 2 2 2 3 3 4 18" xfId="8209" xr:uid="{00000000-0005-0000-0000-000078250000}"/>
    <cellStyle name="Normal 2 2 2 3 3 4 18 2" xfId="8210" xr:uid="{00000000-0005-0000-0000-000079250000}"/>
    <cellStyle name="Normal 2 2 2 3 3 4 19" xfId="8211" xr:uid="{00000000-0005-0000-0000-00007A250000}"/>
    <cellStyle name="Normal 2 2 2 3 3 4 19 2" xfId="8212" xr:uid="{00000000-0005-0000-0000-00007B250000}"/>
    <cellStyle name="Normal 2 2 2 3 3 4 2" xfId="8213" xr:uid="{00000000-0005-0000-0000-00007C250000}"/>
    <cellStyle name="Normal 2 2 2 3 3 4 2 10" xfId="8214" xr:uid="{00000000-0005-0000-0000-00007D250000}"/>
    <cellStyle name="Normal 2 2 2 3 3 4 2 10 2" xfId="8215" xr:uid="{00000000-0005-0000-0000-00007E250000}"/>
    <cellStyle name="Normal 2 2 2 3 3 4 2 11" xfId="8216" xr:uid="{00000000-0005-0000-0000-00007F250000}"/>
    <cellStyle name="Normal 2 2 2 3 3 4 2 11 2" xfId="8217" xr:uid="{00000000-0005-0000-0000-000080250000}"/>
    <cellStyle name="Normal 2 2 2 3 3 4 2 12" xfId="8218" xr:uid="{00000000-0005-0000-0000-000081250000}"/>
    <cellStyle name="Normal 2 2 2 3 3 4 2 12 2" xfId="8219" xr:uid="{00000000-0005-0000-0000-000082250000}"/>
    <cellStyle name="Normal 2 2 2 3 3 4 2 13" xfId="8220" xr:uid="{00000000-0005-0000-0000-000083250000}"/>
    <cellStyle name="Normal 2 2 2 3 3 4 2 13 2" xfId="8221" xr:uid="{00000000-0005-0000-0000-000084250000}"/>
    <cellStyle name="Normal 2 2 2 3 3 4 2 14" xfId="8222" xr:uid="{00000000-0005-0000-0000-000085250000}"/>
    <cellStyle name="Normal 2 2 2 3 3 4 2 14 2" xfId="8223" xr:uid="{00000000-0005-0000-0000-000086250000}"/>
    <cellStyle name="Normal 2 2 2 3 3 4 2 15" xfId="8224" xr:uid="{00000000-0005-0000-0000-000087250000}"/>
    <cellStyle name="Normal 2 2 2 3 3 4 2 15 2" xfId="8225" xr:uid="{00000000-0005-0000-0000-000088250000}"/>
    <cellStyle name="Normal 2 2 2 3 3 4 2 16" xfId="8226" xr:uid="{00000000-0005-0000-0000-000089250000}"/>
    <cellStyle name="Normal 2 2 2 3 3 4 2 16 2" xfId="8227" xr:uid="{00000000-0005-0000-0000-00008A250000}"/>
    <cellStyle name="Normal 2 2 2 3 3 4 2 17" xfId="8228" xr:uid="{00000000-0005-0000-0000-00008B250000}"/>
    <cellStyle name="Normal 2 2 2 3 3 4 2 17 2" xfId="8229" xr:uid="{00000000-0005-0000-0000-00008C250000}"/>
    <cellStyle name="Normal 2 2 2 3 3 4 2 18" xfId="8230" xr:uid="{00000000-0005-0000-0000-00008D250000}"/>
    <cellStyle name="Normal 2 2 2 3 3 4 2 18 2" xfId="8231" xr:uid="{00000000-0005-0000-0000-00008E250000}"/>
    <cellStyle name="Normal 2 2 2 3 3 4 2 19" xfId="8232" xr:uid="{00000000-0005-0000-0000-00008F250000}"/>
    <cellStyle name="Normal 2 2 2 3 3 4 2 19 2" xfId="8233" xr:uid="{00000000-0005-0000-0000-000090250000}"/>
    <cellStyle name="Normal 2 2 2 3 3 4 2 2" xfId="8234" xr:uid="{00000000-0005-0000-0000-000091250000}"/>
    <cellStyle name="Normal 2 2 2 3 3 4 2 2 2" xfId="8235" xr:uid="{00000000-0005-0000-0000-000092250000}"/>
    <cellStyle name="Normal 2 2 2 3 3 4 2 20" xfId="8236" xr:uid="{00000000-0005-0000-0000-000093250000}"/>
    <cellStyle name="Normal 2 2 2 3 3 4 2 20 2" xfId="8237" xr:uid="{00000000-0005-0000-0000-000094250000}"/>
    <cellStyle name="Normal 2 2 2 3 3 4 2 21" xfId="8238" xr:uid="{00000000-0005-0000-0000-000095250000}"/>
    <cellStyle name="Normal 2 2 2 3 3 4 2 21 2" xfId="8239" xr:uid="{00000000-0005-0000-0000-000096250000}"/>
    <cellStyle name="Normal 2 2 2 3 3 4 2 22" xfId="8240" xr:uid="{00000000-0005-0000-0000-000097250000}"/>
    <cellStyle name="Normal 2 2 2 3 3 4 2 3" xfId="8241" xr:uid="{00000000-0005-0000-0000-000098250000}"/>
    <cellStyle name="Normal 2 2 2 3 3 4 2 3 2" xfId="8242" xr:uid="{00000000-0005-0000-0000-000099250000}"/>
    <cellStyle name="Normal 2 2 2 3 3 4 2 4" xfId="8243" xr:uid="{00000000-0005-0000-0000-00009A250000}"/>
    <cellStyle name="Normal 2 2 2 3 3 4 2 4 2" xfId="8244" xr:uid="{00000000-0005-0000-0000-00009B250000}"/>
    <cellStyle name="Normal 2 2 2 3 3 4 2 5" xfId="8245" xr:uid="{00000000-0005-0000-0000-00009C250000}"/>
    <cellStyle name="Normal 2 2 2 3 3 4 2 5 2" xfId="8246" xr:uid="{00000000-0005-0000-0000-00009D250000}"/>
    <cellStyle name="Normal 2 2 2 3 3 4 2 6" xfId="8247" xr:uid="{00000000-0005-0000-0000-00009E250000}"/>
    <cellStyle name="Normal 2 2 2 3 3 4 2 6 2" xfId="8248" xr:uid="{00000000-0005-0000-0000-00009F250000}"/>
    <cellStyle name="Normal 2 2 2 3 3 4 2 7" xfId="8249" xr:uid="{00000000-0005-0000-0000-0000A0250000}"/>
    <cellStyle name="Normal 2 2 2 3 3 4 2 7 2" xfId="8250" xr:uid="{00000000-0005-0000-0000-0000A1250000}"/>
    <cellStyle name="Normal 2 2 2 3 3 4 2 8" xfId="8251" xr:uid="{00000000-0005-0000-0000-0000A2250000}"/>
    <cellStyle name="Normal 2 2 2 3 3 4 2 8 2" xfId="8252" xr:uid="{00000000-0005-0000-0000-0000A3250000}"/>
    <cellStyle name="Normal 2 2 2 3 3 4 2 9" xfId="8253" xr:uid="{00000000-0005-0000-0000-0000A4250000}"/>
    <cellStyle name="Normal 2 2 2 3 3 4 2 9 2" xfId="8254" xr:uid="{00000000-0005-0000-0000-0000A5250000}"/>
    <cellStyle name="Normal 2 2 2 3 3 4 20" xfId="8255" xr:uid="{00000000-0005-0000-0000-0000A6250000}"/>
    <cellStyle name="Normal 2 2 2 3 3 4 20 2" xfId="8256" xr:uid="{00000000-0005-0000-0000-0000A7250000}"/>
    <cellStyle name="Normal 2 2 2 3 3 4 21" xfId="8257" xr:uid="{00000000-0005-0000-0000-0000A8250000}"/>
    <cellStyle name="Normal 2 2 2 3 3 4 21 2" xfId="8258" xr:uid="{00000000-0005-0000-0000-0000A9250000}"/>
    <cellStyle name="Normal 2 2 2 3 3 4 22" xfId="8259" xr:uid="{00000000-0005-0000-0000-0000AA250000}"/>
    <cellStyle name="Normal 2 2 2 3 3 4 22 2" xfId="8260" xr:uid="{00000000-0005-0000-0000-0000AB250000}"/>
    <cellStyle name="Normal 2 2 2 3 3 4 23" xfId="8261" xr:uid="{00000000-0005-0000-0000-0000AC250000}"/>
    <cellStyle name="Normal 2 2 2 3 3 4 23 2" xfId="8262" xr:uid="{00000000-0005-0000-0000-0000AD250000}"/>
    <cellStyle name="Normal 2 2 2 3 3 4 24" xfId="8263" xr:uid="{00000000-0005-0000-0000-0000AE250000}"/>
    <cellStyle name="Normal 2 2 2 3 3 4 3" xfId="8264" xr:uid="{00000000-0005-0000-0000-0000AF250000}"/>
    <cellStyle name="Normal 2 2 2 3 3 4 3 10" xfId="8265" xr:uid="{00000000-0005-0000-0000-0000B0250000}"/>
    <cellStyle name="Normal 2 2 2 3 3 4 3 10 2" xfId="8266" xr:uid="{00000000-0005-0000-0000-0000B1250000}"/>
    <cellStyle name="Normal 2 2 2 3 3 4 3 11" xfId="8267" xr:uid="{00000000-0005-0000-0000-0000B2250000}"/>
    <cellStyle name="Normal 2 2 2 3 3 4 3 11 2" xfId="8268" xr:uid="{00000000-0005-0000-0000-0000B3250000}"/>
    <cellStyle name="Normal 2 2 2 3 3 4 3 12" xfId="8269" xr:uid="{00000000-0005-0000-0000-0000B4250000}"/>
    <cellStyle name="Normal 2 2 2 3 3 4 3 12 2" xfId="8270" xr:uid="{00000000-0005-0000-0000-0000B5250000}"/>
    <cellStyle name="Normal 2 2 2 3 3 4 3 13" xfId="8271" xr:uid="{00000000-0005-0000-0000-0000B6250000}"/>
    <cellStyle name="Normal 2 2 2 3 3 4 3 13 2" xfId="8272" xr:uid="{00000000-0005-0000-0000-0000B7250000}"/>
    <cellStyle name="Normal 2 2 2 3 3 4 3 14" xfId="8273" xr:uid="{00000000-0005-0000-0000-0000B8250000}"/>
    <cellStyle name="Normal 2 2 2 3 3 4 3 14 2" xfId="8274" xr:uid="{00000000-0005-0000-0000-0000B9250000}"/>
    <cellStyle name="Normal 2 2 2 3 3 4 3 15" xfId="8275" xr:uid="{00000000-0005-0000-0000-0000BA250000}"/>
    <cellStyle name="Normal 2 2 2 3 3 4 3 15 2" xfId="8276" xr:uid="{00000000-0005-0000-0000-0000BB250000}"/>
    <cellStyle name="Normal 2 2 2 3 3 4 3 16" xfId="8277" xr:uid="{00000000-0005-0000-0000-0000BC250000}"/>
    <cellStyle name="Normal 2 2 2 3 3 4 3 16 2" xfId="8278" xr:uid="{00000000-0005-0000-0000-0000BD250000}"/>
    <cellStyle name="Normal 2 2 2 3 3 4 3 17" xfId="8279" xr:uid="{00000000-0005-0000-0000-0000BE250000}"/>
    <cellStyle name="Normal 2 2 2 3 3 4 3 17 2" xfId="8280" xr:uid="{00000000-0005-0000-0000-0000BF250000}"/>
    <cellStyle name="Normal 2 2 2 3 3 4 3 18" xfId="8281" xr:uid="{00000000-0005-0000-0000-0000C0250000}"/>
    <cellStyle name="Normal 2 2 2 3 3 4 3 18 2" xfId="8282" xr:uid="{00000000-0005-0000-0000-0000C1250000}"/>
    <cellStyle name="Normal 2 2 2 3 3 4 3 19" xfId="8283" xr:uid="{00000000-0005-0000-0000-0000C2250000}"/>
    <cellStyle name="Normal 2 2 2 3 3 4 3 19 2" xfId="8284" xr:uid="{00000000-0005-0000-0000-0000C3250000}"/>
    <cellStyle name="Normal 2 2 2 3 3 4 3 2" xfId="8285" xr:uid="{00000000-0005-0000-0000-0000C4250000}"/>
    <cellStyle name="Normal 2 2 2 3 3 4 3 2 2" xfId="8286" xr:uid="{00000000-0005-0000-0000-0000C5250000}"/>
    <cellStyle name="Normal 2 2 2 3 3 4 3 20" xfId="8287" xr:uid="{00000000-0005-0000-0000-0000C6250000}"/>
    <cellStyle name="Normal 2 2 2 3 3 4 3 20 2" xfId="8288" xr:uid="{00000000-0005-0000-0000-0000C7250000}"/>
    <cellStyle name="Normal 2 2 2 3 3 4 3 21" xfId="8289" xr:uid="{00000000-0005-0000-0000-0000C8250000}"/>
    <cellStyle name="Normal 2 2 2 3 3 4 3 21 2" xfId="8290" xr:uid="{00000000-0005-0000-0000-0000C9250000}"/>
    <cellStyle name="Normal 2 2 2 3 3 4 3 22" xfId="8291" xr:uid="{00000000-0005-0000-0000-0000CA250000}"/>
    <cellStyle name="Normal 2 2 2 3 3 4 3 3" xfId="8292" xr:uid="{00000000-0005-0000-0000-0000CB250000}"/>
    <cellStyle name="Normal 2 2 2 3 3 4 3 3 2" xfId="8293" xr:uid="{00000000-0005-0000-0000-0000CC250000}"/>
    <cellStyle name="Normal 2 2 2 3 3 4 3 4" xfId="8294" xr:uid="{00000000-0005-0000-0000-0000CD250000}"/>
    <cellStyle name="Normal 2 2 2 3 3 4 3 4 2" xfId="8295" xr:uid="{00000000-0005-0000-0000-0000CE250000}"/>
    <cellStyle name="Normal 2 2 2 3 3 4 3 5" xfId="8296" xr:uid="{00000000-0005-0000-0000-0000CF250000}"/>
    <cellStyle name="Normal 2 2 2 3 3 4 3 5 2" xfId="8297" xr:uid="{00000000-0005-0000-0000-0000D0250000}"/>
    <cellStyle name="Normal 2 2 2 3 3 4 3 6" xfId="8298" xr:uid="{00000000-0005-0000-0000-0000D1250000}"/>
    <cellStyle name="Normal 2 2 2 3 3 4 3 6 2" xfId="8299" xr:uid="{00000000-0005-0000-0000-0000D2250000}"/>
    <cellStyle name="Normal 2 2 2 3 3 4 3 7" xfId="8300" xr:uid="{00000000-0005-0000-0000-0000D3250000}"/>
    <cellStyle name="Normal 2 2 2 3 3 4 3 7 2" xfId="8301" xr:uid="{00000000-0005-0000-0000-0000D4250000}"/>
    <cellStyle name="Normal 2 2 2 3 3 4 3 8" xfId="8302" xr:uid="{00000000-0005-0000-0000-0000D5250000}"/>
    <cellStyle name="Normal 2 2 2 3 3 4 3 8 2" xfId="8303" xr:uid="{00000000-0005-0000-0000-0000D6250000}"/>
    <cellStyle name="Normal 2 2 2 3 3 4 3 9" xfId="8304" xr:uid="{00000000-0005-0000-0000-0000D7250000}"/>
    <cellStyle name="Normal 2 2 2 3 3 4 3 9 2" xfId="8305" xr:uid="{00000000-0005-0000-0000-0000D8250000}"/>
    <cellStyle name="Normal 2 2 2 3 3 4 4" xfId="8306" xr:uid="{00000000-0005-0000-0000-0000D9250000}"/>
    <cellStyle name="Normal 2 2 2 3 3 4 4 2" xfId="8307" xr:uid="{00000000-0005-0000-0000-0000DA250000}"/>
    <cellStyle name="Normal 2 2 2 3 3 4 5" xfId="8308" xr:uid="{00000000-0005-0000-0000-0000DB250000}"/>
    <cellStyle name="Normal 2 2 2 3 3 4 5 2" xfId="8309" xr:uid="{00000000-0005-0000-0000-0000DC250000}"/>
    <cellStyle name="Normal 2 2 2 3 3 4 6" xfId="8310" xr:uid="{00000000-0005-0000-0000-0000DD250000}"/>
    <cellStyle name="Normal 2 2 2 3 3 4 6 2" xfId="8311" xr:uid="{00000000-0005-0000-0000-0000DE250000}"/>
    <cellStyle name="Normal 2 2 2 3 3 4 7" xfId="8312" xr:uid="{00000000-0005-0000-0000-0000DF250000}"/>
    <cellStyle name="Normal 2 2 2 3 3 4 7 2" xfId="8313" xr:uid="{00000000-0005-0000-0000-0000E0250000}"/>
    <cellStyle name="Normal 2 2 2 3 3 4 8" xfId="8314" xr:uid="{00000000-0005-0000-0000-0000E1250000}"/>
    <cellStyle name="Normal 2 2 2 3 3 4 8 2" xfId="8315" xr:uid="{00000000-0005-0000-0000-0000E2250000}"/>
    <cellStyle name="Normal 2 2 2 3 3 4 9" xfId="8316" xr:uid="{00000000-0005-0000-0000-0000E3250000}"/>
    <cellStyle name="Normal 2 2 2 3 3 4 9 2" xfId="8317" xr:uid="{00000000-0005-0000-0000-0000E4250000}"/>
    <cellStyle name="Normal 2 2 2 3 3 5" xfId="8318" xr:uid="{00000000-0005-0000-0000-0000E5250000}"/>
    <cellStyle name="Normal 2 2 2 3 3 5 10" xfId="8319" xr:uid="{00000000-0005-0000-0000-0000E6250000}"/>
    <cellStyle name="Normal 2 2 2 3 3 5 10 2" xfId="8320" xr:uid="{00000000-0005-0000-0000-0000E7250000}"/>
    <cellStyle name="Normal 2 2 2 3 3 5 11" xfId="8321" xr:uid="{00000000-0005-0000-0000-0000E8250000}"/>
    <cellStyle name="Normal 2 2 2 3 3 5 11 2" xfId="8322" xr:uid="{00000000-0005-0000-0000-0000E9250000}"/>
    <cellStyle name="Normal 2 2 2 3 3 5 12" xfId="8323" xr:uid="{00000000-0005-0000-0000-0000EA250000}"/>
    <cellStyle name="Normal 2 2 2 3 3 5 12 2" xfId="8324" xr:uid="{00000000-0005-0000-0000-0000EB250000}"/>
    <cellStyle name="Normal 2 2 2 3 3 5 13" xfId="8325" xr:uid="{00000000-0005-0000-0000-0000EC250000}"/>
    <cellStyle name="Normal 2 2 2 3 3 5 13 2" xfId="8326" xr:uid="{00000000-0005-0000-0000-0000ED250000}"/>
    <cellStyle name="Normal 2 2 2 3 3 5 14" xfId="8327" xr:uid="{00000000-0005-0000-0000-0000EE250000}"/>
    <cellStyle name="Normal 2 2 2 3 3 5 14 2" xfId="8328" xr:uid="{00000000-0005-0000-0000-0000EF250000}"/>
    <cellStyle name="Normal 2 2 2 3 3 5 15" xfId="8329" xr:uid="{00000000-0005-0000-0000-0000F0250000}"/>
    <cellStyle name="Normal 2 2 2 3 3 5 15 2" xfId="8330" xr:uid="{00000000-0005-0000-0000-0000F1250000}"/>
    <cellStyle name="Normal 2 2 2 3 3 5 16" xfId="8331" xr:uid="{00000000-0005-0000-0000-0000F2250000}"/>
    <cellStyle name="Normal 2 2 2 3 3 5 16 2" xfId="8332" xr:uid="{00000000-0005-0000-0000-0000F3250000}"/>
    <cellStyle name="Normal 2 2 2 3 3 5 17" xfId="8333" xr:uid="{00000000-0005-0000-0000-0000F4250000}"/>
    <cellStyle name="Normal 2 2 2 3 3 5 17 2" xfId="8334" xr:uid="{00000000-0005-0000-0000-0000F5250000}"/>
    <cellStyle name="Normal 2 2 2 3 3 5 18" xfId="8335" xr:uid="{00000000-0005-0000-0000-0000F6250000}"/>
    <cellStyle name="Normal 2 2 2 3 3 5 18 2" xfId="8336" xr:uid="{00000000-0005-0000-0000-0000F7250000}"/>
    <cellStyle name="Normal 2 2 2 3 3 5 19" xfId="8337" xr:uid="{00000000-0005-0000-0000-0000F8250000}"/>
    <cellStyle name="Normal 2 2 2 3 3 5 19 2" xfId="8338" xr:uid="{00000000-0005-0000-0000-0000F9250000}"/>
    <cellStyle name="Normal 2 2 2 3 3 5 2" xfId="8339" xr:uid="{00000000-0005-0000-0000-0000FA250000}"/>
    <cellStyle name="Normal 2 2 2 3 3 5 2 2" xfId="8340" xr:uid="{00000000-0005-0000-0000-0000FB250000}"/>
    <cellStyle name="Normal 2 2 2 3 3 5 20" xfId="8341" xr:uid="{00000000-0005-0000-0000-0000FC250000}"/>
    <cellStyle name="Normal 2 2 2 3 3 5 20 2" xfId="8342" xr:uid="{00000000-0005-0000-0000-0000FD250000}"/>
    <cellStyle name="Normal 2 2 2 3 3 5 21" xfId="8343" xr:uid="{00000000-0005-0000-0000-0000FE250000}"/>
    <cellStyle name="Normal 2 2 2 3 3 5 21 2" xfId="8344" xr:uid="{00000000-0005-0000-0000-0000FF250000}"/>
    <cellStyle name="Normal 2 2 2 3 3 5 22" xfId="8345" xr:uid="{00000000-0005-0000-0000-000000260000}"/>
    <cellStyle name="Normal 2 2 2 3 3 5 3" xfId="8346" xr:uid="{00000000-0005-0000-0000-000001260000}"/>
    <cellStyle name="Normal 2 2 2 3 3 5 3 2" xfId="8347" xr:uid="{00000000-0005-0000-0000-000002260000}"/>
    <cellStyle name="Normal 2 2 2 3 3 5 4" xfId="8348" xr:uid="{00000000-0005-0000-0000-000003260000}"/>
    <cellStyle name="Normal 2 2 2 3 3 5 4 2" xfId="8349" xr:uid="{00000000-0005-0000-0000-000004260000}"/>
    <cellStyle name="Normal 2 2 2 3 3 5 5" xfId="8350" xr:uid="{00000000-0005-0000-0000-000005260000}"/>
    <cellStyle name="Normal 2 2 2 3 3 5 5 2" xfId="8351" xr:uid="{00000000-0005-0000-0000-000006260000}"/>
    <cellStyle name="Normal 2 2 2 3 3 5 6" xfId="8352" xr:uid="{00000000-0005-0000-0000-000007260000}"/>
    <cellStyle name="Normal 2 2 2 3 3 5 6 2" xfId="8353" xr:uid="{00000000-0005-0000-0000-000008260000}"/>
    <cellStyle name="Normal 2 2 2 3 3 5 7" xfId="8354" xr:uid="{00000000-0005-0000-0000-000009260000}"/>
    <cellStyle name="Normal 2 2 2 3 3 5 7 2" xfId="8355" xr:uid="{00000000-0005-0000-0000-00000A260000}"/>
    <cellStyle name="Normal 2 2 2 3 3 5 8" xfId="8356" xr:uid="{00000000-0005-0000-0000-00000B260000}"/>
    <cellStyle name="Normal 2 2 2 3 3 5 8 2" xfId="8357" xr:uid="{00000000-0005-0000-0000-00000C260000}"/>
    <cellStyle name="Normal 2 2 2 3 3 5 9" xfId="8358" xr:uid="{00000000-0005-0000-0000-00000D260000}"/>
    <cellStyle name="Normal 2 2 2 3 3 5 9 2" xfId="8359" xr:uid="{00000000-0005-0000-0000-00000E260000}"/>
    <cellStyle name="Normal 2 2 2 3 3 6" xfId="8360" xr:uid="{00000000-0005-0000-0000-00000F260000}"/>
    <cellStyle name="Normal 2 2 2 3 3 6 10" xfId="8361" xr:uid="{00000000-0005-0000-0000-000010260000}"/>
    <cellStyle name="Normal 2 2 2 3 3 6 10 2" xfId="8362" xr:uid="{00000000-0005-0000-0000-000011260000}"/>
    <cellStyle name="Normal 2 2 2 3 3 6 11" xfId="8363" xr:uid="{00000000-0005-0000-0000-000012260000}"/>
    <cellStyle name="Normal 2 2 2 3 3 6 11 2" xfId="8364" xr:uid="{00000000-0005-0000-0000-000013260000}"/>
    <cellStyle name="Normal 2 2 2 3 3 6 12" xfId="8365" xr:uid="{00000000-0005-0000-0000-000014260000}"/>
    <cellStyle name="Normal 2 2 2 3 3 6 12 2" xfId="8366" xr:uid="{00000000-0005-0000-0000-000015260000}"/>
    <cellStyle name="Normal 2 2 2 3 3 6 13" xfId="8367" xr:uid="{00000000-0005-0000-0000-000016260000}"/>
    <cellStyle name="Normal 2 2 2 3 3 6 13 2" xfId="8368" xr:uid="{00000000-0005-0000-0000-000017260000}"/>
    <cellStyle name="Normal 2 2 2 3 3 6 14" xfId="8369" xr:uid="{00000000-0005-0000-0000-000018260000}"/>
    <cellStyle name="Normal 2 2 2 3 3 6 14 2" xfId="8370" xr:uid="{00000000-0005-0000-0000-000019260000}"/>
    <cellStyle name="Normal 2 2 2 3 3 6 15" xfId="8371" xr:uid="{00000000-0005-0000-0000-00001A260000}"/>
    <cellStyle name="Normal 2 2 2 3 3 6 15 2" xfId="8372" xr:uid="{00000000-0005-0000-0000-00001B260000}"/>
    <cellStyle name="Normal 2 2 2 3 3 6 16" xfId="8373" xr:uid="{00000000-0005-0000-0000-00001C260000}"/>
    <cellStyle name="Normal 2 2 2 3 3 6 16 2" xfId="8374" xr:uid="{00000000-0005-0000-0000-00001D260000}"/>
    <cellStyle name="Normal 2 2 2 3 3 6 17" xfId="8375" xr:uid="{00000000-0005-0000-0000-00001E260000}"/>
    <cellStyle name="Normal 2 2 2 3 3 6 17 2" xfId="8376" xr:uid="{00000000-0005-0000-0000-00001F260000}"/>
    <cellStyle name="Normal 2 2 2 3 3 6 18" xfId="8377" xr:uid="{00000000-0005-0000-0000-000020260000}"/>
    <cellStyle name="Normal 2 2 2 3 3 6 18 2" xfId="8378" xr:uid="{00000000-0005-0000-0000-000021260000}"/>
    <cellStyle name="Normal 2 2 2 3 3 6 19" xfId="8379" xr:uid="{00000000-0005-0000-0000-000022260000}"/>
    <cellStyle name="Normal 2 2 2 3 3 6 19 2" xfId="8380" xr:uid="{00000000-0005-0000-0000-000023260000}"/>
    <cellStyle name="Normal 2 2 2 3 3 6 2" xfId="8381" xr:uid="{00000000-0005-0000-0000-000024260000}"/>
    <cellStyle name="Normal 2 2 2 3 3 6 2 2" xfId="8382" xr:uid="{00000000-0005-0000-0000-000025260000}"/>
    <cellStyle name="Normal 2 2 2 3 3 6 20" xfId="8383" xr:uid="{00000000-0005-0000-0000-000026260000}"/>
    <cellStyle name="Normal 2 2 2 3 3 6 20 2" xfId="8384" xr:uid="{00000000-0005-0000-0000-000027260000}"/>
    <cellStyle name="Normal 2 2 2 3 3 6 21" xfId="8385" xr:uid="{00000000-0005-0000-0000-000028260000}"/>
    <cellStyle name="Normal 2 2 2 3 3 6 21 2" xfId="8386" xr:uid="{00000000-0005-0000-0000-000029260000}"/>
    <cellStyle name="Normal 2 2 2 3 3 6 22" xfId="8387" xr:uid="{00000000-0005-0000-0000-00002A260000}"/>
    <cellStyle name="Normal 2 2 2 3 3 6 3" xfId="8388" xr:uid="{00000000-0005-0000-0000-00002B260000}"/>
    <cellStyle name="Normal 2 2 2 3 3 6 3 2" xfId="8389" xr:uid="{00000000-0005-0000-0000-00002C260000}"/>
    <cellStyle name="Normal 2 2 2 3 3 6 4" xfId="8390" xr:uid="{00000000-0005-0000-0000-00002D260000}"/>
    <cellStyle name="Normal 2 2 2 3 3 6 4 2" xfId="8391" xr:uid="{00000000-0005-0000-0000-00002E260000}"/>
    <cellStyle name="Normal 2 2 2 3 3 6 5" xfId="8392" xr:uid="{00000000-0005-0000-0000-00002F260000}"/>
    <cellStyle name="Normal 2 2 2 3 3 6 5 2" xfId="8393" xr:uid="{00000000-0005-0000-0000-000030260000}"/>
    <cellStyle name="Normal 2 2 2 3 3 6 6" xfId="8394" xr:uid="{00000000-0005-0000-0000-000031260000}"/>
    <cellStyle name="Normal 2 2 2 3 3 6 6 2" xfId="8395" xr:uid="{00000000-0005-0000-0000-000032260000}"/>
    <cellStyle name="Normal 2 2 2 3 3 6 7" xfId="8396" xr:uid="{00000000-0005-0000-0000-000033260000}"/>
    <cellStyle name="Normal 2 2 2 3 3 6 7 2" xfId="8397" xr:uid="{00000000-0005-0000-0000-000034260000}"/>
    <cellStyle name="Normal 2 2 2 3 3 6 8" xfId="8398" xr:uid="{00000000-0005-0000-0000-000035260000}"/>
    <cellStyle name="Normal 2 2 2 3 3 6 8 2" xfId="8399" xr:uid="{00000000-0005-0000-0000-000036260000}"/>
    <cellStyle name="Normal 2 2 2 3 3 6 9" xfId="8400" xr:uid="{00000000-0005-0000-0000-000037260000}"/>
    <cellStyle name="Normal 2 2 2 3 3 6 9 2" xfId="8401" xr:uid="{00000000-0005-0000-0000-000038260000}"/>
    <cellStyle name="Normal 2 2 2 3 3 7" xfId="8402" xr:uid="{00000000-0005-0000-0000-000039260000}"/>
    <cellStyle name="Normal 2 2 2 3 3 7 2" xfId="8403" xr:uid="{00000000-0005-0000-0000-00003A260000}"/>
    <cellStyle name="Normal 2 2 2 3 3 8" xfId="8404" xr:uid="{00000000-0005-0000-0000-00003B260000}"/>
    <cellStyle name="Normal 2 2 2 3 3 8 2" xfId="8405" xr:uid="{00000000-0005-0000-0000-00003C260000}"/>
    <cellStyle name="Normal 2 2 2 3 3 9" xfId="8406" xr:uid="{00000000-0005-0000-0000-00003D260000}"/>
    <cellStyle name="Normal 2 2 2 3 3 9 2" xfId="8407" xr:uid="{00000000-0005-0000-0000-00003E260000}"/>
    <cellStyle name="Normal 2 2 2 3 4" xfId="8408" xr:uid="{00000000-0005-0000-0000-00003F260000}"/>
    <cellStyle name="Normal 2 2 2 3 4 10" xfId="8409" xr:uid="{00000000-0005-0000-0000-000040260000}"/>
    <cellStyle name="Normal 2 2 2 3 4 10 2" xfId="8410" xr:uid="{00000000-0005-0000-0000-000041260000}"/>
    <cellStyle name="Normal 2 2 2 3 4 11" xfId="8411" xr:uid="{00000000-0005-0000-0000-000042260000}"/>
    <cellStyle name="Normal 2 2 2 3 4 11 2" xfId="8412" xr:uid="{00000000-0005-0000-0000-000043260000}"/>
    <cellStyle name="Normal 2 2 2 3 4 12" xfId="8413" xr:uid="{00000000-0005-0000-0000-000044260000}"/>
    <cellStyle name="Normal 2 2 2 3 4 12 2" xfId="8414" xr:uid="{00000000-0005-0000-0000-000045260000}"/>
    <cellStyle name="Normal 2 2 2 3 4 13" xfId="8415" xr:uid="{00000000-0005-0000-0000-000046260000}"/>
    <cellStyle name="Normal 2 2 2 3 4 13 2" xfId="8416" xr:uid="{00000000-0005-0000-0000-000047260000}"/>
    <cellStyle name="Normal 2 2 2 3 4 14" xfId="8417" xr:uid="{00000000-0005-0000-0000-000048260000}"/>
    <cellStyle name="Normal 2 2 2 3 4 14 2" xfId="8418" xr:uid="{00000000-0005-0000-0000-000049260000}"/>
    <cellStyle name="Normal 2 2 2 3 4 15" xfId="8419" xr:uid="{00000000-0005-0000-0000-00004A260000}"/>
    <cellStyle name="Normal 2 2 2 3 4 15 2" xfId="8420" xr:uid="{00000000-0005-0000-0000-00004B260000}"/>
    <cellStyle name="Normal 2 2 2 3 4 16" xfId="8421" xr:uid="{00000000-0005-0000-0000-00004C260000}"/>
    <cellStyle name="Normal 2 2 2 3 4 16 2" xfId="8422" xr:uid="{00000000-0005-0000-0000-00004D260000}"/>
    <cellStyle name="Normal 2 2 2 3 4 17" xfId="8423" xr:uid="{00000000-0005-0000-0000-00004E260000}"/>
    <cellStyle name="Normal 2 2 2 3 4 17 2" xfId="8424" xr:uid="{00000000-0005-0000-0000-00004F260000}"/>
    <cellStyle name="Normal 2 2 2 3 4 18" xfId="8425" xr:uid="{00000000-0005-0000-0000-000050260000}"/>
    <cellStyle name="Normal 2 2 2 3 4 18 2" xfId="8426" xr:uid="{00000000-0005-0000-0000-000051260000}"/>
    <cellStyle name="Normal 2 2 2 3 4 19" xfId="8427" xr:uid="{00000000-0005-0000-0000-000052260000}"/>
    <cellStyle name="Normal 2 2 2 3 4 19 2" xfId="8428" xr:uid="{00000000-0005-0000-0000-000053260000}"/>
    <cellStyle name="Normal 2 2 2 3 4 2" xfId="8429" xr:uid="{00000000-0005-0000-0000-000054260000}"/>
    <cellStyle name="Normal 2 2 2 3 4 2 10" xfId="8430" xr:uid="{00000000-0005-0000-0000-000055260000}"/>
    <cellStyle name="Normal 2 2 2 3 4 2 10 2" xfId="8431" xr:uid="{00000000-0005-0000-0000-000056260000}"/>
    <cellStyle name="Normal 2 2 2 3 4 2 11" xfId="8432" xr:uid="{00000000-0005-0000-0000-000057260000}"/>
    <cellStyle name="Normal 2 2 2 3 4 2 11 2" xfId="8433" xr:uid="{00000000-0005-0000-0000-000058260000}"/>
    <cellStyle name="Normal 2 2 2 3 4 2 12" xfId="8434" xr:uid="{00000000-0005-0000-0000-000059260000}"/>
    <cellStyle name="Normal 2 2 2 3 4 2 12 2" xfId="8435" xr:uid="{00000000-0005-0000-0000-00005A260000}"/>
    <cellStyle name="Normal 2 2 2 3 4 2 13" xfId="8436" xr:uid="{00000000-0005-0000-0000-00005B260000}"/>
    <cellStyle name="Normal 2 2 2 3 4 2 13 2" xfId="8437" xr:uid="{00000000-0005-0000-0000-00005C260000}"/>
    <cellStyle name="Normal 2 2 2 3 4 2 14" xfId="8438" xr:uid="{00000000-0005-0000-0000-00005D260000}"/>
    <cellStyle name="Normal 2 2 2 3 4 2 14 2" xfId="8439" xr:uid="{00000000-0005-0000-0000-00005E260000}"/>
    <cellStyle name="Normal 2 2 2 3 4 2 15" xfId="8440" xr:uid="{00000000-0005-0000-0000-00005F260000}"/>
    <cellStyle name="Normal 2 2 2 3 4 2 15 2" xfId="8441" xr:uid="{00000000-0005-0000-0000-000060260000}"/>
    <cellStyle name="Normal 2 2 2 3 4 2 16" xfId="8442" xr:uid="{00000000-0005-0000-0000-000061260000}"/>
    <cellStyle name="Normal 2 2 2 3 4 2 16 2" xfId="8443" xr:uid="{00000000-0005-0000-0000-000062260000}"/>
    <cellStyle name="Normal 2 2 2 3 4 2 17" xfId="8444" xr:uid="{00000000-0005-0000-0000-000063260000}"/>
    <cellStyle name="Normal 2 2 2 3 4 2 17 2" xfId="8445" xr:uid="{00000000-0005-0000-0000-000064260000}"/>
    <cellStyle name="Normal 2 2 2 3 4 2 18" xfId="8446" xr:uid="{00000000-0005-0000-0000-000065260000}"/>
    <cellStyle name="Normal 2 2 2 3 4 2 18 2" xfId="8447" xr:uid="{00000000-0005-0000-0000-000066260000}"/>
    <cellStyle name="Normal 2 2 2 3 4 2 19" xfId="8448" xr:uid="{00000000-0005-0000-0000-000067260000}"/>
    <cellStyle name="Normal 2 2 2 3 4 2 19 2" xfId="8449" xr:uid="{00000000-0005-0000-0000-000068260000}"/>
    <cellStyle name="Normal 2 2 2 3 4 2 2" xfId="8450" xr:uid="{00000000-0005-0000-0000-000069260000}"/>
    <cellStyle name="Normal 2 2 2 3 4 2 2 2" xfId="8451" xr:uid="{00000000-0005-0000-0000-00006A260000}"/>
    <cellStyle name="Normal 2 2 2 3 4 2 20" xfId="8452" xr:uid="{00000000-0005-0000-0000-00006B260000}"/>
    <cellStyle name="Normal 2 2 2 3 4 2 20 2" xfId="8453" xr:uid="{00000000-0005-0000-0000-00006C260000}"/>
    <cellStyle name="Normal 2 2 2 3 4 2 21" xfId="8454" xr:uid="{00000000-0005-0000-0000-00006D260000}"/>
    <cellStyle name="Normal 2 2 2 3 4 2 21 2" xfId="8455" xr:uid="{00000000-0005-0000-0000-00006E260000}"/>
    <cellStyle name="Normal 2 2 2 3 4 2 22" xfId="8456" xr:uid="{00000000-0005-0000-0000-00006F260000}"/>
    <cellStyle name="Normal 2 2 2 3 4 2 3" xfId="8457" xr:uid="{00000000-0005-0000-0000-000070260000}"/>
    <cellStyle name="Normal 2 2 2 3 4 2 3 2" xfId="8458" xr:uid="{00000000-0005-0000-0000-000071260000}"/>
    <cellStyle name="Normal 2 2 2 3 4 2 4" xfId="8459" xr:uid="{00000000-0005-0000-0000-000072260000}"/>
    <cellStyle name="Normal 2 2 2 3 4 2 4 2" xfId="8460" xr:uid="{00000000-0005-0000-0000-000073260000}"/>
    <cellStyle name="Normal 2 2 2 3 4 2 5" xfId="8461" xr:uid="{00000000-0005-0000-0000-000074260000}"/>
    <cellStyle name="Normal 2 2 2 3 4 2 5 2" xfId="8462" xr:uid="{00000000-0005-0000-0000-000075260000}"/>
    <cellStyle name="Normal 2 2 2 3 4 2 6" xfId="8463" xr:uid="{00000000-0005-0000-0000-000076260000}"/>
    <cellStyle name="Normal 2 2 2 3 4 2 6 2" xfId="8464" xr:uid="{00000000-0005-0000-0000-000077260000}"/>
    <cellStyle name="Normal 2 2 2 3 4 2 7" xfId="8465" xr:uid="{00000000-0005-0000-0000-000078260000}"/>
    <cellStyle name="Normal 2 2 2 3 4 2 7 2" xfId="8466" xr:uid="{00000000-0005-0000-0000-000079260000}"/>
    <cellStyle name="Normal 2 2 2 3 4 2 8" xfId="8467" xr:uid="{00000000-0005-0000-0000-00007A260000}"/>
    <cellStyle name="Normal 2 2 2 3 4 2 8 2" xfId="8468" xr:uid="{00000000-0005-0000-0000-00007B260000}"/>
    <cellStyle name="Normal 2 2 2 3 4 2 9" xfId="8469" xr:uid="{00000000-0005-0000-0000-00007C260000}"/>
    <cellStyle name="Normal 2 2 2 3 4 2 9 2" xfId="8470" xr:uid="{00000000-0005-0000-0000-00007D260000}"/>
    <cellStyle name="Normal 2 2 2 3 4 20" xfId="8471" xr:uid="{00000000-0005-0000-0000-00007E260000}"/>
    <cellStyle name="Normal 2 2 2 3 4 20 2" xfId="8472" xr:uid="{00000000-0005-0000-0000-00007F260000}"/>
    <cellStyle name="Normal 2 2 2 3 4 21" xfId="8473" xr:uid="{00000000-0005-0000-0000-000080260000}"/>
    <cellStyle name="Normal 2 2 2 3 4 21 2" xfId="8474" xr:uid="{00000000-0005-0000-0000-000081260000}"/>
    <cellStyle name="Normal 2 2 2 3 4 22" xfId="8475" xr:uid="{00000000-0005-0000-0000-000082260000}"/>
    <cellStyle name="Normal 2 2 2 3 4 22 2" xfId="8476" xr:uid="{00000000-0005-0000-0000-000083260000}"/>
    <cellStyle name="Normal 2 2 2 3 4 23" xfId="8477" xr:uid="{00000000-0005-0000-0000-000084260000}"/>
    <cellStyle name="Normal 2 2 2 3 4 23 2" xfId="8478" xr:uid="{00000000-0005-0000-0000-000085260000}"/>
    <cellStyle name="Normal 2 2 2 3 4 24" xfId="8479" xr:uid="{00000000-0005-0000-0000-000086260000}"/>
    <cellStyle name="Normal 2 2 2 3 4 3" xfId="8480" xr:uid="{00000000-0005-0000-0000-000087260000}"/>
    <cellStyle name="Normal 2 2 2 3 4 3 10" xfId="8481" xr:uid="{00000000-0005-0000-0000-000088260000}"/>
    <cellStyle name="Normal 2 2 2 3 4 3 10 2" xfId="8482" xr:uid="{00000000-0005-0000-0000-000089260000}"/>
    <cellStyle name="Normal 2 2 2 3 4 3 11" xfId="8483" xr:uid="{00000000-0005-0000-0000-00008A260000}"/>
    <cellStyle name="Normal 2 2 2 3 4 3 11 2" xfId="8484" xr:uid="{00000000-0005-0000-0000-00008B260000}"/>
    <cellStyle name="Normal 2 2 2 3 4 3 12" xfId="8485" xr:uid="{00000000-0005-0000-0000-00008C260000}"/>
    <cellStyle name="Normal 2 2 2 3 4 3 12 2" xfId="8486" xr:uid="{00000000-0005-0000-0000-00008D260000}"/>
    <cellStyle name="Normal 2 2 2 3 4 3 13" xfId="8487" xr:uid="{00000000-0005-0000-0000-00008E260000}"/>
    <cellStyle name="Normal 2 2 2 3 4 3 13 2" xfId="8488" xr:uid="{00000000-0005-0000-0000-00008F260000}"/>
    <cellStyle name="Normal 2 2 2 3 4 3 14" xfId="8489" xr:uid="{00000000-0005-0000-0000-000090260000}"/>
    <cellStyle name="Normal 2 2 2 3 4 3 14 2" xfId="8490" xr:uid="{00000000-0005-0000-0000-000091260000}"/>
    <cellStyle name="Normal 2 2 2 3 4 3 15" xfId="8491" xr:uid="{00000000-0005-0000-0000-000092260000}"/>
    <cellStyle name="Normal 2 2 2 3 4 3 15 2" xfId="8492" xr:uid="{00000000-0005-0000-0000-000093260000}"/>
    <cellStyle name="Normal 2 2 2 3 4 3 16" xfId="8493" xr:uid="{00000000-0005-0000-0000-000094260000}"/>
    <cellStyle name="Normal 2 2 2 3 4 3 16 2" xfId="8494" xr:uid="{00000000-0005-0000-0000-000095260000}"/>
    <cellStyle name="Normal 2 2 2 3 4 3 17" xfId="8495" xr:uid="{00000000-0005-0000-0000-000096260000}"/>
    <cellStyle name="Normal 2 2 2 3 4 3 17 2" xfId="8496" xr:uid="{00000000-0005-0000-0000-000097260000}"/>
    <cellStyle name="Normal 2 2 2 3 4 3 18" xfId="8497" xr:uid="{00000000-0005-0000-0000-000098260000}"/>
    <cellStyle name="Normal 2 2 2 3 4 3 18 2" xfId="8498" xr:uid="{00000000-0005-0000-0000-000099260000}"/>
    <cellStyle name="Normal 2 2 2 3 4 3 19" xfId="8499" xr:uid="{00000000-0005-0000-0000-00009A260000}"/>
    <cellStyle name="Normal 2 2 2 3 4 3 19 2" xfId="8500" xr:uid="{00000000-0005-0000-0000-00009B260000}"/>
    <cellStyle name="Normal 2 2 2 3 4 3 2" xfId="8501" xr:uid="{00000000-0005-0000-0000-00009C260000}"/>
    <cellStyle name="Normal 2 2 2 3 4 3 2 2" xfId="8502" xr:uid="{00000000-0005-0000-0000-00009D260000}"/>
    <cellStyle name="Normal 2 2 2 3 4 3 20" xfId="8503" xr:uid="{00000000-0005-0000-0000-00009E260000}"/>
    <cellStyle name="Normal 2 2 2 3 4 3 20 2" xfId="8504" xr:uid="{00000000-0005-0000-0000-00009F260000}"/>
    <cellStyle name="Normal 2 2 2 3 4 3 21" xfId="8505" xr:uid="{00000000-0005-0000-0000-0000A0260000}"/>
    <cellStyle name="Normal 2 2 2 3 4 3 21 2" xfId="8506" xr:uid="{00000000-0005-0000-0000-0000A1260000}"/>
    <cellStyle name="Normal 2 2 2 3 4 3 22" xfId="8507" xr:uid="{00000000-0005-0000-0000-0000A2260000}"/>
    <cellStyle name="Normal 2 2 2 3 4 3 3" xfId="8508" xr:uid="{00000000-0005-0000-0000-0000A3260000}"/>
    <cellStyle name="Normal 2 2 2 3 4 3 3 2" xfId="8509" xr:uid="{00000000-0005-0000-0000-0000A4260000}"/>
    <cellStyle name="Normal 2 2 2 3 4 3 4" xfId="8510" xr:uid="{00000000-0005-0000-0000-0000A5260000}"/>
    <cellStyle name="Normal 2 2 2 3 4 3 4 2" xfId="8511" xr:uid="{00000000-0005-0000-0000-0000A6260000}"/>
    <cellStyle name="Normal 2 2 2 3 4 3 5" xfId="8512" xr:uid="{00000000-0005-0000-0000-0000A7260000}"/>
    <cellStyle name="Normal 2 2 2 3 4 3 5 2" xfId="8513" xr:uid="{00000000-0005-0000-0000-0000A8260000}"/>
    <cellStyle name="Normal 2 2 2 3 4 3 6" xfId="8514" xr:uid="{00000000-0005-0000-0000-0000A9260000}"/>
    <cellStyle name="Normal 2 2 2 3 4 3 6 2" xfId="8515" xr:uid="{00000000-0005-0000-0000-0000AA260000}"/>
    <cellStyle name="Normal 2 2 2 3 4 3 7" xfId="8516" xr:uid="{00000000-0005-0000-0000-0000AB260000}"/>
    <cellStyle name="Normal 2 2 2 3 4 3 7 2" xfId="8517" xr:uid="{00000000-0005-0000-0000-0000AC260000}"/>
    <cellStyle name="Normal 2 2 2 3 4 3 8" xfId="8518" xr:uid="{00000000-0005-0000-0000-0000AD260000}"/>
    <cellStyle name="Normal 2 2 2 3 4 3 8 2" xfId="8519" xr:uid="{00000000-0005-0000-0000-0000AE260000}"/>
    <cellStyle name="Normal 2 2 2 3 4 3 9" xfId="8520" xr:uid="{00000000-0005-0000-0000-0000AF260000}"/>
    <cellStyle name="Normal 2 2 2 3 4 3 9 2" xfId="8521" xr:uid="{00000000-0005-0000-0000-0000B0260000}"/>
    <cellStyle name="Normal 2 2 2 3 4 4" xfId="8522" xr:uid="{00000000-0005-0000-0000-0000B1260000}"/>
    <cellStyle name="Normal 2 2 2 3 4 4 2" xfId="8523" xr:uid="{00000000-0005-0000-0000-0000B2260000}"/>
    <cellStyle name="Normal 2 2 2 3 4 5" xfId="8524" xr:uid="{00000000-0005-0000-0000-0000B3260000}"/>
    <cellStyle name="Normal 2 2 2 3 4 5 2" xfId="8525" xr:uid="{00000000-0005-0000-0000-0000B4260000}"/>
    <cellStyle name="Normal 2 2 2 3 4 6" xfId="8526" xr:uid="{00000000-0005-0000-0000-0000B5260000}"/>
    <cellStyle name="Normal 2 2 2 3 4 6 2" xfId="8527" xr:uid="{00000000-0005-0000-0000-0000B6260000}"/>
    <cellStyle name="Normal 2 2 2 3 4 7" xfId="8528" xr:uid="{00000000-0005-0000-0000-0000B7260000}"/>
    <cellStyle name="Normal 2 2 2 3 4 7 2" xfId="8529" xr:uid="{00000000-0005-0000-0000-0000B8260000}"/>
    <cellStyle name="Normal 2 2 2 3 4 8" xfId="8530" xr:uid="{00000000-0005-0000-0000-0000B9260000}"/>
    <cellStyle name="Normal 2 2 2 3 4 8 2" xfId="8531" xr:uid="{00000000-0005-0000-0000-0000BA260000}"/>
    <cellStyle name="Normal 2 2 2 3 4 9" xfId="8532" xr:uid="{00000000-0005-0000-0000-0000BB260000}"/>
    <cellStyle name="Normal 2 2 2 3 4 9 2" xfId="8533" xr:uid="{00000000-0005-0000-0000-0000BC260000}"/>
    <cellStyle name="Normal 2 2 2 3 5" xfId="8534" xr:uid="{00000000-0005-0000-0000-0000BD260000}"/>
    <cellStyle name="Normal 2 2 2 3 5 10" xfId="8535" xr:uid="{00000000-0005-0000-0000-0000BE260000}"/>
    <cellStyle name="Normal 2 2 2 3 5 10 2" xfId="8536" xr:uid="{00000000-0005-0000-0000-0000BF260000}"/>
    <cellStyle name="Normal 2 2 2 3 5 11" xfId="8537" xr:uid="{00000000-0005-0000-0000-0000C0260000}"/>
    <cellStyle name="Normal 2 2 2 3 5 11 2" xfId="8538" xr:uid="{00000000-0005-0000-0000-0000C1260000}"/>
    <cellStyle name="Normal 2 2 2 3 5 12" xfId="8539" xr:uid="{00000000-0005-0000-0000-0000C2260000}"/>
    <cellStyle name="Normal 2 2 2 3 5 12 2" xfId="8540" xr:uid="{00000000-0005-0000-0000-0000C3260000}"/>
    <cellStyle name="Normal 2 2 2 3 5 13" xfId="8541" xr:uid="{00000000-0005-0000-0000-0000C4260000}"/>
    <cellStyle name="Normal 2 2 2 3 5 13 2" xfId="8542" xr:uid="{00000000-0005-0000-0000-0000C5260000}"/>
    <cellStyle name="Normal 2 2 2 3 5 14" xfId="8543" xr:uid="{00000000-0005-0000-0000-0000C6260000}"/>
    <cellStyle name="Normal 2 2 2 3 5 14 2" xfId="8544" xr:uid="{00000000-0005-0000-0000-0000C7260000}"/>
    <cellStyle name="Normal 2 2 2 3 5 15" xfId="8545" xr:uid="{00000000-0005-0000-0000-0000C8260000}"/>
    <cellStyle name="Normal 2 2 2 3 5 15 2" xfId="8546" xr:uid="{00000000-0005-0000-0000-0000C9260000}"/>
    <cellStyle name="Normal 2 2 2 3 5 16" xfId="8547" xr:uid="{00000000-0005-0000-0000-0000CA260000}"/>
    <cellStyle name="Normal 2 2 2 3 5 16 2" xfId="8548" xr:uid="{00000000-0005-0000-0000-0000CB260000}"/>
    <cellStyle name="Normal 2 2 2 3 5 17" xfId="8549" xr:uid="{00000000-0005-0000-0000-0000CC260000}"/>
    <cellStyle name="Normal 2 2 2 3 5 17 2" xfId="8550" xr:uid="{00000000-0005-0000-0000-0000CD260000}"/>
    <cellStyle name="Normal 2 2 2 3 5 18" xfId="8551" xr:uid="{00000000-0005-0000-0000-0000CE260000}"/>
    <cellStyle name="Normal 2 2 2 3 5 18 2" xfId="8552" xr:uid="{00000000-0005-0000-0000-0000CF260000}"/>
    <cellStyle name="Normal 2 2 2 3 5 19" xfId="8553" xr:uid="{00000000-0005-0000-0000-0000D0260000}"/>
    <cellStyle name="Normal 2 2 2 3 5 19 2" xfId="8554" xr:uid="{00000000-0005-0000-0000-0000D1260000}"/>
    <cellStyle name="Normal 2 2 2 3 5 2" xfId="8555" xr:uid="{00000000-0005-0000-0000-0000D2260000}"/>
    <cellStyle name="Normal 2 2 2 3 5 2 10" xfId="8556" xr:uid="{00000000-0005-0000-0000-0000D3260000}"/>
    <cellStyle name="Normal 2 2 2 3 5 2 10 2" xfId="8557" xr:uid="{00000000-0005-0000-0000-0000D4260000}"/>
    <cellStyle name="Normal 2 2 2 3 5 2 11" xfId="8558" xr:uid="{00000000-0005-0000-0000-0000D5260000}"/>
    <cellStyle name="Normal 2 2 2 3 5 2 11 2" xfId="8559" xr:uid="{00000000-0005-0000-0000-0000D6260000}"/>
    <cellStyle name="Normal 2 2 2 3 5 2 12" xfId="8560" xr:uid="{00000000-0005-0000-0000-0000D7260000}"/>
    <cellStyle name="Normal 2 2 2 3 5 2 12 2" xfId="8561" xr:uid="{00000000-0005-0000-0000-0000D8260000}"/>
    <cellStyle name="Normal 2 2 2 3 5 2 13" xfId="8562" xr:uid="{00000000-0005-0000-0000-0000D9260000}"/>
    <cellStyle name="Normal 2 2 2 3 5 2 13 2" xfId="8563" xr:uid="{00000000-0005-0000-0000-0000DA260000}"/>
    <cellStyle name="Normal 2 2 2 3 5 2 14" xfId="8564" xr:uid="{00000000-0005-0000-0000-0000DB260000}"/>
    <cellStyle name="Normal 2 2 2 3 5 2 14 2" xfId="8565" xr:uid="{00000000-0005-0000-0000-0000DC260000}"/>
    <cellStyle name="Normal 2 2 2 3 5 2 15" xfId="8566" xr:uid="{00000000-0005-0000-0000-0000DD260000}"/>
    <cellStyle name="Normal 2 2 2 3 5 2 15 2" xfId="8567" xr:uid="{00000000-0005-0000-0000-0000DE260000}"/>
    <cellStyle name="Normal 2 2 2 3 5 2 16" xfId="8568" xr:uid="{00000000-0005-0000-0000-0000DF260000}"/>
    <cellStyle name="Normal 2 2 2 3 5 2 16 2" xfId="8569" xr:uid="{00000000-0005-0000-0000-0000E0260000}"/>
    <cellStyle name="Normal 2 2 2 3 5 2 17" xfId="8570" xr:uid="{00000000-0005-0000-0000-0000E1260000}"/>
    <cellStyle name="Normal 2 2 2 3 5 2 17 2" xfId="8571" xr:uid="{00000000-0005-0000-0000-0000E2260000}"/>
    <cellStyle name="Normal 2 2 2 3 5 2 18" xfId="8572" xr:uid="{00000000-0005-0000-0000-0000E3260000}"/>
    <cellStyle name="Normal 2 2 2 3 5 2 18 2" xfId="8573" xr:uid="{00000000-0005-0000-0000-0000E4260000}"/>
    <cellStyle name="Normal 2 2 2 3 5 2 19" xfId="8574" xr:uid="{00000000-0005-0000-0000-0000E5260000}"/>
    <cellStyle name="Normal 2 2 2 3 5 2 19 2" xfId="8575" xr:uid="{00000000-0005-0000-0000-0000E6260000}"/>
    <cellStyle name="Normal 2 2 2 3 5 2 2" xfId="8576" xr:uid="{00000000-0005-0000-0000-0000E7260000}"/>
    <cellStyle name="Normal 2 2 2 3 5 2 2 2" xfId="8577" xr:uid="{00000000-0005-0000-0000-0000E8260000}"/>
    <cellStyle name="Normal 2 2 2 3 5 2 20" xfId="8578" xr:uid="{00000000-0005-0000-0000-0000E9260000}"/>
    <cellStyle name="Normal 2 2 2 3 5 2 20 2" xfId="8579" xr:uid="{00000000-0005-0000-0000-0000EA260000}"/>
    <cellStyle name="Normal 2 2 2 3 5 2 21" xfId="8580" xr:uid="{00000000-0005-0000-0000-0000EB260000}"/>
    <cellStyle name="Normal 2 2 2 3 5 2 21 2" xfId="8581" xr:uid="{00000000-0005-0000-0000-0000EC260000}"/>
    <cellStyle name="Normal 2 2 2 3 5 2 22" xfId="8582" xr:uid="{00000000-0005-0000-0000-0000ED260000}"/>
    <cellStyle name="Normal 2 2 2 3 5 2 3" xfId="8583" xr:uid="{00000000-0005-0000-0000-0000EE260000}"/>
    <cellStyle name="Normal 2 2 2 3 5 2 3 2" xfId="8584" xr:uid="{00000000-0005-0000-0000-0000EF260000}"/>
    <cellStyle name="Normal 2 2 2 3 5 2 4" xfId="8585" xr:uid="{00000000-0005-0000-0000-0000F0260000}"/>
    <cellStyle name="Normal 2 2 2 3 5 2 4 2" xfId="8586" xr:uid="{00000000-0005-0000-0000-0000F1260000}"/>
    <cellStyle name="Normal 2 2 2 3 5 2 5" xfId="8587" xr:uid="{00000000-0005-0000-0000-0000F2260000}"/>
    <cellStyle name="Normal 2 2 2 3 5 2 5 2" xfId="8588" xr:uid="{00000000-0005-0000-0000-0000F3260000}"/>
    <cellStyle name="Normal 2 2 2 3 5 2 6" xfId="8589" xr:uid="{00000000-0005-0000-0000-0000F4260000}"/>
    <cellStyle name="Normal 2 2 2 3 5 2 6 2" xfId="8590" xr:uid="{00000000-0005-0000-0000-0000F5260000}"/>
    <cellStyle name="Normal 2 2 2 3 5 2 7" xfId="8591" xr:uid="{00000000-0005-0000-0000-0000F6260000}"/>
    <cellStyle name="Normal 2 2 2 3 5 2 7 2" xfId="8592" xr:uid="{00000000-0005-0000-0000-0000F7260000}"/>
    <cellStyle name="Normal 2 2 2 3 5 2 8" xfId="8593" xr:uid="{00000000-0005-0000-0000-0000F8260000}"/>
    <cellStyle name="Normal 2 2 2 3 5 2 8 2" xfId="8594" xr:uid="{00000000-0005-0000-0000-0000F9260000}"/>
    <cellStyle name="Normal 2 2 2 3 5 2 9" xfId="8595" xr:uid="{00000000-0005-0000-0000-0000FA260000}"/>
    <cellStyle name="Normal 2 2 2 3 5 2 9 2" xfId="8596" xr:uid="{00000000-0005-0000-0000-0000FB260000}"/>
    <cellStyle name="Normal 2 2 2 3 5 20" xfId="8597" xr:uid="{00000000-0005-0000-0000-0000FC260000}"/>
    <cellStyle name="Normal 2 2 2 3 5 20 2" xfId="8598" xr:uid="{00000000-0005-0000-0000-0000FD260000}"/>
    <cellStyle name="Normal 2 2 2 3 5 21" xfId="8599" xr:uid="{00000000-0005-0000-0000-0000FE260000}"/>
    <cellStyle name="Normal 2 2 2 3 5 21 2" xfId="8600" xr:uid="{00000000-0005-0000-0000-0000FF260000}"/>
    <cellStyle name="Normal 2 2 2 3 5 22" xfId="8601" xr:uid="{00000000-0005-0000-0000-000000270000}"/>
    <cellStyle name="Normal 2 2 2 3 5 22 2" xfId="8602" xr:uid="{00000000-0005-0000-0000-000001270000}"/>
    <cellStyle name="Normal 2 2 2 3 5 23" xfId="8603" xr:uid="{00000000-0005-0000-0000-000002270000}"/>
    <cellStyle name="Normal 2 2 2 3 5 23 2" xfId="8604" xr:uid="{00000000-0005-0000-0000-000003270000}"/>
    <cellStyle name="Normal 2 2 2 3 5 24" xfId="8605" xr:uid="{00000000-0005-0000-0000-000004270000}"/>
    <cellStyle name="Normal 2 2 2 3 5 3" xfId="8606" xr:uid="{00000000-0005-0000-0000-000005270000}"/>
    <cellStyle name="Normal 2 2 2 3 5 3 10" xfId="8607" xr:uid="{00000000-0005-0000-0000-000006270000}"/>
    <cellStyle name="Normal 2 2 2 3 5 3 10 2" xfId="8608" xr:uid="{00000000-0005-0000-0000-000007270000}"/>
    <cellStyle name="Normal 2 2 2 3 5 3 11" xfId="8609" xr:uid="{00000000-0005-0000-0000-000008270000}"/>
    <cellStyle name="Normal 2 2 2 3 5 3 11 2" xfId="8610" xr:uid="{00000000-0005-0000-0000-000009270000}"/>
    <cellStyle name="Normal 2 2 2 3 5 3 12" xfId="8611" xr:uid="{00000000-0005-0000-0000-00000A270000}"/>
    <cellStyle name="Normal 2 2 2 3 5 3 12 2" xfId="8612" xr:uid="{00000000-0005-0000-0000-00000B270000}"/>
    <cellStyle name="Normal 2 2 2 3 5 3 13" xfId="8613" xr:uid="{00000000-0005-0000-0000-00000C270000}"/>
    <cellStyle name="Normal 2 2 2 3 5 3 13 2" xfId="8614" xr:uid="{00000000-0005-0000-0000-00000D270000}"/>
    <cellStyle name="Normal 2 2 2 3 5 3 14" xfId="8615" xr:uid="{00000000-0005-0000-0000-00000E270000}"/>
    <cellStyle name="Normal 2 2 2 3 5 3 14 2" xfId="8616" xr:uid="{00000000-0005-0000-0000-00000F270000}"/>
    <cellStyle name="Normal 2 2 2 3 5 3 15" xfId="8617" xr:uid="{00000000-0005-0000-0000-000010270000}"/>
    <cellStyle name="Normal 2 2 2 3 5 3 15 2" xfId="8618" xr:uid="{00000000-0005-0000-0000-000011270000}"/>
    <cellStyle name="Normal 2 2 2 3 5 3 16" xfId="8619" xr:uid="{00000000-0005-0000-0000-000012270000}"/>
    <cellStyle name="Normal 2 2 2 3 5 3 16 2" xfId="8620" xr:uid="{00000000-0005-0000-0000-000013270000}"/>
    <cellStyle name="Normal 2 2 2 3 5 3 17" xfId="8621" xr:uid="{00000000-0005-0000-0000-000014270000}"/>
    <cellStyle name="Normal 2 2 2 3 5 3 17 2" xfId="8622" xr:uid="{00000000-0005-0000-0000-000015270000}"/>
    <cellStyle name="Normal 2 2 2 3 5 3 18" xfId="8623" xr:uid="{00000000-0005-0000-0000-000016270000}"/>
    <cellStyle name="Normal 2 2 2 3 5 3 18 2" xfId="8624" xr:uid="{00000000-0005-0000-0000-000017270000}"/>
    <cellStyle name="Normal 2 2 2 3 5 3 19" xfId="8625" xr:uid="{00000000-0005-0000-0000-000018270000}"/>
    <cellStyle name="Normal 2 2 2 3 5 3 19 2" xfId="8626" xr:uid="{00000000-0005-0000-0000-000019270000}"/>
    <cellStyle name="Normal 2 2 2 3 5 3 2" xfId="8627" xr:uid="{00000000-0005-0000-0000-00001A270000}"/>
    <cellStyle name="Normal 2 2 2 3 5 3 2 2" xfId="8628" xr:uid="{00000000-0005-0000-0000-00001B270000}"/>
    <cellStyle name="Normal 2 2 2 3 5 3 20" xfId="8629" xr:uid="{00000000-0005-0000-0000-00001C270000}"/>
    <cellStyle name="Normal 2 2 2 3 5 3 20 2" xfId="8630" xr:uid="{00000000-0005-0000-0000-00001D270000}"/>
    <cellStyle name="Normal 2 2 2 3 5 3 21" xfId="8631" xr:uid="{00000000-0005-0000-0000-00001E270000}"/>
    <cellStyle name="Normal 2 2 2 3 5 3 21 2" xfId="8632" xr:uid="{00000000-0005-0000-0000-00001F270000}"/>
    <cellStyle name="Normal 2 2 2 3 5 3 22" xfId="8633" xr:uid="{00000000-0005-0000-0000-000020270000}"/>
    <cellStyle name="Normal 2 2 2 3 5 3 3" xfId="8634" xr:uid="{00000000-0005-0000-0000-000021270000}"/>
    <cellStyle name="Normal 2 2 2 3 5 3 3 2" xfId="8635" xr:uid="{00000000-0005-0000-0000-000022270000}"/>
    <cellStyle name="Normal 2 2 2 3 5 3 4" xfId="8636" xr:uid="{00000000-0005-0000-0000-000023270000}"/>
    <cellStyle name="Normal 2 2 2 3 5 3 4 2" xfId="8637" xr:uid="{00000000-0005-0000-0000-000024270000}"/>
    <cellStyle name="Normal 2 2 2 3 5 3 5" xfId="8638" xr:uid="{00000000-0005-0000-0000-000025270000}"/>
    <cellStyle name="Normal 2 2 2 3 5 3 5 2" xfId="8639" xr:uid="{00000000-0005-0000-0000-000026270000}"/>
    <cellStyle name="Normal 2 2 2 3 5 3 6" xfId="8640" xr:uid="{00000000-0005-0000-0000-000027270000}"/>
    <cellStyle name="Normal 2 2 2 3 5 3 6 2" xfId="8641" xr:uid="{00000000-0005-0000-0000-000028270000}"/>
    <cellStyle name="Normal 2 2 2 3 5 3 7" xfId="8642" xr:uid="{00000000-0005-0000-0000-000029270000}"/>
    <cellStyle name="Normal 2 2 2 3 5 3 7 2" xfId="8643" xr:uid="{00000000-0005-0000-0000-00002A270000}"/>
    <cellStyle name="Normal 2 2 2 3 5 3 8" xfId="8644" xr:uid="{00000000-0005-0000-0000-00002B270000}"/>
    <cellStyle name="Normal 2 2 2 3 5 3 8 2" xfId="8645" xr:uid="{00000000-0005-0000-0000-00002C270000}"/>
    <cellStyle name="Normal 2 2 2 3 5 3 9" xfId="8646" xr:uid="{00000000-0005-0000-0000-00002D270000}"/>
    <cellStyle name="Normal 2 2 2 3 5 3 9 2" xfId="8647" xr:uid="{00000000-0005-0000-0000-00002E270000}"/>
    <cellStyle name="Normal 2 2 2 3 5 4" xfId="8648" xr:uid="{00000000-0005-0000-0000-00002F270000}"/>
    <cellStyle name="Normal 2 2 2 3 5 4 2" xfId="8649" xr:uid="{00000000-0005-0000-0000-000030270000}"/>
    <cellStyle name="Normal 2 2 2 3 5 5" xfId="8650" xr:uid="{00000000-0005-0000-0000-000031270000}"/>
    <cellStyle name="Normal 2 2 2 3 5 5 2" xfId="8651" xr:uid="{00000000-0005-0000-0000-000032270000}"/>
    <cellStyle name="Normal 2 2 2 3 5 6" xfId="8652" xr:uid="{00000000-0005-0000-0000-000033270000}"/>
    <cellStyle name="Normal 2 2 2 3 5 6 2" xfId="8653" xr:uid="{00000000-0005-0000-0000-000034270000}"/>
    <cellStyle name="Normal 2 2 2 3 5 7" xfId="8654" xr:uid="{00000000-0005-0000-0000-000035270000}"/>
    <cellStyle name="Normal 2 2 2 3 5 7 2" xfId="8655" xr:uid="{00000000-0005-0000-0000-000036270000}"/>
    <cellStyle name="Normal 2 2 2 3 5 8" xfId="8656" xr:uid="{00000000-0005-0000-0000-000037270000}"/>
    <cellStyle name="Normal 2 2 2 3 5 8 2" xfId="8657" xr:uid="{00000000-0005-0000-0000-000038270000}"/>
    <cellStyle name="Normal 2 2 2 3 5 9" xfId="8658" xr:uid="{00000000-0005-0000-0000-000039270000}"/>
    <cellStyle name="Normal 2 2 2 3 5 9 2" xfId="8659" xr:uid="{00000000-0005-0000-0000-00003A270000}"/>
    <cellStyle name="Normal 2 2 2 3 6" xfId="8660" xr:uid="{00000000-0005-0000-0000-00003B270000}"/>
    <cellStyle name="Normal 2 2 2 3 6 10" xfId="8661" xr:uid="{00000000-0005-0000-0000-00003C270000}"/>
    <cellStyle name="Normal 2 2 2 3 6 10 2" xfId="8662" xr:uid="{00000000-0005-0000-0000-00003D270000}"/>
    <cellStyle name="Normal 2 2 2 3 6 11" xfId="8663" xr:uid="{00000000-0005-0000-0000-00003E270000}"/>
    <cellStyle name="Normal 2 2 2 3 6 11 2" xfId="8664" xr:uid="{00000000-0005-0000-0000-00003F270000}"/>
    <cellStyle name="Normal 2 2 2 3 6 12" xfId="8665" xr:uid="{00000000-0005-0000-0000-000040270000}"/>
    <cellStyle name="Normal 2 2 2 3 6 12 2" xfId="8666" xr:uid="{00000000-0005-0000-0000-000041270000}"/>
    <cellStyle name="Normal 2 2 2 3 6 13" xfId="8667" xr:uid="{00000000-0005-0000-0000-000042270000}"/>
    <cellStyle name="Normal 2 2 2 3 6 13 2" xfId="8668" xr:uid="{00000000-0005-0000-0000-000043270000}"/>
    <cellStyle name="Normal 2 2 2 3 6 14" xfId="8669" xr:uid="{00000000-0005-0000-0000-000044270000}"/>
    <cellStyle name="Normal 2 2 2 3 6 14 2" xfId="8670" xr:uid="{00000000-0005-0000-0000-000045270000}"/>
    <cellStyle name="Normal 2 2 2 3 6 15" xfId="8671" xr:uid="{00000000-0005-0000-0000-000046270000}"/>
    <cellStyle name="Normal 2 2 2 3 6 15 2" xfId="8672" xr:uid="{00000000-0005-0000-0000-000047270000}"/>
    <cellStyle name="Normal 2 2 2 3 6 16" xfId="8673" xr:uid="{00000000-0005-0000-0000-000048270000}"/>
    <cellStyle name="Normal 2 2 2 3 6 16 2" xfId="8674" xr:uid="{00000000-0005-0000-0000-000049270000}"/>
    <cellStyle name="Normal 2 2 2 3 6 17" xfId="8675" xr:uid="{00000000-0005-0000-0000-00004A270000}"/>
    <cellStyle name="Normal 2 2 2 3 6 17 2" xfId="8676" xr:uid="{00000000-0005-0000-0000-00004B270000}"/>
    <cellStyle name="Normal 2 2 2 3 6 18" xfId="8677" xr:uid="{00000000-0005-0000-0000-00004C270000}"/>
    <cellStyle name="Normal 2 2 2 3 6 18 2" xfId="8678" xr:uid="{00000000-0005-0000-0000-00004D270000}"/>
    <cellStyle name="Normal 2 2 2 3 6 19" xfId="8679" xr:uid="{00000000-0005-0000-0000-00004E270000}"/>
    <cellStyle name="Normal 2 2 2 3 6 19 2" xfId="8680" xr:uid="{00000000-0005-0000-0000-00004F270000}"/>
    <cellStyle name="Normal 2 2 2 3 6 2" xfId="8681" xr:uid="{00000000-0005-0000-0000-000050270000}"/>
    <cellStyle name="Normal 2 2 2 3 6 2 10" xfId="8682" xr:uid="{00000000-0005-0000-0000-000051270000}"/>
    <cellStyle name="Normal 2 2 2 3 6 2 10 2" xfId="8683" xr:uid="{00000000-0005-0000-0000-000052270000}"/>
    <cellStyle name="Normal 2 2 2 3 6 2 11" xfId="8684" xr:uid="{00000000-0005-0000-0000-000053270000}"/>
    <cellStyle name="Normal 2 2 2 3 6 2 11 2" xfId="8685" xr:uid="{00000000-0005-0000-0000-000054270000}"/>
    <cellStyle name="Normal 2 2 2 3 6 2 12" xfId="8686" xr:uid="{00000000-0005-0000-0000-000055270000}"/>
    <cellStyle name="Normal 2 2 2 3 6 2 12 2" xfId="8687" xr:uid="{00000000-0005-0000-0000-000056270000}"/>
    <cellStyle name="Normal 2 2 2 3 6 2 13" xfId="8688" xr:uid="{00000000-0005-0000-0000-000057270000}"/>
    <cellStyle name="Normal 2 2 2 3 6 2 13 2" xfId="8689" xr:uid="{00000000-0005-0000-0000-000058270000}"/>
    <cellStyle name="Normal 2 2 2 3 6 2 14" xfId="8690" xr:uid="{00000000-0005-0000-0000-000059270000}"/>
    <cellStyle name="Normal 2 2 2 3 6 2 14 2" xfId="8691" xr:uid="{00000000-0005-0000-0000-00005A270000}"/>
    <cellStyle name="Normal 2 2 2 3 6 2 15" xfId="8692" xr:uid="{00000000-0005-0000-0000-00005B270000}"/>
    <cellStyle name="Normal 2 2 2 3 6 2 15 2" xfId="8693" xr:uid="{00000000-0005-0000-0000-00005C270000}"/>
    <cellStyle name="Normal 2 2 2 3 6 2 16" xfId="8694" xr:uid="{00000000-0005-0000-0000-00005D270000}"/>
    <cellStyle name="Normal 2 2 2 3 6 2 16 2" xfId="8695" xr:uid="{00000000-0005-0000-0000-00005E270000}"/>
    <cellStyle name="Normal 2 2 2 3 6 2 17" xfId="8696" xr:uid="{00000000-0005-0000-0000-00005F270000}"/>
    <cellStyle name="Normal 2 2 2 3 6 2 17 2" xfId="8697" xr:uid="{00000000-0005-0000-0000-000060270000}"/>
    <cellStyle name="Normal 2 2 2 3 6 2 18" xfId="8698" xr:uid="{00000000-0005-0000-0000-000061270000}"/>
    <cellStyle name="Normal 2 2 2 3 6 2 18 2" xfId="8699" xr:uid="{00000000-0005-0000-0000-000062270000}"/>
    <cellStyle name="Normal 2 2 2 3 6 2 19" xfId="8700" xr:uid="{00000000-0005-0000-0000-000063270000}"/>
    <cellStyle name="Normal 2 2 2 3 6 2 19 2" xfId="8701" xr:uid="{00000000-0005-0000-0000-000064270000}"/>
    <cellStyle name="Normal 2 2 2 3 6 2 2" xfId="8702" xr:uid="{00000000-0005-0000-0000-000065270000}"/>
    <cellStyle name="Normal 2 2 2 3 6 2 2 2" xfId="8703" xr:uid="{00000000-0005-0000-0000-000066270000}"/>
    <cellStyle name="Normal 2 2 2 3 6 2 20" xfId="8704" xr:uid="{00000000-0005-0000-0000-000067270000}"/>
    <cellStyle name="Normal 2 2 2 3 6 2 20 2" xfId="8705" xr:uid="{00000000-0005-0000-0000-000068270000}"/>
    <cellStyle name="Normal 2 2 2 3 6 2 21" xfId="8706" xr:uid="{00000000-0005-0000-0000-000069270000}"/>
    <cellStyle name="Normal 2 2 2 3 6 2 21 2" xfId="8707" xr:uid="{00000000-0005-0000-0000-00006A270000}"/>
    <cellStyle name="Normal 2 2 2 3 6 2 22" xfId="8708" xr:uid="{00000000-0005-0000-0000-00006B270000}"/>
    <cellStyle name="Normal 2 2 2 3 6 2 3" xfId="8709" xr:uid="{00000000-0005-0000-0000-00006C270000}"/>
    <cellStyle name="Normal 2 2 2 3 6 2 3 2" xfId="8710" xr:uid="{00000000-0005-0000-0000-00006D270000}"/>
    <cellStyle name="Normal 2 2 2 3 6 2 4" xfId="8711" xr:uid="{00000000-0005-0000-0000-00006E270000}"/>
    <cellStyle name="Normal 2 2 2 3 6 2 4 2" xfId="8712" xr:uid="{00000000-0005-0000-0000-00006F270000}"/>
    <cellStyle name="Normal 2 2 2 3 6 2 5" xfId="8713" xr:uid="{00000000-0005-0000-0000-000070270000}"/>
    <cellStyle name="Normal 2 2 2 3 6 2 5 2" xfId="8714" xr:uid="{00000000-0005-0000-0000-000071270000}"/>
    <cellStyle name="Normal 2 2 2 3 6 2 6" xfId="8715" xr:uid="{00000000-0005-0000-0000-000072270000}"/>
    <cellStyle name="Normal 2 2 2 3 6 2 6 2" xfId="8716" xr:uid="{00000000-0005-0000-0000-000073270000}"/>
    <cellStyle name="Normal 2 2 2 3 6 2 7" xfId="8717" xr:uid="{00000000-0005-0000-0000-000074270000}"/>
    <cellStyle name="Normal 2 2 2 3 6 2 7 2" xfId="8718" xr:uid="{00000000-0005-0000-0000-000075270000}"/>
    <cellStyle name="Normal 2 2 2 3 6 2 8" xfId="8719" xr:uid="{00000000-0005-0000-0000-000076270000}"/>
    <cellStyle name="Normal 2 2 2 3 6 2 8 2" xfId="8720" xr:uid="{00000000-0005-0000-0000-000077270000}"/>
    <cellStyle name="Normal 2 2 2 3 6 2 9" xfId="8721" xr:uid="{00000000-0005-0000-0000-000078270000}"/>
    <cellStyle name="Normal 2 2 2 3 6 2 9 2" xfId="8722" xr:uid="{00000000-0005-0000-0000-000079270000}"/>
    <cellStyle name="Normal 2 2 2 3 6 20" xfId="8723" xr:uid="{00000000-0005-0000-0000-00007A270000}"/>
    <cellStyle name="Normal 2 2 2 3 6 20 2" xfId="8724" xr:uid="{00000000-0005-0000-0000-00007B270000}"/>
    <cellStyle name="Normal 2 2 2 3 6 21" xfId="8725" xr:uid="{00000000-0005-0000-0000-00007C270000}"/>
    <cellStyle name="Normal 2 2 2 3 6 21 2" xfId="8726" xr:uid="{00000000-0005-0000-0000-00007D270000}"/>
    <cellStyle name="Normal 2 2 2 3 6 22" xfId="8727" xr:uid="{00000000-0005-0000-0000-00007E270000}"/>
    <cellStyle name="Normal 2 2 2 3 6 22 2" xfId="8728" xr:uid="{00000000-0005-0000-0000-00007F270000}"/>
    <cellStyle name="Normal 2 2 2 3 6 23" xfId="8729" xr:uid="{00000000-0005-0000-0000-000080270000}"/>
    <cellStyle name="Normal 2 2 2 3 6 23 2" xfId="8730" xr:uid="{00000000-0005-0000-0000-000081270000}"/>
    <cellStyle name="Normal 2 2 2 3 6 24" xfId="8731" xr:uid="{00000000-0005-0000-0000-000082270000}"/>
    <cellStyle name="Normal 2 2 2 3 6 3" xfId="8732" xr:uid="{00000000-0005-0000-0000-000083270000}"/>
    <cellStyle name="Normal 2 2 2 3 6 3 10" xfId="8733" xr:uid="{00000000-0005-0000-0000-000084270000}"/>
    <cellStyle name="Normal 2 2 2 3 6 3 10 2" xfId="8734" xr:uid="{00000000-0005-0000-0000-000085270000}"/>
    <cellStyle name="Normal 2 2 2 3 6 3 11" xfId="8735" xr:uid="{00000000-0005-0000-0000-000086270000}"/>
    <cellStyle name="Normal 2 2 2 3 6 3 11 2" xfId="8736" xr:uid="{00000000-0005-0000-0000-000087270000}"/>
    <cellStyle name="Normal 2 2 2 3 6 3 12" xfId="8737" xr:uid="{00000000-0005-0000-0000-000088270000}"/>
    <cellStyle name="Normal 2 2 2 3 6 3 12 2" xfId="8738" xr:uid="{00000000-0005-0000-0000-000089270000}"/>
    <cellStyle name="Normal 2 2 2 3 6 3 13" xfId="8739" xr:uid="{00000000-0005-0000-0000-00008A270000}"/>
    <cellStyle name="Normal 2 2 2 3 6 3 13 2" xfId="8740" xr:uid="{00000000-0005-0000-0000-00008B270000}"/>
    <cellStyle name="Normal 2 2 2 3 6 3 14" xfId="8741" xr:uid="{00000000-0005-0000-0000-00008C270000}"/>
    <cellStyle name="Normal 2 2 2 3 6 3 14 2" xfId="8742" xr:uid="{00000000-0005-0000-0000-00008D270000}"/>
    <cellStyle name="Normal 2 2 2 3 6 3 15" xfId="8743" xr:uid="{00000000-0005-0000-0000-00008E270000}"/>
    <cellStyle name="Normal 2 2 2 3 6 3 15 2" xfId="8744" xr:uid="{00000000-0005-0000-0000-00008F270000}"/>
    <cellStyle name="Normal 2 2 2 3 6 3 16" xfId="8745" xr:uid="{00000000-0005-0000-0000-000090270000}"/>
    <cellStyle name="Normal 2 2 2 3 6 3 16 2" xfId="8746" xr:uid="{00000000-0005-0000-0000-000091270000}"/>
    <cellStyle name="Normal 2 2 2 3 6 3 17" xfId="8747" xr:uid="{00000000-0005-0000-0000-000092270000}"/>
    <cellStyle name="Normal 2 2 2 3 6 3 17 2" xfId="8748" xr:uid="{00000000-0005-0000-0000-000093270000}"/>
    <cellStyle name="Normal 2 2 2 3 6 3 18" xfId="8749" xr:uid="{00000000-0005-0000-0000-000094270000}"/>
    <cellStyle name="Normal 2 2 2 3 6 3 18 2" xfId="8750" xr:uid="{00000000-0005-0000-0000-000095270000}"/>
    <cellStyle name="Normal 2 2 2 3 6 3 19" xfId="8751" xr:uid="{00000000-0005-0000-0000-000096270000}"/>
    <cellStyle name="Normal 2 2 2 3 6 3 19 2" xfId="8752" xr:uid="{00000000-0005-0000-0000-000097270000}"/>
    <cellStyle name="Normal 2 2 2 3 6 3 2" xfId="8753" xr:uid="{00000000-0005-0000-0000-000098270000}"/>
    <cellStyle name="Normal 2 2 2 3 6 3 2 2" xfId="8754" xr:uid="{00000000-0005-0000-0000-000099270000}"/>
    <cellStyle name="Normal 2 2 2 3 6 3 20" xfId="8755" xr:uid="{00000000-0005-0000-0000-00009A270000}"/>
    <cellStyle name="Normal 2 2 2 3 6 3 20 2" xfId="8756" xr:uid="{00000000-0005-0000-0000-00009B270000}"/>
    <cellStyle name="Normal 2 2 2 3 6 3 21" xfId="8757" xr:uid="{00000000-0005-0000-0000-00009C270000}"/>
    <cellStyle name="Normal 2 2 2 3 6 3 21 2" xfId="8758" xr:uid="{00000000-0005-0000-0000-00009D270000}"/>
    <cellStyle name="Normal 2 2 2 3 6 3 22" xfId="8759" xr:uid="{00000000-0005-0000-0000-00009E270000}"/>
    <cellStyle name="Normal 2 2 2 3 6 3 3" xfId="8760" xr:uid="{00000000-0005-0000-0000-00009F270000}"/>
    <cellStyle name="Normal 2 2 2 3 6 3 3 2" xfId="8761" xr:uid="{00000000-0005-0000-0000-0000A0270000}"/>
    <cellStyle name="Normal 2 2 2 3 6 3 4" xfId="8762" xr:uid="{00000000-0005-0000-0000-0000A1270000}"/>
    <cellStyle name="Normal 2 2 2 3 6 3 4 2" xfId="8763" xr:uid="{00000000-0005-0000-0000-0000A2270000}"/>
    <cellStyle name="Normal 2 2 2 3 6 3 5" xfId="8764" xr:uid="{00000000-0005-0000-0000-0000A3270000}"/>
    <cellStyle name="Normal 2 2 2 3 6 3 5 2" xfId="8765" xr:uid="{00000000-0005-0000-0000-0000A4270000}"/>
    <cellStyle name="Normal 2 2 2 3 6 3 6" xfId="8766" xr:uid="{00000000-0005-0000-0000-0000A5270000}"/>
    <cellStyle name="Normal 2 2 2 3 6 3 6 2" xfId="8767" xr:uid="{00000000-0005-0000-0000-0000A6270000}"/>
    <cellStyle name="Normal 2 2 2 3 6 3 7" xfId="8768" xr:uid="{00000000-0005-0000-0000-0000A7270000}"/>
    <cellStyle name="Normal 2 2 2 3 6 3 7 2" xfId="8769" xr:uid="{00000000-0005-0000-0000-0000A8270000}"/>
    <cellStyle name="Normal 2 2 2 3 6 3 8" xfId="8770" xr:uid="{00000000-0005-0000-0000-0000A9270000}"/>
    <cellStyle name="Normal 2 2 2 3 6 3 8 2" xfId="8771" xr:uid="{00000000-0005-0000-0000-0000AA270000}"/>
    <cellStyle name="Normal 2 2 2 3 6 3 9" xfId="8772" xr:uid="{00000000-0005-0000-0000-0000AB270000}"/>
    <cellStyle name="Normal 2 2 2 3 6 3 9 2" xfId="8773" xr:uid="{00000000-0005-0000-0000-0000AC270000}"/>
    <cellStyle name="Normal 2 2 2 3 6 4" xfId="8774" xr:uid="{00000000-0005-0000-0000-0000AD270000}"/>
    <cellStyle name="Normal 2 2 2 3 6 4 2" xfId="8775" xr:uid="{00000000-0005-0000-0000-0000AE270000}"/>
    <cellStyle name="Normal 2 2 2 3 6 5" xfId="8776" xr:uid="{00000000-0005-0000-0000-0000AF270000}"/>
    <cellStyle name="Normal 2 2 2 3 6 5 2" xfId="8777" xr:uid="{00000000-0005-0000-0000-0000B0270000}"/>
    <cellStyle name="Normal 2 2 2 3 6 6" xfId="8778" xr:uid="{00000000-0005-0000-0000-0000B1270000}"/>
    <cellStyle name="Normal 2 2 2 3 6 6 2" xfId="8779" xr:uid="{00000000-0005-0000-0000-0000B2270000}"/>
    <cellStyle name="Normal 2 2 2 3 6 7" xfId="8780" xr:uid="{00000000-0005-0000-0000-0000B3270000}"/>
    <cellStyle name="Normal 2 2 2 3 6 7 2" xfId="8781" xr:uid="{00000000-0005-0000-0000-0000B4270000}"/>
    <cellStyle name="Normal 2 2 2 3 6 8" xfId="8782" xr:uid="{00000000-0005-0000-0000-0000B5270000}"/>
    <cellStyle name="Normal 2 2 2 3 6 8 2" xfId="8783" xr:uid="{00000000-0005-0000-0000-0000B6270000}"/>
    <cellStyle name="Normal 2 2 2 3 6 9" xfId="8784" xr:uid="{00000000-0005-0000-0000-0000B7270000}"/>
    <cellStyle name="Normal 2 2 2 3 6 9 2" xfId="8785" xr:uid="{00000000-0005-0000-0000-0000B8270000}"/>
    <cellStyle name="Normal 2 2 2 3 7" xfId="8786" xr:uid="{00000000-0005-0000-0000-0000B9270000}"/>
    <cellStyle name="Normal 2 2 2 3 7 10" xfId="8787" xr:uid="{00000000-0005-0000-0000-0000BA270000}"/>
    <cellStyle name="Normal 2 2 2 3 7 10 2" xfId="8788" xr:uid="{00000000-0005-0000-0000-0000BB270000}"/>
    <cellStyle name="Normal 2 2 2 3 7 11" xfId="8789" xr:uid="{00000000-0005-0000-0000-0000BC270000}"/>
    <cellStyle name="Normal 2 2 2 3 7 11 2" xfId="8790" xr:uid="{00000000-0005-0000-0000-0000BD270000}"/>
    <cellStyle name="Normal 2 2 2 3 7 12" xfId="8791" xr:uid="{00000000-0005-0000-0000-0000BE270000}"/>
    <cellStyle name="Normal 2 2 2 3 7 12 2" xfId="8792" xr:uid="{00000000-0005-0000-0000-0000BF270000}"/>
    <cellStyle name="Normal 2 2 2 3 7 13" xfId="8793" xr:uid="{00000000-0005-0000-0000-0000C0270000}"/>
    <cellStyle name="Normal 2 2 2 3 7 13 2" xfId="8794" xr:uid="{00000000-0005-0000-0000-0000C1270000}"/>
    <cellStyle name="Normal 2 2 2 3 7 14" xfId="8795" xr:uid="{00000000-0005-0000-0000-0000C2270000}"/>
    <cellStyle name="Normal 2 2 2 3 7 14 2" xfId="8796" xr:uid="{00000000-0005-0000-0000-0000C3270000}"/>
    <cellStyle name="Normal 2 2 2 3 7 15" xfId="8797" xr:uid="{00000000-0005-0000-0000-0000C4270000}"/>
    <cellStyle name="Normal 2 2 2 3 7 15 2" xfId="8798" xr:uid="{00000000-0005-0000-0000-0000C5270000}"/>
    <cellStyle name="Normal 2 2 2 3 7 16" xfId="8799" xr:uid="{00000000-0005-0000-0000-0000C6270000}"/>
    <cellStyle name="Normal 2 2 2 3 7 16 2" xfId="8800" xr:uid="{00000000-0005-0000-0000-0000C7270000}"/>
    <cellStyle name="Normal 2 2 2 3 7 17" xfId="8801" xr:uid="{00000000-0005-0000-0000-0000C8270000}"/>
    <cellStyle name="Normal 2 2 2 3 7 17 2" xfId="8802" xr:uid="{00000000-0005-0000-0000-0000C9270000}"/>
    <cellStyle name="Normal 2 2 2 3 7 18" xfId="8803" xr:uid="{00000000-0005-0000-0000-0000CA270000}"/>
    <cellStyle name="Normal 2 2 2 3 7 18 2" xfId="8804" xr:uid="{00000000-0005-0000-0000-0000CB270000}"/>
    <cellStyle name="Normal 2 2 2 3 7 19" xfId="8805" xr:uid="{00000000-0005-0000-0000-0000CC270000}"/>
    <cellStyle name="Normal 2 2 2 3 7 19 2" xfId="8806" xr:uid="{00000000-0005-0000-0000-0000CD270000}"/>
    <cellStyle name="Normal 2 2 2 3 7 2" xfId="8807" xr:uid="{00000000-0005-0000-0000-0000CE270000}"/>
    <cellStyle name="Normal 2 2 2 3 7 2 2" xfId="8808" xr:uid="{00000000-0005-0000-0000-0000CF270000}"/>
    <cellStyle name="Normal 2 2 2 3 7 20" xfId="8809" xr:uid="{00000000-0005-0000-0000-0000D0270000}"/>
    <cellStyle name="Normal 2 2 2 3 7 20 2" xfId="8810" xr:uid="{00000000-0005-0000-0000-0000D1270000}"/>
    <cellStyle name="Normal 2 2 2 3 7 21" xfId="8811" xr:uid="{00000000-0005-0000-0000-0000D2270000}"/>
    <cellStyle name="Normal 2 2 2 3 7 21 2" xfId="8812" xr:uid="{00000000-0005-0000-0000-0000D3270000}"/>
    <cellStyle name="Normal 2 2 2 3 7 22" xfId="8813" xr:uid="{00000000-0005-0000-0000-0000D4270000}"/>
    <cellStyle name="Normal 2 2 2 3 7 3" xfId="8814" xr:uid="{00000000-0005-0000-0000-0000D5270000}"/>
    <cellStyle name="Normal 2 2 2 3 7 3 2" xfId="8815" xr:uid="{00000000-0005-0000-0000-0000D6270000}"/>
    <cellStyle name="Normal 2 2 2 3 7 4" xfId="8816" xr:uid="{00000000-0005-0000-0000-0000D7270000}"/>
    <cellStyle name="Normal 2 2 2 3 7 4 2" xfId="8817" xr:uid="{00000000-0005-0000-0000-0000D8270000}"/>
    <cellStyle name="Normal 2 2 2 3 7 5" xfId="8818" xr:uid="{00000000-0005-0000-0000-0000D9270000}"/>
    <cellStyle name="Normal 2 2 2 3 7 5 2" xfId="8819" xr:uid="{00000000-0005-0000-0000-0000DA270000}"/>
    <cellStyle name="Normal 2 2 2 3 7 6" xfId="8820" xr:uid="{00000000-0005-0000-0000-0000DB270000}"/>
    <cellStyle name="Normal 2 2 2 3 7 6 2" xfId="8821" xr:uid="{00000000-0005-0000-0000-0000DC270000}"/>
    <cellStyle name="Normal 2 2 2 3 7 7" xfId="8822" xr:uid="{00000000-0005-0000-0000-0000DD270000}"/>
    <cellStyle name="Normal 2 2 2 3 7 7 2" xfId="8823" xr:uid="{00000000-0005-0000-0000-0000DE270000}"/>
    <cellStyle name="Normal 2 2 2 3 7 8" xfId="8824" xr:uid="{00000000-0005-0000-0000-0000DF270000}"/>
    <cellStyle name="Normal 2 2 2 3 7 8 2" xfId="8825" xr:uid="{00000000-0005-0000-0000-0000E0270000}"/>
    <cellStyle name="Normal 2 2 2 3 7 9" xfId="8826" xr:uid="{00000000-0005-0000-0000-0000E1270000}"/>
    <cellStyle name="Normal 2 2 2 3 7 9 2" xfId="8827" xr:uid="{00000000-0005-0000-0000-0000E2270000}"/>
    <cellStyle name="Normal 2 2 2 3 8" xfId="8828" xr:uid="{00000000-0005-0000-0000-0000E3270000}"/>
    <cellStyle name="Normal 2 2 2 3 8 10" xfId="8829" xr:uid="{00000000-0005-0000-0000-0000E4270000}"/>
    <cellStyle name="Normal 2 2 2 3 8 10 2" xfId="8830" xr:uid="{00000000-0005-0000-0000-0000E5270000}"/>
    <cellStyle name="Normal 2 2 2 3 8 11" xfId="8831" xr:uid="{00000000-0005-0000-0000-0000E6270000}"/>
    <cellStyle name="Normal 2 2 2 3 8 11 2" xfId="8832" xr:uid="{00000000-0005-0000-0000-0000E7270000}"/>
    <cellStyle name="Normal 2 2 2 3 8 12" xfId="8833" xr:uid="{00000000-0005-0000-0000-0000E8270000}"/>
    <cellStyle name="Normal 2 2 2 3 8 12 2" xfId="8834" xr:uid="{00000000-0005-0000-0000-0000E9270000}"/>
    <cellStyle name="Normal 2 2 2 3 8 13" xfId="8835" xr:uid="{00000000-0005-0000-0000-0000EA270000}"/>
    <cellStyle name="Normal 2 2 2 3 8 13 2" xfId="8836" xr:uid="{00000000-0005-0000-0000-0000EB270000}"/>
    <cellStyle name="Normal 2 2 2 3 8 14" xfId="8837" xr:uid="{00000000-0005-0000-0000-0000EC270000}"/>
    <cellStyle name="Normal 2 2 2 3 8 14 2" xfId="8838" xr:uid="{00000000-0005-0000-0000-0000ED270000}"/>
    <cellStyle name="Normal 2 2 2 3 8 15" xfId="8839" xr:uid="{00000000-0005-0000-0000-0000EE270000}"/>
    <cellStyle name="Normal 2 2 2 3 8 15 2" xfId="8840" xr:uid="{00000000-0005-0000-0000-0000EF270000}"/>
    <cellStyle name="Normal 2 2 2 3 8 16" xfId="8841" xr:uid="{00000000-0005-0000-0000-0000F0270000}"/>
    <cellStyle name="Normal 2 2 2 3 8 16 2" xfId="8842" xr:uid="{00000000-0005-0000-0000-0000F1270000}"/>
    <cellStyle name="Normal 2 2 2 3 8 17" xfId="8843" xr:uid="{00000000-0005-0000-0000-0000F2270000}"/>
    <cellStyle name="Normal 2 2 2 3 8 17 2" xfId="8844" xr:uid="{00000000-0005-0000-0000-0000F3270000}"/>
    <cellStyle name="Normal 2 2 2 3 8 18" xfId="8845" xr:uid="{00000000-0005-0000-0000-0000F4270000}"/>
    <cellStyle name="Normal 2 2 2 3 8 18 2" xfId="8846" xr:uid="{00000000-0005-0000-0000-0000F5270000}"/>
    <cellStyle name="Normal 2 2 2 3 8 19" xfId="8847" xr:uid="{00000000-0005-0000-0000-0000F6270000}"/>
    <cellStyle name="Normal 2 2 2 3 8 19 2" xfId="8848" xr:uid="{00000000-0005-0000-0000-0000F7270000}"/>
    <cellStyle name="Normal 2 2 2 3 8 2" xfId="8849" xr:uid="{00000000-0005-0000-0000-0000F8270000}"/>
    <cellStyle name="Normal 2 2 2 3 8 2 2" xfId="8850" xr:uid="{00000000-0005-0000-0000-0000F9270000}"/>
    <cellStyle name="Normal 2 2 2 3 8 20" xfId="8851" xr:uid="{00000000-0005-0000-0000-0000FA270000}"/>
    <cellStyle name="Normal 2 2 2 3 8 20 2" xfId="8852" xr:uid="{00000000-0005-0000-0000-0000FB270000}"/>
    <cellStyle name="Normal 2 2 2 3 8 21" xfId="8853" xr:uid="{00000000-0005-0000-0000-0000FC270000}"/>
    <cellStyle name="Normal 2 2 2 3 8 21 2" xfId="8854" xr:uid="{00000000-0005-0000-0000-0000FD270000}"/>
    <cellStyle name="Normal 2 2 2 3 8 22" xfId="8855" xr:uid="{00000000-0005-0000-0000-0000FE270000}"/>
    <cellStyle name="Normal 2 2 2 3 8 3" xfId="8856" xr:uid="{00000000-0005-0000-0000-0000FF270000}"/>
    <cellStyle name="Normal 2 2 2 3 8 3 2" xfId="8857" xr:uid="{00000000-0005-0000-0000-000000280000}"/>
    <cellStyle name="Normal 2 2 2 3 8 4" xfId="8858" xr:uid="{00000000-0005-0000-0000-000001280000}"/>
    <cellStyle name="Normal 2 2 2 3 8 4 2" xfId="8859" xr:uid="{00000000-0005-0000-0000-000002280000}"/>
    <cellStyle name="Normal 2 2 2 3 8 5" xfId="8860" xr:uid="{00000000-0005-0000-0000-000003280000}"/>
    <cellStyle name="Normal 2 2 2 3 8 5 2" xfId="8861" xr:uid="{00000000-0005-0000-0000-000004280000}"/>
    <cellStyle name="Normal 2 2 2 3 8 6" xfId="8862" xr:uid="{00000000-0005-0000-0000-000005280000}"/>
    <cellStyle name="Normal 2 2 2 3 8 6 2" xfId="8863" xr:uid="{00000000-0005-0000-0000-000006280000}"/>
    <cellStyle name="Normal 2 2 2 3 8 7" xfId="8864" xr:uid="{00000000-0005-0000-0000-000007280000}"/>
    <cellStyle name="Normal 2 2 2 3 8 7 2" xfId="8865" xr:uid="{00000000-0005-0000-0000-000008280000}"/>
    <cellStyle name="Normal 2 2 2 3 8 8" xfId="8866" xr:uid="{00000000-0005-0000-0000-000009280000}"/>
    <cellStyle name="Normal 2 2 2 3 8 8 2" xfId="8867" xr:uid="{00000000-0005-0000-0000-00000A280000}"/>
    <cellStyle name="Normal 2 2 2 3 8 9" xfId="8868" xr:uid="{00000000-0005-0000-0000-00000B280000}"/>
    <cellStyle name="Normal 2 2 2 3 8 9 2" xfId="8869" xr:uid="{00000000-0005-0000-0000-00000C280000}"/>
    <cellStyle name="Normal 2 2 2 3 9" xfId="8870" xr:uid="{00000000-0005-0000-0000-00000D280000}"/>
    <cellStyle name="Normal 2 2 2 3 9 2" xfId="8871" xr:uid="{00000000-0005-0000-0000-00000E280000}"/>
    <cellStyle name="Normal 2 2 2 30" xfId="8872" xr:uid="{00000000-0005-0000-0000-00000F280000}"/>
    <cellStyle name="Normal 2 2 2 30 2" xfId="8873" xr:uid="{00000000-0005-0000-0000-000010280000}"/>
    <cellStyle name="Normal 2 2 2 31" xfId="8874" xr:uid="{00000000-0005-0000-0000-000011280000}"/>
    <cellStyle name="Normal 2 2 2 31 2" xfId="8875" xr:uid="{00000000-0005-0000-0000-000012280000}"/>
    <cellStyle name="Normal 2 2 2 32" xfId="8876" xr:uid="{00000000-0005-0000-0000-000013280000}"/>
    <cellStyle name="Normal 2 2 2 32 2" xfId="8877" xr:uid="{00000000-0005-0000-0000-000014280000}"/>
    <cellStyle name="Normal 2 2 2 33" xfId="8878" xr:uid="{00000000-0005-0000-0000-000015280000}"/>
    <cellStyle name="Normal 2 2 2 4" xfId="8879" xr:uid="{00000000-0005-0000-0000-000016280000}"/>
    <cellStyle name="Normal 2 2 2 4 10" xfId="8880" xr:uid="{00000000-0005-0000-0000-000017280000}"/>
    <cellStyle name="Normal 2 2 2 4 10 2" xfId="8881" xr:uid="{00000000-0005-0000-0000-000018280000}"/>
    <cellStyle name="Normal 2 2 2 4 11" xfId="8882" xr:uid="{00000000-0005-0000-0000-000019280000}"/>
    <cellStyle name="Normal 2 2 2 4 11 2" xfId="8883" xr:uid="{00000000-0005-0000-0000-00001A280000}"/>
    <cellStyle name="Normal 2 2 2 4 12" xfId="8884" xr:uid="{00000000-0005-0000-0000-00001B280000}"/>
    <cellStyle name="Normal 2 2 2 4 12 2" xfId="8885" xr:uid="{00000000-0005-0000-0000-00001C280000}"/>
    <cellStyle name="Normal 2 2 2 4 13" xfId="8886" xr:uid="{00000000-0005-0000-0000-00001D280000}"/>
    <cellStyle name="Normal 2 2 2 4 13 2" xfId="8887" xr:uid="{00000000-0005-0000-0000-00001E280000}"/>
    <cellStyle name="Normal 2 2 2 4 14" xfId="8888" xr:uid="{00000000-0005-0000-0000-00001F280000}"/>
    <cellStyle name="Normal 2 2 2 4 14 2" xfId="8889" xr:uid="{00000000-0005-0000-0000-000020280000}"/>
    <cellStyle name="Normal 2 2 2 4 15" xfId="8890" xr:uid="{00000000-0005-0000-0000-000021280000}"/>
    <cellStyle name="Normal 2 2 2 4 15 2" xfId="8891" xr:uid="{00000000-0005-0000-0000-000022280000}"/>
    <cellStyle name="Normal 2 2 2 4 16" xfId="8892" xr:uid="{00000000-0005-0000-0000-000023280000}"/>
    <cellStyle name="Normal 2 2 2 4 16 2" xfId="8893" xr:uid="{00000000-0005-0000-0000-000024280000}"/>
    <cellStyle name="Normal 2 2 2 4 17" xfId="8894" xr:uid="{00000000-0005-0000-0000-000025280000}"/>
    <cellStyle name="Normal 2 2 2 4 17 2" xfId="8895" xr:uid="{00000000-0005-0000-0000-000026280000}"/>
    <cellStyle name="Normal 2 2 2 4 18" xfId="8896" xr:uid="{00000000-0005-0000-0000-000027280000}"/>
    <cellStyle name="Normal 2 2 2 4 18 2" xfId="8897" xr:uid="{00000000-0005-0000-0000-000028280000}"/>
    <cellStyle name="Normal 2 2 2 4 19" xfId="8898" xr:uid="{00000000-0005-0000-0000-000029280000}"/>
    <cellStyle name="Normal 2 2 2 4 19 2" xfId="8899" xr:uid="{00000000-0005-0000-0000-00002A280000}"/>
    <cellStyle name="Normal 2 2 2 4 2" xfId="8900" xr:uid="{00000000-0005-0000-0000-00002B280000}"/>
    <cellStyle name="Normal 2 2 2 4 2 10" xfId="8901" xr:uid="{00000000-0005-0000-0000-00002C280000}"/>
    <cellStyle name="Normal 2 2 2 4 2 10 2" xfId="8902" xr:uid="{00000000-0005-0000-0000-00002D280000}"/>
    <cellStyle name="Normal 2 2 2 4 2 11" xfId="8903" xr:uid="{00000000-0005-0000-0000-00002E280000}"/>
    <cellStyle name="Normal 2 2 2 4 2 11 2" xfId="8904" xr:uid="{00000000-0005-0000-0000-00002F280000}"/>
    <cellStyle name="Normal 2 2 2 4 2 12" xfId="8905" xr:uid="{00000000-0005-0000-0000-000030280000}"/>
    <cellStyle name="Normal 2 2 2 4 2 12 2" xfId="8906" xr:uid="{00000000-0005-0000-0000-000031280000}"/>
    <cellStyle name="Normal 2 2 2 4 2 13" xfId="8907" xr:uid="{00000000-0005-0000-0000-000032280000}"/>
    <cellStyle name="Normal 2 2 2 4 2 13 2" xfId="8908" xr:uid="{00000000-0005-0000-0000-000033280000}"/>
    <cellStyle name="Normal 2 2 2 4 2 14" xfId="8909" xr:uid="{00000000-0005-0000-0000-000034280000}"/>
    <cellStyle name="Normal 2 2 2 4 2 14 2" xfId="8910" xr:uid="{00000000-0005-0000-0000-000035280000}"/>
    <cellStyle name="Normal 2 2 2 4 2 15" xfId="8911" xr:uid="{00000000-0005-0000-0000-000036280000}"/>
    <cellStyle name="Normal 2 2 2 4 2 15 2" xfId="8912" xr:uid="{00000000-0005-0000-0000-000037280000}"/>
    <cellStyle name="Normal 2 2 2 4 2 16" xfId="8913" xr:uid="{00000000-0005-0000-0000-000038280000}"/>
    <cellStyle name="Normal 2 2 2 4 2 16 2" xfId="8914" xr:uid="{00000000-0005-0000-0000-000039280000}"/>
    <cellStyle name="Normal 2 2 2 4 2 17" xfId="8915" xr:uid="{00000000-0005-0000-0000-00003A280000}"/>
    <cellStyle name="Normal 2 2 2 4 2 17 2" xfId="8916" xr:uid="{00000000-0005-0000-0000-00003B280000}"/>
    <cellStyle name="Normal 2 2 2 4 2 18" xfId="8917" xr:uid="{00000000-0005-0000-0000-00003C280000}"/>
    <cellStyle name="Normal 2 2 2 4 2 18 2" xfId="8918" xr:uid="{00000000-0005-0000-0000-00003D280000}"/>
    <cellStyle name="Normal 2 2 2 4 2 19" xfId="8919" xr:uid="{00000000-0005-0000-0000-00003E280000}"/>
    <cellStyle name="Normal 2 2 2 4 2 19 2" xfId="8920" xr:uid="{00000000-0005-0000-0000-00003F280000}"/>
    <cellStyle name="Normal 2 2 2 4 2 2" xfId="8921" xr:uid="{00000000-0005-0000-0000-000040280000}"/>
    <cellStyle name="Normal 2 2 2 4 2 2 10" xfId="8922" xr:uid="{00000000-0005-0000-0000-000041280000}"/>
    <cellStyle name="Normal 2 2 2 4 2 2 10 2" xfId="8923" xr:uid="{00000000-0005-0000-0000-000042280000}"/>
    <cellStyle name="Normal 2 2 2 4 2 2 11" xfId="8924" xr:uid="{00000000-0005-0000-0000-000043280000}"/>
    <cellStyle name="Normal 2 2 2 4 2 2 11 2" xfId="8925" xr:uid="{00000000-0005-0000-0000-000044280000}"/>
    <cellStyle name="Normal 2 2 2 4 2 2 12" xfId="8926" xr:uid="{00000000-0005-0000-0000-000045280000}"/>
    <cellStyle name="Normal 2 2 2 4 2 2 12 2" xfId="8927" xr:uid="{00000000-0005-0000-0000-000046280000}"/>
    <cellStyle name="Normal 2 2 2 4 2 2 13" xfId="8928" xr:uid="{00000000-0005-0000-0000-000047280000}"/>
    <cellStyle name="Normal 2 2 2 4 2 2 13 2" xfId="8929" xr:uid="{00000000-0005-0000-0000-000048280000}"/>
    <cellStyle name="Normal 2 2 2 4 2 2 14" xfId="8930" xr:uid="{00000000-0005-0000-0000-000049280000}"/>
    <cellStyle name="Normal 2 2 2 4 2 2 14 2" xfId="8931" xr:uid="{00000000-0005-0000-0000-00004A280000}"/>
    <cellStyle name="Normal 2 2 2 4 2 2 15" xfId="8932" xr:uid="{00000000-0005-0000-0000-00004B280000}"/>
    <cellStyle name="Normal 2 2 2 4 2 2 15 2" xfId="8933" xr:uid="{00000000-0005-0000-0000-00004C280000}"/>
    <cellStyle name="Normal 2 2 2 4 2 2 16" xfId="8934" xr:uid="{00000000-0005-0000-0000-00004D280000}"/>
    <cellStyle name="Normal 2 2 2 4 2 2 16 2" xfId="8935" xr:uid="{00000000-0005-0000-0000-00004E280000}"/>
    <cellStyle name="Normal 2 2 2 4 2 2 17" xfId="8936" xr:uid="{00000000-0005-0000-0000-00004F280000}"/>
    <cellStyle name="Normal 2 2 2 4 2 2 17 2" xfId="8937" xr:uid="{00000000-0005-0000-0000-000050280000}"/>
    <cellStyle name="Normal 2 2 2 4 2 2 18" xfId="8938" xr:uid="{00000000-0005-0000-0000-000051280000}"/>
    <cellStyle name="Normal 2 2 2 4 2 2 18 2" xfId="8939" xr:uid="{00000000-0005-0000-0000-000052280000}"/>
    <cellStyle name="Normal 2 2 2 4 2 2 19" xfId="8940" xr:uid="{00000000-0005-0000-0000-000053280000}"/>
    <cellStyle name="Normal 2 2 2 4 2 2 19 2" xfId="8941" xr:uid="{00000000-0005-0000-0000-000054280000}"/>
    <cellStyle name="Normal 2 2 2 4 2 2 2" xfId="8942" xr:uid="{00000000-0005-0000-0000-000055280000}"/>
    <cellStyle name="Normal 2 2 2 4 2 2 2 10" xfId="8943" xr:uid="{00000000-0005-0000-0000-000056280000}"/>
    <cellStyle name="Normal 2 2 2 4 2 2 2 10 2" xfId="8944" xr:uid="{00000000-0005-0000-0000-000057280000}"/>
    <cellStyle name="Normal 2 2 2 4 2 2 2 11" xfId="8945" xr:uid="{00000000-0005-0000-0000-000058280000}"/>
    <cellStyle name="Normal 2 2 2 4 2 2 2 11 2" xfId="8946" xr:uid="{00000000-0005-0000-0000-000059280000}"/>
    <cellStyle name="Normal 2 2 2 4 2 2 2 12" xfId="8947" xr:uid="{00000000-0005-0000-0000-00005A280000}"/>
    <cellStyle name="Normal 2 2 2 4 2 2 2 12 2" xfId="8948" xr:uid="{00000000-0005-0000-0000-00005B280000}"/>
    <cellStyle name="Normal 2 2 2 4 2 2 2 13" xfId="8949" xr:uid="{00000000-0005-0000-0000-00005C280000}"/>
    <cellStyle name="Normal 2 2 2 4 2 2 2 13 2" xfId="8950" xr:uid="{00000000-0005-0000-0000-00005D280000}"/>
    <cellStyle name="Normal 2 2 2 4 2 2 2 14" xfId="8951" xr:uid="{00000000-0005-0000-0000-00005E280000}"/>
    <cellStyle name="Normal 2 2 2 4 2 2 2 14 2" xfId="8952" xr:uid="{00000000-0005-0000-0000-00005F280000}"/>
    <cellStyle name="Normal 2 2 2 4 2 2 2 15" xfId="8953" xr:uid="{00000000-0005-0000-0000-000060280000}"/>
    <cellStyle name="Normal 2 2 2 4 2 2 2 15 2" xfId="8954" xr:uid="{00000000-0005-0000-0000-000061280000}"/>
    <cellStyle name="Normal 2 2 2 4 2 2 2 16" xfId="8955" xr:uid="{00000000-0005-0000-0000-000062280000}"/>
    <cellStyle name="Normal 2 2 2 4 2 2 2 16 2" xfId="8956" xr:uid="{00000000-0005-0000-0000-000063280000}"/>
    <cellStyle name="Normal 2 2 2 4 2 2 2 17" xfId="8957" xr:uid="{00000000-0005-0000-0000-000064280000}"/>
    <cellStyle name="Normal 2 2 2 4 2 2 2 17 2" xfId="8958" xr:uid="{00000000-0005-0000-0000-000065280000}"/>
    <cellStyle name="Normal 2 2 2 4 2 2 2 18" xfId="8959" xr:uid="{00000000-0005-0000-0000-000066280000}"/>
    <cellStyle name="Normal 2 2 2 4 2 2 2 18 2" xfId="8960" xr:uid="{00000000-0005-0000-0000-000067280000}"/>
    <cellStyle name="Normal 2 2 2 4 2 2 2 19" xfId="8961" xr:uid="{00000000-0005-0000-0000-000068280000}"/>
    <cellStyle name="Normal 2 2 2 4 2 2 2 19 2" xfId="8962" xr:uid="{00000000-0005-0000-0000-000069280000}"/>
    <cellStyle name="Normal 2 2 2 4 2 2 2 2" xfId="8963" xr:uid="{00000000-0005-0000-0000-00006A280000}"/>
    <cellStyle name="Normal 2 2 2 4 2 2 2 2 2" xfId="8964" xr:uid="{00000000-0005-0000-0000-00006B280000}"/>
    <cellStyle name="Normal 2 2 2 4 2 2 2 20" xfId="8965" xr:uid="{00000000-0005-0000-0000-00006C280000}"/>
    <cellStyle name="Normal 2 2 2 4 2 2 2 20 2" xfId="8966" xr:uid="{00000000-0005-0000-0000-00006D280000}"/>
    <cellStyle name="Normal 2 2 2 4 2 2 2 21" xfId="8967" xr:uid="{00000000-0005-0000-0000-00006E280000}"/>
    <cellStyle name="Normal 2 2 2 4 2 2 2 21 2" xfId="8968" xr:uid="{00000000-0005-0000-0000-00006F280000}"/>
    <cellStyle name="Normal 2 2 2 4 2 2 2 22" xfId="8969" xr:uid="{00000000-0005-0000-0000-000070280000}"/>
    <cellStyle name="Normal 2 2 2 4 2 2 2 3" xfId="8970" xr:uid="{00000000-0005-0000-0000-000071280000}"/>
    <cellStyle name="Normal 2 2 2 4 2 2 2 3 2" xfId="8971" xr:uid="{00000000-0005-0000-0000-000072280000}"/>
    <cellStyle name="Normal 2 2 2 4 2 2 2 4" xfId="8972" xr:uid="{00000000-0005-0000-0000-000073280000}"/>
    <cellStyle name="Normal 2 2 2 4 2 2 2 4 2" xfId="8973" xr:uid="{00000000-0005-0000-0000-000074280000}"/>
    <cellStyle name="Normal 2 2 2 4 2 2 2 5" xfId="8974" xr:uid="{00000000-0005-0000-0000-000075280000}"/>
    <cellStyle name="Normal 2 2 2 4 2 2 2 5 2" xfId="8975" xr:uid="{00000000-0005-0000-0000-000076280000}"/>
    <cellStyle name="Normal 2 2 2 4 2 2 2 6" xfId="8976" xr:uid="{00000000-0005-0000-0000-000077280000}"/>
    <cellStyle name="Normal 2 2 2 4 2 2 2 6 2" xfId="8977" xr:uid="{00000000-0005-0000-0000-000078280000}"/>
    <cellStyle name="Normal 2 2 2 4 2 2 2 7" xfId="8978" xr:uid="{00000000-0005-0000-0000-000079280000}"/>
    <cellStyle name="Normal 2 2 2 4 2 2 2 7 2" xfId="8979" xr:uid="{00000000-0005-0000-0000-00007A280000}"/>
    <cellStyle name="Normal 2 2 2 4 2 2 2 8" xfId="8980" xr:uid="{00000000-0005-0000-0000-00007B280000}"/>
    <cellStyle name="Normal 2 2 2 4 2 2 2 8 2" xfId="8981" xr:uid="{00000000-0005-0000-0000-00007C280000}"/>
    <cellStyle name="Normal 2 2 2 4 2 2 2 9" xfId="8982" xr:uid="{00000000-0005-0000-0000-00007D280000}"/>
    <cellStyle name="Normal 2 2 2 4 2 2 2 9 2" xfId="8983" xr:uid="{00000000-0005-0000-0000-00007E280000}"/>
    <cellStyle name="Normal 2 2 2 4 2 2 20" xfId="8984" xr:uid="{00000000-0005-0000-0000-00007F280000}"/>
    <cellStyle name="Normal 2 2 2 4 2 2 20 2" xfId="8985" xr:uid="{00000000-0005-0000-0000-000080280000}"/>
    <cellStyle name="Normal 2 2 2 4 2 2 21" xfId="8986" xr:uid="{00000000-0005-0000-0000-000081280000}"/>
    <cellStyle name="Normal 2 2 2 4 2 2 21 2" xfId="8987" xr:uid="{00000000-0005-0000-0000-000082280000}"/>
    <cellStyle name="Normal 2 2 2 4 2 2 22" xfId="8988" xr:uid="{00000000-0005-0000-0000-000083280000}"/>
    <cellStyle name="Normal 2 2 2 4 2 2 22 2" xfId="8989" xr:uid="{00000000-0005-0000-0000-000084280000}"/>
    <cellStyle name="Normal 2 2 2 4 2 2 23" xfId="8990" xr:uid="{00000000-0005-0000-0000-000085280000}"/>
    <cellStyle name="Normal 2 2 2 4 2 2 23 2" xfId="8991" xr:uid="{00000000-0005-0000-0000-000086280000}"/>
    <cellStyle name="Normal 2 2 2 4 2 2 24" xfId="8992" xr:uid="{00000000-0005-0000-0000-000087280000}"/>
    <cellStyle name="Normal 2 2 2 4 2 2 3" xfId="8993" xr:uid="{00000000-0005-0000-0000-000088280000}"/>
    <cellStyle name="Normal 2 2 2 4 2 2 3 10" xfId="8994" xr:uid="{00000000-0005-0000-0000-000089280000}"/>
    <cellStyle name="Normal 2 2 2 4 2 2 3 10 2" xfId="8995" xr:uid="{00000000-0005-0000-0000-00008A280000}"/>
    <cellStyle name="Normal 2 2 2 4 2 2 3 11" xfId="8996" xr:uid="{00000000-0005-0000-0000-00008B280000}"/>
    <cellStyle name="Normal 2 2 2 4 2 2 3 11 2" xfId="8997" xr:uid="{00000000-0005-0000-0000-00008C280000}"/>
    <cellStyle name="Normal 2 2 2 4 2 2 3 12" xfId="8998" xr:uid="{00000000-0005-0000-0000-00008D280000}"/>
    <cellStyle name="Normal 2 2 2 4 2 2 3 12 2" xfId="8999" xr:uid="{00000000-0005-0000-0000-00008E280000}"/>
    <cellStyle name="Normal 2 2 2 4 2 2 3 13" xfId="9000" xr:uid="{00000000-0005-0000-0000-00008F280000}"/>
    <cellStyle name="Normal 2 2 2 4 2 2 3 13 2" xfId="9001" xr:uid="{00000000-0005-0000-0000-000090280000}"/>
    <cellStyle name="Normal 2 2 2 4 2 2 3 14" xfId="9002" xr:uid="{00000000-0005-0000-0000-000091280000}"/>
    <cellStyle name="Normal 2 2 2 4 2 2 3 14 2" xfId="9003" xr:uid="{00000000-0005-0000-0000-000092280000}"/>
    <cellStyle name="Normal 2 2 2 4 2 2 3 15" xfId="9004" xr:uid="{00000000-0005-0000-0000-000093280000}"/>
    <cellStyle name="Normal 2 2 2 4 2 2 3 15 2" xfId="9005" xr:uid="{00000000-0005-0000-0000-000094280000}"/>
    <cellStyle name="Normal 2 2 2 4 2 2 3 16" xfId="9006" xr:uid="{00000000-0005-0000-0000-000095280000}"/>
    <cellStyle name="Normal 2 2 2 4 2 2 3 16 2" xfId="9007" xr:uid="{00000000-0005-0000-0000-000096280000}"/>
    <cellStyle name="Normal 2 2 2 4 2 2 3 17" xfId="9008" xr:uid="{00000000-0005-0000-0000-000097280000}"/>
    <cellStyle name="Normal 2 2 2 4 2 2 3 17 2" xfId="9009" xr:uid="{00000000-0005-0000-0000-000098280000}"/>
    <cellStyle name="Normal 2 2 2 4 2 2 3 18" xfId="9010" xr:uid="{00000000-0005-0000-0000-000099280000}"/>
    <cellStyle name="Normal 2 2 2 4 2 2 3 18 2" xfId="9011" xr:uid="{00000000-0005-0000-0000-00009A280000}"/>
    <cellStyle name="Normal 2 2 2 4 2 2 3 19" xfId="9012" xr:uid="{00000000-0005-0000-0000-00009B280000}"/>
    <cellStyle name="Normal 2 2 2 4 2 2 3 19 2" xfId="9013" xr:uid="{00000000-0005-0000-0000-00009C280000}"/>
    <cellStyle name="Normal 2 2 2 4 2 2 3 2" xfId="9014" xr:uid="{00000000-0005-0000-0000-00009D280000}"/>
    <cellStyle name="Normal 2 2 2 4 2 2 3 2 2" xfId="9015" xr:uid="{00000000-0005-0000-0000-00009E280000}"/>
    <cellStyle name="Normal 2 2 2 4 2 2 3 20" xfId="9016" xr:uid="{00000000-0005-0000-0000-00009F280000}"/>
    <cellStyle name="Normal 2 2 2 4 2 2 3 20 2" xfId="9017" xr:uid="{00000000-0005-0000-0000-0000A0280000}"/>
    <cellStyle name="Normal 2 2 2 4 2 2 3 21" xfId="9018" xr:uid="{00000000-0005-0000-0000-0000A1280000}"/>
    <cellStyle name="Normal 2 2 2 4 2 2 3 21 2" xfId="9019" xr:uid="{00000000-0005-0000-0000-0000A2280000}"/>
    <cellStyle name="Normal 2 2 2 4 2 2 3 22" xfId="9020" xr:uid="{00000000-0005-0000-0000-0000A3280000}"/>
    <cellStyle name="Normal 2 2 2 4 2 2 3 3" xfId="9021" xr:uid="{00000000-0005-0000-0000-0000A4280000}"/>
    <cellStyle name="Normal 2 2 2 4 2 2 3 3 2" xfId="9022" xr:uid="{00000000-0005-0000-0000-0000A5280000}"/>
    <cellStyle name="Normal 2 2 2 4 2 2 3 4" xfId="9023" xr:uid="{00000000-0005-0000-0000-0000A6280000}"/>
    <cellStyle name="Normal 2 2 2 4 2 2 3 4 2" xfId="9024" xr:uid="{00000000-0005-0000-0000-0000A7280000}"/>
    <cellStyle name="Normal 2 2 2 4 2 2 3 5" xfId="9025" xr:uid="{00000000-0005-0000-0000-0000A8280000}"/>
    <cellStyle name="Normal 2 2 2 4 2 2 3 5 2" xfId="9026" xr:uid="{00000000-0005-0000-0000-0000A9280000}"/>
    <cellStyle name="Normal 2 2 2 4 2 2 3 6" xfId="9027" xr:uid="{00000000-0005-0000-0000-0000AA280000}"/>
    <cellStyle name="Normal 2 2 2 4 2 2 3 6 2" xfId="9028" xr:uid="{00000000-0005-0000-0000-0000AB280000}"/>
    <cellStyle name="Normal 2 2 2 4 2 2 3 7" xfId="9029" xr:uid="{00000000-0005-0000-0000-0000AC280000}"/>
    <cellStyle name="Normal 2 2 2 4 2 2 3 7 2" xfId="9030" xr:uid="{00000000-0005-0000-0000-0000AD280000}"/>
    <cellStyle name="Normal 2 2 2 4 2 2 3 8" xfId="9031" xr:uid="{00000000-0005-0000-0000-0000AE280000}"/>
    <cellStyle name="Normal 2 2 2 4 2 2 3 8 2" xfId="9032" xr:uid="{00000000-0005-0000-0000-0000AF280000}"/>
    <cellStyle name="Normal 2 2 2 4 2 2 3 9" xfId="9033" xr:uid="{00000000-0005-0000-0000-0000B0280000}"/>
    <cellStyle name="Normal 2 2 2 4 2 2 3 9 2" xfId="9034" xr:uid="{00000000-0005-0000-0000-0000B1280000}"/>
    <cellStyle name="Normal 2 2 2 4 2 2 4" xfId="9035" xr:uid="{00000000-0005-0000-0000-0000B2280000}"/>
    <cellStyle name="Normal 2 2 2 4 2 2 4 2" xfId="9036" xr:uid="{00000000-0005-0000-0000-0000B3280000}"/>
    <cellStyle name="Normal 2 2 2 4 2 2 5" xfId="9037" xr:uid="{00000000-0005-0000-0000-0000B4280000}"/>
    <cellStyle name="Normal 2 2 2 4 2 2 5 2" xfId="9038" xr:uid="{00000000-0005-0000-0000-0000B5280000}"/>
    <cellStyle name="Normal 2 2 2 4 2 2 6" xfId="9039" xr:uid="{00000000-0005-0000-0000-0000B6280000}"/>
    <cellStyle name="Normal 2 2 2 4 2 2 6 2" xfId="9040" xr:uid="{00000000-0005-0000-0000-0000B7280000}"/>
    <cellStyle name="Normal 2 2 2 4 2 2 7" xfId="9041" xr:uid="{00000000-0005-0000-0000-0000B8280000}"/>
    <cellStyle name="Normal 2 2 2 4 2 2 7 2" xfId="9042" xr:uid="{00000000-0005-0000-0000-0000B9280000}"/>
    <cellStyle name="Normal 2 2 2 4 2 2 8" xfId="9043" xr:uid="{00000000-0005-0000-0000-0000BA280000}"/>
    <cellStyle name="Normal 2 2 2 4 2 2 8 2" xfId="9044" xr:uid="{00000000-0005-0000-0000-0000BB280000}"/>
    <cellStyle name="Normal 2 2 2 4 2 2 9" xfId="9045" xr:uid="{00000000-0005-0000-0000-0000BC280000}"/>
    <cellStyle name="Normal 2 2 2 4 2 2 9 2" xfId="9046" xr:uid="{00000000-0005-0000-0000-0000BD280000}"/>
    <cellStyle name="Normal 2 2 2 4 2 20" xfId="9047" xr:uid="{00000000-0005-0000-0000-0000BE280000}"/>
    <cellStyle name="Normal 2 2 2 4 2 20 2" xfId="9048" xr:uid="{00000000-0005-0000-0000-0000BF280000}"/>
    <cellStyle name="Normal 2 2 2 4 2 21" xfId="9049" xr:uid="{00000000-0005-0000-0000-0000C0280000}"/>
    <cellStyle name="Normal 2 2 2 4 2 21 2" xfId="9050" xr:uid="{00000000-0005-0000-0000-0000C1280000}"/>
    <cellStyle name="Normal 2 2 2 4 2 22" xfId="9051" xr:uid="{00000000-0005-0000-0000-0000C2280000}"/>
    <cellStyle name="Normal 2 2 2 4 2 22 2" xfId="9052" xr:uid="{00000000-0005-0000-0000-0000C3280000}"/>
    <cellStyle name="Normal 2 2 2 4 2 23" xfId="9053" xr:uid="{00000000-0005-0000-0000-0000C4280000}"/>
    <cellStyle name="Normal 2 2 2 4 2 23 2" xfId="9054" xr:uid="{00000000-0005-0000-0000-0000C5280000}"/>
    <cellStyle name="Normal 2 2 2 4 2 24" xfId="9055" xr:uid="{00000000-0005-0000-0000-0000C6280000}"/>
    <cellStyle name="Normal 2 2 2 4 2 24 2" xfId="9056" xr:uid="{00000000-0005-0000-0000-0000C7280000}"/>
    <cellStyle name="Normal 2 2 2 4 2 25" xfId="9057" xr:uid="{00000000-0005-0000-0000-0000C8280000}"/>
    <cellStyle name="Normal 2 2 2 4 2 25 2" xfId="9058" xr:uid="{00000000-0005-0000-0000-0000C9280000}"/>
    <cellStyle name="Normal 2 2 2 4 2 26" xfId="9059" xr:uid="{00000000-0005-0000-0000-0000CA280000}"/>
    <cellStyle name="Normal 2 2 2 4 2 26 2" xfId="9060" xr:uid="{00000000-0005-0000-0000-0000CB280000}"/>
    <cellStyle name="Normal 2 2 2 4 2 27" xfId="9061" xr:uid="{00000000-0005-0000-0000-0000CC280000}"/>
    <cellStyle name="Normal 2 2 2 4 2 3" xfId="9062" xr:uid="{00000000-0005-0000-0000-0000CD280000}"/>
    <cellStyle name="Normal 2 2 2 4 2 3 10" xfId="9063" xr:uid="{00000000-0005-0000-0000-0000CE280000}"/>
    <cellStyle name="Normal 2 2 2 4 2 3 10 2" xfId="9064" xr:uid="{00000000-0005-0000-0000-0000CF280000}"/>
    <cellStyle name="Normal 2 2 2 4 2 3 11" xfId="9065" xr:uid="{00000000-0005-0000-0000-0000D0280000}"/>
    <cellStyle name="Normal 2 2 2 4 2 3 11 2" xfId="9066" xr:uid="{00000000-0005-0000-0000-0000D1280000}"/>
    <cellStyle name="Normal 2 2 2 4 2 3 12" xfId="9067" xr:uid="{00000000-0005-0000-0000-0000D2280000}"/>
    <cellStyle name="Normal 2 2 2 4 2 3 12 2" xfId="9068" xr:uid="{00000000-0005-0000-0000-0000D3280000}"/>
    <cellStyle name="Normal 2 2 2 4 2 3 13" xfId="9069" xr:uid="{00000000-0005-0000-0000-0000D4280000}"/>
    <cellStyle name="Normal 2 2 2 4 2 3 13 2" xfId="9070" xr:uid="{00000000-0005-0000-0000-0000D5280000}"/>
    <cellStyle name="Normal 2 2 2 4 2 3 14" xfId="9071" xr:uid="{00000000-0005-0000-0000-0000D6280000}"/>
    <cellStyle name="Normal 2 2 2 4 2 3 14 2" xfId="9072" xr:uid="{00000000-0005-0000-0000-0000D7280000}"/>
    <cellStyle name="Normal 2 2 2 4 2 3 15" xfId="9073" xr:uid="{00000000-0005-0000-0000-0000D8280000}"/>
    <cellStyle name="Normal 2 2 2 4 2 3 15 2" xfId="9074" xr:uid="{00000000-0005-0000-0000-0000D9280000}"/>
    <cellStyle name="Normal 2 2 2 4 2 3 16" xfId="9075" xr:uid="{00000000-0005-0000-0000-0000DA280000}"/>
    <cellStyle name="Normal 2 2 2 4 2 3 16 2" xfId="9076" xr:uid="{00000000-0005-0000-0000-0000DB280000}"/>
    <cellStyle name="Normal 2 2 2 4 2 3 17" xfId="9077" xr:uid="{00000000-0005-0000-0000-0000DC280000}"/>
    <cellStyle name="Normal 2 2 2 4 2 3 17 2" xfId="9078" xr:uid="{00000000-0005-0000-0000-0000DD280000}"/>
    <cellStyle name="Normal 2 2 2 4 2 3 18" xfId="9079" xr:uid="{00000000-0005-0000-0000-0000DE280000}"/>
    <cellStyle name="Normal 2 2 2 4 2 3 18 2" xfId="9080" xr:uid="{00000000-0005-0000-0000-0000DF280000}"/>
    <cellStyle name="Normal 2 2 2 4 2 3 19" xfId="9081" xr:uid="{00000000-0005-0000-0000-0000E0280000}"/>
    <cellStyle name="Normal 2 2 2 4 2 3 19 2" xfId="9082" xr:uid="{00000000-0005-0000-0000-0000E1280000}"/>
    <cellStyle name="Normal 2 2 2 4 2 3 2" xfId="9083" xr:uid="{00000000-0005-0000-0000-0000E2280000}"/>
    <cellStyle name="Normal 2 2 2 4 2 3 2 10" xfId="9084" xr:uid="{00000000-0005-0000-0000-0000E3280000}"/>
    <cellStyle name="Normal 2 2 2 4 2 3 2 10 2" xfId="9085" xr:uid="{00000000-0005-0000-0000-0000E4280000}"/>
    <cellStyle name="Normal 2 2 2 4 2 3 2 11" xfId="9086" xr:uid="{00000000-0005-0000-0000-0000E5280000}"/>
    <cellStyle name="Normal 2 2 2 4 2 3 2 11 2" xfId="9087" xr:uid="{00000000-0005-0000-0000-0000E6280000}"/>
    <cellStyle name="Normal 2 2 2 4 2 3 2 12" xfId="9088" xr:uid="{00000000-0005-0000-0000-0000E7280000}"/>
    <cellStyle name="Normal 2 2 2 4 2 3 2 12 2" xfId="9089" xr:uid="{00000000-0005-0000-0000-0000E8280000}"/>
    <cellStyle name="Normal 2 2 2 4 2 3 2 13" xfId="9090" xr:uid="{00000000-0005-0000-0000-0000E9280000}"/>
    <cellStyle name="Normal 2 2 2 4 2 3 2 13 2" xfId="9091" xr:uid="{00000000-0005-0000-0000-0000EA280000}"/>
    <cellStyle name="Normal 2 2 2 4 2 3 2 14" xfId="9092" xr:uid="{00000000-0005-0000-0000-0000EB280000}"/>
    <cellStyle name="Normal 2 2 2 4 2 3 2 14 2" xfId="9093" xr:uid="{00000000-0005-0000-0000-0000EC280000}"/>
    <cellStyle name="Normal 2 2 2 4 2 3 2 15" xfId="9094" xr:uid="{00000000-0005-0000-0000-0000ED280000}"/>
    <cellStyle name="Normal 2 2 2 4 2 3 2 15 2" xfId="9095" xr:uid="{00000000-0005-0000-0000-0000EE280000}"/>
    <cellStyle name="Normal 2 2 2 4 2 3 2 16" xfId="9096" xr:uid="{00000000-0005-0000-0000-0000EF280000}"/>
    <cellStyle name="Normal 2 2 2 4 2 3 2 16 2" xfId="9097" xr:uid="{00000000-0005-0000-0000-0000F0280000}"/>
    <cellStyle name="Normal 2 2 2 4 2 3 2 17" xfId="9098" xr:uid="{00000000-0005-0000-0000-0000F1280000}"/>
    <cellStyle name="Normal 2 2 2 4 2 3 2 17 2" xfId="9099" xr:uid="{00000000-0005-0000-0000-0000F2280000}"/>
    <cellStyle name="Normal 2 2 2 4 2 3 2 18" xfId="9100" xr:uid="{00000000-0005-0000-0000-0000F3280000}"/>
    <cellStyle name="Normal 2 2 2 4 2 3 2 18 2" xfId="9101" xr:uid="{00000000-0005-0000-0000-0000F4280000}"/>
    <cellStyle name="Normal 2 2 2 4 2 3 2 19" xfId="9102" xr:uid="{00000000-0005-0000-0000-0000F5280000}"/>
    <cellStyle name="Normal 2 2 2 4 2 3 2 19 2" xfId="9103" xr:uid="{00000000-0005-0000-0000-0000F6280000}"/>
    <cellStyle name="Normal 2 2 2 4 2 3 2 2" xfId="9104" xr:uid="{00000000-0005-0000-0000-0000F7280000}"/>
    <cellStyle name="Normal 2 2 2 4 2 3 2 2 2" xfId="9105" xr:uid="{00000000-0005-0000-0000-0000F8280000}"/>
    <cellStyle name="Normal 2 2 2 4 2 3 2 20" xfId="9106" xr:uid="{00000000-0005-0000-0000-0000F9280000}"/>
    <cellStyle name="Normal 2 2 2 4 2 3 2 20 2" xfId="9107" xr:uid="{00000000-0005-0000-0000-0000FA280000}"/>
    <cellStyle name="Normal 2 2 2 4 2 3 2 21" xfId="9108" xr:uid="{00000000-0005-0000-0000-0000FB280000}"/>
    <cellStyle name="Normal 2 2 2 4 2 3 2 21 2" xfId="9109" xr:uid="{00000000-0005-0000-0000-0000FC280000}"/>
    <cellStyle name="Normal 2 2 2 4 2 3 2 22" xfId="9110" xr:uid="{00000000-0005-0000-0000-0000FD280000}"/>
    <cellStyle name="Normal 2 2 2 4 2 3 2 3" xfId="9111" xr:uid="{00000000-0005-0000-0000-0000FE280000}"/>
    <cellStyle name="Normal 2 2 2 4 2 3 2 3 2" xfId="9112" xr:uid="{00000000-0005-0000-0000-0000FF280000}"/>
    <cellStyle name="Normal 2 2 2 4 2 3 2 4" xfId="9113" xr:uid="{00000000-0005-0000-0000-000000290000}"/>
    <cellStyle name="Normal 2 2 2 4 2 3 2 4 2" xfId="9114" xr:uid="{00000000-0005-0000-0000-000001290000}"/>
    <cellStyle name="Normal 2 2 2 4 2 3 2 5" xfId="9115" xr:uid="{00000000-0005-0000-0000-000002290000}"/>
    <cellStyle name="Normal 2 2 2 4 2 3 2 5 2" xfId="9116" xr:uid="{00000000-0005-0000-0000-000003290000}"/>
    <cellStyle name="Normal 2 2 2 4 2 3 2 6" xfId="9117" xr:uid="{00000000-0005-0000-0000-000004290000}"/>
    <cellStyle name="Normal 2 2 2 4 2 3 2 6 2" xfId="9118" xr:uid="{00000000-0005-0000-0000-000005290000}"/>
    <cellStyle name="Normal 2 2 2 4 2 3 2 7" xfId="9119" xr:uid="{00000000-0005-0000-0000-000006290000}"/>
    <cellStyle name="Normal 2 2 2 4 2 3 2 7 2" xfId="9120" xr:uid="{00000000-0005-0000-0000-000007290000}"/>
    <cellStyle name="Normal 2 2 2 4 2 3 2 8" xfId="9121" xr:uid="{00000000-0005-0000-0000-000008290000}"/>
    <cellStyle name="Normal 2 2 2 4 2 3 2 8 2" xfId="9122" xr:uid="{00000000-0005-0000-0000-000009290000}"/>
    <cellStyle name="Normal 2 2 2 4 2 3 2 9" xfId="9123" xr:uid="{00000000-0005-0000-0000-00000A290000}"/>
    <cellStyle name="Normal 2 2 2 4 2 3 2 9 2" xfId="9124" xr:uid="{00000000-0005-0000-0000-00000B290000}"/>
    <cellStyle name="Normal 2 2 2 4 2 3 20" xfId="9125" xr:uid="{00000000-0005-0000-0000-00000C290000}"/>
    <cellStyle name="Normal 2 2 2 4 2 3 20 2" xfId="9126" xr:uid="{00000000-0005-0000-0000-00000D290000}"/>
    <cellStyle name="Normal 2 2 2 4 2 3 21" xfId="9127" xr:uid="{00000000-0005-0000-0000-00000E290000}"/>
    <cellStyle name="Normal 2 2 2 4 2 3 21 2" xfId="9128" xr:uid="{00000000-0005-0000-0000-00000F290000}"/>
    <cellStyle name="Normal 2 2 2 4 2 3 22" xfId="9129" xr:uid="{00000000-0005-0000-0000-000010290000}"/>
    <cellStyle name="Normal 2 2 2 4 2 3 22 2" xfId="9130" xr:uid="{00000000-0005-0000-0000-000011290000}"/>
    <cellStyle name="Normal 2 2 2 4 2 3 23" xfId="9131" xr:uid="{00000000-0005-0000-0000-000012290000}"/>
    <cellStyle name="Normal 2 2 2 4 2 3 23 2" xfId="9132" xr:uid="{00000000-0005-0000-0000-000013290000}"/>
    <cellStyle name="Normal 2 2 2 4 2 3 24" xfId="9133" xr:uid="{00000000-0005-0000-0000-000014290000}"/>
    <cellStyle name="Normal 2 2 2 4 2 3 3" xfId="9134" xr:uid="{00000000-0005-0000-0000-000015290000}"/>
    <cellStyle name="Normal 2 2 2 4 2 3 3 10" xfId="9135" xr:uid="{00000000-0005-0000-0000-000016290000}"/>
    <cellStyle name="Normal 2 2 2 4 2 3 3 10 2" xfId="9136" xr:uid="{00000000-0005-0000-0000-000017290000}"/>
    <cellStyle name="Normal 2 2 2 4 2 3 3 11" xfId="9137" xr:uid="{00000000-0005-0000-0000-000018290000}"/>
    <cellStyle name="Normal 2 2 2 4 2 3 3 11 2" xfId="9138" xr:uid="{00000000-0005-0000-0000-000019290000}"/>
    <cellStyle name="Normal 2 2 2 4 2 3 3 12" xfId="9139" xr:uid="{00000000-0005-0000-0000-00001A290000}"/>
    <cellStyle name="Normal 2 2 2 4 2 3 3 12 2" xfId="9140" xr:uid="{00000000-0005-0000-0000-00001B290000}"/>
    <cellStyle name="Normal 2 2 2 4 2 3 3 13" xfId="9141" xr:uid="{00000000-0005-0000-0000-00001C290000}"/>
    <cellStyle name="Normal 2 2 2 4 2 3 3 13 2" xfId="9142" xr:uid="{00000000-0005-0000-0000-00001D290000}"/>
    <cellStyle name="Normal 2 2 2 4 2 3 3 14" xfId="9143" xr:uid="{00000000-0005-0000-0000-00001E290000}"/>
    <cellStyle name="Normal 2 2 2 4 2 3 3 14 2" xfId="9144" xr:uid="{00000000-0005-0000-0000-00001F290000}"/>
    <cellStyle name="Normal 2 2 2 4 2 3 3 15" xfId="9145" xr:uid="{00000000-0005-0000-0000-000020290000}"/>
    <cellStyle name="Normal 2 2 2 4 2 3 3 15 2" xfId="9146" xr:uid="{00000000-0005-0000-0000-000021290000}"/>
    <cellStyle name="Normal 2 2 2 4 2 3 3 16" xfId="9147" xr:uid="{00000000-0005-0000-0000-000022290000}"/>
    <cellStyle name="Normal 2 2 2 4 2 3 3 16 2" xfId="9148" xr:uid="{00000000-0005-0000-0000-000023290000}"/>
    <cellStyle name="Normal 2 2 2 4 2 3 3 17" xfId="9149" xr:uid="{00000000-0005-0000-0000-000024290000}"/>
    <cellStyle name="Normal 2 2 2 4 2 3 3 17 2" xfId="9150" xr:uid="{00000000-0005-0000-0000-000025290000}"/>
    <cellStyle name="Normal 2 2 2 4 2 3 3 18" xfId="9151" xr:uid="{00000000-0005-0000-0000-000026290000}"/>
    <cellStyle name="Normal 2 2 2 4 2 3 3 18 2" xfId="9152" xr:uid="{00000000-0005-0000-0000-000027290000}"/>
    <cellStyle name="Normal 2 2 2 4 2 3 3 19" xfId="9153" xr:uid="{00000000-0005-0000-0000-000028290000}"/>
    <cellStyle name="Normal 2 2 2 4 2 3 3 19 2" xfId="9154" xr:uid="{00000000-0005-0000-0000-000029290000}"/>
    <cellStyle name="Normal 2 2 2 4 2 3 3 2" xfId="9155" xr:uid="{00000000-0005-0000-0000-00002A290000}"/>
    <cellStyle name="Normal 2 2 2 4 2 3 3 2 2" xfId="9156" xr:uid="{00000000-0005-0000-0000-00002B290000}"/>
    <cellStyle name="Normal 2 2 2 4 2 3 3 20" xfId="9157" xr:uid="{00000000-0005-0000-0000-00002C290000}"/>
    <cellStyle name="Normal 2 2 2 4 2 3 3 20 2" xfId="9158" xr:uid="{00000000-0005-0000-0000-00002D290000}"/>
    <cellStyle name="Normal 2 2 2 4 2 3 3 21" xfId="9159" xr:uid="{00000000-0005-0000-0000-00002E290000}"/>
    <cellStyle name="Normal 2 2 2 4 2 3 3 21 2" xfId="9160" xr:uid="{00000000-0005-0000-0000-00002F290000}"/>
    <cellStyle name="Normal 2 2 2 4 2 3 3 22" xfId="9161" xr:uid="{00000000-0005-0000-0000-000030290000}"/>
    <cellStyle name="Normal 2 2 2 4 2 3 3 3" xfId="9162" xr:uid="{00000000-0005-0000-0000-000031290000}"/>
    <cellStyle name="Normal 2 2 2 4 2 3 3 3 2" xfId="9163" xr:uid="{00000000-0005-0000-0000-000032290000}"/>
    <cellStyle name="Normal 2 2 2 4 2 3 3 4" xfId="9164" xr:uid="{00000000-0005-0000-0000-000033290000}"/>
    <cellStyle name="Normal 2 2 2 4 2 3 3 4 2" xfId="9165" xr:uid="{00000000-0005-0000-0000-000034290000}"/>
    <cellStyle name="Normal 2 2 2 4 2 3 3 5" xfId="9166" xr:uid="{00000000-0005-0000-0000-000035290000}"/>
    <cellStyle name="Normal 2 2 2 4 2 3 3 5 2" xfId="9167" xr:uid="{00000000-0005-0000-0000-000036290000}"/>
    <cellStyle name="Normal 2 2 2 4 2 3 3 6" xfId="9168" xr:uid="{00000000-0005-0000-0000-000037290000}"/>
    <cellStyle name="Normal 2 2 2 4 2 3 3 6 2" xfId="9169" xr:uid="{00000000-0005-0000-0000-000038290000}"/>
    <cellStyle name="Normal 2 2 2 4 2 3 3 7" xfId="9170" xr:uid="{00000000-0005-0000-0000-000039290000}"/>
    <cellStyle name="Normal 2 2 2 4 2 3 3 7 2" xfId="9171" xr:uid="{00000000-0005-0000-0000-00003A290000}"/>
    <cellStyle name="Normal 2 2 2 4 2 3 3 8" xfId="9172" xr:uid="{00000000-0005-0000-0000-00003B290000}"/>
    <cellStyle name="Normal 2 2 2 4 2 3 3 8 2" xfId="9173" xr:uid="{00000000-0005-0000-0000-00003C290000}"/>
    <cellStyle name="Normal 2 2 2 4 2 3 3 9" xfId="9174" xr:uid="{00000000-0005-0000-0000-00003D290000}"/>
    <cellStyle name="Normal 2 2 2 4 2 3 3 9 2" xfId="9175" xr:uid="{00000000-0005-0000-0000-00003E290000}"/>
    <cellStyle name="Normal 2 2 2 4 2 3 4" xfId="9176" xr:uid="{00000000-0005-0000-0000-00003F290000}"/>
    <cellStyle name="Normal 2 2 2 4 2 3 4 2" xfId="9177" xr:uid="{00000000-0005-0000-0000-000040290000}"/>
    <cellStyle name="Normal 2 2 2 4 2 3 5" xfId="9178" xr:uid="{00000000-0005-0000-0000-000041290000}"/>
    <cellStyle name="Normal 2 2 2 4 2 3 5 2" xfId="9179" xr:uid="{00000000-0005-0000-0000-000042290000}"/>
    <cellStyle name="Normal 2 2 2 4 2 3 6" xfId="9180" xr:uid="{00000000-0005-0000-0000-000043290000}"/>
    <cellStyle name="Normal 2 2 2 4 2 3 6 2" xfId="9181" xr:uid="{00000000-0005-0000-0000-000044290000}"/>
    <cellStyle name="Normal 2 2 2 4 2 3 7" xfId="9182" xr:uid="{00000000-0005-0000-0000-000045290000}"/>
    <cellStyle name="Normal 2 2 2 4 2 3 7 2" xfId="9183" xr:uid="{00000000-0005-0000-0000-000046290000}"/>
    <cellStyle name="Normal 2 2 2 4 2 3 8" xfId="9184" xr:uid="{00000000-0005-0000-0000-000047290000}"/>
    <cellStyle name="Normal 2 2 2 4 2 3 8 2" xfId="9185" xr:uid="{00000000-0005-0000-0000-000048290000}"/>
    <cellStyle name="Normal 2 2 2 4 2 3 9" xfId="9186" xr:uid="{00000000-0005-0000-0000-000049290000}"/>
    <cellStyle name="Normal 2 2 2 4 2 3 9 2" xfId="9187" xr:uid="{00000000-0005-0000-0000-00004A290000}"/>
    <cellStyle name="Normal 2 2 2 4 2 4" xfId="9188" xr:uid="{00000000-0005-0000-0000-00004B290000}"/>
    <cellStyle name="Normal 2 2 2 4 2 4 10" xfId="9189" xr:uid="{00000000-0005-0000-0000-00004C290000}"/>
    <cellStyle name="Normal 2 2 2 4 2 4 10 2" xfId="9190" xr:uid="{00000000-0005-0000-0000-00004D290000}"/>
    <cellStyle name="Normal 2 2 2 4 2 4 11" xfId="9191" xr:uid="{00000000-0005-0000-0000-00004E290000}"/>
    <cellStyle name="Normal 2 2 2 4 2 4 11 2" xfId="9192" xr:uid="{00000000-0005-0000-0000-00004F290000}"/>
    <cellStyle name="Normal 2 2 2 4 2 4 12" xfId="9193" xr:uid="{00000000-0005-0000-0000-000050290000}"/>
    <cellStyle name="Normal 2 2 2 4 2 4 12 2" xfId="9194" xr:uid="{00000000-0005-0000-0000-000051290000}"/>
    <cellStyle name="Normal 2 2 2 4 2 4 13" xfId="9195" xr:uid="{00000000-0005-0000-0000-000052290000}"/>
    <cellStyle name="Normal 2 2 2 4 2 4 13 2" xfId="9196" xr:uid="{00000000-0005-0000-0000-000053290000}"/>
    <cellStyle name="Normal 2 2 2 4 2 4 14" xfId="9197" xr:uid="{00000000-0005-0000-0000-000054290000}"/>
    <cellStyle name="Normal 2 2 2 4 2 4 14 2" xfId="9198" xr:uid="{00000000-0005-0000-0000-000055290000}"/>
    <cellStyle name="Normal 2 2 2 4 2 4 15" xfId="9199" xr:uid="{00000000-0005-0000-0000-000056290000}"/>
    <cellStyle name="Normal 2 2 2 4 2 4 15 2" xfId="9200" xr:uid="{00000000-0005-0000-0000-000057290000}"/>
    <cellStyle name="Normal 2 2 2 4 2 4 16" xfId="9201" xr:uid="{00000000-0005-0000-0000-000058290000}"/>
    <cellStyle name="Normal 2 2 2 4 2 4 16 2" xfId="9202" xr:uid="{00000000-0005-0000-0000-000059290000}"/>
    <cellStyle name="Normal 2 2 2 4 2 4 17" xfId="9203" xr:uid="{00000000-0005-0000-0000-00005A290000}"/>
    <cellStyle name="Normal 2 2 2 4 2 4 17 2" xfId="9204" xr:uid="{00000000-0005-0000-0000-00005B290000}"/>
    <cellStyle name="Normal 2 2 2 4 2 4 18" xfId="9205" xr:uid="{00000000-0005-0000-0000-00005C290000}"/>
    <cellStyle name="Normal 2 2 2 4 2 4 18 2" xfId="9206" xr:uid="{00000000-0005-0000-0000-00005D290000}"/>
    <cellStyle name="Normal 2 2 2 4 2 4 19" xfId="9207" xr:uid="{00000000-0005-0000-0000-00005E290000}"/>
    <cellStyle name="Normal 2 2 2 4 2 4 19 2" xfId="9208" xr:uid="{00000000-0005-0000-0000-00005F290000}"/>
    <cellStyle name="Normal 2 2 2 4 2 4 2" xfId="9209" xr:uid="{00000000-0005-0000-0000-000060290000}"/>
    <cellStyle name="Normal 2 2 2 4 2 4 2 10" xfId="9210" xr:uid="{00000000-0005-0000-0000-000061290000}"/>
    <cellStyle name="Normal 2 2 2 4 2 4 2 10 2" xfId="9211" xr:uid="{00000000-0005-0000-0000-000062290000}"/>
    <cellStyle name="Normal 2 2 2 4 2 4 2 11" xfId="9212" xr:uid="{00000000-0005-0000-0000-000063290000}"/>
    <cellStyle name="Normal 2 2 2 4 2 4 2 11 2" xfId="9213" xr:uid="{00000000-0005-0000-0000-000064290000}"/>
    <cellStyle name="Normal 2 2 2 4 2 4 2 12" xfId="9214" xr:uid="{00000000-0005-0000-0000-000065290000}"/>
    <cellStyle name="Normal 2 2 2 4 2 4 2 12 2" xfId="9215" xr:uid="{00000000-0005-0000-0000-000066290000}"/>
    <cellStyle name="Normal 2 2 2 4 2 4 2 13" xfId="9216" xr:uid="{00000000-0005-0000-0000-000067290000}"/>
    <cellStyle name="Normal 2 2 2 4 2 4 2 13 2" xfId="9217" xr:uid="{00000000-0005-0000-0000-000068290000}"/>
    <cellStyle name="Normal 2 2 2 4 2 4 2 14" xfId="9218" xr:uid="{00000000-0005-0000-0000-000069290000}"/>
    <cellStyle name="Normal 2 2 2 4 2 4 2 14 2" xfId="9219" xr:uid="{00000000-0005-0000-0000-00006A290000}"/>
    <cellStyle name="Normal 2 2 2 4 2 4 2 15" xfId="9220" xr:uid="{00000000-0005-0000-0000-00006B290000}"/>
    <cellStyle name="Normal 2 2 2 4 2 4 2 15 2" xfId="9221" xr:uid="{00000000-0005-0000-0000-00006C290000}"/>
    <cellStyle name="Normal 2 2 2 4 2 4 2 16" xfId="9222" xr:uid="{00000000-0005-0000-0000-00006D290000}"/>
    <cellStyle name="Normal 2 2 2 4 2 4 2 16 2" xfId="9223" xr:uid="{00000000-0005-0000-0000-00006E290000}"/>
    <cellStyle name="Normal 2 2 2 4 2 4 2 17" xfId="9224" xr:uid="{00000000-0005-0000-0000-00006F290000}"/>
    <cellStyle name="Normal 2 2 2 4 2 4 2 17 2" xfId="9225" xr:uid="{00000000-0005-0000-0000-000070290000}"/>
    <cellStyle name="Normal 2 2 2 4 2 4 2 18" xfId="9226" xr:uid="{00000000-0005-0000-0000-000071290000}"/>
    <cellStyle name="Normal 2 2 2 4 2 4 2 18 2" xfId="9227" xr:uid="{00000000-0005-0000-0000-000072290000}"/>
    <cellStyle name="Normal 2 2 2 4 2 4 2 19" xfId="9228" xr:uid="{00000000-0005-0000-0000-000073290000}"/>
    <cellStyle name="Normal 2 2 2 4 2 4 2 19 2" xfId="9229" xr:uid="{00000000-0005-0000-0000-000074290000}"/>
    <cellStyle name="Normal 2 2 2 4 2 4 2 2" xfId="9230" xr:uid="{00000000-0005-0000-0000-000075290000}"/>
    <cellStyle name="Normal 2 2 2 4 2 4 2 2 2" xfId="9231" xr:uid="{00000000-0005-0000-0000-000076290000}"/>
    <cellStyle name="Normal 2 2 2 4 2 4 2 20" xfId="9232" xr:uid="{00000000-0005-0000-0000-000077290000}"/>
    <cellStyle name="Normal 2 2 2 4 2 4 2 20 2" xfId="9233" xr:uid="{00000000-0005-0000-0000-000078290000}"/>
    <cellStyle name="Normal 2 2 2 4 2 4 2 21" xfId="9234" xr:uid="{00000000-0005-0000-0000-000079290000}"/>
    <cellStyle name="Normal 2 2 2 4 2 4 2 21 2" xfId="9235" xr:uid="{00000000-0005-0000-0000-00007A290000}"/>
    <cellStyle name="Normal 2 2 2 4 2 4 2 22" xfId="9236" xr:uid="{00000000-0005-0000-0000-00007B290000}"/>
    <cellStyle name="Normal 2 2 2 4 2 4 2 3" xfId="9237" xr:uid="{00000000-0005-0000-0000-00007C290000}"/>
    <cellStyle name="Normal 2 2 2 4 2 4 2 3 2" xfId="9238" xr:uid="{00000000-0005-0000-0000-00007D290000}"/>
    <cellStyle name="Normal 2 2 2 4 2 4 2 4" xfId="9239" xr:uid="{00000000-0005-0000-0000-00007E290000}"/>
    <cellStyle name="Normal 2 2 2 4 2 4 2 4 2" xfId="9240" xr:uid="{00000000-0005-0000-0000-00007F290000}"/>
    <cellStyle name="Normal 2 2 2 4 2 4 2 5" xfId="9241" xr:uid="{00000000-0005-0000-0000-000080290000}"/>
    <cellStyle name="Normal 2 2 2 4 2 4 2 5 2" xfId="9242" xr:uid="{00000000-0005-0000-0000-000081290000}"/>
    <cellStyle name="Normal 2 2 2 4 2 4 2 6" xfId="9243" xr:uid="{00000000-0005-0000-0000-000082290000}"/>
    <cellStyle name="Normal 2 2 2 4 2 4 2 6 2" xfId="9244" xr:uid="{00000000-0005-0000-0000-000083290000}"/>
    <cellStyle name="Normal 2 2 2 4 2 4 2 7" xfId="9245" xr:uid="{00000000-0005-0000-0000-000084290000}"/>
    <cellStyle name="Normal 2 2 2 4 2 4 2 7 2" xfId="9246" xr:uid="{00000000-0005-0000-0000-000085290000}"/>
    <cellStyle name="Normal 2 2 2 4 2 4 2 8" xfId="9247" xr:uid="{00000000-0005-0000-0000-000086290000}"/>
    <cellStyle name="Normal 2 2 2 4 2 4 2 8 2" xfId="9248" xr:uid="{00000000-0005-0000-0000-000087290000}"/>
    <cellStyle name="Normal 2 2 2 4 2 4 2 9" xfId="9249" xr:uid="{00000000-0005-0000-0000-000088290000}"/>
    <cellStyle name="Normal 2 2 2 4 2 4 2 9 2" xfId="9250" xr:uid="{00000000-0005-0000-0000-000089290000}"/>
    <cellStyle name="Normal 2 2 2 4 2 4 20" xfId="9251" xr:uid="{00000000-0005-0000-0000-00008A290000}"/>
    <cellStyle name="Normal 2 2 2 4 2 4 20 2" xfId="9252" xr:uid="{00000000-0005-0000-0000-00008B290000}"/>
    <cellStyle name="Normal 2 2 2 4 2 4 21" xfId="9253" xr:uid="{00000000-0005-0000-0000-00008C290000}"/>
    <cellStyle name="Normal 2 2 2 4 2 4 21 2" xfId="9254" xr:uid="{00000000-0005-0000-0000-00008D290000}"/>
    <cellStyle name="Normal 2 2 2 4 2 4 22" xfId="9255" xr:uid="{00000000-0005-0000-0000-00008E290000}"/>
    <cellStyle name="Normal 2 2 2 4 2 4 22 2" xfId="9256" xr:uid="{00000000-0005-0000-0000-00008F290000}"/>
    <cellStyle name="Normal 2 2 2 4 2 4 23" xfId="9257" xr:uid="{00000000-0005-0000-0000-000090290000}"/>
    <cellStyle name="Normal 2 2 2 4 2 4 23 2" xfId="9258" xr:uid="{00000000-0005-0000-0000-000091290000}"/>
    <cellStyle name="Normal 2 2 2 4 2 4 24" xfId="9259" xr:uid="{00000000-0005-0000-0000-000092290000}"/>
    <cellStyle name="Normal 2 2 2 4 2 4 3" xfId="9260" xr:uid="{00000000-0005-0000-0000-000093290000}"/>
    <cellStyle name="Normal 2 2 2 4 2 4 3 10" xfId="9261" xr:uid="{00000000-0005-0000-0000-000094290000}"/>
    <cellStyle name="Normal 2 2 2 4 2 4 3 10 2" xfId="9262" xr:uid="{00000000-0005-0000-0000-000095290000}"/>
    <cellStyle name="Normal 2 2 2 4 2 4 3 11" xfId="9263" xr:uid="{00000000-0005-0000-0000-000096290000}"/>
    <cellStyle name="Normal 2 2 2 4 2 4 3 11 2" xfId="9264" xr:uid="{00000000-0005-0000-0000-000097290000}"/>
    <cellStyle name="Normal 2 2 2 4 2 4 3 12" xfId="9265" xr:uid="{00000000-0005-0000-0000-000098290000}"/>
    <cellStyle name="Normal 2 2 2 4 2 4 3 12 2" xfId="9266" xr:uid="{00000000-0005-0000-0000-000099290000}"/>
    <cellStyle name="Normal 2 2 2 4 2 4 3 13" xfId="9267" xr:uid="{00000000-0005-0000-0000-00009A290000}"/>
    <cellStyle name="Normal 2 2 2 4 2 4 3 13 2" xfId="9268" xr:uid="{00000000-0005-0000-0000-00009B290000}"/>
    <cellStyle name="Normal 2 2 2 4 2 4 3 14" xfId="9269" xr:uid="{00000000-0005-0000-0000-00009C290000}"/>
    <cellStyle name="Normal 2 2 2 4 2 4 3 14 2" xfId="9270" xr:uid="{00000000-0005-0000-0000-00009D290000}"/>
    <cellStyle name="Normal 2 2 2 4 2 4 3 15" xfId="9271" xr:uid="{00000000-0005-0000-0000-00009E290000}"/>
    <cellStyle name="Normal 2 2 2 4 2 4 3 15 2" xfId="9272" xr:uid="{00000000-0005-0000-0000-00009F290000}"/>
    <cellStyle name="Normal 2 2 2 4 2 4 3 16" xfId="9273" xr:uid="{00000000-0005-0000-0000-0000A0290000}"/>
    <cellStyle name="Normal 2 2 2 4 2 4 3 16 2" xfId="9274" xr:uid="{00000000-0005-0000-0000-0000A1290000}"/>
    <cellStyle name="Normal 2 2 2 4 2 4 3 17" xfId="9275" xr:uid="{00000000-0005-0000-0000-0000A2290000}"/>
    <cellStyle name="Normal 2 2 2 4 2 4 3 17 2" xfId="9276" xr:uid="{00000000-0005-0000-0000-0000A3290000}"/>
    <cellStyle name="Normal 2 2 2 4 2 4 3 18" xfId="9277" xr:uid="{00000000-0005-0000-0000-0000A4290000}"/>
    <cellStyle name="Normal 2 2 2 4 2 4 3 18 2" xfId="9278" xr:uid="{00000000-0005-0000-0000-0000A5290000}"/>
    <cellStyle name="Normal 2 2 2 4 2 4 3 19" xfId="9279" xr:uid="{00000000-0005-0000-0000-0000A6290000}"/>
    <cellStyle name="Normal 2 2 2 4 2 4 3 19 2" xfId="9280" xr:uid="{00000000-0005-0000-0000-0000A7290000}"/>
    <cellStyle name="Normal 2 2 2 4 2 4 3 2" xfId="9281" xr:uid="{00000000-0005-0000-0000-0000A8290000}"/>
    <cellStyle name="Normal 2 2 2 4 2 4 3 2 2" xfId="9282" xr:uid="{00000000-0005-0000-0000-0000A9290000}"/>
    <cellStyle name="Normal 2 2 2 4 2 4 3 20" xfId="9283" xr:uid="{00000000-0005-0000-0000-0000AA290000}"/>
    <cellStyle name="Normal 2 2 2 4 2 4 3 20 2" xfId="9284" xr:uid="{00000000-0005-0000-0000-0000AB290000}"/>
    <cellStyle name="Normal 2 2 2 4 2 4 3 21" xfId="9285" xr:uid="{00000000-0005-0000-0000-0000AC290000}"/>
    <cellStyle name="Normal 2 2 2 4 2 4 3 21 2" xfId="9286" xr:uid="{00000000-0005-0000-0000-0000AD290000}"/>
    <cellStyle name="Normal 2 2 2 4 2 4 3 22" xfId="9287" xr:uid="{00000000-0005-0000-0000-0000AE290000}"/>
    <cellStyle name="Normal 2 2 2 4 2 4 3 3" xfId="9288" xr:uid="{00000000-0005-0000-0000-0000AF290000}"/>
    <cellStyle name="Normal 2 2 2 4 2 4 3 3 2" xfId="9289" xr:uid="{00000000-0005-0000-0000-0000B0290000}"/>
    <cellStyle name="Normal 2 2 2 4 2 4 3 4" xfId="9290" xr:uid="{00000000-0005-0000-0000-0000B1290000}"/>
    <cellStyle name="Normal 2 2 2 4 2 4 3 4 2" xfId="9291" xr:uid="{00000000-0005-0000-0000-0000B2290000}"/>
    <cellStyle name="Normal 2 2 2 4 2 4 3 5" xfId="9292" xr:uid="{00000000-0005-0000-0000-0000B3290000}"/>
    <cellStyle name="Normal 2 2 2 4 2 4 3 5 2" xfId="9293" xr:uid="{00000000-0005-0000-0000-0000B4290000}"/>
    <cellStyle name="Normal 2 2 2 4 2 4 3 6" xfId="9294" xr:uid="{00000000-0005-0000-0000-0000B5290000}"/>
    <cellStyle name="Normal 2 2 2 4 2 4 3 6 2" xfId="9295" xr:uid="{00000000-0005-0000-0000-0000B6290000}"/>
    <cellStyle name="Normal 2 2 2 4 2 4 3 7" xfId="9296" xr:uid="{00000000-0005-0000-0000-0000B7290000}"/>
    <cellStyle name="Normal 2 2 2 4 2 4 3 7 2" xfId="9297" xr:uid="{00000000-0005-0000-0000-0000B8290000}"/>
    <cellStyle name="Normal 2 2 2 4 2 4 3 8" xfId="9298" xr:uid="{00000000-0005-0000-0000-0000B9290000}"/>
    <cellStyle name="Normal 2 2 2 4 2 4 3 8 2" xfId="9299" xr:uid="{00000000-0005-0000-0000-0000BA290000}"/>
    <cellStyle name="Normal 2 2 2 4 2 4 3 9" xfId="9300" xr:uid="{00000000-0005-0000-0000-0000BB290000}"/>
    <cellStyle name="Normal 2 2 2 4 2 4 3 9 2" xfId="9301" xr:uid="{00000000-0005-0000-0000-0000BC290000}"/>
    <cellStyle name="Normal 2 2 2 4 2 4 4" xfId="9302" xr:uid="{00000000-0005-0000-0000-0000BD290000}"/>
    <cellStyle name="Normal 2 2 2 4 2 4 4 2" xfId="9303" xr:uid="{00000000-0005-0000-0000-0000BE290000}"/>
    <cellStyle name="Normal 2 2 2 4 2 4 5" xfId="9304" xr:uid="{00000000-0005-0000-0000-0000BF290000}"/>
    <cellStyle name="Normal 2 2 2 4 2 4 5 2" xfId="9305" xr:uid="{00000000-0005-0000-0000-0000C0290000}"/>
    <cellStyle name="Normal 2 2 2 4 2 4 6" xfId="9306" xr:uid="{00000000-0005-0000-0000-0000C1290000}"/>
    <cellStyle name="Normal 2 2 2 4 2 4 6 2" xfId="9307" xr:uid="{00000000-0005-0000-0000-0000C2290000}"/>
    <cellStyle name="Normal 2 2 2 4 2 4 7" xfId="9308" xr:uid="{00000000-0005-0000-0000-0000C3290000}"/>
    <cellStyle name="Normal 2 2 2 4 2 4 7 2" xfId="9309" xr:uid="{00000000-0005-0000-0000-0000C4290000}"/>
    <cellStyle name="Normal 2 2 2 4 2 4 8" xfId="9310" xr:uid="{00000000-0005-0000-0000-0000C5290000}"/>
    <cellStyle name="Normal 2 2 2 4 2 4 8 2" xfId="9311" xr:uid="{00000000-0005-0000-0000-0000C6290000}"/>
    <cellStyle name="Normal 2 2 2 4 2 4 9" xfId="9312" xr:uid="{00000000-0005-0000-0000-0000C7290000}"/>
    <cellStyle name="Normal 2 2 2 4 2 4 9 2" xfId="9313" xr:uid="{00000000-0005-0000-0000-0000C8290000}"/>
    <cellStyle name="Normal 2 2 2 4 2 5" xfId="9314" xr:uid="{00000000-0005-0000-0000-0000C9290000}"/>
    <cellStyle name="Normal 2 2 2 4 2 5 10" xfId="9315" xr:uid="{00000000-0005-0000-0000-0000CA290000}"/>
    <cellStyle name="Normal 2 2 2 4 2 5 10 2" xfId="9316" xr:uid="{00000000-0005-0000-0000-0000CB290000}"/>
    <cellStyle name="Normal 2 2 2 4 2 5 11" xfId="9317" xr:uid="{00000000-0005-0000-0000-0000CC290000}"/>
    <cellStyle name="Normal 2 2 2 4 2 5 11 2" xfId="9318" xr:uid="{00000000-0005-0000-0000-0000CD290000}"/>
    <cellStyle name="Normal 2 2 2 4 2 5 12" xfId="9319" xr:uid="{00000000-0005-0000-0000-0000CE290000}"/>
    <cellStyle name="Normal 2 2 2 4 2 5 12 2" xfId="9320" xr:uid="{00000000-0005-0000-0000-0000CF290000}"/>
    <cellStyle name="Normal 2 2 2 4 2 5 13" xfId="9321" xr:uid="{00000000-0005-0000-0000-0000D0290000}"/>
    <cellStyle name="Normal 2 2 2 4 2 5 13 2" xfId="9322" xr:uid="{00000000-0005-0000-0000-0000D1290000}"/>
    <cellStyle name="Normal 2 2 2 4 2 5 14" xfId="9323" xr:uid="{00000000-0005-0000-0000-0000D2290000}"/>
    <cellStyle name="Normal 2 2 2 4 2 5 14 2" xfId="9324" xr:uid="{00000000-0005-0000-0000-0000D3290000}"/>
    <cellStyle name="Normal 2 2 2 4 2 5 15" xfId="9325" xr:uid="{00000000-0005-0000-0000-0000D4290000}"/>
    <cellStyle name="Normal 2 2 2 4 2 5 15 2" xfId="9326" xr:uid="{00000000-0005-0000-0000-0000D5290000}"/>
    <cellStyle name="Normal 2 2 2 4 2 5 16" xfId="9327" xr:uid="{00000000-0005-0000-0000-0000D6290000}"/>
    <cellStyle name="Normal 2 2 2 4 2 5 16 2" xfId="9328" xr:uid="{00000000-0005-0000-0000-0000D7290000}"/>
    <cellStyle name="Normal 2 2 2 4 2 5 17" xfId="9329" xr:uid="{00000000-0005-0000-0000-0000D8290000}"/>
    <cellStyle name="Normal 2 2 2 4 2 5 17 2" xfId="9330" xr:uid="{00000000-0005-0000-0000-0000D9290000}"/>
    <cellStyle name="Normal 2 2 2 4 2 5 18" xfId="9331" xr:uid="{00000000-0005-0000-0000-0000DA290000}"/>
    <cellStyle name="Normal 2 2 2 4 2 5 18 2" xfId="9332" xr:uid="{00000000-0005-0000-0000-0000DB290000}"/>
    <cellStyle name="Normal 2 2 2 4 2 5 19" xfId="9333" xr:uid="{00000000-0005-0000-0000-0000DC290000}"/>
    <cellStyle name="Normal 2 2 2 4 2 5 19 2" xfId="9334" xr:uid="{00000000-0005-0000-0000-0000DD290000}"/>
    <cellStyle name="Normal 2 2 2 4 2 5 2" xfId="9335" xr:uid="{00000000-0005-0000-0000-0000DE290000}"/>
    <cellStyle name="Normal 2 2 2 4 2 5 2 2" xfId="9336" xr:uid="{00000000-0005-0000-0000-0000DF290000}"/>
    <cellStyle name="Normal 2 2 2 4 2 5 20" xfId="9337" xr:uid="{00000000-0005-0000-0000-0000E0290000}"/>
    <cellStyle name="Normal 2 2 2 4 2 5 20 2" xfId="9338" xr:uid="{00000000-0005-0000-0000-0000E1290000}"/>
    <cellStyle name="Normal 2 2 2 4 2 5 21" xfId="9339" xr:uid="{00000000-0005-0000-0000-0000E2290000}"/>
    <cellStyle name="Normal 2 2 2 4 2 5 21 2" xfId="9340" xr:uid="{00000000-0005-0000-0000-0000E3290000}"/>
    <cellStyle name="Normal 2 2 2 4 2 5 22" xfId="9341" xr:uid="{00000000-0005-0000-0000-0000E4290000}"/>
    <cellStyle name="Normal 2 2 2 4 2 5 3" xfId="9342" xr:uid="{00000000-0005-0000-0000-0000E5290000}"/>
    <cellStyle name="Normal 2 2 2 4 2 5 3 2" xfId="9343" xr:uid="{00000000-0005-0000-0000-0000E6290000}"/>
    <cellStyle name="Normal 2 2 2 4 2 5 4" xfId="9344" xr:uid="{00000000-0005-0000-0000-0000E7290000}"/>
    <cellStyle name="Normal 2 2 2 4 2 5 4 2" xfId="9345" xr:uid="{00000000-0005-0000-0000-0000E8290000}"/>
    <cellStyle name="Normal 2 2 2 4 2 5 5" xfId="9346" xr:uid="{00000000-0005-0000-0000-0000E9290000}"/>
    <cellStyle name="Normal 2 2 2 4 2 5 5 2" xfId="9347" xr:uid="{00000000-0005-0000-0000-0000EA290000}"/>
    <cellStyle name="Normal 2 2 2 4 2 5 6" xfId="9348" xr:uid="{00000000-0005-0000-0000-0000EB290000}"/>
    <cellStyle name="Normal 2 2 2 4 2 5 6 2" xfId="9349" xr:uid="{00000000-0005-0000-0000-0000EC290000}"/>
    <cellStyle name="Normal 2 2 2 4 2 5 7" xfId="9350" xr:uid="{00000000-0005-0000-0000-0000ED290000}"/>
    <cellStyle name="Normal 2 2 2 4 2 5 7 2" xfId="9351" xr:uid="{00000000-0005-0000-0000-0000EE290000}"/>
    <cellStyle name="Normal 2 2 2 4 2 5 8" xfId="9352" xr:uid="{00000000-0005-0000-0000-0000EF290000}"/>
    <cellStyle name="Normal 2 2 2 4 2 5 8 2" xfId="9353" xr:uid="{00000000-0005-0000-0000-0000F0290000}"/>
    <cellStyle name="Normal 2 2 2 4 2 5 9" xfId="9354" xr:uid="{00000000-0005-0000-0000-0000F1290000}"/>
    <cellStyle name="Normal 2 2 2 4 2 5 9 2" xfId="9355" xr:uid="{00000000-0005-0000-0000-0000F2290000}"/>
    <cellStyle name="Normal 2 2 2 4 2 6" xfId="9356" xr:uid="{00000000-0005-0000-0000-0000F3290000}"/>
    <cellStyle name="Normal 2 2 2 4 2 6 10" xfId="9357" xr:uid="{00000000-0005-0000-0000-0000F4290000}"/>
    <cellStyle name="Normal 2 2 2 4 2 6 10 2" xfId="9358" xr:uid="{00000000-0005-0000-0000-0000F5290000}"/>
    <cellStyle name="Normal 2 2 2 4 2 6 11" xfId="9359" xr:uid="{00000000-0005-0000-0000-0000F6290000}"/>
    <cellStyle name="Normal 2 2 2 4 2 6 11 2" xfId="9360" xr:uid="{00000000-0005-0000-0000-0000F7290000}"/>
    <cellStyle name="Normal 2 2 2 4 2 6 12" xfId="9361" xr:uid="{00000000-0005-0000-0000-0000F8290000}"/>
    <cellStyle name="Normal 2 2 2 4 2 6 12 2" xfId="9362" xr:uid="{00000000-0005-0000-0000-0000F9290000}"/>
    <cellStyle name="Normal 2 2 2 4 2 6 13" xfId="9363" xr:uid="{00000000-0005-0000-0000-0000FA290000}"/>
    <cellStyle name="Normal 2 2 2 4 2 6 13 2" xfId="9364" xr:uid="{00000000-0005-0000-0000-0000FB290000}"/>
    <cellStyle name="Normal 2 2 2 4 2 6 14" xfId="9365" xr:uid="{00000000-0005-0000-0000-0000FC290000}"/>
    <cellStyle name="Normal 2 2 2 4 2 6 14 2" xfId="9366" xr:uid="{00000000-0005-0000-0000-0000FD290000}"/>
    <cellStyle name="Normal 2 2 2 4 2 6 15" xfId="9367" xr:uid="{00000000-0005-0000-0000-0000FE290000}"/>
    <cellStyle name="Normal 2 2 2 4 2 6 15 2" xfId="9368" xr:uid="{00000000-0005-0000-0000-0000FF290000}"/>
    <cellStyle name="Normal 2 2 2 4 2 6 16" xfId="9369" xr:uid="{00000000-0005-0000-0000-0000002A0000}"/>
    <cellStyle name="Normal 2 2 2 4 2 6 16 2" xfId="9370" xr:uid="{00000000-0005-0000-0000-0000012A0000}"/>
    <cellStyle name="Normal 2 2 2 4 2 6 17" xfId="9371" xr:uid="{00000000-0005-0000-0000-0000022A0000}"/>
    <cellStyle name="Normal 2 2 2 4 2 6 17 2" xfId="9372" xr:uid="{00000000-0005-0000-0000-0000032A0000}"/>
    <cellStyle name="Normal 2 2 2 4 2 6 18" xfId="9373" xr:uid="{00000000-0005-0000-0000-0000042A0000}"/>
    <cellStyle name="Normal 2 2 2 4 2 6 18 2" xfId="9374" xr:uid="{00000000-0005-0000-0000-0000052A0000}"/>
    <cellStyle name="Normal 2 2 2 4 2 6 19" xfId="9375" xr:uid="{00000000-0005-0000-0000-0000062A0000}"/>
    <cellStyle name="Normal 2 2 2 4 2 6 19 2" xfId="9376" xr:uid="{00000000-0005-0000-0000-0000072A0000}"/>
    <cellStyle name="Normal 2 2 2 4 2 6 2" xfId="9377" xr:uid="{00000000-0005-0000-0000-0000082A0000}"/>
    <cellStyle name="Normal 2 2 2 4 2 6 2 2" xfId="9378" xr:uid="{00000000-0005-0000-0000-0000092A0000}"/>
    <cellStyle name="Normal 2 2 2 4 2 6 20" xfId="9379" xr:uid="{00000000-0005-0000-0000-00000A2A0000}"/>
    <cellStyle name="Normal 2 2 2 4 2 6 20 2" xfId="9380" xr:uid="{00000000-0005-0000-0000-00000B2A0000}"/>
    <cellStyle name="Normal 2 2 2 4 2 6 21" xfId="9381" xr:uid="{00000000-0005-0000-0000-00000C2A0000}"/>
    <cellStyle name="Normal 2 2 2 4 2 6 21 2" xfId="9382" xr:uid="{00000000-0005-0000-0000-00000D2A0000}"/>
    <cellStyle name="Normal 2 2 2 4 2 6 22" xfId="9383" xr:uid="{00000000-0005-0000-0000-00000E2A0000}"/>
    <cellStyle name="Normal 2 2 2 4 2 6 3" xfId="9384" xr:uid="{00000000-0005-0000-0000-00000F2A0000}"/>
    <cellStyle name="Normal 2 2 2 4 2 6 3 2" xfId="9385" xr:uid="{00000000-0005-0000-0000-0000102A0000}"/>
    <cellStyle name="Normal 2 2 2 4 2 6 4" xfId="9386" xr:uid="{00000000-0005-0000-0000-0000112A0000}"/>
    <cellStyle name="Normal 2 2 2 4 2 6 4 2" xfId="9387" xr:uid="{00000000-0005-0000-0000-0000122A0000}"/>
    <cellStyle name="Normal 2 2 2 4 2 6 5" xfId="9388" xr:uid="{00000000-0005-0000-0000-0000132A0000}"/>
    <cellStyle name="Normal 2 2 2 4 2 6 5 2" xfId="9389" xr:uid="{00000000-0005-0000-0000-0000142A0000}"/>
    <cellStyle name="Normal 2 2 2 4 2 6 6" xfId="9390" xr:uid="{00000000-0005-0000-0000-0000152A0000}"/>
    <cellStyle name="Normal 2 2 2 4 2 6 6 2" xfId="9391" xr:uid="{00000000-0005-0000-0000-0000162A0000}"/>
    <cellStyle name="Normal 2 2 2 4 2 6 7" xfId="9392" xr:uid="{00000000-0005-0000-0000-0000172A0000}"/>
    <cellStyle name="Normal 2 2 2 4 2 6 7 2" xfId="9393" xr:uid="{00000000-0005-0000-0000-0000182A0000}"/>
    <cellStyle name="Normal 2 2 2 4 2 6 8" xfId="9394" xr:uid="{00000000-0005-0000-0000-0000192A0000}"/>
    <cellStyle name="Normal 2 2 2 4 2 6 8 2" xfId="9395" xr:uid="{00000000-0005-0000-0000-00001A2A0000}"/>
    <cellStyle name="Normal 2 2 2 4 2 6 9" xfId="9396" xr:uid="{00000000-0005-0000-0000-00001B2A0000}"/>
    <cellStyle name="Normal 2 2 2 4 2 6 9 2" xfId="9397" xr:uid="{00000000-0005-0000-0000-00001C2A0000}"/>
    <cellStyle name="Normal 2 2 2 4 2 7" xfId="9398" xr:uid="{00000000-0005-0000-0000-00001D2A0000}"/>
    <cellStyle name="Normal 2 2 2 4 2 7 2" xfId="9399" xr:uid="{00000000-0005-0000-0000-00001E2A0000}"/>
    <cellStyle name="Normal 2 2 2 4 2 8" xfId="9400" xr:uid="{00000000-0005-0000-0000-00001F2A0000}"/>
    <cellStyle name="Normal 2 2 2 4 2 8 2" xfId="9401" xr:uid="{00000000-0005-0000-0000-0000202A0000}"/>
    <cellStyle name="Normal 2 2 2 4 2 9" xfId="9402" xr:uid="{00000000-0005-0000-0000-0000212A0000}"/>
    <cellStyle name="Normal 2 2 2 4 2 9 2" xfId="9403" xr:uid="{00000000-0005-0000-0000-0000222A0000}"/>
    <cellStyle name="Normal 2 2 2 4 20" xfId="9404" xr:uid="{00000000-0005-0000-0000-0000232A0000}"/>
    <cellStyle name="Normal 2 2 2 4 20 2" xfId="9405" xr:uid="{00000000-0005-0000-0000-0000242A0000}"/>
    <cellStyle name="Normal 2 2 2 4 21" xfId="9406" xr:uid="{00000000-0005-0000-0000-0000252A0000}"/>
    <cellStyle name="Normal 2 2 2 4 21 2" xfId="9407" xr:uid="{00000000-0005-0000-0000-0000262A0000}"/>
    <cellStyle name="Normal 2 2 2 4 22" xfId="9408" xr:uid="{00000000-0005-0000-0000-0000272A0000}"/>
    <cellStyle name="Normal 2 2 2 4 22 2" xfId="9409" xr:uid="{00000000-0005-0000-0000-0000282A0000}"/>
    <cellStyle name="Normal 2 2 2 4 23" xfId="9410" xr:uid="{00000000-0005-0000-0000-0000292A0000}"/>
    <cellStyle name="Normal 2 2 2 4 23 2" xfId="9411" xr:uid="{00000000-0005-0000-0000-00002A2A0000}"/>
    <cellStyle name="Normal 2 2 2 4 24" xfId="9412" xr:uid="{00000000-0005-0000-0000-00002B2A0000}"/>
    <cellStyle name="Normal 2 2 2 4 24 2" xfId="9413" xr:uid="{00000000-0005-0000-0000-00002C2A0000}"/>
    <cellStyle name="Normal 2 2 2 4 25" xfId="9414" xr:uid="{00000000-0005-0000-0000-00002D2A0000}"/>
    <cellStyle name="Normal 2 2 2 4 25 2" xfId="9415" xr:uid="{00000000-0005-0000-0000-00002E2A0000}"/>
    <cellStyle name="Normal 2 2 2 4 26" xfId="9416" xr:uid="{00000000-0005-0000-0000-00002F2A0000}"/>
    <cellStyle name="Normal 2 2 2 4 26 2" xfId="9417" xr:uid="{00000000-0005-0000-0000-0000302A0000}"/>
    <cellStyle name="Normal 2 2 2 4 27" xfId="9418" xr:uid="{00000000-0005-0000-0000-0000312A0000}"/>
    <cellStyle name="Normal 2 2 2 4 27 2" xfId="9419" xr:uid="{00000000-0005-0000-0000-0000322A0000}"/>
    <cellStyle name="Normal 2 2 2 4 28" xfId="9420" xr:uid="{00000000-0005-0000-0000-0000332A0000}"/>
    <cellStyle name="Normal 2 2 2 4 3" xfId="9421" xr:uid="{00000000-0005-0000-0000-0000342A0000}"/>
    <cellStyle name="Normal 2 2 2 4 3 10" xfId="9422" xr:uid="{00000000-0005-0000-0000-0000352A0000}"/>
    <cellStyle name="Normal 2 2 2 4 3 10 2" xfId="9423" xr:uid="{00000000-0005-0000-0000-0000362A0000}"/>
    <cellStyle name="Normal 2 2 2 4 3 11" xfId="9424" xr:uid="{00000000-0005-0000-0000-0000372A0000}"/>
    <cellStyle name="Normal 2 2 2 4 3 11 2" xfId="9425" xr:uid="{00000000-0005-0000-0000-0000382A0000}"/>
    <cellStyle name="Normal 2 2 2 4 3 12" xfId="9426" xr:uid="{00000000-0005-0000-0000-0000392A0000}"/>
    <cellStyle name="Normal 2 2 2 4 3 12 2" xfId="9427" xr:uid="{00000000-0005-0000-0000-00003A2A0000}"/>
    <cellStyle name="Normal 2 2 2 4 3 13" xfId="9428" xr:uid="{00000000-0005-0000-0000-00003B2A0000}"/>
    <cellStyle name="Normal 2 2 2 4 3 13 2" xfId="9429" xr:uid="{00000000-0005-0000-0000-00003C2A0000}"/>
    <cellStyle name="Normal 2 2 2 4 3 14" xfId="9430" xr:uid="{00000000-0005-0000-0000-00003D2A0000}"/>
    <cellStyle name="Normal 2 2 2 4 3 14 2" xfId="9431" xr:uid="{00000000-0005-0000-0000-00003E2A0000}"/>
    <cellStyle name="Normal 2 2 2 4 3 15" xfId="9432" xr:uid="{00000000-0005-0000-0000-00003F2A0000}"/>
    <cellStyle name="Normal 2 2 2 4 3 15 2" xfId="9433" xr:uid="{00000000-0005-0000-0000-0000402A0000}"/>
    <cellStyle name="Normal 2 2 2 4 3 16" xfId="9434" xr:uid="{00000000-0005-0000-0000-0000412A0000}"/>
    <cellStyle name="Normal 2 2 2 4 3 16 2" xfId="9435" xr:uid="{00000000-0005-0000-0000-0000422A0000}"/>
    <cellStyle name="Normal 2 2 2 4 3 17" xfId="9436" xr:uid="{00000000-0005-0000-0000-0000432A0000}"/>
    <cellStyle name="Normal 2 2 2 4 3 17 2" xfId="9437" xr:uid="{00000000-0005-0000-0000-0000442A0000}"/>
    <cellStyle name="Normal 2 2 2 4 3 18" xfId="9438" xr:uid="{00000000-0005-0000-0000-0000452A0000}"/>
    <cellStyle name="Normal 2 2 2 4 3 18 2" xfId="9439" xr:uid="{00000000-0005-0000-0000-0000462A0000}"/>
    <cellStyle name="Normal 2 2 2 4 3 19" xfId="9440" xr:uid="{00000000-0005-0000-0000-0000472A0000}"/>
    <cellStyle name="Normal 2 2 2 4 3 19 2" xfId="9441" xr:uid="{00000000-0005-0000-0000-0000482A0000}"/>
    <cellStyle name="Normal 2 2 2 4 3 2" xfId="9442" xr:uid="{00000000-0005-0000-0000-0000492A0000}"/>
    <cellStyle name="Normal 2 2 2 4 3 2 10" xfId="9443" xr:uid="{00000000-0005-0000-0000-00004A2A0000}"/>
    <cellStyle name="Normal 2 2 2 4 3 2 10 2" xfId="9444" xr:uid="{00000000-0005-0000-0000-00004B2A0000}"/>
    <cellStyle name="Normal 2 2 2 4 3 2 11" xfId="9445" xr:uid="{00000000-0005-0000-0000-00004C2A0000}"/>
    <cellStyle name="Normal 2 2 2 4 3 2 11 2" xfId="9446" xr:uid="{00000000-0005-0000-0000-00004D2A0000}"/>
    <cellStyle name="Normal 2 2 2 4 3 2 12" xfId="9447" xr:uid="{00000000-0005-0000-0000-00004E2A0000}"/>
    <cellStyle name="Normal 2 2 2 4 3 2 12 2" xfId="9448" xr:uid="{00000000-0005-0000-0000-00004F2A0000}"/>
    <cellStyle name="Normal 2 2 2 4 3 2 13" xfId="9449" xr:uid="{00000000-0005-0000-0000-0000502A0000}"/>
    <cellStyle name="Normal 2 2 2 4 3 2 13 2" xfId="9450" xr:uid="{00000000-0005-0000-0000-0000512A0000}"/>
    <cellStyle name="Normal 2 2 2 4 3 2 14" xfId="9451" xr:uid="{00000000-0005-0000-0000-0000522A0000}"/>
    <cellStyle name="Normal 2 2 2 4 3 2 14 2" xfId="9452" xr:uid="{00000000-0005-0000-0000-0000532A0000}"/>
    <cellStyle name="Normal 2 2 2 4 3 2 15" xfId="9453" xr:uid="{00000000-0005-0000-0000-0000542A0000}"/>
    <cellStyle name="Normal 2 2 2 4 3 2 15 2" xfId="9454" xr:uid="{00000000-0005-0000-0000-0000552A0000}"/>
    <cellStyle name="Normal 2 2 2 4 3 2 16" xfId="9455" xr:uid="{00000000-0005-0000-0000-0000562A0000}"/>
    <cellStyle name="Normal 2 2 2 4 3 2 16 2" xfId="9456" xr:uid="{00000000-0005-0000-0000-0000572A0000}"/>
    <cellStyle name="Normal 2 2 2 4 3 2 17" xfId="9457" xr:uid="{00000000-0005-0000-0000-0000582A0000}"/>
    <cellStyle name="Normal 2 2 2 4 3 2 17 2" xfId="9458" xr:uid="{00000000-0005-0000-0000-0000592A0000}"/>
    <cellStyle name="Normal 2 2 2 4 3 2 18" xfId="9459" xr:uid="{00000000-0005-0000-0000-00005A2A0000}"/>
    <cellStyle name="Normal 2 2 2 4 3 2 18 2" xfId="9460" xr:uid="{00000000-0005-0000-0000-00005B2A0000}"/>
    <cellStyle name="Normal 2 2 2 4 3 2 19" xfId="9461" xr:uid="{00000000-0005-0000-0000-00005C2A0000}"/>
    <cellStyle name="Normal 2 2 2 4 3 2 19 2" xfId="9462" xr:uid="{00000000-0005-0000-0000-00005D2A0000}"/>
    <cellStyle name="Normal 2 2 2 4 3 2 2" xfId="9463" xr:uid="{00000000-0005-0000-0000-00005E2A0000}"/>
    <cellStyle name="Normal 2 2 2 4 3 2 2 2" xfId="9464" xr:uid="{00000000-0005-0000-0000-00005F2A0000}"/>
    <cellStyle name="Normal 2 2 2 4 3 2 20" xfId="9465" xr:uid="{00000000-0005-0000-0000-0000602A0000}"/>
    <cellStyle name="Normal 2 2 2 4 3 2 20 2" xfId="9466" xr:uid="{00000000-0005-0000-0000-0000612A0000}"/>
    <cellStyle name="Normal 2 2 2 4 3 2 21" xfId="9467" xr:uid="{00000000-0005-0000-0000-0000622A0000}"/>
    <cellStyle name="Normal 2 2 2 4 3 2 21 2" xfId="9468" xr:uid="{00000000-0005-0000-0000-0000632A0000}"/>
    <cellStyle name="Normal 2 2 2 4 3 2 22" xfId="9469" xr:uid="{00000000-0005-0000-0000-0000642A0000}"/>
    <cellStyle name="Normal 2 2 2 4 3 2 3" xfId="9470" xr:uid="{00000000-0005-0000-0000-0000652A0000}"/>
    <cellStyle name="Normal 2 2 2 4 3 2 3 2" xfId="9471" xr:uid="{00000000-0005-0000-0000-0000662A0000}"/>
    <cellStyle name="Normal 2 2 2 4 3 2 4" xfId="9472" xr:uid="{00000000-0005-0000-0000-0000672A0000}"/>
    <cellStyle name="Normal 2 2 2 4 3 2 4 2" xfId="9473" xr:uid="{00000000-0005-0000-0000-0000682A0000}"/>
    <cellStyle name="Normal 2 2 2 4 3 2 5" xfId="9474" xr:uid="{00000000-0005-0000-0000-0000692A0000}"/>
    <cellStyle name="Normal 2 2 2 4 3 2 5 2" xfId="9475" xr:uid="{00000000-0005-0000-0000-00006A2A0000}"/>
    <cellStyle name="Normal 2 2 2 4 3 2 6" xfId="9476" xr:uid="{00000000-0005-0000-0000-00006B2A0000}"/>
    <cellStyle name="Normal 2 2 2 4 3 2 6 2" xfId="9477" xr:uid="{00000000-0005-0000-0000-00006C2A0000}"/>
    <cellStyle name="Normal 2 2 2 4 3 2 7" xfId="9478" xr:uid="{00000000-0005-0000-0000-00006D2A0000}"/>
    <cellStyle name="Normal 2 2 2 4 3 2 7 2" xfId="9479" xr:uid="{00000000-0005-0000-0000-00006E2A0000}"/>
    <cellStyle name="Normal 2 2 2 4 3 2 8" xfId="9480" xr:uid="{00000000-0005-0000-0000-00006F2A0000}"/>
    <cellStyle name="Normal 2 2 2 4 3 2 8 2" xfId="9481" xr:uid="{00000000-0005-0000-0000-0000702A0000}"/>
    <cellStyle name="Normal 2 2 2 4 3 2 9" xfId="9482" xr:uid="{00000000-0005-0000-0000-0000712A0000}"/>
    <cellStyle name="Normal 2 2 2 4 3 2 9 2" xfId="9483" xr:uid="{00000000-0005-0000-0000-0000722A0000}"/>
    <cellStyle name="Normal 2 2 2 4 3 20" xfId="9484" xr:uid="{00000000-0005-0000-0000-0000732A0000}"/>
    <cellStyle name="Normal 2 2 2 4 3 20 2" xfId="9485" xr:uid="{00000000-0005-0000-0000-0000742A0000}"/>
    <cellStyle name="Normal 2 2 2 4 3 21" xfId="9486" xr:uid="{00000000-0005-0000-0000-0000752A0000}"/>
    <cellStyle name="Normal 2 2 2 4 3 21 2" xfId="9487" xr:uid="{00000000-0005-0000-0000-0000762A0000}"/>
    <cellStyle name="Normal 2 2 2 4 3 22" xfId="9488" xr:uid="{00000000-0005-0000-0000-0000772A0000}"/>
    <cellStyle name="Normal 2 2 2 4 3 22 2" xfId="9489" xr:uid="{00000000-0005-0000-0000-0000782A0000}"/>
    <cellStyle name="Normal 2 2 2 4 3 23" xfId="9490" xr:uid="{00000000-0005-0000-0000-0000792A0000}"/>
    <cellStyle name="Normal 2 2 2 4 3 23 2" xfId="9491" xr:uid="{00000000-0005-0000-0000-00007A2A0000}"/>
    <cellStyle name="Normal 2 2 2 4 3 24" xfId="9492" xr:uid="{00000000-0005-0000-0000-00007B2A0000}"/>
    <cellStyle name="Normal 2 2 2 4 3 3" xfId="9493" xr:uid="{00000000-0005-0000-0000-00007C2A0000}"/>
    <cellStyle name="Normal 2 2 2 4 3 3 10" xfId="9494" xr:uid="{00000000-0005-0000-0000-00007D2A0000}"/>
    <cellStyle name="Normal 2 2 2 4 3 3 10 2" xfId="9495" xr:uid="{00000000-0005-0000-0000-00007E2A0000}"/>
    <cellStyle name="Normal 2 2 2 4 3 3 11" xfId="9496" xr:uid="{00000000-0005-0000-0000-00007F2A0000}"/>
    <cellStyle name="Normal 2 2 2 4 3 3 11 2" xfId="9497" xr:uid="{00000000-0005-0000-0000-0000802A0000}"/>
    <cellStyle name="Normal 2 2 2 4 3 3 12" xfId="9498" xr:uid="{00000000-0005-0000-0000-0000812A0000}"/>
    <cellStyle name="Normal 2 2 2 4 3 3 12 2" xfId="9499" xr:uid="{00000000-0005-0000-0000-0000822A0000}"/>
    <cellStyle name="Normal 2 2 2 4 3 3 13" xfId="9500" xr:uid="{00000000-0005-0000-0000-0000832A0000}"/>
    <cellStyle name="Normal 2 2 2 4 3 3 13 2" xfId="9501" xr:uid="{00000000-0005-0000-0000-0000842A0000}"/>
    <cellStyle name="Normal 2 2 2 4 3 3 14" xfId="9502" xr:uid="{00000000-0005-0000-0000-0000852A0000}"/>
    <cellStyle name="Normal 2 2 2 4 3 3 14 2" xfId="9503" xr:uid="{00000000-0005-0000-0000-0000862A0000}"/>
    <cellStyle name="Normal 2 2 2 4 3 3 15" xfId="9504" xr:uid="{00000000-0005-0000-0000-0000872A0000}"/>
    <cellStyle name="Normal 2 2 2 4 3 3 15 2" xfId="9505" xr:uid="{00000000-0005-0000-0000-0000882A0000}"/>
    <cellStyle name="Normal 2 2 2 4 3 3 16" xfId="9506" xr:uid="{00000000-0005-0000-0000-0000892A0000}"/>
    <cellStyle name="Normal 2 2 2 4 3 3 16 2" xfId="9507" xr:uid="{00000000-0005-0000-0000-00008A2A0000}"/>
    <cellStyle name="Normal 2 2 2 4 3 3 17" xfId="9508" xr:uid="{00000000-0005-0000-0000-00008B2A0000}"/>
    <cellStyle name="Normal 2 2 2 4 3 3 17 2" xfId="9509" xr:uid="{00000000-0005-0000-0000-00008C2A0000}"/>
    <cellStyle name="Normal 2 2 2 4 3 3 18" xfId="9510" xr:uid="{00000000-0005-0000-0000-00008D2A0000}"/>
    <cellStyle name="Normal 2 2 2 4 3 3 18 2" xfId="9511" xr:uid="{00000000-0005-0000-0000-00008E2A0000}"/>
    <cellStyle name="Normal 2 2 2 4 3 3 19" xfId="9512" xr:uid="{00000000-0005-0000-0000-00008F2A0000}"/>
    <cellStyle name="Normal 2 2 2 4 3 3 19 2" xfId="9513" xr:uid="{00000000-0005-0000-0000-0000902A0000}"/>
    <cellStyle name="Normal 2 2 2 4 3 3 2" xfId="9514" xr:uid="{00000000-0005-0000-0000-0000912A0000}"/>
    <cellStyle name="Normal 2 2 2 4 3 3 2 2" xfId="9515" xr:uid="{00000000-0005-0000-0000-0000922A0000}"/>
    <cellStyle name="Normal 2 2 2 4 3 3 20" xfId="9516" xr:uid="{00000000-0005-0000-0000-0000932A0000}"/>
    <cellStyle name="Normal 2 2 2 4 3 3 20 2" xfId="9517" xr:uid="{00000000-0005-0000-0000-0000942A0000}"/>
    <cellStyle name="Normal 2 2 2 4 3 3 21" xfId="9518" xr:uid="{00000000-0005-0000-0000-0000952A0000}"/>
    <cellStyle name="Normal 2 2 2 4 3 3 21 2" xfId="9519" xr:uid="{00000000-0005-0000-0000-0000962A0000}"/>
    <cellStyle name="Normal 2 2 2 4 3 3 22" xfId="9520" xr:uid="{00000000-0005-0000-0000-0000972A0000}"/>
    <cellStyle name="Normal 2 2 2 4 3 3 3" xfId="9521" xr:uid="{00000000-0005-0000-0000-0000982A0000}"/>
    <cellStyle name="Normal 2 2 2 4 3 3 3 2" xfId="9522" xr:uid="{00000000-0005-0000-0000-0000992A0000}"/>
    <cellStyle name="Normal 2 2 2 4 3 3 4" xfId="9523" xr:uid="{00000000-0005-0000-0000-00009A2A0000}"/>
    <cellStyle name="Normal 2 2 2 4 3 3 4 2" xfId="9524" xr:uid="{00000000-0005-0000-0000-00009B2A0000}"/>
    <cellStyle name="Normal 2 2 2 4 3 3 5" xfId="9525" xr:uid="{00000000-0005-0000-0000-00009C2A0000}"/>
    <cellStyle name="Normal 2 2 2 4 3 3 5 2" xfId="9526" xr:uid="{00000000-0005-0000-0000-00009D2A0000}"/>
    <cellStyle name="Normal 2 2 2 4 3 3 6" xfId="9527" xr:uid="{00000000-0005-0000-0000-00009E2A0000}"/>
    <cellStyle name="Normal 2 2 2 4 3 3 6 2" xfId="9528" xr:uid="{00000000-0005-0000-0000-00009F2A0000}"/>
    <cellStyle name="Normal 2 2 2 4 3 3 7" xfId="9529" xr:uid="{00000000-0005-0000-0000-0000A02A0000}"/>
    <cellStyle name="Normal 2 2 2 4 3 3 7 2" xfId="9530" xr:uid="{00000000-0005-0000-0000-0000A12A0000}"/>
    <cellStyle name="Normal 2 2 2 4 3 3 8" xfId="9531" xr:uid="{00000000-0005-0000-0000-0000A22A0000}"/>
    <cellStyle name="Normal 2 2 2 4 3 3 8 2" xfId="9532" xr:uid="{00000000-0005-0000-0000-0000A32A0000}"/>
    <cellStyle name="Normal 2 2 2 4 3 3 9" xfId="9533" xr:uid="{00000000-0005-0000-0000-0000A42A0000}"/>
    <cellStyle name="Normal 2 2 2 4 3 3 9 2" xfId="9534" xr:uid="{00000000-0005-0000-0000-0000A52A0000}"/>
    <cellStyle name="Normal 2 2 2 4 3 4" xfId="9535" xr:uid="{00000000-0005-0000-0000-0000A62A0000}"/>
    <cellStyle name="Normal 2 2 2 4 3 4 2" xfId="9536" xr:uid="{00000000-0005-0000-0000-0000A72A0000}"/>
    <cellStyle name="Normal 2 2 2 4 3 5" xfId="9537" xr:uid="{00000000-0005-0000-0000-0000A82A0000}"/>
    <cellStyle name="Normal 2 2 2 4 3 5 2" xfId="9538" xr:uid="{00000000-0005-0000-0000-0000A92A0000}"/>
    <cellStyle name="Normal 2 2 2 4 3 6" xfId="9539" xr:uid="{00000000-0005-0000-0000-0000AA2A0000}"/>
    <cellStyle name="Normal 2 2 2 4 3 6 2" xfId="9540" xr:uid="{00000000-0005-0000-0000-0000AB2A0000}"/>
    <cellStyle name="Normal 2 2 2 4 3 7" xfId="9541" xr:uid="{00000000-0005-0000-0000-0000AC2A0000}"/>
    <cellStyle name="Normal 2 2 2 4 3 7 2" xfId="9542" xr:uid="{00000000-0005-0000-0000-0000AD2A0000}"/>
    <cellStyle name="Normal 2 2 2 4 3 8" xfId="9543" xr:uid="{00000000-0005-0000-0000-0000AE2A0000}"/>
    <cellStyle name="Normal 2 2 2 4 3 8 2" xfId="9544" xr:uid="{00000000-0005-0000-0000-0000AF2A0000}"/>
    <cellStyle name="Normal 2 2 2 4 3 9" xfId="9545" xr:uid="{00000000-0005-0000-0000-0000B02A0000}"/>
    <cellStyle name="Normal 2 2 2 4 3 9 2" xfId="9546" xr:uid="{00000000-0005-0000-0000-0000B12A0000}"/>
    <cellStyle name="Normal 2 2 2 4 4" xfId="9547" xr:uid="{00000000-0005-0000-0000-0000B22A0000}"/>
    <cellStyle name="Normal 2 2 2 4 4 10" xfId="9548" xr:uid="{00000000-0005-0000-0000-0000B32A0000}"/>
    <cellStyle name="Normal 2 2 2 4 4 10 2" xfId="9549" xr:uid="{00000000-0005-0000-0000-0000B42A0000}"/>
    <cellStyle name="Normal 2 2 2 4 4 11" xfId="9550" xr:uid="{00000000-0005-0000-0000-0000B52A0000}"/>
    <cellStyle name="Normal 2 2 2 4 4 11 2" xfId="9551" xr:uid="{00000000-0005-0000-0000-0000B62A0000}"/>
    <cellStyle name="Normal 2 2 2 4 4 12" xfId="9552" xr:uid="{00000000-0005-0000-0000-0000B72A0000}"/>
    <cellStyle name="Normal 2 2 2 4 4 12 2" xfId="9553" xr:uid="{00000000-0005-0000-0000-0000B82A0000}"/>
    <cellStyle name="Normal 2 2 2 4 4 13" xfId="9554" xr:uid="{00000000-0005-0000-0000-0000B92A0000}"/>
    <cellStyle name="Normal 2 2 2 4 4 13 2" xfId="9555" xr:uid="{00000000-0005-0000-0000-0000BA2A0000}"/>
    <cellStyle name="Normal 2 2 2 4 4 14" xfId="9556" xr:uid="{00000000-0005-0000-0000-0000BB2A0000}"/>
    <cellStyle name="Normal 2 2 2 4 4 14 2" xfId="9557" xr:uid="{00000000-0005-0000-0000-0000BC2A0000}"/>
    <cellStyle name="Normal 2 2 2 4 4 15" xfId="9558" xr:uid="{00000000-0005-0000-0000-0000BD2A0000}"/>
    <cellStyle name="Normal 2 2 2 4 4 15 2" xfId="9559" xr:uid="{00000000-0005-0000-0000-0000BE2A0000}"/>
    <cellStyle name="Normal 2 2 2 4 4 16" xfId="9560" xr:uid="{00000000-0005-0000-0000-0000BF2A0000}"/>
    <cellStyle name="Normal 2 2 2 4 4 16 2" xfId="9561" xr:uid="{00000000-0005-0000-0000-0000C02A0000}"/>
    <cellStyle name="Normal 2 2 2 4 4 17" xfId="9562" xr:uid="{00000000-0005-0000-0000-0000C12A0000}"/>
    <cellStyle name="Normal 2 2 2 4 4 17 2" xfId="9563" xr:uid="{00000000-0005-0000-0000-0000C22A0000}"/>
    <cellStyle name="Normal 2 2 2 4 4 18" xfId="9564" xr:uid="{00000000-0005-0000-0000-0000C32A0000}"/>
    <cellStyle name="Normal 2 2 2 4 4 18 2" xfId="9565" xr:uid="{00000000-0005-0000-0000-0000C42A0000}"/>
    <cellStyle name="Normal 2 2 2 4 4 19" xfId="9566" xr:uid="{00000000-0005-0000-0000-0000C52A0000}"/>
    <cellStyle name="Normal 2 2 2 4 4 19 2" xfId="9567" xr:uid="{00000000-0005-0000-0000-0000C62A0000}"/>
    <cellStyle name="Normal 2 2 2 4 4 2" xfId="9568" xr:uid="{00000000-0005-0000-0000-0000C72A0000}"/>
    <cellStyle name="Normal 2 2 2 4 4 2 10" xfId="9569" xr:uid="{00000000-0005-0000-0000-0000C82A0000}"/>
    <cellStyle name="Normal 2 2 2 4 4 2 10 2" xfId="9570" xr:uid="{00000000-0005-0000-0000-0000C92A0000}"/>
    <cellStyle name="Normal 2 2 2 4 4 2 11" xfId="9571" xr:uid="{00000000-0005-0000-0000-0000CA2A0000}"/>
    <cellStyle name="Normal 2 2 2 4 4 2 11 2" xfId="9572" xr:uid="{00000000-0005-0000-0000-0000CB2A0000}"/>
    <cellStyle name="Normal 2 2 2 4 4 2 12" xfId="9573" xr:uid="{00000000-0005-0000-0000-0000CC2A0000}"/>
    <cellStyle name="Normal 2 2 2 4 4 2 12 2" xfId="9574" xr:uid="{00000000-0005-0000-0000-0000CD2A0000}"/>
    <cellStyle name="Normal 2 2 2 4 4 2 13" xfId="9575" xr:uid="{00000000-0005-0000-0000-0000CE2A0000}"/>
    <cellStyle name="Normal 2 2 2 4 4 2 13 2" xfId="9576" xr:uid="{00000000-0005-0000-0000-0000CF2A0000}"/>
    <cellStyle name="Normal 2 2 2 4 4 2 14" xfId="9577" xr:uid="{00000000-0005-0000-0000-0000D02A0000}"/>
    <cellStyle name="Normal 2 2 2 4 4 2 14 2" xfId="9578" xr:uid="{00000000-0005-0000-0000-0000D12A0000}"/>
    <cellStyle name="Normal 2 2 2 4 4 2 15" xfId="9579" xr:uid="{00000000-0005-0000-0000-0000D22A0000}"/>
    <cellStyle name="Normal 2 2 2 4 4 2 15 2" xfId="9580" xr:uid="{00000000-0005-0000-0000-0000D32A0000}"/>
    <cellStyle name="Normal 2 2 2 4 4 2 16" xfId="9581" xr:uid="{00000000-0005-0000-0000-0000D42A0000}"/>
    <cellStyle name="Normal 2 2 2 4 4 2 16 2" xfId="9582" xr:uid="{00000000-0005-0000-0000-0000D52A0000}"/>
    <cellStyle name="Normal 2 2 2 4 4 2 17" xfId="9583" xr:uid="{00000000-0005-0000-0000-0000D62A0000}"/>
    <cellStyle name="Normal 2 2 2 4 4 2 17 2" xfId="9584" xr:uid="{00000000-0005-0000-0000-0000D72A0000}"/>
    <cellStyle name="Normal 2 2 2 4 4 2 18" xfId="9585" xr:uid="{00000000-0005-0000-0000-0000D82A0000}"/>
    <cellStyle name="Normal 2 2 2 4 4 2 18 2" xfId="9586" xr:uid="{00000000-0005-0000-0000-0000D92A0000}"/>
    <cellStyle name="Normal 2 2 2 4 4 2 19" xfId="9587" xr:uid="{00000000-0005-0000-0000-0000DA2A0000}"/>
    <cellStyle name="Normal 2 2 2 4 4 2 19 2" xfId="9588" xr:uid="{00000000-0005-0000-0000-0000DB2A0000}"/>
    <cellStyle name="Normal 2 2 2 4 4 2 2" xfId="9589" xr:uid="{00000000-0005-0000-0000-0000DC2A0000}"/>
    <cellStyle name="Normal 2 2 2 4 4 2 2 2" xfId="9590" xr:uid="{00000000-0005-0000-0000-0000DD2A0000}"/>
    <cellStyle name="Normal 2 2 2 4 4 2 20" xfId="9591" xr:uid="{00000000-0005-0000-0000-0000DE2A0000}"/>
    <cellStyle name="Normal 2 2 2 4 4 2 20 2" xfId="9592" xr:uid="{00000000-0005-0000-0000-0000DF2A0000}"/>
    <cellStyle name="Normal 2 2 2 4 4 2 21" xfId="9593" xr:uid="{00000000-0005-0000-0000-0000E02A0000}"/>
    <cellStyle name="Normal 2 2 2 4 4 2 21 2" xfId="9594" xr:uid="{00000000-0005-0000-0000-0000E12A0000}"/>
    <cellStyle name="Normal 2 2 2 4 4 2 22" xfId="9595" xr:uid="{00000000-0005-0000-0000-0000E22A0000}"/>
    <cellStyle name="Normal 2 2 2 4 4 2 3" xfId="9596" xr:uid="{00000000-0005-0000-0000-0000E32A0000}"/>
    <cellStyle name="Normal 2 2 2 4 4 2 3 2" xfId="9597" xr:uid="{00000000-0005-0000-0000-0000E42A0000}"/>
    <cellStyle name="Normal 2 2 2 4 4 2 4" xfId="9598" xr:uid="{00000000-0005-0000-0000-0000E52A0000}"/>
    <cellStyle name="Normal 2 2 2 4 4 2 4 2" xfId="9599" xr:uid="{00000000-0005-0000-0000-0000E62A0000}"/>
    <cellStyle name="Normal 2 2 2 4 4 2 5" xfId="9600" xr:uid="{00000000-0005-0000-0000-0000E72A0000}"/>
    <cellStyle name="Normal 2 2 2 4 4 2 5 2" xfId="9601" xr:uid="{00000000-0005-0000-0000-0000E82A0000}"/>
    <cellStyle name="Normal 2 2 2 4 4 2 6" xfId="9602" xr:uid="{00000000-0005-0000-0000-0000E92A0000}"/>
    <cellStyle name="Normal 2 2 2 4 4 2 6 2" xfId="9603" xr:uid="{00000000-0005-0000-0000-0000EA2A0000}"/>
    <cellStyle name="Normal 2 2 2 4 4 2 7" xfId="9604" xr:uid="{00000000-0005-0000-0000-0000EB2A0000}"/>
    <cellStyle name="Normal 2 2 2 4 4 2 7 2" xfId="9605" xr:uid="{00000000-0005-0000-0000-0000EC2A0000}"/>
    <cellStyle name="Normal 2 2 2 4 4 2 8" xfId="9606" xr:uid="{00000000-0005-0000-0000-0000ED2A0000}"/>
    <cellStyle name="Normal 2 2 2 4 4 2 8 2" xfId="9607" xr:uid="{00000000-0005-0000-0000-0000EE2A0000}"/>
    <cellStyle name="Normal 2 2 2 4 4 2 9" xfId="9608" xr:uid="{00000000-0005-0000-0000-0000EF2A0000}"/>
    <cellStyle name="Normal 2 2 2 4 4 2 9 2" xfId="9609" xr:uid="{00000000-0005-0000-0000-0000F02A0000}"/>
    <cellStyle name="Normal 2 2 2 4 4 20" xfId="9610" xr:uid="{00000000-0005-0000-0000-0000F12A0000}"/>
    <cellStyle name="Normal 2 2 2 4 4 20 2" xfId="9611" xr:uid="{00000000-0005-0000-0000-0000F22A0000}"/>
    <cellStyle name="Normal 2 2 2 4 4 21" xfId="9612" xr:uid="{00000000-0005-0000-0000-0000F32A0000}"/>
    <cellStyle name="Normal 2 2 2 4 4 21 2" xfId="9613" xr:uid="{00000000-0005-0000-0000-0000F42A0000}"/>
    <cellStyle name="Normal 2 2 2 4 4 22" xfId="9614" xr:uid="{00000000-0005-0000-0000-0000F52A0000}"/>
    <cellStyle name="Normal 2 2 2 4 4 22 2" xfId="9615" xr:uid="{00000000-0005-0000-0000-0000F62A0000}"/>
    <cellStyle name="Normal 2 2 2 4 4 23" xfId="9616" xr:uid="{00000000-0005-0000-0000-0000F72A0000}"/>
    <cellStyle name="Normal 2 2 2 4 4 23 2" xfId="9617" xr:uid="{00000000-0005-0000-0000-0000F82A0000}"/>
    <cellStyle name="Normal 2 2 2 4 4 24" xfId="9618" xr:uid="{00000000-0005-0000-0000-0000F92A0000}"/>
    <cellStyle name="Normal 2 2 2 4 4 3" xfId="9619" xr:uid="{00000000-0005-0000-0000-0000FA2A0000}"/>
    <cellStyle name="Normal 2 2 2 4 4 3 10" xfId="9620" xr:uid="{00000000-0005-0000-0000-0000FB2A0000}"/>
    <cellStyle name="Normal 2 2 2 4 4 3 10 2" xfId="9621" xr:uid="{00000000-0005-0000-0000-0000FC2A0000}"/>
    <cellStyle name="Normal 2 2 2 4 4 3 11" xfId="9622" xr:uid="{00000000-0005-0000-0000-0000FD2A0000}"/>
    <cellStyle name="Normal 2 2 2 4 4 3 11 2" xfId="9623" xr:uid="{00000000-0005-0000-0000-0000FE2A0000}"/>
    <cellStyle name="Normal 2 2 2 4 4 3 12" xfId="9624" xr:uid="{00000000-0005-0000-0000-0000FF2A0000}"/>
    <cellStyle name="Normal 2 2 2 4 4 3 12 2" xfId="9625" xr:uid="{00000000-0005-0000-0000-0000002B0000}"/>
    <cellStyle name="Normal 2 2 2 4 4 3 13" xfId="9626" xr:uid="{00000000-0005-0000-0000-0000012B0000}"/>
    <cellStyle name="Normal 2 2 2 4 4 3 13 2" xfId="9627" xr:uid="{00000000-0005-0000-0000-0000022B0000}"/>
    <cellStyle name="Normal 2 2 2 4 4 3 14" xfId="9628" xr:uid="{00000000-0005-0000-0000-0000032B0000}"/>
    <cellStyle name="Normal 2 2 2 4 4 3 14 2" xfId="9629" xr:uid="{00000000-0005-0000-0000-0000042B0000}"/>
    <cellStyle name="Normal 2 2 2 4 4 3 15" xfId="9630" xr:uid="{00000000-0005-0000-0000-0000052B0000}"/>
    <cellStyle name="Normal 2 2 2 4 4 3 15 2" xfId="9631" xr:uid="{00000000-0005-0000-0000-0000062B0000}"/>
    <cellStyle name="Normal 2 2 2 4 4 3 16" xfId="9632" xr:uid="{00000000-0005-0000-0000-0000072B0000}"/>
    <cellStyle name="Normal 2 2 2 4 4 3 16 2" xfId="9633" xr:uid="{00000000-0005-0000-0000-0000082B0000}"/>
    <cellStyle name="Normal 2 2 2 4 4 3 17" xfId="9634" xr:uid="{00000000-0005-0000-0000-0000092B0000}"/>
    <cellStyle name="Normal 2 2 2 4 4 3 17 2" xfId="9635" xr:uid="{00000000-0005-0000-0000-00000A2B0000}"/>
    <cellStyle name="Normal 2 2 2 4 4 3 18" xfId="9636" xr:uid="{00000000-0005-0000-0000-00000B2B0000}"/>
    <cellStyle name="Normal 2 2 2 4 4 3 18 2" xfId="9637" xr:uid="{00000000-0005-0000-0000-00000C2B0000}"/>
    <cellStyle name="Normal 2 2 2 4 4 3 19" xfId="9638" xr:uid="{00000000-0005-0000-0000-00000D2B0000}"/>
    <cellStyle name="Normal 2 2 2 4 4 3 19 2" xfId="9639" xr:uid="{00000000-0005-0000-0000-00000E2B0000}"/>
    <cellStyle name="Normal 2 2 2 4 4 3 2" xfId="9640" xr:uid="{00000000-0005-0000-0000-00000F2B0000}"/>
    <cellStyle name="Normal 2 2 2 4 4 3 2 2" xfId="9641" xr:uid="{00000000-0005-0000-0000-0000102B0000}"/>
    <cellStyle name="Normal 2 2 2 4 4 3 20" xfId="9642" xr:uid="{00000000-0005-0000-0000-0000112B0000}"/>
    <cellStyle name="Normal 2 2 2 4 4 3 20 2" xfId="9643" xr:uid="{00000000-0005-0000-0000-0000122B0000}"/>
    <cellStyle name="Normal 2 2 2 4 4 3 21" xfId="9644" xr:uid="{00000000-0005-0000-0000-0000132B0000}"/>
    <cellStyle name="Normal 2 2 2 4 4 3 21 2" xfId="9645" xr:uid="{00000000-0005-0000-0000-0000142B0000}"/>
    <cellStyle name="Normal 2 2 2 4 4 3 22" xfId="9646" xr:uid="{00000000-0005-0000-0000-0000152B0000}"/>
    <cellStyle name="Normal 2 2 2 4 4 3 3" xfId="9647" xr:uid="{00000000-0005-0000-0000-0000162B0000}"/>
    <cellStyle name="Normal 2 2 2 4 4 3 3 2" xfId="9648" xr:uid="{00000000-0005-0000-0000-0000172B0000}"/>
    <cellStyle name="Normal 2 2 2 4 4 3 4" xfId="9649" xr:uid="{00000000-0005-0000-0000-0000182B0000}"/>
    <cellStyle name="Normal 2 2 2 4 4 3 4 2" xfId="9650" xr:uid="{00000000-0005-0000-0000-0000192B0000}"/>
    <cellStyle name="Normal 2 2 2 4 4 3 5" xfId="9651" xr:uid="{00000000-0005-0000-0000-00001A2B0000}"/>
    <cellStyle name="Normal 2 2 2 4 4 3 5 2" xfId="9652" xr:uid="{00000000-0005-0000-0000-00001B2B0000}"/>
    <cellStyle name="Normal 2 2 2 4 4 3 6" xfId="9653" xr:uid="{00000000-0005-0000-0000-00001C2B0000}"/>
    <cellStyle name="Normal 2 2 2 4 4 3 6 2" xfId="9654" xr:uid="{00000000-0005-0000-0000-00001D2B0000}"/>
    <cellStyle name="Normal 2 2 2 4 4 3 7" xfId="9655" xr:uid="{00000000-0005-0000-0000-00001E2B0000}"/>
    <cellStyle name="Normal 2 2 2 4 4 3 7 2" xfId="9656" xr:uid="{00000000-0005-0000-0000-00001F2B0000}"/>
    <cellStyle name="Normal 2 2 2 4 4 3 8" xfId="9657" xr:uid="{00000000-0005-0000-0000-0000202B0000}"/>
    <cellStyle name="Normal 2 2 2 4 4 3 8 2" xfId="9658" xr:uid="{00000000-0005-0000-0000-0000212B0000}"/>
    <cellStyle name="Normal 2 2 2 4 4 3 9" xfId="9659" xr:uid="{00000000-0005-0000-0000-0000222B0000}"/>
    <cellStyle name="Normal 2 2 2 4 4 3 9 2" xfId="9660" xr:uid="{00000000-0005-0000-0000-0000232B0000}"/>
    <cellStyle name="Normal 2 2 2 4 4 4" xfId="9661" xr:uid="{00000000-0005-0000-0000-0000242B0000}"/>
    <cellStyle name="Normal 2 2 2 4 4 4 2" xfId="9662" xr:uid="{00000000-0005-0000-0000-0000252B0000}"/>
    <cellStyle name="Normal 2 2 2 4 4 5" xfId="9663" xr:uid="{00000000-0005-0000-0000-0000262B0000}"/>
    <cellStyle name="Normal 2 2 2 4 4 5 2" xfId="9664" xr:uid="{00000000-0005-0000-0000-0000272B0000}"/>
    <cellStyle name="Normal 2 2 2 4 4 6" xfId="9665" xr:uid="{00000000-0005-0000-0000-0000282B0000}"/>
    <cellStyle name="Normal 2 2 2 4 4 6 2" xfId="9666" xr:uid="{00000000-0005-0000-0000-0000292B0000}"/>
    <cellStyle name="Normal 2 2 2 4 4 7" xfId="9667" xr:uid="{00000000-0005-0000-0000-00002A2B0000}"/>
    <cellStyle name="Normal 2 2 2 4 4 7 2" xfId="9668" xr:uid="{00000000-0005-0000-0000-00002B2B0000}"/>
    <cellStyle name="Normal 2 2 2 4 4 8" xfId="9669" xr:uid="{00000000-0005-0000-0000-00002C2B0000}"/>
    <cellStyle name="Normal 2 2 2 4 4 8 2" xfId="9670" xr:uid="{00000000-0005-0000-0000-00002D2B0000}"/>
    <cellStyle name="Normal 2 2 2 4 4 9" xfId="9671" xr:uid="{00000000-0005-0000-0000-00002E2B0000}"/>
    <cellStyle name="Normal 2 2 2 4 4 9 2" xfId="9672" xr:uid="{00000000-0005-0000-0000-00002F2B0000}"/>
    <cellStyle name="Normal 2 2 2 4 5" xfId="9673" xr:uid="{00000000-0005-0000-0000-0000302B0000}"/>
    <cellStyle name="Normal 2 2 2 4 5 10" xfId="9674" xr:uid="{00000000-0005-0000-0000-0000312B0000}"/>
    <cellStyle name="Normal 2 2 2 4 5 10 2" xfId="9675" xr:uid="{00000000-0005-0000-0000-0000322B0000}"/>
    <cellStyle name="Normal 2 2 2 4 5 11" xfId="9676" xr:uid="{00000000-0005-0000-0000-0000332B0000}"/>
    <cellStyle name="Normal 2 2 2 4 5 11 2" xfId="9677" xr:uid="{00000000-0005-0000-0000-0000342B0000}"/>
    <cellStyle name="Normal 2 2 2 4 5 12" xfId="9678" xr:uid="{00000000-0005-0000-0000-0000352B0000}"/>
    <cellStyle name="Normal 2 2 2 4 5 12 2" xfId="9679" xr:uid="{00000000-0005-0000-0000-0000362B0000}"/>
    <cellStyle name="Normal 2 2 2 4 5 13" xfId="9680" xr:uid="{00000000-0005-0000-0000-0000372B0000}"/>
    <cellStyle name="Normal 2 2 2 4 5 13 2" xfId="9681" xr:uid="{00000000-0005-0000-0000-0000382B0000}"/>
    <cellStyle name="Normal 2 2 2 4 5 14" xfId="9682" xr:uid="{00000000-0005-0000-0000-0000392B0000}"/>
    <cellStyle name="Normal 2 2 2 4 5 14 2" xfId="9683" xr:uid="{00000000-0005-0000-0000-00003A2B0000}"/>
    <cellStyle name="Normal 2 2 2 4 5 15" xfId="9684" xr:uid="{00000000-0005-0000-0000-00003B2B0000}"/>
    <cellStyle name="Normal 2 2 2 4 5 15 2" xfId="9685" xr:uid="{00000000-0005-0000-0000-00003C2B0000}"/>
    <cellStyle name="Normal 2 2 2 4 5 16" xfId="9686" xr:uid="{00000000-0005-0000-0000-00003D2B0000}"/>
    <cellStyle name="Normal 2 2 2 4 5 16 2" xfId="9687" xr:uid="{00000000-0005-0000-0000-00003E2B0000}"/>
    <cellStyle name="Normal 2 2 2 4 5 17" xfId="9688" xr:uid="{00000000-0005-0000-0000-00003F2B0000}"/>
    <cellStyle name="Normal 2 2 2 4 5 17 2" xfId="9689" xr:uid="{00000000-0005-0000-0000-0000402B0000}"/>
    <cellStyle name="Normal 2 2 2 4 5 18" xfId="9690" xr:uid="{00000000-0005-0000-0000-0000412B0000}"/>
    <cellStyle name="Normal 2 2 2 4 5 18 2" xfId="9691" xr:uid="{00000000-0005-0000-0000-0000422B0000}"/>
    <cellStyle name="Normal 2 2 2 4 5 19" xfId="9692" xr:uid="{00000000-0005-0000-0000-0000432B0000}"/>
    <cellStyle name="Normal 2 2 2 4 5 19 2" xfId="9693" xr:uid="{00000000-0005-0000-0000-0000442B0000}"/>
    <cellStyle name="Normal 2 2 2 4 5 2" xfId="9694" xr:uid="{00000000-0005-0000-0000-0000452B0000}"/>
    <cellStyle name="Normal 2 2 2 4 5 2 10" xfId="9695" xr:uid="{00000000-0005-0000-0000-0000462B0000}"/>
    <cellStyle name="Normal 2 2 2 4 5 2 10 2" xfId="9696" xr:uid="{00000000-0005-0000-0000-0000472B0000}"/>
    <cellStyle name="Normal 2 2 2 4 5 2 11" xfId="9697" xr:uid="{00000000-0005-0000-0000-0000482B0000}"/>
    <cellStyle name="Normal 2 2 2 4 5 2 11 2" xfId="9698" xr:uid="{00000000-0005-0000-0000-0000492B0000}"/>
    <cellStyle name="Normal 2 2 2 4 5 2 12" xfId="9699" xr:uid="{00000000-0005-0000-0000-00004A2B0000}"/>
    <cellStyle name="Normal 2 2 2 4 5 2 12 2" xfId="9700" xr:uid="{00000000-0005-0000-0000-00004B2B0000}"/>
    <cellStyle name="Normal 2 2 2 4 5 2 13" xfId="9701" xr:uid="{00000000-0005-0000-0000-00004C2B0000}"/>
    <cellStyle name="Normal 2 2 2 4 5 2 13 2" xfId="9702" xr:uid="{00000000-0005-0000-0000-00004D2B0000}"/>
    <cellStyle name="Normal 2 2 2 4 5 2 14" xfId="9703" xr:uid="{00000000-0005-0000-0000-00004E2B0000}"/>
    <cellStyle name="Normal 2 2 2 4 5 2 14 2" xfId="9704" xr:uid="{00000000-0005-0000-0000-00004F2B0000}"/>
    <cellStyle name="Normal 2 2 2 4 5 2 15" xfId="9705" xr:uid="{00000000-0005-0000-0000-0000502B0000}"/>
    <cellStyle name="Normal 2 2 2 4 5 2 15 2" xfId="9706" xr:uid="{00000000-0005-0000-0000-0000512B0000}"/>
    <cellStyle name="Normal 2 2 2 4 5 2 16" xfId="9707" xr:uid="{00000000-0005-0000-0000-0000522B0000}"/>
    <cellStyle name="Normal 2 2 2 4 5 2 16 2" xfId="9708" xr:uid="{00000000-0005-0000-0000-0000532B0000}"/>
    <cellStyle name="Normal 2 2 2 4 5 2 17" xfId="9709" xr:uid="{00000000-0005-0000-0000-0000542B0000}"/>
    <cellStyle name="Normal 2 2 2 4 5 2 17 2" xfId="9710" xr:uid="{00000000-0005-0000-0000-0000552B0000}"/>
    <cellStyle name="Normal 2 2 2 4 5 2 18" xfId="9711" xr:uid="{00000000-0005-0000-0000-0000562B0000}"/>
    <cellStyle name="Normal 2 2 2 4 5 2 18 2" xfId="9712" xr:uid="{00000000-0005-0000-0000-0000572B0000}"/>
    <cellStyle name="Normal 2 2 2 4 5 2 19" xfId="9713" xr:uid="{00000000-0005-0000-0000-0000582B0000}"/>
    <cellStyle name="Normal 2 2 2 4 5 2 19 2" xfId="9714" xr:uid="{00000000-0005-0000-0000-0000592B0000}"/>
    <cellStyle name="Normal 2 2 2 4 5 2 2" xfId="9715" xr:uid="{00000000-0005-0000-0000-00005A2B0000}"/>
    <cellStyle name="Normal 2 2 2 4 5 2 2 2" xfId="9716" xr:uid="{00000000-0005-0000-0000-00005B2B0000}"/>
    <cellStyle name="Normal 2 2 2 4 5 2 20" xfId="9717" xr:uid="{00000000-0005-0000-0000-00005C2B0000}"/>
    <cellStyle name="Normal 2 2 2 4 5 2 20 2" xfId="9718" xr:uid="{00000000-0005-0000-0000-00005D2B0000}"/>
    <cellStyle name="Normal 2 2 2 4 5 2 21" xfId="9719" xr:uid="{00000000-0005-0000-0000-00005E2B0000}"/>
    <cellStyle name="Normal 2 2 2 4 5 2 21 2" xfId="9720" xr:uid="{00000000-0005-0000-0000-00005F2B0000}"/>
    <cellStyle name="Normal 2 2 2 4 5 2 22" xfId="9721" xr:uid="{00000000-0005-0000-0000-0000602B0000}"/>
    <cellStyle name="Normal 2 2 2 4 5 2 3" xfId="9722" xr:uid="{00000000-0005-0000-0000-0000612B0000}"/>
    <cellStyle name="Normal 2 2 2 4 5 2 3 2" xfId="9723" xr:uid="{00000000-0005-0000-0000-0000622B0000}"/>
    <cellStyle name="Normal 2 2 2 4 5 2 4" xfId="9724" xr:uid="{00000000-0005-0000-0000-0000632B0000}"/>
    <cellStyle name="Normal 2 2 2 4 5 2 4 2" xfId="9725" xr:uid="{00000000-0005-0000-0000-0000642B0000}"/>
    <cellStyle name="Normal 2 2 2 4 5 2 5" xfId="9726" xr:uid="{00000000-0005-0000-0000-0000652B0000}"/>
    <cellStyle name="Normal 2 2 2 4 5 2 5 2" xfId="9727" xr:uid="{00000000-0005-0000-0000-0000662B0000}"/>
    <cellStyle name="Normal 2 2 2 4 5 2 6" xfId="9728" xr:uid="{00000000-0005-0000-0000-0000672B0000}"/>
    <cellStyle name="Normal 2 2 2 4 5 2 6 2" xfId="9729" xr:uid="{00000000-0005-0000-0000-0000682B0000}"/>
    <cellStyle name="Normal 2 2 2 4 5 2 7" xfId="9730" xr:uid="{00000000-0005-0000-0000-0000692B0000}"/>
    <cellStyle name="Normal 2 2 2 4 5 2 7 2" xfId="9731" xr:uid="{00000000-0005-0000-0000-00006A2B0000}"/>
    <cellStyle name="Normal 2 2 2 4 5 2 8" xfId="9732" xr:uid="{00000000-0005-0000-0000-00006B2B0000}"/>
    <cellStyle name="Normal 2 2 2 4 5 2 8 2" xfId="9733" xr:uid="{00000000-0005-0000-0000-00006C2B0000}"/>
    <cellStyle name="Normal 2 2 2 4 5 2 9" xfId="9734" xr:uid="{00000000-0005-0000-0000-00006D2B0000}"/>
    <cellStyle name="Normal 2 2 2 4 5 2 9 2" xfId="9735" xr:uid="{00000000-0005-0000-0000-00006E2B0000}"/>
    <cellStyle name="Normal 2 2 2 4 5 20" xfId="9736" xr:uid="{00000000-0005-0000-0000-00006F2B0000}"/>
    <cellStyle name="Normal 2 2 2 4 5 20 2" xfId="9737" xr:uid="{00000000-0005-0000-0000-0000702B0000}"/>
    <cellStyle name="Normal 2 2 2 4 5 21" xfId="9738" xr:uid="{00000000-0005-0000-0000-0000712B0000}"/>
    <cellStyle name="Normal 2 2 2 4 5 21 2" xfId="9739" xr:uid="{00000000-0005-0000-0000-0000722B0000}"/>
    <cellStyle name="Normal 2 2 2 4 5 22" xfId="9740" xr:uid="{00000000-0005-0000-0000-0000732B0000}"/>
    <cellStyle name="Normal 2 2 2 4 5 22 2" xfId="9741" xr:uid="{00000000-0005-0000-0000-0000742B0000}"/>
    <cellStyle name="Normal 2 2 2 4 5 23" xfId="9742" xr:uid="{00000000-0005-0000-0000-0000752B0000}"/>
    <cellStyle name="Normal 2 2 2 4 5 23 2" xfId="9743" xr:uid="{00000000-0005-0000-0000-0000762B0000}"/>
    <cellStyle name="Normal 2 2 2 4 5 24" xfId="9744" xr:uid="{00000000-0005-0000-0000-0000772B0000}"/>
    <cellStyle name="Normal 2 2 2 4 5 3" xfId="9745" xr:uid="{00000000-0005-0000-0000-0000782B0000}"/>
    <cellStyle name="Normal 2 2 2 4 5 3 10" xfId="9746" xr:uid="{00000000-0005-0000-0000-0000792B0000}"/>
    <cellStyle name="Normal 2 2 2 4 5 3 10 2" xfId="9747" xr:uid="{00000000-0005-0000-0000-00007A2B0000}"/>
    <cellStyle name="Normal 2 2 2 4 5 3 11" xfId="9748" xr:uid="{00000000-0005-0000-0000-00007B2B0000}"/>
    <cellStyle name="Normal 2 2 2 4 5 3 11 2" xfId="9749" xr:uid="{00000000-0005-0000-0000-00007C2B0000}"/>
    <cellStyle name="Normal 2 2 2 4 5 3 12" xfId="9750" xr:uid="{00000000-0005-0000-0000-00007D2B0000}"/>
    <cellStyle name="Normal 2 2 2 4 5 3 12 2" xfId="9751" xr:uid="{00000000-0005-0000-0000-00007E2B0000}"/>
    <cellStyle name="Normal 2 2 2 4 5 3 13" xfId="9752" xr:uid="{00000000-0005-0000-0000-00007F2B0000}"/>
    <cellStyle name="Normal 2 2 2 4 5 3 13 2" xfId="9753" xr:uid="{00000000-0005-0000-0000-0000802B0000}"/>
    <cellStyle name="Normal 2 2 2 4 5 3 14" xfId="9754" xr:uid="{00000000-0005-0000-0000-0000812B0000}"/>
    <cellStyle name="Normal 2 2 2 4 5 3 14 2" xfId="9755" xr:uid="{00000000-0005-0000-0000-0000822B0000}"/>
    <cellStyle name="Normal 2 2 2 4 5 3 15" xfId="9756" xr:uid="{00000000-0005-0000-0000-0000832B0000}"/>
    <cellStyle name="Normal 2 2 2 4 5 3 15 2" xfId="9757" xr:uid="{00000000-0005-0000-0000-0000842B0000}"/>
    <cellStyle name="Normal 2 2 2 4 5 3 16" xfId="9758" xr:uid="{00000000-0005-0000-0000-0000852B0000}"/>
    <cellStyle name="Normal 2 2 2 4 5 3 16 2" xfId="9759" xr:uid="{00000000-0005-0000-0000-0000862B0000}"/>
    <cellStyle name="Normal 2 2 2 4 5 3 17" xfId="9760" xr:uid="{00000000-0005-0000-0000-0000872B0000}"/>
    <cellStyle name="Normal 2 2 2 4 5 3 17 2" xfId="9761" xr:uid="{00000000-0005-0000-0000-0000882B0000}"/>
    <cellStyle name="Normal 2 2 2 4 5 3 18" xfId="9762" xr:uid="{00000000-0005-0000-0000-0000892B0000}"/>
    <cellStyle name="Normal 2 2 2 4 5 3 18 2" xfId="9763" xr:uid="{00000000-0005-0000-0000-00008A2B0000}"/>
    <cellStyle name="Normal 2 2 2 4 5 3 19" xfId="9764" xr:uid="{00000000-0005-0000-0000-00008B2B0000}"/>
    <cellStyle name="Normal 2 2 2 4 5 3 19 2" xfId="9765" xr:uid="{00000000-0005-0000-0000-00008C2B0000}"/>
    <cellStyle name="Normal 2 2 2 4 5 3 2" xfId="9766" xr:uid="{00000000-0005-0000-0000-00008D2B0000}"/>
    <cellStyle name="Normal 2 2 2 4 5 3 2 2" xfId="9767" xr:uid="{00000000-0005-0000-0000-00008E2B0000}"/>
    <cellStyle name="Normal 2 2 2 4 5 3 20" xfId="9768" xr:uid="{00000000-0005-0000-0000-00008F2B0000}"/>
    <cellStyle name="Normal 2 2 2 4 5 3 20 2" xfId="9769" xr:uid="{00000000-0005-0000-0000-0000902B0000}"/>
    <cellStyle name="Normal 2 2 2 4 5 3 21" xfId="9770" xr:uid="{00000000-0005-0000-0000-0000912B0000}"/>
    <cellStyle name="Normal 2 2 2 4 5 3 21 2" xfId="9771" xr:uid="{00000000-0005-0000-0000-0000922B0000}"/>
    <cellStyle name="Normal 2 2 2 4 5 3 22" xfId="9772" xr:uid="{00000000-0005-0000-0000-0000932B0000}"/>
    <cellStyle name="Normal 2 2 2 4 5 3 3" xfId="9773" xr:uid="{00000000-0005-0000-0000-0000942B0000}"/>
    <cellStyle name="Normal 2 2 2 4 5 3 3 2" xfId="9774" xr:uid="{00000000-0005-0000-0000-0000952B0000}"/>
    <cellStyle name="Normal 2 2 2 4 5 3 4" xfId="9775" xr:uid="{00000000-0005-0000-0000-0000962B0000}"/>
    <cellStyle name="Normal 2 2 2 4 5 3 4 2" xfId="9776" xr:uid="{00000000-0005-0000-0000-0000972B0000}"/>
    <cellStyle name="Normal 2 2 2 4 5 3 5" xfId="9777" xr:uid="{00000000-0005-0000-0000-0000982B0000}"/>
    <cellStyle name="Normal 2 2 2 4 5 3 5 2" xfId="9778" xr:uid="{00000000-0005-0000-0000-0000992B0000}"/>
    <cellStyle name="Normal 2 2 2 4 5 3 6" xfId="9779" xr:uid="{00000000-0005-0000-0000-00009A2B0000}"/>
    <cellStyle name="Normal 2 2 2 4 5 3 6 2" xfId="9780" xr:uid="{00000000-0005-0000-0000-00009B2B0000}"/>
    <cellStyle name="Normal 2 2 2 4 5 3 7" xfId="9781" xr:uid="{00000000-0005-0000-0000-00009C2B0000}"/>
    <cellStyle name="Normal 2 2 2 4 5 3 7 2" xfId="9782" xr:uid="{00000000-0005-0000-0000-00009D2B0000}"/>
    <cellStyle name="Normal 2 2 2 4 5 3 8" xfId="9783" xr:uid="{00000000-0005-0000-0000-00009E2B0000}"/>
    <cellStyle name="Normal 2 2 2 4 5 3 8 2" xfId="9784" xr:uid="{00000000-0005-0000-0000-00009F2B0000}"/>
    <cellStyle name="Normal 2 2 2 4 5 3 9" xfId="9785" xr:uid="{00000000-0005-0000-0000-0000A02B0000}"/>
    <cellStyle name="Normal 2 2 2 4 5 3 9 2" xfId="9786" xr:uid="{00000000-0005-0000-0000-0000A12B0000}"/>
    <cellStyle name="Normal 2 2 2 4 5 4" xfId="9787" xr:uid="{00000000-0005-0000-0000-0000A22B0000}"/>
    <cellStyle name="Normal 2 2 2 4 5 4 2" xfId="9788" xr:uid="{00000000-0005-0000-0000-0000A32B0000}"/>
    <cellStyle name="Normal 2 2 2 4 5 5" xfId="9789" xr:uid="{00000000-0005-0000-0000-0000A42B0000}"/>
    <cellStyle name="Normal 2 2 2 4 5 5 2" xfId="9790" xr:uid="{00000000-0005-0000-0000-0000A52B0000}"/>
    <cellStyle name="Normal 2 2 2 4 5 6" xfId="9791" xr:uid="{00000000-0005-0000-0000-0000A62B0000}"/>
    <cellStyle name="Normal 2 2 2 4 5 6 2" xfId="9792" xr:uid="{00000000-0005-0000-0000-0000A72B0000}"/>
    <cellStyle name="Normal 2 2 2 4 5 7" xfId="9793" xr:uid="{00000000-0005-0000-0000-0000A82B0000}"/>
    <cellStyle name="Normal 2 2 2 4 5 7 2" xfId="9794" xr:uid="{00000000-0005-0000-0000-0000A92B0000}"/>
    <cellStyle name="Normal 2 2 2 4 5 8" xfId="9795" xr:uid="{00000000-0005-0000-0000-0000AA2B0000}"/>
    <cellStyle name="Normal 2 2 2 4 5 8 2" xfId="9796" xr:uid="{00000000-0005-0000-0000-0000AB2B0000}"/>
    <cellStyle name="Normal 2 2 2 4 5 9" xfId="9797" xr:uid="{00000000-0005-0000-0000-0000AC2B0000}"/>
    <cellStyle name="Normal 2 2 2 4 5 9 2" xfId="9798" xr:uid="{00000000-0005-0000-0000-0000AD2B0000}"/>
    <cellStyle name="Normal 2 2 2 4 6" xfId="9799" xr:uid="{00000000-0005-0000-0000-0000AE2B0000}"/>
    <cellStyle name="Normal 2 2 2 4 6 10" xfId="9800" xr:uid="{00000000-0005-0000-0000-0000AF2B0000}"/>
    <cellStyle name="Normal 2 2 2 4 6 10 2" xfId="9801" xr:uid="{00000000-0005-0000-0000-0000B02B0000}"/>
    <cellStyle name="Normal 2 2 2 4 6 11" xfId="9802" xr:uid="{00000000-0005-0000-0000-0000B12B0000}"/>
    <cellStyle name="Normal 2 2 2 4 6 11 2" xfId="9803" xr:uid="{00000000-0005-0000-0000-0000B22B0000}"/>
    <cellStyle name="Normal 2 2 2 4 6 12" xfId="9804" xr:uid="{00000000-0005-0000-0000-0000B32B0000}"/>
    <cellStyle name="Normal 2 2 2 4 6 12 2" xfId="9805" xr:uid="{00000000-0005-0000-0000-0000B42B0000}"/>
    <cellStyle name="Normal 2 2 2 4 6 13" xfId="9806" xr:uid="{00000000-0005-0000-0000-0000B52B0000}"/>
    <cellStyle name="Normal 2 2 2 4 6 13 2" xfId="9807" xr:uid="{00000000-0005-0000-0000-0000B62B0000}"/>
    <cellStyle name="Normal 2 2 2 4 6 14" xfId="9808" xr:uid="{00000000-0005-0000-0000-0000B72B0000}"/>
    <cellStyle name="Normal 2 2 2 4 6 14 2" xfId="9809" xr:uid="{00000000-0005-0000-0000-0000B82B0000}"/>
    <cellStyle name="Normal 2 2 2 4 6 15" xfId="9810" xr:uid="{00000000-0005-0000-0000-0000B92B0000}"/>
    <cellStyle name="Normal 2 2 2 4 6 15 2" xfId="9811" xr:uid="{00000000-0005-0000-0000-0000BA2B0000}"/>
    <cellStyle name="Normal 2 2 2 4 6 16" xfId="9812" xr:uid="{00000000-0005-0000-0000-0000BB2B0000}"/>
    <cellStyle name="Normal 2 2 2 4 6 16 2" xfId="9813" xr:uid="{00000000-0005-0000-0000-0000BC2B0000}"/>
    <cellStyle name="Normal 2 2 2 4 6 17" xfId="9814" xr:uid="{00000000-0005-0000-0000-0000BD2B0000}"/>
    <cellStyle name="Normal 2 2 2 4 6 17 2" xfId="9815" xr:uid="{00000000-0005-0000-0000-0000BE2B0000}"/>
    <cellStyle name="Normal 2 2 2 4 6 18" xfId="9816" xr:uid="{00000000-0005-0000-0000-0000BF2B0000}"/>
    <cellStyle name="Normal 2 2 2 4 6 18 2" xfId="9817" xr:uid="{00000000-0005-0000-0000-0000C02B0000}"/>
    <cellStyle name="Normal 2 2 2 4 6 19" xfId="9818" xr:uid="{00000000-0005-0000-0000-0000C12B0000}"/>
    <cellStyle name="Normal 2 2 2 4 6 19 2" xfId="9819" xr:uid="{00000000-0005-0000-0000-0000C22B0000}"/>
    <cellStyle name="Normal 2 2 2 4 6 2" xfId="9820" xr:uid="{00000000-0005-0000-0000-0000C32B0000}"/>
    <cellStyle name="Normal 2 2 2 4 6 2 2" xfId="9821" xr:uid="{00000000-0005-0000-0000-0000C42B0000}"/>
    <cellStyle name="Normal 2 2 2 4 6 20" xfId="9822" xr:uid="{00000000-0005-0000-0000-0000C52B0000}"/>
    <cellStyle name="Normal 2 2 2 4 6 20 2" xfId="9823" xr:uid="{00000000-0005-0000-0000-0000C62B0000}"/>
    <cellStyle name="Normal 2 2 2 4 6 21" xfId="9824" xr:uid="{00000000-0005-0000-0000-0000C72B0000}"/>
    <cellStyle name="Normal 2 2 2 4 6 21 2" xfId="9825" xr:uid="{00000000-0005-0000-0000-0000C82B0000}"/>
    <cellStyle name="Normal 2 2 2 4 6 22" xfId="9826" xr:uid="{00000000-0005-0000-0000-0000C92B0000}"/>
    <cellStyle name="Normal 2 2 2 4 6 3" xfId="9827" xr:uid="{00000000-0005-0000-0000-0000CA2B0000}"/>
    <cellStyle name="Normal 2 2 2 4 6 3 2" xfId="9828" xr:uid="{00000000-0005-0000-0000-0000CB2B0000}"/>
    <cellStyle name="Normal 2 2 2 4 6 4" xfId="9829" xr:uid="{00000000-0005-0000-0000-0000CC2B0000}"/>
    <cellStyle name="Normal 2 2 2 4 6 4 2" xfId="9830" xr:uid="{00000000-0005-0000-0000-0000CD2B0000}"/>
    <cellStyle name="Normal 2 2 2 4 6 5" xfId="9831" xr:uid="{00000000-0005-0000-0000-0000CE2B0000}"/>
    <cellStyle name="Normal 2 2 2 4 6 5 2" xfId="9832" xr:uid="{00000000-0005-0000-0000-0000CF2B0000}"/>
    <cellStyle name="Normal 2 2 2 4 6 6" xfId="9833" xr:uid="{00000000-0005-0000-0000-0000D02B0000}"/>
    <cellStyle name="Normal 2 2 2 4 6 6 2" xfId="9834" xr:uid="{00000000-0005-0000-0000-0000D12B0000}"/>
    <cellStyle name="Normal 2 2 2 4 6 7" xfId="9835" xr:uid="{00000000-0005-0000-0000-0000D22B0000}"/>
    <cellStyle name="Normal 2 2 2 4 6 7 2" xfId="9836" xr:uid="{00000000-0005-0000-0000-0000D32B0000}"/>
    <cellStyle name="Normal 2 2 2 4 6 8" xfId="9837" xr:uid="{00000000-0005-0000-0000-0000D42B0000}"/>
    <cellStyle name="Normal 2 2 2 4 6 8 2" xfId="9838" xr:uid="{00000000-0005-0000-0000-0000D52B0000}"/>
    <cellStyle name="Normal 2 2 2 4 6 9" xfId="9839" xr:uid="{00000000-0005-0000-0000-0000D62B0000}"/>
    <cellStyle name="Normal 2 2 2 4 6 9 2" xfId="9840" xr:uid="{00000000-0005-0000-0000-0000D72B0000}"/>
    <cellStyle name="Normal 2 2 2 4 7" xfId="9841" xr:uid="{00000000-0005-0000-0000-0000D82B0000}"/>
    <cellStyle name="Normal 2 2 2 4 7 10" xfId="9842" xr:uid="{00000000-0005-0000-0000-0000D92B0000}"/>
    <cellStyle name="Normal 2 2 2 4 7 10 2" xfId="9843" xr:uid="{00000000-0005-0000-0000-0000DA2B0000}"/>
    <cellStyle name="Normal 2 2 2 4 7 11" xfId="9844" xr:uid="{00000000-0005-0000-0000-0000DB2B0000}"/>
    <cellStyle name="Normal 2 2 2 4 7 11 2" xfId="9845" xr:uid="{00000000-0005-0000-0000-0000DC2B0000}"/>
    <cellStyle name="Normal 2 2 2 4 7 12" xfId="9846" xr:uid="{00000000-0005-0000-0000-0000DD2B0000}"/>
    <cellStyle name="Normal 2 2 2 4 7 12 2" xfId="9847" xr:uid="{00000000-0005-0000-0000-0000DE2B0000}"/>
    <cellStyle name="Normal 2 2 2 4 7 13" xfId="9848" xr:uid="{00000000-0005-0000-0000-0000DF2B0000}"/>
    <cellStyle name="Normal 2 2 2 4 7 13 2" xfId="9849" xr:uid="{00000000-0005-0000-0000-0000E02B0000}"/>
    <cellStyle name="Normal 2 2 2 4 7 14" xfId="9850" xr:uid="{00000000-0005-0000-0000-0000E12B0000}"/>
    <cellStyle name="Normal 2 2 2 4 7 14 2" xfId="9851" xr:uid="{00000000-0005-0000-0000-0000E22B0000}"/>
    <cellStyle name="Normal 2 2 2 4 7 15" xfId="9852" xr:uid="{00000000-0005-0000-0000-0000E32B0000}"/>
    <cellStyle name="Normal 2 2 2 4 7 15 2" xfId="9853" xr:uid="{00000000-0005-0000-0000-0000E42B0000}"/>
    <cellStyle name="Normal 2 2 2 4 7 16" xfId="9854" xr:uid="{00000000-0005-0000-0000-0000E52B0000}"/>
    <cellStyle name="Normal 2 2 2 4 7 16 2" xfId="9855" xr:uid="{00000000-0005-0000-0000-0000E62B0000}"/>
    <cellStyle name="Normal 2 2 2 4 7 17" xfId="9856" xr:uid="{00000000-0005-0000-0000-0000E72B0000}"/>
    <cellStyle name="Normal 2 2 2 4 7 17 2" xfId="9857" xr:uid="{00000000-0005-0000-0000-0000E82B0000}"/>
    <cellStyle name="Normal 2 2 2 4 7 18" xfId="9858" xr:uid="{00000000-0005-0000-0000-0000E92B0000}"/>
    <cellStyle name="Normal 2 2 2 4 7 18 2" xfId="9859" xr:uid="{00000000-0005-0000-0000-0000EA2B0000}"/>
    <cellStyle name="Normal 2 2 2 4 7 19" xfId="9860" xr:uid="{00000000-0005-0000-0000-0000EB2B0000}"/>
    <cellStyle name="Normal 2 2 2 4 7 19 2" xfId="9861" xr:uid="{00000000-0005-0000-0000-0000EC2B0000}"/>
    <cellStyle name="Normal 2 2 2 4 7 2" xfId="9862" xr:uid="{00000000-0005-0000-0000-0000ED2B0000}"/>
    <cellStyle name="Normal 2 2 2 4 7 2 2" xfId="9863" xr:uid="{00000000-0005-0000-0000-0000EE2B0000}"/>
    <cellStyle name="Normal 2 2 2 4 7 20" xfId="9864" xr:uid="{00000000-0005-0000-0000-0000EF2B0000}"/>
    <cellStyle name="Normal 2 2 2 4 7 20 2" xfId="9865" xr:uid="{00000000-0005-0000-0000-0000F02B0000}"/>
    <cellStyle name="Normal 2 2 2 4 7 21" xfId="9866" xr:uid="{00000000-0005-0000-0000-0000F12B0000}"/>
    <cellStyle name="Normal 2 2 2 4 7 21 2" xfId="9867" xr:uid="{00000000-0005-0000-0000-0000F22B0000}"/>
    <cellStyle name="Normal 2 2 2 4 7 22" xfId="9868" xr:uid="{00000000-0005-0000-0000-0000F32B0000}"/>
    <cellStyle name="Normal 2 2 2 4 7 3" xfId="9869" xr:uid="{00000000-0005-0000-0000-0000F42B0000}"/>
    <cellStyle name="Normal 2 2 2 4 7 3 2" xfId="9870" xr:uid="{00000000-0005-0000-0000-0000F52B0000}"/>
    <cellStyle name="Normal 2 2 2 4 7 4" xfId="9871" xr:uid="{00000000-0005-0000-0000-0000F62B0000}"/>
    <cellStyle name="Normal 2 2 2 4 7 4 2" xfId="9872" xr:uid="{00000000-0005-0000-0000-0000F72B0000}"/>
    <cellStyle name="Normal 2 2 2 4 7 5" xfId="9873" xr:uid="{00000000-0005-0000-0000-0000F82B0000}"/>
    <cellStyle name="Normal 2 2 2 4 7 5 2" xfId="9874" xr:uid="{00000000-0005-0000-0000-0000F92B0000}"/>
    <cellStyle name="Normal 2 2 2 4 7 6" xfId="9875" xr:uid="{00000000-0005-0000-0000-0000FA2B0000}"/>
    <cellStyle name="Normal 2 2 2 4 7 6 2" xfId="9876" xr:uid="{00000000-0005-0000-0000-0000FB2B0000}"/>
    <cellStyle name="Normal 2 2 2 4 7 7" xfId="9877" xr:uid="{00000000-0005-0000-0000-0000FC2B0000}"/>
    <cellStyle name="Normal 2 2 2 4 7 7 2" xfId="9878" xr:uid="{00000000-0005-0000-0000-0000FD2B0000}"/>
    <cellStyle name="Normal 2 2 2 4 7 8" xfId="9879" xr:uid="{00000000-0005-0000-0000-0000FE2B0000}"/>
    <cellStyle name="Normal 2 2 2 4 7 8 2" xfId="9880" xr:uid="{00000000-0005-0000-0000-0000FF2B0000}"/>
    <cellStyle name="Normal 2 2 2 4 7 9" xfId="9881" xr:uid="{00000000-0005-0000-0000-0000002C0000}"/>
    <cellStyle name="Normal 2 2 2 4 7 9 2" xfId="9882" xr:uid="{00000000-0005-0000-0000-0000012C0000}"/>
    <cellStyle name="Normal 2 2 2 4 8" xfId="9883" xr:uid="{00000000-0005-0000-0000-0000022C0000}"/>
    <cellStyle name="Normal 2 2 2 4 8 2" xfId="9884" xr:uid="{00000000-0005-0000-0000-0000032C0000}"/>
    <cellStyle name="Normal 2 2 2 4 9" xfId="9885" xr:uid="{00000000-0005-0000-0000-0000042C0000}"/>
    <cellStyle name="Normal 2 2 2 4 9 2" xfId="9886" xr:uid="{00000000-0005-0000-0000-0000052C0000}"/>
    <cellStyle name="Normal 2 2 2 5" xfId="9887" xr:uid="{00000000-0005-0000-0000-0000062C0000}"/>
    <cellStyle name="Normal 2 2 2 5 10" xfId="9888" xr:uid="{00000000-0005-0000-0000-0000072C0000}"/>
    <cellStyle name="Normal 2 2 2 5 10 2" xfId="9889" xr:uid="{00000000-0005-0000-0000-0000082C0000}"/>
    <cellStyle name="Normal 2 2 2 5 11" xfId="9890" xr:uid="{00000000-0005-0000-0000-0000092C0000}"/>
    <cellStyle name="Normal 2 2 2 5 11 2" xfId="9891" xr:uid="{00000000-0005-0000-0000-00000A2C0000}"/>
    <cellStyle name="Normal 2 2 2 5 12" xfId="9892" xr:uid="{00000000-0005-0000-0000-00000B2C0000}"/>
    <cellStyle name="Normal 2 2 2 5 12 2" xfId="9893" xr:uid="{00000000-0005-0000-0000-00000C2C0000}"/>
    <cellStyle name="Normal 2 2 2 5 13" xfId="9894" xr:uid="{00000000-0005-0000-0000-00000D2C0000}"/>
    <cellStyle name="Normal 2 2 2 5 13 2" xfId="9895" xr:uid="{00000000-0005-0000-0000-00000E2C0000}"/>
    <cellStyle name="Normal 2 2 2 5 14" xfId="9896" xr:uid="{00000000-0005-0000-0000-00000F2C0000}"/>
    <cellStyle name="Normal 2 2 2 5 14 2" xfId="9897" xr:uid="{00000000-0005-0000-0000-0000102C0000}"/>
    <cellStyle name="Normal 2 2 2 5 15" xfId="9898" xr:uid="{00000000-0005-0000-0000-0000112C0000}"/>
    <cellStyle name="Normal 2 2 2 5 15 2" xfId="9899" xr:uid="{00000000-0005-0000-0000-0000122C0000}"/>
    <cellStyle name="Normal 2 2 2 5 16" xfId="9900" xr:uid="{00000000-0005-0000-0000-0000132C0000}"/>
    <cellStyle name="Normal 2 2 2 5 16 2" xfId="9901" xr:uid="{00000000-0005-0000-0000-0000142C0000}"/>
    <cellStyle name="Normal 2 2 2 5 17" xfId="9902" xr:uid="{00000000-0005-0000-0000-0000152C0000}"/>
    <cellStyle name="Normal 2 2 2 5 17 2" xfId="9903" xr:uid="{00000000-0005-0000-0000-0000162C0000}"/>
    <cellStyle name="Normal 2 2 2 5 18" xfId="9904" xr:uid="{00000000-0005-0000-0000-0000172C0000}"/>
    <cellStyle name="Normal 2 2 2 5 18 2" xfId="9905" xr:uid="{00000000-0005-0000-0000-0000182C0000}"/>
    <cellStyle name="Normal 2 2 2 5 19" xfId="9906" xr:uid="{00000000-0005-0000-0000-0000192C0000}"/>
    <cellStyle name="Normal 2 2 2 5 19 2" xfId="9907" xr:uid="{00000000-0005-0000-0000-00001A2C0000}"/>
    <cellStyle name="Normal 2 2 2 5 2" xfId="9908" xr:uid="{00000000-0005-0000-0000-00001B2C0000}"/>
    <cellStyle name="Normal 2 2 2 5 2 10" xfId="9909" xr:uid="{00000000-0005-0000-0000-00001C2C0000}"/>
    <cellStyle name="Normal 2 2 2 5 2 10 2" xfId="9910" xr:uid="{00000000-0005-0000-0000-00001D2C0000}"/>
    <cellStyle name="Normal 2 2 2 5 2 11" xfId="9911" xr:uid="{00000000-0005-0000-0000-00001E2C0000}"/>
    <cellStyle name="Normal 2 2 2 5 2 11 2" xfId="9912" xr:uid="{00000000-0005-0000-0000-00001F2C0000}"/>
    <cellStyle name="Normal 2 2 2 5 2 12" xfId="9913" xr:uid="{00000000-0005-0000-0000-0000202C0000}"/>
    <cellStyle name="Normal 2 2 2 5 2 12 2" xfId="9914" xr:uid="{00000000-0005-0000-0000-0000212C0000}"/>
    <cellStyle name="Normal 2 2 2 5 2 13" xfId="9915" xr:uid="{00000000-0005-0000-0000-0000222C0000}"/>
    <cellStyle name="Normal 2 2 2 5 2 13 2" xfId="9916" xr:uid="{00000000-0005-0000-0000-0000232C0000}"/>
    <cellStyle name="Normal 2 2 2 5 2 14" xfId="9917" xr:uid="{00000000-0005-0000-0000-0000242C0000}"/>
    <cellStyle name="Normal 2 2 2 5 2 14 2" xfId="9918" xr:uid="{00000000-0005-0000-0000-0000252C0000}"/>
    <cellStyle name="Normal 2 2 2 5 2 15" xfId="9919" xr:uid="{00000000-0005-0000-0000-0000262C0000}"/>
    <cellStyle name="Normal 2 2 2 5 2 15 2" xfId="9920" xr:uid="{00000000-0005-0000-0000-0000272C0000}"/>
    <cellStyle name="Normal 2 2 2 5 2 16" xfId="9921" xr:uid="{00000000-0005-0000-0000-0000282C0000}"/>
    <cellStyle name="Normal 2 2 2 5 2 16 2" xfId="9922" xr:uid="{00000000-0005-0000-0000-0000292C0000}"/>
    <cellStyle name="Normal 2 2 2 5 2 17" xfId="9923" xr:uid="{00000000-0005-0000-0000-00002A2C0000}"/>
    <cellStyle name="Normal 2 2 2 5 2 17 2" xfId="9924" xr:uid="{00000000-0005-0000-0000-00002B2C0000}"/>
    <cellStyle name="Normal 2 2 2 5 2 18" xfId="9925" xr:uid="{00000000-0005-0000-0000-00002C2C0000}"/>
    <cellStyle name="Normal 2 2 2 5 2 18 2" xfId="9926" xr:uid="{00000000-0005-0000-0000-00002D2C0000}"/>
    <cellStyle name="Normal 2 2 2 5 2 19" xfId="9927" xr:uid="{00000000-0005-0000-0000-00002E2C0000}"/>
    <cellStyle name="Normal 2 2 2 5 2 19 2" xfId="9928" xr:uid="{00000000-0005-0000-0000-00002F2C0000}"/>
    <cellStyle name="Normal 2 2 2 5 2 2" xfId="9929" xr:uid="{00000000-0005-0000-0000-0000302C0000}"/>
    <cellStyle name="Normal 2 2 2 5 2 2 10" xfId="9930" xr:uid="{00000000-0005-0000-0000-0000312C0000}"/>
    <cellStyle name="Normal 2 2 2 5 2 2 10 2" xfId="9931" xr:uid="{00000000-0005-0000-0000-0000322C0000}"/>
    <cellStyle name="Normal 2 2 2 5 2 2 11" xfId="9932" xr:uid="{00000000-0005-0000-0000-0000332C0000}"/>
    <cellStyle name="Normal 2 2 2 5 2 2 11 2" xfId="9933" xr:uid="{00000000-0005-0000-0000-0000342C0000}"/>
    <cellStyle name="Normal 2 2 2 5 2 2 12" xfId="9934" xr:uid="{00000000-0005-0000-0000-0000352C0000}"/>
    <cellStyle name="Normal 2 2 2 5 2 2 12 2" xfId="9935" xr:uid="{00000000-0005-0000-0000-0000362C0000}"/>
    <cellStyle name="Normal 2 2 2 5 2 2 13" xfId="9936" xr:uid="{00000000-0005-0000-0000-0000372C0000}"/>
    <cellStyle name="Normal 2 2 2 5 2 2 13 2" xfId="9937" xr:uid="{00000000-0005-0000-0000-0000382C0000}"/>
    <cellStyle name="Normal 2 2 2 5 2 2 14" xfId="9938" xr:uid="{00000000-0005-0000-0000-0000392C0000}"/>
    <cellStyle name="Normal 2 2 2 5 2 2 14 2" xfId="9939" xr:uid="{00000000-0005-0000-0000-00003A2C0000}"/>
    <cellStyle name="Normal 2 2 2 5 2 2 15" xfId="9940" xr:uid="{00000000-0005-0000-0000-00003B2C0000}"/>
    <cellStyle name="Normal 2 2 2 5 2 2 15 2" xfId="9941" xr:uid="{00000000-0005-0000-0000-00003C2C0000}"/>
    <cellStyle name="Normal 2 2 2 5 2 2 16" xfId="9942" xr:uid="{00000000-0005-0000-0000-00003D2C0000}"/>
    <cellStyle name="Normal 2 2 2 5 2 2 16 2" xfId="9943" xr:uid="{00000000-0005-0000-0000-00003E2C0000}"/>
    <cellStyle name="Normal 2 2 2 5 2 2 17" xfId="9944" xr:uid="{00000000-0005-0000-0000-00003F2C0000}"/>
    <cellStyle name="Normal 2 2 2 5 2 2 17 2" xfId="9945" xr:uid="{00000000-0005-0000-0000-0000402C0000}"/>
    <cellStyle name="Normal 2 2 2 5 2 2 18" xfId="9946" xr:uid="{00000000-0005-0000-0000-0000412C0000}"/>
    <cellStyle name="Normal 2 2 2 5 2 2 18 2" xfId="9947" xr:uid="{00000000-0005-0000-0000-0000422C0000}"/>
    <cellStyle name="Normal 2 2 2 5 2 2 19" xfId="9948" xr:uid="{00000000-0005-0000-0000-0000432C0000}"/>
    <cellStyle name="Normal 2 2 2 5 2 2 19 2" xfId="9949" xr:uid="{00000000-0005-0000-0000-0000442C0000}"/>
    <cellStyle name="Normal 2 2 2 5 2 2 2" xfId="9950" xr:uid="{00000000-0005-0000-0000-0000452C0000}"/>
    <cellStyle name="Normal 2 2 2 5 2 2 2 10" xfId="9951" xr:uid="{00000000-0005-0000-0000-0000462C0000}"/>
    <cellStyle name="Normal 2 2 2 5 2 2 2 10 2" xfId="9952" xr:uid="{00000000-0005-0000-0000-0000472C0000}"/>
    <cellStyle name="Normal 2 2 2 5 2 2 2 11" xfId="9953" xr:uid="{00000000-0005-0000-0000-0000482C0000}"/>
    <cellStyle name="Normal 2 2 2 5 2 2 2 11 2" xfId="9954" xr:uid="{00000000-0005-0000-0000-0000492C0000}"/>
    <cellStyle name="Normal 2 2 2 5 2 2 2 12" xfId="9955" xr:uid="{00000000-0005-0000-0000-00004A2C0000}"/>
    <cellStyle name="Normal 2 2 2 5 2 2 2 12 2" xfId="9956" xr:uid="{00000000-0005-0000-0000-00004B2C0000}"/>
    <cellStyle name="Normal 2 2 2 5 2 2 2 13" xfId="9957" xr:uid="{00000000-0005-0000-0000-00004C2C0000}"/>
    <cellStyle name="Normal 2 2 2 5 2 2 2 13 2" xfId="9958" xr:uid="{00000000-0005-0000-0000-00004D2C0000}"/>
    <cellStyle name="Normal 2 2 2 5 2 2 2 14" xfId="9959" xr:uid="{00000000-0005-0000-0000-00004E2C0000}"/>
    <cellStyle name="Normal 2 2 2 5 2 2 2 14 2" xfId="9960" xr:uid="{00000000-0005-0000-0000-00004F2C0000}"/>
    <cellStyle name="Normal 2 2 2 5 2 2 2 15" xfId="9961" xr:uid="{00000000-0005-0000-0000-0000502C0000}"/>
    <cellStyle name="Normal 2 2 2 5 2 2 2 15 2" xfId="9962" xr:uid="{00000000-0005-0000-0000-0000512C0000}"/>
    <cellStyle name="Normal 2 2 2 5 2 2 2 16" xfId="9963" xr:uid="{00000000-0005-0000-0000-0000522C0000}"/>
    <cellStyle name="Normal 2 2 2 5 2 2 2 16 2" xfId="9964" xr:uid="{00000000-0005-0000-0000-0000532C0000}"/>
    <cellStyle name="Normal 2 2 2 5 2 2 2 17" xfId="9965" xr:uid="{00000000-0005-0000-0000-0000542C0000}"/>
    <cellStyle name="Normal 2 2 2 5 2 2 2 17 2" xfId="9966" xr:uid="{00000000-0005-0000-0000-0000552C0000}"/>
    <cellStyle name="Normal 2 2 2 5 2 2 2 18" xfId="9967" xr:uid="{00000000-0005-0000-0000-0000562C0000}"/>
    <cellStyle name="Normal 2 2 2 5 2 2 2 18 2" xfId="9968" xr:uid="{00000000-0005-0000-0000-0000572C0000}"/>
    <cellStyle name="Normal 2 2 2 5 2 2 2 19" xfId="9969" xr:uid="{00000000-0005-0000-0000-0000582C0000}"/>
    <cellStyle name="Normal 2 2 2 5 2 2 2 19 2" xfId="9970" xr:uid="{00000000-0005-0000-0000-0000592C0000}"/>
    <cellStyle name="Normal 2 2 2 5 2 2 2 2" xfId="9971" xr:uid="{00000000-0005-0000-0000-00005A2C0000}"/>
    <cellStyle name="Normal 2 2 2 5 2 2 2 2 2" xfId="9972" xr:uid="{00000000-0005-0000-0000-00005B2C0000}"/>
    <cellStyle name="Normal 2 2 2 5 2 2 2 20" xfId="9973" xr:uid="{00000000-0005-0000-0000-00005C2C0000}"/>
    <cellStyle name="Normal 2 2 2 5 2 2 2 20 2" xfId="9974" xr:uid="{00000000-0005-0000-0000-00005D2C0000}"/>
    <cellStyle name="Normal 2 2 2 5 2 2 2 21" xfId="9975" xr:uid="{00000000-0005-0000-0000-00005E2C0000}"/>
    <cellStyle name="Normal 2 2 2 5 2 2 2 21 2" xfId="9976" xr:uid="{00000000-0005-0000-0000-00005F2C0000}"/>
    <cellStyle name="Normal 2 2 2 5 2 2 2 22" xfId="9977" xr:uid="{00000000-0005-0000-0000-0000602C0000}"/>
    <cellStyle name="Normal 2 2 2 5 2 2 2 3" xfId="9978" xr:uid="{00000000-0005-0000-0000-0000612C0000}"/>
    <cellStyle name="Normal 2 2 2 5 2 2 2 3 2" xfId="9979" xr:uid="{00000000-0005-0000-0000-0000622C0000}"/>
    <cellStyle name="Normal 2 2 2 5 2 2 2 4" xfId="9980" xr:uid="{00000000-0005-0000-0000-0000632C0000}"/>
    <cellStyle name="Normal 2 2 2 5 2 2 2 4 2" xfId="9981" xr:uid="{00000000-0005-0000-0000-0000642C0000}"/>
    <cellStyle name="Normal 2 2 2 5 2 2 2 5" xfId="9982" xr:uid="{00000000-0005-0000-0000-0000652C0000}"/>
    <cellStyle name="Normal 2 2 2 5 2 2 2 5 2" xfId="9983" xr:uid="{00000000-0005-0000-0000-0000662C0000}"/>
    <cellStyle name="Normal 2 2 2 5 2 2 2 6" xfId="9984" xr:uid="{00000000-0005-0000-0000-0000672C0000}"/>
    <cellStyle name="Normal 2 2 2 5 2 2 2 6 2" xfId="9985" xr:uid="{00000000-0005-0000-0000-0000682C0000}"/>
    <cellStyle name="Normal 2 2 2 5 2 2 2 7" xfId="9986" xr:uid="{00000000-0005-0000-0000-0000692C0000}"/>
    <cellStyle name="Normal 2 2 2 5 2 2 2 7 2" xfId="9987" xr:uid="{00000000-0005-0000-0000-00006A2C0000}"/>
    <cellStyle name="Normal 2 2 2 5 2 2 2 8" xfId="9988" xr:uid="{00000000-0005-0000-0000-00006B2C0000}"/>
    <cellStyle name="Normal 2 2 2 5 2 2 2 8 2" xfId="9989" xr:uid="{00000000-0005-0000-0000-00006C2C0000}"/>
    <cellStyle name="Normal 2 2 2 5 2 2 2 9" xfId="9990" xr:uid="{00000000-0005-0000-0000-00006D2C0000}"/>
    <cellStyle name="Normal 2 2 2 5 2 2 2 9 2" xfId="9991" xr:uid="{00000000-0005-0000-0000-00006E2C0000}"/>
    <cellStyle name="Normal 2 2 2 5 2 2 20" xfId="9992" xr:uid="{00000000-0005-0000-0000-00006F2C0000}"/>
    <cellStyle name="Normal 2 2 2 5 2 2 20 2" xfId="9993" xr:uid="{00000000-0005-0000-0000-0000702C0000}"/>
    <cellStyle name="Normal 2 2 2 5 2 2 21" xfId="9994" xr:uid="{00000000-0005-0000-0000-0000712C0000}"/>
    <cellStyle name="Normal 2 2 2 5 2 2 21 2" xfId="9995" xr:uid="{00000000-0005-0000-0000-0000722C0000}"/>
    <cellStyle name="Normal 2 2 2 5 2 2 22" xfId="9996" xr:uid="{00000000-0005-0000-0000-0000732C0000}"/>
    <cellStyle name="Normal 2 2 2 5 2 2 22 2" xfId="9997" xr:uid="{00000000-0005-0000-0000-0000742C0000}"/>
    <cellStyle name="Normal 2 2 2 5 2 2 23" xfId="9998" xr:uid="{00000000-0005-0000-0000-0000752C0000}"/>
    <cellStyle name="Normal 2 2 2 5 2 2 23 2" xfId="9999" xr:uid="{00000000-0005-0000-0000-0000762C0000}"/>
    <cellStyle name="Normal 2 2 2 5 2 2 24" xfId="10000" xr:uid="{00000000-0005-0000-0000-0000772C0000}"/>
    <cellStyle name="Normal 2 2 2 5 2 2 3" xfId="10001" xr:uid="{00000000-0005-0000-0000-0000782C0000}"/>
    <cellStyle name="Normal 2 2 2 5 2 2 3 10" xfId="10002" xr:uid="{00000000-0005-0000-0000-0000792C0000}"/>
    <cellStyle name="Normal 2 2 2 5 2 2 3 10 2" xfId="10003" xr:uid="{00000000-0005-0000-0000-00007A2C0000}"/>
    <cellStyle name="Normal 2 2 2 5 2 2 3 11" xfId="10004" xr:uid="{00000000-0005-0000-0000-00007B2C0000}"/>
    <cellStyle name="Normal 2 2 2 5 2 2 3 11 2" xfId="10005" xr:uid="{00000000-0005-0000-0000-00007C2C0000}"/>
    <cellStyle name="Normal 2 2 2 5 2 2 3 12" xfId="10006" xr:uid="{00000000-0005-0000-0000-00007D2C0000}"/>
    <cellStyle name="Normal 2 2 2 5 2 2 3 12 2" xfId="10007" xr:uid="{00000000-0005-0000-0000-00007E2C0000}"/>
    <cellStyle name="Normal 2 2 2 5 2 2 3 13" xfId="10008" xr:uid="{00000000-0005-0000-0000-00007F2C0000}"/>
    <cellStyle name="Normal 2 2 2 5 2 2 3 13 2" xfId="10009" xr:uid="{00000000-0005-0000-0000-0000802C0000}"/>
    <cellStyle name="Normal 2 2 2 5 2 2 3 14" xfId="10010" xr:uid="{00000000-0005-0000-0000-0000812C0000}"/>
    <cellStyle name="Normal 2 2 2 5 2 2 3 14 2" xfId="10011" xr:uid="{00000000-0005-0000-0000-0000822C0000}"/>
    <cellStyle name="Normal 2 2 2 5 2 2 3 15" xfId="10012" xr:uid="{00000000-0005-0000-0000-0000832C0000}"/>
    <cellStyle name="Normal 2 2 2 5 2 2 3 15 2" xfId="10013" xr:uid="{00000000-0005-0000-0000-0000842C0000}"/>
    <cellStyle name="Normal 2 2 2 5 2 2 3 16" xfId="10014" xr:uid="{00000000-0005-0000-0000-0000852C0000}"/>
    <cellStyle name="Normal 2 2 2 5 2 2 3 16 2" xfId="10015" xr:uid="{00000000-0005-0000-0000-0000862C0000}"/>
    <cellStyle name="Normal 2 2 2 5 2 2 3 17" xfId="10016" xr:uid="{00000000-0005-0000-0000-0000872C0000}"/>
    <cellStyle name="Normal 2 2 2 5 2 2 3 17 2" xfId="10017" xr:uid="{00000000-0005-0000-0000-0000882C0000}"/>
    <cellStyle name="Normal 2 2 2 5 2 2 3 18" xfId="10018" xr:uid="{00000000-0005-0000-0000-0000892C0000}"/>
    <cellStyle name="Normal 2 2 2 5 2 2 3 18 2" xfId="10019" xr:uid="{00000000-0005-0000-0000-00008A2C0000}"/>
    <cellStyle name="Normal 2 2 2 5 2 2 3 19" xfId="10020" xr:uid="{00000000-0005-0000-0000-00008B2C0000}"/>
    <cellStyle name="Normal 2 2 2 5 2 2 3 19 2" xfId="10021" xr:uid="{00000000-0005-0000-0000-00008C2C0000}"/>
    <cellStyle name="Normal 2 2 2 5 2 2 3 2" xfId="10022" xr:uid="{00000000-0005-0000-0000-00008D2C0000}"/>
    <cellStyle name="Normal 2 2 2 5 2 2 3 2 2" xfId="10023" xr:uid="{00000000-0005-0000-0000-00008E2C0000}"/>
    <cellStyle name="Normal 2 2 2 5 2 2 3 20" xfId="10024" xr:uid="{00000000-0005-0000-0000-00008F2C0000}"/>
    <cellStyle name="Normal 2 2 2 5 2 2 3 20 2" xfId="10025" xr:uid="{00000000-0005-0000-0000-0000902C0000}"/>
    <cellStyle name="Normal 2 2 2 5 2 2 3 21" xfId="10026" xr:uid="{00000000-0005-0000-0000-0000912C0000}"/>
    <cellStyle name="Normal 2 2 2 5 2 2 3 21 2" xfId="10027" xr:uid="{00000000-0005-0000-0000-0000922C0000}"/>
    <cellStyle name="Normal 2 2 2 5 2 2 3 22" xfId="10028" xr:uid="{00000000-0005-0000-0000-0000932C0000}"/>
    <cellStyle name="Normal 2 2 2 5 2 2 3 3" xfId="10029" xr:uid="{00000000-0005-0000-0000-0000942C0000}"/>
    <cellStyle name="Normal 2 2 2 5 2 2 3 3 2" xfId="10030" xr:uid="{00000000-0005-0000-0000-0000952C0000}"/>
    <cellStyle name="Normal 2 2 2 5 2 2 3 4" xfId="10031" xr:uid="{00000000-0005-0000-0000-0000962C0000}"/>
    <cellStyle name="Normal 2 2 2 5 2 2 3 4 2" xfId="10032" xr:uid="{00000000-0005-0000-0000-0000972C0000}"/>
    <cellStyle name="Normal 2 2 2 5 2 2 3 5" xfId="10033" xr:uid="{00000000-0005-0000-0000-0000982C0000}"/>
    <cellStyle name="Normal 2 2 2 5 2 2 3 5 2" xfId="10034" xr:uid="{00000000-0005-0000-0000-0000992C0000}"/>
    <cellStyle name="Normal 2 2 2 5 2 2 3 6" xfId="10035" xr:uid="{00000000-0005-0000-0000-00009A2C0000}"/>
    <cellStyle name="Normal 2 2 2 5 2 2 3 6 2" xfId="10036" xr:uid="{00000000-0005-0000-0000-00009B2C0000}"/>
    <cellStyle name="Normal 2 2 2 5 2 2 3 7" xfId="10037" xr:uid="{00000000-0005-0000-0000-00009C2C0000}"/>
    <cellStyle name="Normal 2 2 2 5 2 2 3 7 2" xfId="10038" xr:uid="{00000000-0005-0000-0000-00009D2C0000}"/>
    <cellStyle name="Normal 2 2 2 5 2 2 3 8" xfId="10039" xr:uid="{00000000-0005-0000-0000-00009E2C0000}"/>
    <cellStyle name="Normal 2 2 2 5 2 2 3 8 2" xfId="10040" xr:uid="{00000000-0005-0000-0000-00009F2C0000}"/>
    <cellStyle name="Normal 2 2 2 5 2 2 3 9" xfId="10041" xr:uid="{00000000-0005-0000-0000-0000A02C0000}"/>
    <cellStyle name="Normal 2 2 2 5 2 2 3 9 2" xfId="10042" xr:uid="{00000000-0005-0000-0000-0000A12C0000}"/>
    <cellStyle name="Normal 2 2 2 5 2 2 4" xfId="10043" xr:uid="{00000000-0005-0000-0000-0000A22C0000}"/>
    <cellStyle name="Normal 2 2 2 5 2 2 4 2" xfId="10044" xr:uid="{00000000-0005-0000-0000-0000A32C0000}"/>
    <cellStyle name="Normal 2 2 2 5 2 2 5" xfId="10045" xr:uid="{00000000-0005-0000-0000-0000A42C0000}"/>
    <cellStyle name="Normal 2 2 2 5 2 2 5 2" xfId="10046" xr:uid="{00000000-0005-0000-0000-0000A52C0000}"/>
    <cellStyle name="Normal 2 2 2 5 2 2 6" xfId="10047" xr:uid="{00000000-0005-0000-0000-0000A62C0000}"/>
    <cellStyle name="Normal 2 2 2 5 2 2 6 2" xfId="10048" xr:uid="{00000000-0005-0000-0000-0000A72C0000}"/>
    <cellStyle name="Normal 2 2 2 5 2 2 7" xfId="10049" xr:uid="{00000000-0005-0000-0000-0000A82C0000}"/>
    <cellStyle name="Normal 2 2 2 5 2 2 7 2" xfId="10050" xr:uid="{00000000-0005-0000-0000-0000A92C0000}"/>
    <cellStyle name="Normal 2 2 2 5 2 2 8" xfId="10051" xr:uid="{00000000-0005-0000-0000-0000AA2C0000}"/>
    <cellStyle name="Normal 2 2 2 5 2 2 8 2" xfId="10052" xr:uid="{00000000-0005-0000-0000-0000AB2C0000}"/>
    <cellStyle name="Normal 2 2 2 5 2 2 9" xfId="10053" xr:uid="{00000000-0005-0000-0000-0000AC2C0000}"/>
    <cellStyle name="Normal 2 2 2 5 2 2 9 2" xfId="10054" xr:uid="{00000000-0005-0000-0000-0000AD2C0000}"/>
    <cellStyle name="Normal 2 2 2 5 2 20" xfId="10055" xr:uid="{00000000-0005-0000-0000-0000AE2C0000}"/>
    <cellStyle name="Normal 2 2 2 5 2 20 2" xfId="10056" xr:uid="{00000000-0005-0000-0000-0000AF2C0000}"/>
    <cellStyle name="Normal 2 2 2 5 2 21" xfId="10057" xr:uid="{00000000-0005-0000-0000-0000B02C0000}"/>
    <cellStyle name="Normal 2 2 2 5 2 21 2" xfId="10058" xr:uid="{00000000-0005-0000-0000-0000B12C0000}"/>
    <cellStyle name="Normal 2 2 2 5 2 22" xfId="10059" xr:uid="{00000000-0005-0000-0000-0000B22C0000}"/>
    <cellStyle name="Normal 2 2 2 5 2 22 2" xfId="10060" xr:uid="{00000000-0005-0000-0000-0000B32C0000}"/>
    <cellStyle name="Normal 2 2 2 5 2 23" xfId="10061" xr:uid="{00000000-0005-0000-0000-0000B42C0000}"/>
    <cellStyle name="Normal 2 2 2 5 2 23 2" xfId="10062" xr:uid="{00000000-0005-0000-0000-0000B52C0000}"/>
    <cellStyle name="Normal 2 2 2 5 2 24" xfId="10063" xr:uid="{00000000-0005-0000-0000-0000B62C0000}"/>
    <cellStyle name="Normal 2 2 2 5 2 24 2" xfId="10064" xr:uid="{00000000-0005-0000-0000-0000B72C0000}"/>
    <cellStyle name="Normal 2 2 2 5 2 25" xfId="10065" xr:uid="{00000000-0005-0000-0000-0000B82C0000}"/>
    <cellStyle name="Normal 2 2 2 5 2 25 2" xfId="10066" xr:uid="{00000000-0005-0000-0000-0000B92C0000}"/>
    <cellStyle name="Normal 2 2 2 5 2 26" xfId="10067" xr:uid="{00000000-0005-0000-0000-0000BA2C0000}"/>
    <cellStyle name="Normal 2 2 2 5 2 26 2" xfId="10068" xr:uid="{00000000-0005-0000-0000-0000BB2C0000}"/>
    <cellStyle name="Normal 2 2 2 5 2 27" xfId="10069" xr:uid="{00000000-0005-0000-0000-0000BC2C0000}"/>
    <cellStyle name="Normal 2 2 2 5 2 3" xfId="10070" xr:uid="{00000000-0005-0000-0000-0000BD2C0000}"/>
    <cellStyle name="Normal 2 2 2 5 2 3 10" xfId="10071" xr:uid="{00000000-0005-0000-0000-0000BE2C0000}"/>
    <cellStyle name="Normal 2 2 2 5 2 3 10 2" xfId="10072" xr:uid="{00000000-0005-0000-0000-0000BF2C0000}"/>
    <cellStyle name="Normal 2 2 2 5 2 3 11" xfId="10073" xr:uid="{00000000-0005-0000-0000-0000C02C0000}"/>
    <cellStyle name="Normal 2 2 2 5 2 3 11 2" xfId="10074" xr:uid="{00000000-0005-0000-0000-0000C12C0000}"/>
    <cellStyle name="Normal 2 2 2 5 2 3 12" xfId="10075" xr:uid="{00000000-0005-0000-0000-0000C22C0000}"/>
    <cellStyle name="Normal 2 2 2 5 2 3 12 2" xfId="10076" xr:uid="{00000000-0005-0000-0000-0000C32C0000}"/>
    <cellStyle name="Normal 2 2 2 5 2 3 13" xfId="10077" xr:uid="{00000000-0005-0000-0000-0000C42C0000}"/>
    <cellStyle name="Normal 2 2 2 5 2 3 13 2" xfId="10078" xr:uid="{00000000-0005-0000-0000-0000C52C0000}"/>
    <cellStyle name="Normal 2 2 2 5 2 3 14" xfId="10079" xr:uid="{00000000-0005-0000-0000-0000C62C0000}"/>
    <cellStyle name="Normal 2 2 2 5 2 3 14 2" xfId="10080" xr:uid="{00000000-0005-0000-0000-0000C72C0000}"/>
    <cellStyle name="Normal 2 2 2 5 2 3 15" xfId="10081" xr:uid="{00000000-0005-0000-0000-0000C82C0000}"/>
    <cellStyle name="Normal 2 2 2 5 2 3 15 2" xfId="10082" xr:uid="{00000000-0005-0000-0000-0000C92C0000}"/>
    <cellStyle name="Normal 2 2 2 5 2 3 16" xfId="10083" xr:uid="{00000000-0005-0000-0000-0000CA2C0000}"/>
    <cellStyle name="Normal 2 2 2 5 2 3 16 2" xfId="10084" xr:uid="{00000000-0005-0000-0000-0000CB2C0000}"/>
    <cellStyle name="Normal 2 2 2 5 2 3 17" xfId="10085" xr:uid="{00000000-0005-0000-0000-0000CC2C0000}"/>
    <cellStyle name="Normal 2 2 2 5 2 3 17 2" xfId="10086" xr:uid="{00000000-0005-0000-0000-0000CD2C0000}"/>
    <cellStyle name="Normal 2 2 2 5 2 3 18" xfId="10087" xr:uid="{00000000-0005-0000-0000-0000CE2C0000}"/>
    <cellStyle name="Normal 2 2 2 5 2 3 18 2" xfId="10088" xr:uid="{00000000-0005-0000-0000-0000CF2C0000}"/>
    <cellStyle name="Normal 2 2 2 5 2 3 19" xfId="10089" xr:uid="{00000000-0005-0000-0000-0000D02C0000}"/>
    <cellStyle name="Normal 2 2 2 5 2 3 19 2" xfId="10090" xr:uid="{00000000-0005-0000-0000-0000D12C0000}"/>
    <cellStyle name="Normal 2 2 2 5 2 3 2" xfId="10091" xr:uid="{00000000-0005-0000-0000-0000D22C0000}"/>
    <cellStyle name="Normal 2 2 2 5 2 3 2 10" xfId="10092" xr:uid="{00000000-0005-0000-0000-0000D32C0000}"/>
    <cellStyle name="Normal 2 2 2 5 2 3 2 10 2" xfId="10093" xr:uid="{00000000-0005-0000-0000-0000D42C0000}"/>
    <cellStyle name="Normal 2 2 2 5 2 3 2 11" xfId="10094" xr:uid="{00000000-0005-0000-0000-0000D52C0000}"/>
    <cellStyle name="Normal 2 2 2 5 2 3 2 11 2" xfId="10095" xr:uid="{00000000-0005-0000-0000-0000D62C0000}"/>
    <cellStyle name="Normal 2 2 2 5 2 3 2 12" xfId="10096" xr:uid="{00000000-0005-0000-0000-0000D72C0000}"/>
    <cellStyle name="Normal 2 2 2 5 2 3 2 12 2" xfId="10097" xr:uid="{00000000-0005-0000-0000-0000D82C0000}"/>
    <cellStyle name="Normal 2 2 2 5 2 3 2 13" xfId="10098" xr:uid="{00000000-0005-0000-0000-0000D92C0000}"/>
    <cellStyle name="Normal 2 2 2 5 2 3 2 13 2" xfId="10099" xr:uid="{00000000-0005-0000-0000-0000DA2C0000}"/>
    <cellStyle name="Normal 2 2 2 5 2 3 2 14" xfId="10100" xr:uid="{00000000-0005-0000-0000-0000DB2C0000}"/>
    <cellStyle name="Normal 2 2 2 5 2 3 2 14 2" xfId="10101" xr:uid="{00000000-0005-0000-0000-0000DC2C0000}"/>
    <cellStyle name="Normal 2 2 2 5 2 3 2 15" xfId="10102" xr:uid="{00000000-0005-0000-0000-0000DD2C0000}"/>
    <cellStyle name="Normal 2 2 2 5 2 3 2 15 2" xfId="10103" xr:uid="{00000000-0005-0000-0000-0000DE2C0000}"/>
    <cellStyle name="Normal 2 2 2 5 2 3 2 16" xfId="10104" xr:uid="{00000000-0005-0000-0000-0000DF2C0000}"/>
    <cellStyle name="Normal 2 2 2 5 2 3 2 16 2" xfId="10105" xr:uid="{00000000-0005-0000-0000-0000E02C0000}"/>
    <cellStyle name="Normal 2 2 2 5 2 3 2 17" xfId="10106" xr:uid="{00000000-0005-0000-0000-0000E12C0000}"/>
    <cellStyle name="Normal 2 2 2 5 2 3 2 17 2" xfId="10107" xr:uid="{00000000-0005-0000-0000-0000E22C0000}"/>
    <cellStyle name="Normal 2 2 2 5 2 3 2 18" xfId="10108" xr:uid="{00000000-0005-0000-0000-0000E32C0000}"/>
    <cellStyle name="Normal 2 2 2 5 2 3 2 18 2" xfId="10109" xr:uid="{00000000-0005-0000-0000-0000E42C0000}"/>
    <cellStyle name="Normal 2 2 2 5 2 3 2 19" xfId="10110" xr:uid="{00000000-0005-0000-0000-0000E52C0000}"/>
    <cellStyle name="Normal 2 2 2 5 2 3 2 19 2" xfId="10111" xr:uid="{00000000-0005-0000-0000-0000E62C0000}"/>
    <cellStyle name="Normal 2 2 2 5 2 3 2 2" xfId="10112" xr:uid="{00000000-0005-0000-0000-0000E72C0000}"/>
    <cellStyle name="Normal 2 2 2 5 2 3 2 2 2" xfId="10113" xr:uid="{00000000-0005-0000-0000-0000E82C0000}"/>
    <cellStyle name="Normal 2 2 2 5 2 3 2 20" xfId="10114" xr:uid="{00000000-0005-0000-0000-0000E92C0000}"/>
    <cellStyle name="Normal 2 2 2 5 2 3 2 20 2" xfId="10115" xr:uid="{00000000-0005-0000-0000-0000EA2C0000}"/>
    <cellStyle name="Normal 2 2 2 5 2 3 2 21" xfId="10116" xr:uid="{00000000-0005-0000-0000-0000EB2C0000}"/>
    <cellStyle name="Normal 2 2 2 5 2 3 2 21 2" xfId="10117" xr:uid="{00000000-0005-0000-0000-0000EC2C0000}"/>
    <cellStyle name="Normal 2 2 2 5 2 3 2 22" xfId="10118" xr:uid="{00000000-0005-0000-0000-0000ED2C0000}"/>
    <cellStyle name="Normal 2 2 2 5 2 3 2 3" xfId="10119" xr:uid="{00000000-0005-0000-0000-0000EE2C0000}"/>
    <cellStyle name="Normal 2 2 2 5 2 3 2 3 2" xfId="10120" xr:uid="{00000000-0005-0000-0000-0000EF2C0000}"/>
    <cellStyle name="Normal 2 2 2 5 2 3 2 4" xfId="10121" xr:uid="{00000000-0005-0000-0000-0000F02C0000}"/>
    <cellStyle name="Normal 2 2 2 5 2 3 2 4 2" xfId="10122" xr:uid="{00000000-0005-0000-0000-0000F12C0000}"/>
    <cellStyle name="Normal 2 2 2 5 2 3 2 5" xfId="10123" xr:uid="{00000000-0005-0000-0000-0000F22C0000}"/>
    <cellStyle name="Normal 2 2 2 5 2 3 2 5 2" xfId="10124" xr:uid="{00000000-0005-0000-0000-0000F32C0000}"/>
    <cellStyle name="Normal 2 2 2 5 2 3 2 6" xfId="10125" xr:uid="{00000000-0005-0000-0000-0000F42C0000}"/>
    <cellStyle name="Normal 2 2 2 5 2 3 2 6 2" xfId="10126" xr:uid="{00000000-0005-0000-0000-0000F52C0000}"/>
    <cellStyle name="Normal 2 2 2 5 2 3 2 7" xfId="10127" xr:uid="{00000000-0005-0000-0000-0000F62C0000}"/>
    <cellStyle name="Normal 2 2 2 5 2 3 2 7 2" xfId="10128" xr:uid="{00000000-0005-0000-0000-0000F72C0000}"/>
    <cellStyle name="Normal 2 2 2 5 2 3 2 8" xfId="10129" xr:uid="{00000000-0005-0000-0000-0000F82C0000}"/>
    <cellStyle name="Normal 2 2 2 5 2 3 2 8 2" xfId="10130" xr:uid="{00000000-0005-0000-0000-0000F92C0000}"/>
    <cellStyle name="Normal 2 2 2 5 2 3 2 9" xfId="10131" xr:uid="{00000000-0005-0000-0000-0000FA2C0000}"/>
    <cellStyle name="Normal 2 2 2 5 2 3 2 9 2" xfId="10132" xr:uid="{00000000-0005-0000-0000-0000FB2C0000}"/>
    <cellStyle name="Normal 2 2 2 5 2 3 20" xfId="10133" xr:uid="{00000000-0005-0000-0000-0000FC2C0000}"/>
    <cellStyle name="Normal 2 2 2 5 2 3 20 2" xfId="10134" xr:uid="{00000000-0005-0000-0000-0000FD2C0000}"/>
    <cellStyle name="Normal 2 2 2 5 2 3 21" xfId="10135" xr:uid="{00000000-0005-0000-0000-0000FE2C0000}"/>
    <cellStyle name="Normal 2 2 2 5 2 3 21 2" xfId="10136" xr:uid="{00000000-0005-0000-0000-0000FF2C0000}"/>
    <cellStyle name="Normal 2 2 2 5 2 3 22" xfId="10137" xr:uid="{00000000-0005-0000-0000-0000002D0000}"/>
    <cellStyle name="Normal 2 2 2 5 2 3 22 2" xfId="10138" xr:uid="{00000000-0005-0000-0000-0000012D0000}"/>
    <cellStyle name="Normal 2 2 2 5 2 3 23" xfId="10139" xr:uid="{00000000-0005-0000-0000-0000022D0000}"/>
    <cellStyle name="Normal 2 2 2 5 2 3 23 2" xfId="10140" xr:uid="{00000000-0005-0000-0000-0000032D0000}"/>
    <cellStyle name="Normal 2 2 2 5 2 3 24" xfId="10141" xr:uid="{00000000-0005-0000-0000-0000042D0000}"/>
    <cellStyle name="Normal 2 2 2 5 2 3 3" xfId="10142" xr:uid="{00000000-0005-0000-0000-0000052D0000}"/>
    <cellStyle name="Normal 2 2 2 5 2 3 3 10" xfId="10143" xr:uid="{00000000-0005-0000-0000-0000062D0000}"/>
    <cellStyle name="Normal 2 2 2 5 2 3 3 10 2" xfId="10144" xr:uid="{00000000-0005-0000-0000-0000072D0000}"/>
    <cellStyle name="Normal 2 2 2 5 2 3 3 11" xfId="10145" xr:uid="{00000000-0005-0000-0000-0000082D0000}"/>
    <cellStyle name="Normal 2 2 2 5 2 3 3 11 2" xfId="10146" xr:uid="{00000000-0005-0000-0000-0000092D0000}"/>
    <cellStyle name="Normal 2 2 2 5 2 3 3 12" xfId="10147" xr:uid="{00000000-0005-0000-0000-00000A2D0000}"/>
    <cellStyle name="Normal 2 2 2 5 2 3 3 12 2" xfId="10148" xr:uid="{00000000-0005-0000-0000-00000B2D0000}"/>
    <cellStyle name="Normal 2 2 2 5 2 3 3 13" xfId="10149" xr:uid="{00000000-0005-0000-0000-00000C2D0000}"/>
    <cellStyle name="Normal 2 2 2 5 2 3 3 13 2" xfId="10150" xr:uid="{00000000-0005-0000-0000-00000D2D0000}"/>
    <cellStyle name="Normal 2 2 2 5 2 3 3 14" xfId="10151" xr:uid="{00000000-0005-0000-0000-00000E2D0000}"/>
    <cellStyle name="Normal 2 2 2 5 2 3 3 14 2" xfId="10152" xr:uid="{00000000-0005-0000-0000-00000F2D0000}"/>
    <cellStyle name="Normal 2 2 2 5 2 3 3 15" xfId="10153" xr:uid="{00000000-0005-0000-0000-0000102D0000}"/>
    <cellStyle name="Normal 2 2 2 5 2 3 3 15 2" xfId="10154" xr:uid="{00000000-0005-0000-0000-0000112D0000}"/>
    <cellStyle name="Normal 2 2 2 5 2 3 3 16" xfId="10155" xr:uid="{00000000-0005-0000-0000-0000122D0000}"/>
    <cellStyle name="Normal 2 2 2 5 2 3 3 16 2" xfId="10156" xr:uid="{00000000-0005-0000-0000-0000132D0000}"/>
    <cellStyle name="Normal 2 2 2 5 2 3 3 17" xfId="10157" xr:uid="{00000000-0005-0000-0000-0000142D0000}"/>
    <cellStyle name="Normal 2 2 2 5 2 3 3 17 2" xfId="10158" xr:uid="{00000000-0005-0000-0000-0000152D0000}"/>
    <cellStyle name="Normal 2 2 2 5 2 3 3 18" xfId="10159" xr:uid="{00000000-0005-0000-0000-0000162D0000}"/>
    <cellStyle name="Normal 2 2 2 5 2 3 3 18 2" xfId="10160" xr:uid="{00000000-0005-0000-0000-0000172D0000}"/>
    <cellStyle name="Normal 2 2 2 5 2 3 3 19" xfId="10161" xr:uid="{00000000-0005-0000-0000-0000182D0000}"/>
    <cellStyle name="Normal 2 2 2 5 2 3 3 19 2" xfId="10162" xr:uid="{00000000-0005-0000-0000-0000192D0000}"/>
    <cellStyle name="Normal 2 2 2 5 2 3 3 2" xfId="10163" xr:uid="{00000000-0005-0000-0000-00001A2D0000}"/>
    <cellStyle name="Normal 2 2 2 5 2 3 3 2 2" xfId="10164" xr:uid="{00000000-0005-0000-0000-00001B2D0000}"/>
    <cellStyle name="Normal 2 2 2 5 2 3 3 20" xfId="10165" xr:uid="{00000000-0005-0000-0000-00001C2D0000}"/>
    <cellStyle name="Normal 2 2 2 5 2 3 3 20 2" xfId="10166" xr:uid="{00000000-0005-0000-0000-00001D2D0000}"/>
    <cellStyle name="Normal 2 2 2 5 2 3 3 21" xfId="10167" xr:uid="{00000000-0005-0000-0000-00001E2D0000}"/>
    <cellStyle name="Normal 2 2 2 5 2 3 3 21 2" xfId="10168" xr:uid="{00000000-0005-0000-0000-00001F2D0000}"/>
    <cellStyle name="Normal 2 2 2 5 2 3 3 22" xfId="10169" xr:uid="{00000000-0005-0000-0000-0000202D0000}"/>
    <cellStyle name="Normal 2 2 2 5 2 3 3 3" xfId="10170" xr:uid="{00000000-0005-0000-0000-0000212D0000}"/>
    <cellStyle name="Normal 2 2 2 5 2 3 3 3 2" xfId="10171" xr:uid="{00000000-0005-0000-0000-0000222D0000}"/>
    <cellStyle name="Normal 2 2 2 5 2 3 3 4" xfId="10172" xr:uid="{00000000-0005-0000-0000-0000232D0000}"/>
    <cellStyle name="Normal 2 2 2 5 2 3 3 4 2" xfId="10173" xr:uid="{00000000-0005-0000-0000-0000242D0000}"/>
    <cellStyle name="Normal 2 2 2 5 2 3 3 5" xfId="10174" xr:uid="{00000000-0005-0000-0000-0000252D0000}"/>
    <cellStyle name="Normal 2 2 2 5 2 3 3 5 2" xfId="10175" xr:uid="{00000000-0005-0000-0000-0000262D0000}"/>
    <cellStyle name="Normal 2 2 2 5 2 3 3 6" xfId="10176" xr:uid="{00000000-0005-0000-0000-0000272D0000}"/>
    <cellStyle name="Normal 2 2 2 5 2 3 3 6 2" xfId="10177" xr:uid="{00000000-0005-0000-0000-0000282D0000}"/>
    <cellStyle name="Normal 2 2 2 5 2 3 3 7" xfId="10178" xr:uid="{00000000-0005-0000-0000-0000292D0000}"/>
    <cellStyle name="Normal 2 2 2 5 2 3 3 7 2" xfId="10179" xr:uid="{00000000-0005-0000-0000-00002A2D0000}"/>
    <cellStyle name="Normal 2 2 2 5 2 3 3 8" xfId="10180" xr:uid="{00000000-0005-0000-0000-00002B2D0000}"/>
    <cellStyle name="Normal 2 2 2 5 2 3 3 8 2" xfId="10181" xr:uid="{00000000-0005-0000-0000-00002C2D0000}"/>
    <cellStyle name="Normal 2 2 2 5 2 3 3 9" xfId="10182" xr:uid="{00000000-0005-0000-0000-00002D2D0000}"/>
    <cellStyle name="Normal 2 2 2 5 2 3 3 9 2" xfId="10183" xr:uid="{00000000-0005-0000-0000-00002E2D0000}"/>
    <cellStyle name="Normal 2 2 2 5 2 3 4" xfId="10184" xr:uid="{00000000-0005-0000-0000-00002F2D0000}"/>
    <cellStyle name="Normal 2 2 2 5 2 3 4 2" xfId="10185" xr:uid="{00000000-0005-0000-0000-0000302D0000}"/>
    <cellStyle name="Normal 2 2 2 5 2 3 5" xfId="10186" xr:uid="{00000000-0005-0000-0000-0000312D0000}"/>
    <cellStyle name="Normal 2 2 2 5 2 3 5 2" xfId="10187" xr:uid="{00000000-0005-0000-0000-0000322D0000}"/>
    <cellStyle name="Normal 2 2 2 5 2 3 6" xfId="10188" xr:uid="{00000000-0005-0000-0000-0000332D0000}"/>
    <cellStyle name="Normal 2 2 2 5 2 3 6 2" xfId="10189" xr:uid="{00000000-0005-0000-0000-0000342D0000}"/>
    <cellStyle name="Normal 2 2 2 5 2 3 7" xfId="10190" xr:uid="{00000000-0005-0000-0000-0000352D0000}"/>
    <cellStyle name="Normal 2 2 2 5 2 3 7 2" xfId="10191" xr:uid="{00000000-0005-0000-0000-0000362D0000}"/>
    <cellStyle name="Normal 2 2 2 5 2 3 8" xfId="10192" xr:uid="{00000000-0005-0000-0000-0000372D0000}"/>
    <cellStyle name="Normal 2 2 2 5 2 3 8 2" xfId="10193" xr:uid="{00000000-0005-0000-0000-0000382D0000}"/>
    <cellStyle name="Normal 2 2 2 5 2 3 9" xfId="10194" xr:uid="{00000000-0005-0000-0000-0000392D0000}"/>
    <cellStyle name="Normal 2 2 2 5 2 3 9 2" xfId="10195" xr:uid="{00000000-0005-0000-0000-00003A2D0000}"/>
    <cellStyle name="Normal 2 2 2 5 2 4" xfId="10196" xr:uid="{00000000-0005-0000-0000-00003B2D0000}"/>
    <cellStyle name="Normal 2 2 2 5 2 4 10" xfId="10197" xr:uid="{00000000-0005-0000-0000-00003C2D0000}"/>
    <cellStyle name="Normal 2 2 2 5 2 4 10 2" xfId="10198" xr:uid="{00000000-0005-0000-0000-00003D2D0000}"/>
    <cellStyle name="Normal 2 2 2 5 2 4 11" xfId="10199" xr:uid="{00000000-0005-0000-0000-00003E2D0000}"/>
    <cellStyle name="Normal 2 2 2 5 2 4 11 2" xfId="10200" xr:uid="{00000000-0005-0000-0000-00003F2D0000}"/>
    <cellStyle name="Normal 2 2 2 5 2 4 12" xfId="10201" xr:uid="{00000000-0005-0000-0000-0000402D0000}"/>
    <cellStyle name="Normal 2 2 2 5 2 4 12 2" xfId="10202" xr:uid="{00000000-0005-0000-0000-0000412D0000}"/>
    <cellStyle name="Normal 2 2 2 5 2 4 13" xfId="10203" xr:uid="{00000000-0005-0000-0000-0000422D0000}"/>
    <cellStyle name="Normal 2 2 2 5 2 4 13 2" xfId="10204" xr:uid="{00000000-0005-0000-0000-0000432D0000}"/>
    <cellStyle name="Normal 2 2 2 5 2 4 14" xfId="10205" xr:uid="{00000000-0005-0000-0000-0000442D0000}"/>
    <cellStyle name="Normal 2 2 2 5 2 4 14 2" xfId="10206" xr:uid="{00000000-0005-0000-0000-0000452D0000}"/>
    <cellStyle name="Normal 2 2 2 5 2 4 15" xfId="10207" xr:uid="{00000000-0005-0000-0000-0000462D0000}"/>
    <cellStyle name="Normal 2 2 2 5 2 4 15 2" xfId="10208" xr:uid="{00000000-0005-0000-0000-0000472D0000}"/>
    <cellStyle name="Normal 2 2 2 5 2 4 16" xfId="10209" xr:uid="{00000000-0005-0000-0000-0000482D0000}"/>
    <cellStyle name="Normal 2 2 2 5 2 4 16 2" xfId="10210" xr:uid="{00000000-0005-0000-0000-0000492D0000}"/>
    <cellStyle name="Normal 2 2 2 5 2 4 17" xfId="10211" xr:uid="{00000000-0005-0000-0000-00004A2D0000}"/>
    <cellStyle name="Normal 2 2 2 5 2 4 17 2" xfId="10212" xr:uid="{00000000-0005-0000-0000-00004B2D0000}"/>
    <cellStyle name="Normal 2 2 2 5 2 4 18" xfId="10213" xr:uid="{00000000-0005-0000-0000-00004C2D0000}"/>
    <cellStyle name="Normal 2 2 2 5 2 4 18 2" xfId="10214" xr:uid="{00000000-0005-0000-0000-00004D2D0000}"/>
    <cellStyle name="Normal 2 2 2 5 2 4 19" xfId="10215" xr:uid="{00000000-0005-0000-0000-00004E2D0000}"/>
    <cellStyle name="Normal 2 2 2 5 2 4 19 2" xfId="10216" xr:uid="{00000000-0005-0000-0000-00004F2D0000}"/>
    <cellStyle name="Normal 2 2 2 5 2 4 2" xfId="10217" xr:uid="{00000000-0005-0000-0000-0000502D0000}"/>
    <cellStyle name="Normal 2 2 2 5 2 4 2 10" xfId="10218" xr:uid="{00000000-0005-0000-0000-0000512D0000}"/>
    <cellStyle name="Normal 2 2 2 5 2 4 2 10 2" xfId="10219" xr:uid="{00000000-0005-0000-0000-0000522D0000}"/>
    <cellStyle name="Normal 2 2 2 5 2 4 2 11" xfId="10220" xr:uid="{00000000-0005-0000-0000-0000532D0000}"/>
    <cellStyle name="Normal 2 2 2 5 2 4 2 11 2" xfId="10221" xr:uid="{00000000-0005-0000-0000-0000542D0000}"/>
    <cellStyle name="Normal 2 2 2 5 2 4 2 12" xfId="10222" xr:uid="{00000000-0005-0000-0000-0000552D0000}"/>
    <cellStyle name="Normal 2 2 2 5 2 4 2 12 2" xfId="10223" xr:uid="{00000000-0005-0000-0000-0000562D0000}"/>
    <cellStyle name="Normal 2 2 2 5 2 4 2 13" xfId="10224" xr:uid="{00000000-0005-0000-0000-0000572D0000}"/>
    <cellStyle name="Normal 2 2 2 5 2 4 2 13 2" xfId="10225" xr:uid="{00000000-0005-0000-0000-0000582D0000}"/>
    <cellStyle name="Normal 2 2 2 5 2 4 2 14" xfId="10226" xr:uid="{00000000-0005-0000-0000-0000592D0000}"/>
    <cellStyle name="Normal 2 2 2 5 2 4 2 14 2" xfId="10227" xr:uid="{00000000-0005-0000-0000-00005A2D0000}"/>
    <cellStyle name="Normal 2 2 2 5 2 4 2 15" xfId="10228" xr:uid="{00000000-0005-0000-0000-00005B2D0000}"/>
    <cellStyle name="Normal 2 2 2 5 2 4 2 15 2" xfId="10229" xr:uid="{00000000-0005-0000-0000-00005C2D0000}"/>
    <cellStyle name="Normal 2 2 2 5 2 4 2 16" xfId="10230" xr:uid="{00000000-0005-0000-0000-00005D2D0000}"/>
    <cellStyle name="Normal 2 2 2 5 2 4 2 16 2" xfId="10231" xr:uid="{00000000-0005-0000-0000-00005E2D0000}"/>
    <cellStyle name="Normal 2 2 2 5 2 4 2 17" xfId="10232" xr:uid="{00000000-0005-0000-0000-00005F2D0000}"/>
    <cellStyle name="Normal 2 2 2 5 2 4 2 17 2" xfId="10233" xr:uid="{00000000-0005-0000-0000-0000602D0000}"/>
    <cellStyle name="Normal 2 2 2 5 2 4 2 18" xfId="10234" xr:uid="{00000000-0005-0000-0000-0000612D0000}"/>
    <cellStyle name="Normal 2 2 2 5 2 4 2 18 2" xfId="10235" xr:uid="{00000000-0005-0000-0000-0000622D0000}"/>
    <cellStyle name="Normal 2 2 2 5 2 4 2 19" xfId="10236" xr:uid="{00000000-0005-0000-0000-0000632D0000}"/>
    <cellStyle name="Normal 2 2 2 5 2 4 2 19 2" xfId="10237" xr:uid="{00000000-0005-0000-0000-0000642D0000}"/>
    <cellStyle name="Normal 2 2 2 5 2 4 2 2" xfId="10238" xr:uid="{00000000-0005-0000-0000-0000652D0000}"/>
    <cellStyle name="Normal 2 2 2 5 2 4 2 2 2" xfId="10239" xr:uid="{00000000-0005-0000-0000-0000662D0000}"/>
    <cellStyle name="Normal 2 2 2 5 2 4 2 20" xfId="10240" xr:uid="{00000000-0005-0000-0000-0000672D0000}"/>
    <cellStyle name="Normal 2 2 2 5 2 4 2 20 2" xfId="10241" xr:uid="{00000000-0005-0000-0000-0000682D0000}"/>
    <cellStyle name="Normal 2 2 2 5 2 4 2 21" xfId="10242" xr:uid="{00000000-0005-0000-0000-0000692D0000}"/>
    <cellStyle name="Normal 2 2 2 5 2 4 2 21 2" xfId="10243" xr:uid="{00000000-0005-0000-0000-00006A2D0000}"/>
    <cellStyle name="Normal 2 2 2 5 2 4 2 22" xfId="10244" xr:uid="{00000000-0005-0000-0000-00006B2D0000}"/>
    <cellStyle name="Normal 2 2 2 5 2 4 2 3" xfId="10245" xr:uid="{00000000-0005-0000-0000-00006C2D0000}"/>
    <cellStyle name="Normal 2 2 2 5 2 4 2 3 2" xfId="10246" xr:uid="{00000000-0005-0000-0000-00006D2D0000}"/>
    <cellStyle name="Normal 2 2 2 5 2 4 2 4" xfId="10247" xr:uid="{00000000-0005-0000-0000-00006E2D0000}"/>
    <cellStyle name="Normal 2 2 2 5 2 4 2 4 2" xfId="10248" xr:uid="{00000000-0005-0000-0000-00006F2D0000}"/>
    <cellStyle name="Normal 2 2 2 5 2 4 2 5" xfId="10249" xr:uid="{00000000-0005-0000-0000-0000702D0000}"/>
    <cellStyle name="Normal 2 2 2 5 2 4 2 5 2" xfId="10250" xr:uid="{00000000-0005-0000-0000-0000712D0000}"/>
    <cellStyle name="Normal 2 2 2 5 2 4 2 6" xfId="10251" xr:uid="{00000000-0005-0000-0000-0000722D0000}"/>
    <cellStyle name="Normal 2 2 2 5 2 4 2 6 2" xfId="10252" xr:uid="{00000000-0005-0000-0000-0000732D0000}"/>
    <cellStyle name="Normal 2 2 2 5 2 4 2 7" xfId="10253" xr:uid="{00000000-0005-0000-0000-0000742D0000}"/>
    <cellStyle name="Normal 2 2 2 5 2 4 2 7 2" xfId="10254" xr:uid="{00000000-0005-0000-0000-0000752D0000}"/>
    <cellStyle name="Normal 2 2 2 5 2 4 2 8" xfId="10255" xr:uid="{00000000-0005-0000-0000-0000762D0000}"/>
    <cellStyle name="Normal 2 2 2 5 2 4 2 8 2" xfId="10256" xr:uid="{00000000-0005-0000-0000-0000772D0000}"/>
    <cellStyle name="Normal 2 2 2 5 2 4 2 9" xfId="10257" xr:uid="{00000000-0005-0000-0000-0000782D0000}"/>
    <cellStyle name="Normal 2 2 2 5 2 4 2 9 2" xfId="10258" xr:uid="{00000000-0005-0000-0000-0000792D0000}"/>
    <cellStyle name="Normal 2 2 2 5 2 4 20" xfId="10259" xr:uid="{00000000-0005-0000-0000-00007A2D0000}"/>
    <cellStyle name="Normal 2 2 2 5 2 4 20 2" xfId="10260" xr:uid="{00000000-0005-0000-0000-00007B2D0000}"/>
    <cellStyle name="Normal 2 2 2 5 2 4 21" xfId="10261" xr:uid="{00000000-0005-0000-0000-00007C2D0000}"/>
    <cellStyle name="Normal 2 2 2 5 2 4 21 2" xfId="10262" xr:uid="{00000000-0005-0000-0000-00007D2D0000}"/>
    <cellStyle name="Normal 2 2 2 5 2 4 22" xfId="10263" xr:uid="{00000000-0005-0000-0000-00007E2D0000}"/>
    <cellStyle name="Normal 2 2 2 5 2 4 22 2" xfId="10264" xr:uid="{00000000-0005-0000-0000-00007F2D0000}"/>
    <cellStyle name="Normal 2 2 2 5 2 4 23" xfId="10265" xr:uid="{00000000-0005-0000-0000-0000802D0000}"/>
    <cellStyle name="Normal 2 2 2 5 2 4 23 2" xfId="10266" xr:uid="{00000000-0005-0000-0000-0000812D0000}"/>
    <cellStyle name="Normal 2 2 2 5 2 4 24" xfId="10267" xr:uid="{00000000-0005-0000-0000-0000822D0000}"/>
    <cellStyle name="Normal 2 2 2 5 2 4 3" xfId="10268" xr:uid="{00000000-0005-0000-0000-0000832D0000}"/>
    <cellStyle name="Normal 2 2 2 5 2 4 3 10" xfId="10269" xr:uid="{00000000-0005-0000-0000-0000842D0000}"/>
    <cellStyle name="Normal 2 2 2 5 2 4 3 10 2" xfId="10270" xr:uid="{00000000-0005-0000-0000-0000852D0000}"/>
    <cellStyle name="Normal 2 2 2 5 2 4 3 11" xfId="10271" xr:uid="{00000000-0005-0000-0000-0000862D0000}"/>
    <cellStyle name="Normal 2 2 2 5 2 4 3 11 2" xfId="10272" xr:uid="{00000000-0005-0000-0000-0000872D0000}"/>
    <cellStyle name="Normal 2 2 2 5 2 4 3 12" xfId="10273" xr:uid="{00000000-0005-0000-0000-0000882D0000}"/>
    <cellStyle name="Normal 2 2 2 5 2 4 3 12 2" xfId="10274" xr:uid="{00000000-0005-0000-0000-0000892D0000}"/>
    <cellStyle name="Normal 2 2 2 5 2 4 3 13" xfId="10275" xr:uid="{00000000-0005-0000-0000-00008A2D0000}"/>
    <cellStyle name="Normal 2 2 2 5 2 4 3 13 2" xfId="10276" xr:uid="{00000000-0005-0000-0000-00008B2D0000}"/>
    <cellStyle name="Normal 2 2 2 5 2 4 3 14" xfId="10277" xr:uid="{00000000-0005-0000-0000-00008C2D0000}"/>
    <cellStyle name="Normal 2 2 2 5 2 4 3 14 2" xfId="10278" xr:uid="{00000000-0005-0000-0000-00008D2D0000}"/>
    <cellStyle name="Normal 2 2 2 5 2 4 3 15" xfId="10279" xr:uid="{00000000-0005-0000-0000-00008E2D0000}"/>
    <cellStyle name="Normal 2 2 2 5 2 4 3 15 2" xfId="10280" xr:uid="{00000000-0005-0000-0000-00008F2D0000}"/>
    <cellStyle name="Normal 2 2 2 5 2 4 3 16" xfId="10281" xr:uid="{00000000-0005-0000-0000-0000902D0000}"/>
    <cellStyle name="Normal 2 2 2 5 2 4 3 16 2" xfId="10282" xr:uid="{00000000-0005-0000-0000-0000912D0000}"/>
    <cellStyle name="Normal 2 2 2 5 2 4 3 17" xfId="10283" xr:uid="{00000000-0005-0000-0000-0000922D0000}"/>
    <cellStyle name="Normal 2 2 2 5 2 4 3 17 2" xfId="10284" xr:uid="{00000000-0005-0000-0000-0000932D0000}"/>
    <cellStyle name="Normal 2 2 2 5 2 4 3 18" xfId="10285" xr:uid="{00000000-0005-0000-0000-0000942D0000}"/>
    <cellStyle name="Normal 2 2 2 5 2 4 3 18 2" xfId="10286" xr:uid="{00000000-0005-0000-0000-0000952D0000}"/>
    <cellStyle name="Normal 2 2 2 5 2 4 3 19" xfId="10287" xr:uid="{00000000-0005-0000-0000-0000962D0000}"/>
    <cellStyle name="Normal 2 2 2 5 2 4 3 19 2" xfId="10288" xr:uid="{00000000-0005-0000-0000-0000972D0000}"/>
    <cellStyle name="Normal 2 2 2 5 2 4 3 2" xfId="10289" xr:uid="{00000000-0005-0000-0000-0000982D0000}"/>
    <cellStyle name="Normal 2 2 2 5 2 4 3 2 2" xfId="10290" xr:uid="{00000000-0005-0000-0000-0000992D0000}"/>
    <cellStyle name="Normal 2 2 2 5 2 4 3 20" xfId="10291" xr:uid="{00000000-0005-0000-0000-00009A2D0000}"/>
    <cellStyle name="Normal 2 2 2 5 2 4 3 20 2" xfId="10292" xr:uid="{00000000-0005-0000-0000-00009B2D0000}"/>
    <cellStyle name="Normal 2 2 2 5 2 4 3 21" xfId="10293" xr:uid="{00000000-0005-0000-0000-00009C2D0000}"/>
    <cellStyle name="Normal 2 2 2 5 2 4 3 21 2" xfId="10294" xr:uid="{00000000-0005-0000-0000-00009D2D0000}"/>
    <cellStyle name="Normal 2 2 2 5 2 4 3 22" xfId="10295" xr:uid="{00000000-0005-0000-0000-00009E2D0000}"/>
    <cellStyle name="Normal 2 2 2 5 2 4 3 3" xfId="10296" xr:uid="{00000000-0005-0000-0000-00009F2D0000}"/>
    <cellStyle name="Normal 2 2 2 5 2 4 3 3 2" xfId="10297" xr:uid="{00000000-0005-0000-0000-0000A02D0000}"/>
    <cellStyle name="Normal 2 2 2 5 2 4 3 4" xfId="10298" xr:uid="{00000000-0005-0000-0000-0000A12D0000}"/>
    <cellStyle name="Normal 2 2 2 5 2 4 3 4 2" xfId="10299" xr:uid="{00000000-0005-0000-0000-0000A22D0000}"/>
    <cellStyle name="Normal 2 2 2 5 2 4 3 5" xfId="10300" xr:uid="{00000000-0005-0000-0000-0000A32D0000}"/>
    <cellStyle name="Normal 2 2 2 5 2 4 3 5 2" xfId="10301" xr:uid="{00000000-0005-0000-0000-0000A42D0000}"/>
    <cellStyle name="Normal 2 2 2 5 2 4 3 6" xfId="10302" xr:uid="{00000000-0005-0000-0000-0000A52D0000}"/>
    <cellStyle name="Normal 2 2 2 5 2 4 3 6 2" xfId="10303" xr:uid="{00000000-0005-0000-0000-0000A62D0000}"/>
    <cellStyle name="Normal 2 2 2 5 2 4 3 7" xfId="10304" xr:uid="{00000000-0005-0000-0000-0000A72D0000}"/>
    <cellStyle name="Normal 2 2 2 5 2 4 3 7 2" xfId="10305" xr:uid="{00000000-0005-0000-0000-0000A82D0000}"/>
    <cellStyle name="Normal 2 2 2 5 2 4 3 8" xfId="10306" xr:uid="{00000000-0005-0000-0000-0000A92D0000}"/>
    <cellStyle name="Normal 2 2 2 5 2 4 3 8 2" xfId="10307" xr:uid="{00000000-0005-0000-0000-0000AA2D0000}"/>
    <cellStyle name="Normal 2 2 2 5 2 4 3 9" xfId="10308" xr:uid="{00000000-0005-0000-0000-0000AB2D0000}"/>
    <cellStyle name="Normal 2 2 2 5 2 4 3 9 2" xfId="10309" xr:uid="{00000000-0005-0000-0000-0000AC2D0000}"/>
    <cellStyle name="Normal 2 2 2 5 2 4 4" xfId="10310" xr:uid="{00000000-0005-0000-0000-0000AD2D0000}"/>
    <cellStyle name="Normal 2 2 2 5 2 4 4 2" xfId="10311" xr:uid="{00000000-0005-0000-0000-0000AE2D0000}"/>
    <cellStyle name="Normal 2 2 2 5 2 4 5" xfId="10312" xr:uid="{00000000-0005-0000-0000-0000AF2D0000}"/>
    <cellStyle name="Normal 2 2 2 5 2 4 5 2" xfId="10313" xr:uid="{00000000-0005-0000-0000-0000B02D0000}"/>
    <cellStyle name="Normal 2 2 2 5 2 4 6" xfId="10314" xr:uid="{00000000-0005-0000-0000-0000B12D0000}"/>
    <cellStyle name="Normal 2 2 2 5 2 4 6 2" xfId="10315" xr:uid="{00000000-0005-0000-0000-0000B22D0000}"/>
    <cellStyle name="Normal 2 2 2 5 2 4 7" xfId="10316" xr:uid="{00000000-0005-0000-0000-0000B32D0000}"/>
    <cellStyle name="Normal 2 2 2 5 2 4 7 2" xfId="10317" xr:uid="{00000000-0005-0000-0000-0000B42D0000}"/>
    <cellStyle name="Normal 2 2 2 5 2 4 8" xfId="10318" xr:uid="{00000000-0005-0000-0000-0000B52D0000}"/>
    <cellStyle name="Normal 2 2 2 5 2 4 8 2" xfId="10319" xr:uid="{00000000-0005-0000-0000-0000B62D0000}"/>
    <cellStyle name="Normal 2 2 2 5 2 4 9" xfId="10320" xr:uid="{00000000-0005-0000-0000-0000B72D0000}"/>
    <cellStyle name="Normal 2 2 2 5 2 4 9 2" xfId="10321" xr:uid="{00000000-0005-0000-0000-0000B82D0000}"/>
    <cellStyle name="Normal 2 2 2 5 2 5" xfId="10322" xr:uid="{00000000-0005-0000-0000-0000B92D0000}"/>
    <cellStyle name="Normal 2 2 2 5 2 5 10" xfId="10323" xr:uid="{00000000-0005-0000-0000-0000BA2D0000}"/>
    <cellStyle name="Normal 2 2 2 5 2 5 10 2" xfId="10324" xr:uid="{00000000-0005-0000-0000-0000BB2D0000}"/>
    <cellStyle name="Normal 2 2 2 5 2 5 11" xfId="10325" xr:uid="{00000000-0005-0000-0000-0000BC2D0000}"/>
    <cellStyle name="Normal 2 2 2 5 2 5 11 2" xfId="10326" xr:uid="{00000000-0005-0000-0000-0000BD2D0000}"/>
    <cellStyle name="Normal 2 2 2 5 2 5 12" xfId="10327" xr:uid="{00000000-0005-0000-0000-0000BE2D0000}"/>
    <cellStyle name="Normal 2 2 2 5 2 5 12 2" xfId="10328" xr:uid="{00000000-0005-0000-0000-0000BF2D0000}"/>
    <cellStyle name="Normal 2 2 2 5 2 5 13" xfId="10329" xr:uid="{00000000-0005-0000-0000-0000C02D0000}"/>
    <cellStyle name="Normal 2 2 2 5 2 5 13 2" xfId="10330" xr:uid="{00000000-0005-0000-0000-0000C12D0000}"/>
    <cellStyle name="Normal 2 2 2 5 2 5 14" xfId="10331" xr:uid="{00000000-0005-0000-0000-0000C22D0000}"/>
    <cellStyle name="Normal 2 2 2 5 2 5 14 2" xfId="10332" xr:uid="{00000000-0005-0000-0000-0000C32D0000}"/>
    <cellStyle name="Normal 2 2 2 5 2 5 15" xfId="10333" xr:uid="{00000000-0005-0000-0000-0000C42D0000}"/>
    <cellStyle name="Normal 2 2 2 5 2 5 15 2" xfId="10334" xr:uid="{00000000-0005-0000-0000-0000C52D0000}"/>
    <cellStyle name="Normal 2 2 2 5 2 5 16" xfId="10335" xr:uid="{00000000-0005-0000-0000-0000C62D0000}"/>
    <cellStyle name="Normal 2 2 2 5 2 5 16 2" xfId="10336" xr:uid="{00000000-0005-0000-0000-0000C72D0000}"/>
    <cellStyle name="Normal 2 2 2 5 2 5 17" xfId="10337" xr:uid="{00000000-0005-0000-0000-0000C82D0000}"/>
    <cellStyle name="Normal 2 2 2 5 2 5 17 2" xfId="10338" xr:uid="{00000000-0005-0000-0000-0000C92D0000}"/>
    <cellStyle name="Normal 2 2 2 5 2 5 18" xfId="10339" xr:uid="{00000000-0005-0000-0000-0000CA2D0000}"/>
    <cellStyle name="Normal 2 2 2 5 2 5 18 2" xfId="10340" xr:uid="{00000000-0005-0000-0000-0000CB2D0000}"/>
    <cellStyle name="Normal 2 2 2 5 2 5 19" xfId="10341" xr:uid="{00000000-0005-0000-0000-0000CC2D0000}"/>
    <cellStyle name="Normal 2 2 2 5 2 5 19 2" xfId="10342" xr:uid="{00000000-0005-0000-0000-0000CD2D0000}"/>
    <cellStyle name="Normal 2 2 2 5 2 5 2" xfId="10343" xr:uid="{00000000-0005-0000-0000-0000CE2D0000}"/>
    <cellStyle name="Normal 2 2 2 5 2 5 2 2" xfId="10344" xr:uid="{00000000-0005-0000-0000-0000CF2D0000}"/>
    <cellStyle name="Normal 2 2 2 5 2 5 20" xfId="10345" xr:uid="{00000000-0005-0000-0000-0000D02D0000}"/>
    <cellStyle name="Normal 2 2 2 5 2 5 20 2" xfId="10346" xr:uid="{00000000-0005-0000-0000-0000D12D0000}"/>
    <cellStyle name="Normal 2 2 2 5 2 5 21" xfId="10347" xr:uid="{00000000-0005-0000-0000-0000D22D0000}"/>
    <cellStyle name="Normal 2 2 2 5 2 5 21 2" xfId="10348" xr:uid="{00000000-0005-0000-0000-0000D32D0000}"/>
    <cellStyle name="Normal 2 2 2 5 2 5 22" xfId="10349" xr:uid="{00000000-0005-0000-0000-0000D42D0000}"/>
    <cellStyle name="Normal 2 2 2 5 2 5 3" xfId="10350" xr:uid="{00000000-0005-0000-0000-0000D52D0000}"/>
    <cellStyle name="Normal 2 2 2 5 2 5 3 2" xfId="10351" xr:uid="{00000000-0005-0000-0000-0000D62D0000}"/>
    <cellStyle name="Normal 2 2 2 5 2 5 4" xfId="10352" xr:uid="{00000000-0005-0000-0000-0000D72D0000}"/>
    <cellStyle name="Normal 2 2 2 5 2 5 4 2" xfId="10353" xr:uid="{00000000-0005-0000-0000-0000D82D0000}"/>
    <cellStyle name="Normal 2 2 2 5 2 5 5" xfId="10354" xr:uid="{00000000-0005-0000-0000-0000D92D0000}"/>
    <cellStyle name="Normal 2 2 2 5 2 5 5 2" xfId="10355" xr:uid="{00000000-0005-0000-0000-0000DA2D0000}"/>
    <cellStyle name="Normal 2 2 2 5 2 5 6" xfId="10356" xr:uid="{00000000-0005-0000-0000-0000DB2D0000}"/>
    <cellStyle name="Normal 2 2 2 5 2 5 6 2" xfId="10357" xr:uid="{00000000-0005-0000-0000-0000DC2D0000}"/>
    <cellStyle name="Normal 2 2 2 5 2 5 7" xfId="10358" xr:uid="{00000000-0005-0000-0000-0000DD2D0000}"/>
    <cellStyle name="Normal 2 2 2 5 2 5 7 2" xfId="10359" xr:uid="{00000000-0005-0000-0000-0000DE2D0000}"/>
    <cellStyle name="Normal 2 2 2 5 2 5 8" xfId="10360" xr:uid="{00000000-0005-0000-0000-0000DF2D0000}"/>
    <cellStyle name="Normal 2 2 2 5 2 5 8 2" xfId="10361" xr:uid="{00000000-0005-0000-0000-0000E02D0000}"/>
    <cellStyle name="Normal 2 2 2 5 2 5 9" xfId="10362" xr:uid="{00000000-0005-0000-0000-0000E12D0000}"/>
    <cellStyle name="Normal 2 2 2 5 2 5 9 2" xfId="10363" xr:uid="{00000000-0005-0000-0000-0000E22D0000}"/>
    <cellStyle name="Normal 2 2 2 5 2 6" xfId="10364" xr:uid="{00000000-0005-0000-0000-0000E32D0000}"/>
    <cellStyle name="Normal 2 2 2 5 2 6 10" xfId="10365" xr:uid="{00000000-0005-0000-0000-0000E42D0000}"/>
    <cellStyle name="Normal 2 2 2 5 2 6 10 2" xfId="10366" xr:uid="{00000000-0005-0000-0000-0000E52D0000}"/>
    <cellStyle name="Normal 2 2 2 5 2 6 11" xfId="10367" xr:uid="{00000000-0005-0000-0000-0000E62D0000}"/>
    <cellStyle name="Normal 2 2 2 5 2 6 11 2" xfId="10368" xr:uid="{00000000-0005-0000-0000-0000E72D0000}"/>
    <cellStyle name="Normal 2 2 2 5 2 6 12" xfId="10369" xr:uid="{00000000-0005-0000-0000-0000E82D0000}"/>
    <cellStyle name="Normal 2 2 2 5 2 6 12 2" xfId="10370" xr:uid="{00000000-0005-0000-0000-0000E92D0000}"/>
    <cellStyle name="Normal 2 2 2 5 2 6 13" xfId="10371" xr:uid="{00000000-0005-0000-0000-0000EA2D0000}"/>
    <cellStyle name="Normal 2 2 2 5 2 6 13 2" xfId="10372" xr:uid="{00000000-0005-0000-0000-0000EB2D0000}"/>
    <cellStyle name="Normal 2 2 2 5 2 6 14" xfId="10373" xr:uid="{00000000-0005-0000-0000-0000EC2D0000}"/>
    <cellStyle name="Normal 2 2 2 5 2 6 14 2" xfId="10374" xr:uid="{00000000-0005-0000-0000-0000ED2D0000}"/>
    <cellStyle name="Normal 2 2 2 5 2 6 15" xfId="10375" xr:uid="{00000000-0005-0000-0000-0000EE2D0000}"/>
    <cellStyle name="Normal 2 2 2 5 2 6 15 2" xfId="10376" xr:uid="{00000000-0005-0000-0000-0000EF2D0000}"/>
    <cellStyle name="Normal 2 2 2 5 2 6 16" xfId="10377" xr:uid="{00000000-0005-0000-0000-0000F02D0000}"/>
    <cellStyle name="Normal 2 2 2 5 2 6 16 2" xfId="10378" xr:uid="{00000000-0005-0000-0000-0000F12D0000}"/>
    <cellStyle name="Normal 2 2 2 5 2 6 17" xfId="10379" xr:uid="{00000000-0005-0000-0000-0000F22D0000}"/>
    <cellStyle name="Normal 2 2 2 5 2 6 17 2" xfId="10380" xr:uid="{00000000-0005-0000-0000-0000F32D0000}"/>
    <cellStyle name="Normal 2 2 2 5 2 6 18" xfId="10381" xr:uid="{00000000-0005-0000-0000-0000F42D0000}"/>
    <cellStyle name="Normal 2 2 2 5 2 6 18 2" xfId="10382" xr:uid="{00000000-0005-0000-0000-0000F52D0000}"/>
    <cellStyle name="Normal 2 2 2 5 2 6 19" xfId="10383" xr:uid="{00000000-0005-0000-0000-0000F62D0000}"/>
    <cellStyle name="Normal 2 2 2 5 2 6 19 2" xfId="10384" xr:uid="{00000000-0005-0000-0000-0000F72D0000}"/>
    <cellStyle name="Normal 2 2 2 5 2 6 2" xfId="10385" xr:uid="{00000000-0005-0000-0000-0000F82D0000}"/>
    <cellStyle name="Normal 2 2 2 5 2 6 2 2" xfId="10386" xr:uid="{00000000-0005-0000-0000-0000F92D0000}"/>
    <cellStyle name="Normal 2 2 2 5 2 6 20" xfId="10387" xr:uid="{00000000-0005-0000-0000-0000FA2D0000}"/>
    <cellStyle name="Normal 2 2 2 5 2 6 20 2" xfId="10388" xr:uid="{00000000-0005-0000-0000-0000FB2D0000}"/>
    <cellStyle name="Normal 2 2 2 5 2 6 21" xfId="10389" xr:uid="{00000000-0005-0000-0000-0000FC2D0000}"/>
    <cellStyle name="Normal 2 2 2 5 2 6 21 2" xfId="10390" xr:uid="{00000000-0005-0000-0000-0000FD2D0000}"/>
    <cellStyle name="Normal 2 2 2 5 2 6 22" xfId="10391" xr:uid="{00000000-0005-0000-0000-0000FE2D0000}"/>
    <cellStyle name="Normal 2 2 2 5 2 6 3" xfId="10392" xr:uid="{00000000-0005-0000-0000-0000FF2D0000}"/>
    <cellStyle name="Normal 2 2 2 5 2 6 3 2" xfId="10393" xr:uid="{00000000-0005-0000-0000-0000002E0000}"/>
    <cellStyle name="Normal 2 2 2 5 2 6 4" xfId="10394" xr:uid="{00000000-0005-0000-0000-0000012E0000}"/>
    <cellStyle name="Normal 2 2 2 5 2 6 4 2" xfId="10395" xr:uid="{00000000-0005-0000-0000-0000022E0000}"/>
    <cellStyle name="Normal 2 2 2 5 2 6 5" xfId="10396" xr:uid="{00000000-0005-0000-0000-0000032E0000}"/>
    <cellStyle name="Normal 2 2 2 5 2 6 5 2" xfId="10397" xr:uid="{00000000-0005-0000-0000-0000042E0000}"/>
    <cellStyle name="Normal 2 2 2 5 2 6 6" xfId="10398" xr:uid="{00000000-0005-0000-0000-0000052E0000}"/>
    <cellStyle name="Normal 2 2 2 5 2 6 6 2" xfId="10399" xr:uid="{00000000-0005-0000-0000-0000062E0000}"/>
    <cellStyle name="Normal 2 2 2 5 2 6 7" xfId="10400" xr:uid="{00000000-0005-0000-0000-0000072E0000}"/>
    <cellStyle name="Normal 2 2 2 5 2 6 7 2" xfId="10401" xr:uid="{00000000-0005-0000-0000-0000082E0000}"/>
    <cellStyle name="Normal 2 2 2 5 2 6 8" xfId="10402" xr:uid="{00000000-0005-0000-0000-0000092E0000}"/>
    <cellStyle name="Normal 2 2 2 5 2 6 8 2" xfId="10403" xr:uid="{00000000-0005-0000-0000-00000A2E0000}"/>
    <cellStyle name="Normal 2 2 2 5 2 6 9" xfId="10404" xr:uid="{00000000-0005-0000-0000-00000B2E0000}"/>
    <cellStyle name="Normal 2 2 2 5 2 6 9 2" xfId="10405" xr:uid="{00000000-0005-0000-0000-00000C2E0000}"/>
    <cellStyle name="Normal 2 2 2 5 2 7" xfId="10406" xr:uid="{00000000-0005-0000-0000-00000D2E0000}"/>
    <cellStyle name="Normal 2 2 2 5 2 7 2" xfId="10407" xr:uid="{00000000-0005-0000-0000-00000E2E0000}"/>
    <cellStyle name="Normal 2 2 2 5 2 8" xfId="10408" xr:uid="{00000000-0005-0000-0000-00000F2E0000}"/>
    <cellStyle name="Normal 2 2 2 5 2 8 2" xfId="10409" xr:uid="{00000000-0005-0000-0000-0000102E0000}"/>
    <cellStyle name="Normal 2 2 2 5 2 9" xfId="10410" xr:uid="{00000000-0005-0000-0000-0000112E0000}"/>
    <cellStyle name="Normal 2 2 2 5 2 9 2" xfId="10411" xr:uid="{00000000-0005-0000-0000-0000122E0000}"/>
    <cellStyle name="Normal 2 2 2 5 20" xfId="10412" xr:uid="{00000000-0005-0000-0000-0000132E0000}"/>
    <cellStyle name="Normal 2 2 2 5 20 2" xfId="10413" xr:uid="{00000000-0005-0000-0000-0000142E0000}"/>
    <cellStyle name="Normal 2 2 2 5 21" xfId="10414" xr:uid="{00000000-0005-0000-0000-0000152E0000}"/>
    <cellStyle name="Normal 2 2 2 5 21 2" xfId="10415" xr:uid="{00000000-0005-0000-0000-0000162E0000}"/>
    <cellStyle name="Normal 2 2 2 5 22" xfId="10416" xr:uid="{00000000-0005-0000-0000-0000172E0000}"/>
    <cellStyle name="Normal 2 2 2 5 22 2" xfId="10417" xr:uid="{00000000-0005-0000-0000-0000182E0000}"/>
    <cellStyle name="Normal 2 2 2 5 23" xfId="10418" xr:uid="{00000000-0005-0000-0000-0000192E0000}"/>
    <cellStyle name="Normal 2 2 2 5 23 2" xfId="10419" xr:uid="{00000000-0005-0000-0000-00001A2E0000}"/>
    <cellStyle name="Normal 2 2 2 5 24" xfId="10420" xr:uid="{00000000-0005-0000-0000-00001B2E0000}"/>
    <cellStyle name="Normal 2 2 2 5 24 2" xfId="10421" xr:uid="{00000000-0005-0000-0000-00001C2E0000}"/>
    <cellStyle name="Normal 2 2 2 5 25" xfId="10422" xr:uid="{00000000-0005-0000-0000-00001D2E0000}"/>
    <cellStyle name="Normal 2 2 2 5 25 2" xfId="10423" xr:uid="{00000000-0005-0000-0000-00001E2E0000}"/>
    <cellStyle name="Normal 2 2 2 5 26" xfId="10424" xr:uid="{00000000-0005-0000-0000-00001F2E0000}"/>
    <cellStyle name="Normal 2 2 2 5 26 2" xfId="10425" xr:uid="{00000000-0005-0000-0000-0000202E0000}"/>
    <cellStyle name="Normal 2 2 2 5 27" xfId="10426" xr:uid="{00000000-0005-0000-0000-0000212E0000}"/>
    <cellStyle name="Normal 2 2 2 5 27 2" xfId="10427" xr:uid="{00000000-0005-0000-0000-0000222E0000}"/>
    <cellStyle name="Normal 2 2 2 5 28" xfId="10428" xr:uid="{00000000-0005-0000-0000-0000232E0000}"/>
    <cellStyle name="Normal 2 2 2 5 3" xfId="10429" xr:uid="{00000000-0005-0000-0000-0000242E0000}"/>
    <cellStyle name="Normal 2 2 2 5 3 10" xfId="10430" xr:uid="{00000000-0005-0000-0000-0000252E0000}"/>
    <cellStyle name="Normal 2 2 2 5 3 10 2" xfId="10431" xr:uid="{00000000-0005-0000-0000-0000262E0000}"/>
    <cellStyle name="Normal 2 2 2 5 3 11" xfId="10432" xr:uid="{00000000-0005-0000-0000-0000272E0000}"/>
    <cellStyle name="Normal 2 2 2 5 3 11 2" xfId="10433" xr:uid="{00000000-0005-0000-0000-0000282E0000}"/>
    <cellStyle name="Normal 2 2 2 5 3 12" xfId="10434" xr:uid="{00000000-0005-0000-0000-0000292E0000}"/>
    <cellStyle name="Normal 2 2 2 5 3 12 2" xfId="10435" xr:uid="{00000000-0005-0000-0000-00002A2E0000}"/>
    <cellStyle name="Normal 2 2 2 5 3 13" xfId="10436" xr:uid="{00000000-0005-0000-0000-00002B2E0000}"/>
    <cellStyle name="Normal 2 2 2 5 3 13 2" xfId="10437" xr:uid="{00000000-0005-0000-0000-00002C2E0000}"/>
    <cellStyle name="Normal 2 2 2 5 3 14" xfId="10438" xr:uid="{00000000-0005-0000-0000-00002D2E0000}"/>
    <cellStyle name="Normal 2 2 2 5 3 14 2" xfId="10439" xr:uid="{00000000-0005-0000-0000-00002E2E0000}"/>
    <cellStyle name="Normal 2 2 2 5 3 15" xfId="10440" xr:uid="{00000000-0005-0000-0000-00002F2E0000}"/>
    <cellStyle name="Normal 2 2 2 5 3 15 2" xfId="10441" xr:uid="{00000000-0005-0000-0000-0000302E0000}"/>
    <cellStyle name="Normal 2 2 2 5 3 16" xfId="10442" xr:uid="{00000000-0005-0000-0000-0000312E0000}"/>
    <cellStyle name="Normal 2 2 2 5 3 16 2" xfId="10443" xr:uid="{00000000-0005-0000-0000-0000322E0000}"/>
    <cellStyle name="Normal 2 2 2 5 3 17" xfId="10444" xr:uid="{00000000-0005-0000-0000-0000332E0000}"/>
    <cellStyle name="Normal 2 2 2 5 3 17 2" xfId="10445" xr:uid="{00000000-0005-0000-0000-0000342E0000}"/>
    <cellStyle name="Normal 2 2 2 5 3 18" xfId="10446" xr:uid="{00000000-0005-0000-0000-0000352E0000}"/>
    <cellStyle name="Normal 2 2 2 5 3 18 2" xfId="10447" xr:uid="{00000000-0005-0000-0000-0000362E0000}"/>
    <cellStyle name="Normal 2 2 2 5 3 19" xfId="10448" xr:uid="{00000000-0005-0000-0000-0000372E0000}"/>
    <cellStyle name="Normal 2 2 2 5 3 19 2" xfId="10449" xr:uid="{00000000-0005-0000-0000-0000382E0000}"/>
    <cellStyle name="Normal 2 2 2 5 3 2" xfId="10450" xr:uid="{00000000-0005-0000-0000-0000392E0000}"/>
    <cellStyle name="Normal 2 2 2 5 3 2 10" xfId="10451" xr:uid="{00000000-0005-0000-0000-00003A2E0000}"/>
    <cellStyle name="Normal 2 2 2 5 3 2 10 2" xfId="10452" xr:uid="{00000000-0005-0000-0000-00003B2E0000}"/>
    <cellStyle name="Normal 2 2 2 5 3 2 11" xfId="10453" xr:uid="{00000000-0005-0000-0000-00003C2E0000}"/>
    <cellStyle name="Normal 2 2 2 5 3 2 11 2" xfId="10454" xr:uid="{00000000-0005-0000-0000-00003D2E0000}"/>
    <cellStyle name="Normal 2 2 2 5 3 2 12" xfId="10455" xr:uid="{00000000-0005-0000-0000-00003E2E0000}"/>
    <cellStyle name="Normal 2 2 2 5 3 2 12 2" xfId="10456" xr:uid="{00000000-0005-0000-0000-00003F2E0000}"/>
    <cellStyle name="Normal 2 2 2 5 3 2 13" xfId="10457" xr:uid="{00000000-0005-0000-0000-0000402E0000}"/>
    <cellStyle name="Normal 2 2 2 5 3 2 13 2" xfId="10458" xr:uid="{00000000-0005-0000-0000-0000412E0000}"/>
    <cellStyle name="Normal 2 2 2 5 3 2 14" xfId="10459" xr:uid="{00000000-0005-0000-0000-0000422E0000}"/>
    <cellStyle name="Normal 2 2 2 5 3 2 14 2" xfId="10460" xr:uid="{00000000-0005-0000-0000-0000432E0000}"/>
    <cellStyle name="Normal 2 2 2 5 3 2 15" xfId="10461" xr:uid="{00000000-0005-0000-0000-0000442E0000}"/>
    <cellStyle name="Normal 2 2 2 5 3 2 15 2" xfId="10462" xr:uid="{00000000-0005-0000-0000-0000452E0000}"/>
    <cellStyle name="Normal 2 2 2 5 3 2 16" xfId="10463" xr:uid="{00000000-0005-0000-0000-0000462E0000}"/>
    <cellStyle name="Normal 2 2 2 5 3 2 16 2" xfId="10464" xr:uid="{00000000-0005-0000-0000-0000472E0000}"/>
    <cellStyle name="Normal 2 2 2 5 3 2 17" xfId="10465" xr:uid="{00000000-0005-0000-0000-0000482E0000}"/>
    <cellStyle name="Normal 2 2 2 5 3 2 17 2" xfId="10466" xr:uid="{00000000-0005-0000-0000-0000492E0000}"/>
    <cellStyle name="Normal 2 2 2 5 3 2 18" xfId="10467" xr:uid="{00000000-0005-0000-0000-00004A2E0000}"/>
    <cellStyle name="Normal 2 2 2 5 3 2 18 2" xfId="10468" xr:uid="{00000000-0005-0000-0000-00004B2E0000}"/>
    <cellStyle name="Normal 2 2 2 5 3 2 19" xfId="10469" xr:uid="{00000000-0005-0000-0000-00004C2E0000}"/>
    <cellStyle name="Normal 2 2 2 5 3 2 19 2" xfId="10470" xr:uid="{00000000-0005-0000-0000-00004D2E0000}"/>
    <cellStyle name="Normal 2 2 2 5 3 2 2" xfId="10471" xr:uid="{00000000-0005-0000-0000-00004E2E0000}"/>
    <cellStyle name="Normal 2 2 2 5 3 2 2 2" xfId="10472" xr:uid="{00000000-0005-0000-0000-00004F2E0000}"/>
    <cellStyle name="Normal 2 2 2 5 3 2 20" xfId="10473" xr:uid="{00000000-0005-0000-0000-0000502E0000}"/>
    <cellStyle name="Normal 2 2 2 5 3 2 20 2" xfId="10474" xr:uid="{00000000-0005-0000-0000-0000512E0000}"/>
    <cellStyle name="Normal 2 2 2 5 3 2 21" xfId="10475" xr:uid="{00000000-0005-0000-0000-0000522E0000}"/>
    <cellStyle name="Normal 2 2 2 5 3 2 21 2" xfId="10476" xr:uid="{00000000-0005-0000-0000-0000532E0000}"/>
    <cellStyle name="Normal 2 2 2 5 3 2 22" xfId="10477" xr:uid="{00000000-0005-0000-0000-0000542E0000}"/>
    <cellStyle name="Normal 2 2 2 5 3 2 3" xfId="10478" xr:uid="{00000000-0005-0000-0000-0000552E0000}"/>
    <cellStyle name="Normal 2 2 2 5 3 2 3 2" xfId="10479" xr:uid="{00000000-0005-0000-0000-0000562E0000}"/>
    <cellStyle name="Normal 2 2 2 5 3 2 4" xfId="10480" xr:uid="{00000000-0005-0000-0000-0000572E0000}"/>
    <cellStyle name="Normal 2 2 2 5 3 2 4 2" xfId="10481" xr:uid="{00000000-0005-0000-0000-0000582E0000}"/>
    <cellStyle name="Normal 2 2 2 5 3 2 5" xfId="10482" xr:uid="{00000000-0005-0000-0000-0000592E0000}"/>
    <cellStyle name="Normal 2 2 2 5 3 2 5 2" xfId="10483" xr:uid="{00000000-0005-0000-0000-00005A2E0000}"/>
    <cellStyle name="Normal 2 2 2 5 3 2 6" xfId="10484" xr:uid="{00000000-0005-0000-0000-00005B2E0000}"/>
    <cellStyle name="Normal 2 2 2 5 3 2 6 2" xfId="10485" xr:uid="{00000000-0005-0000-0000-00005C2E0000}"/>
    <cellStyle name="Normal 2 2 2 5 3 2 7" xfId="10486" xr:uid="{00000000-0005-0000-0000-00005D2E0000}"/>
    <cellStyle name="Normal 2 2 2 5 3 2 7 2" xfId="10487" xr:uid="{00000000-0005-0000-0000-00005E2E0000}"/>
    <cellStyle name="Normal 2 2 2 5 3 2 8" xfId="10488" xr:uid="{00000000-0005-0000-0000-00005F2E0000}"/>
    <cellStyle name="Normal 2 2 2 5 3 2 8 2" xfId="10489" xr:uid="{00000000-0005-0000-0000-0000602E0000}"/>
    <cellStyle name="Normal 2 2 2 5 3 2 9" xfId="10490" xr:uid="{00000000-0005-0000-0000-0000612E0000}"/>
    <cellStyle name="Normal 2 2 2 5 3 2 9 2" xfId="10491" xr:uid="{00000000-0005-0000-0000-0000622E0000}"/>
    <cellStyle name="Normal 2 2 2 5 3 20" xfId="10492" xr:uid="{00000000-0005-0000-0000-0000632E0000}"/>
    <cellStyle name="Normal 2 2 2 5 3 20 2" xfId="10493" xr:uid="{00000000-0005-0000-0000-0000642E0000}"/>
    <cellStyle name="Normal 2 2 2 5 3 21" xfId="10494" xr:uid="{00000000-0005-0000-0000-0000652E0000}"/>
    <cellStyle name="Normal 2 2 2 5 3 21 2" xfId="10495" xr:uid="{00000000-0005-0000-0000-0000662E0000}"/>
    <cellStyle name="Normal 2 2 2 5 3 22" xfId="10496" xr:uid="{00000000-0005-0000-0000-0000672E0000}"/>
    <cellStyle name="Normal 2 2 2 5 3 22 2" xfId="10497" xr:uid="{00000000-0005-0000-0000-0000682E0000}"/>
    <cellStyle name="Normal 2 2 2 5 3 23" xfId="10498" xr:uid="{00000000-0005-0000-0000-0000692E0000}"/>
    <cellStyle name="Normal 2 2 2 5 3 23 2" xfId="10499" xr:uid="{00000000-0005-0000-0000-00006A2E0000}"/>
    <cellStyle name="Normal 2 2 2 5 3 24" xfId="10500" xr:uid="{00000000-0005-0000-0000-00006B2E0000}"/>
    <cellStyle name="Normal 2 2 2 5 3 3" xfId="10501" xr:uid="{00000000-0005-0000-0000-00006C2E0000}"/>
    <cellStyle name="Normal 2 2 2 5 3 3 10" xfId="10502" xr:uid="{00000000-0005-0000-0000-00006D2E0000}"/>
    <cellStyle name="Normal 2 2 2 5 3 3 10 2" xfId="10503" xr:uid="{00000000-0005-0000-0000-00006E2E0000}"/>
    <cellStyle name="Normal 2 2 2 5 3 3 11" xfId="10504" xr:uid="{00000000-0005-0000-0000-00006F2E0000}"/>
    <cellStyle name="Normal 2 2 2 5 3 3 11 2" xfId="10505" xr:uid="{00000000-0005-0000-0000-0000702E0000}"/>
    <cellStyle name="Normal 2 2 2 5 3 3 12" xfId="10506" xr:uid="{00000000-0005-0000-0000-0000712E0000}"/>
    <cellStyle name="Normal 2 2 2 5 3 3 12 2" xfId="10507" xr:uid="{00000000-0005-0000-0000-0000722E0000}"/>
    <cellStyle name="Normal 2 2 2 5 3 3 13" xfId="10508" xr:uid="{00000000-0005-0000-0000-0000732E0000}"/>
    <cellStyle name="Normal 2 2 2 5 3 3 13 2" xfId="10509" xr:uid="{00000000-0005-0000-0000-0000742E0000}"/>
    <cellStyle name="Normal 2 2 2 5 3 3 14" xfId="10510" xr:uid="{00000000-0005-0000-0000-0000752E0000}"/>
    <cellStyle name="Normal 2 2 2 5 3 3 14 2" xfId="10511" xr:uid="{00000000-0005-0000-0000-0000762E0000}"/>
    <cellStyle name="Normal 2 2 2 5 3 3 15" xfId="10512" xr:uid="{00000000-0005-0000-0000-0000772E0000}"/>
    <cellStyle name="Normal 2 2 2 5 3 3 15 2" xfId="10513" xr:uid="{00000000-0005-0000-0000-0000782E0000}"/>
    <cellStyle name="Normal 2 2 2 5 3 3 16" xfId="10514" xr:uid="{00000000-0005-0000-0000-0000792E0000}"/>
    <cellStyle name="Normal 2 2 2 5 3 3 16 2" xfId="10515" xr:uid="{00000000-0005-0000-0000-00007A2E0000}"/>
    <cellStyle name="Normal 2 2 2 5 3 3 17" xfId="10516" xr:uid="{00000000-0005-0000-0000-00007B2E0000}"/>
    <cellStyle name="Normal 2 2 2 5 3 3 17 2" xfId="10517" xr:uid="{00000000-0005-0000-0000-00007C2E0000}"/>
    <cellStyle name="Normal 2 2 2 5 3 3 18" xfId="10518" xr:uid="{00000000-0005-0000-0000-00007D2E0000}"/>
    <cellStyle name="Normal 2 2 2 5 3 3 18 2" xfId="10519" xr:uid="{00000000-0005-0000-0000-00007E2E0000}"/>
    <cellStyle name="Normal 2 2 2 5 3 3 19" xfId="10520" xr:uid="{00000000-0005-0000-0000-00007F2E0000}"/>
    <cellStyle name="Normal 2 2 2 5 3 3 19 2" xfId="10521" xr:uid="{00000000-0005-0000-0000-0000802E0000}"/>
    <cellStyle name="Normal 2 2 2 5 3 3 2" xfId="10522" xr:uid="{00000000-0005-0000-0000-0000812E0000}"/>
    <cellStyle name="Normal 2 2 2 5 3 3 2 2" xfId="10523" xr:uid="{00000000-0005-0000-0000-0000822E0000}"/>
    <cellStyle name="Normal 2 2 2 5 3 3 20" xfId="10524" xr:uid="{00000000-0005-0000-0000-0000832E0000}"/>
    <cellStyle name="Normal 2 2 2 5 3 3 20 2" xfId="10525" xr:uid="{00000000-0005-0000-0000-0000842E0000}"/>
    <cellStyle name="Normal 2 2 2 5 3 3 21" xfId="10526" xr:uid="{00000000-0005-0000-0000-0000852E0000}"/>
    <cellStyle name="Normal 2 2 2 5 3 3 21 2" xfId="10527" xr:uid="{00000000-0005-0000-0000-0000862E0000}"/>
    <cellStyle name="Normal 2 2 2 5 3 3 22" xfId="10528" xr:uid="{00000000-0005-0000-0000-0000872E0000}"/>
    <cellStyle name="Normal 2 2 2 5 3 3 3" xfId="10529" xr:uid="{00000000-0005-0000-0000-0000882E0000}"/>
    <cellStyle name="Normal 2 2 2 5 3 3 3 2" xfId="10530" xr:uid="{00000000-0005-0000-0000-0000892E0000}"/>
    <cellStyle name="Normal 2 2 2 5 3 3 4" xfId="10531" xr:uid="{00000000-0005-0000-0000-00008A2E0000}"/>
    <cellStyle name="Normal 2 2 2 5 3 3 4 2" xfId="10532" xr:uid="{00000000-0005-0000-0000-00008B2E0000}"/>
    <cellStyle name="Normal 2 2 2 5 3 3 5" xfId="10533" xr:uid="{00000000-0005-0000-0000-00008C2E0000}"/>
    <cellStyle name="Normal 2 2 2 5 3 3 5 2" xfId="10534" xr:uid="{00000000-0005-0000-0000-00008D2E0000}"/>
    <cellStyle name="Normal 2 2 2 5 3 3 6" xfId="10535" xr:uid="{00000000-0005-0000-0000-00008E2E0000}"/>
    <cellStyle name="Normal 2 2 2 5 3 3 6 2" xfId="10536" xr:uid="{00000000-0005-0000-0000-00008F2E0000}"/>
    <cellStyle name="Normal 2 2 2 5 3 3 7" xfId="10537" xr:uid="{00000000-0005-0000-0000-0000902E0000}"/>
    <cellStyle name="Normal 2 2 2 5 3 3 7 2" xfId="10538" xr:uid="{00000000-0005-0000-0000-0000912E0000}"/>
    <cellStyle name="Normal 2 2 2 5 3 3 8" xfId="10539" xr:uid="{00000000-0005-0000-0000-0000922E0000}"/>
    <cellStyle name="Normal 2 2 2 5 3 3 8 2" xfId="10540" xr:uid="{00000000-0005-0000-0000-0000932E0000}"/>
    <cellStyle name="Normal 2 2 2 5 3 3 9" xfId="10541" xr:uid="{00000000-0005-0000-0000-0000942E0000}"/>
    <cellStyle name="Normal 2 2 2 5 3 3 9 2" xfId="10542" xr:uid="{00000000-0005-0000-0000-0000952E0000}"/>
    <cellStyle name="Normal 2 2 2 5 3 4" xfId="10543" xr:uid="{00000000-0005-0000-0000-0000962E0000}"/>
    <cellStyle name="Normal 2 2 2 5 3 4 2" xfId="10544" xr:uid="{00000000-0005-0000-0000-0000972E0000}"/>
    <cellStyle name="Normal 2 2 2 5 3 5" xfId="10545" xr:uid="{00000000-0005-0000-0000-0000982E0000}"/>
    <cellStyle name="Normal 2 2 2 5 3 5 2" xfId="10546" xr:uid="{00000000-0005-0000-0000-0000992E0000}"/>
    <cellStyle name="Normal 2 2 2 5 3 6" xfId="10547" xr:uid="{00000000-0005-0000-0000-00009A2E0000}"/>
    <cellStyle name="Normal 2 2 2 5 3 6 2" xfId="10548" xr:uid="{00000000-0005-0000-0000-00009B2E0000}"/>
    <cellStyle name="Normal 2 2 2 5 3 7" xfId="10549" xr:uid="{00000000-0005-0000-0000-00009C2E0000}"/>
    <cellStyle name="Normal 2 2 2 5 3 7 2" xfId="10550" xr:uid="{00000000-0005-0000-0000-00009D2E0000}"/>
    <cellStyle name="Normal 2 2 2 5 3 8" xfId="10551" xr:uid="{00000000-0005-0000-0000-00009E2E0000}"/>
    <cellStyle name="Normal 2 2 2 5 3 8 2" xfId="10552" xr:uid="{00000000-0005-0000-0000-00009F2E0000}"/>
    <cellStyle name="Normal 2 2 2 5 3 9" xfId="10553" xr:uid="{00000000-0005-0000-0000-0000A02E0000}"/>
    <cellStyle name="Normal 2 2 2 5 3 9 2" xfId="10554" xr:uid="{00000000-0005-0000-0000-0000A12E0000}"/>
    <cellStyle name="Normal 2 2 2 5 4" xfId="10555" xr:uid="{00000000-0005-0000-0000-0000A22E0000}"/>
    <cellStyle name="Normal 2 2 2 5 4 10" xfId="10556" xr:uid="{00000000-0005-0000-0000-0000A32E0000}"/>
    <cellStyle name="Normal 2 2 2 5 4 10 2" xfId="10557" xr:uid="{00000000-0005-0000-0000-0000A42E0000}"/>
    <cellStyle name="Normal 2 2 2 5 4 11" xfId="10558" xr:uid="{00000000-0005-0000-0000-0000A52E0000}"/>
    <cellStyle name="Normal 2 2 2 5 4 11 2" xfId="10559" xr:uid="{00000000-0005-0000-0000-0000A62E0000}"/>
    <cellStyle name="Normal 2 2 2 5 4 12" xfId="10560" xr:uid="{00000000-0005-0000-0000-0000A72E0000}"/>
    <cellStyle name="Normal 2 2 2 5 4 12 2" xfId="10561" xr:uid="{00000000-0005-0000-0000-0000A82E0000}"/>
    <cellStyle name="Normal 2 2 2 5 4 13" xfId="10562" xr:uid="{00000000-0005-0000-0000-0000A92E0000}"/>
    <cellStyle name="Normal 2 2 2 5 4 13 2" xfId="10563" xr:uid="{00000000-0005-0000-0000-0000AA2E0000}"/>
    <cellStyle name="Normal 2 2 2 5 4 14" xfId="10564" xr:uid="{00000000-0005-0000-0000-0000AB2E0000}"/>
    <cellStyle name="Normal 2 2 2 5 4 14 2" xfId="10565" xr:uid="{00000000-0005-0000-0000-0000AC2E0000}"/>
    <cellStyle name="Normal 2 2 2 5 4 15" xfId="10566" xr:uid="{00000000-0005-0000-0000-0000AD2E0000}"/>
    <cellStyle name="Normal 2 2 2 5 4 15 2" xfId="10567" xr:uid="{00000000-0005-0000-0000-0000AE2E0000}"/>
    <cellStyle name="Normal 2 2 2 5 4 16" xfId="10568" xr:uid="{00000000-0005-0000-0000-0000AF2E0000}"/>
    <cellStyle name="Normal 2 2 2 5 4 16 2" xfId="10569" xr:uid="{00000000-0005-0000-0000-0000B02E0000}"/>
    <cellStyle name="Normal 2 2 2 5 4 17" xfId="10570" xr:uid="{00000000-0005-0000-0000-0000B12E0000}"/>
    <cellStyle name="Normal 2 2 2 5 4 17 2" xfId="10571" xr:uid="{00000000-0005-0000-0000-0000B22E0000}"/>
    <cellStyle name="Normal 2 2 2 5 4 18" xfId="10572" xr:uid="{00000000-0005-0000-0000-0000B32E0000}"/>
    <cellStyle name="Normal 2 2 2 5 4 18 2" xfId="10573" xr:uid="{00000000-0005-0000-0000-0000B42E0000}"/>
    <cellStyle name="Normal 2 2 2 5 4 19" xfId="10574" xr:uid="{00000000-0005-0000-0000-0000B52E0000}"/>
    <cellStyle name="Normal 2 2 2 5 4 19 2" xfId="10575" xr:uid="{00000000-0005-0000-0000-0000B62E0000}"/>
    <cellStyle name="Normal 2 2 2 5 4 2" xfId="10576" xr:uid="{00000000-0005-0000-0000-0000B72E0000}"/>
    <cellStyle name="Normal 2 2 2 5 4 2 10" xfId="10577" xr:uid="{00000000-0005-0000-0000-0000B82E0000}"/>
    <cellStyle name="Normal 2 2 2 5 4 2 10 2" xfId="10578" xr:uid="{00000000-0005-0000-0000-0000B92E0000}"/>
    <cellStyle name="Normal 2 2 2 5 4 2 11" xfId="10579" xr:uid="{00000000-0005-0000-0000-0000BA2E0000}"/>
    <cellStyle name="Normal 2 2 2 5 4 2 11 2" xfId="10580" xr:uid="{00000000-0005-0000-0000-0000BB2E0000}"/>
    <cellStyle name="Normal 2 2 2 5 4 2 12" xfId="10581" xr:uid="{00000000-0005-0000-0000-0000BC2E0000}"/>
    <cellStyle name="Normal 2 2 2 5 4 2 12 2" xfId="10582" xr:uid="{00000000-0005-0000-0000-0000BD2E0000}"/>
    <cellStyle name="Normal 2 2 2 5 4 2 13" xfId="10583" xr:uid="{00000000-0005-0000-0000-0000BE2E0000}"/>
    <cellStyle name="Normal 2 2 2 5 4 2 13 2" xfId="10584" xr:uid="{00000000-0005-0000-0000-0000BF2E0000}"/>
    <cellStyle name="Normal 2 2 2 5 4 2 14" xfId="10585" xr:uid="{00000000-0005-0000-0000-0000C02E0000}"/>
    <cellStyle name="Normal 2 2 2 5 4 2 14 2" xfId="10586" xr:uid="{00000000-0005-0000-0000-0000C12E0000}"/>
    <cellStyle name="Normal 2 2 2 5 4 2 15" xfId="10587" xr:uid="{00000000-0005-0000-0000-0000C22E0000}"/>
    <cellStyle name="Normal 2 2 2 5 4 2 15 2" xfId="10588" xr:uid="{00000000-0005-0000-0000-0000C32E0000}"/>
    <cellStyle name="Normal 2 2 2 5 4 2 16" xfId="10589" xr:uid="{00000000-0005-0000-0000-0000C42E0000}"/>
    <cellStyle name="Normal 2 2 2 5 4 2 16 2" xfId="10590" xr:uid="{00000000-0005-0000-0000-0000C52E0000}"/>
    <cellStyle name="Normal 2 2 2 5 4 2 17" xfId="10591" xr:uid="{00000000-0005-0000-0000-0000C62E0000}"/>
    <cellStyle name="Normal 2 2 2 5 4 2 17 2" xfId="10592" xr:uid="{00000000-0005-0000-0000-0000C72E0000}"/>
    <cellStyle name="Normal 2 2 2 5 4 2 18" xfId="10593" xr:uid="{00000000-0005-0000-0000-0000C82E0000}"/>
    <cellStyle name="Normal 2 2 2 5 4 2 18 2" xfId="10594" xr:uid="{00000000-0005-0000-0000-0000C92E0000}"/>
    <cellStyle name="Normal 2 2 2 5 4 2 19" xfId="10595" xr:uid="{00000000-0005-0000-0000-0000CA2E0000}"/>
    <cellStyle name="Normal 2 2 2 5 4 2 19 2" xfId="10596" xr:uid="{00000000-0005-0000-0000-0000CB2E0000}"/>
    <cellStyle name="Normal 2 2 2 5 4 2 2" xfId="10597" xr:uid="{00000000-0005-0000-0000-0000CC2E0000}"/>
    <cellStyle name="Normal 2 2 2 5 4 2 2 2" xfId="10598" xr:uid="{00000000-0005-0000-0000-0000CD2E0000}"/>
    <cellStyle name="Normal 2 2 2 5 4 2 20" xfId="10599" xr:uid="{00000000-0005-0000-0000-0000CE2E0000}"/>
    <cellStyle name="Normal 2 2 2 5 4 2 20 2" xfId="10600" xr:uid="{00000000-0005-0000-0000-0000CF2E0000}"/>
    <cellStyle name="Normal 2 2 2 5 4 2 21" xfId="10601" xr:uid="{00000000-0005-0000-0000-0000D02E0000}"/>
    <cellStyle name="Normal 2 2 2 5 4 2 21 2" xfId="10602" xr:uid="{00000000-0005-0000-0000-0000D12E0000}"/>
    <cellStyle name="Normal 2 2 2 5 4 2 22" xfId="10603" xr:uid="{00000000-0005-0000-0000-0000D22E0000}"/>
    <cellStyle name="Normal 2 2 2 5 4 2 3" xfId="10604" xr:uid="{00000000-0005-0000-0000-0000D32E0000}"/>
    <cellStyle name="Normal 2 2 2 5 4 2 3 2" xfId="10605" xr:uid="{00000000-0005-0000-0000-0000D42E0000}"/>
    <cellStyle name="Normal 2 2 2 5 4 2 4" xfId="10606" xr:uid="{00000000-0005-0000-0000-0000D52E0000}"/>
    <cellStyle name="Normal 2 2 2 5 4 2 4 2" xfId="10607" xr:uid="{00000000-0005-0000-0000-0000D62E0000}"/>
    <cellStyle name="Normal 2 2 2 5 4 2 5" xfId="10608" xr:uid="{00000000-0005-0000-0000-0000D72E0000}"/>
    <cellStyle name="Normal 2 2 2 5 4 2 5 2" xfId="10609" xr:uid="{00000000-0005-0000-0000-0000D82E0000}"/>
    <cellStyle name="Normal 2 2 2 5 4 2 6" xfId="10610" xr:uid="{00000000-0005-0000-0000-0000D92E0000}"/>
    <cellStyle name="Normal 2 2 2 5 4 2 6 2" xfId="10611" xr:uid="{00000000-0005-0000-0000-0000DA2E0000}"/>
    <cellStyle name="Normal 2 2 2 5 4 2 7" xfId="10612" xr:uid="{00000000-0005-0000-0000-0000DB2E0000}"/>
    <cellStyle name="Normal 2 2 2 5 4 2 7 2" xfId="10613" xr:uid="{00000000-0005-0000-0000-0000DC2E0000}"/>
    <cellStyle name="Normal 2 2 2 5 4 2 8" xfId="10614" xr:uid="{00000000-0005-0000-0000-0000DD2E0000}"/>
    <cellStyle name="Normal 2 2 2 5 4 2 8 2" xfId="10615" xr:uid="{00000000-0005-0000-0000-0000DE2E0000}"/>
    <cellStyle name="Normal 2 2 2 5 4 2 9" xfId="10616" xr:uid="{00000000-0005-0000-0000-0000DF2E0000}"/>
    <cellStyle name="Normal 2 2 2 5 4 2 9 2" xfId="10617" xr:uid="{00000000-0005-0000-0000-0000E02E0000}"/>
    <cellStyle name="Normal 2 2 2 5 4 20" xfId="10618" xr:uid="{00000000-0005-0000-0000-0000E12E0000}"/>
    <cellStyle name="Normal 2 2 2 5 4 20 2" xfId="10619" xr:uid="{00000000-0005-0000-0000-0000E22E0000}"/>
    <cellStyle name="Normal 2 2 2 5 4 21" xfId="10620" xr:uid="{00000000-0005-0000-0000-0000E32E0000}"/>
    <cellStyle name="Normal 2 2 2 5 4 21 2" xfId="10621" xr:uid="{00000000-0005-0000-0000-0000E42E0000}"/>
    <cellStyle name="Normal 2 2 2 5 4 22" xfId="10622" xr:uid="{00000000-0005-0000-0000-0000E52E0000}"/>
    <cellStyle name="Normal 2 2 2 5 4 22 2" xfId="10623" xr:uid="{00000000-0005-0000-0000-0000E62E0000}"/>
    <cellStyle name="Normal 2 2 2 5 4 23" xfId="10624" xr:uid="{00000000-0005-0000-0000-0000E72E0000}"/>
    <cellStyle name="Normal 2 2 2 5 4 23 2" xfId="10625" xr:uid="{00000000-0005-0000-0000-0000E82E0000}"/>
    <cellStyle name="Normal 2 2 2 5 4 24" xfId="10626" xr:uid="{00000000-0005-0000-0000-0000E92E0000}"/>
    <cellStyle name="Normal 2 2 2 5 4 3" xfId="10627" xr:uid="{00000000-0005-0000-0000-0000EA2E0000}"/>
    <cellStyle name="Normal 2 2 2 5 4 3 10" xfId="10628" xr:uid="{00000000-0005-0000-0000-0000EB2E0000}"/>
    <cellStyle name="Normal 2 2 2 5 4 3 10 2" xfId="10629" xr:uid="{00000000-0005-0000-0000-0000EC2E0000}"/>
    <cellStyle name="Normal 2 2 2 5 4 3 11" xfId="10630" xr:uid="{00000000-0005-0000-0000-0000ED2E0000}"/>
    <cellStyle name="Normal 2 2 2 5 4 3 11 2" xfId="10631" xr:uid="{00000000-0005-0000-0000-0000EE2E0000}"/>
    <cellStyle name="Normal 2 2 2 5 4 3 12" xfId="10632" xr:uid="{00000000-0005-0000-0000-0000EF2E0000}"/>
    <cellStyle name="Normal 2 2 2 5 4 3 12 2" xfId="10633" xr:uid="{00000000-0005-0000-0000-0000F02E0000}"/>
    <cellStyle name="Normal 2 2 2 5 4 3 13" xfId="10634" xr:uid="{00000000-0005-0000-0000-0000F12E0000}"/>
    <cellStyle name="Normal 2 2 2 5 4 3 13 2" xfId="10635" xr:uid="{00000000-0005-0000-0000-0000F22E0000}"/>
    <cellStyle name="Normal 2 2 2 5 4 3 14" xfId="10636" xr:uid="{00000000-0005-0000-0000-0000F32E0000}"/>
    <cellStyle name="Normal 2 2 2 5 4 3 14 2" xfId="10637" xr:uid="{00000000-0005-0000-0000-0000F42E0000}"/>
    <cellStyle name="Normal 2 2 2 5 4 3 15" xfId="10638" xr:uid="{00000000-0005-0000-0000-0000F52E0000}"/>
    <cellStyle name="Normal 2 2 2 5 4 3 15 2" xfId="10639" xr:uid="{00000000-0005-0000-0000-0000F62E0000}"/>
    <cellStyle name="Normal 2 2 2 5 4 3 16" xfId="10640" xr:uid="{00000000-0005-0000-0000-0000F72E0000}"/>
    <cellStyle name="Normal 2 2 2 5 4 3 16 2" xfId="10641" xr:uid="{00000000-0005-0000-0000-0000F82E0000}"/>
    <cellStyle name="Normal 2 2 2 5 4 3 17" xfId="10642" xr:uid="{00000000-0005-0000-0000-0000F92E0000}"/>
    <cellStyle name="Normal 2 2 2 5 4 3 17 2" xfId="10643" xr:uid="{00000000-0005-0000-0000-0000FA2E0000}"/>
    <cellStyle name="Normal 2 2 2 5 4 3 18" xfId="10644" xr:uid="{00000000-0005-0000-0000-0000FB2E0000}"/>
    <cellStyle name="Normal 2 2 2 5 4 3 18 2" xfId="10645" xr:uid="{00000000-0005-0000-0000-0000FC2E0000}"/>
    <cellStyle name="Normal 2 2 2 5 4 3 19" xfId="10646" xr:uid="{00000000-0005-0000-0000-0000FD2E0000}"/>
    <cellStyle name="Normal 2 2 2 5 4 3 19 2" xfId="10647" xr:uid="{00000000-0005-0000-0000-0000FE2E0000}"/>
    <cellStyle name="Normal 2 2 2 5 4 3 2" xfId="10648" xr:uid="{00000000-0005-0000-0000-0000FF2E0000}"/>
    <cellStyle name="Normal 2 2 2 5 4 3 2 2" xfId="10649" xr:uid="{00000000-0005-0000-0000-0000002F0000}"/>
    <cellStyle name="Normal 2 2 2 5 4 3 20" xfId="10650" xr:uid="{00000000-0005-0000-0000-0000012F0000}"/>
    <cellStyle name="Normal 2 2 2 5 4 3 20 2" xfId="10651" xr:uid="{00000000-0005-0000-0000-0000022F0000}"/>
    <cellStyle name="Normal 2 2 2 5 4 3 21" xfId="10652" xr:uid="{00000000-0005-0000-0000-0000032F0000}"/>
    <cellStyle name="Normal 2 2 2 5 4 3 21 2" xfId="10653" xr:uid="{00000000-0005-0000-0000-0000042F0000}"/>
    <cellStyle name="Normal 2 2 2 5 4 3 22" xfId="10654" xr:uid="{00000000-0005-0000-0000-0000052F0000}"/>
    <cellStyle name="Normal 2 2 2 5 4 3 3" xfId="10655" xr:uid="{00000000-0005-0000-0000-0000062F0000}"/>
    <cellStyle name="Normal 2 2 2 5 4 3 3 2" xfId="10656" xr:uid="{00000000-0005-0000-0000-0000072F0000}"/>
    <cellStyle name="Normal 2 2 2 5 4 3 4" xfId="10657" xr:uid="{00000000-0005-0000-0000-0000082F0000}"/>
    <cellStyle name="Normal 2 2 2 5 4 3 4 2" xfId="10658" xr:uid="{00000000-0005-0000-0000-0000092F0000}"/>
    <cellStyle name="Normal 2 2 2 5 4 3 5" xfId="10659" xr:uid="{00000000-0005-0000-0000-00000A2F0000}"/>
    <cellStyle name="Normal 2 2 2 5 4 3 5 2" xfId="10660" xr:uid="{00000000-0005-0000-0000-00000B2F0000}"/>
    <cellStyle name="Normal 2 2 2 5 4 3 6" xfId="10661" xr:uid="{00000000-0005-0000-0000-00000C2F0000}"/>
    <cellStyle name="Normal 2 2 2 5 4 3 6 2" xfId="10662" xr:uid="{00000000-0005-0000-0000-00000D2F0000}"/>
    <cellStyle name="Normal 2 2 2 5 4 3 7" xfId="10663" xr:uid="{00000000-0005-0000-0000-00000E2F0000}"/>
    <cellStyle name="Normal 2 2 2 5 4 3 7 2" xfId="10664" xr:uid="{00000000-0005-0000-0000-00000F2F0000}"/>
    <cellStyle name="Normal 2 2 2 5 4 3 8" xfId="10665" xr:uid="{00000000-0005-0000-0000-0000102F0000}"/>
    <cellStyle name="Normal 2 2 2 5 4 3 8 2" xfId="10666" xr:uid="{00000000-0005-0000-0000-0000112F0000}"/>
    <cellStyle name="Normal 2 2 2 5 4 3 9" xfId="10667" xr:uid="{00000000-0005-0000-0000-0000122F0000}"/>
    <cellStyle name="Normal 2 2 2 5 4 3 9 2" xfId="10668" xr:uid="{00000000-0005-0000-0000-0000132F0000}"/>
    <cellStyle name="Normal 2 2 2 5 4 4" xfId="10669" xr:uid="{00000000-0005-0000-0000-0000142F0000}"/>
    <cellStyle name="Normal 2 2 2 5 4 4 2" xfId="10670" xr:uid="{00000000-0005-0000-0000-0000152F0000}"/>
    <cellStyle name="Normal 2 2 2 5 4 5" xfId="10671" xr:uid="{00000000-0005-0000-0000-0000162F0000}"/>
    <cellStyle name="Normal 2 2 2 5 4 5 2" xfId="10672" xr:uid="{00000000-0005-0000-0000-0000172F0000}"/>
    <cellStyle name="Normal 2 2 2 5 4 6" xfId="10673" xr:uid="{00000000-0005-0000-0000-0000182F0000}"/>
    <cellStyle name="Normal 2 2 2 5 4 6 2" xfId="10674" xr:uid="{00000000-0005-0000-0000-0000192F0000}"/>
    <cellStyle name="Normal 2 2 2 5 4 7" xfId="10675" xr:uid="{00000000-0005-0000-0000-00001A2F0000}"/>
    <cellStyle name="Normal 2 2 2 5 4 7 2" xfId="10676" xr:uid="{00000000-0005-0000-0000-00001B2F0000}"/>
    <cellStyle name="Normal 2 2 2 5 4 8" xfId="10677" xr:uid="{00000000-0005-0000-0000-00001C2F0000}"/>
    <cellStyle name="Normal 2 2 2 5 4 8 2" xfId="10678" xr:uid="{00000000-0005-0000-0000-00001D2F0000}"/>
    <cellStyle name="Normal 2 2 2 5 4 9" xfId="10679" xr:uid="{00000000-0005-0000-0000-00001E2F0000}"/>
    <cellStyle name="Normal 2 2 2 5 4 9 2" xfId="10680" xr:uid="{00000000-0005-0000-0000-00001F2F0000}"/>
    <cellStyle name="Normal 2 2 2 5 5" xfId="10681" xr:uid="{00000000-0005-0000-0000-0000202F0000}"/>
    <cellStyle name="Normal 2 2 2 5 5 10" xfId="10682" xr:uid="{00000000-0005-0000-0000-0000212F0000}"/>
    <cellStyle name="Normal 2 2 2 5 5 10 2" xfId="10683" xr:uid="{00000000-0005-0000-0000-0000222F0000}"/>
    <cellStyle name="Normal 2 2 2 5 5 11" xfId="10684" xr:uid="{00000000-0005-0000-0000-0000232F0000}"/>
    <cellStyle name="Normal 2 2 2 5 5 11 2" xfId="10685" xr:uid="{00000000-0005-0000-0000-0000242F0000}"/>
    <cellStyle name="Normal 2 2 2 5 5 12" xfId="10686" xr:uid="{00000000-0005-0000-0000-0000252F0000}"/>
    <cellStyle name="Normal 2 2 2 5 5 12 2" xfId="10687" xr:uid="{00000000-0005-0000-0000-0000262F0000}"/>
    <cellStyle name="Normal 2 2 2 5 5 13" xfId="10688" xr:uid="{00000000-0005-0000-0000-0000272F0000}"/>
    <cellStyle name="Normal 2 2 2 5 5 13 2" xfId="10689" xr:uid="{00000000-0005-0000-0000-0000282F0000}"/>
    <cellStyle name="Normal 2 2 2 5 5 14" xfId="10690" xr:uid="{00000000-0005-0000-0000-0000292F0000}"/>
    <cellStyle name="Normal 2 2 2 5 5 14 2" xfId="10691" xr:uid="{00000000-0005-0000-0000-00002A2F0000}"/>
    <cellStyle name="Normal 2 2 2 5 5 15" xfId="10692" xr:uid="{00000000-0005-0000-0000-00002B2F0000}"/>
    <cellStyle name="Normal 2 2 2 5 5 15 2" xfId="10693" xr:uid="{00000000-0005-0000-0000-00002C2F0000}"/>
    <cellStyle name="Normal 2 2 2 5 5 16" xfId="10694" xr:uid="{00000000-0005-0000-0000-00002D2F0000}"/>
    <cellStyle name="Normal 2 2 2 5 5 16 2" xfId="10695" xr:uid="{00000000-0005-0000-0000-00002E2F0000}"/>
    <cellStyle name="Normal 2 2 2 5 5 17" xfId="10696" xr:uid="{00000000-0005-0000-0000-00002F2F0000}"/>
    <cellStyle name="Normal 2 2 2 5 5 17 2" xfId="10697" xr:uid="{00000000-0005-0000-0000-0000302F0000}"/>
    <cellStyle name="Normal 2 2 2 5 5 18" xfId="10698" xr:uid="{00000000-0005-0000-0000-0000312F0000}"/>
    <cellStyle name="Normal 2 2 2 5 5 18 2" xfId="10699" xr:uid="{00000000-0005-0000-0000-0000322F0000}"/>
    <cellStyle name="Normal 2 2 2 5 5 19" xfId="10700" xr:uid="{00000000-0005-0000-0000-0000332F0000}"/>
    <cellStyle name="Normal 2 2 2 5 5 19 2" xfId="10701" xr:uid="{00000000-0005-0000-0000-0000342F0000}"/>
    <cellStyle name="Normal 2 2 2 5 5 2" xfId="10702" xr:uid="{00000000-0005-0000-0000-0000352F0000}"/>
    <cellStyle name="Normal 2 2 2 5 5 2 10" xfId="10703" xr:uid="{00000000-0005-0000-0000-0000362F0000}"/>
    <cellStyle name="Normal 2 2 2 5 5 2 10 2" xfId="10704" xr:uid="{00000000-0005-0000-0000-0000372F0000}"/>
    <cellStyle name="Normal 2 2 2 5 5 2 11" xfId="10705" xr:uid="{00000000-0005-0000-0000-0000382F0000}"/>
    <cellStyle name="Normal 2 2 2 5 5 2 11 2" xfId="10706" xr:uid="{00000000-0005-0000-0000-0000392F0000}"/>
    <cellStyle name="Normal 2 2 2 5 5 2 12" xfId="10707" xr:uid="{00000000-0005-0000-0000-00003A2F0000}"/>
    <cellStyle name="Normal 2 2 2 5 5 2 12 2" xfId="10708" xr:uid="{00000000-0005-0000-0000-00003B2F0000}"/>
    <cellStyle name="Normal 2 2 2 5 5 2 13" xfId="10709" xr:uid="{00000000-0005-0000-0000-00003C2F0000}"/>
    <cellStyle name="Normal 2 2 2 5 5 2 13 2" xfId="10710" xr:uid="{00000000-0005-0000-0000-00003D2F0000}"/>
    <cellStyle name="Normal 2 2 2 5 5 2 14" xfId="10711" xr:uid="{00000000-0005-0000-0000-00003E2F0000}"/>
    <cellStyle name="Normal 2 2 2 5 5 2 14 2" xfId="10712" xr:uid="{00000000-0005-0000-0000-00003F2F0000}"/>
    <cellStyle name="Normal 2 2 2 5 5 2 15" xfId="10713" xr:uid="{00000000-0005-0000-0000-0000402F0000}"/>
    <cellStyle name="Normal 2 2 2 5 5 2 15 2" xfId="10714" xr:uid="{00000000-0005-0000-0000-0000412F0000}"/>
    <cellStyle name="Normal 2 2 2 5 5 2 16" xfId="10715" xr:uid="{00000000-0005-0000-0000-0000422F0000}"/>
    <cellStyle name="Normal 2 2 2 5 5 2 16 2" xfId="10716" xr:uid="{00000000-0005-0000-0000-0000432F0000}"/>
    <cellStyle name="Normal 2 2 2 5 5 2 17" xfId="10717" xr:uid="{00000000-0005-0000-0000-0000442F0000}"/>
    <cellStyle name="Normal 2 2 2 5 5 2 17 2" xfId="10718" xr:uid="{00000000-0005-0000-0000-0000452F0000}"/>
    <cellStyle name="Normal 2 2 2 5 5 2 18" xfId="10719" xr:uid="{00000000-0005-0000-0000-0000462F0000}"/>
    <cellStyle name="Normal 2 2 2 5 5 2 18 2" xfId="10720" xr:uid="{00000000-0005-0000-0000-0000472F0000}"/>
    <cellStyle name="Normal 2 2 2 5 5 2 19" xfId="10721" xr:uid="{00000000-0005-0000-0000-0000482F0000}"/>
    <cellStyle name="Normal 2 2 2 5 5 2 19 2" xfId="10722" xr:uid="{00000000-0005-0000-0000-0000492F0000}"/>
    <cellStyle name="Normal 2 2 2 5 5 2 2" xfId="10723" xr:uid="{00000000-0005-0000-0000-00004A2F0000}"/>
    <cellStyle name="Normal 2 2 2 5 5 2 2 2" xfId="10724" xr:uid="{00000000-0005-0000-0000-00004B2F0000}"/>
    <cellStyle name="Normal 2 2 2 5 5 2 20" xfId="10725" xr:uid="{00000000-0005-0000-0000-00004C2F0000}"/>
    <cellStyle name="Normal 2 2 2 5 5 2 20 2" xfId="10726" xr:uid="{00000000-0005-0000-0000-00004D2F0000}"/>
    <cellStyle name="Normal 2 2 2 5 5 2 21" xfId="10727" xr:uid="{00000000-0005-0000-0000-00004E2F0000}"/>
    <cellStyle name="Normal 2 2 2 5 5 2 21 2" xfId="10728" xr:uid="{00000000-0005-0000-0000-00004F2F0000}"/>
    <cellStyle name="Normal 2 2 2 5 5 2 22" xfId="10729" xr:uid="{00000000-0005-0000-0000-0000502F0000}"/>
    <cellStyle name="Normal 2 2 2 5 5 2 3" xfId="10730" xr:uid="{00000000-0005-0000-0000-0000512F0000}"/>
    <cellStyle name="Normal 2 2 2 5 5 2 3 2" xfId="10731" xr:uid="{00000000-0005-0000-0000-0000522F0000}"/>
    <cellStyle name="Normal 2 2 2 5 5 2 4" xfId="10732" xr:uid="{00000000-0005-0000-0000-0000532F0000}"/>
    <cellStyle name="Normal 2 2 2 5 5 2 4 2" xfId="10733" xr:uid="{00000000-0005-0000-0000-0000542F0000}"/>
    <cellStyle name="Normal 2 2 2 5 5 2 5" xfId="10734" xr:uid="{00000000-0005-0000-0000-0000552F0000}"/>
    <cellStyle name="Normal 2 2 2 5 5 2 5 2" xfId="10735" xr:uid="{00000000-0005-0000-0000-0000562F0000}"/>
    <cellStyle name="Normal 2 2 2 5 5 2 6" xfId="10736" xr:uid="{00000000-0005-0000-0000-0000572F0000}"/>
    <cellStyle name="Normal 2 2 2 5 5 2 6 2" xfId="10737" xr:uid="{00000000-0005-0000-0000-0000582F0000}"/>
    <cellStyle name="Normal 2 2 2 5 5 2 7" xfId="10738" xr:uid="{00000000-0005-0000-0000-0000592F0000}"/>
    <cellStyle name="Normal 2 2 2 5 5 2 7 2" xfId="10739" xr:uid="{00000000-0005-0000-0000-00005A2F0000}"/>
    <cellStyle name="Normal 2 2 2 5 5 2 8" xfId="10740" xr:uid="{00000000-0005-0000-0000-00005B2F0000}"/>
    <cellStyle name="Normal 2 2 2 5 5 2 8 2" xfId="10741" xr:uid="{00000000-0005-0000-0000-00005C2F0000}"/>
    <cellStyle name="Normal 2 2 2 5 5 2 9" xfId="10742" xr:uid="{00000000-0005-0000-0000-00005D2F0000}"/>
    <cellStyle name="Normal 2 2 2 5 5 2 9 2" xfId="10743" xr:uid="{00000000-0005-0000-0000-00005E2F0000}"/>
    <cellStyle name="Normal 2 2 2 5 5 20" xfId="10744" xr:uid="{00000000-0005-0000-0000-00005F2F0000}"/>
    <cellStyle name="Normal 2 2 2 5 5 20 2" xfId="10745" xr:uid="{00000000-0005-0000-0000-0000602F0000}"/>
    <cellStyle name="Normal 2 2 2 5 5 21" xfId="10746" xr:uid="{00000000-0005-0000-0000-0000612F0000}"/>
    <cellStyle name="Normal 2 2 2 5 5 21 2" xfId="10747" xr:uid="{00000000-0005-0000-0000-0000622F0000}"/>
    <cellStyle name="Normal 2 2 2 5 5 22" xfId="10748" xr:uid="{00000000-0005-0000-0000-0000632F0000}"/>
    <cellStyle name="Normal 2 2 2 5 5 22 2" xfId="10749" xr:uid="{00000000-0005-0000-0000-0000642F0000}"/>
    <cellStyle name="Normal 2 2 2 5 5 23" xfId="10750" xr:uid="{00000000-0005-0000-0000-0000652F0000}"/>
    <cellStyle name="Normal 2 2 2 5 5 23 2" xfId="10751" xr:uid="{00000000-0005-0000-0000-0000662F0000}"/>
    <cellStyle name="Normal 2 2 2 5 5 24" xfId="10752" xr:uid="{00000000-0005-0000-0000-0000672F0000}"/>
    <cellStyle name="Normal 2 2 2 5 5 3" xfId="10753" xr:uid="{00000000-0005-0000-0000-0000682F0000}"/>
    <cellStyle name="Normal 2 2 2 5 5 3 10" xfId="10754" xr:uid="{00000000-0005-0000-0000-0000692F0000}"/>
    <cellStyle name="Normal 2 2 2 5 5 3 10 2" xfId="10755" xr:uid="{00000000-0005-0000-0000-00006A2F0000}"/>
    <cellStyle name="Normal 2 2 2 5 5 3 11" xfId="10756" xr:uid="{00000000-0005-0000-0000-00006B2F0000}"/>
    <cellStyle name="Normal 2 2 2 5 5 3 11 2" xfId="10757" xr:uid="{00000000-0005-0000-0000-00006C2F0000}"/>
    <cellStyle name="Normal 2 2 2 5 5 3 12" xfId="10758" xr:uid="{00000000-0005-0000-0000-00006D2F0000}"/>
    <cellStyle name="Normal 2 2 2 5 5 3 12 2" xfId="10759" xr:uid="{00000000-0005-0000-0000-00006E2F0000}"/>
    <cellStyle name="Normal 2 2 2 5 5 3 13" xfId="10760" xr:uid="{00000000-0005-0000-0000-00006F2F0000}"/>
    <cellStyle name="Normal 2 2 2 5 5 3 13 2" xfId="10761" xr:uid="{00000000-0005-0000-0000-0000702F0000}"/>
    <cellStyle name="Normal 2 2 2 5 5 3 14" xfId="10762" xr:uid="{00000000-0005-0000-0000-0000712F0000}"/>
    <cellStyle name="Normal 2 2 2 5 5 3 14 2" xfId="10763" xr:uid="{00000000-0005-0000-0000-0000722F0000}"/>
    <cellStyle name="Normal 2 2 2 5 5 3 15" xfId="10764" xr:uid="{00000000-0005-0000-0000-0000732F0000}"/>
    <cellStyle name="Normal 2 2 2 5 5 3 15 2" xfId="10765" xr:uid="{00000000-0005-0000-0000-0000742F0000}"/>
    <cellStyle name="Normal 2 2 2 5 5 3 16" xfId="10766" xr:uid="{00000000-0005-0000-0000-0000752F0000}"/>
    <cellStyle name="Normal 2 2 2 5 5 3 16 2" xfId="10767" xr:uid="{00000000-0005-0000-0000-0000762F0000}"/>
    <cellStyle name="Normal 2 2 2 5 5 3 17" xfId="10768" xr:uid="{00000000-0005-0000-0000-0000772F0000}"/>
    <cellStyle name="Normal 2 2 2 5 5 3 17 2" xfId="10769" xr:uid="{00000000-0005-0000-0000-0000782F0000}"/>
    <cellStyle name="Normal 2 2 2 5 5 3 18" xfId="10770" xr:uid="{00000000-0005-0000-0000-0000792F0000}"/>
    <cellStyle name="Normal 2 2 2 5 5 3 18 2" xfId="10771" xr:uid="{00000000-0005-0000-0000-00007A2F0000}"/>
    <cellStyle name="Normal 2 2 2 5 5 3 19" xfId="10772" xr:uid="{00000000-0005-0000-0000-00007B2F0000}"/>
    <cellStyle name="Normal 2 2 2 5 5 3 19 2" xfId="10773" xr:uid="{00000000-0005-0000-0000-00007C2F0000}"/>
    <cellStyle name="Normal 2 2 2 5 5 3 2" xfId="10774" xr:uid="{00000000-0005-0000-0000-00007D2F0000}"/>
    <cellStyle name="Normal 2 2 2 5 5 3 2 2" xfId="10775" xr:uid="{00000000-0005-0000-0000-00007E2F0000}"/>
    <cellStyle name="Normal 2 2 2 5 5 3 20" xfId="10776" xr:uid="{00000000-0005-0000-0000-00007F2F0000}"/>
    <cellStyle name="Normal 2 2 2 5 5 3 20 2" xfId="10777" xr:uid="{00000000-0005-0000-0000-0000802F0000}"/>
    <cellStyle name="Normal 2 2 2 5 5 3 21" xfId="10778" xr:uid="{00000000-0005-0000-0000-0000812F0000}"/>
    <cellStyle name="Normal 2 2 2 5 5 3 21 2" xfId="10779" xr:uid="{00000000-0005-0000-0000-0000822F0000}"/>
    <cellStyle name="Normal 2 2 2 5 5 3 22" xfId="10780" xr:uid="{00000000-0005-0000-0000-0000832F0000}"/>
    <cellStyle name="Normal 2 2 2 5 5 3 3" xfId="10781" xr:uid="{00000000-0005-0000-0000-0000842F0000}"/>
    <cellStyle name="Normal 2 2 2 5 5 3 3 2" xfId="10782" xr:uid="{00000000-0005-0000-0000-0000852F0000}"/>
    <cellStyle name="Normal 2 2 2 5 5 3 4" xfId="10783" xr:uid="{00000000-0005-0000-0000-0000862F0000}"/>
    <cellStyle name="Normal 2 2 2 5 5 3 4 2" xfId="10784" xr:uid="{00000000-0005-0000-0000-0000872F0000}"/>
    <cellStyle name="Normal 2 2 2 5 5 3 5" xfId="10785" xr:uid="{00000000-0005-0000-0000-0000882F0000}"/>
    <cellStyle name="Normal 2 2 2 5 5 3 5 2" xfId="10786" xr:uid="{00000000-0005-0000-0000-0000892F0000}"/>
    <cellStyle name="Normal 2 2 2 5 5 3 6" xfId="10787" xr:uid="{00000000-0005-0000-0000-00008A2F0000}"/>
    <cellStyle name="Normal 2 2 2 5 5 3 6 2" xfId="10788" xr:uid="{00000000-0005-0000-0000-00008B2F0000}"/>
    <cellStyle name="Normal 2 2 2 5 5 3 7" xfId="10789" xr:uid="{00000000-0005-0000-0000-00008C2F0000}"/>
    <cellStyle name="Normal 2 2 2 5 5 3 7 2" xfId="10790" xr:uid="{00000000-0005-0000-0000-00008D2F0000}"/>
    <cellStyle name="Normal 2 2 2 5 5 3 8" xfId="10791" xr:uid="{00000000-0005-0000-0000-00008E2F0000}"/>
    <cellStyle name="Normal 2 2 2 5 5 3 8 2" xfId="10792" xr:uid="{00000000-0005-0000-0000-00008F2F0000}"/>
    <cellStyle name="Normal 2 2 2 5 5 3 9" xfId="10793" xr:uid="{00000000-0005-0000-0000-0000902F0000}"/>
    <cellStyle name="Normal 2 2 2 5 5 3 9 2" xfId="10794" xr:uid="{00000000-0005-0000-0000-0000912F0000}"/>
    <cellStyle name="Normal 2 2 2 5 5 4" xfId="10795" xr:uid="{00000000-0005-0000-0000-0000922F0000}"/>
    <cellStyle name="Normal 2 2 2 5 5 4 2" xfId="10796" xr:uid="{00000000-0005-0000-0000-0000932F0000}"/>
    <cellStyle name="Normal 2 2 2 5 5 5" xfId="10797" xr:uid="{00000000-0005-0000-0000-0000942F0000}"/>
    <cellStyle name="Normal 2 2 2 5 5 5 2" xfId="10798" xr:uid="{00000000-0005-0000-0000-0000952F0000}"/>
    <cellStyle name="Normal 2 2 2 5 5 6" xfId="10799" xr:uid="{00000000-0005-0000-0000-0000962F0000}"/>
    <cellStyle name="Normal 2 2 2 5 5 6 2" xfId="10800" xr:uid="{00000000-0005-0000-0000-0000972F0000}"/>
    <cellStyle name="Normal 2 2 2 5 5 7" xfId="10801" xr:uid="{00000000-0005-0000-0000-0000982F0000}"/>
    <cellStyle name="Normal 2 2 2 5 5 7 2" xfId="10802" xr:uid="{00000000-0005-0000-0000-0000992F0000}"/>
    <cellStyle name="Normal 2 2 2 5 5 8" xfId="10803" xr:uid="{00000000-0005-0000-0000-00009A2F0000}"/>
    <cellStyle name="Normal 2 2 2 5 5 8 2" xfId="10804" xr:uid="{00000000-0005-0000-0000-00009B2F0000}"/>
    <cellStyle name="Normal 2 2 2 5 5 9" xfId="10805" xr:uid="{00000000-0005-0000-0000-00009C2F0000}"/>
    <cellStyle name="Normal 2 2 2 5 5 9 2" xfId="10806" xr:uid="{00000000-0005-0000-0000-00009D2F0000}"/>
    <cellStyle name="Normal 2 2 2 5 6" xfId="10807" xr:uid="{00000000-0005-0000-0000-00009E2F0000}"/>
    <cellStyle name="Normal 2 2 2 5 6 10" xfId="10808" xr:uid="{00000000-0005-0000-0000-00009F2F0000}"/>
    <cellStyle name="Normal 2 2 2 5 6 10 2" xfId="10809" xr:uid="{00000000-0005-0000-0000-0000A02F0000}"/>
    <cellStyle name="Normal 2 2 2 5 6 11" xfId="10810" xr:uid="{00000000-0005-0000-0000-0000A12F0000}"/>
    <cellStyle name="Normal 2 2 2 5 6 11 2" xfId="10811" xr:uid="{00000000-0005-0000-0000-0000A22F0000}"/>
    <cellStyle name="Normal 2 2 2 5 6 12" xfId="10812" xr:uid="{00000000-0005-0000-0000-0000A32F0000}"/>
    <cellStyle name="Normal 2 2 2 5 6 12 2" xfId="10813" xr:uid="{00000000-0005-0000-0000-0000A42F0000}"/>
    <cellStyle name="Normal 2 2 2 5 6 13" xfId="10814" xr:uid="{00000000-0005-0000-0000-0000A52F0000}"/>
    <cellStyle name="Normal 2 2 2 5 6 13 2" xfId="10815" xr:uid="{00000000-0005-0000-0000-0000A62F0000}"/>
    <cellStyle name="Normal 2 2 2 5 6 14" xfId="10816" xr:uid="{00000000-0005-0000-0000-0000A72F0000}"/>
    <cellStyle name="Normal 2 2 2 5 6 14 2" xfId="10817" xr:uid="{00000000-0005-0000-0000-0000A82F0000}"/>
    <cellStyle name="Normal 2 2 2 5 6 15" xfId="10818" xr:uid="{00000000-0005-0000-0000-0000A92F0000}"/>
    <cellStyle name="Normal 2 2 2 5 6 15 2" xfId="10819" xr:uid="{00000000-0005-0000-0000-0000AA2F0000}"/>
    <cellStyle name="Normal 2 2 2 5 6 16" xfId="10820" xr:uid="{00000000-0005-0000-0000-0000AB2F0000}"/>
    <cellStyle name="Normal 2 2 2 5 6 16 2" xfId="10821" xr:uid="{00000000-0005-0000-0000-0000AC2F0000}"/>
    <cellStyle name="Normal 2 2 2 5 6 17" xfId="10822" xr:uid="{00000000-0005-0000-0000-0000AD2F0000}"/>
    <cellStyle name="Normal 2 2 2 5 6 17 2" xfId="10823" xr:uid="{00000000-0005-0000-0000-0000AE2F0000}"/>
    <cellStyle name="Normal 2 2 2 5 6 18" xfId="10824" xr:uid="{00000000-0005-0000-0000-0000AF2F0000}"/>
    <cellStyle name="Normal 2 2 2 5 6 18 2" xfId="10825" xr:uid="{00000000-0005-0000-0000-0000B02F0000}"/>
    <cellStyle name="Normal 2 2 2 5 6 19" xfId="10826" xr:uid="{00000000-0005-0000-0000-0000B12F0000}"/>
    <cellStyle name="Normal 2 2 2 5 6 19 2" xfId="10827" xr:uid="{00000000-0005-0000-0000-0000B22F0000}"/>
    <cellStyle name="Normal 2 2 2 5 6 2" xfId="10828" xr:uid="{00000000-0005-0000-0000-0000B32F0000}"/>
    <cellStyle name="Normal 2 2 2 5 6 2 2" xfId="10829" xr:uid="{00000000-0005-0000-0000-0000B42F0000}"/>
    <cellStyle name="Normal 2 2 2 5 6 20" xfId="10830" xr:uid="{00000000-0005-0000-0000-0000B52F0000}"/>
    <cellStyle name="Normal 2 2 2 5 6 20 2" xfId="10831" xr:uid="{00000000-0005-0000-0000-0000B62F0000}"/>
    <cellStyle name="Normal 2 2 2 5 6 21" xfId="10832" xr:uid="{00000000-0005-0000-0000-0000B72F0000}"/>
    <cellStyle name="Normal 2 2 2 5 6 21 2" xfId="10833" xr:uid="{00000000-0005-0000-0000-0000B82F0000}"/>
    <cellStyle name="Normal 2 2 2 5 6 22" xfId="10834" xr:uid="{00000000-0005-0000-0000-0000B92F0000}"/>
    <cellStyle name="Normal 2 2 2 5 6 3" xfId="10835" xr:uid="{00000000-0005-0000-0000-0000BA2F0000}"/>
    <cellStyle name="Normal 2 2 2 5 6 3 2" xfId="10836" xr:uid="{00000000-0005-0000-0000-0000BB2F0000}"/>
    <cellStyle name="Normal 2 2 2 5 6 4" xfId="10837" xr:uid="{00000000-0005-0000-0000-0000BC2F0000}"/>
    <cellStyle name="Normal 2 2 2 5 6 4 2" xfId="10838" xr:uid="{00000000-0005-0000-0000-0000BD2F0000}"/>
    <cellStyle name="Normal 2 2 2 5 6 5" xfId="10839" xr:uid="{00000000-0005-0000-0000-0000BE2F0000}"/>
    <cellStyle name="Normal 2 2 2 5 6 5 2" xfId="10840" xr:uid="{00000000-0005-0000-0000-0000BF2F0000}"/>
    <cellStyle name="Normal 2 2 2 5 6 6" xfId="10841" xr:uid="{00000000-0005-0000-0000-0000C02F0000}"/>
    <cellStyle name="Normal 2 2 2 5 6 6 2" xfId="10842" xr:uid="{00000000-0005-0000-0000-0000C12F0000}"/>
    <cellStyle name="Normal 2 2 2 5 6 7" xfId="10843" xr:uid="{00000000-0005-0000-0000-0000C22F0000}"/>
    <cellStyle name="Normal 2 2 2 5 6 7 2" xfId="10844" xr:uid="{00000000-0005-0000-0000-0000C32F0000}"/>
    <cellStyle name="Normal 2 2 2 5 6 8" xfId="10845" xr:uid="{00000000-0005-0000-0000-0000C42F0000}"/>
    <cellStyle name="Normal 2 2 2 5 6 8 2" xfId="10846" xr:uid="{00000000-0005-0000-0000-0000C52F0000}"/>
    <cellStyle name="Normal 2 2 2 5 6 9" xfId="10847" xr:uid="{00000000-0005-0000-0000-0000C62F0000}"/>
    <cellStyle name="Normal 2 2 2 5 6 9 2" xfId="10848" xr:uid="{00000000-0005-0000-0000-0000C72F0000}"/>
    <cellStyle name="Normal 2 2 2 5 7" xfId="10849" xr:uid="{00000000-0005-0000-0000-0000C82F0000}"/>
    <cellStyle name="Normal 2 2 2 5 7 10" xfId="10850" xr:uid="{00000000-0005-0000-0000-0000C92F0000}"/>
    <cellStyle name="Normal 2 2 2 5 7 10 2" xfId="10851" xr:uid="{00000000-0005-0000-0000-0000CA2F0000}"/>
    <cellStyle name="Normal 2 2 2 5 7 11" xfId="10852" xr:uid="{00000000-0005-0000-0000-0000CB2F0000}"/>
    <cellStyle name="Normal 2 2 2 5 7 11 2" xfId="10853" xr:uid="{00000000-0005-0000-0000-0000CC2F0000}"/>
    <cellStyle name="Normal 2 2 2 5 7 12" xfId="10854" xr:uid="{00000000-0005-0000-0000-0000CD2F0000}"/>
    <cellStyle name="Normal 2 2 2 5 7 12 2" xfId="10855" xr:uid="{00000000-0005-0000-0000-0000CE2F0000}"/>
    <cellStyle name="Normal 2 2 2 5 7 13" xfId="10856" xr:uid="{00000000-0005-0000-0000-0000CF2F0000}"/>
    <cellStyle name="Normal 2 2 2 5 7 13 2" xfId="10857" xr:uid="{00000000-0005-0000-0000-0000D02F0000}"/>
    <cellStyle name="Normal 2 2 2 5 7 14" xfId="10858" xr:uid="{00000000-0005-0000-0000-0000D12F0000}"/>
    <cellStyle name="Normal 2 2 2 5 7 14 2" xfId="10859" xr:uid="{00000000-0005-0000-0000-0000D22F0000}"/>
    <cellStyle name="Normal 2 2 2 5 7 15" xfId="10860" xr:uid="{00000000-0005-0000-0000-0000D32F0000}"/>
    <cellStyle name="Normal 2 2 2 5 7 15 2" xfId="10861" xr:uid="{00000000-0005-0000-0000-0000D42F0000}"/>
    <cellStyle name="Normal 2 2 2 5 7 16" xfId="10862" xr:uid="{00000000-0005-0000-0000-0000D52F0000}"/>
    <cellStyle name="Normal 2 2 2 5 7 16 2" xfId="10863" xr:uid="{00000000-0005-0000-0000-0000D62F0000}"/>
    <cellStyle name="Normal 2 2 2 5 7 17" xfId="10864" xr:uid="{00000000-0005-0000-0000-0000D72F0000}"/>
    <cellStyle name="Normal 2 2 2 5 7 17 2" xfId="10865" xr:uid="{00000000-0005-0000-0000-0000D82F0000}"/>
    <cellStyle name="Normal 2 2 2 5 7 18" xfId="10866" xr:uid="{00000000-0005-0000-0000-0000D92F0000}"/>
    <cellStyle name="Normal 2 2 2 5 7 18 2" xfId="10867" xr:uid="{00000000-0005-0000-0000-0000DA2F0000}"/>
    <cellStyle name="Normal 2 2 2 5 7 19" xfId="10868" xr:uid="{00000000-0005-0000-0000-0000DB2F0000}"/>
    <cellStyle name="Normal 2 2 2 5 7 19 2" xfId="10869" xr:uid="{00000000-0005-0000-0000-0000DC2F0000}"/>
    <cellStyle name="Normal 2 2 2 5 7 2" xfId="10870" xr:uid="{00000000-0005-0000-0000-0000DD2F0000}"/>
    <cellStyle name="Normal 2 2 2 5 7 2 2" xfId="10871" xr:uid="{00000000-0005-0000-0000-0000DE2F0000}"/>
    <cellStyle name="Normal 2 2 2 5 7 20" xfId="10872" xr:uid="{00000000-0005-0000-0000-0000DF2F0000}"/>
    <cellStyle name="Normal 2 2 2 5 7 20 2" xfId="10873" xr:uid="{00000000-0005-0000-0000-0000E02F0000}"/>
    <cellStyle name="Normal 2 2 2 5 7 21" xfId="10874" xr:uid="{00000000-0005-0000-0000-0000E12F0000}"/>
    <cellStyle name="Normal 2 2 2 5 7 21 2" xfId="10875" xr:uid="{00000000-0005-0000-0000-0000E22F0000}"/>
    <cellStyle name="Normal 2 2 2 5 7 22" xfId="10876" xr:uid="{00000000-0005-0000-0000-0000E32F0000}"/>
    <cellStyle name="Normal 2 2 2 5 7 3" xfId="10877" xr:uid="{00000000-0005-0000-0000-0000E42F0000}"/>
    <cellStyle name="Normal 2 2 2 5 7 3 2" xfId="10878" xr:uid="{00000000-0005-0000-0000-0000E52F0000}"/>
    <cellStyle name="Normal 2 2 2 5 7 4" xfId="10879" xr:uid="{00000000-0005-0000-0000-0000E62F0000}"/>
    <cellStyle name="Normal 2 2 2 5 7 4 2" xfId="10880" xr:uid="{00000000-0005-0000-0000-0000E72F0000}"/>
    <cellStyle name="Normal 2 2 2 5 7 5" xfId="10881" xr:uid="{00000000-0005-0000-0000-0000E82F0000}"/>
    <cellStyle name="Normal 2 2 2 5 7 5 2" xfId="10882" xr:uid="{00000000-0005-0000-0000-0000E92F0000}"/>
    <cellStyle name="Normal 2 2 2 5 7 6" xfId="10883" xr:uid="{00000000-0005-0000-0000-0000EA2F0000}"/>
    <cellStyle name="Normal 2 2 2 5 7 6 2" xfId="10884" xr:uid="{00000000-0005-0000-0000-0000EB2F0000}"/>
    <cellStyle name="Normal 2 2 2 5 7 7" xfId="10885" xr:uid="{00000000-0005-0000-0000-0000EC2F0000}"/>
    <cellStyle name="Normal 2 2 2 5 7 7 2" xfId="10886" xr:uid="{00000000-0005-0000-0000-0000ED2F0000}"/>
    <cellStyle name="Normal 2 2 2 5 7 8" xfId="10887" xr:uid="{00000000-0005-0000-0000-0000EE2F0000}"/>
    <cellStyle name="Normal 2 2 2 5 7 8 2" xfId="10888" xr:uid="{00000000-0005-0000-0000-0000EF2F0000}"/>
    <cellStyle name="Normal 2 2 2 5 7 9" xfId="10889" xr:uid="{00000000-0005-0000-0000-0000F02F0000}"/>
    <cellStyle name="Normal 2 2 2 5 7 9 2" xfId="10890" xr:uid="{00000000-0005-0000-0000-0000F12F0000}"/>
    <cellStyle name="Normal 2 2 2 5 8" xfId="10891" xr:uid="{00000000-0005-0000-0000-0000F22F0000}"/>
    <cellStyle name="Normal 2 2 2 5 8 2" xfId="10892" xr:uid="{00000000-0005-0000-0000-0000F32F0000}"/>
    <cellStyle name="Normal 2 2 2 5 9" xfId="10893" xr:uid="{00000000-0005-0000-0000-0000F42F0000}"/>
    <cellStyle name="Normal 2 2 2 5 9 2" xfId="10894" xr:uid="{00000000-0005-0000-0000-0000F52F0000}"/>
    <cellStyle name="Normal 2 2 2 6" xfId="10895" xr:uid="{00000000-0005-0000-0000-0000F62F0000}"/>
    <cellStyle name="Normal 2 2 2 6 10" xfId="10896" xr:uid="{00000000-0005-0000-0000-0000F72F0000}"/>
    <cellStyle name="Normal 2 2 2 6 10 2" xfId="10897" xr:uid="{00000000-0005-0000-0000-0000F82F0000}"/>
    <cellStyle name="Normal 2 2 2 6 11" xfId="10898" xr:uid="{00000000-0005-0000-0000-0000F92F0000}"/>
    <cellStyle name="Normal 2 2 2 6 11 2" xfId="10899" xr:uid="{00000000-0005-0000-0000-0000FA2F0000}"/>
    <cellStyle name="Normal 2 2 2 6 12" xfId="10900" xr:uid="{00000000-0005-0000-0000-0000FB2F0000}"/>
    <cellStyle name="Normal 2 2 2 6 12 2" xfId="10901" xr:uid="{00000000-0005-0000-0000-0000FC2F0000}"/>
    <cellStyle name="Normal 2 2 2 6 13" xfId="10902" xr:uid="{00000000-0005-0000-0000-0000FD2F0000}"/>
    <cellStyle name="Normal 2 2 2 6 13 2" xfId="10903" xr:uid="{00000000-0005-0000-0000-0000FE2F0000}"/>
    <cellStyle name="Normal 2 2 2 6 14" xfId="10904" xr:uid="{00000000-0005-0000-0000-0000FF2F0000}"/>
    <cellStyle name="Normal 2 2 2 6 14 2" xfId="10905" xr:uid="{00000000-0005-0000-0000-000000300000}"/>
    <cellStyle name="Normal 2 2 2 6 15" xfId="10906" xr:uid="{00000000-0005-0000-0000-000001300000}"/>
    <cellStyle name="Normal 2 2 2 6 15 2" xfId="10907" xr:uid="{00000000-0005-0000-0000-000002300000}"/>
    <cellStyle name="Normal 2 2 2 6 16" xfId="10908" xr:uid="{00000000-0005-0000-0000-000003300000}"/>
    <cellStyle name="Normal 2 2 2 6 16 2" xfId="10909" xr:uid="{00000000-0005-0000-0000-000004300000}"/>
    <cellStyle name="Normal 2 2 2 6 17" xfId="10910" xr:uid="{00000000-0005-0000-0000-000005300000}"/>
    <cellStyle name="Normal 2 2 2 6 17 2" xfId="10911" xr:uid="{00000000-0005-0000-0000-000006300000}"/>
    <cellStyle name="Normal 2 2 2 6 18" xfId="10912" xr:uid="{00000000-0005-0000-0000-000007300000}"/>
    <cellStyle name="Normal 2 2 2 6 18 2" xfId="10913" xr:uid="{00000000-0005-0000-0000-000008300000}"/>
    <cellStyle name="Normal 2 2 2 6 19" xfId="10914" xr:uid="{00000000-0005-0000-0000-000009300000}"/>
    <cellStyle name="Normal 2 2 2 6 19 2" xfId="10915" xr:uid="{00000000-0005-0000-0000-00000A300000}"/>
    <cellStyle name="Normal 2 2 2 6 2" xfId="10916" xr:uid="{00000000-0005-0000-0000-00000B300000}"/>
    <cellStyle name="Normal 2 2 2 6 2 10" xfId="10917" xr:uid="{00000000-0005-0000-0000-00000C300000}"/>
    <cellStyle name="Normal 2 2 2 6 2 10 2" xfId="10918" xr:uid="{00000000-0005-0000-0000-00000D300000}"/>
    <cellStyle name="Normal 2 2 2 6 2 11" xfId="10919" xr:uid="{00000000-0005-0000-0000-00000E300000}"/>
    <cellStyle name="Normal 2 2 2 6 2 11 2" xfId="10920" xr:uid="{00000000-0005-0000-0000-00000F300000}"/>
    <cellStyle name="Normal 2 2 2 6 2 12" xfId="10921" xr:uid="{00000000-0005-0000-0000-000010300000}"/>
    <cellStyle name="Normal 2 2 2 6 2 12 2" xfId="10922" xr:uid="{00000000-0005-0000-0000-000011300000}"/>
    <cellStyle name="Normal 2 2 2 6 2 13" xfId="10923" xr:uid="{00000000-0005-0000-0000-000012300000}"/>
    <cellStyle name="Normal 2 2 2 6 2 13 2" xfId="10924" xr:uid="{00000000-0005-0000-0000-000013300000}"/>
    <cellStyle name="Normal 2 2 2 6 2 14" xfId="10925" xr:uid="{00000000-0005-0000-0000-000014300000}"/>
    <cellStyle name="Normal 2 2 2 6 2 14 2" xfId="10926" xr:uid="{00000000-0005-0000-0000-000015300000}"/>
    <cellStyle name="Normal 2 2 2 6 2 15" xfId="10927" xr:uid="{00000000-0005-0000-0000-000016300000}"/>
    <cellStyle name="Normal 2 2 2 6 2 15 2" xfId="10928" xr:uid="{00000000-0005-0000-0000-000017300000}"/>
    <cellStyle name="Normal 2 2 2 6 2 16" xfId="10929" xr:uid="{00000000-0005-0000-0000-000018300000}"/>
    <cellStyle name="Normal 2 2 2 6 2 16 2" xfId="10930" xr:uid="{00000000-0005-0000-0000-000019300000}"/>
    <cellStyle name="Normal 2 2 2 6 2 17" xfId="10931" xr:uid="{00000000-0005-0000-0000-00001A300000}"/>
    <cellStyle name="Normal 2 2 2 6 2 17 2" xfId="10932" xr:uid="{00000000-0005-0000-0000-00001B300000}"/>
    <cellStyle name="Normal 2 2 2 6 2 18" xfId="10933" xr:uid="{00000000-0005-0000-0000-00001C300000}"/>
    <cellStyle name="Normal 2 2 2 6 2 18 2" xfId="10934" xr:uid="{00000000-0005-0000-0000-00001D300000}"/>
    <cellStyle name="Normal 2 2 2 6 2 19" xfId="10935" xr:uid="{00000000-0005-0000-0000-00001E300000}"/>
    <cellStyle name="Normal 2 2 2 6 2 19 2" xfId="10936" xr:uid="{00000000-0005-0000-0000-00001F300000}"/>
    <cellStyle name="Normal 2 2 2 6 2 2" xfId="10937" xr:uid="{00000000-0005-0000-0000-000020300000}"/>
    <cellStyle name="Normal 2 2 2 6 2 2 10" xfId="10938" xr:uid="{00000000-0005-0000-0000-000021300000}"/>
    <cellStyle name="Normal 2 2 2 6 2 2 10 2" xfId="10939" xr:uid="{00000000-0005-0000-0000-000022300000}"/>
    <cellStyle name="Normal 2 2 2 6 2 2 11" xfId="10940" xr:uid="{00000000-0005-0000-0000-000023300000}"/>
    <cellStyle name="Normal 2 2 2 6 2 2 11 2" xfId="10941" xr:uid="{00000000-0005-0000-0000-000024300000}"/>
    <cellStyle name="Normal 2 2 2 6 2 2 12" xfId="10942" xr:uid="{00000000-0005-0000-0000-000025300000}"/>
    <cellStyle name="Normal 2 2 2 6 2 2 12 2" xfId="10943" xr:uid="{00000000-0005-0000-0000-000026300000}"/>
    <cellStyle name="Normal 2 2 2 6 2 2 13" xfId="10944" xr:uid="{00000000-0005-0000-0000-000027300000}"/>
    <cellStyle name="Normal 2 2 2 6 2 2 13 2" xfId="10945" xr:uid="{00000000-0005-0000-0000-000028300000}"/>
    <cellStyle name="Normal 2 2 2 6 2 2 14" xfId="10946" xr:uid="{00000000-0005-0000-0000-000029300000}"/>
    <cellStyle name="Normal 2 2 2 6 2 2 14 2" xfId="10947" xr:uid="{00000000-0005-0000-0000-00002A300000}"/>
    <cellStyle name="Normal 2 2 2 6 2 2 15" xfId="10948" xr:uid="{00000000-0005-0000-0000-00002B300000}"/>
    <cellStyle name="Normal 2 2 2 6 2 2 15 2" xfId="10949" xr:uid="{00000000-0005-0000-0000-00002C300000}"/>
    <cellStyle name="Normal 2 2 2 6 2 2 16" xfId="10950" xr:uid="{00000000-0005-0000-0000-00002D300000}"/>
    <cellStyle name="Normal 2 2 2 6 2 2 16 2" xfId="10951" xr:uid="{00000000-0005-0000-0000-00002E300000}"/>
    <cellStyle name="Normal 2 2 2 6 2 2 17" xfId="10952" xr:uid="{00000000-0005-0000-0000-00002F300000}"/>
    <cellStyle name="Normal 2 2 2 6 2 2 17 2" xfId="10953" xr:uid="{00000000-0005-0000-0000-000030300000}"/>
    <cellStyle name="Normal 2 2 2 6 2 2 18" xfId="10954" xr:uid="{00000000-0005-0000-0000-000031300000}"/>
    <cellStyle name="Normal 2 2 2 6 2 2 18 2" xfId="10955" xr:uid="{00000000-0005-0000-0000-000032300000}"/>
    <cellStyle name="Normal 2 2 2 6 2 2 19" xfId="10956" xr:uid="{00000000-0005-0000-0000-000033300000}"/>
    <cellStyle name="Normal 2 2 2 6 2 2 19 2" xfId="10957" xr:uid="{00000000-0005-0000-0000-000034300000}"/>
    <cellStyle name="Normal 2 2 2 6 2 2 2" xfId="10958" xr:uid="{00000000-0005-0000-0000-000035300000}"/>
    <cellStyle name="Normal 2 2 2 6 2 2 2 10" xfId="10959" xr:uid="{00000000-0005-0000-0000-000036300000}"/>
    <cellStyle name="Normal 2 2 2 6 2 2 2 10 2" xfId="10960" xr:uid="{00000000-0005-0000-0000-000037300000}"/>
    <cellStyle name="Normal 2 2 2 6 2 2 2 11" xfId="10961" xr:uid="{00000000-0005-0000-0000-000038300000}"/>
    <cellStyle name="Normal 2 2 2 6 2 2 2 11 2" xfId="10962" xr:uid="{00000000-0005-0000-0000-000039300000}"/>
    <cellStyle name="Normal 2 2 2 6 2 2 2 12" xfId="10963" xr:uid="{00000000-0005-0000-0000-00003A300000}"/>
    <cellStyle name="Normal 2 2 2 6 2 2 2 12 2" xfId="10964" xr:uid="{00000000-0005-0000-0000-00003B300000}"/>
    <cellStyle name="Normal 2 2 2 6 2 2 2 13" xfId="10965" xr:uid="{00000000-0005-0000-0000-00003C300000}"/>
    <cellStyle name="Normal 2 2 2 6 2 2 2 13 2" xfId="10966" xr:uid="{00000000-0005-0000-0000-00003D300000}"/>
    <cellStyle name="Normal 2 2 2 6 2 2 2 14" xfId="10967" xr:uid="{00000000-0005-0000-0000-00003E300000}"/>
    <cellStyle name="Normal 2 2 2 6 2 2 2 14 2" xfId="10968" xr:uid="{00000000-0005-0000-0000-00003F300000}"/>
    <cellStyle name="Normal 2 2 2 6 2 2 2 15" xfId="10969" xr:uid="{00000000-0005-0000-0000-000040300000}"/>
    <cellStyle name="Normal 2 2 2 6 2 2 2 15 2" xfId="10970" xr:uid="{00000000-0005-0000-0000-000041300000}"/>
    <cellStyle name="Normal 2 2 2 6 2 2 2 16" xfId="10971" xr:uid="{00000000-0005-0000-0000-000042300000}"/>
    <cellStyle name="Normal 2 2 2 6 2 2 2 16 2" xfId="10972" xr:uid="{00000000-0005-0000-0000-000043300000}"/>
    <cellStyle name="Normal 2 2 2 6 2 2 2 17" xfId="10973" xr:uid="{00000000-0005-0000-0000-000044300000}"/>
    <cellStyle name="Normal 2 2 2 6 2 2 2 17 2" xfId="10974" xr:uid="{00000000-0005-0000-0000-000045300000}"/>
    <cellStyle name="Normal 2 2 2 6 2 2 2 18" xfId="10975" xr:uid="{00000000-0005-0000-0000-000046300000}"/>
    <cellStyle name="Normal 2 2 2 6 2 2 2 18 2" xfId="10976" xr:uid="{00000000-0005-0000-0000-000047300000}"/>
    <cellStyle name="Normal 2 2 2 6 2 2 2 19" xfId="10977" xr:uid="{00000000-0005-0000-0000-000048300000}"/>
    <cellStyle name="Normal 2 2 2 6 2 2 2 19 2" xfId="10978" xr:uid="{00000000-0005-0000-0000-000049300000}"/>
    <cellStyle name="Normal 2 2 2 6 2 2 2 2" xfId="10979" xr:uid="{00000000-0005-0000-0000-00004A300000}"/>
    <cellStyle name="Normal 2 2 2 6 2 2 2 2 2" xfId="10980" xr:uid="{00000000-0005-0000-0000-00004B300000}"/>
    <cellStyle name="Normal 2 2 2 6 2 2 2 20" xfId="10981" xr:uid="{00000000-0005-0000-0000-00004C300000}"/>
    <cellStyle name="Normal 2 2 2 6 2 2 2 20 2" xfId="10982" xr:uid="{00000000-0005-0000-0000-00004D300000}"/>
    <cellStyle name="Normal 2 2 2 6 2 2 2 21" xfId="10983" xr:uid="{00000000-0005-0000-0000-00004E300000}"/>
    <cellStyle name="Normal 2 2 2 6 2 2 2 21 2" xfId="10984" xr:uid="{00000000-0005-0000-0000-00004F300000}"/>
    <cellStyle name="Normal 2 2 2 6 2 2 2 22" xfId="10985" xr:uid="{00000000-0005-0000-0000-000050300000}"/>
    <cellStyle name="Normal 2 2 2 6 2 2 2 3" xfId="10986" xr:uid="{00000000-0005-0000-0000-000051300000}"/>
    <cellStyle name="Normal 2 2 2 6 2 2 2 3 2" xfId="10987" xr:uid="{00000000-0005-0000-0000-000052300000}"/>
    <cellStyle name="Normal 2 2 2 6 2 2 2 4" xfId="10988" xr:uid="{00000000-0005-0000-0000-000053300000}"/>
    <cellStyle name="Normal 2 2 2 6 2 2 2 4 2" xfId="10989" xr:uid="{00000000-0005-0000-0000-000054300000}"/>
    <cellStyle name="Normal 2 2 2 6 2 2 2 5" xfId="10990" xr:uid="{00000000-0005-0000-0000-000055300000}"/>
    <cellStyle name="Normal 2 2 2 6 2 2 2 5 2" xfId="10991" xr:uid="{00000000-0005-0000-0000-000056300000}"/>
    <cellStyle name="Normal 2 2 2 6 2 2 2 6" xfId="10992" xr:uid="{00000000-0005-0000-0000-000057300000}"/>
    <cellStyle name="Normal 2 2 2 6 2 2 2 6 2" xfId="10993" xr:uid="{00000000-0005-0000-0000-000058300000}"/>
    <cellStyle name="Normal 2 2 2 6 2 2 2 7" xfId="10994" xr:uid="{00000000-0005-0000-0000-000059300000}"/>
    <cellStyle name="Normal 2 2 2 6 2 2 2 7 2" xfId="10995" xr:uid="{00000000-0005-0000-0000-00005A300000}"/>
    <cellStyle name="Normal 2 2 2 6 2 2 2 8" xfId="10996" xr:uid="{00000000-0005-0000-0000-00005B300000}"/>
    <cellStyle name="Normal 2 2 2 6 2 2 2 8 2" xfId="10997" xr:uid="{00000000-0005-0000-0000-00005C300000}"/>
    <cellStyle name="Normal 2 2 2 6 2 2 2 9" xfId="10998" xr:uid="{00000000-0005-0000-0000-00005D300000}"/>
    <cellStyle name="Normal 2 2 2 6 2 2 2 9 2" xfId="10999" xr:uid="{00000000-0005-0000-0000-00005E300000}"/>
    <cellStyle name="Normal 2 2 2 6 2 2 20" xfId="11000" xr:uid="{00000000-0005-0000-0000-00005F300000}"/>
    <cellStyle name="Normal 2 2 2 6 2 2 20 2" xfId="11001" xr:uid="{00000000-0005-0000-0000-000060300000}"/>
    <cellStyle name="Normal 2 2 2 6 2 2 21" xfId="11002" xr:uid="{00000000-0005-0000-0000-000061300000}"/>
    <cellStyle name="Normal 2 2 2 6 2 2 21 2" xfId="11003" xr:uid="{00000000-0005-0000-0000-000062300000}"/>
    <cellStyle name="Normal 2 2 2 6 2 2 22" xfId="11004" xr:uid="{00000000-0005-0000-0000-000063300000}"/>
    <cellStyle name="Normal 2 2 2 6 2 2 22 2" xfId="11005" xr:uid="{00000000-0005-0000-0000-000064300000}"/>
    <cellStyle name="Normal 2 2 2 6 2 2 23" xfId="11006" xr:uid="{00000000-0005-0000-0000-000065300000}"/>
    <cellStyle name="Normal 2 2 2 6 2 2 23 2" xfId="11007" xr:uid="{00000000-0005-0000-0000-000066300000}"/>
    <cellStyle name="Normal 2 2 2 6 2 2 24" xfId="11008" xr:uid="{00000000-0005-0000-0000-000067300000}"/>
    <cellStyle name="Normal 2 2 2 6 2 2 3" xfId="11009" xr:uid="{00000000-0005-0000-0000-000068300000}"/>
    <cellStyle name="Normal 2 2 2 6 2 2 3 10" xfId="11010" xr:uid="{00000000-0005-0000-0000-000069300000}"/>
    <cellStyle name="Normal 2 2 2 6 2 2 3 10 2" xfId="11011" xr:uid="{00000000-0005-0000-0000-00006A300000}"/>
    <cellStyle name="Normal 2 2 2 6 2 2 3 11" xfId="11012" xr:uid="{00000000-0005-0000-0000-00006B300000}"/>
    <cellStyle name="Normal 2 2 2 6 2 2 3 11 2" xfId="11013" xr:uid="{00000000-0005-0000-0000-00006C300000}"/>
    <cellStyle name="Normal 2 2 2 6 2 2 3 12" xfId="11014" xr:uid="{00000000-0005-0000-0000-00006D300000}"/>
    <cellStyle name="Normal 2 2 2 6 2 2 3 12 2" xfId="11015" xr:uid="{00000000-0005-0000-0000-00006E300000}"/>
    <cellStyle name="Normal 2 2 2 6 2 2 3 13" xfId="11016" xr:uid="{00000000-0005-0000-0000-00006F300000}"/>
    <cellStyle name="Normal 2 2 2 6 2 2 3 13 2" xfId="11017" xr:uid="{00000000-0005-0000-0000-000070300000}"/>
    <cellStyle name="Normal 2 2 2 6 2 2 3 14" xfId="11018" xr:uid="{00000000-0005-0000-0000-000071300000}"/>
    <cellStyle name="Normal 2 2 2 6 2 2 3 14 2" xfId="11019" xr:uid="{00000000-0005-0000-0000-000072300000}"/>
    <cellStyle name="Normal 2 2 2 6 2 2 3 15" xfId="11020" xr:uid="{00000000-0005-0000-0000-000073300000}"/>
    <cellStyle name="Normal 2 2 2 6 2 2 3 15 2" xfId="11021" xr:uid="{00000000-0005-0000-0000-000074300000}"/>
    <cellStyle name="Normal 2 2 2 6 2 2 3 16" xfId="11022" xr:uid="{00000000-0005-0000-0000-000075300000}"/>
    <cellStyle name="Normal 2 2 2 6 2 2 3 16 2" xfId="11023" xr:uid="{00000000-0005-0000-0000-000076300000}"/>
    <cellStyle name="Normal 2 2 2 6 2 2 3 17" xfId="11024" xr:uid="{00000000-0005-0000-0000-000077300000}"/>
    <cellStyle name="Normal 2 2 2 6 2 2 3 17 2" xfId="11025" xr:uid="{00000000-0005-0000-0000-000078300000}"/>
    <cellStyle name="Normal 2 2 2 6 2 2 3 18" xfId="11026" xr:uid="{00000000-0005-0000-0000-000079300000}"/>
    <cellStyle name="Normal 2 2 2 6 2 2 3 18 2" xfId="11027" xr:uid="{00000000-0005-0000-0000-00007A300000}"/>
    <cellStyle name="Normal 2 2 2 6 2 2 3 19" xfId="11028" xr:uid="{00000000-0005-0000-0000-00007B300000}"/>
    <cellStyle name="Normal 2 2 2 6 2 2 3 19 2" xfId="11029" xr:uid="{00000000-0005-0000-0000-00007C300000}"/>
    <cellStyle name="Normal 2 2 2 6 2 2 3 2" xfId="11030" xr:uid="{00000000-0005-0000-0000-00007D300000}"/>
    <cellStyle name="Normal 2 2 2 6 2 2 3 2 2" xfId="11031" xr:uid="{00000000-0005-0000-0000-00007E300000}"/>
    <cellStyle name="Normal 2 2 2 6 2 2 3 20" xfId="11032" xr:uid="{00000000-0005-0000-0000-00007F300000}"/>
    <cellStyle name="Normal 2 2 2 6 2 2 3 20 2" xfId="11033" xr:uid="{00000000-0005-0000-0000-000080300000}"/>
    <cellStyle name="Normal 2 2 2 6 2 2 3 21" xfId="11034" xr:uid="{00000000-0005-0000-0000-000081300000}"/>
    <cellStyle name="Normal 2 2 2 6 2 2 3 21 2" xfId="11035" xr:uid="{00000000-0005-0000-0000-000082300000}"/>
    <cellStyle name="Normal 2 2 2 6 2 2 3 22" xfId="11036" xr:uid="{00000000-0005-0000-0000-000083300000}"/>
    <cellStyle name="Normal 2 2 2 6 2 2 3 3" xfId="11037" xr:uid="{00000000-0005-0000-0000-000084300000}"/>
    <cellStyle name="Normal 2 2 2 6 2 2 3 3 2" xfId="11038" xr:uid="{00000000-0005-0000-0000-000085300000}"/>
    <cellStyle name="Normal 2 2 2 6 2 2 3 4" xfId="11039" xr:uid="{00000000-0005-0000-0000-000086300000}"/>
    <cellStyle name="Normal 2 2 2 6 2 2 3 4 2" xfId="11040" xr:uid="{00000000-0005-0000-0000-000087300000}"/>
    <cellStyle name="Normal 2 2 2 6 2 2 3 5" xfId="11041" xr:uid="{00000000-0005-0000-0000-000088300000}"/>
    <cellStyle name="Normal 2 2 2 6 2 2 3 5 2" xfId="11042" xr:uid="{00000000-0005-0000-0000-000089300000}"/>
    <cellStyle name="Normal 2 2 2 6 2 2 3 6" xfId="11043" xr:uid="{00000000-0005-0000-0000-00008A300000}"/>
    <cellStyle name="Normal 2 2 2 6 2 2 3 6 2" xfId="11044" xr:uid="{00000000-0005-0000-0000-00008B300000}"/>
    <cellStyle name="Normal 2 2 2 6 2 2 3 7" xfId="11045" xr:uid="{00000000-0005-0000-0000-00008C300000}"/>
    <cellStyle name="Normal 2 2 2 6 2 2 3 7 2" xfId="11046" xr:uid="{00000000-0005-0000-0000-00008D300000}"/>
    <cellStyle name="Normal 2 2 2 6 2 2 3 8" xfId="11047" xr:uid="{00000000-0005-0000-0000-00008E300000}"/>
    <cellStyle name="Normal 2 2 2 6 2 2 3 8 2" xfId="11048" xr:uid="{00000000-0005-0000-0000-00008F300000}"/>
    <cellStyle name="Normal 2 2 2 6 2 2 3 9" xfId="11049" xr:uid="{00000000-0005-0000-0000-000090300000}"/>
    <cellStyle name="Normal 2 2 2 6 2 2 3 9 2" xfId="11050" xr:uid="{00000000-0005-0000-0000-000091300000}"/>
    <cellStyle name="Normal 2 2 2 6 2 2 4" xfId="11051" xr:uid="{00000000-0005-0000-0000-000092300000}"/>
    <cellStyle name="Normal 2 2 2 6 2 2 4 2" xfId="11052" xr:uid="{00000000-0005-0000-0000-000093300000}"/>
    <cellStyle name="Normal 2 2 2 6 2 2 5" xfId="11053" xr:uid="{00000000-0005-0000-0000-000094300000}"/>
    <cellStyle name="Normal 2 2 2 6 2 2 5 2" xfId="11054" xr:uid="{00000000-0005-0000-0000-000095300000}"/>
    <cellStyle name="Normal 2 2 2 6 2 2 6" xfId="11055" xr:uid="{00000000-0005-0000-0000-000096300000}"/>
    <cellStyle name="Normal 2 2 2 6 2 2 6 2" xfId="11056" xr:uid="{00000000-0005-0000-0000-000097300000}"/>
    <cellStyle name="Normal 2 2 2 6 2 2 7" xfId="11057" xr:uid="{00000000-0005-0000-0000-000098300000}"/>
    <cellStyle name="Normal 2 2 2 6 2 2 7 2" xfId="11058" xr:uid="{00000000-0005-0000-0000-000099300000}"/>
    <cellStyle name="Normal 2 2 2 6 2 2 8" xfId="11059" xr:uid="{00000000-0005-0000-0000-00009A300000}"/>
    <cellStyle name="Normal 2 2 2 6 2 2 8 2" xfId="11060" xr:uid="{00000000-0005-0000-0000-00009B300000}"/>
    <cellStyle name="Normal 2 2 2 6 2 2 9" xfId="11061" xr:uid="{00000000-0005-0000-0000-00009C300000}"/>
    <cellStyle name="Normal 2 2 2 6 2 2 9 2" xfId="11062" xr:uid="{00000000-0005-0000-0000-00009D300000}"/>
    <cellStyle name="Normal 2 2 2 6 2 20" xfId="11063" xr:uid="{00000000-0005-0000-0000-00009E300000}"/>
    <cellStyle name="Normal 2 2 2 6 2 20 2" xfId="11064" xr:uid="{00000000-0005-0000-0000-00009F300000}"/>
    <cellStyle name="Normal 2 2 2 6 2 21" xfId="11065" xr:uid="{00000000-0005-0000-0000-0000A0300000}"/>
    <cellStyle name="Normal 2 2 2 6 2 21 2" xfId="11066" xr:uid="{00000000-0005-0000-0000-0000A1300000}"/>
    <cellStyle name="Normal 2 2 2 6 2 22" xfId="11067" xr:uid="{00000000-0005-0000-0000-0000A2300000}"/>
    <cellStyle name="Normal 2 2 2 6 2 22 2" xfId="11068" xr:uid="{00000000-0005-0000-0000-0000A3300000}"/>
    <cellStyle name="Normal 2 2 2 6 2 23" xfId="11069" xr:uid="{00000000-0005-0000-0000-0000A4300000}"/>
    <cellStyle name="Normal 2 2 2 6 2 23 2" xfId="11070" xr:uid="{00000000-0005-0000-0000-0000A5300000}"/>
    <cellStyle name="Normal 2 2 2 6 2 24" xfId="11071" xr:uid="{00000000-0005-0000-0000-0000A6300000}"/>
    <cellStyle name="Normal 2 2 2 6 2 24 2" xfId="11072" xr:uid="{00000000-0005-0000-0000-0000A7300000}"/>
    <cellStyle name="Normal 2 2 2 6 2 25" xfId="11073" xr:uid="{00000000-0005-0000-0000-0000A8300000}"/>
    <cellStyle name="Normal 2 2 2 6 2 25 2" xfId="11074" xr:uid="{00000000-0005-0000-0000-0000A9300000}"/>
    <cellStyle name="Normal 2 2 2 6 2 26" xfId="11075" xr:uid="{00000000-0005-0000-0000-0000AA300000}"/>
    <cellStyle name="Normal 2 2 2 6 2 26 2" xfId="11076" xr:uid="{00000000-0005-0000-0000-0000AB300000}"/>
    <cellStyle name="Normal 2 2 2 6 2 27" xfId="11077" xr:uid="{00000000-0005-0000-0000-0000AC300000}"/>
    <cellStyle name="Normal 2 2 2 6 2 3" xfId="11078" xr:uid="{00000000-0005-0000-0000-0000AD300000}"/>
    <cellStyle name="Normal 2 2 2 6 2 3 10" xfId="11079" xr:uid="{00000000-0005-0000-0000-0000AE300000}"/>
    <cellStyle name="Normal 2 2 2 6 2 3 10 2" xfId="11080" xr:uid="{00000000-0005-0000-0000-0000AF300000}"/>
    <cellStyle name="Normal 2 2 2 6 2 3 11" xfId="11081" xr:uid="{00000000-0005-0000-0000-0000B0300000}"/>
    <cellStyle name="Normal 2 2 2 6 2 3 11 2" xfId="11082" xr:uid="{00000000-0005-0000-0000-0000B1300000}"/>
    <cellStyle name="Normal 2 2 2 6 2 3 12" xfId="11083" xr:uid="{00000000-0005-0000-0000-0000B2300000}"/>
    <cellStyle name="Normal 2 2 2 6 2 3 12 2" xfId="11084" xr:uid="{00000000-0005-0000-0000-0000B3300000}"/>
    <cellStyle name="Normal 2 2 2 6 2 3 13" xfId="11085" xr:uid="{00000000-0005-0000-0000-0000B4300000}"/>
    <cellStyle name="Normal 2 2 2 6 2 3 13 2" xfId="11086" xr:uid="{00000000-0005-0000-0000-0000B5300000}"/>
    <cellStyle name="Normal 2 2 2 6 2 3 14" xfId="11087" xr:uid="{00000000-0005-0000-0000-0000B6300000}"/>
    <cellStyle name="Normal 2 2 2 6 2 3 14 2" xfId="11088" xr:uid="{00000000-0005-0000-0000-0000B7300000}"/>
    <cellStyle name="Normal 2 2 2 6 2 3 15" xfId="11089" xr:uid="{00000000-0005-0000-0000-0000B8300000}"/>
    <cellStyle name="Normal 2 2 2 6 2 3 15 2" xfId="11090" xr:uid="{00000000-0005-0000-0000-0000B9300000}"/>
    <cellStyle name="Normal 2 2 2 6 2 3 16" xfId="11091" xr:uid="{00000000-0005-0000-0000-0000BA300000}"/>
    <cellStyle name="Normal 2 2 2 6 2 3 16 2" xfId="11092" xr:uid="{00000000-0005-0000-0000-0000BB300000}"/>
    <cellStyle name="Normal 2 2 2 6 2 3 17" xfId="11093" xr:uid="{00000000-0005-0000-0000-0000BC300000}"/>
    <cellStyle name="Normal 2 2 2 6 2 3 17 2" xfId="11094" xr:uid="{00000000-0005-0000-0000-0000BD300000}"/>
    <cellStyle name="Normal 2 2 2 6 2 3 18" xfId="11095" xr:uid="{00000000-0005-0000-0000-0000BE300000}"/>
    <cellStyle name="Normal 2 2 2 6 2 3 18 2" xfId="11096" xr:uid="{00000000-0005-0000-0000-0000BF300000}"/>
    <cellStyle name="Normal 2 2 2 6 2 3 19" xfId="11097" xr:uid="{00000000-0005-0000-0000-0000C0300000}"/>
    <cellStyle name="Normal 2 2 2 6 2 3 19 2" xfId="11098" xr:uid="{00000000-0005-0000-0000-0000C1300000}"/>
    <cellStyle name="Normal 2 2 2 6 2 3 2" xfId="11099" xr:uid="{00000000-0005-0000-0000-0000C2300000}"/>
    <cellStyle name="Normal 2 2 2 6 2 3 2 10" xfId="11100" xr:uid="{00000000-0005-0000-0000-0000C3300000}"/>
    <cellStyle name="Normal 2 2 2 6 2 3 2 10 2" xfId="11101" xr:uid="{00000000-0005-0000-0000-0000C4300000}"/>
    <cellStyle name="Normal 2 2 2 6 2 3 2 11" xfId="11102" xr:uid="{00000000-0005-0000-0000-0000C5300000}"/>
    <cellStyle name="Normal 2 2 2 6 2 3 2 11 2" xfId="11103" xr:uid="{00000000-0005-0000-0000-0000C6300000}"/>
    <cellStyle name="Normal 2 2 2 6 2 3 2 12" xfId="11104" xr:uid="{00000000-0005-0000-0000-0000C7300000}"/>
    <cellStyle name="Normal 2 2 2 6 2 3 2 12 2" xfId="11105" xr:uid="{00000000-0005-0000-0000-0000C8300000}"/>
    <cellStyle name="Normal 2 2 2 6 2 3 2 13" xfId="11106" xr:uid="{00000000-0005-0000-0000-0000C9300000}"/>
    <cellStyle name="Normal 2 2 2 6 2 3 2 13 2" xfId="11107" xr:uid="{00000000-0005-0000-0000-0000CA300000}"/>
    <cellStyle name="Normal 2 2 2 6 2 3 2 14" xfId="11108" xr:uid="{00000000-0005-0000-0000-0000CB300000}"/>
    <cellStyle name="Normal 2 2 2 6 2 3 2 14 2" xfId="11109" xr:uid="{00000000-0005-0000-0000-0000CC300000}"/>
    <cellStyle name="Normal 2 2 2 6 2 3 2 15" xfId="11110" xr:uid="{00000000-0005-0000-0000-0000CD300000}"/>
    <cellStyle name="Normal 2 2 2 6 2 3 2 15 2" xfId="11111" xr:uid="{00000000-0005-0000-0000-0000CE300000}"/>
    <cellStyle name="Normal 2 2 2 6 2 3 2 16" xfId="11112" xr:uid="{00000000-0005-0000-0000-0000CF300000}"/>
    <cellStyle name="Normal 2 2 2 6 2 3 2 16 2" xfId="11113" xr:uid="{00000000-0005-0000-0000-0000D0300000}"/>
    <cellStyle name="Normal 2 2 2 6 2 3 2 17" xfId="11114" xr:uid="{00000000-0005-0000-0000-0000D1300000}"/>
    <cellStyle name="Normal 2 2 2 6 2 3 2 17 2" xfId="11115" xr:uid="{00000000-0005-0000-0000-0000D2300000}"/>
    <cellStyle name="Normal 2 2 2 6 2 3 2 18" xfId="11116" xr:uid="{00000000-0005-0000-0000-0000D3300000}"/>
    <cellStyle name="Normal 2 2 2 6 2 3 2 18 2" xfId="11117" xr:uid="{00000000-0005-0000-0000-0000D4300000}"/>
    <cellStyle name="Normal 2 2 2 6 2 3 2 19" xfId="11118" xr:uid="{00000000-0005-0000-0000-0000D5300000}"/>
    <cellStyle name="Normal 2 2 2 6 2 3 2 19 2" xfId="11119" xr:uid="{00000000-0005-0000-0000-0000D6300000}"/>
    <cellStyle name="Normal 2 2 2 6 2 3 2 2" xfId="11120" xr:uid="{00000000-0005-0000-0000-0000D7300000}"/>
    <cellStyle name="Normal 2 2 2 6 2 3 2 2 2" xfId="11121" xr:uid="{00000000-0005-0000-0000-0000D8300000}"/>
    <cellStyle name="Normal 2 2 2 6 2 3 2 20" xfId="11122" xr:uid="{00000000-0005-0000-0000-0000D9300000}"/>
    <cellStyle name="Normal 2 2 2 6 2 3 2 20 2" xfId="11123" xr:uid="{00000000-0005-0000-0000-0000DA300000}"/>
    <cellStyle name="Normal 2 2 2 6 2 3 2 21" xfId="11124" xr:uid="{00000000-0005-0000-0000-0000DB300000}"/>
    <cellStyle name="Normal 2 2 2 6 2 3 2 21 2" xfId="11125" xr:uid="{00000000-0005-0000-0000-0000DC300000}"/>
    <cellStyle name="Normal 2 2 2 6 2 3 2 22" xfId="11126" xr:uid="{00000000-0005-0000-0000-0000DD300000}"/>
    <cellStyle name="Normal 2 2 2 6 2 3 2 3" xfId="11127" xr:uid="{00000000-0005-0000-0000-0000DE300000}"/>
    <cellStyle name="Normal 2 2 2 6 2 3 2 3 2" xfId="11128" xr:uid="{00000000-0005-0000-0000-0000DF300000}"/>
    <cellStyle name="Normal 2 2 2 6 2 3 2 4" xfId="11129" xr:uid="{00000000-0005-0000-0000-0000E0300000}"/>
    <cellStyle name="Normal 2 2 2 6 2 3 2 4 2" xfId="11130" xr:uid="{00000000-0005-0000-0000-0000E1300000}"/>
    <cellStyle name="Normal 2 2 2 6 2 3 2 5" xfId="11131" xr:uid="{00000000-0005-0000-0000-0000E2300000}"/>
    <cellStyle name="Normal 2 2 2 6 2 3 2 5 2" xfId="11132" xr:uid="{00000000-0005-0000-0000-0000E3300000}"/>
    <cellStyle name="Normal 2 2 2 6 2 3 2 6" xfId="11133" xr:uid="{00000000-0005-0000-0000-0000E4300000}"/>
    <cellStyle name="Normal 2 2 2 6 2 3 2 6 2" xfId="11134" xr:uid="{00000000-0005-0000-0000-0000E5300000}"/>
    <cellStyle name="Normal 2 2 2 6 2 3 2 7" xfId="11135" xr:uid="{00000000-0005-0000-0000-0000E6300000}"/>
    <cellStyle name="Normal 2 2 2 6 2 3 2 7 2" xfId="11136" xr:uid="{00000000-0005-0000-0000-0000E7300000}"/>
    <cellStyle name="Normal 2 2 2 6 2 3 2 8" xfId="11137" xr:uid="{00000000-0005-0000-0000-0000E8300000}"/>
    <cellStyle name="Normal 2 2 2 6 2 3 2 8 2" xfId="11138" xr:uid="{00000000-0005-0000-0000-0000E9300000}"/>
    <cellStyle name="Normal 2 2 2 6 2 3 2 9" xfId="11139" xr:uid="{00000000-0005-0000-0000-0000EA300000}"/>
    <cellStyle name="Normal 2 2 2 6 2 3 2 9 2" xfId="11140" xr:uid="{00000000-0005-0000-0000-0000EB300000}"/>
    <cellStyle name="Normal 2 2 2 6 2 3 20" xfId="11141" xr:uid="{00000000-0005-0000-0000-0000EC300000}"/>
    <cellStyle name="Normal 2 2 2 6 2 3 20 2" xfId="11142" xr:uid="{00000000-0005-0000-0000-0000ED300000}"/>
    <cellStyle name="Normal 2 2 2 6 2 3 21" xfId="11143" xr:uid="{00000000-0005-0000-0000-0000EE300000}"/>
    <cellStyle name="Normal 2 2 2 6 2 3 21 2" xfId="11144" xr:uid="{00000000-0005-0000-0000-0000EF300000}"/>
    <cellStyle name="Normal 2 2 2 6 2 3 22" xfId="11145" xr:uid="{00000000-0005-0000-0000-0000F0300000}"/>
    <cellStyle name="Normal 2 2 2 6 2 3 22 2" xfId="11146" xr:uid="{00000000-0005-0000-0000-0000F1300000}"/>
    <cellStyle name="Normal 2 2 2 6 2 3 23" xfId="11147" xr:uid="{00000000-0005-0000-0000-0000F2300000}"/>
    <cellStyle name="Normal 2 2 2 6 2 3 23 2" xfId="11148" xr:uid="{00000000-0005-0000-0000-0000F3300000}"/>
    <cellStyle name="Normal 2 2 2 6 2 3 24" xfId="11149" xr:uid="{00000000-0005-0000-0000-0000F4300000}"/>
    <cellStyle name="Normal 2 2 2 6 2 3 3" xfId="11150" xr:uid="{00000000-0005-0000-0000-0000F5300000}"/>
    <cellStyle name="Normal 2 2 2 6 2 3 3 10" xfId="11151" xr:uid="{00000000-0005-0000-0000-0000F6300000}"/>
    <cellStyle name="Normal 2 2 2 6 2 3 3 10 2" xfId="11152" xr:uid="{00000000-0005-0000-0000-0000F7300000}"/>
    <cellStyle name="Normal 2 2 2 6 2 3 3 11" xfId="11153" xr:uid="{00000000-0005-0000-0000-0000F8300000}"/>
    <cellStyle name="Normal 2 2 2 6 2 3 3 11 2" xfId="11154" xr:uid="{00000000-0005-0000-0000-0000F9300000}"/>
    <cellStyle name="Normal 2 2 2 6 2 3 3 12" xfId="11155" xr:uid="{00000000-0005-0000-0000-0000FA300000}"/>
    <cellStyle name="Normal 2 2 2 6 2 3 3 12 2" xfId="11156" xr:uid="{00000000-0005-0000-0000-0000FB300000}"/>
    <cellStyle name="Normal 2 2 2 6 2 3 3 13" xfId="11157" xr:uid="{00000000-0005-0000-0000-0000FC300000}"/>
    <cellStyle name="Normal 2 2 2 6 2 3 3 13 2" xfId="11158" xr:uid="{00000000-0005-0000-0000-0000FD300000}"/>
    <cellStyle name="Normal 2 2 2 6 2 3 3 14" xfId="11159" xr:uid="{00000000-0005-0000-0000-0000FE300000}"/>
    <cellStyle name="Normal 2 2 2 6 2 3 3 14 2" xfId="11160" xr:uid="{00000000-0005-0000-0000-0000FF300000}"/>
    <cellStyle name="Normal 2 2 2 6 2 3 3 15" xfId="11161" xr:uid="{00000000-0005-0000-0000-000000310000}"/>
    <cellStyle name="Normal 2 2 2 6 2 3 3 15 2" xfId="11162" xr:uid="{00000000-0005-0000-0000-000001310000}"/>
    <cellStyle name="Normal 2 2 2 6 2 3 3 16" xfId="11163" xr:uid="{00000000-0005-0000-0000-000002310000}"/>
    <cellStyle name="Normal 2 2 2 6 2 3 3 16 2" xfId="11164" xr:uid="{00000000-0005-0000-0000-000003310000}"/>
    <cellStyle name="Normal 2 2 2 6 2 3 3 17" xfId="11165" xr:uid="{00000000-0005-0000-0000-000004310000}"/>
    <cellStyle name="Normal 2 2 2 6 2 3 3 17 2" xfId="11166" xr:uid="{00000000-0005-0000-0000-000005310000}"/>
    <cellStyle name="Normal 2 2 2 6 2 3 3 18" xfId="11167" xr:uid="{00000000-0005-0000-0000-000006310000}"/>
    <cellStyle name="Normal 2 2 2 6 2 3 3 18 2" xfId="11168" xr:uid="{00000000-0005-0000-0000-000007310000}"/>
    <cellStyle name="Normal 2 2 2 6 2 3 3 19" xfId="11169" xr:uid="{00000000-0005-0000-0000-000008310000}"/>
    <cellStyle name="Normal 2 2 2 6 2 3 3 19 2" xfId="11170" xr:uid="{00000000-0005-0000-0000-000009310000}"/>
    <cellStyle name="Normal 2 2 2 6 2 3 3 2" xfId="11171" xr:uid="{00000000-0005-0000-0000-00000A310000}"/>
    <cellStyle name="Normal 2 2 2 6 2 3 3 2 2" xfId="11172" xr:uid="{00000000-0005-0000-0000-00000B310000}"/>
    <cellStyle name="Normal 2 2 2 6 2 3 3 20" xfId="11173" xr:uid="{00000000-0005-0000-0000-00000C310000}"/>
    <cellStyle name="Normal 2 2 2 6 2 3 3 20 2" xfId="11174" xr:uid="{00000000-0005-0000-0000-00000D310000}"/>
    <cellStyle name="Normal 2 2 2 6 2 3 3 21" xfId="11175" xr:uid="{00000000-0005-0000-0000-00000E310000}"/>
    <cellStyle name="Normal 2 2 2 6 2 3 3 21 2" xfId="11176" xr:uid="{00000000-0005-0000-0000-00000F310000}"/>
    <cellStyle name="Normal 2 2 2 6 2 3 3 22" xfId="11177" xr:uid="{00000000-0005-0000-0000-000010310000}"/>
    <cellStyle name="Normal 2 2 2 6 2 3 3 3" xfId="11178" xr:uid="{00000000-0005-0000-0000-000011310000}"/>
    <cellStyle name="Normal 2 2 2 6 2 3 3 3 2" xfId="11179" xr:uid="{00000000-0005-0000-0000-000012310000}"/>
    <cellStyle name="Normal 2 2 2 6 2 3 3 4" xfId="11180" xr:uid="{00000000-0005-0000-0000-000013310000}"/>
    <cellStyle name="Normal 2 2 2 6 2 3 3 4 2" xfId="11181" xr:uid="{00000000-0005-0000-0000-000014310000}"/>
    <cellStyle name="Normal 2 2 2 6 2 3 3 5" xfId="11182" xr:uid="{00000000-0005-0000-0000-000015310000}"/>
    <cellStyle name="Normal 2 2 2 6 2 3 3 5 2" xfId="11183" xr:uid="{00000000-0005-0000-0000-000016310000}"/>
    <cellStyle name="Normal 2 2 2 6 2 3 3 6" xfId="11184" xr:uid="{00000000-0005-0000-0000-000017310000}"/>
    <cellStyle name="Normal 2 2 2 6 2 3 3 6 2" xfId="11185" xr:uid="{00000000-0005-0000-0000-000018310000}"/>
    <cellStyle name="Normal 2 2 2 6 2 3 3 7" xfId="11186" xr:uid="{00000000-0005-0000-0000-000019310000}"/>
    <cellStyle name="Normal 2 2 2 6 2 3 3 7 2" xfId="11187" xr:uid="{00000000-0005-0000-0000-00001A310000}"/>
    <cellStyle name="Normal 2 2 2 6 2 3 3 8" xfId="11188" xr:uid="{00000000-0005-0000-0000-00001B310000}"/>
    <cellStyle name="Normal 2 2 2 6 2 3 3 8 2" xfId="11189" xr:uid="{00000000-0005-0000-0000-00001C310000}"/>
    <cellStyle name="Normal 2 2 2 6 2 3 3 9" xfId="11190" xr:uid="{00000000-0005-0000-0000-00001D310000}"/>
    <cellStyle name="Normal 2 2 2 6 2 3 3 9 2" xfId="11191" xr:uid="{00000000-0005-0000-0000-00001E310000}"/>
    <cellStyle name="Normal 2 2 2 6 2 3 4" xfId="11192" xr:uid="{00000000-0005-0000-0000-00001F310000}"/>
    <cellStyle name="Normal 2 2 2 6 2 3 4 2" xfId="11193" xr:uid="{00000000-0005-0000-0000-000020310000}"/>
    <cellStyle name="Normal 2 2 2 6 2 3 5" xfId="11194" xr:uid="{00000000-0005-0000-0000-000021310000}"/>
    <cellStyle name="Normal 2 2 2 6 2 3 5 2" xfId="11195" xr:uid="{00000000-0005-0000-0000-000022310000}"/>
    <cellStyle name="Normal 2 2 2 6 2 3 6" xfId="11196" xr:uid="{00000000-0005-0000-0000-000023310000}"/>
    <cellStyle name="Normal 2 2 2 6 2 3 6 2" xfId="11197" xr:uid="{00000000-0005-0000-0000-000024310000}"/>
    <cellStyle name="Normal 2 2 2 6 2 3 7" xfId="11198" xr:uid="{00000000-0005-0000-0000-000025310000}"/>
    <cellStyle name="Normal 2 2 2 6 2 3 7 2" xfId="11199" xr:uid="{00000000-0005-0000-0000-000026310000}"/>
    <cellStyle name="Normal 2 2 2 6 2 3 8" xfId="11200" xr:uid="{00000000-0005-0000-0000-000027310000}"/>
    <cellStyle name="Normal 2 2 2 6 2 3 8 2" xfId="11201" xr:uid="{00000000-0005-0000-0000-000028310000}"/>
    <cellStyle name="Normal 2 2 2 6 2 3 9" xfId="11202" xr:uid="{00000000-0005-0000-0000-000029310000}"/>
    <cellStyle name="Normal 2 2 2 6 2 3 9 2" xfId="11203" xr:uid="{00000000-0005-0000-0000-00002A310000}"/>
    <cellStyle name="Normal 2 2 2 6 2 4" xfId="11204" xr:uid="{00000000-0005-0000-0000-00002B310000}"/>
    <cellStyle name="Normal 2 2 2 6 2 4 10" xfId="11205" xr:uid="{00000000-0005-0000-0000-00002C310000}"/>
    <cellStyle name="Normal 2 2 2 6 2 4 10 2" xfId="11206" xr:uid="{00000000-0005-0000-0000-00002D310000}"/>
    <cellStyle name="Normal 2 2 2 6 2 4 11" xfId="11207" xr:uid="{00000000-0005-0000-0000-00002E310000}"/>
    <cellStyle name="Normal 2 2 2 6 2 4 11 2" xfId="11208" xr:uid="{00000000-0005-0000-0000-00002F310000}"/>
    <cellStyle name="Normal 2 2 2 6 2 4 12" xfId="11209" xr:uid="{00000000-0005-0000-0000-000030310000}"/>
    <cellStyle name="Normal 2 2 2 6 2 4 12 2" xfId="11210" xr:uid="{00000000-0005-0000-0000-000031310000}"/>
    <cellStyle name="Normal 2 2 2 6 2 4 13" xfId="11211" xr:uid="{00000000-0005-0000-0000-000032310000}"/>
    <cellStyle name="Normal 2 2 2 6 2 4 13 2" xfId="11212" xr:uid="{00000000-0005-0000-0000-000033310000}"/>
    <cellStyle name="Normal 2 2 2 6 2 4 14" xfId="11213" xr:uid="{00000000-0005-0000-0000-000034310000}"/>
    <cellStyle name="Normal 2 2 2 6 2 4 14 2" xfId="11214" xr:uid="{00000000-0005-0000-0000-000035310000}"/>
    <cellStyle name="Normal 2 2 2 6 2 4 15" xfId="11215" xr:uid="{00000000-0005-0000-0000-000036310000}"/>
    <cellStyle name="Normal 2 2 2 6 2 4 15 2" xfId="11216" xr:uid="{00000000-0005-0000-0000-000037310000}"/>
    <cellStyle name="Normal 2 2 2 6 2 4 16" xfId="11217" xr:uid="{00000000-0005-0000-0000-000038310000}"/>
    <cellStyle name="Normal 2 2 2 6 2 4 16 2" xfId="11218" xr:uid="{00000000-0005-0000-0000-000039310000}"/>
    <cellStyle name="Normal 2 2 2 6 2 4 17" xfId="11219" xr:uid="{00000000-0005-0000-0000-00003A310000}"/>
    <cellStyle name="Normal 2 2 2 6 2 4 17 2" xfId="11220" xr:uid="{00000000-0005-0000-0000-00003B310000}"/>
    <cellStyle name="Normal 2 2 2 6 2 4 18" xfId="11221" xr:uid="{00000000-0005-0000-0000-00003C310000}"/>
    <cellStyle name="Normal 2 2 2 6 2 4 18 2" xfId="11222" xr:uid="{00000000-0005-0000-0000-00003D310000}"/>
    <cellStyle name="Normal 2 2 2 6 2 4 19" xfId="11223" xr:uid="{00000000-0005-0000-0000-00003E310000}"/>
    <cellStyle name="Normal 2 2 2 6 2 4 19 2" xfId="11224" xr:uid="{00000000-0005-0000-0000-00003F310000}"/>
    <cellStyle name="Normal 2 2 2 6 2 4 2" xfId="11225" xr:uid="{00000000-0005-0000-0000-000040310000}"/>
    <cellStyle name="Normal 2 2 2 6 2 4 2 10" xfId="11226" xr:uid="{00000000-0005-0000-0000-000041310000}"/>
    <cellStyle name="Normal 2 2 2 6 2 4 2 10 2" xfId="11227" xr:uid="{00000000-0005-0000-0000-000042310000}"/>
    <cellStyle name="Normal 2 2 2 6 2 4 2 11" xfId="11228" xr:uid="{00000000-0005-0000-0000-000043310000}"/>
    <cellStyle name="Normal 2 2 2 6 2 4 2 11 2" xfId="11229" xr:uid="{00000000-0005-0000-0000-000044310000}"/>
    <cellStyle name="Normal 2 2 2 6 2 4 2 12" xfId="11230" xr:uid="{00000000-0005-0000-0000-000045310000}"/>
    <cellStyle name="Normal 2 2 2 6 2 4 2 12 2" xfId="11231" xr:uid="{00000000-0005-0000-0000-000046310000}"/>
    <cellStyle name="Normal 2 2 2 6 2 4 2 13" xfId="11232" xr:uid="{00000000-0005-0000-0000-000047310000}"/>
    <cellStyle name="Normal 2 2 2 6 2 4 2 13 2" xfId="11233" xr:uid="{00000000-0005-0000-0000-000048310000}"/>
    <cellStyle name="Normal 2 2 2 6 2 4 2 14" xfId="11234" xr:uid="{00000000-0005-0000-0000-000049310000}"/>
    <cellStyle name="Normal 2 2 2 6 2 4 2 14 2" xfId="11235" xr:uid="{00000000-0005-0000-0000-00004A310000}"/>
    <cellStyle name="Normal 2 2 2 6 2 4 2 15" xfId="11236" xr:uid="{00000000-0005-0000-0000-00004B310000}"/>
    <cellStyle name="Normal 2 2 2 6 2 4 2 15 2" xfId="11237" xr:uid="{00000000-0005-0000-0000-00004C310000}"/>
    <cellStyle name="Normal 2 2 2 6 2 4 2 16" xfId="11238" xr:uid="{00000000-0005-0000-0000-00004D310000}"/>
    <cellStyle name="Normal 2 2 2 6 2 4 2 16 2" xfId="11239" xr:uid="{00000000-0005-0000-0000-00004E310000}"/>
    <cellStyle name="Normal 2 2 2 6 2 4 2 17" xfId="11240" xr:uid="{00000000-0005-0000-0000-00004F310000}"/>
    <cellStyle name="Normal 2 2 2 6 2 4 2 17 2" xfId="11241" xr:uid="{00000000-0005-0000-0000-000050310000}"/>
    <cellStyle name="Normal 2 2 2 6 2 4 2 18" xfId="11242" xr:uid="{00000000-0005-0000-0000-000051310000}"/>
    <cellStyle name="Normal 2 2 2 6 2 4 2 18 2" xfId="11243" xr:uid="{00000000-0005-0000-0000-000052310000}"/>
    <cellStyle name="Normal 2 2 2 6 2 4 2 19" xfId="11244" xr:uid="{00000000-0005-0000-0000-000053310000}"/>
    <cellStyle name="Normal 2 2 2 6 2 4 2 19 2" xfId="11245" xr:uid="{00000000-0005-0000-0000-000054310000}"/>
    <cellStyle name="Normal 2 2 2 6 2 4 2 2" xfId="11246" xr:uid="{00000000-0005-0000-0000-000055310000}"/>
    <cellStyle name="Normal 2 2 2 6 2 4 2 2 2" xfId="11247" xr:uid="{00000000-0005-0000-0000-000056310000}"/>
    <cellStyle name="Normal 2 2 2 6 2 4 2 20" xfId="11248" xr:uid="{00000000-0005-0000-0000-000057310000}"/>
    <cellStyle name="Normal 2 2 2 6 2 4 2 20 2" xfId="11249" xr:uid="{00000000-0005-0000-0000-000058310000}"/>
    <cellStyle name="Normal 2 2 2 6 2 4 2 21" xfId="11250" xr:uid="{00000000-0005-0000-0000-000059310000}"/>
    <cellStyle name="Normal 2 2 2 6 2 4 2 21 2" xfId="11251" xr:uid="{00000000-0005-0000-0000-00005A310000}"/>
    <cellStyle name="Normal 2 2 2 6 2 4 2 22" xfId="11252" xr:uid="{00000000-0005-0000-0000-00005B310000}"/>
    <cellStyle name="Normal 2 2 2 6 2 4 2 3" xfId="11253" xr:uid="{00000000-0005-0000-0000-00005C310000}"/>
    <cellStyle name="Normal 2 2 2 6 2 4 2 3 2" xfId="11254" xr:uid="{00000000-0005-0000-0000-00005D310000}"/>
    <cellStyle name="Normal 2 2 2 6 2 4 2 4" xfId="11255" xr:uid="{00000000-0005-0000-0000-00005E310000}"/>
    <cellStyle name="Normal 2 2 2 6 2 4 2 4 2" xfId="11256" xr:uid="{00000000-0005-0000-0000-00005F310000}"/>
    <cellStyle name="Normal 2 2 2 6 2 4 2 5" xfId="11257" xr:uid="{00000000-0005-0000-0000-000060310000}"/>
    <cellStyle name="Normal 2 2 2 6 2 4 2 5 2" xfId="11258" xr:uid="{00000000-0005-0000-0000-000061310000}"/>
    <cellStyle name="Normal 2 2 2 6 2 4 2 6" xfId="11259" xr:uid="{00000000-0005-0000-0000-000062310000}"/>
    <cellStyle name="Normal 2 2 2 6 2 4 2 6 2" xfId="11260" xr:uid="{00000000-0005-0000-0000-000063310000}"/>
    <cellStyle name="Normal 2 2 2 6 2 4 2 7" xfId="11261" xr:uid="{00000000-0005-0000-0000-000064310000}"/>
    <cellStyle name="Normal 2 2 2 6 2 4 2 7 2" xfId="11262" xr:uid="{00000000-0005-0000-0000-000065310000}"/>
    <cellStyle name="Normal 2 2 2 6 2 4 2 8" xfId="11263" xr:uid="{00000000-0005-0000-0000-000066310000}"/>
    <cellStyle name="Normal 2 2 2 6 2 4 2 8 2" xfId="11264" xr:uid="{00000000-0005-0000-0000-000067310000}"/>
    <cellStyle name="Normal 2 2 2 6 2 4 2 9" xfId="11265" xr:uid="{00000000-0005-0000-0000-000068310000}"/>
    <cellStyle name="Normal 2 2 2 6 2 4 2 9 2" xfId="11266" xr:uid="{00000000-0005-0000-0000-000069310000}"/>
    <cellStyle name="Normal 2 2 2 6 2 4 20" xfId="11267" xr:uid="{00000000-0005-0000-0000-00006A310000}"/>
    <cellStyle name="Normal 2 2 2 6 2 4 20 2" xfId="11268" xr:uid="{00000000-0005-0000-0000-00006B310000}"/>
    <cellStyle name="Normal 2 2 2 6 2 4 21" xfId="11269" xr:uid="{00000000-0005-0000-0000-00006C310000}"/>
    <cellStyle name="Normal 2 2 2 6 2 4 21 2" xfId="11270" xr:uid="{00000000-0005-0000-0000-00006D310000}"/>
    <cellStyle name="Normal 2 2 2 6 2 4 22" xfId="11271" xr:uid="{00000000-0005-0000-0000-00006E310000}"/>
    <cellStyle name="Normal 2 2 2 6 2 4 22 2" xfId="11272" xr:uid="{00000000-0005-0000-0000-00006F310000}"/>
    <cellStyle name="Normal 2 2 2 6 2 4 23" xfId="11273" xr:uid="{00000000-0005-0000-0000-000070310000}"/>
    <cellStyle name="Normal 2 2 2 6 2 4 23 2" xfId="11274" xr:uid="{00000000-0005-0000-0000-000071310000}"/>
    <cellStyle name="Normal 2 2 2 6 2 4 24" xfId="11275" xr:uid="{00000000-0005-0000-0000-000072310000}"/>
    <cellStyle name="Normal 2 2 2 6 2 4 3" xfId="11276" xr:uid="{00000000-0005-0000-0000-000073310000}"/>
    <cellStyle name="Normal 2 2 2 6 2 4 3 10" xfId="11277" xr:uid="{00000000-0005-0000-0000-000074310000}"/>
    <cellStyle name="Normal 2 2 2 6 2 4 3 10 2" xfId="11278" xr:uid="{00000000-0005-0000-0000-000075310000}"/>
    <cellStyle name="Normal 2 2 2 6 2 4 3 11" xfId="11279" xr:uid="{00000000-0005-0000-0000-000076310000}"/>
    <cellStyle name="Normal 2 2 2 6 2 4 3 11 2" xfId="11280" xr:uid="{00000000-0005-0000-0000-000077310000}"/>
    <cellStyle name="Normal 2 2 2 6 2 4 3 12" xfId="11281" xr:uid="{00000000-0005-0000-0000-000078310000}"/>
    <cellStyle name="Normal 2 2 2 6 2 4 3 12 2" xfId="11282" xr:uid="{00000000-0005-0000-0000-000079310000}"/>
    <cellStyle name="Normal 2 2 2 6 2 4 3 13" xfId="11283" xr:uid="{00000000-0005-0000-0000-00007A310000}"/>
    <cellStyle name="Normal 2 2 2 6 2 4 3 13 2" xfId="11284" xr:uid="{00000000-0005-0000-0000-00007B310000}"/>
    <cellStyle name="Normal 2 2 2 6 2 4 3 14" xfId="11285" xr:uid="{00000000-0005-0000-0000-00007C310000}"/>
    <cellStyle name="Normal 2 2 2 6 2 4 3 14 2" xfId="11286" xr:uid="{00000000-0005-0000-0000-00007D310000}"/>
    <cellStyle name="Normal 2 2 2 6 2 4 3 15" xfId="11287" xr:uid="{00000000-0005-0000-0000-00007E310000}"/>
    <cellStyle name="Normal 2 2 2 6 2 4 3 15 2" xfId="11288" xr:uid="{00000000-0005-0000-0000-00007F310000}"/>
    <cellStyle name="Normal 2 2 2 6 2 4 3 16" xfId="11289" xr:uid="{00000000-0005-0000-0000-000080310000}"/>
    <cellStyle name="Normal 2 2 2 6 2 4 3 16 2" xfId="11290" xr:uid="{00000000-0005-0000-0000-000081310000}"/>
    <cellStyle name="Normal 2 2 2 6 2 4 3 17" xfId="11291" xr:uid="{00000000-0005-0000-0000-000082310000}"/>
    <cellStyle name="Normal 2 2 2 6 2 4 3 17 2" xfId="11292" xr:uid="{00000000-0005-0000-0000-000083310000}"/>
    <cellStyle name="Normal 2 2 2 6 2 4 3 18" xfId="11293" xr:uid="{00000000-0005-0000-0000-000084310000}"/>
    <cellStyle name="Normal 2 2 2 6 2 4 3 18 2" xfId="11294" xr:uid="{00000000-0005-0000-0000-000085310000}"/>
    <cellStyle name="Normal 2 2 2 6 2 4 3 19" xfId="11295" xr:uid="{00000000-0005-0000-0000-000086310000}"/>
    <cellStyle name="Normal 2 2 2 6 2 4 3 19 2" xfId="11296" xr:uid="{00000000-0005-0000-0000-000087310000}"/>
    <cellStyle name="Normal 2 2 2 6 2 4 3 2" xfId="11297" xr:uid="{00000000-0005-0000-0000-000088310000}"/>
    <cellStyle name="Normal 2 2 2 6 2 4 3 2 2" xfId="11298" xr:uid="{00000000-0005-0000-0000-000089310000}"/>
    <cellStyle name="Normal 2 2 2 6 2 4 3 20" xfId="11299" xr:uid="{00000000-0005-0000-0000-00008A310000}"/>
    <cellStyle name="Normal 2 2 2 6 2 4 3 20 2" xfId="11300" xr:uid="{00000000-0005-0000-0000-00008B310000}"/>
    <cellStyle name="Normal 2 2 2 6 2 4 3 21" xfId="11301" xr:uid="{00000000-0005-0000-0000-00008C310000}"/>
    <cellStyle name="Normal 2 2 2 6 2 4 3 21 2" xfId="11302" xr:uid="{00000000-0005-0000-0000-00008D310000}"/>
    <cellStyle name="Normal 2 2 2 6 2 4 3 22" xfId="11303" xr:uid="{00000000-0005-0000-0000-00008E310000}"/>
    <cellStyle name="Normal 2 2 2 6 2 4 3 3" xfId="11304" xr:uid="{00000000-0005-0000-0000-00008F310000}"/>
    <cellStyle name="Normal 2 2 2 6 2 4 3 3 2" xfId="11305" xr:uid="{00000000-0005-0000-0000-000090310000}"/>
    <cellStyle name="Normal 2 2 2 6 2 4 3 4" xfId="11306" xr:uid="{00000000-0005-0000-0000-000091310000}"/>
    <cellStyle name="Normal 2 2 2 6 2 4 3 4 2" xfId="11307" xr:uid="{00000000-0005-0000-0000-000092310000}"/>
    <cellStyle name="Normal 2 2 2 6 2 4 3 5" xfId="11308" xr:uid="{00000000-0005-0000-0000-000093310000}"/>
    <cellStyle name="Normal 2 2 2 6 2 4 3 5 2" xfId="11309" xr:uid="{00000000-0005-0000-0000-000094310000}"/>
    <cellStyle name="Normal 2 2 2 6 2 4 3 6" xfId="11310" xr:uid="{00000000-0005-0000-0000-000095310000}"/>
    <cellStyle name="Normal 2 2 2 6 2 4 3 6 2" xfId="11311" xr:uid="{00000000-0005-0000-0000-000096310000}"/>
    <cellStyle name="Normal 2 2 2 6 2 4 3 7" xfId="11312" xr:uid="{00000000-0005-0000-0000-000097310000}"/>
    <cellStyle name="Normal 2 2 2 6 2 4 3 7 2" xfId="11313" xr:uid="{00000000-0005-0000-0000-000098310000}"/>
    <cellStyle name="Normal 2 2 2 6 2 4 3 8" xfId="11314" xr:uid="{00000000-0005-0000-0000-000099310000}"/>
    <cellStyle name="Normal 2 2 2 6 2 4 3 8 2" xfId="11315" xr:uid="{00000000-0005-0000-0000-00009A310000}"/>
    <cellStyle name="Normal 2 2 2 6 2 4 3 9" xfId="11316" xr:uid="{00000000-0005-0000-0000-00009B310000}"/>
    <cellStyle name="Normal 2 2 2 6 2 4 3 9 2" xfId="11317" xr:uid="{00000000-0005-0000-0000-00009C310000}"/>
    <cellStyle name="Normal 2 2 2 6 2 4 4" xfId="11318" xr:uid="{00000000-0005-0000-0000-00009D310000}"/>
    <cellStyle name="Normal 2 2 2 6 2 4 4 2" xfId="11319" xr:uid="{00000000-0005-0000-0000-00009E310000}"/>
    <cellStyle name="Normal 2 2 2 6 2 4 5" xfId="11320" xr:uid="{00000000-0005-0000-0000-00009F310000}"/>
    <cellStyle name="Normal 2 2 2 6 2 4 5 2" xfId="11321" xr:uid="{00000000-0005-0000-0000-0000A0310000}"/>
    <cellStyle name="Normal 2 2 2 6 2 4 6" xfId="11322" xr:uid="{00000000-0005-0000-0000-0000A1310000}"/>
    <cellStyle name="Normal 2 2 2 6 2 4 6 2" xfId="11323" xr:uid="{00000000-0005-0000-0000-0000A2310000}"/>
    <cellStyle name="Normal 2 2 2 6 2 4 7" xfId="11324" xr:uid="{00000000-0005-0000-0000-0000A3310000}"/>
    <cellStyle name="Normal 2 2 2 6 2 4 7 2" xfId="11325" xr:uid="{00000000-0005-0000-0000-0000A4310000}"/>
    <cellStyle name="Normal 2 2 2 6 2 4 8" xfId="11326" xr:uid="{00000000-0005-0000-0000-0000A5310000}"/>
    <cellStyle name="Normal 2 2 2 6 2 4 8 2" xfId="11327" xr:uid="{00000000-0005-0000-0000-0000A6310000}"/>
    <cellStyle name="Normal 2 2 2 6 2 4 9" xfId="11328" xr:uid="{00000000-0005-0000-0000-0000A7310000}"/>
    <cellStyle name="Normal 2 2 2 6 2 4 9 2" xfId="11329" xr:uid="{00000000-0005-0000-0000-0000A8310000}"/>
    <cellStyle name="Normal 2 2 2 6 2 5" xfId="11330" xr:uid="{00000000-0005-0000-0000-0000A9310000}"/>
    <cellStyle name="Normal 2 2 2 6 2 5 10" xfId="11331" xr:uid="{00000000-0005-0000-0000-0000AA310000}"/>
    <cellStyle name="Normal 2 2 2 6 2 5 10 2" xfId="11332" xr:uid="{00000000-0005-0000-0000-0000AB310000}"/>
    <cellStyle name="Normal 2 2 2 6 2 5 11" xfId="11333" xr:uid="{00000000-0005-0000-0000-0000AC310000}"/>
    <cellStyle name="Normal 2 2 2 6 2 5 11 2" xfId="11334" xr:uid="{00000000-0005-0000-0000-0000AD310000}"/>
    <cellStyle name="Normal 2 2 2 6 2 5 12" xfId="11335" xr:uid="{00000000-0005-0000-0000-0000AE310000}"/>
    <cellStyle name="Normal 2 2 2 6 2 5 12 2" xfId="11336" xr:uid="{00000000-0005-0000-0000-0000AF310000}"/>
    <cellStyle name="Normal 2 2 2 6 2 5 13" xfId="11337" xr:uid="{00000000-0005-0000-0000-0000B0310000}"/>
    <cellStyle name="Normal 2 2 2 6 2 5 13 2" xfId="11338" xr:uid="{00000000-0005-0000-0000-0000B1310000}"/>
    <cellStyle name="Normal 2 2 2 6 2 5 14" xfId="11339" xr:uid="{00000000-0005-0000-0000-0000B2310000}"/>
    <cellStyle name="Normal 2 2 2 6 2 5 14 2" xfId="11340" xr:uid="{00000000-0005-0000-0000-0000B3310000}"/>
    <cellStyle name="Normal 2 2 2 6 2 5 15" xfId="11341" xr:uid="{00000000-0005-0000-0000-0000B4310000}"/>
    <cellStyle name="Normal 2 2 2 6 2 5 15 2" xfId="11342" xr:uid="{00000000-0005-0000-0000-0000B5310000}"/>
    <cellStyle name="Normal 2 2 2 6 2 5 16" xfId="11343" xr:uid="{00000000-0005-0000-0000-0000B6310000}"/>
    <cellStyle name="Normal 2 2 2 6 2 5 16 2" xfId="11344" xr:uid="{00000000-0005-0000-0000-0000B7310000}"/>
    <cellStyle name="Normal 2 2 2 6 2 5 17" xfId="11345" xr:uid="{00000000-0005-0000-0000-0000B8310000}"/>
    <cellStyle name="Normal 2 2 2 6 2 5 17 2" xfId="11346" xr:uid="{00000000-0005-0000-0000-0000B9310000}"/>
    <cellStyle name="Normal 2 2 2 6 2 5 18" xfId="11347" xr:uid="{00000000-0005-0000-0000-0000BA310000}"/>
    <cellStyle name="Normal 2 2 2 6 2 5 18 2" xfId="11348" xr:uid="{00000000-0005-0000-0000-0000BB310000}"/>
    <cellStyle name="Normal 2 2 2 6 2 5 19" xfId="11349" xr:uid="{00000000-0005-0000-0000-0000BC310000}"/>
    <cellStyle name="Normal 2 2 2 6 2 5 19 2" xfId="11350" xr:uid="{00000000-0005-0000-0000-0000BD310000}"/>
    <cellStyle name="Normal 2 2 2 6 2 5 2" xfId="11351" xr:uid="{00000000-0005-0000-0000-0000BE310000}"/>
    <cellStyle name="Normal 2 2 2 6 2 5 2 2" xfId="11352" xr:uid="{00000000-0005-0000-0000-0000BF310000}"/>
    <cellStyle name="Normal 2 2 2 6 2 5 20" xfId="11353" xr:uid="{00000000-0005-0000-0000-0000C0310000}"/>
    <cellStyle name="Normal 2 2 2 6 2 5 20 2" xfId="11354" xr:uid="{00000000-0005-0000-0000-0000C1310000}"/>
    <cellStyle name="Normal 2 2 2 6 2 5 21" xfId="11355" xr:uid="{00000000-0005-0000-0000-0000C2310000}"/>
    <cellStyle name="Normal 2 2 2 6 2 5 21 2" xfId="11356" xr:uid="{00000000-0005-0000-0000-0000C3310000}"/>
    <cellStyle name="Normal 2 2 2 6 2 5 22" xfId="11357" xr:uid="{00000000-0005-0000-0000-0000C4310000}"/>
    <cellStyle name="Normal 2 2 2 6 2 5 3" xfId="11358" xr:uid="{00000000-0005-0000-0000-0000C5310000}"/>
    <cellStyle name="Normal 2 2 2 6 2 5 3 2" xfId="11359" xr:uid="{00000000-0005-0000-0000-0000C6310000}"/>
    <cellStyle name="Normal 2 2 2 6 2 5 4" xfId="11360" xr:uid="{00000000-0005-0000-0000-0000C7310000}"/>
    <cellStyle name="Normal 2 2 2 6 2 5 4 2" xfId="11361" xr:uid="{00000000-0005-0000-0000-0000C8310000}"/>
    <cellStyle name="Normal 2 2 2 6 2 5 5" xfId="11362" xr:uid="{00000000-0005-0000-0000-0000C9310000}"/>
    <cellStyle name="Normal 2 2 2 6 2 5 5 2" xfId="11363" xr:uid="{00000000-0005-0000-0000-0000CA310000}"/>
    <cellStyle name="Normal 2 2 2 6 2 5 6" xfId="11364" xr:uid="{00000000-0005-0000-0000-0000CB310000}"/>
    <cellStyle name="Normal 2 2 2 6 2 5 6 2" xfId="11365" xr:uid="{00000000-0005-0000-0000-0000CC310000}"/>
    <cellStyle name="Normal 2 2 2 6 2 5 7" xfId="11366" xr:uid="{00000000-0005-0000-0000-0000CD310000}"/>
    <cellStyle name="Normal 2 2 2 6 2 5 7 2" xfId="11367" xr:uid="{00000000-0005-0000-0000-0000CE310000}"/>
    <cellStyle name="Normal 2 2 2 6 2 5 8" xfId="11368" xr:uid="{00000000-0005-0000-0000-0000CF310000}"/>
    <cellStyle name="Normal 2 2 2 6 2 5 8 2" xfId="11369" xr:uid="{00000000-0005-0000-0000-0000D0310000}"/>
    <cellStyle name="Normal 2 2 2 6 2 5 9" xfId="11370" xr:uid="{00000000-0005-0000-0000-0000D1310000}"/>
    <cellStyle name="Normal 2 2 2 6 2 5 9 2" xfId="11371" xr:uid="{00000000-0005-0000-0000-0000D2310000}"/>
    <cellStyle name="Normal 2 2 2 6 2 6" xfId="11372" xr:uid="{00000000-0005-0000-0000-0000D3310000}"/>
    <cellStyle name="Normal 2 2 2 6 2 6 10" xfId="11373" xr:uid="{00000000-0005-0000-0000-0000D4310000}"/>
    <cellStyle name="Normal 2 2 2 6 2 6 10 2" xfId="11374" xr:uid="{00000000-0005-0000-0000-0000D5310000}"/>
    <cellStyle name="Normal 2 2 2 6 2 6 11" xfId="11375" xr:uid="{00000000-0005-0000-0000-0000D6310000}"/>
    <cellStyle name="Normal 2 2 2 6 2 6 11 2" xfId="11376" xr:uid="{00000000-0005-0000-0000-0000D7310000}"/>
    <cellStyle name="Normal 2 2 2 6 2 6 12" xfId="11377" xr:uid="{00000000-0005-0000-0000-0000D8310000}"/>
    <cellStyle name="Normal 2 2 2 6 2 6 12 2" xfId="11378" xr:uid="{00000000-0005-0000-0000-0000D9310000}"/>
    <cellStyle name="Normal 2 2 2 6 2 6 13" xfId="11379" xr:uid="{00000000-0005-0000-0000-0000DA310000}"/>
    <cellStyle name="Normal 2 2 2 6 2 6 13 2" xfId="11380" xr:uid="{00000000-0005-0000-0000-0000DB310000}"/>
    <cellStyle name="Normal 2 2 2 6 2 6 14" xfId="11381" xr:uid="{00000000-0005-0000-0000-0000DC310000}"/>
    <cellStyle name="Normal 2 2 2 6 2 6 14 2" xfId="11382" xr:uid="{00000000-0005-0000-0000-0000DD310000}"/>
    <cellStyle name="Normal 2 2 2 6 2 6 15" xfId="11383" xr:uid="{00000000-0005-0000-0000-0000DE310000}"/>
    <cellStyle name="Normal 2 2 2 6 2 6 15 2" xfId="11384" xr:uid="{00000000-0005-0000-0000-0000DF310000}"/>
    <cellStyle name="Normal 2 2 2 6 2 6 16" xfId="11385" xr:uid="{00000000-0005-0000-0000-0000E0310000}"/>
    <cellStyle name="Normal 2 2 2 6 2 6 16 2" xfId="11386" xr:uid="{00000000-0005-0000-0000-0000E1310000}"/>
    <cellStyle name="Normal 2 2 2 6 2 6 17" xfId="11387" xr:uid="{00000000-0005-0000-0000-0000E2310000}"/>
    <cellStyle name="Normal 2 2 2 6 2 6 17 2" xfId="11388" xr:uid="{00000000-0005-0000-0000-0000E3310000}"/>
    <cellStyle name="Normal 2 2 2 6 2 6 18" xfId="11389" xr:uid="{00000000-0005-0000-0000-0000E4310000}"/>
    <cellStyle name="Normal 2 2 2 6 2 6 18 2" xfId="11390" xr:uid="{00000000-0005-0000-0000-0000E5310000}"/>
    <cellStyle name="Normal 2 2 2 6 2 6 19" xfId="11391" xr:uid="{00000000-0005-0000-0000-0000E6310000}"/>
    <cellStyle name="Normal 2 2 2 6 2 6 19 2" xfId="11392" xr:uid="{00000000-0005-0000-0000-0000E7310000}"/>
    <cellStyle name="Normal 2 2 2 6 2 6 2" xfId="11393" xr:uid="{00000000-0005-0000-0000-0000E8310000}"/>
    <cellStyle name="Normal 2 2 2 6 2 6 2 2" xfId="11394" xr:uid="{00000000-0005-0000-0000-0000E9310000}"/>
    <cellStyle name="Normal 2 2 2 6 2 6 20" xfId="11395" xr:uid="{00000000-0005-0000-0000-0000EA310000}"/>
    <cellStyle name="Normal 2 2 2 6 2 6 20 2" xfId="11396" xr:uid="{00000000-0005-0000-0000-0000EB310000}"/>
    <cellStyle name="Normal 2 2 2 6 2 6 21" xfId="11397" xr:uid="{00000000-0005-0000-0000-0000EC310000}"/>
    <cellStyle name="Normal 2 2 2 6 2 6 21 2" xfId="11398" xr:uid="{00000000-0005-0000-0000-0000ED310000}"/>
    <cellStyle name="Normal 2 2 2 6 2 6 22" xfId="11399" xr:uid="{00000000-0005-0000-0000-0000EE310000}"/>
    <cellStyle name="Normal 2 2 2 6 2 6 3" xfId="11400" xr:uid="{00000000-0005-0000-0000-0000EF310000}"/>
    <cellStyle name="Normal 2 2 2 6 2 6 3 2" xfId="11401" xr:uid="{00000000-0005-0000-0000-0000F0310000}"/>
    <cellStyle name="Normal 2 2 2 6 2 6 4" xfId="11402" xr:uid="{00000000-0005-0000-0000-0000F1310000}"/>
    <cellStyle name="Normal 2 2 2 6 2 6 4 2" xfId="11403" xr:uid="{00000000-0005-0000-0000-0000F2310000}"/>
    <cellStyle name="Normal 2 2 2 6 2 6 5" xfId="11404" xr:uid="{00000000-0005-0000-0000-0000F3310000}"/>
    <cellStyle name="Normal 2 2 2 6 2 6 5 2" xfId="11405" xr:uid="{00000000-0005-0000-0000-0000F4310000}"/>
    <cellStyle name="Normal 2 2 2 6 2 6 6" xfId="11406" xr:uid="{00000000-0005-0000-0000-0000F5310000}"/>
    <cellStyle name="Normal 2 2 2 6 2 6 6 2" xfId="11407" xr:uid="{00000000-0005-0000-0000-0000F6310000}"/>
    <cellStyle name="Normal 2 2 2 6 2 6 7" xfId="11408" xr:uid="{00000000-0005-0000-0000-0000F7310000}"/>
    <cellStyle name="Normal 2 2 2 6 2 6 7 2" xfId="11409" xr:uid="{00000000-0005-0000-0000-0000F8310000}"/>
    <cellStyle name="Normal 2 2 2 6 2 6 8" xfId="11410" xr:uid="{00000000-0005-0000-0000-0000F9310000}"/>
    <cellStyle name="Normal 2 2 2 6 2 6 8 2" xfId="11411" xr:uid="{00000000-0005-0000-0000-0000FA310000}"/>
    <cellStyle name="Normal 2 2 2 6 2 6 9" xfId="11412" xr:uid="{00000000-0005-0000-0000-0000FB310000}"/>
    <cellStyle name="Normal 2 2 2 6 2 6 9 2" xfId="11413" xr:uid="{00000000-0005-0000-0000-0000FC310000}"/>
    <cellStyle name="Normal 2 2 2 6 2 7" xfId="11414" xr:uid="{00000000-0005-0000-0000-0000FD310000}"/>
    <cellStyle name="Normal 2 2 2 6 2 7 2" xfId="11415" xr:uid="{00000000-0005-0000-0000-0000FE310000}"/>
    <cellStyle name="Normal 2 2 2 6 2 8" xfId="11416" xr:uid="{00000000-0005-0000-0000-0000FF310000}"/>
    <cellStyle name="Normal 2 2 2 6 2 8 2" xfId="11417" xr:uid="{00000000-0005-0000-0000-000000320000}"/>
    <cellStyle name="Normal 2 2 2 6 2 9" xfId="11418" xr:uid="{00000000-0005-0000-0000-000001320000}"/>
    <cellStyle name="Normal 2 2 2 6 2 9 2" xfId="11419" xr:uid="{00000000-0005-0000-0000-000002320000}"/>
    <cellStyle name="Normal 2 2 2 6 20" xfId="11420" xr:uid="{00000000-0005-0000-0000-000003320000}"/>
    <cellStyle name="Normal 2 2 2 6 20 2" xfId="11421" xr:uid="{00000000-0005-0000-0000-000004320000}"/>
    <cellStyle name="Normal 2 2 2 6 21" xfId="11422" xr:uid="{00000000-0005-0000-0000-000005320000}"/>
    <cellStyle name="Normal 2 2 2 6 21 2" xfId="11423" xr:uid="{00000000-0005-0000-0000-000006320000}"/>
    <cellStyle name="Normal 2 2 2 6 22" xfId="11424" xr:uid="{00000000-0005-0000-0000-000007320000}"/>
    <cellStyle name="Normal 2 2 2 6 22 2" xfId="11425" xr:uid="{00000000-0005-0000-0000-000008320000}"/>
    <cellStyle name="Normal 2 2 2 6 23" xfId="11426" xr:uid="{00000000-0005-0000-0000-000009320000}"/>
    <cellStyle name="Normal 2 2 2 6 23 2" xfId="11427" xr:uid="{00000000-0005-0000-0000-00000A320000}"/>
    <cellStyle name="Normal 2 2 2 6 24" xfId="11428" xr:uid="{00000000-0005-0000-0000-00000B320000}"/>
    <cellStyle name="Normal 2 2 2 6 24 2" xfId="11429" xr:uid="{00000000-0005-0000-0000-00000C320000}"/>
    <cellStyle name="Normal 2 2 2 6 25" xfId="11430" xr:uid="{00000000-0005-0000-0000-00000D320000}"/>
    <cellStyle name="Normal 2 2 2 6 25 2" xfId="11431" xr:uid="{00000000-0005-0000-0000-00000E320000}"/>
    <cellStyle name="Normal 2 2 2 6 26" xfId="11432" xr:uid="{00000000-0005-0000-0000-00000F320000}"/>
    <cellStyle name="Normal 2 2 2 6 26 2" xfId="11433" xr:uid="{00000000-0005-0000-0000-000010320000}"/>
    <cellStyle name="Normal 2 2 2 6 27" xfId="11434" xr:uid="{00000000-0005-0000-0000-000011320000}"/>
    <cellStyle name="Normal 2 2 2 6 27 2" xfId="11435" xr:uid="{00000000-0005-0000-0000-000012320000}"/>
    <cellStyle name="Normal 2 2 2 6 28" xfId="11436" xr:uid="{00000000-0005-0000-0000-000013320000}"/>
    <cellStyle name="Normal 2 2 2 6 3" xfId="11437" xr:uid="{00000000-0005-0000-0000-000014320000}"/>
    <cellStyle name="Normal 2 2 2 6 3 10" xfId="11438" xr:uid="{00000000-0005-0000-0000-000015320000}"/>
    <cellStyle name="Normal 2 2 2 6 3 10 2" xfId="11439" xr:uid="{00000000-0005-0000-0000-000016320000}"/>
    <cellStyle name="Normal 2 2 2 6 3 11" xfId="11440" xr:uid="{00000000-0005-0000-0000-000017320000}"/>
    <cellStyle name="Normal 2 2 2 6 3 11 2" xfId="11441" xr:uid="{00000000-0005-0000-0000-000018320000}"/>
    <cellStyle name="Normal 2 2 2 6 3 12" xfId="11442" xr:uid="{00000000-0005-0000-0000-000019320000}"/>
    <cellStyle name="Normal 2 2 2 6 3 12 2" xfId="11443" xr:uid="{00000000-0005-0000-0000-00001A320000}"/>
    <cellStyle name="Normal 2 2 2 6 3 13" xfId="11444" xr:uid="{00000000-0005-0000-0000-00001B320000}"/>
    <cellStyle name="Normal 2 2 2 6 3 13 2" xfId="11445" xr:uid="{00000000-0005-0000-0000-00001C320000}"/>
    <cellStyle name="Normal 2 2 2 6 3 14" xfId="11446" xr:uid="{00000000-0005-0000-0000-00001D320000}"/>
    <cellStyle name="Normal 2 2 2 6 3 14 2" xfId="11447" xr:uid="{00000000-0005-0000-0000-00001E320000}"/>
    <cellStyle name="Normal 2 2 2 6 3 15" xfId="11448" xr:uid="{00000000-0005-0000-0000-00001F320000}"/>
    <cellStyle name="Normal 2 2 2 6 3 15 2" xfId="11449" xr:uid="{00000000-0005-0000-0000-000020320000}"/>
    <cellStyle name="Normal 2 2 2 6 3 16" xfId="11450" xr:uid="{00000000-0005-0000-0000-000021320000}"/>
    <cellStyle name="Normal 2 2 2 6 3 16 2" xfId="11451" xr:uid="{00000000-0005-0000-0000-000022320000}"/>
    <cellStyle name="Normal 2 2 2 6 3 17" xfId="11452" xr:uid="{00000000-0005-0000-0000-000023320000}"/>
    <cellStyle name="Normal 2 2 2 6 3 17 2" xfId="11453" xr:uid="{00000000-0005-0000-0000-000024320000}"/>
    <cellStyle name="Normal 2 2 2 6 3 18" xfId="11454" xr:uid="{00000000-0005-0000-0000-000025320000}"/>
    <cellStyle name="Normal 2 2 2 6 3 18 2" xfId="11455" xr:uid="{00000000-0005-0000-0000-000026320000}"/>
    <cellStyle name="Normal 2 2 2 6 3 19" xfId="11456" xr:uid="{00000000-0005-0000-0000-000027320000}"/>
    <cellStyle name="Normal 2 2 2 6 3 19 2" xfId="11457" xr:uid="{00000000-0005-0000-0000-000028320000}"/>
    <cellStyle name="Normal 2 2 2 6 3 2" xfId="11458" xr:uid="{00000000-0005-0000-0000-000029320000}"/>
    <cellStyle name="Normal 2 2 2 6 3 2 10" xfId="11459" xr:uid="{00000000-0005-0000-0000-00002A320000}"/>
    <cellStyle name="Normal 2 2 2 6 3 2 10 2" xfId="11460" xr:uid="{00000000-0005-0000-0000-00002B320000}"/>
    <cellStyle name="Normal 2 2 2 6 3 2 11" xfId="11461" xr:uid="{00000000-0005-0000-0000-00002C320000}"/>
    <cellStyle name="Normal 2 2 2 6 3 2 11 2" xfId="11462" xr:uid="{00000000-0005-0000-0000-00002D320000}"/>
    <cellStyle name="Normal 2 2 2 6 3 2 12" xfId="11463" xr:uid="{00000000-0005-0000-0000-00002E320000}"/>
    <cellStyle name="Normal 2 2 2 6 3 2 12 2" xfId="11464" xr:uid="{00000000-0005-0000-0000-00002F320000}"/>
    <cellStyle name="Normal 2 2 2 6 3 2 13" xfId="11465" xr:uid="{00000000-0005-0000-0000-000030320000}"/>
    <cellStyle name="Normal 2 2 2 6 3 2 13 2" xfId="11466" xr:uid="{00000000-0005-0000-0000-000031320000}"/>
    <cellStyle name="Normal 2 2 2 6 3 2 14" xfId="11467" xr:uid="{00000000-0005-0000-0000-000032320000}"/>
    <cellStyle name="Normal 2 2 2 6 3 2 14 2" xfId="11468" xr:uid="{00000000-0005-0000-0000-000033320000}"/>
    <cellStyle name="Normal 2 2 2 6 3 2 15" xfId="11469" xr:uid="{00000000-0005-0000-0000-000034320000}"/>
    <cellStyle name="Normal 2 2 2 6 3 2 15 2" xfId="11470" xr:uid="{00000000-0005-0000-0000-000035320000}"/>
    <cellStyle name="Normal 2 2 2 6 3 2 16" xfId="11471" xr:uid="{00000000-0005-0000-0000-000036320000}"/>
    <cellStyle name="Normal 2 2 2 6 3 2 16 2" xfId="11472" xr:uid="{00000000-0005-0000-0000-000037320000}"/>
    <cellStyle name="Normal 2 2 2 6 3 2 17" xfId="11473" xr:uid="{00000000-0005-0000-0000-000038320000}"/>
    <cellStyle name="Normal 2 2 2 6 3 2 17 2" xfId="11474" xr:uid="{00000000-0005-0000-0000-000039320000}"/>
    <cellStyle name="Normal 2 2 2 6 3 2 18" xfId="11475" xr:uid="{00000000-0005-0000-0000-00003A320000}"/>
    <cellStyle name="Normal 2 2 2 6 3 2 18 2" xfId="11476" xr:uid="{00000000-0005-0000-0000-00003B320000}"/>
    <cellStyle name="Normal 2 2 2 6 3 2 19" xfId="11477" xr:uid="{00000000-0005-0000-0000-00003C320000}"/>
    <cellStyle name="Normal 2 2 2 6 3 2 19 2" xfId="11478" xr:uid="{00000000-0005-0000-0000-00003D320000}"/>
    <cellStyle name="Normal 2 2 2 6 3 2 2" xfId="11479" xr:uid="{00000000-0005-0000-0000-00003E320000}"/>
    <cellStyle name="Normal 2 2 2 6 3 2 2 2" xfId="11480" xr:uid="{00000000-0005-0000-0000-00003F320000}"/>
    <cellStyle name="Normal 2 2 2 6 3 2 20" xfId="11481" xr:uid="{00000000-0005-0000-0000-000040320000}"/>
    <cellStyle name="Normal 2 2 2 6 3 2 20 2" xfId="11482" xr:uid="{00000000-0005-0000-0000-000041320000}"/>
    <cellStyle name="Normal 2 2 2 6 3 2 21" xfId="11483" xr:uid="{00000000-0005-0000-0000-000042320000}"/>
    <cellStyle name="Normal 2 2 2 6 3 2 21 2" xfId="11484" xr:uid="{00000000-0005-0000-0000-000043320000}"/>
    <cellStyle name="Normal 2 2 2 6 3 2 22" xfId="11485" xr:uid="{00000000-0005-0000-0000-000044320000}"/>
    <cellStyle name="Normal 2 2 2 6 3 2 3" xfId="11486" xr:uid="{00000000-0005-0000-0000-000045320000}"/>
    <cellStyle name="Normal 2 2 2 6 3 2 3 2" xfId="11487" xr:uid="{00000000-0005-0000-0000-000046320000}"/>
    <cellStyle name="Normal 2 2 2 6 3 2 4" xfId="11488" xr:uid="{00000000-0005-0000-0000-000047320000}"/>
    <cellStyle name="Normal 2 2 2 6 3 2 4 2" xfId="11489" xr:uid="{00000000-0005-0000-0000-000048320000}"/>
    <cellStyle name="Normal 2 2 2 6 3 2 5" xfId="11490" xr:uid="{00000000-0005-0000-0000-000049320000}"/>
    <cellStyle name="Normal 2 2 2 6 3 2 5 2" xfId="11491" xr:uid="{00000000-0005-0000-0000-00004A320000}"/>
    <cellStyle name="Normal 2 2 2 6 3 2 6" xfId="11492" xr:uid="{00000000-0005-0000-0000-00004B320000}"/>
    <cellStyle name="Normal 2 2 2 6 3 2 6 2" xfId="11493" xr:uid="{00000000-0005-0000-0000-00004C320000}"/>
    <cellStyle name="Normal 2 2 2 6 3 2 7" xfId="11494" xr:uid="{00000000-0005-0000-0000-00004D320000}"/>
    <cellStyle name="Normal 2 2 2 6 3 2 7 2" xfId="11495" xr:uid="{00000000-0005-0000-0000-00004E320000}"/>
    <cellStyle name="Normal 2 2 2 6 3 2 8" xfId="11496" xr:uid="{00000000-0005-0000-0000-00004F320000}"/>
    <cellStyle name="Normal 2 2 2 6 3 2 8 2" xfId="11497" xr:uid="{00000000-0005-0000-0000-000050320000}"/>
    <cellStyle name="Normal 2 2 2 6 3 2 9" xfId="11498" xr:uid="{00000000-0005-0000-0000-000051320000}"/>
    <cellStyle name="Normal 2 2 2 6 3 2 9 2" xfId="11499" xr:uid="{00000000-0005-0000-0000-000052320000}"/>
    <cellStyle name="Normal 2 2 2 6 3 20" xfId="11500" xr:uid="{00000000-0005-0000-0000-000053320000}"/>
    <cellStyle name="Normal 2 2 2 6 3 20 2" xfId="11501" xr:uid="{00000000-0005-0000-0000-000054320000}"/>
    <cellStyle name="Normal 2 2 2 6 3 21" xfId="11502" xr:uid="{00000000-0005-0000-0000-000055320000}"/>
    <cellStyle name="Normal 2 2 2 6 3 21 2" xfId="11503" xr:uid="{00000000-0005-0000-0000-000056320000}"/>
    <cellStyle name="Normal 2 2 2 6 3 22" xfId="11504" xr:uid="{00000000-0005-0000-0000-000057320000}"/>
    <cellStyle name="Normal 2 2 2 6 3 22 2" xfId="11505" xr:uid="{00000000-0005-0000-0000-000058320000}"/>
    <cellStyle name="Normal 2 2 2 6 3 23" xfId="11506" xr:uid="{00000000-0005-0000-0000-000059320000}"/>
    <cellStyle name="Normal 2 2 2 6 3 23 2" xfId="11507" xr:uid="{00000000-0005-0000-0000-00005A320000}"/>
    <cellStyle name="Normal 2 2 2 6 3 24" xfId="11508" xr:uid="{00000000-0005-0000-0000-00005B320000}"/>
    <cellStyle name="Normal 2 2 2 6 3 3" xfId="11509" xr:uid="{00000000-0005-0000-0000-00005C320000}"/>
    <cellStyle name="Normal 2 2 2 6 3 3 10" xfId="11510" xr:uid="{00000000-0005-0000-0000-00005D320000}"/>
    <cellStyle name="Normal 2 2 2 6 3 3 10 2" xfId="11511" xr:uid="{00000000-0005-0000-0000-00005E320000}"/>
    <cellStyle name="Normal 2 2 2 6 3 3 11" xfId="11512" xr:uid="{00000000-0005-0000-0000-00005F320000}"/>
    <cellStyle name="Normal 2 2 2 6 3 3 11 2" xfId="11513" xr:uid="{00000000-0005-0000-0000-000060320000}"/>
    <cellStyle name="Normal 2 2 2 6 3 3 12" xfId="11514" xr:uid="{00000000-0005-0000-0000-000061320000}"/>
    <cellStyle name="Normal 2 2 2 6 3 3 12 2" xfId="11515" xr:uid="{00000000-0005-0000-0000-000062320000}"/>
    <cellStyle name="Normal 2 2 2 6 3 3 13" xfId="11516" xr:uid="{00000000-0005-0000-0000-000063320000}"/>
    <cellStyle name="Normal 2 2 2 6 3 3 13 2" xfId="11517" xr:uid="{00000000-0005-0000-0000-000064320000}"/>
    <cellStyle name="Normal 2 2 2 6 3 3 14" xfId="11518" xr:uid="{00000000-0005-0000-0000-000065320000}"/>
    <cellStyle name="Normal 2 2 2 6 3 3 14 2" xfId="11519" xr:uid="{00000000-0005-0000-0000-000066320000}"/>
    <cellStyle name="Normal 2 2 2 6 3 3 15" xfId="11520" xr:uid="{00000000-0005-0000-0000-000067320000}"/>
    <cellStyle name="Normal 2 2 2 6 3 3 15 2" xfId="11521" xr:uid="{00000000-0005-0000-0000-000068320000}"/>
    <cellStyle name="Normal 2 2 2 6 3 3 16" xfId="11522" xr:uid="{00000000-0005-0000-0000-000069320000}"/>
    <cellStyle name="Normal 2 2 2 6 3 3 16 2" xfId="11523" xr:uid="{00000000-0005-0000-0000-00006A320000}"/>
    <cellStyle name="Normal 2 2 2 6 3 3 17" xfId="11524" xr:uid="{00000000-0005-0000-0000-00006B320000}"/>
    <cellStyle name="Normal 2 2 2 6 3 3 17 2" xfId="11525" xr:uid="{00000000-0005-0000-0000-00006C320000}"/>
    <cellStyle name="Normal 2 2 2 6 3 3 18" xfId="11526" xr:uid="{00000000-0005-0000-0000-00006D320000}"/>
    <cellStyle name="Normal 2 2 2 6 3 3 18 2" xfId="11527" xr:uid="{00000000-0005-0000-0000-00006E320000}"/>
    <cellStyle name="Normal 2 2 2 6 3 3 19" xfId="11528" xr:uid="{00000000-0005-0000-0000-00006F320000}"/>
    <cellStyle name="Normal 2 2 2 6 3 3 19 2" xfId="11529" xr:uid="{00000000-0005-0000-0000-000070320000}"/>
    <cellStyle name="Normal 2 2 2 6 3 3 2" xfId="11530" xr:uid="{00000000-0005-0000-0000-000071320000}"/>
    <cellStyle name="Normal 2 2 2 6 3 3 2 2" xfId="11531" xr:uid="{00000000-0005-0000-0000-000072320000}"/>
    <cellStyle name="Normal 2 2 2 6 3 3 20" xfId="11532" xr:uid="{00000000-0005-0000-0000-000073320000}"/>
    <cellStyle name="Normal 2 2 2 6 3 3 20 2" xfId="11533" xr:uid="{00000000-0005-0000-0000-000074320000}"/>
    <cellStyle name="Normal 2 2 2 6 3 3 21" xfId="11534" xr:uid="{00000000-0005-0000-0000-000075320000}"/>
    <cellStyle name="Normal 2 2 2 6 3 3 21 2" xfId="11535" xr:uid="{00000000-0005-0000-0000-000076320000}"/>
    <cellStyle name="Normal 2 2 2 6 3 3 22" xfId="11536" xr:uid="{00000000-0005-0000-0000-000077320000}"/>
    <cellStyle name="Normal 2 2 2 6 3 3 3" xfId="11537" xr:uid="{00000000-0005-0000-0000-000078320000}"/>
    <cellStyle name="Normal 2 2 2 6 3 3 3 2" xfId="11538" xr:uid="{00000000-0005-0000-0000-000079320000}"/>
    <cellStyle name="Normal 2 2 2 6 3 3 4" xfId="11539" xr:uid="{00000000-0005-0000-0000-00007A320000}"/>
    <cellStyle name="Normal 2 2 2 6 3 3 4 2" xfId="11540" xr:uid="{00000000-0005-0000-0000-00007B320000}"/>
    <cellStyle name="Normal 2 2 2 6 3 3 5" xfId="11541" xr:uid="{00000000-0005-0000-0000-00007C320000}"/>
    <cellStyle name="Normal 2 2 2 6 3 3 5 2" xfId="11542" xr:uid="{00000000-0005-0000-0000-00007D320000}"/>
    <cellStyle name="Normal 2 2 2 6 3 3 6" xfId="11543" xr:uid="{00000000-0005-0000-0000-00007E320000}"/>
    <cellStyle name="Normal 2 2 2 6 3 3 6 2" xfId="11544" xr:uid="{00000000-0005-0000-0000-00007F320000}"/>
    <cellStyle name="Normal 2 2 2 6 3 3 7" xfId="11545" xr:uid="{00000000-0005-0000-0000-000080320000}"/>
    <cellStyle name="Normal 2 2 2 6 3 3 7 2" xfId="11546" xr:uid="{00000000-0005-0000-0000-000081320000}"/>
    <cellStyle name="Normal 2 2 2 6 3 3 8" xfId="11547" xr:uid="{00000000-0005-0000-0000-000082320000}"/>
    <cellStyle name="Normal 2 2 2 6 3 3 8 2" xfId="11548" xr:uid="{00000000-0005-0000-0000-000083320000}"/>
    <cellStyle name="Normal 2 2 2 6 3 3 9" xfId="11549" xr:uid="{00000000-0005-0000-0000-000084320000}"/>
    <cellStyle name="Normal 2 2 2 6 3 3 9 2" xfId="11550" xr:uid="{00000000-0005-0000-0000-000085320000}"/>
    <cellStyle name="Normal 2 2 2 6 3 4" xfId="11551" xr:uid="{00000000-0005-0000-0000-000086320000}"/>
    <cellStyle name="Normal 2 2 2 6 3 4 2" xfId="11552" xr:uid="{00000000-0005-0000-0000-000087320000}"/>
    <cellStyle name="Normal 2 2 2 6 3 5" xfId="11553" xr:uid="{00000000-0005-0000-0000-000088320000}"/>
    <cellStyle name="Normal 2 2 2 6 3 5 2" xfId="11554" xr:uid="{00000000-0005-0000-0000-000089320000}"/>
    <cellStyle name="Normal 2 2 2 6 3 6" xfId="11555" xr:uid="{00000000-0005-0000-0000-00008A320000}"/>
    <cellStyle name="Normal 2 2 2 6 3 6 2" xfId="11556" xr:uid="{00000000-0005-0000-0000-00008B320000}"/>
    <cellStyle name="Normal 2 2 2 6 3 7" xfId="11557" xr:uid="{00000000-0005-0000-0000-00008C320000}"/>
    <cellStyle name="Normal 2 2 2 6 3 7 2" xfId="11558" xr:uid="{00000000-0005-0000-0000-00008D320000}"/>
    <cellStyle name="Normal 2 2 2 6 3 8" xfId="11559" xr:uid="{00000000-0005-0000-0000-00008E320000}"/>
    <cellStyle name="Normal 2 2 2 6 3 8 2" xfId="11560" xr:uid="{00000000-0005-0000-0000-00008F320000}"/>
    <cellStyle name="Normal 2 2 2 6 3 9" xfId="11561" xr:uid="{00000000-0005-0000-0000-000090320000}"/>
    <cellStyle name="Normal 2 2 2 6 3 9 2" xfId="11562" xr:uid="{00000000-0005-0000-0000-000091320000}"/>
    <cellStyle name="Normal 2 2 2 6 4" xfId="11563" xr:uid="{00000000-0005-0000-0000-000092320000}"/>
    <cellStyle name="Normal 2 2 2 6 4 10" xfId="11564" xr:uid="{00000000-0005-0000-0000-000093320000}"/>
    <cellStyle name="Normal 2 2 2 6 4 10 2" xfId="11565" xr:uid="{00000000-0005-0000-0000-000094320000}"/>
    <cellStyle name="Normal 2 2 2 6 4 11" xfId="11566" xr:uid="{00000000-0005-0000-0000-000095320000}"/>
    <cellStyle name="Normal 2 2 2 6 4 11 2" xfId="11567" xr:uid="{00000000-0005-0000-0000-000096320000}"/>
    <cellStyle name="Normal 2 2 2 6 4 12" xfId="11568" xr:uid="{00000000-0005-0000-0000-000097320000}"/>
    <cellStyle name="Normal 2 2 2 6 4 12 2" xfId="11569" xr:uid="{00000000-0005-0000-0000-000098320000}"/>
    <cellStyle name="Normal 2 2 2 6 4 13" xfId="11570" xr:uid="{00000000-0005-0000-0000-000099320000}"/>
    <cellStyle name="Normal 2 2 2 6 4 13 2" xfId="11571" xr:uid="{00000000-0005-0000-0000-00009A320000}"/>
    <cellStyle name="Normal 2 2 2 6 4 14" xfId="11572" xr:uid="{00000000-0005-0000-0000-00009B320000}"/>
    <cellStyle name="Normal 2 2 2 6 4 14 2" xfId="11573" xr:uid="{00000000-0005-0000-0000-00009C320000}"/>
    <cellStyle name="Normal 2 2 2 6 4 15" xfId="11574" xr:uid="{00000000-0005-0000-0000-00009D320000}"/>
    <cellStyle name="Normal 2 2 2 6 4 15 2" xfId="11575" xr:uid="{00000000-0005-0000-0000-00009E320000}"/>
    <cellStyle name="Normal 2 2 2 6 4 16" xfId="11576" xr:uid="{00000000-0005-0000-0000-00009F320000}"/>
    <cellStyle name="Normal 2 2 2 6 4 16 2" xfId="11577" xr:uid="{00000000-0005-0000-0000-0000A0320000}"/>
    <cellStyle name="Normal 2 2 2 6 4 17" xfId="11578" xr:uid="{00000000-0005-0000-0000-0000A1320000}"/>
    <cellStyle name="Normal 2 2 2 6 4 17 2" xfId="11579" xr:uid="{00000000-0005-0000-0000-0000A2320000}"/>
    <cellStyle name="Normal 2 2 2 6 4 18" xfId="11580" xr:uid="{00000000-0005-0000-0000-0000A3320000}"/>
    <cellStyle name="Normal 2 2 2 6 4 18 2" xfId="11581" xr:uid="{00000000-0005-0000-0000-0000A4320000}"/>
    <cellStyle name="Normal 2 2 2 6 4 19" xfId="11582" xr:uid="{00000000-0005-0000-0000-0000A5320000}"/>
    <cellStyle name="Normal 2 2 2 6 4 19 2" xfId="11583" xr:uid="{00000000-0005-0000-0000-0000A6320000}"/>
    <cellStyle name="Normal 2 2 2 6 4 2" xfId="11584" xr:uid="{00000000-0005-0000-0000-0000A7320000}"/>
    <cellStyle name="Normal 2 2 2 6 4 2 10" xfId="11585" xr:uid="{00000000-0005-0000-0000-0000A8320000}"/>
    <cellStyle name="Normal 2 2 2 6 4 2 10 2" xfId="11586" xr:uid="{00000000-0005-0000-0000-0000A9320000}"/>
    <cellStyle name="Normal 2 2 2 6 4 2 11" xfId="11587" xr:uid="{00000000-0005-0000-0000-0000AA320000}"/>
    <cellStyle name="Normal 2 2 2 6 4 2 11 2" xfId="11588" xr:uid="{00000000-0005-0000-0000-0000AB320000}"/>
    <cellStyle name="Normal 2 2 2 6 4 2 12" xfId="11589" xr:uid="{00000000-0005-0000-0000-0000AC320000}"/>
    <cellStyle name="Normal 2 2 2 6 4 2 12 2" xfId="11590" xr:uid="{00000000-0005-0000-0000-0000AD320000}"/>
    <cellStyle name="Normal 2 2 2 6 4 2 13" xfId="11591" xr:uid="{00000000-0005-0000-0000-0000AE320000}"/>
    <cellStyle name="Normal 2 2 2 6 4 2 13 2" xfId="11592" xr:uid="{00000000-0005-0000-0000-0000AF320000}"/>
    <cellStyle name="Normal 2 2 2 6 4 2 14" xfId="11593" xr:uid="{00000000-0005-0000-0000-0000B0320000}"/>
    <cellStyle name="Normal 2 2 2 6 4 2 14 2" xfId="11594" xr:uid="{00000000-0005-0000-0000-0000B1320000}"/>
    <cellStyle name="Normal 2 2 2 6 4 2 15" xfId="11595" xr:uid="{00000000-0005-0000-0000-0000B2320000}"/>
    <cellStyle name="Normal 2 2 2 6 4 2 15 2" xfId="11596" xr:uid="{00000000-0005-0000-0000-0000B3320000}"/>
    <cellStyle name="Normal 2 2 2 6 4 2 16" xfId="11597" xr:uid="{00000000-0005-0000-0000-0000B4320000}"/>
    <cellStyle name="Normal 2 2 2 6 4 2 16 2" xfId="11598" xr:uid="{00000000-0005-0000-0000-0000B5320000}"/>
    <cellStyle name="Normal 2 2 2 6 4 2 17" xfId="11599" xr:uid="{00000000-0005-0000-0000-0000B6320000}"/>
    <cellStyle name="Normal 2 2 2 6 4 2 17 2" xfId="11600" xr:uid="{00000000-0005-0000-0000-0000B7320000}"/>
    <cellStyle name="Normal 2 2 2 6 4 2 18" xfId="11601" xr:uid="{00000000-0005-0000-0000-0000B8320000}"/>
    <cellStyle name="Normal 2 2 2 6 4 2 18 2" xfId="11602" xr:uid="{00000000-0005-0000-0000-0000B9320000}"/>
    <cellStyle name="Normal 2 2 2 6 4 2 19" xfId="11603" xr:uid="{00000000-0005-0000-0000-0000BA320000}"/>
    <cellStyle name="Normal 2 2 2 6 4 2 19 2" xfId="11604" xr:uid="{00000000-0005-0000-0000-0000BB320000}"/>
    <cellStyle name="Normal 2 2 2 6 4 2 2" xfId="11605" xr:uid="{00000000-0005-0000-0000-0000BC320000}"/>
    <cellStyle name="Normal 2 2 2 6 4 2 2 2" xfId="11606" xr:uid="{00000000-0005-0000-0000-0000BD320000}"/>
    <cellStyle name="Normal 2 2 2 6 4 2 20" xfId="11607" xr:uid="{00000000-0005-0000-0000-0000BE320000}"/>
    <cellStyle name="Normal 2 2 2 6 4 2 20 2" xfId="11608" xr:uid="{00000000-0005-0000-0000-0000BF320000}"/>
    <cellStyle name="Normal 2 2 2 6 4 2 21" xfId="11609" xr:uid="{00000000-0005-0000-0000-0000C0320000}"/>
    <cellStyle name="Normal 2 2 2 6 4 2 21 2" xfId="11610" xr:uid="{00000000-0005-0000-0000-0000C1320000}"/>
    <cellStyle name="Normal 2 2 2 6 4 2 22" xfId="11611" xr:uid="{00000000-0005-0000-0000-0000C2320000}"/>
    <cellStyle name="Normal 2 2 2 6 4 2 3" xfId="11612" xr:uid="{00000000-0005-0000-0000-0000C3320000}"/>
    <cellStyle name="Normal 2 2 2 6 4 2 3 2" xfId="11613" xr:uid="{00000000-0005-0000-0000-0000C4320000}"/>
    <cellStyle name="Normal 2 2 2 6 4 2 4" xfId="11614" xr:uid="{00000000-0005-0000-0000-0000C5320000}"/>
    <cellStyle name="Normal 2 2 2 6 4 2 4 2" xfId="11615" xr:uid="{00000000-0005-0000-0000-0000C6320000}"/>
    <cellStyle name="Normal 2 2 2 6 4 2 5" xfId="11616" xr:uid="{00000000-0005-0000-0000-0000C7320000}"/>
    <cellStyle name="Normal 2 2 2 6 4 2 5 2" xfId="11617" xr:uid="{00000000-0005-0000-0000-0000C8320000}"/>
    <cellStyle name="Normal 2 2 2 6 4 2 6" xfId="11618" xr:uid="{00000000-0005-0000-0000-0000C9320000}"/>
    <cellStyle name="Normal 2 2 2 6 4 2 6 2" xfId="11619" xr:uid="{00000000-0005-0000-0000-0000CA320000}"/>
    <cellStyle name="Normal 2 2 2 6 4 2 7" xfId="11620" xr:uid="{00000000-0005-0000-0000-0000CB320000}"/>
    <cellStyle name="Normal 2 2 2 6 4 2 7 2" xfId="11621" xr:uid="{00000000-0005-0000-0000-0000CC320000}"/>
    <cellStyle name="Normal 2 2 2 6 4 2 8" xfId="11622" xr:uid="{00000000-0005-0000-0000-0000CD320000}"/>
    <cellStyle name="Normal 2 2 2 6 4 2 8 2" xfId="11623" xr:uid="{00000000-0005-0000-0000-0000CE320000}"/>
    <cellStyle name="Normal 2 2 2 6 4 2 9" xfId="11624" xr:uid="{00000000-0005-0000-0000-0000CF320000}"/>
    <cellStyle name="Normal 2 2 2 6 4 2 9 2" xfId="11625" xr:uid="{00000000-0005-0000-0000-0000D0320000}"/>
    <cellStyle name="Normal 2 2 2 6 4 20" xfId="11626" xr:uid="{00000000-0005-0000-0000-0000D1320000}"/>
    <cellStyle name="Normal 2 2 2 6 4 20 2" xfId="11627" xr:uid="{00000000-0005-0000-0000-0000D2320000}"/>
    <cellStyle name="Normal 2 2 2 6 4 21" xfId="11628" xr:uid="{00000000-0005-0000-0000-0000D3320000}"/>
    <cellStyle name="Normal 2 2 2 6 4 21 2" xfId="11629" xr:uid="{00000000-0005-0000-0000-0000D4320000}"/>
    <cellStyle name="Normal 2 2 2 6 4 22" xfId="11630" xr:uid="{00000000-0005-0000-0000-0000D5320000}"/>
    <cellStyle name="Normal 2 2 2 6 4 22 2" xfId="11631" xr:uid="{00000000-0005-0000-0000-0000D6320000}"/>
    <cellStyle name="Normal 2 2 2 6 4 23" xfId="11632" xr:uid="{00000000-0005-0000-0000-0000D7320000}"/>
    <cellStyle name="Normal 2 2 2 6 4 23 2" xfId="11633" xr:uid="{00000000-0005-0000-0000-0000D8320000}"/>
    <cellStyle name="Normal 2 2 2 6 4 24" xfId="11634" xr:uid="{00000000-0005-0000-0000-0000D9320000}"/>
    <cellStyle name="Normal 2 2 2 6 4 3" xfId="11635" xr:uid="{00000000-0005-0000-0000-0000DA320000}"/>
    <cellStyle name="Normal 2 2 2 6 4 3 10" xfId="11636" xr:uid="{00000000-0005-0000-0000-0000DB320000}"/>
    <cellStyle name="Normal 2 2 2 6 4 3 10 2" xfId="11637" xr:uid="{00000000-0005-0000-0000-0000DC320000}"/>
    <cellStyle name="Normal 2 2 2 6 4 3 11" xfId="11638" xr:uid="{00000000-0005-0000-0000-0000DD320000}"/>
    <cellStyle name="Normal 2 2 2 6 4 3 11 2" xfId="11639" xr:uid="{00000000-0005-0000-0000-0000DE320000}"/>
    <cellStyle name="Normal 2 2 2 6 4 3 12" xfId="11640" xr:uid="{00000000-0005-0000-0000-0000DF320000}"/>
    <cellStyle name="Normal 2 2 2 6 4 3 12 2" xfId="11641" xr:uid="{00000000-0005-0000-0000-0000E0320000}"/>
    <cellStyle name="Normal 2 2 2 6 4 3 13" xfId="11642" xr:uid="{00000000-0005-0000-0000-0000E1320000}"/>
    <cellStyle name="Normal 2 2 2 6 4 3 13 2" xfId="11643" xr:uid="{00000000-0005-0000-0000-0000E2320000}"/>
    <cellStyle name="Normal 2 2 2 6 4 3 14" xfId="11644" xr:uid="{00000000-0005-0000-0000-0000E3320000}"/>
    <cellStyle name="Normal 2 2 2 6 4 3 14 2" xfId="11645" xr:uid="{00000000-0005-0000-0000-0000E4320000}"/>
    <cellStyle name="Normal 2 2 2 6 4 3 15" xfId="11646" xr:uid="{00000000-0005-0000-0000-0000E5320000}"/>
    <cellStyle name="Normal 2 2 2 6 4 3 15 2" xfId="11647" xr:uid="{00000000-0005-0000-0000-0000E6320000}"/>
    <cellStyle name="Normal 2 2 2 6 4 3 16" xfId="11648" xr:uid="{00000000-0005-0000-0000-0000E7320000}"/>
    <cellStyle name="Normal 2 2 2 6 4 3 16 2" xfId="11649" xr:uid="{00000000-0005-0000-0000-0000E8320000}"/>
    <cellStyle name="Normal 2 2 2 6 4 3 17" xfId="11650" xr:uid="{00000000-0005-0000-0000-0000E9320000}"/>
    <cellStyle name="Normal 2 2 2 6 4 3 17 2" xfId="11651" xr:uid="{00000000-0005-0000-0000-0000EA320000}"/>
    <cellStyle name="Normal 2 2 2 6 4 3 18" xfId="11652" xr:uid="{00000000-0005-0000-0000-0000EB320000}"/>
    <cellStyle name="Normal 2 2 2 6 4 3 18 2" xfId="11653" xr:uid="{00000000-0005-0000-0000-0000EC320000}"/>
    <cellStyle name="Normal 2 2 2 6 4 3 19" xfId="11654" xr:uid="{00000000-0005-0000-0000-0000ED320000}"/>
    <cellStyle name="Normal 2 2 2 6 4 3 19 2" xfId="11655" xr:uid="{00000000-0005-0000-0000-0000EE320000}"/>
    <cellStyle name="Normal 2 2 2 6 4 3 2" xfId="11656" xr:uid="{00000000-0005-0000-0000-0000EF320000}"/>
    <cellStyle name="Normal 2 2 2 6 4 3 2 2" xfId="11657" xr:uid="{00000000-0005-0000-0000-0000F0320000}"/>
    <cellStyle name="Normal 2 2 2 6 4 3 20" xfId="11658" xr:uid="{00000000-0005-0000-0000-0000F1320000}"/>
    <cellStyle name="Normal 2 2 2 6 4 3 20 2" xfId="11659" xr:uid="{00000000-0005-0000-0000-0000F2320000}"/>
    <cellStyle name="Normal 2 2 2 6 4 3 21" xfId="11660" xr:uid="{00000000-0005-0000-0000-0000F3320000}"/>
    <cellStyle name="Normal 2 2 2 6 4 3 21 2" xfId="11661" xr:uid="{00000000-0005-0000-0000-0000F4320000}"/>
    <cellStyle name="Normal 2 2 2 6 4 3 22" xfId="11662" xr:uid="{00000000-0005-0000-0000-0000F5320000}"/>
    <cellStyle name="Normal 2 2 2 6 4 3 3" xfId="11663" xr:uid="{00000000-0005-0000-0000-0000F6320000}"/>
    <cellStyle name="Normal 2 2 2 6 4 3 3 2" xfId="11664" xr:uid="{00000000-0005-0000-0000-0000F7320000}"/>
    <cellStyle name="Normal 2 2 2 6 4 3 4" xfId="11665" xr:uid="{00000000-0005-0000-0000-0000F8320000}"/>
    <cellStyle name="Normal 2 2 2 6 4 3 4 2" xfId="11666" xr:uid="{00000000-0005-0000-0000-0000F9320000}"/>
    <cellStyle name="Normal 2 2 2 6 4 3 5" xfId="11667" xr:uid="{00000000-0005-0000-0000-0000FA320000}"/>
    <cellStyle name="Normal 2 2 2 6 4 3 5 2" xfId="11668" xr:uid="{00000000-0005-0000-0000-0000FB320000}"/>
    <cellStyle name="Normal 2 2 2 6 4 3 6" xfId="11669" xr:uid="{00000000-0005-0000-0000-0000FC320000}"/>
    <cellStyle name="Normal 2 2 2 6 4 3 6 2" xfId="11670" xr:uid="{00000000-0005-0000-0000-0000FD320000}"/>
    <cellStyle name="Normal 2 2 2 6 4 3 7" xfId="11671" xr:uid="{00000000-0005-0000-0000-0000FE320000}"/>
    <cellStyle name="Normal 2 2 2 6 4 3 7 2" xfId="11672" xr:uid="{00000000-0005-0000-0000-0000FF320000}"/>
    <cellStyle name="Normal 2 2 2 6 4 3 8" xfId="11673" xr:uid="{00000000-0005-0000-0000-000000330000}"/>
    <cellStyle name="Normal 2 2 2 6 4 3 8 2" xfId="11674" xr:uid="{00000000-0005-0000-0000-000001330000}"/>
    <cellStyle name="Normal 2 2 2 6 4 3 9" xfId="11675" xr:uid="{00000000-0005-0000-0000-000002330000}"/>
    <cellStyle name="Normal 2 2 2 6 4 3 9 2" xfId="11676" xr:uid="{00000000-0005-0000-0000-000003330000}"/>
    <cellStyle name="Normal 2 2 2 6 4 4" xfId="11677" xr:uid="{00000000-0005-0000-0000-000004330000}"/>
    <cellStyle name="Normal 2 2 2 6 4 4 2" xfId="11678" xr:uid="{00000000-0005-0000-0000-000005330000}"/>
    <cellStyle name="Normal 2 2 2 6 4 5" xfId="11679" xr:uid="{00000000-0005-0000-0000-000006330000}"/>
    <cellStyle name="Normal 2 2 2 6 4 5 2" xfId="11680" xr:uid="{00000000-0005-0000-0000-000007330000}"/>
    <cellStyle name="Normal 2 2 2 6 4 6" xfId="11681" xr:uid="{00000000-0005-0000-0000-000008330000}"/>
    <cellStyle name="Normal 2 2 2 6 4 6 2" xfId="11682" xr:uid="{00000000-0005-0000-0000-000009330000}"/>
    <cellStyle name="Normal 2 2 2 6 4 7" xfId="11683" xr:uid="{00000000-0005-0000-0000-00000A330000}"/>
    <cellStyle name="Normal 2 2 2 6 4 7 2" xfId="11684" xr:uid="{00000000-0005-0000-0000-00000B330000}"/>
    <cellStyle name="Normal 2 2 2 6 4 8" xfId="11685" xr:uid="{00000000-0005-0000-0000-00000C330000}"/>
    <cellStyle name="Normal 2 2 2 6 4 8 2" xfId="11686" xr:uid="{00000000-0005-0000-0000-00000D330000}"/>
    <cellStyle name="Normal 2 2 2 6 4 9" xfId="11687" xr:uid="{00000000-0005-0000-0000-00000E330000}"/>
    <cellStyle name="Normal 2 2 2 6 4 9 2" xfId="11688" xr:uid="{00000000-0005-0000-0000-00000F330000}"/>
    <cellStyle name="Normal 2 2 2 6 5" xfId="11689" xr:uid="{00000000-0005-0000-0000-000010330000}"/>
    <cellStyle name="Normal 2 2 2 6 5 10" xfId="11690" xr:uid="{00000000-0005-0000-0000-000011330000}"/>
    <cellStyle name="Normal 2 2 2 6 5 10 2" xfId="11691" xr:uid="{00000000-0005-0000-0000-000012330000}"/>
    <cellStyle name="Normal 2 2 2 6 5 11" xfId="11692" xr:uid="{00000000-0005-0000-0000-000013330000}"/>
    <cellStyle name="Normal 2 2 2 6 5 11 2" xfId="11693" xr:uid="{00000000-0005-0000-0000-000014330000}"/>
    <cellStyle name="Normal 2 2 2 6 5 12" xfId="11694" xr:uid="{00000000-0005-0000-0000-000015330000}"/>
    <cellStyle name="Normal 2 2 2 6 5 12 2" xfId="11695" xr:uid="{00000000-0005-0000-0000-000016330000}"/>
    <cellStyle name="Normal 2 2 2 6 5 13" xfId="11696" xr:uid="{00000000-0005-0000-0000-000017330000}"/>
    <cellStyle name="Normal 2 2 2 6 5 13 2" xfId="11697" xr:uid="{00000000-0005-0000-0000-000018330000}"/>
    <cellStyle name="Normal 2 2 2 6 5 14" xfId="11698" xr:uid="{00000000-0005-0000-0000-000019330000}"/>
    <cellStyle name="Normal 2 2 2 6 5 14 2" xfId="11699" xr:uid="{00000000-0005-0000-0000-00001A330000}"/>
    <cellStyle name="Normal 2 2 2 6 5 15" xfId="11700" xr:uid="{00000000-0005-0000-0000-00001B330000}"/>
    <cellStyle name="Normal 2 2 2 6 5 15 2" xfId="11701" xr:uid="{00000000-0005-0000-0000-00001C330000}"/>
    <cellStyle name="Normal 2 2 2 6 5 16" xfId="11702" xr:uid="{00000000-0005-0000-0000-00001D330000}"/>
    <cellStyle name="Normal 2 2 2 6 5 16 2" xfId="11703" xr:uid="{00000000-0005-0000-0000-00001E330000}"/>
    <cellStyle name="Normal 2 2 2 6 5 17" xfId="11704" xr:uid="{00000000-0005-0000-0000-00001F330000}"/>
    <cellStyle name="Normal 2 2 2 6 5 17 2" xfId="11705" xr:uid="{00000000-0005-0000-0000-000020330000}"/>
    <cellStyle name="Normal 2 2 2 6 5 18" xfId="11706" xr:uid="{00000000-0005-0000-0000-000021330000}"/>
    <cellStyle name="Normal 2 2 2 6 5 18 2" xfId="11707" xr:uid="{00000000-0005-0000-0000-000022330000}"/>
    <cellStyle name="Normal 2 2 2 6 5 19" xfId="11708" xr:uid="{00000000-0005-0000-0000-000023330000}"/>
    <cellStyle name="Normal 2 2 2 6 5 19 2" xfId="11709" xr:uid="{00000000-0005-0000-0000-000024330000}"/>
    <cellStyle name="Normal 2 2 2 6 5 2" xfId="11710" xr:uid="{00000000-0005-0000-0000-000025330000}"/>
    <cellStyle name="Normal 2 2 2 6 5 2 10" xfId="11711" xr:uid="{00000000-0005-0000-0000-000026330000}"/>
    <cellStyle name="Normal 2 2 2 6 5 2 10 2" xfId="11712" xr:uid="{00000000-0005-0000-0000-000027330000}"/>
    <cellStyle name="Normal 2 2 2 6 5 2 11" xfId="11713" xr:uid="{00000000-0005-0000-0000-000028330000}"/>
    <cellStyle name="Normal 2 2 2 6 5 2 11 2" xfId="11714" xr:uid="{00000000-0005-0000-0000-000029330000}"/>
    <cellStyle name="Normal 2 2 2 6 5 2 12" xfId="11715" xr:uid="{00000000-0005-0000-0000-00002A330000}"/>
    <cellStyle name="Normal 2 2 2 6 5 2 12 2" xfId="11716" xr:uid="{00000000-0005-0000-0000-00002B330000}"/>
    <cellStyle name="Normal 2 2 2 6 5 2 13" xfId="11717" xr:uid="{00000000-0005-0000-0000-00002C330000}"/>
    <cellStyle name="Normal 2 2 2 6 5 2 13 2" xfId="11718" xr:uid="{00000000-0005-0000-0000-00002D330000}"/>
    <cellStyle name="Normal 2 2 2 6 5 2 14" xfId="11719" xr:uid="{00000000-0005-0000-0000-00002E330000}"/>
    <cellStyle name="Normal 2 2 2 6 5 2 14 2" xfId="11720" xr:uid="{00000000-0005-0000-0000-00002F330000}"/>
    <cellStyle name="Normal 2 2 2 6 5 2 15" xfId="11721" xr:uid="{00000000-0005-0000-0000-000030330000}"/>
    <cellStyle name="Normal 2 2 2 6 5 2 15 2" xfId="11722" xr:uid="{00000000-0005-0000-0000-000031330000}"/>
    <cellStyle name="Normal 2 2 2 6 5 2 16" xfId="11723" xr:uid="{00000000-0005-0000-0000-000032330000}"/>
    <cellStyle name="Normal 2 2 2 6 5 2 16 2" xfId="11724" xr:uid="{00000000-0005-0000-0000-000033330000}"/>
    <cellStyle name="Normal 2 2 2 6 5 2 17" xfId="11725" xr:uid="{00000000-0005-0000-0000-000034330000}"/>
    <cellStyle name="Normal 2 2 2 6 5 2 17 2" xfId="11726" xr:uid="{00000000-0005-0000-0000-000035330000}"/>
    <cellStyle name="Normal 2 2 2 6 5 2 18" xfId="11727" xr:uid="{00000000-0005-0000-0000-000036330000}"/>
    <cellStyle name="Normal 2 2 2 6 5 2 18 2" xfId="11728" xr:uid="{00000000-0005-0000-0000-000037330000}"/>
    <cellStyle name="Normal 2 2 2 6 5 2 19" xfId="11729" xr:uid="{00000000-0005-0000-0000-000038330000}"/>
    <cellStyle name="Normal 2 2 2 6 5 2 19 2" xfId="11730" xr:uid="{00000000-0005-0000-0000-000039330000}"/>
    <cellStyle name="Normal 2 2 2 6 5 2 2" xfId="11731" xr:uid="{00000000-0005-0000-0000-00003A330000}"/>
    <cellStyle name="Normal 2 2 2 6 5 2 2 2" xfId="11732" xr:uid="{00000000-0005-0000-0000-00003B330000}"/>
    <cellStyle name="Normal 2 2 2 6 5 2 20" xfId="11733" xr:uid="{00000000-0005-0000-0000-00003C330000}"/>
    <cellStyle name="Normal 2 2 2 6 5 2 20 2" xfId="11734" xr:uid="{00000000-0005-0000-0000-00003D330000}"/>
    <cellStyle name="Normal 2 2 2 6 5 2 21" xfId="11735" xr:uid="{00000000-0005-0000-0000-00003E330000}"/>
    <cellStyle name="Normal 2 2 2 6 5 2 21 2" xfId="11736" xr:uid="{00000000-0005-0000-0000-00003F330000}"/>
    <cellStyle name="Normal 2 2 2 6 5 2 22" xfId="11737" xr:uid="{00000000-0005-0000-0000-000040330000}"/>
    <cellStyle name="Normal 2 2 2 6 5 2 3" xfId="11738" xr:uid="{00000000-0005-0000-0000-000041330000}"/>
    <cellStyle name="Normal 2 2 2 6 5 2 3 2" xfId="11739" xr:uid="{00000000-0005-0000-0000-000042330000}"/>
    <cellStyle name="Normal 2 2 2 6 5 2 4" xfId="11740" xr:uid="{00000000-0005-0000-0000-000043330000}"/>
    <cellStyle name="Normal 2 2 2 6 5 2 4 2" xfId="11741" xr:uid="{00000000-0005-0000-0000-000044330000}"/>
    <cellStyle name="Normal 2 2 2 6 5 2 5" xfId="11742" xr:uid="{00000000-0005-0000-0000-000045330000}"/>
    <cellStyle name="Normal 2 2 2 6 5 2 5 2" xfId="11743" xr:uid="{00000000-0005-0000-0000-000046330000}"/>
    <cellStyle name="Normal 2 2 2 6 5 2 6" xfId="11744" xr:uid="{00000000-0005-0000-0000-000047330000}"/>
    <cellStyle name="Normal 2 2 2 6 5 2 6 2" xfId="11745" xr:uid="{00000000-0005-0000-0000-000048330000}"/>
    <cellStyle name="Normal 2 2 2 6 5 2 7" xfId="11746" xr:uid="{00000000-0005-0000-0000-000049330000}"/>
    <cellStyle name="Normal 2 2 2 6 5 2 7 2" xfId="11747" xr:uid="{00000000-0005-0000-0000-00004A330000}"/>
    <cellStyle name="Normal 2 2 2 6 5 2 8" xfId="11748" xr:uid="{00000000-0005-0000-0000-00004B330000}"/>
    <cellStyle name="Normal 2 2 2 6 5 2 8 2" xfId="11749" xr:uid="{00000000-0005-0000-0000-00004C330000}"/>
    <cellStyle name="Normal 2 2 2 6 5 2 9" xfId="11750" xr:uid="{00000000-0005-0000-0000-00004D330000}"/>
    <cellStyle name="Normal 2 2 2 6 5 2 9 2" xfId="11751" xr:uid="{00000000-0005-0000-0000-00004E330000}"/>
    <cellStyle name="Normal 2 2 2 6 5 20" xfId="11752" xr:uid="{00000000-0005-0000-0000-00004F330000}"/>
    <cellStyle name="Normal 2 2 2 6 5 20 2" xfId="11753" xr:uid="{00000000-0005-0000-0000-000050330000}"/>
    <cellStyle name="Normal 2 2 2 6 5 21" xfId="11754" xr:uid="{00000000-0005-0000-0000-000051330000}"/>
    <cellStyle name="Normal 2 2 2 6 5 21 2" xfId="11755" xr:uid="{00000000-0005-0000-0000-000052330000}"/>
    <cellStyle name="Normal 2 2 2 6 5 22" xfId="11756" xr:uid="{00000000-0005-0000-0000-000053330000}"/>
    <cellStyle name="Normal 2 2 2 6 5 22 2" xfId="11757" xr:uid="{00000000-0005-0000-0000-000054330000}"/>
    <cellStyle name="Normal 2 2 2 6 5 23" xfId="11758" xr:uid="{00000000-0005-0000-0000-000055330000}"/>
    <cellStyle name="Normal 2 2 2 6 5 23 2" xfId="11759" xr:uid="{00000000-0005-0000-0000-000056330000}"/>
    <cellStyle name="Normal 2 2 2 6 5 24" xfId="11760" xr:uid="{00000000-0005-0000-0000-000057330000}"/>
    <cellStyle name="Normal 2 2 2 6 5 3" xfId="11761" xr:uid="{00000000-0005-0000-0000-000058330000}"/>
    <cellStyle name="Normal 2 2 2 6 5 3 10" xfId="11762" xr:uid="{00000000-0005-0000-0000-000059330000}"/>
    <cellStyle name="Normal 2 2 2 6 5 3 10 2" xfId="11763" xr:uid="{00000000-0005-0000-0000-00005A330000}"/>
    <cellStyle name="Normal 2 2 2 6 5 3 11" xfId="11764" xr:uid="{00000000-0005-0000-0000-00005B330000}"/>
    <cellStyle name="Normal 2 2 2 6 5 3 11 2" xfId="11765" xr:uid="{00000000-0005-0000-0000-00005C330000}"/>
    <cellStyle name="Normal 2 2 2 6 5 3 12" xfId="11766" xr:uid="{00000000-0005-0000-0000-00005D330000}"/>
    <cellStyle name="Normal 2 2 2 6 5 3 12 2" xfId="11767" xr:uid="{00000000-0005-0000-0000-00005E330000}"/>
    <cellStyle name="Normal 2 2 2 6 5 3 13" xfId="11768" xr:uid="{00000000-0005-0000-0000-00005F330000}"/>
    <cellStyle name="Normal 2 2 2 6 5 3 13 2" xfId="11769" xr:uid="{00000000-0005-0000-0000-000060330000}"/>
    <cellStyle name="Normal 2 2 2 6 5 3 14" xfId="11770" xr:uid="{00000000-0005-0000-0000-000061330000}"/>
    <cellStyle name="Normal 2 2 2 6 5 3 14 2" xfId="11771" xr:uid="{00000000-0005-0000-0000-000062330000}"/>
    <cellStyle name="Normal 2 2 2 6 5 3 15" xfId="11772" xr:uid="{00000000-0005-0000-0000-000063330000}"/>
    <cellStyle name="Normal 2 2 2 6 5 3 15 2" xfId="11773" xr:uid="{00000000-0005-0000-0000-000064330000}"/>
    <cellStyle name="Normal 2 2 2 6 5 3 16" xfId="11774" xr:uid="{00000000-0005-0000-0000-000065330000}"/>
    <cellStyle name="Normal 2 2 2 6 5 3 16 2" xfId="11775" xr:uid="{00000000-0005-0000-0000-000066330000}"/>
    <cellStyle name="Normal 2 2 2 6 5 3 17" xfId="11776" xr:uid="{00000000-0005-0000-0000-000067330000}"/>
    <cellStyle name="Normal 2 2 2 6 5 3 17 2" xfId="11777" xr:uid="{00000000-0005-0000-0000-000068330000}"/>
    <cellStyle name="Normal 2 2 2 6 5 3 18" xfId="11778" xr:uid="{00000000-0005-0000-0000-000069330000}"/>
    <cellStyle name="Normal 2 2 2 6 5 3 18 2" xfId="11779" xr:uid="{00000000-0005-0000-0000-00006A330000}"/>
    <cellStyle name="Normal 2 2 2 6 5 3 19" xfId="11780" xr:uid="{00000000-0005-0000-0000-00006B330000}"/>
    <cellStyle name="Normal 2 2 2 6 5 3 19 2" xfId="11781" xr:uid="{00000000-0005-0000-0000-00006C330000}"/>
    <cellStyle name="Normal 2 2 2 6 5 3 2" xfId="11782" xr:uid="{00000000-0005-0000-0000-00006D330000}"/>
    <cellStyle name="Normal 2 2 2 6 5 3 2 2" xfId="11783" xr:uid="{00000000-0005-0000-0000-00006E330000}"/>
    <cellStyle name="Normal 2 2 2 6 5 3 20" xfId="11784" xr:uid="{00000000-0005-0000-0000-00006F330000}"/>
    <cellStyle name="Normal 2 2 2 6 5 3 20 2" xfId="11785" xr:uid="{00000000-0005-0000-0000-000070330000}"/>
    <cellStyle name="Normal 2 2 2 6 5 3 21" xfId="11786" xr:uid="{00000000-0005-0000-0000-000071330000}"/>
    <cellStyle name="Normal 2 2 2 6 5 3 21 2" xfId="11787" xr:uid="{00000000-0005-0000-0000-000072330000}"/>
    <cellStyle name="Normal 2 2 2 6 5 3 22" xfId="11788" xr:uid="{00000000-0005-0000-0000-000073330000}"/>
    <cellStyle name="Normal 2 2 2 6 5 3 3" xfId="11789" xr:uid="{00000000-0005-0000-0000-000074330000}"/>
    <cellStyle name="Normal 2 2 2 6 5 3 3 2" xfId="11790" xr:uid="{00000000-0005-0000-0000-000075330000}"/>
    <cellStyle name="Normal 2 2 2 6 5 3 4" xfId="11791" xr:uid="{00000000-0005-0000-0000-000076330000}"/>
    <cellStyle name="Normal 2 2 2 6 5 3 4 2" xfId="11792" xr:uid="{00000000-0005-0000-0000-000077330000}"/>
    <cellStyle name="Normal 2 2 2 6 5 3 5" xfId="11793" xr:uid="{00000000-0005-0000-0000-000078330000}"/>
    <cellStyle name="Normal 2 2 2 6 5 3 5 2" xfId="11794" xr:uid="{00000000-0005-0000-0000-000079330000}"/>
    <cellStyle name="Normal 2 2 2 6 5 3 6" xfId="11795" xr:uid="{00000000-0005-0000-0000-00007A330000}"/>
    <cellStyle name="Normal 2 2 2 6 5 3 6 2" xfId="11796" xr:uid="{00000000-0005-0000-0000-00007B330000}"/>
    <cellStyle name="Normal 2 2 2 6 5 3 7" xfId="11797" xr:uid="{00000000-0005-0000-0000-00007C330000}"/>
    <cellStyle name="Normal 2 2 2 6 5 3 7 2" xfId="11798" xr:uid="{00000000-0005-0000-0000-00007D330000}"/>
    <cellStyle name="Normal 2 2 2 6 5 3 8" xfId="11799" xr:uid="{00000000-0005-0000-0000-00007E330000}"/>
    <cellStyle name="Normal 2 2 2 6 5 3 8 2" xfId="11800" xr:uid="{00000000-0005-0000-0000-00007F330000}"/>
    <cellStyle name="Normal 2 2 2 6 5 3 9" xfId="11801" xr:uid="{00000000-0005-0000-0000-000080330000}"/>
    <cellStyle name="Normal 2 2 2 6 5 3 9 2" xfId="11802" xr:uid="{00000000-0005-0000-0000-000081330000}"/>
    <cellStyle name="Normal 2 2 2 6 5 4" xfId="11803" xr:uid="{00000000-0005-0000-0000-000082330000}"/>
    <cellStyle name="Normal 2 2 2 6 5 4 2" xfId="11804" xr:uid="{00000000-0005-0000-0000-000083330000}"/>
    <cellStyle name="Normal 2 2 2 6 5 5" xfId="11805" xr:uid="{00000000-0005-0000-0000-000084330000}"/>
    <cellStyle name="Normal 2 2 2 6 5 5 2" xfId="11806" xr:uid="{00000000-0005-0000-0000-000085330000}"/>
    <cellStyle name="Normal 2 2 2 6 5 6" xfId="11807" xr:uid="{00000000-0005-0000-0000-000086330000}"/>
    <cellStyle name="Normal 2 2 2 6 5 6 2" xfId="11808" xr:uid="{00000000-0005-0000-0000-000087330000}"/>
    <cellStyle name="Normal 2 2 2 6 5 7" xfId="11809" xr:uid="{00000000-0005-0000-0000-000088330000}"/>
    <cellStyle name="Normal 2 2 2 6 5 7 2" xfId="11810" xr:uid="{00000000-0005-0000-0000-000089330000}"/>
    <cellStyle name="Normal 2 2 2 6 5 8" xfId="11811" xr:uid="{00000000-0005-0000-0000-00008A330000}"/>
    <cellStyle name="Normal 2 2 2 6 5 8 2" xfId="11812" xr:uid="{00000000-0005-0000-0000-00008B330000}"/>
    <cellStyle name="Normal 2 2 2 6 5 9" xfId="11813" xr:uid="{00000000-0005-0000-0000-00008C330000}"/>
    <cellStyle name="Normal 2 2 2 6 5 9 2" xfId="11814" xr:uid="{00000000-0005-0000-0000-00008D330000}"/>
    <cellStyle name="Normal 2 2 2 6 6" xfId="11815" xr:uid="{00000000-0005-0000-0000-00008E330000}"/>
    <cellStyle name="Normal 2 2 2 6 6 10" xfId="11816" xr:uid="{00000000-0005-0000-0000-00008F330000}"/>
    <cellStyle name="Normal 2 2 2 6 6 10 2" xfId="11817" xr:uid="{00000000-0005-0000-0000-000090330000}"/>
    <cellStyle name="Normal 2 2 2 6 6 11" xfId="11818" xr:uid="{00000000-0005-0000-0000-000091330000}"/>
    <cellStyle name="Normal 2 2 2 6 6 11 2" xfId="11819" xr:uid="{00000000-0005-0000-0000-000092330000}"/>
    <cellStyle name="Normal 2 2 2 6 6 12" xfId="11820" xr:uid="{00000000-0005-0000-0000-000093330000}"/>
    <cellStyle name="Normal 2 2 2 6 6 12 2" xfId="11821" xr:uid="{00000000-0005-0000-0000-000094330000}"/>
    <cellStyle name="Normal 2 2 2 6 6 13" xfId="11822" xr:uid="{00000000-0005-0000-0000-000095330000}"/>
    <cellStyle name="Normal 2 2 2 6 6 13 2" xfId="11823" xr:uid="{00000000-0005-0000-0000-000096330000}"/>
    <cellStyle name="Normal 2 2 2 6 6 14" xfId="11824" xr:uid="{00000000-0005-0000-0000-000097330000}"/>
    <cellStyle name="Normal 2 2 2 6 6 14 2" xfId="11825" xr:uid="{00000000-0005-0000-0000-000098330000}"/>
    <cellStyle name="Normal 2 2 2 6 6 15" xfId="11826" xr:uid="{00000000-0005-0000-0000-000099330000}"/>
    <cellStyle name="Normal 2 2 2 6 6 15 2" xfId="11827" xr:uid="{00000000-0005-0000-0000-00009A330000}"/>
    <cellStyle name="Normal 2 2 2 6 6 16" xfId="11828" xr:uid="{00000000-0005-0000-0000-00009B330000}"/>
    <cellStyle name="Normal 2 2 2 6 6 16 2" xfId="11829" xr:uid="{00000000-0005-0000-0000-00009C330000}"/>
    <cellStyle name="Normal 2 2 2 6 6 17" xfId="11830" xr:uid="{00000000-0005-0000-0000-00009D330000}"/>
    <cellStyle name="Normal 2 2 2 6 6 17 2" xfId="11831" xr:uid="{00000000-0005-0000-0000-00009E330000}"/>
    <cellStyle name="Normal 2 2 2 6 6 18" xfId="11832" xr:uid="{00000000-0005-0000-0000-00009F330000}"/>
    <cellStyle name="Normal 2 2 2 6 6 18 2" xfId="11833" xr:uid="{00000000-0005-0000-0000-0000A0330000}"/>
    <cellStyle name="Normal 2 2 2 6 6 19" xfId="11834" xr:uid="{00000000-0005-0000-0000-0000A1330000}"/>
    <cellStyle name="Normal 2 2 2 6 6 19 2" xfId="11835" xr:uid="{00000000-0005-0000-0000-0000A2330000}"/>
    <cellStyle name="Normal 2 2 2 6 6 2" xfId="11836" xr:uid="{00000000-0005-0000-0000-0000A3330000}"/>
    <cellStyle name="Normal 2 2 2 6 6 2 2" xfId="11837" xr:uid="{00000000-0005-0000-0000-0000A4330000}"/>
    <cellStyle name="Normal 2 2 2 6 6 20" xfId="11838" xr:uid="{00000000-0005-0000-0000-0000A5330000}"/>
    <cellStyle name="Normal 2 2 2 6 6 20 2" xfId="11839" xr:uid="{00000000-0005-0000-0000-0000A6330000}"/>
    <cellStyle name="Normal 2 2 2 6 6 21" xfId="11840" xr:uid="{00000000-0005-0000-0000-0000A7330000}"/>
    <cellStyle name="Normal 2 2 2 6 6 21 2" xfId="11841" xr:uid="{00000000-0005-0000-0000-0000A8330000}"/>
    <cellStyle name="Normal 2 2 2 6 6 22" xfId="11842" xr:uid="{00000000-0005-0000-0000-0000A9330000}"/>
    <cellStyle name="Normal 2 2 2 6 6 3" xfId="11843" xr:uid="{00000000-0005-0000-0000-0000AA330000}"/>
    <cellStyle name="Normal 2 2 2 6 6 3 2" xfId="11844" xr:uid="{00000000-0005-0000-0000-0000AB330000}"/>
    <cellStyle name="Normal 2 2 2 6 6 4" xfId="11845" xr:uid="{00000000-0005-0000-0000-0000AC330000}"/>
    <cellStyle name="Normal 2 2 2 6 6 4 2" xfId="11846" xr:uid="{00000000-0005-0000-0000-0000AD330000}"/>
    <cellStyle name="Normal 2 2 2 6 6 5" xfId="11847" xr:uid="{00000000-0005-0000-0000-0000AE330000}"/>
    <cellStyle name="Normal 2 2 2 6 6 5 2" xfId="11848" xr:uid="{00000000-0005-0000-0000-0000AF330000}"/>
    <cellStyle name="Normal 2 2 2 6 6 6" xfId="11849" xr:uid="{00000000-0005-0000-0000-0000B0330000}"/>
    <cellStyle name="Normal 2 2 2 6 6 6 2" xfId="11850" xr:uid="{00000000-0005-0000-0000-0000B1330000}"/>
    <cellStyle name="Normal 2 2 2 6 6 7" xfId="11851" xr:uid="{00000000-0005-0000-0000-0000B2330000}"/>
    <cellStyle name="Normal 2 2 2 6 6 7 2" xfId="11852" xr:uid="{00000000-0005-0000-0000-0000B3330000}"/>
    <cellStyle name="Normal 2 2 2 6 6 8" xfId="11853" xr:uid="{00000000-0005-0000-0000-0000B4330000}"/>
    <cellStyle name="Normal 2 2 2 6 6 8 2" xfId="11854" xr:uid="{00000000-0005-0000-0000-0000B5330000}"/>
    <cellStyle name="Normal 2 2 2 6 6 9" xfId="11855" xr:uid="{00000000-0005-0000-0000-0000B6330000}"/>
    <cellStyle name="Normal 2 2 2 6 6 9 2" xfId="11856" xr:uid="{00000000-0005-0000-0000-0000B7330000}"/>
    <cellStyle name="Normal 2 2 2 6 7" xfId="11857" xr:uid="{00000000-0005-0000-0000-0000B8330000}"/>
    <cellStyle name="Normal 2 2 2 6 7 10" xfId="11858" xr:uid="{00000000-0005-0000-0000-0000B9330000}"/>
    <cellStyle name="Normal 2 2 2 6 7 10 2" xfId="11859" xr:uid="{00000000-0005-0000-0000-0000BA330000}"/>
    <cellStyle name="Normal 2 2 2 6 7 11" xfId="11860" xr:uid="{00000000-0005-0000-0000-0000BB330000}"/>
    <cellStyle name="Normal 2 2 2 6 7 11 2" xfId="11861" xr:uid="{00000000-0005-0000-0000-0000BC330000}"/>
    <cellStyle name="Normal 2 2 2 6 7 12" xfId="11862" xr:uid="{00000000-0005-0000-0000-0000BD330000}"/>
    <cellStyle name="Normal 2 2 2 6 7 12 2" xfId="11863" xr:uid="{00000000-0005-0000-0000-0000BE330000}"/>
    <cellStyle name="Normal 2 2 2 6 7 13" xfId="11864" xr:uid="{00000000-0005-0000-0000-0000BF330000}"/>
    <cellStyle name="Normal 2 2 2 6 7 13 2" xfId="11865" xr:uid="{00000000-0005-0000-0000-0000C0330000}"/>
    <cellStyle name="Normal 2 2 2 6 7 14" xfId="11866" xr:uid="{00000000-0005-0000-0000-0000C1330000}"/>
    <cellStyle name="Normal 2 2 2 6 7 14 2" xfId="11867" xr:uid="{00000000-0005-0000-0000-0000C2330000}"/>
    <cellStyle name="Normal 2 2 2 6 7 15" xfId="11868" xr:uid="{00000000-0005-0000-0000-0000C3330000}"/>
    <cellStyle name="Normal 2 2 2 6 7 15 2" xfId="11869" xr:uid="{00000000-0005-0000-0000-0000C4330000}"/>
    <cellStyle name="Normal 2 2 2 6 7 16" xfId="11870" xr:uid="{00000000-0005-0000-0000-0000C5330000}"/>
    <cellStyle name="Normal 2 2 2 6 7 16 2" xfId="11871" xr:uid="{00000000-0005-0000-0000-0000C6330000}"/>
    <cellStyle name="Normal 2 2 2 6 7 17" xfId="11872" xr:uid="{00000000-0005-0000-0000-0000C7330000}"/>
    <cellStyle name="Normal 2 2 2 6 7 17 2" xfId="11873" xr:uid="{00000000-0005-0000-0000-0000C8330000}"/>
    <cellStyle name="Normal 2 2 2 6 7 18" xfId="11874" xr:uid="{00000000-0005-0000-0000-0000C9330000}"/>
    <cellStyle name="Normal 2 2 2 6 7 18 2" xfId="11875" xr:uid="{00000000-0005-0000-0000-0000CA330000}"/>
    <cellStyle name="Normal 2 2 2 6 7 19" xfId="11876" xr:uid="{00000000-0005-0000-0000-0000CB330000}"/>
    <cellStyle name="Normal 2 2 2 6 7 19 2" xfId="11877" xr:uid="{00000000-0005-0000-0000-0000CC330000}"/>
    <cellStyle name="Normal 2 2 2 6 7 2" xfId="11878" xr:uid="{00000000-0005-0000-0000-0000CD330000}"/>
    <cellStyle name="Normal 2 2 2 6 7 2 2" xfId="11879" xr:uid="{00000000-0005-0000-0000-0000CE330000}"/>
    <cellStyle name="Normal 2 2 2 6 7 20" xfId="11880" xr:uid="{00000000-0005-0000-0000-0000CF330000}"/>
    <cellStyle name="Normal 2 2 2 6 7 20 2" xfId="11881" xr:uid="{00000000-0005-0000-0000-0000D0330000}"/>
    <cellStyle name="Normal 2 2 2 6 7 21" xfId="11882" xr:uid="{00000000-0005-0000-0000-0000D1330000}"/>
    <cellStyle name="Normal 2 2 2 6 7 21 2" xfId="11883" xr:uid="{00000000-0005-0000-0000-0000D2330000}"/>
    <cellStyle name="Normal 2 2 2 6 7 22" xfId="11884" xr:uid="{00000000-0005-0000-0000-0000D3330000}"/>
    <cellStyle name="Normal 2 2 2 6 7 3" xfId="11885" xr:uid="{00000000-0005-0000-0000-0000D4330000}"/>
    <cellStyle name="Normal 2 2 2 6 7 3 2" xfId="11886" xr:uid="{00000000-0005-0000-0000-0000D5330000}"/>
    <cellStyle name="Normal 2 2 2 6 7 4" xfId="11887" xr:uid="{00000000-0005-0000-0000-0000D6330000}"/>
    <cellStyle name="Normal 2 2 2 6 7 4 2" xfId="11888" xr:uid="{00000000-0005-0000-0000-0000D7330000}"/>
    <cellStyle name="Normal 2 2 2 6 7 5" xfId="11889" xr:uid="{00000000-0005-0000-0000-0000D8330000}"/>
    <cellStyle name="Normal 2 2 2 6 7 5 2" xfId="11890" xr:uid="{00000000-0005-0000-0000-0000D9330000}"/>
    <cellStyle name="Normal 2 2 2 6 7 6" xfId="11891" xr:uid="{00000000-0005-0000-0000-0000DA330000}"/>
    <cellStyle name="Normal 2 2 2 6 7 6 2" xfId="11892" xr:uid="{00000000-0005-0000-0000-0000DB330000}"/>
    <cellStyle name="Normal 2 2 2 6 7 7" xfId="11893" xr:uid="{00000000-0005-0000-0000-0000DC330000}"/>
    <cellStyle name="Normal 2 2 2 6 7 7 2" xfId="11894" xr:uid="{00000000-0005-0000-0000-0000DD330000}"/>
    <cellStyle name="Normal 2 2 2 6 7 8" xfId="11895" xr:uid="{00000000-0005-0000-0000-0000DE330000}"/>
    <cellStyle name="Normal 2 2 2 6 7 8 2" xfId="11896" xr:uid="{00000000-0005-0000-0000-0000DF330000}"/>
    <cellStyle name="Normal 2 2 2 6 7 9" xfId="11897" xr:uid="{00000000-0005-0000-0000-0000E0330000}"/>
    <cellStyle name="Normal 2 2 2 6 7 9 2" xfId="11898" xr:uid="{00000000-0005-0000-0000-0000E1330000}"/>
    <cellStyle name="Normal 2 2 2 6 8" xfId="11899" xr:uid="{00000000-0005-0000-0000-0000E2330000}"/>
    <cellStyle name="Normal 2 2 2 6 8 2" xfId="11900" xr:uid="{00000000-0005-0000-0000-0000E3330000}"/>
    <cellStyle name="Normal 2 2 2 6 9" xfId="11901" xr:uid="{00000000-0005-0000-0000-0000E4330000}"/>
    <cellStyle name="Normal 2 2 2 6 9 2" xfId="11902" xr:uid="{00000000-0005-0000-0000-0000E5330000}"/>
    <cellStyle name="Normal 2 2 2 7" xfId="11903" xr:uid="{00000000-0005-0000-0000-0000E6330000}"/>
    <cellStyle name="Normal 2 2 2 7 10" xfId="11904" xr:uid="{00000000-0005-0000-0000-0000E7330000}"/>
    <cellStyle name="Normal 2 2 2 7 10 2" xfId="11905" xr:uid="{00000000-0005-0000-0000-0000E8330000}"/>
    <cellStyle name="Normal 2 2 2 7 11" xfId="11906" xr:uid="{00000000-0005-0000-0000-0000E9330000}"/>
    <cellStyle name="Normal 2 2 2 7 11 2" xfId="11907" xr:uid="{00000000-0005-0000-0000-0000EA330000}"/>
    <cellStyle name="Normal 2 2 2 7 12" xfId="11908" xr:uid="{00000000-0005-0000-0000-0000EB330000}"/>
    <cellStyle name="Normal 2 2 2 7 12 2" xfId="11909" xr:uid="{00000000-0005-0000-0000-0000EC330000}"/>
    <cellStyle name="Normal 2 2 2 7 13" xfId="11910" xr:uid="{00000000-0005-0000-0000-0000ED330000}"/>
    <cellStyle name="Normal 2 2 2 7 13 2" xfId="11911" xr:uid="{00000000-0005-0000-0000-0000EE330000}"/>
    <cellStyle name="Normal 2 2 2 7 14" xfId="11912" xr:uid="{00000000-0005-0000-0000-0000EF330000}"/>
    <cellStyle name="Normal 2 2 2 7 14 2" xfId="11913" xr:uid="{00000000-0005-0000-0000-0000F0330000}"/>
    <cellStyle name="Normal 2 2 2 7 15" xfId="11914" xr:uid="{00000000-0005-0000-0000-0000F1330000}"/>
    <cellStyle name="Normal 2 2 2 7 15 2" xfId="11915" xr:uid="{00000000-0005-0000-0000-0000F2330000}"/>
    <cellStyle name="Normal 2 2 2 7 16" xfId="11916" xr:uid="{00000000-0005-0000-0000-0000F3330000}"/>
    <cellStyle name="Normal 2 2 2 7 16 2" xfId="11917" xr:uid="{00000000-0005-0000-0000-0000F4330000}"/>
    <cellStyle name="Normal 2 2 2 7 17" xfId="11918" xr:uid="{00000000-0005-0000-0000-0000F5330000}"/>
    <cellStyle name="Normal 2 2 2 7 17 2" xfId="11919" xr:uid="{00000000-0005-0000-0000-0000F6330000}"/>
    <cellStyle name="Normal 2 2 2 7 18" xfId="11920" xr:uid="{00000000-0005-0000-0000-0000F7330000}"/>
    <cellStyle name="Normal 2 2 2 7 18 2" xfId="11921" xr:uid="{00000000-0005-0000-0000-0000F8330000}"/>
    <cellStyle name="Normal 2 2 2 7 19" xfId="11922" xr:uid="{00000000-0005-0000-0000-0000F9330000}"/>
    <cellStyle name="Normal 2 2 2 7 19 2" xfId="11923" xr:uid="{00000000-0005-0000-0000-0000FA330000}"/>
    <cellStyle name="Normal 2 2 2 7 2" xfId="11924" xr:uid="{00000000-0005-0000-0000-0000FB330000}"/>
    <cellStyle name="Normal 2 2 2 7 2 10" xfId="11925" xr:uid="{00000000-0005-0000-0000-0000FC330000}"/>
    <cellStyle name="Normal 2 2 2 7 2 10 2" xfId="11926" xr:uid="{00000000-0005-0000-0000-0000FD330000}"/>
    <cellStyle name="Normal 2 2 2 7 2 11" xfId="11927" xr:uid="{00000000-0005-0000-0000-0000FE330000}"/>
    <cellStyle name="Normal 2 2 2 7 2 11 2" xfId="11928" xr:uid="{00000000-0005-0000-0000-0000FF330000}"/>
    <cellStyle name="Normal 2 2 2 7 2 12" xfId="11929" xr:uid="{00000000-0005-0000-0000-000000340000}"/>
    <cellStyle name="Normal 2 2 2 7 2 12 2" xfId="11930" xr:uid="{00000000-0005-0000-0000-000001340000}"/>
    <cellStyle name="Normal 2 2 2 7 2 13" xfId="11931" xr:uid="{00000000-0005-0000-0000-000002340000}"/>
    <cellStyle name="Normal 2 2 2 7 2 13 2" xfId="11932" xr:uid="{00000000-0005-0000-0000-000003340000}"/>
    <cellStyle name="Normal 2 2 2 7 2 14" xfId="11933" xr:uid="{00000000-0005-0000-0000-000004340000}"/>
    <cellStyle name="Normal 2 2 2 7 2 14 2" xfId="11934" xr:uid="{00000000-0005-0000-0000-000005340000}"/>
    <cellStyle name="Normal 2 2 2 7 2 15" xfId="11935" xr:uid="{00000000-0005-0000-0000-000006340000}"/>
    <cellStyle name="Normal 2 2 2 7 2 15 2" xfId="11936" xr:uid="{00000000-0005-0000-0000-000007340000}"/>
    <cellStyle name="Normal 2 2 2 7 2 16" xfId="11937" xr:uid="{00000000-0005-0000-0000-000008340000}"/>
    <cellStyle name="Normal 2 2 2 7 2 16 2" xfId="11938" xr:uid="{00000000-0005-0000-0000-000009340000}"/>
    <cellStyle name="Normal 2 2 2 7 2 17" xfId="11939" xr:uid="{00000000-0005-0000-0000-00000A340000}"/>
    <cellStyle name="Normal 2 2 2 7 2 17 2" xfId="11940" xr:uid="{00000000-0005-0000-0000-00000B340000}"/>
    <cellStyle name="Normal 2 2 2 7 2 18" xfId="11941" xr:uid="{00000000-0005-0000-0000-00000C340000}"/>
    <cellStyle name="Normal 2 2 2 7 2 18 2" xfId="11942" xr:uid="{00000000-0005-0000-0000-00000D340000}"/>
    <cellStyle name="Normal 2 2 2 7 2 19" xfId="11943" xr:uid="{00000000-0005-0000-0000-00000E340000}"/>
    <cellStyle name="Normal 2 2 2 7 2 19 2" xfId="11944" xr:uid="{00000000-0005-0000-0000-00000F340000}"/>
    <cellStyle name="Normal 2 2 2 7 2 2" xfId="11945" xr:uid="{00000000-0005-0000-0000-000010340000}"/>
    <cellStyle name="Normal 2 2 2 7 2 2 10" xfId="11946" xr:uid="{00000000-0005-0000-0000-000011340000}"/>
    <cellStyle name="Normal 2 2 2 7 2 2 10 2" xfId="11947" xr:uid="{00000000-0005-0000-0000-000012340000}"/>
    <cellStyle name="Normal 2 2 2 7 2 2 11" xfId="11948" xr:uid="{00000000-0005-0000-0000-000013340000}"/>
    <cellStyle name="Normal 2 2 2 7 2 2 11 2" xfId="11949" xr:uid="{00000000-0005-0000-0000-000014340000}"/>
    <cellStyle name="Normal 2 2 2 7 2 2 12" xfId="11950" xr:uid="{00000000-0005-0000-0000-000015340000}"/>
    <cellStyle name="Normal 2 2 2 7 2 2 12 2" xfId="11951" xr:uid="{00000000-0005-0000-0000-000016340000}"/>
    <cellStyle name="Normal 2 2 2 7 2 2 13" xfId="11952" xr:uid="{00000000-0005-0000-0000-000017340000}"/>
    <cellStyle name="Normal 2 2 2 7 2 2 13 2" xfId="11953" xr:uid="{00000000-0005-0000-0000-000018340000}"/>
    <cellStyle name="Normal 2 2 2 7 2 2 14" xfId="11954" xr:uid="{00000000-0005-0000-0000-000019340000}"/>
    <cellStyle name="Normal 2 2 2 7 2 2 14 2" xfId="11955" xr:uid="{00000000-0005-0000-0000-00001A340000}"/>
    <cellStyle name="Normal 2 2 2 7 2 2 15" xfId="11956" xr:uid="{00000000-0005-0000-0000-00001B340000}"/>
    <cellStyle name="Normal 2 2 2 7 2 2 15 2" xfId="11957" xr:uid="{00000000-0005-0000-0000-00001C340000}"/>
    <cellStyle name="Normal 2 2 2 7 2 2 16" xfId="11958" xr:uid="{00000000-0005-0000-0000-00001D340000}"/>
    <cellStyle name="Normal 2 2 2 7 2 2 16 2" xfId="11959" xr:uid="{00000000-0005-0000-0000-00001E340000}"/>
    <cellStyle name="Normal 2 2 2 7 2 2 17" xfId="11960" xr:uid="{00000000-0005-0000-0000-00001F340000}"/>
    <cellStyle name="Normal 2 2 2 7 2 2 17 2" xfId="11961" xr:uid="{00000000-0005-0000-0000-000020340000}"/>
    <cellStyle name="Normal 2 2 2 7 2 2 18" xfId="11962" xr:uid="{00000000-0005-0000-0000-000021340000}"/>
    <cellStyle name="Normal 2 2 2 7 2 2 18 2" xfId="11963" xr:uid="{00000000-0005-0000-0000-000022340000}"/>
    <cellStyle name="Normal 2 2 2 7 2 2 19" xfId="11964" xr:uid="{00000000-0005-0000-0000-000023340000}"/>
    <cellStyle name="Normal 2 2 2 7 2 2 19 2" xfId="11965" xr:uid="{00000000-0005-0000-0000-000024340000}"/>
    <cellStyle name="Normal 2 2 2 7 2 2 2" xfId="11966" xr:uid="{00000000-0005-0000-0000-000025340000}"/>
    <cellStyle name="Normal 2 2 2 7 2 2 2 2" xfId="11967" xr:uid="{00000000-0005-0000-0000-000026340000}"/>
    <cellStyle name="Normal 2 2 2 7 2 2 20" xfId="11968" xr:uid="{00000000-0005-0000-0000-000027340000}"/>
    <cellStyle name="Normal 2 2 2 7 2 2 20 2" xfId="11969" xr:uid="{00000000-0005-0000-0000-000028340000}"/>
    <cellStyle name="Normal 2 2 2 7 2 2 21" xfId="11970" xr:uid="{00000000-0005-0000-0000-000029340000}"/>
    <cellStyle name="Normal 2 2 2 7 2 2 21 2" xfId="11971" xr:uid="{00000000-0005-0000-0000-00002A340000}"/>
    <cellStyle name="Normal 2 2 2 7 2 2 22" xfId="11972" xr:uid="{00000000-0005-0000-0000-00002B340000}"/>
    <cellStyle name="Normal 2 2 2 7 2 2 3" xfId="11973" xr:uid="{00000000-0005-0000-0000-00002C340000}"/>
    <cellStyle name="Normal 2 2 2 7 2 2 3 2" xfId="11974" xr:uid="{00000000-0005-0000-0000-00002D340000}"/>
    <cellStyle name="Normal 2 2 2 7 2 2 4" xfId="11975" xr:uid="{00000000-0005-0000-0000-00002E340000}"/>
    <cellStyle name="Normal 2 2 2 7 2 2 4 2" xfId="11976" xr:uid="{00000000-0005-0000-0000-00002F340000}"/>
    <cellStyle name="Normal 2 2 2 7 2 2 5" xfId="11977" xr:uid="{00000000-0005-0000-0000-000030340000}"/>
    <cellStyle name="Normal 2 2 2 7 2 2 5 2" xfId="11978" xr:uid="{00000000-0005-0000-0000-000031340000}"/>
    <cellStyle name="Normal 2 2 2 7 2 2 6" xfId="11979" xr:uid="{00000000-0005-0000-0000-000032340000}"/>
    <cellStyle name="Normal 2 2 2 7 2 2 6 2" xfId="11980" xr:uid="{00000000-0005-0000-0000-000033340000}"/>
    <cellStyle name="Normal 2 2 2 7 2 2 7" xfId="11981" xr:uid="{00000000-0005-0000-0000-000034340000}"/>
    <cellStyle name="Normal 2 2 2 7 2 2 7 2" xfId="11982" xr:uid="{00000000-0005-0000-0000-000035340000}"/>
    <cellStyle name="Normal 2 2 2 7 2 2 8" xfId="11983" xr:uid="{00000000-0005-0000-0000-000036340000}"/>
    <cellStyle name="Normal 2 2 2 7 2 2 8 2" xfId="11984" xr:uid="{00000000-0005-0000-0000-000037340000}"/>
    <cellStyle name="Normal 2 2 2 7 2 2 9" xfId="11985" xr:uid="{00000000-0005-0000-0000-000038340000}"/>
    <cellStyle name="Normal 2 2 2 7 2 2 9 2" xfId="11986" xr:uid="{00000000-0005-0000-0000-000039340000}"/>
    <cellStyle name="Normal 2 2 2 7 2 20" xfId="11987" xr:uid="{00000000-0005-0000-0000-00003A340000}"/>
    <cellStyle name="Normal 2 2 2 7 2 20 2" xfId="11988" xr:uid="{00000000-0005-0000-0000-00003B340000}"/>
    <cellStyle name="Normal 2 2 2 7 2 21" xfId="11989" xr:uid="{00000000-0005-0000-0000-00003C340000}"/>
    <cellStyle name="Normal 2 2 2 7 2 21 2" xfId="11990" xr:uid="{00000000-0005-0000-0000-00003D340000}"/>
    <cellStyle name="Normal 2 2 2 7 2 22" xfId="11991" xr:uid="{00000000-0005-0000-0000-00003E340000}"/>
    <cellStyle name="Normal 2 2 2 7 2 22 2" xfId="11992" xr:uid="{00000000-0005-0000-0000-00003F340000}"/>
    <cellStyle name="Normal 2 2 2 7 2 23" xfId="11993" xr:uid="{00000000-0005-0000-0000-000040340000}"/>
    <cellStyle name="Normal 2 2 2 7 2 23 2" xfId="11994" xr:uid="{00000000-0005-0000-0000-000041340000}"/>
    <cellStyle name="Normal 2 2 2 7 2 24" xfId="11995" xr:uid="{00000000-0005-0000-0000-000042340000}"/>
    <cellStyle name="Normal 2 2 2 7 2 3" xfId="11996" xr:uid="{00000000-0005-0000-0000-000043340000}"/>
    <cellStyle name="Normal 2 2 2 7 2 3 10" xfId="11997" xr:uid="{00000000-0005-0000-0000-000044340000}"/>
    <cellStyle name="Normal 2 2 2 7 2 3 10 2" xfId="11998" xr:uid="{00000000-0005-0000-0000-000045340000}"/>
    <cellStyle name="Normal 2 2 2 7 2 3 11" xfId="11999" xr:uid="{00000000-0005-0000-0000-000046340000}"/>
    <cellStyle name="Normal 2 2 2 7 2 3 11 2" xfId="12000" xr:uid="{00000000-0005-0000-0000-000047340000}"/>
    <cellStyle name="Normal 2 2 2 7 2 3 12" xfId="12001" xr:uid="{00000000-0005-0000-0000-000048340000}"/>
    <cellStyle name="Normal 2 2 2 7 2 3 12 2" xfId="12002" xr:uid="{00000000-0005-0000-0000-000049340000}"/>
    <cellStyle name="Normal 2 2 2 7 2 3 13" xfId="12003" xr:uid="{00000000-0005-0000-0000-00004A340000}"/>
    <cellStyle name="Normal 2 2 2 7 2 3 13 2" xfId="12004" xr:uid="{00000000-0005-0000-0000-00004B340000}"/>
    <cellStyle name="Normal 2 2 2 7 2 3 14" xfId="12005" xr:uid="{00000000-0005-0000-0000-00004C340000}"/>
    <cellStyle name="Normal 2 2 2 7 2 3 14 2" xfId="12006" xr:uid="{00000000-0005-0000-0000-00004D340000}"/>
    <cellStyle name="Normal 2 2 2 7 2 3 15" xfId="12007" xr:uid="{00000000-0005-0000-0000-00004E340000}"/>
    <cellStyle name="Normal 2 2 2 7 2 3 15 2" xfId="12008" xr:uid="{00000000-0005-0000-0000-00004F340000}"/>
    <cellStyle name="Normal 2 2 2 7 2 3 16" xfId="12009" xr:uid="{00000000-0005-0000-0000-000050340000}"/>
    <cellStyle name="Normal 2 2 2 7 2 3 16 2" xfId="12010" xr:uid="{00000000-0005-0000-0000-000051340000}"/>
    <cellStyle name="Normal 2 2 2 7 2 3 17" xfId="12011" xr:uid="{00000000-0005-0000-0000-000052340000}"/>
    <cellStyle name="Normal 2 2 2 7 2 3 17 2" xfId="12012" xr:uid="{00000000-0005-0000-0000-000053340000}"/>
    <cellStyle name="Normal 2 2 2 7 2 3 18" xfId="12013" xr:uid="{00000000-0005-0000-0000-000054340000}"/>
    <cellStyle name="Normal 2 2 2 7 2 3 18 2" xfId="12014" xr:uid="{00000000-0005-0000-0000-000055340000}"/>
    <cellStyle name="Normal 2 2 2 7 2 3 19" xfId="12015" xr:uid="{00000000-0005-0000-0000-000056340000}"/>
    <cellStyle name="Normal 2 2 2 7 2 3 19 2" xfId="12016" xr:uid="{00000000-0005-0000-0000-000057340000}"/>
    <cellStyle name="Normal 2 2 2 7 2 3 2" xfId="12017" xr:uid="{00000000-0005-0000-0000-000058340000}"/>
    <cellStyle name="Normal 2 2 2 7 2 3 2 2" xfId="12018" xr:uid="{00000000-0005-0000-0000-000059340000}"/>
    <cellStyle name="Normal 2 2 2 7 2 3 20" xfId="12019" xr:uid="{00000000-0005-0000-0000-00005A340000}"/>
    <cellStyle name="Normal 2 2 2 7 2 3 20 2" xfId="12020" xr:uid="{00000000-0005-0000-0000-00005B340000}"/>
    <cellStyle name="Normal 2 2 2 7 2 3 21" xfId="12021" xr:uid="{00000000-0005-0000-0000-00005C340000}"/>
    <cellStyle name="Normal 2 2 2 7 2 3 21 2" xfId="12022" xr:uid="{00000000-0005-0000-0000-00005D340000}"/>
    <cellStyle name="Normal 2 2 2 7 2 3 22" xfId="12023" xr:uid="{00000000-0005-0000-0000-00005E340000}"/>
    <cellStyle name="Normal 2 2 2 7 2 3 3" xfId="12024" xr:uid="{00000000-0005-0000-0000-00005F340000}"/>
    <cellStyle name="Normal 2 2 2 7 2 3 3 2" xfId="12025" xr:uid="{00000000-0005-0000-0000-000060340000}"/>
    <cellStyle name="Normal 2 2 2 7 2 3 4" xfId="12026" xr:uid="{00000000-0005-0000-0000-000061340000}"/>
    <cellStyle name="Normal 2 2 2 7 2 3 4 2" xfId="12027" xr:uid="{00000000-0005-0000-0000-000062340000}"/>
    <cellStyle name="Normal 2 2 2 7 2 3 5" xfId="12028" xr:uid="{00000000-0005-0000-0000-000063340000}"/>
    <cellStyle name="Normal 2 2 2 7 2 3 5 2" xfId="12029" xr:uid="{00000000-0005-0000-0000-000064340000}"/>
    <cellStyle name="Normal 2 2 2 7 2 3 6" xfId="12030" xr:uid="{00000000-0005-0000-0000-000065340000}"/>
    <cellStyle name="Normal 2 2 2 7 2 3 6 2" xfId="12031" xr:uid="{00000000-0005-0000-0000-000066340000}"/>
    <cellStyle name="Normal 2 2 2 7 2 3 7" xfId="12032" xr:uid="{00000000-0005-0000-0000-000067340000}"/>
    <cellStyle name="Normal 2 2 2 7 2 3 7 2" xfId="12033" xr:uid="{00000000-0005-0000-0000-000068340000}"/>
    <cellStyle name="Normal 2 2 2 7 2 3 8" xfId="12034" xr:uid="{00000000-0005-0000-0000-000069340000}"/>
    <cellStyle name="Normal 2 2 2 7 2 3 8 2" xfId="12035" xr:uid="{00000000-0005-0000-0000-00006A340000}"/>
    <cellStyle name="Normal 2 2 2 7 2 3 9" xfId="12036" xr:uid="{00000000-0005-0000-0000-00006B340000}"/>
    <cellStyle name="Normal 2 2 2 7 2 3 9 2" xfId="12037" xr:uid="{00000000-0005-0000-0000-00006C340000}"/>
    <cellStyle name="Normal 2 2 2 7 2 4" xfId="12038" xr:uid="{00000000-0005-0000-0000-00006D340000}"/>
    <cellStyle name="Normal 2 2 2 7 2 4 2" xfId="12039" xr:uid="{00000000-0005-0000-0000-00006E340000}"/>
    <cellStyle name="Normal 2 2 2 7 2 5" xfId="12040" xr:uid="{00000000-0005-0000-0000-00006F340000}"/>
    <cellStyle name="Normal 2 2 2 7 2 5 2" xfId="12041" xr:uid="{00000000-0005-0000-0000-000070340000}"/>
    <cellStyle name="Normal 2 2 2 7 2 6" xfId="12042" xr:uid="{00000000-0005-0000-0000-000071340000}"/>
    <cellStyle name="Normal 2 2 2 7 2 6 2" xfId="12043" xr:uid="{00000000-0005-0000-0000-000072340000}"/>
    <cellStyle name="Normal 2 2 2 7 2 7" xfId="12044" xr:uid="{00000000-0005-0000-0000-000073340000}"/>
    <cellStyle name="Normal 2 2 2 7 2 7 2" xfId="12045" xr:uid="{00000000-0005-0000-0000-000074340000}"/>
    <cellStyle name="Normal 2 2 2 7 2 8" xfId="12046" xr:uid="{00000000-0005-0000-0000-000075340000}"/>
    <cellStyle name="Normal 2 2 2 7 2 8 2" xfId="12047" xr:uid="{00000000-0005-0000-0000-000076340000}"/>
    <cellStyle name="Normal 2 2 2 7 2 9" xfId="12048" xr:uid="{00000000-0005-0000-0000-000077340000}"/>
    <cellStyle name="Normal 2 2 2 7 2 9 2" xfId="12049" xr:uid="{00000000-0005-0000-0000-000078340000}"/>
    <cellStyle name="Normal 2 2 2 7 20" xfId="12050" xr:uid="{00000000-0005-0000-0000-000079340000}"/>
    <cellStyle name="Normal 2 2 2 7 20 2" xfId="12051" xr:uid="{00000000-0005-0000-0000-00007A340000}"/>
    <cellStyle name="Normal 2 2 2 7 21" xfId="12052" xr:uid="{00000000-0005-0000-0000-00007B340000}"/>
    <cellStyle name="Normal 2 2 2 7 21 2" xfId="12053" xr:uid="{00000000-0005-0000-0000-00007C340000}"/>
    <cellStyle name="Normal 2 2 2 7 22" xfId="12054" xr:uid="{00000000-0005-0000-0000-00007D340000}"/>
    <cellStyle name="Normal 2 2 2 7 22 2" xfId="12055" xr:uid="{00000000-0005-0000-0000-00007E340000}"/>
    <cellStyle name="Normal 2 2 2 7 23" xfId="12056" xr:uid="{00000000-0005-0000-0000-00007F340000}"/>
    <cellStyle name="Normal 2 2 2 7 23 2" xfId="12057" xr:uid="{00000000-0005-0000-0000-000080340000}"/>
    <cellStyle name="Normal 2 2 2 7 24" xfId="12058" xr:uid="{00000000-0005-0000-0000-000081340000}"/>
    <cellStyle name="Normal 2 2 2 7 24 2" xfId="12059" xr:uid="{00000000-0005-0000-0000-000082340000}"/>
    <cellStyle name="Normal 2 2 2 7 25" xfId="12060" xr:uid="{00000000-0005-0000-0000-000083340000}"/>
    <cellStyle name="Normal 2 2 2 7 25 2" xfId="12061" xr:uid="{00000000-0005-0000-0000-000084340000}"/>
    <cellStyle name="Normal 2 2 2 7 26" xfId="12062" xr:uid="{00000000-0005-0000-0000-000085340000}"/>
    <cellStyle name="Normal 2 2 2 7 26 2" xfId="12063" xr:uid="{00000000-0005-0000-0000-000086340000}"/>
    <cellStyle name="Normal 2 2 2 7 27" xfId="12064" xr:uid="{00000000-0005-0000-0000-000087340000}"/>
    <cellStyle name="Normal 2 2 2 7 3" xfId="12065" xr:uid="{00000000-0005-0000-0000-000088340000}"/>
    <cellStyle name="Normal 2 2 2 7 3 10" xfId="12066" xr:uid="{00000000-0005-0000-0000-000089340000}"/>
    <cellStyle name="Normal 2 2 2 7 3 10 2" xfId="12067" xr:uid="{00000000-0005-0000-0000-00008A340000}"/>
    <cellStyle name="Normal 2 2 2 7 3 11" xfId="12068" xr:uid="{00000000-0005-0000-0000-00008B340000}"/>
    <cellStyle name="Normal 2 2 2 7 3 11 2" xfId="12069" xr:uid="{00000000-0005-0000-0000-00008C340000}"/>
    <cellStyle name="Normal 2 2 2 7 3 12" xfId="12070" xr:uid="{00000000-0005-0000-0000-00008D340000}"/>
    <cellStyle name="Normal 2 2 2 7 3 12 2" xfId="12071" xr:uid="{00000000-0005-0000-0000-00008E340000}"/>
    <cellStyle name="Normal 2 2 2 7 3 13" xfId="12072" xr:uid="{00000000-0005-0000-0000-00008F340000}"/>
    <cellStyle name="Normal 2 2 2 7 3 13 2" xfId="12073" xr:uid="{00000000-0005-0000-0000-000090340000}"/>
    <cellStyle name="Normal 2 2 2 7 3 14" xfId="12074" xr:uid="{00000000-0005-0000-0000-000091340000}"/>
    <cellStyle name="Normal 2 2 2 7 3 14 2" xfId="12075" xr:uid="{00000000-0005-0000-0000-000092340000}"/>
    <cellStyle name="Normal 2 2 2 7 3 15" xfId="12076" xr:uid="{00000000-0005-0000-0000-000093340000}"/>
    <cellStyle name="Normal 2 2 2 7 3 15 2" xfId="12077" xr:uid="{00000000-0005-0000-0000-000094340000}"/>
    <cellStyle name="Normal 2 2 2 7 3 16" xfId="12078" xr:uid="{00000000-0005-0000-0000-000095340000}"/>
    <cellStyle name="Normal 2 2 2 7 3 16 2" xfId="12079" xr:uid="{00000000-0005-0000-0000-000096340000}"/>
    <cellStyle name="Normal 2 2 2 7 3 17" xfId="12080" xr:uid="{00000000-0005-0000-0000-000097340000}"/>
    <cellStyle name="Normal 2 2 2 7 3 17 2" xfId="12081" xr:uid="{00000000-0005-0000-0000-000098340000}"/>
    <cellStyle name="Normal 2 2 2 7 3 18" xfId="12082" xr:uid="{00000000-0005-0000-0000-000099340000}"/>
    <cellStyle name="Normal 2 2 2 7 3 18 2" xfId="12083" xr:uid="{00000000-0005-0000-0000-00009A340000}"/>
    <cellStyle name="Normal 2 2 2 7 3 19" xfId="12084" xr:uid="{00000000-0005-0000-0000-00009B340000}"/>
    <cellStyle name="Normal 2 2 2 7 3 19 2" xfId="12085" xr:uid="{00000000-0005-0000-0000-00009C340000}"/>
    <cellStyle name="Normal 2 2 2 7 3 2" xfId="12086" xr:uid="{00000000-0005-0000-0000-00009D340000}"/>
    <cellStyle name="Normal 2 2 2 7 3 2 10" xfId="12087" xr:uid="{00000000-0005-0000-0000-00009E340000}"/>
    <cellStyle name="Normal 2 2 2 7 3 2 10 2" xfId="12088" xr:uid="{00000000-0005-0000-0000-00009F340000}"/>
    <cellStyle name="Normal 2 2 2 7 3 2 11" xfId="12089" xr:uid="{00000000-0005-0000-0000-0000A0340000}"/>
    <cellStyle name="Normal 2 2 2 7 3 2 11 2" xfId="12090" xr:uid="{00000000-0005-0000-0000-0000A1340000}"/>
    <cellStyle name="Normal 2 2 2 7 3 2 12" xfId="12091" xr:uid="{00000000-0005-0000-0000-0000A2340000}"/>
    <cellStyle name="Normal 2 2 2 7 3 2 12 2" xfId="12092" xr:uid="{00000000-0005-0000-0000-0000A3340000}"/>
    <cellStyle name="Normal 2 2 2 7 3 2 13" xfId="12093" xr:uid="{00000000-0005-0000-0000-0000A4340000}"/>
    <cellStyle name="Normal 2 2 2 7 3 2 13 2" xfId="12094" xr:uid="{00000000-0005-0000-0000-0000A5340000}"/>
    <cellStyle name="Normal 2 2 2 7 3 2 14" xfId="12095" xr:uid="{00000000-0005-0000-0000-0000A6340000}"/>
    <cellStyle name="Normal 2 2 2 7 3 2 14 2" xfId="12096" xr:uid="{00000000-0005-0000-0000-0000A7340000}"/>
    <cellStyle name="Normal 2 2 2 7 3 2 15" xfId="12097" xr:uid="{00000000-0005-0000-0000-0000A8340000}"/>
    <cellStyle name="Normal 2 2 2 7 3 2 15 2" xfId="12098" xr:uid="{00000000-0005-0000-0000-0000A9340000}"/>
    <cellStyle name="Normal 2 2 2 7 3 2 16" xfId="12099" xr:uid="{00000000-0005-0000-0000-0000AA340000}"/>
    <cellStyle name="Normal 2 2 2 7 3 2 16 2" xfId="12100" xr:uid="{00000000-0005-0000-0000-0000AB340000}"/>
    <cellStyle name="Normal 2 2 2 7 3 2 17" xfId="12101" xr:uid="{00000000-0005-0000-0000-0000AC340000}"/>
    <cellStyle name="Normal 2 2 2 7 3 2 17 2" xfId="12102" xr:uid="{00000000-0005-0000-0000-0000AD340000}"/>
    <cellStyle name="Normal 2 2 2 7 3 2 18" xfId="12103" xr:uid="{00000000-0005-0000-0000-0000AE340000}"/>
    <cellStyle name="Normal 2 2 2 7 3 2 18 2" xfId="12104" xr:uid="{00000000-0005-0000-0000-0000AF340000}"/>
    <cellStyle name="Normal 2 2 2 7 3 2 19" xfId="12105" xr:uid="{00000000-0005-0000-0000-0000B0340000}"/>
    <cellStyle name="Normal 2 2 2 7 3 2 19 2" xfId="12106" xr:uid="{00000000-0005-0000-0000-0000B1340000}"/>
    <cellStyle name="Normal 2 2 2 7 3 2 2" xfId="12107" xr:uid="{00000000-0005-0000-0000-0000B2340000}"/>
    <cellStyle name="Normal 2 2 2 7 3 2 2 2" xfId="12108" xr:uid="{00000000-0005-0000-0000-0000B3340000}"/>
    <cellStyle name="Normal 2 2 2 7 3 2 20" xfId="12109" xr:uid="{00000000-0005-0000-0000-0000B4340000}"/>
    <cellStyle name="Normal 2 2 2 7 3 2 20 2" xfId="12110" xr:uid="{00000000-0005-0000-0000-0000B5340000}"/>
    <cellStyle name="Normal 2 2 2 7 3 2 21" xfId="12111" xr:uid="{00000000-0005-0000-0000-0000B6340000}"/>
    <cellStyle name="Normal 2 2 2 7 3 2 21 2" xfId="12112" xr:uid="{00000000-0005-0000-0000-0000B7340000}"/>
    <cellStyle name="Normal 2 2 2 7 3 2 22" xfId="12113" xr:uid="{00000000-0005-0000-0000-0000B8340000}"/>
    <cellStyle name="Normal 2 2 2 7 3 2 3" xfId="12114" xr:uid="{00000000-0005-0000-0000-0000B9340000}"/>
    <cellStyle name="Normal 2 2 2 7 3 2 3 2" xfId="12115" xr:uid="{00000000-0005-0000-0000-0000BA340000}"/>
    <cellStyle name="Normal 2 2 2 7 3 2 4" xfId="12116" xr:uid="{00000000-0005-0000-0000-0000BB340000}"/>
    <cellStyle name="Normal 2 2 2 7 3 2 4 2" xfId="12117" xr:uid="{00000000-0005-0000-0000-0000BC340000}"/>
    <cellStyle name="Normal 2 2 2 7 3 2 5" xfId="12118" xr:uid="{00000000-0005-0000-0000-0000BD340000}"/>
    <cellStyle name="Normal 2 2 2 7 3 2 5 2" xfId="12119" xr:uid="{00000000-0005-0000-0000-0000BE340000}"/>
    <cellStyle name="Normal 2 2 2 7 3 2 6" xfId="12120" xr:uid="{00000000-0005-0000-0000-0000BF340000}"/>
    <cellStyle name="Normal 2 2 2 7 3 2 6 2" xfId="12121" xr:uid="{00000000-0005-0000-0000-0000C0340000}"/>
    <cellStyle name="Normal 2 2 2 7 3 2 7" xfId="12122" xr:uid="{00000000-0005-0000-0000-0000C1340000}"/>
    <cellStyle name="Normal 2 2 2 7 3 2 7 2" xfId="12123" xr:uid="{00000000-0005-0000-0000-0000C2340000}"/>
    <cellStyle name="Normal 2 2 2 7 3 2 8" xfId="12124" xr:uid="{00000000-0005-0000-0000-0000C3340000}"/>
    <cellStyle name="Normal 2 2 2 7 3 2 8 2" xfId="12125" xr:uid="{00000000-0005-0000-0000-0000C4340000}"/>
    <cellStyle name="Normal 2 2 2 7 3 2 9" xfId="12126" xr:uid="{00000000-0005-0000-0000-0000C5340000}"/>
    <cellStyle name="Normal 2 2 2 7 3 2 9 2" xfId="12127" xr:uid="{00000000-0005-0000-0000-0000C6340000}"/>
    <cellStyle name="Normal 2 2 2 7 3 20" xfId="12128" xr:uid="{00000000-0005-0000-0000-0000C7340000}"/>
    <cellStyle name="Normal 2 2 2 7 3 20 2" xfId="12129" xr:uid="{00000000-0005-0000-0000-0000C8340000}"/>
    <cellStyle name="Normal 2 2 2 7 3 21" xfId="12130" xr:uid="{00000000-0005-0000-0000-0000C9340000}"/>
    <cellStyle name="Normal 2 2 2 7 3 21 2" xfId="12131" xr:uid="{00000000-0005-0000-0000-0000CA340000}"/>
    <cellStyle name="Normal 2 2 2 7 3 22" xfId="12132" xr:uid="{00000000-0005-0000-0000-0000CB340000}"/>
    <cellStyle name="Normal 2 2 2 7 3 22 2" xfId="12133" xr:uid="{00000000-0005-0000-0000-0000CC340000}"/>
    <cellStyle name="Normal 2 2 2 7 3 23" xfId="12134" xr:uid="{00000000-0005-0000-0000-0000CD340000}"/>
    <cellStyle name="Normal 2 2 2 7 3 23 2" xfId="12135" xr:uid="{00000000-0005-0000-0000-0000CE340000}"/>
    <cellStyle name="Normal 2 2 2 7 3 24" xfId="12136" xr:uid="{00000000-0005-0000-0000-0000CF340000}"/>
    <cellStyle name="Normal 2 2 2 7 3 3" xfId="12137" xr:uid="{00000000-0005-0000-0000-0000D0340000}"/>
    <cellStyle name="Normal 2 2 2 7 3 3 10" xfId="12138" xr:uid="{00000000-0005-0000-0000-0000D1340000}"/>
    <cellStyle name="Normal 2 2 2 7 3 3 10 2" xfId="12139" xr:uid="{00000000-0005-0000-0000-0000D2340000}"/>
    <cellStyle name="Normal 2 2 2 7 3 3 11" xfId="12140" xr:uid="{00000000-0005-0000-0000-0000D3340000}"/>
    <cellStyle name="Normal 2 2 2 7 3 3 11 2" xfId="12141" xr:uid="{00000000-0005-0000-0000-0000D4340000}"/>
    <cellStyle name="Normal 2 2 2 7 3 3 12" xfId="12142" xr:uid="{00000000-0005-0000-0000-0000D5340000}"/>
    <cellStyle name="Normal 2 2 2 7 3 3 12 2" xfId="12143" xr:uid="{00000000-0005-0000-0000-0000D6340000}"/>
    <cellStyle name="Normal 2 2 2 7 3 3 13" xfId="12144" xr:uid="{00000000-0005-0000-0000-0000D7340000}"/>
    <cellStyle name="Normal 2 2 2 7 3 3 13 2" xfId="12145" xr:uid="{00000000-0005-0000-0000-0000D8340000}"/>
    <cellStyle name="Normal 2 2 2 7 3 3 14" xfId="12146" xr:uid="{00000000-0005-0000-0000-0000D9340000}"/>
    <cellStyle name="Normal 2 2 2 7 3 3 14 2" xfId="12147" xr:uid="{00000000-0005-0000-0000-0000DA340000}"/>
    <cellStyle name="Normal 2 2 2 7 3 3 15" xfId="12148" xr:uid="{00000000-0005-0000-0000-0000DB340000}"/>
    <cellStyle name="Normal 2 2 2 7 3 3 15 2" xfId="12149" xr:uid="{00000000-0005-0000-0000-0000DC340000}"/>
    <cellStyle name="Normal 2 2 2 7 3 3 16" xfId="12150" xr:uid="{00000000-0005-0000-0000-0000DD340000}"/>
    <cellStyle name="Normal 2 2 2 7 3 3 16 2" xfId="12151" xr:uid="{00000000-0005-0000-0000-0000DE340000}"/>
    <cellStyle name="Normal 2 2 2 7 3 3 17" xfId="12152" xr:uid="{00000000-0005-0000-0000-0000DF340000}"/>
    <cellStyle name="Normal 2 2 2 7 3 3 17 2" xfId="12153" xr:uid="{00000000-0005-0000-0000-0000E0340000}"/>
    <cellStyle name="Normal 2 2 2 7 3 3 18" xfId="12154" xr:uid="{00000000-0005-0000-0000-0000E1340000}"/>
    <cellStyle name="Normal 2 2 2 7 3 3 18 2" xfId="12155" xr:uid="{00000000-0005-0000-0000-0000E2340000}"/>
    <cellStyle name="Normal 2 2 2 7 3 3 19" xfId="12156" xr:uid="{00000000-0005-0000-0000-0000E3340000}"/>
    <cellStyle name="Normal 2 2 2 7 3 3 19 2" xfId="12157" xr:uid="{00000000-0005-0000-0000-0000E4340000}"/>
    <cellStyle name="Normal 2 2 2 7 3 3 2" xfId="12158" xr:uid="{00000000-0005-0000-0000-0000E5340000}"/>
    <cellStyle name="Normal 2 2 2 7 3 3 2 2" xfId="12159" xr:uid="{00000000-0005-0000-0000-0000E6340000}"/>
    <cellStyle name="Normal 2 2 2 7 3 3 20" xfId="12160" xr:uid="{00000000-0005-0000-0000-0000E7340000}"/>
    <cellStyle name="Normal 2 2 2 7 3 3 20 2" xfId="12161" xr:uid="{00000000-0005-0000-0000-0000E8340000}"/>
    <cellStyle name="Normal 2 2 2 7 3 3 21" xfId="12162" xr:uid="{00000000-0005-0000-0000-0000E9340000}"/>
    <cellStyle name="Normal 2 2 2 7 3 3 21 2" xfId="12163" xr:uid="{00000000-0005-0000-0000-0000EA340000}"/>
    <cellStyle name="Normal 2 2 2 7 3 3 22" xfId="12164" xr:uid="{00000000-0005-0000-0000-0000EB340000}"/>
    <cellStyle name="Normal 2 2 2 7 3 3 3" xfId="12165" xr:uid="{00000000-0005-0000-0000-0000EC340000}"/>
    <cellStyle name="Normal 2 2 2 7 3 3 3 2" xfId="12166" xr:uid="{00000000-0005-0000-0000-0000ED340000}"/>
    <cellStyle name="Normal 2 2 2 7 3 3 4" xfId="12167" xr:uid="{00000000-0005-0000-0000-0000EE340000}"/>
    <cellStyle name="Normal 2 2 2 7 3 3 4 2" xfId="12168" xr:uid="{00000000-0005-0000-0000-0000EF340000}"/>
    <cellStyle name="Normal 2 2 2 7 3 3 5" xfId="12169" xr:uid="{00000000-0005-0000-0000-0000F0340000}"/>
    <cellStyle name="Normal 2 2 2 7 3 3 5 2" xfId="12170" xr:uid="{00000000-0005-0000-0000-0000F1340000}"/>
    <cellStyle name="Normal 2 2 2 7 3 3 6" xfId="12171" xr:uid="{00000000-0005-0000-0000-0000F2340000}"/>
    <cellStyle name="Normal 2 2 2 7 3 3 6 2" xfId="12172" xr:uid="{00000000-0005-0000-0000-0000F3340000}"/>
    <cellStyle name="Normal 2 2 2 7 3 3 7" xfId="12173" xr:uid="{00000000-0005-0000-0000-0000F4340000}"/>
    <cellStyle name="Normal 2 2 2 7 3 3 7 2" xfId="12174" xr:uid="{00000000-0005-0000-0000-0000F5340000}"/>
    <cellStyle name="Normal 2 2 2 7 3 3 8" xfId="12175" xr:uid="{00000000-0005-0000-0000-0000F6340000}"/>
    <cellStyle name="Normal 2 2 2 7 3 3 8 2" xfId="12176" xr:uid="{00000000-0005-0000-0000-0000F7340000}"/>
    <cellStyle name="Normal 2 2 2 7 3 3 9" xfId="12177" xr:uid="{00000000-0005-0000-0000-0000F8340000}"/>
    <cellStyle name="Normal 2 2 2 7 3 3 9 2" xfId="12178" xr:uid="{00000000-0005-0000-0000-0000F9340000}"/>
    <cellStyle name="Normal 2 2 2 7 3 4" xfId="12179" xr:uid="{00000000-0005-0000-0000-0000FA340000}"/>
    <cellStyle name="Normal 2 2 2 7 3 4 2" xfId="12180" xr:uid="{00000000-0005-0000-0000-0000FB340000}"/>
    <cellStyle name="Normal 2 2 2 7 3 5" xfId="12181" xr:uid="{00000000-0005-0000-0000-0000FC340000}"/>
    <cellStyle name="Normal 2 2 2 7 3 5 2" xfId="12182" xr:uid="{00000000-0005-0000-0000-0000FD340000}"/>
    <cellStyle name="Normal 2 2 2 7 3 6" xfId="12183" xr:uid="{00000000-0005-0000-0000-0000FE340000}"/>
    <cellStyle name="Normal 2 2 2 7 3 6 2" xfId="12184" xr:uid="{00000000-0005-0000-0000-0000FF340000}"/>
    <cellStyle name="Normal 2 2 2 7 3 7" xfId="12185" xr:uid="{00000000-0005-0000-0000-000000350000}"/>
    <cellStyle name="Normal 2 2 2 7 3 7 2" xfId="12186" xr:uid="{00000000-0005-0000-0000-000001350000}"/>
    <cellStyle name="Normal 2 2 2 7 3 8" xfId="12187" xr:uid="{00000000-0005-0000-0000-000002350000}"/>
    <cellStyle name="Normal 2 2 2 7 3 8 2" xfId="12188" xr:uid="{00000000-0005-0000-0000-000003350000}"/>
    <cellStyle name="Normal 2 2 2 7 3 9" xfId="12189" xr:uid="{00000000-0005-0000-0000-000004350000}"/>
    <cellStyle name="Normal 2 2 2 7 3 9 2" xfId="12190" xr:uid="{00000000-0005-0000-0000-000005350000}"/>
    <cellStyle name="Normal 2 2 2 7 4" xfId="12191" xr:uid="{00000000-0005-0000-0000-000006350000}"/>
    <cellStyle name="Normal 2 2 2 7 4 10" xfId="12192" xr:uid="{00000000-0005-0000-0000-000007350000}"/>
    <cellStyle name="Normal 2 2 2 7 4 10 2" xfId="12193" xr:uid="{00000000-0005-0000-0000-000008350000}"/>
    <cellStyle name="Normal 2 2 2 7 4 11" xfId="12194" xr:uid="{00000000-0005-0000-0000-000009350000}"/>
    <cellStyle name="Normal 2 2 2 7 4 11 2" xfId="12195" xr:uid="{00000000-0005-0000-0000-00000A350000}"/>
    <cellStyle name="Normal 2 2 2 7 4 12" xfId="12196" xr:uid="{00000000-0005-0000-0000-00000B350000}"/>
    <cellStyle name="Normal 2 2 2 7 4 12 2" xfId="12197" xr:uid="{00000000-0005-0000-0000-00000C350000}"/>
    <cellStyle name="Normal 2 2 2 7 4 13" xfId="12198" xr:uid="{00000000-0005-0000-0000-00000D350000}"/>
    <cellStyle name="Normal 2 2 2 7 4 13 2" xfId="12199" xr:uid="{00000000-0005-0000-0000-00000E350000}"/>
    <cellStyle name="Normal 2 2 2 7 4 14" xfId="12200" xr:uid="{00000000-0005-0000-0000-00000F350000}"/>
    <cellStyle name="Normal 2 2 2 7 4 14 2" xfId="12201" xr:uid="{00000000-0005-0000-0000-000010350000}"/>
    <cellStyle name="Normal 2 2 2 7 4 15" xfId="12202" xr:uid="{00000000-0005-0000-0000-000011350000}"/>
    <cellStyle name="Normal 2 2 2 7 4 15 2" xfId="12203" xr:uid="{00000000-0005-0000-0000-000012350000}"/>
    <cellStyle name="Normal 2 2 2 7 4 16" xfId="12204" xr:uid="{00000000-0005-0000-0000-000013350000}"/>
    <cellStyle name="Normal 2 2 2 7 4 16 2" xfId="12205" xr:uid="{00000000-0005-0000-0000-000014350000}"/>
    <cellStyle name="Normal 2 2 2 7 4 17" xfId="12206" xr:uid="{00000000-0005-0000-0000-000015350000}"/>
    <cellStyle name="Normal 2 2 2 7 4 17 2" xfId="12207" xr:uid="{00000000-0005-0000-0000-000016350000}"/>
    <cellStyle name="Normal 2 2 2 7 4 18" xfId="12208" xr:uid="{00000000-0005-0000-0000-000017350000}"/>
    <cellStyle name="Normal 2 2 2 7 4 18 2" xfId="12209" xr:uid="{00000000-0005-0000-0000-000018350000}"/>
    <cellStyle name="Normal 2 2 2 7 4 19" xfId="12210" xr:uid="{00000000-0005-0000-0000-000019350000}"/>
    <cellStyle name="Normal 2 2 2 7 4 19 2" xfId="12211" xr:uid="{00000000-0005-0000-0000-00001A350000}"/>
    <cellStyle name="Normal 2 2 2 7 4 2" xfId="12212" xr:uid="{00000000-0005-0000-0000-00001B350000}"/>
    <cellStyle name="Normal 2 2 2 7 4 2 10" xfId="12213" xr:uid="{00000000-0005-0000-0000-00001C350000}"/>
    <cellStyle name="Normal 2 2 2 7 4 2 10 2" xfId="12214" xr:uid="{00000000-0005-0000-0000-00001D350000}"/>
    <cellStyle name="Normal 2 2 2 7 4 2 11" xfId="12215" xr:uid="{00000000-0005-0000-0000-00001E350000}"/>
    <cellStyle name="Normal 2 2 2 7 4 2 11 2" xfId="12216" xr:uid="{00000000-0005-0000-0000-00001F350000}"/>
    <cellStyle name="Normal 2 2 2 7 4 2 12" xfId="12217" xr:uid="{00000000-0005-0000-0000-000020350000}"/>
    <cellStyle name="Normal 2 2 2 7 4 2 12 2" xfId="12218" xr:uid="{00000000-0005-0000-0000-000021350000}"/>
    <cellStyle name="Normal 2 2 2 7 4 2 13" xfId="12219" xr:uid="{00000000-0005-0000-0000-000022350000}"/>
    <cellStyle name="Normal 2 2 2 7 4 2 13 2" xfId="12220" xr:uid="{00000000-0005-0000-0000-000023350000}"/>
    <cellStyle name="Normal 2 2 2 7 4 2 14" xfId="12221" xr:uid="{00000000-0005-0000-0000-000024350000}"/>
    <cellStyle name="Normal 2 2 2 7 4 2 14 2" xfId="12222" xr:uid="{00000000-0005-0000-0000-000025350000}"/>
    <cellStyle name="Normal 2 2 2 7 4 2 15" xfId="12223" xr:uid="{00000000-0005-0000-0000-000026350000}"/>
    <cellStyle name="Normal 2 2 2 7 4 2 15 2" xfId="12224" xr:uid="{00000000-0005-0000-0000-000027350000}"/>
    <cellStyle name="Normal 2 2 2 7 4 2 16" xfId="12225" xr:uid="{00000000-0005-0000-0000-000028350000}"/>
    <cellStyle name="Normal 2 2 2 7 4 2 16 2" xfId="12226" xr:uid="{00000000-0005-0000-0000-000029350000}"/>
    <cellStyle name="Normal 2 2 2 7 4 2 17" xfId="12227" xr:uid="{00000000-0005-0000-0000-00002A350000}"/>
    <cellStyle name="Normal 2 2 2 7 4 2 17 2" xfId="12228" xr:uid="{00000000-0005-0000-0000-00002B350000}"/>
    <cellStyle name="Normal 2 2 2 7 4 2 18" xfId="12229" xr:uid="{00000000-0005-0000-0000-00002C350000}"/>
    <cellStyle name="Normal 2 2 2 7 4 2 18 2" xfId="12230" xr:uid="{00000000-0005-0000-0000-00002D350000}"/>
    <cellStyle name="Normal 2 2 2 7 4 2 19" xfId="12231" xr:uid="{00000000-0005-0000-0000-00002E350000}"/>
    <cellStyle name="Normal 2 2 2 7 4 2 19 2" xfId="12232" xr:uid="{00000000-0005-0000-0000-00002F350000}"/>
    <cellStyle name="Normal 2 2 2 7 4 2 2" xfId="12233" xr:uid="{00000000-0005-0000-0000-000030350000}"/>
    <cellStyle name="Normal 2 2 2 7 4 2 2 2" xfId="12234" xr:uid="{00000000-0005-0000-0000-000031350000}"/>
    <cellStyle name="Normal 2 2 2 7 4 2 20" xfId="12235" xr:uid="{00000000-0005-0000-0000-000032350000}"/>
    <cellStyle name="Normal 2 2 2 7 4 2 20 2" xfId="12236" xr:uid="{00000000-0005-0000-0000-000033350000}"/>
    <cellStyle name="Normal 2 2 2 7 4 2 21" xfId="12237" xr:uid="{00000000-0005-0000-0000-000034350000}"/>
    <cellStyle name="Normal 2 2 2 7 4 2 21 2" xfId="12238" xr:uid="{00000000-0005-0000-0000-000035350000}"/>
    <cellStyle name="Normal 2 2 2 7 4 2 22" xfId="12239" xr:uid="{00000000-0005-0000-0000-000036350000}"/>
    <cellStyle name="Normal 2 2 2 7 4 2 3" xfId="12240" xr:uid="{00000000-0005-0000-0000-000037350000}"/>
    <cellStyle name="Normal 2 2 2 7 4 2 3 2" xfId="12241" xr:uid="{00000000-0005-0000-0000-000038350000}"/>
    <cellStyle name="Normal 2 2 2 7 4 2 4" xfId="12242" xr:uid="{00000000-0005-0000-0000-000039350000}"/>
    <cellStyle name="Normal 2 2 2 7 4 2 4 2" xfId="12243" xr:uid="{00000000-0005-0000-0000-00003A350000}"/>
    <cellStyle name="Normal 2 2 2 7 4 2 5" xfId="12244" xr:uid="{00000000-0005-0000-0000-00003B350000}"/>
    <cellStyle name="Normal 2 2 2 7 4 2 5 2" xfId="12245" xr:uid="{00000000-0005-0000-0000-00003C350000}"/>
    <cellStyle name="Normal 2 2 2 7 4 2 6" xfId="12246" xr:uid="{00000000-0005-0000-0000-00003D350000}"/>
    <cellStyle name="Normal 2 2 2 7 4 2 6 2" xfId="12247" xr:uid="{00000000-0005-0000-0000-00003E350000}"/>
    <cellStyle name="Normal 2 2 2 7 4 2 7" xfId="12248" xr:uid="{00000000-0005-0000-0000-00003F350000}"/>
    <cellStyle name="Normal 2 2 2 7 4 2 7 2" xfId="12249" xr:uid="{00000000-0005-0000-0000-000040350000}"/>
    <cellStyle name="Normal 2 2 2 7 4 2 8" xfId="12250" xr:uid="{00000000-0005-0000-0000-000041350000}"/>
    <cellStyle name="Normal 2 2 2 7 4 2 8 2" xfId="12251" xr:uid="{00000000-0005-0000-0000-000042350000}"/>
    <cellStyle name="Normal 2 2 2 7 4 2 9" xfId="12252" xr:uid="{00000000-0005-0000-0000-000043350000}"/>
    <cellStyle name="Normal 2 2 2 7 4 2 9 2" xfId="12253" xr:uid="{00000000-0005-0000-0000-000044350000}"/>
    <cellStyle name="Normal 2 2 2 7 4 20" xfId="12254" xr:uid="{00000000-0005-0000-0000-000045350000}"/>
    <cellStyle name="Normal 2 2 2 7 4 20 2" xfId="12255" xr:uid="{00000000-0005-0000-0000-000046350000}"/>
    <cellStyle name="Normal 2 2 2 7 4 21" xfId="12256" xr:uid="{00000000-0005-0000-0000-000047350000}"/>
    <cellStyle name="Normal 2 2 2 7 4 21 2" xfId="12257" xr:uid="{00000000-0005-0000-0000-000048350000}"/>
    <cellStyle name="Normal 2 2 2 7 4 22" xfId="12258" xr:uid="{00000000-0005-0000-0000-000049350000}"/>
    <cellStyle name="Normal 2 2 2 7 4 22 2" xfId="12259" xr:uid="{00000000-0005-0000-0000-00004A350000}"/>
    <cellStyle name="Normal 2 2 2 7 4 23" xfId="12260" xr:uid="{00000000-0005-0000-0000-00004B350000}"/>
    <cellStyle name="Normal 2 2 2 7 4 23 2" xfId="12261" xr:uid="{00000000-0005-0000-0000-00004C350000}"/>
    <cellStyle name="Normal 2 2 2 7 4 24" xfId="12262" xr:uid="{00000000-0005-0000-0000-00004D350000}"/>
    <cellStyle name="Normal 2 2 2 7 4 3" xfId="12263" xr:uid="{00000000-0005-0000-0000-00004E350000}"/>
    <cellStyle name="Normal 2 2 2 7 4 3 10" xfId="12264" xr:uid="{00000000-0005-0000-0000-00004F350000}"/>
    <cellStyle name="Normal 2 2 2 7 4 3 10 2" xfId="12265" xr:uid="{00000000-0005-0000-0000-000050350000}"/>
    <cellStyle name="Normal 2 2 2 7 4 3 11" xfId="12266" xr:uid="{00000000-0005-0000-0000-000051350000}"/>
    <cellStyle name="Normal 2 2 2 7 4 3 11 2" xfId="12267" xr:uid="{00000000-0005-0000-0000-000052350000}"/>
    <cellStyle name="Normal 2 2 2 7 4 3 12" xfId="12268" xr:uid="{00000000-0005-0000-0000-000053350000}"/>
    <cellStyle name="Normal 2 2 2 7 4 3 12 2" xfId="12269" xr:uid="{00000000-0005-0000-0000-000054350000}"/>
    <cellStyle name="Normal 2 2 2 7 4 3 13" xfId="12270" xr:uid="{00000000-0005-0000-0000-000055350000}"/>
    <cellStyle name="Normal 2 2 2 7 4 3 13 2" xfId="12271" xr:uid="{00000000-0005-0000-0000-000056350000}"/>
    <cellStyle name="Normal 2 2 2 7 4 3 14" xfId="12272" xr:uid="{00000000-0005-0000-0000-000057350000}"/>
    <cellStyle name="Normal 2 2 2 7 4 3 14 2" xfId="12273" xr:uid="{00000000-0005-0000-0000-000058350000}"/>
    <cellStyle name="Normal 2 2 2 7 4 3 15" xfId="12274" xr:uid="{00000000-0005-0000-0000-000059350000}"/>
    <cellStyle name="Normal 2 2 2 7 4 3 15 2" xfId="12275" xr:uid="{00000000-0005-0000-0000-00005A350000}"/>
    <cellStyle name="Normal 2 2 2 7 4 3 16" xfId="12276" xr:uid="{00000000-0005-0000-0000-00005B350000}"/>
    <cellStyle name="Normal 2 2 2 7 4 3 16 2" xfId="12277" xr:uid="{00000000-0005-0000-0000-00005C350000}"/>
    <cellStyle name="Normal 2 2 2 7 4 3 17" xfId="12278" xr:uid="{00000000-0005-0000-0000-00005D350000}"/>
    <cellStyle name="Normal 2 2 2 7 4 3 17 2" xfId="12279" xr:uid="{00000000-0005-0000-0000-00005E350000}"/>
    <cellStyle name="Normal 2 2 2 7 4 3 18" xfId="12280" xr:uid="{00000000-0005-0000-0000-00005F350000}"/>
    <cellStyle name="Normal 2 2 2 7 4 3 18 2" xfId="12281" xr:uid="{00000000-0005-0000-0000-000060350000}"/>
    <cellStyle name="Normal 2 2 2 7 4 3 19" xfId="12282" xr:uid="{00000000-0005-0000-0000-000061350000}"/>
    <cellStyle name="Normal 2 2 2 7 4 3 19 2" xfId="12283" xr:uid="{00000000-0005-0000-0000-000062350000}"/>
    <cellStyle name="Normal 2 2 2 7 4 3 2" xfId="12284" xr:uid="{00000000-0005-0000-0000-000063350000}"/>
    <cellStyle name="Normal 2 2 2 7 4 3 2 2" xfId="12285" xr:uid="{00000000-0005-0000-0000-000064350000}"/>
    <cellStyle name="Normal 2 2 2 7 4 3 20" xfId="12286" xr:uid="{00000000-0005-0000-0000-000065350000}"/>
    <cellStyle name="Normal 2 2 2 7 4 3 20 2" xfId="12287" xr:uid="{00000000-0005-0000-0000-000066350000}"/>
    <cellStyle name="Normal 2 2 2 7 4 3 21" xfId="12288" xr:uid="{00000000-0005-0000-0000-000067350000}"/>
    <cellStyle name="Normal 2 2 2 7 4 3 21 2" xfId="12289" xr:uid="{00000000-0005-0000-0000-000068350000}"/>
    <cellStyle name="Normal 2 2 2 7 4 3 22" xfId="12290" xr:uid="{00000000-0005-0000-0000-000069350000}"/>
    <cellStyle name="Normal 2 2 2 7 4 3 3" xfId="12291" xr:uid="{00000000-0005-0000-0000-00006A350000}"/>
    <cellStyle name="Normal 2 2 2 7 4 3 3 2" xfId="12292" xr:uid="{00000000-0005-0000-0000-00006B350000}"/>
    <cellStyle name="Normal 2 2 2 7 4 3 4" xfId="12293" xr:uid="{00000000-0005-0000-0000-00006C350000}"/>
    <cellStyle name="Normal 2 2 2 7 4 3 4 2" xfId="12294" xr:uid="{00000000-0005-0000-0000-00006D350000}"/>
    <cellStyle name="Normal 2 2 2 7 4 3 5" xfId="12295" xr:uid="{00000000-0005-0000-0000-00006E350000}"/>
    <cellStyle name="Normal 2 2 2 7 4 3 5 2" xfId="12296" xr:uid="{00000000-0005-0000-0000-00006F350000}"/>
    <cellStyle name="Normal 2 2 2 7 4 3 6" xfId="12297" xr:uid="{00000000-0005-0000-0000-000070350000}"/>
    <cellStyle name="Normal 2 2 2 7 4 3 6 2" xfId="12298" xr:uid="{00000000-0005-0000-0000-000071350000}"/>
    <cellStyle name="Normal 2 2 2 7 4 3 7" xfId="12299" xr:uid="{00000000-0005-0000-0000-000072350000}"/>
    <cellStyle name="Normal 2 2 2 7 4 3 7 2" xfId="12300" xr:uid="{00000000-0005-0000-0000-000073350000}"/>
    <cellStyle name="Normal 2 2 2 7 4 3 8" xfId="12301" xr:uid="{00000000-0005-0000-0000-000074350000}"/>
    <cellStyle name="Normal 2 2 2 7 4 3 8 2" xfId="12302" xr:uid="{00000000-0005-0000-0000-000075350000}"/>
    <cellStyle name="Normal 2 2 2 7 4 3 9" xfId="12303" xr:uid="{00000000-0005-0000-0000-000076350000}"/>
    <cellStyle name="Normal 2 2 2 7 4 3 9 2" xfId="12304" xr:uid="{00000000-0005-0000-0000-000077350000}"/>
    <cellStyle name="Normal 2 2 2 7 4 4" xfId="12305" xr:uid="{00000000-0005-0000-0000-000078350000}"/>
    <cellStyle name="Normal 2 2 2 7 4 4 2" xfId="12306" xr:uid="{00000000-0005-0000-0000-000079350000}"/>
    <cellStyle name="Normal 2 2 2 7 4 5" xfId="12307" xr:uid="{00000000-0005-0000-0000-00007A350000}"/>
    <cellStyle name="Normal 2 2 2 7 4 5 2" xfId="12308" xr:uid="{00000000-0005-0000-0000-00007B350000}"/>
    <cellStyle name="Normal 2 2 2 7 4 6" xfId="12309" xr:uid="{00000000-0005-0000-0000-00007C350000}"/>
    <cellStyle name="Normal 2 2 2 7 4 6 2" xfId="12310" xr:uid="{00000000-0005-0000-0000-00007D350000}"/>
    <cellStyle name="Normal 2 2 2 7 4 7" xfId="12311" xr:uid="{00000000-0005-0000-0000-00007E350000}"/>
    <cellStyle name="Normal 2 2 2 7 4 7 2" xfId="12312" xr:uid="{00000000-0005-0000-0000-00007F350000}"/>
    <cellStyle name="Normal 2 2 2 7 4 8" xfId="12313" xr:uid="{00000000-0005-0000-0000-000080350000}"/>
    <cellStyle name="Normal 2 2 2 7 4 8 2" xfId="12314" xr:uid="{00000000-0005-0000-0000-000081350000}"/>
    <cellStyle name="Normal 2 2 2 7 4 9" xfId="12315" xr:uid="{00000000-0005-0000-0000-000082350000}"/>
    <cellStyle name="Normal 2 2 2 7 4 9 2" xfId="12316" xr:uid="{00000000-0005-0000-0000-000083350000}"/>
    <cellStyle name="Normal 2 2 2 7 5" xfId="12317" xr:uid="{00000000-0005-0000-0000-000084350000}"/>
    <cellStyle name="Normal 2 2 2 7 5 10" xfId="12318" xr:uid="{00000000-0005-0000-0000-000085350000}"/>
    <cellStyle name="Normal 2 2 2 7 5 10 2" xfId="12319" xr:uid="{00000000-0005-0000-0000-000086350000}"/>
    <cellStyle name="Normal 2 2 2 7 5 11" xfId="12320" xr:uid="{00000000-0005-0000-0000-000087350000}"/>
    <cellStyle name="Normal 2 2 2 7 5 11 2" xfId="12321" xr:uid="{00000000-0005-0000-0000-000088350000}"/>
    <cellStyle name="Normal 2 2 2 7 5 12" xfId="12322" xr:uid="{00000000-0005-0000-0000-000089350000}"/>
    <cellStyle name="Normal 2 2 2 7 5 12 2" xfId="12323" xr:uid="{00000000-0005-0000-0000-00008A350000}"/>
    <cellStyle name="Normal 2 2 2 7 5 13" xfId="12324" xr:uid="{00000000-0005-0000-0000-00008B350000}"/>
    <cellStyle name="Normal 2 2 2 7 5 13 2" xfId="12325" xr:uid="{00000000-0005-0000-0000-00008C350000}"/>
    <cellStyle name="Normal 2 2 2 7 5 14" xfId="12326" xr:uid="{00000000-0005-0000-0000-00008D350000}"/>
    <cellStyle name="Normal 2 2 2 7 5 14 2" xfId="12327" xr:uid="{00000000-0005-0000-0000-00008E350000}"/>
    <cellStyle name="Normal 2 2 2 7 5 15" xfId="12328" xr:uid="{00000000-0005-0000-0000-00008F350000}"/>
    <cellStyle name="Normal 2 2 2 7 5 15 2" xfId="12329" xr:uid="{00000000-0005-0000-0000-000090350000}"/>
    <cellStyle name="Normal 2 2 2 7 5 16" xfId="12330" xr:uid="{00000000-0005-0000-0000-000091350000}"/>
    <cellStyle name="Normal 2 2 2 7 5 16 2" xfId="12331" xr:uid="{00000000-0005-0000-0000-000092350000}"/>
    <cellStyle name="Normal 2 2 2 7 5 17" xfId="12332" xr:uid="{00000000-0005-0000-0000-000093350000}"/>
    <cellStyle name="Normal 2 2 2 7 5 17 2" xfId="12333" xr:uid="{00000000-0005-0000-0000-000094350000}"/>
    <cellStyle name="Normal 2 2 2 7 5 18" xfId="12334" xr:uid="{00000000-0005-0000-0000-000095350000}"/>
    <cellStyle name="Normal 2 2 2 7 5 18 2" xfId="12335" xr:uid="{00000000-0005-0000-0000-000096350000}"/>
    <cellStyle name="Normal 2 2 2 7 5 19" xfId="12336" xr:uid="{00000000-0005-0000-0000-000097350000}"/>
    <cellStyle name="Normal 2 2 2 7 5 19 2" xfId="12337" xr:uid="{00000000-0005-0000-0000-000098350000}"/>
    <cellStyle name="Normal 2 2 2 7 5 2" xfId="12338" xr:uid="{00000000-0005-0000-0000-000099350000}"/>
    <cellStyle name="Normal 2 2 2 7 5 2 2" xfId="12339" xr:uid="{00000000-0005-0000-0000-00009A350000}"/>
    <cellStyle name="Normal 2 2 2 7 5 20" xfId="12340" xr:uid="{00000000-0005-0000-0000-00009B350000}"/>
    <cellStyle name="Normal 2 2 2 7 5 20 2" xfId="12341" xr:uid="{00000000-0005-0000-0000-00009C350000}"/>
    <cellStyle name="Normal 2 2 2 7 5 21" xfId="12342" xr:uid="{00000000-0005-0000-0000-00009D350000}"/>
    <cellStyle name="Normal 2 2 2 7 5 21 2" xfId="12343" xr:uid="{00000000-0005-0000-0000-00009E350000}"/>
    <cellStyle name="Normal 2 2 2 7 5 22" xfId="12344" xr:uid="{00000000-0005-0000-0000-00009F350000}"/>
    <cellStyle name="Normal 2 2 2 7 5 3" xfId="12345" xr:uid="{00000000-0005-0000-0000-0000A0350000}"/>
    <cellStyle name="Normal 2 2 2 7 5 3 2" xfId="12346" xr:uid="{00000000-0005-0000-0000-0000A1350000}"/>
    <cellStyle name="Normal 2 2 2 7 5 4" xfId="12347" xr:uid="{00000000-0005-0000-0000-0000A2350000}"/>
    <cellStyle name="Normal 2 2 2 7 5 4 2" xfId="12348" xr:uid="{00000000-0005-0000-0000-0000A3350000}"/>
    <cellStyle name="Normal 2 2 2 7 5 5" xfId="12349" xr:uid="{00000000-0005-0000-0000-0000A4350000}"/>
    <cellStyle name="Normal 2 2 2 7 5 5 2" xfId="12350" xr:uid="{00000000-0005-0000-0000-0000A5350000}"/>
    <cellStyle name="Normal 2 2 2 7 5 6" xfId="12351" xr:uid="{00000000-0005-0000-0000-0000A6350000}"/>
    <cellStyle name="Normal 2 2 2 7 5 6 2" xfId="12352" xr:uid="{00000000-0005-0000-0000-0000A7350000}"/>
    <cellStyle name="Normal 2 2 2 7 5 7" xfId="12353" xr:uid="{00000000-0005-0000-0000-0000A8350000}"/>
    <cellStyle name="Normal 2 2 2 7 5 7 2" xfId="12354" xr:uid="{00000000-0005-0000-0000-0000A9350000}"/>
    <cellStyle name="Normal 2 2 2 7 5 8" xfId="12355" xr:uid="{00000000-0005-0000-0000-0000AA350000}"/>
    <cellStyle name="Normal 2 2 2 7 5 8 2" xfId="12356" xr:uid="{00000000-0005-0000-0000-0000AB350000}"/>
    <cellStyle name="Normal 2 2 2 7 5 9" xfId="12357" xr:uid="{00000000-0005-0000-0000-0000AC350000}"/>
    <cellStyle name="Normal 2 2 2 7 5 9 2" xfId="12358" xr:uid="{00000000-0005-0000-0000-0000AD350000}"/>
    <cellStyle name="Normal 2 2 2 7 6" xfId="12359" xr:uid="{00000000-0005-0000-0000-0000AE350000}"/>
    <cellStyle name="Normal 2 2 2 7 6 10" xfId="12360" xr:uid="{00000000-0005-0000-0000-0000AF350000}"/>
    <cellStyle name="Normal 2 2 2 7 6 10 2" xfId="12361" xr:uid="{00000000-0005-0000-0000-0000B0350000}"/>
    <cellStyle name="Normal 2 2 2 7 6 11" xfId="12362" xr:uid="{00000000-0005-0000-0000-0000B1350000}"/>
    <cellStyle name="Normal 2 2 2 7 6 11 2" xfId="12363" xr:uid="{00000000-0005-0000-0000-0000B2350000}"/>
    <cellStyle name="Normal 2 2 2 7 6 12" xfId="12364" xr:uid="{00000000-0005-0000-0000-0000B3350000}"/>
    <cellStyle name="Normal 2 2 2 7 6 12 2" xfId="12365" xr:uid="{00000000-0005-0000-0000-0000B4350000}"/>
    <cellStyle name="Normal 2 2 2 7 6 13" xfId="12366" xr:uid="{00000000-0005-0000-0000-0000B5350000}"/>
    <cellStyle name="Normal 2 2 2 7 6 13 2" xfId="12367" xr:uid="{00000000-0005-0000-0000-0000B6350000}"/>
    <cellStyle name="Normal 2 2 2 7 6 14" xfId="12368" xr:uid="{00000000-0005-0000-0000-0000B7350000}"/>
    <cellStyle name="Normal 2 2 2 7 6 14 2" xfId="12369" xr:uid="{00000000-0005-0000-0000-0000B8350000}"/>
    <cellStyle name="Normal 2 2 2 7 6 15" xfId="12370" xr:uid="{00000000-0005-0000-0000-0000B9350000}"/>
    <cellStyle name="Normal 2 2 2 7 6 15 2" xfId="12371" xr:uid="{00000000-0005-0000-0000-0000BA350000}"/>
    <cellStyle name="Normal 2 2 2 7 6 16" xfId="12372" xr:uid="{00000000-0005-0000-0000-0000BB350000}"/>
    <cellStyle name="Normal 2 2 2 7 6 16 2" xfId="12373" xr:uid="{00000000-0005-0000-0000-0000BC350000}"/>
    <cellStyle name="Normal 2 2 2 7 6 17" xfId="12374" xr:uid="{00000000-0005-0000-0000-0000BD350000}"/>
    <cellStyle name="Normal 2 2 2 7 6 17 2" xfId="12375" xr:uid="{00000000-0005-0000-0000-0000BE350000}"/>
    <cellStyle name="Normal 2 2 2 7 6 18" xfId="12376" xr:uid="{00000000-0005-0000-0000-0000BF350000}"/>
    <cellStyle name="Normal 2 2 2 7 6 18 2" xfId="12377" xr:uid="{00000000-0005-0000-0000-0000C0350000}"/>
    <cellStyle name="Normal 2 2 2 7 6 19" xfId="12378" xr:uid="{00000000-0005-0000-0000-0000C1350000}"/>
    <cellStyle name="Normal 2 2 2 7 6 19 2" xfId="12379" xr:uid="{00000000-0005-0000-0000-0000C2350000}"/>
    <cellStyle name="Normal 2 2 2 7 6 2" xfId="12380" xr:uid="{00000000-0005-0000-0000-0000C3350000}"/>
    <cellStyle name="Normal 2 2 2 7 6 2 2" xfId="12381" xr:uid="{00000000-0005-0000-0000-0000C4350000}"/>
    <cellStyle name="Normal 2 2 2 7 6 20" xfId="12382" xr:uid="{00000000-0005-0000-0000-0000C5350000}"/>
    <cellStyle name="Normal 2 2 2 7 6 20 2" xfId="12383" xr:uid="{00000000-0005-0000-0000-0000C6350000}"/>
    <cellStyle name="Normal 2 2 2 7 6 21" xfId="12384" xr:uid="{00000000-0005-0000-0000-0000C7350000}"/>
    <cellStyle name="Normal 2 2 2 7 6 21 2" xfId="12385" xr:uid="{00000000-0005-0000-0000-0000C8350000}"/>
    <cellStyle name="Normal 2 2 2 7 6 22" xfId="12386" xr:uid="{00000000-0005-0000-0000-0000C9350000}"/>
    <cellStyle name="Normal 2 2 2 7 6 3" xfId="12387" xr:uid="{00000000-0005-0000-0000-0000CA350000}"/>
    <cellStyle name="Normal 2 2 2 7 6 3 2" xfId="12388" xr:uid="{00000000-0005-0000-0000-0000CB350000}"/>
    <cellStyle name="Normal 2 2 2 7 6 4" xfId="12389" xr:uid="{00000000-0005-0000-0000-0000CC350000}"/>
    <cellStyle name="Normal 2 2 2 7 6 4 2" xfId="12390" xr:uid="{00000000-0005-0000-0000-0000CD350000}"/>
    <cellStyle name="Normal 2 2 2 7 6 5" xfId="12391" xr:uid="{00000000-0005-0000-0000-0000CE350000}"/>
    <cellStyle name="Normal 2 2 2 7 6 5 2" xfId="12392" xr:uid="{00000000-0005-0000-0000-0000CF350000}"/>
    <cellStyle name="Normal 2 2 2 7 6 6" xfId="12393" xr:uid="{00000000-0005-0000-0000-0000D0350000}"/>
    <cellStyle name="Normal 2 2 2 7 6 6 2" xfId="12394" xr:uid="{00000000-0005-0000-0000-0000D1350000}"/>
    <cellStyle name="Normal 2 2 2 7 6 7" xfId="12395" xr:uid="{00000000-0005-0000-0000-0000D2350000}"/>
    <cellStyle name="Normal 2 2 2 7 6 7 2" xfId="12396" xr:uid="{00000000-0005-0000-0000-0000D3350000}"/>
    <cellStyle name="Normal 2 2 2 7 6 8" xfId="12397" xr:uid="{00000000-0005-0000-0000-0000D4350000}"/>
    <cellStyle name="Normal 2 2 2 7 6 8 2" xfId="12398" xr:uid="{00000000-0005-0000-0000-0000D5350000}"/>
    <cellStyle name="Normal 2 2 2 7 6 9" xfId="12399" xr:uid="{00000000-0005-0000-0000-0000D6350000}"/>
    <cellStyle name="Normal 2 2 2 7 6 9 2" xfId="12400" xr:uid="{00000000-0005-0000-0000-0000D7350000}"/>
    <cellStyle name="Normal 2 2 2 7 7" xfId="12401" xr:uid="{00000000-0005-0000-0000-0000D8350000}"/>
    <cellStyle name="Normal 2 2 2 7 7 2" xfId="12402" xr:uid="{00000000-0005-0000-0000-0000D9350000}"/>
    <cellStyle name="Normal 2 2 2 7 8" xfId="12403" xr:uid="{00000000-0005-0000-0000-0000DA350000}"/>
    <cellStyle name="Normal 2 2 2 7 8 2" xfId="12404" xr:uid="{00000000-0005-0000-0000-0000DB350000}"/>
    <cellStyle name="Normal 2 2 2 7 9" xfId="12405" xr:uid="{00000000-0005-0000-0000-0000DC350000}"/>
    <cellStyle name="Normal 2 2 2 7 9 2" xfId="12406" xr:uid="{00000000-0005-0000-0000-0000DD350000}"/>
    <cellStyle name="Normal 2 2 2 8" xfId="12407" xr:uid="{00000000-0005-0000-0000-0000DE350000}"/>
    <cellStyle name="Normal 2 2 2 8 10" xfId="12408" xr:uid="{00000000-0005-0000-0000-0000DF350000}"/>
    <cellStyle name="Normal 2 2 2 8 10 2" xfId="12409" xr:uid="{00000000-0005-0000-0000-0000E0350000}"/>
    <cellStyle name="Normal 2 2 2 8 11" xfId="12410" xr:uid="{00000000-0005-0000-0000-0000E1350000}"/>
    <cellStyle name="Normal 2 2 2 8 11 2" xfId="12411" xr:uid="{00000000-0005-0000-0000-0000E2350000}"/>
    <cellStyle name="Normal 2 2 2 8 12" xfId="12412" xr:uid="{00000000-0005-0000-0000-0000E3350000}"/>
    <cellStyle name="Normal 2 2 2 8 12 2" xfId="12413" xr:uid="{00000000-0005-0000-0000-0000E4350000}"/>
    <cellStyle name="Normal 2 2 2 8 13" xfId="12414" xr:uid="{00000000-0005-0000-0000-0000E5350000}"/>
    <cellStyle name="Normal 2 2 2 8 13 2" xfId="12415" xr:uid="{00000000-0005-0000-0000-0000E6350000}"/>
    <cellStyle name="Normal 2 2 2 8 14" xfId="12416" xr:uid="{00000000-0005-0000-0000-0000E7350000}"/>
    <cellStyle name="Normal 2 2 2 8 14 2" xfId="12417" xr:uid="{00000000-0005-0000-0000-0000E8350000}"/>
    <cellStyle name="Normal 2 2 2 8 15" xfId="12418" xr:uid="{00000000-0005-0000-0000-0000E9350000}"/>
    <cellStyle name="Normal 2 2 2 8 15 2" xfId="12419" xr:uid="{00000000-0005-0000-0000-0000EA350000}"/>
    <cellStyle name="Normal 2 2 2 8 16" xfId="12420" xr:uid="{00000000-0005-0000-0000-0000EB350000}"/>
    <cellStyle name="Normal 2 2 2 8 16 2" xfId="12421" xr:uid="{00000000-0005-0000-0000-0000EC350000}"/>
    <cellStyle name="Normal 2 2 2 8 17" xfId="12422" xr:uid="{00000000-0005-0000-0000-0000ED350000}"/>
    <cellStyle name="Normal 2 2 2 8 17 2" xfId="12423" xr:uid="{00000000-0005-0000-0000-0000EE350000}"/>
    <cellStyle name="Normal 2 2 2 8 18" xfId="12424" xr:uid="{00000000-0005-0000-0000-0000EF350000}"/>
    <cellStyle name="Normal 2 2 2 8 18 2" xfId="12425" xr:uid="{00000000-0005-0000-0000-0000F0350000}"/>
    <cellStyle name="Normal 2 2 2 8 19" xfId="12426" xr:uid="{00000000-0005-0000-0000-0000F1350000}"/>
    <cellStyle name="Normal 2 2 2 8 19 2" xfId="12427" xr:uid="{00000000-0005-0000-0000-0000F2350000}"/>
    <cellStyle name="Normal 2 2 2 8 2" xfId="12428" xr:uid="{00000000-0005-0000-0000-0000F3350000}"/>
    <cellStyle name="Normal 2 2 2 8 2 10" xfId="12429" xr:uid="{00000000-0005-0000-0000-0000F4350000}"/>
    <cellStyle name="Normal 2 2 2 8 2 10 2" xfId="12430" xr:uid="{00000000-0005-0000-0000-0000F5350000}"/>
    <cellStyle name="Normal 2 2 2 8 2 11" xfId="12431" xr:uid="{00000000-0005-0000-0000-0000F6350000}"/>
    <cellStyle name="Normal 2 2 2 8 2 11 2" xfId="12432" xr:uid="{00000000-0005-0000-0000-0000F7350000}"/>
    <cellStyle name="Normal 2 2 2 8 2 12" xfId="12433" xr:uid="{00000000-0005-0000-0000-0000F8350000}"/>
    <cellStyle name="Normal 2 2 2 8 2 12 2" xfId="12434" xr:uid="{00000000-0005-0000-0000-0000F9350000}"/>
    <cellStyle name="Normal 2 2 2 8 2 13" xfId="12435" xr:uid="{00000000-0005-0000-0000-0000FA350000}"/>
    <cellStyle name="Normal 2 2 2 8 2 13 2" xfId="12436" xr:uid="{00000000-0005-0000-0000-0000FB350000}"/>
    <cellStyle name="Normal 2 2 2 8 2 14" xfId="12437" xr:uid="{00000000-0005-0000-0000-0000FC350000}"/>
    <cellStyle name="Normal 2 2 2 8 2 14 2" xfId="12438" xr:uid="{00000000-0005-0000-0000-0000FD350000}"/>
    <cellStyle name="Normal 2 2 2 8 2 15" xfId="12439" xr:uid="{00000000-0005-0000-0000-0000FE350000}"/>
    <cellStyle name="Normal 2 2 2 8 2 15 2" xfId="12440" xr:uid="{00000000-0005-0000-0000-0000FF350000}"/>
    <cellStyle name="Normal 2 2 2 8 2 16" xfId="12441" xr:uid="{00000000-0005-0000-0000-000000360000}"/>
    <cellStyle name="Normal 2 2 2 8 2 16 2" xfId="12442" xr:uid="{00000000-0005-0000-0000-000001360000}"/>
    <cellStyle name="Normal 2 2 2 8 2 17" xfId="12443" xr:uid="{00000000-0005-0000-0000-000002360000}"/>
    <cellStyle name="Normal 2 2 2 8 2 17 2" xfId="12444" xr:uid="{00000000-0005-0000-0000-000003360000}"/>
    <cellStyle name="Normal 2 2 2 8 2 18" xfId="12445" xr:uid="{00000000-0005-0000-0000-000004360000}"/>
    <cellStyle name="Normal 2 2 2 8 2 18 2" xfId="12446" xr:uid="{00000000-0005-0000-0000-000005360000}"/>
    <cellStyle name="Normal 2 2 2 8 2 19" xfId="12447" xr:uid="{00000000-0005-0000-0000-000006360000}"/>
    <cellStyle name="Normal 2 2 2 8 2 19 2" xfId="12448" xr:uid="{00000000-0005-0000-0000-000007360000}"/>
    <cellStyle name="Normal 2 2 2 8 2 2" xfId="12449" xr:uid="{00000000-0005-0000-0000-000008360000}"/>
    <cellStyle name="Normal 2 2 2 8 2 2 2" xfId="12450" xr:uid="{00000000-0005-0000-0000-000009360000}"/>
    <cellStyle name="Normal 2 2 2 8 2 20" xfId="12451" xr:uid="{00000000-0005-0000-0000-00000A360000}"/>
    <cellStyle name="Normal 2 2 2 8 2 20 2" xfId="12452" xr:uid="{00000000-0005-0000-0000-00000B360000}"/>
    <cellStyle name="Normal 2 2 2 8 2 21" xfId="12453" xr:uid="{00000000-0005-0000-0000-00000C360000}"/>
    <cellStyle name="Normal 2 2 2 8 2 21 2" xfId="12454" xr:uid="{00000000-0005-0000-0000-00000D360000}"/>
    <cellStyle name="Normal 2 2 2 8 2 22" xfId="12455" xr:uid="{00000000-0005-0000-0000-00000E360000}"/>
    <cellStyle name="Normal 2 2 2 8 2 3" xfId="12456" xr:uid="{00000000-0005-0000-0000-00000F360000}"/>
    <cellStyle name="Normal 2 2 2 8 2 3 2" xfId="12457" xr:uid="{00000000-0005-0000-0000-000010360000}"/>
    <cellStyle name="Normal 2 2 2 8 2 4" xfId="12458" xr:uid="{00000000-0005-0000-0000-000011360000}"/>
    <cellStyle name="Normal 2 2 2 8 2 4 2" xfId="12459" xr:uid="{00000000-0005-0000-0000-000012360000}"/>
    <cellStyle name="Normal 2 2 2 8 2 5" xfId="12460" xr:uid="{00000000-0005-0000-0000-000013360000}"/>
    <cellStyle name="Normal 2 2 2 8 2 5 2" xfId="12461" xr:uid="{00000000-0005-0000-0000-000014360000}"/>
    <cellStyle name="Normal 2 2 2 8 2 6" xfId="12462" xr:uid="{00000000-0005-0000-0000-000015360000}"/>
    <cellStyle name="Normal 2 2 2 8 2 6 2" xfId="12463" xr:uid="{00000000-0005-0000-0000-000016360000}"/>
    <cellStyle name="Normal 2 2 2 8 2 7" xfId="12464" xr:uid="{00000000-0005-0000-0000-000017360000}"/>
    <cellStyle name="Normal 2 2 2 8 2 7 2" xfId="12465" xr:uid="{00000000-0005-0000-0000-000018360000}"/>
    <cellStyle name="Normal 2 2 2 8 2 8" xfId="12466" xr:uid="{00000000-0005-0000-0000-000019360000}"/>
    <cellStyle name="Normal 2 2 2 8 2 8 2" xfId="12467" xr:uid="{00000000-0005-0000-0000-00001A360000}"/>
    <cellStyle name="Normal 2 2 2 8 2 9" xfId="12468" xr:uid="{00000000-0005-0000-0000-00001B360000}"/>
    <cellStyle name="Normal 2 2 2 8 2 9 2" xfId="12469" xr:uid="{00000000-0005-0000-0000-00001C360000}"/>
    <cellStyle name="Normal 2 2 2 8 20" xfId="12470" xr:uid="{00000000-0005-0000-0000-00001D360000}"/>
    <cellStyle name="Normal 2 2 2 8 20 2" xfId="12471" xr:uid="{00000000-0005-0000-0000-00001E360000}"/>
    <cellStyle name="Normal 2 2 2 8 21" xfId="12472" xr:uid="{00000000-0005-0000-0000-00001F360000}"/>
    <cellStyle name="Normal 2 2 2 8 21 2" xfId="12473" xr:uid="{00000000-0005-0000-0000-000020360000}"/>
    <cellStyle name="Normal 2 2 2 8 22" xfId="12474" xr:uid="{00000000-0005-0000-0000-000021360000}"/>
    <cellStyle name="Normal 2 2 2 8 22 2" xfId="12475" xr:uid="{00000000-0005-0000-0000-000022360000}"/>
    <cellStyle name="Normal 2 2 2 8 23" xfId="12476" xr:uid="{00000000-0005-0000-0000-000023360000}"/>
    <cellStyle name="Normal 2 2 2 8 23 2" xfId="12477" xr:uid="{00000000-0005-0000-0000-000024360000}"/>
    <cellStyle name="Normal 2 2 2 8 24" xfId="12478" xr:uid="{00000000-0005-0000-0000-000025360000}"/>
    <cellStyle name="Normal 2 2 2 8 3" xfId="12479" xr:uid="{00000000-0005-0000-0000-000026360000}"/>
    <cellStyle name="Normal 2 2 2 8 3 10" xfId="12480" xr:uid="{00000000-0005-0000-0000-000027360000}"/>
    <cellStyle name="Normal 2 2 2 8 3 10 2" xfId="12481" xr:uid="{00000000-0005-0000-0000-000028360000}"/>
    <cellStyle name="Normal 2 2 2 8 3 11" xfId="12482" xr:uid="{00000000-0005-0000-0000-000029360000}"/>
    <cellStyle name="Normal 2 2 2 8 3 11 2" xfId="12483" xr:uid="{00000000-0005-0000-0000-00002A360000}"/>
    <cellStyle name="Normal 2 2 2 8 3 12" xfId="12484" xr:uid="{00000000-0005-0000-0000-00002B360000}"/>
    <cellStyle name="Normal 2 2 2 8 3 12 2" xfId="12485" xr:uid="{00000000-0005-0000-0000-00002C360000}"/>
    <cellStyle name="Normal 2 2 2 8 3 13" xfId="12486" xr:uid="{00000000-0005-0000-0000-00002D360000}"/>
    <cellStyle name="Normal 2 2 2 8 3 13 2" xfId="12487" xr:uid="{00000000-0005-0000-0000-00002E360000}"/>
    <cellStyle name="Normal 2 2 2 8 3 14" xfId="12488" xr:uid="{00000000-0005-0000-0000-00002F360000}"/>
    <cellStyle name="Normal 2 2 2 8 3 14 2" xfId="12489" xr:uid="{00000000-0005-0000-0000-000030360000}"/>
    <cellStyle name="Normal 2 2 2 8 3 15" xfId="12490" xr:uid="{00000000-0005-0000-0000-000031360000}"/>
    <cellStyle name="Normal 2 2 2 8 3 15 2" xfId="12491" xr:uid="{00000000-0005-0000-0000-000032360000}"/>
    <cellStyle name="Normal 2 2 2 8 3 16" xfId="12492" xr:uid="{00000000-0005-0000-0000-000033360000}"/>
    <cellStyle name="Normal 2 2 2 8 3 16 2" xfId="12493" xr:uid="{00000000-0005-0000-0000-000034360000}"/>
    <cellStyle name="Normal 2 2 2 8 3 17" xfId="12494" xr:uid="{00000000-0005-0000-0000-000035360000}"/>
    <cellStyle name="Normal 2 2 2 8 3 17 2" xfId="12495" xr:uid="{00000000-0005-0000-0000-000036360000}"/>
    <cellStyle name="Normal 2 2 2 8 3 18" xfId="12496" xr:uid="{00000000-0005-0000-0000-000037360000}"/>
    <cellStyle name="Normal 2 2 2 8 3 18 2" xfId="12497" xr:uid="{00000000-0005-0000-0000-000038360000}"/>
    <cellStyle name="Normal 2 2 2 8 3 19" xfId="12498" xr:uid="{00000000-0005-0000-0000-000039360000}"/>
    <cellStyle name="Normal 2 2 2 8 3 19 2" xfId="12499" xr:uid="{00000000-0005-0000-0000-00003A360000}"/>
    <cellStyle name="Normal 2 2 2 8 3 2" xfId="12500" xr:uid="{00000000-0005-0000-0000-00003B360000}"/>
    <cellStyle name="Normal 2 2 2 8 3 2 2" xfId="12501" xr:uid="{00000000-0005-0000-0000-00003C360000}"/>
    <cellStyle name="Normal 2 2 2 8 3 20" xfId="12502" xr:uid="{00000000-0005-0000-0000-00003D360000}"/>
    <cellStyle name="Normal 2 2 2 8 3 20 2" xfId="12503" xr:uid="{00000000-0005-0000-0000-00003E360000}"/>
    <cellStyle name="Normal 2 2 2 8 3 21" xfId="12504" xr:uid="{00000000-0005-0000-0000-00003F360000}"/>
    <cellStyle name="Normal 2 2 2 8 3 21 2" xfId="12505" xr:uid="{00000000-0005-0000-0000-000040360000}"/>
    <cellStyle name="Normal 2 2 2 8 3 22" xfId="12506" xr:uid="{00000000-0005-0000-0000-000041360000}"/>
    <cellStyle name="Normal 2 2 2 8 3 3" xfId="12507" xr:uid="{00000000-0005-0000-0000-000042360000}"/>
    <cellStyle name="Normal 2 2 2 8 3 3 2" xfId="12508" xr:uid="{00000000-0005-0000-0000-000043360000}"/>
    <cellStyle name="Normal 2 2 2 8 3 4" xfId="12509" xr:uid="{00000000-0005-0000-0000-000044360000}"/>
    <cellStyle name="Normal 2 2 2 8 3 4 2" xfId="12510" xr:uid="{00000000-0005-0000-0000-000045360000}"/>
    <cellStyle name="Normal 2 2 2 8 3 5" xfId="12511" xr:uid="{00000000-0005-0000-0000-000046360000}"/>
    <cellStyle name="Normal 2 2 2 8 3 5 2" xfId="12512" xr:uid="{00000000-0005-0000-0000-000047360000}"/>
    <cellStyle name="Normal 2 2 2 8 3 6" xfId="12513" xr:uid="{00000000-0005-0000-0000-000048360000}"/>
    <cellStyle name="Normal 2 2 2 8 3 6 2" xfId="12514" xr:uid="{00000000-0005-0000-0000-000049360000}"/>
    <cellStyle name="Normal 2 2 2 8 3 7" xfId="12515" xr:uid="{00000000-0005-0000-0000-00004A360000}"/>
    <cellStyle name="Normal 2 2 2 8 3 7 2" xfId="12516" xr:uid="{00000000-0005-0000-0000-00004B360000}"/>
    <cellStyle name="Normal 2 2 2 8 3 8" xfId="12517" xr:uid="{00000000-0005-0000-0000-00004C360000}"/>
    <cellStyle name="Normal 2 2 2 8 3 8 2" xfId="12518" xr:uid="{00000000-0005-0000-0000-00004D360000}"/>
    <cellStyle name="Normal 2 2 2 8 3 9" xfId="12519" xr:uid="{00000000-0005-0000-0000-00004E360000}"/>
    <cellStyle name="Normal 2 2 2 8 3 9 2" xfId="12520" xr:uid="{00000000-0005-0000-0000-00004F360000}"/>
    <cellStyle name="Normal 2 2 2 8 4" xfId="12521" xr:uid="{00000000-0005-0000-0000-000050360000}"/>
    <cellStyle name="Normal 2 2 2 8 4 2" xfId="12522" xr:uid="{00000000-0005-0000-0000-000051360000}"/>
    <cellStyle name="Normal 2 2 2 8 5" xfId="12523" xr:uid="{00000000-0005-0000-0000-000052360000}"/>
    <cellStyle name="Normal 2 2 2 8 5 2" xfId="12524" xr:uid="{00000000-0005-0000-0000-000053360000}"/>
    <cellStyle name="Normal 2 2 2 8 6" xfId="12525" xr:uid="{00000000-0005-0000-0000-000054360000}"/>
    <cellStyle name="Normal 2 2 2 8 6 2" xfId="12526" xr:uid="{00000000-0005-0000-0000-000055360000}"/>
    <cellStyle name="Normal 2 2 2 8 7" xfId="12527" xr:uid="{00000000-0005-0000-0000-000056360000}"/>
    <cellStyle name="Normal 2 2 2 8 7 2" xfId="12528" xr:uid="{00000000-0005-0000-0000-000057360000}"/>
    <cellStyle name="Normal 2 2 2 8 8" xfId="12529" xr:uid="{00000000-0005-0000-0000-000058360000}"/>
    <cellStyle name="Normal 2 2 2 8 8 2" xfId="12530" xr:uid="{00000000-0005-0000-0000-000059360000}"/>
    <cellStyle name="Normal 2 2 2 8 9" xfId="12531" xr:uid="{00000000-0005-0000-0000-00005A360000}"/>
    <cellStyle name="Normal 2 2 2 8 9 2" xfId="12532" xr:uid="{00000000-0005-0000-0000-00005B360000}"/>
    <cellStyle name="Normal 2 2 2 9" xfId="12533" xr:uid="{00000000-0005-0000-0000-00005C360000}"/>
    <cellStyle name="Normal 2 2 2 9 10" xfId="12534" xr:uid="{00000000-0005-0000-0000-00005D360000}"/>
    <cellStyle name="Normal 2 2 2 9 10 2" xfId="12535" xr:uid="{00000000-0005-0000-0000-00005E360000}"/>
    <cellStyle name="Normal 2 2 2 9 11" xfId="12536" xr:uid="{00000000-0005-0000-0000-00005F360000}"/>
    <cellStyle name="Normal 2 2 2 9 11 2" xfId="12537" xr:uid="{00000000-0005-0000-0000-000060360000}"/>
    <cellStyle name="Normal 2 2 2 9 12" xfId="12538" xr:uid="{00000000-0005-0000-0000-000061360000}"/>
    <cellStyle name="Normal 2 2 2 9 12 2" xfId="12539" xr:uid="{00000000-0005-0000-0000-000062360000}"/>
    <cellStyle name="Normal 2 2 2 9 13" xfId="12540" xr:uid="{00000000-0005-0000-0000-000063360000}"/>
    <cellStyle name="Normal 2 2 2 9 13 2" xfId="12541" xr:uid="{00000000-0005-0000-0000-000064360000}"/>
    <cellStyle name="Normal 2 2 2 9 14" xfId="12542" xr:uid="{00000000-0005-0000-0000-000065360000}"/>
    <cellStyle name="Normal 2 2 2 9 14 2" xfId="12543" xr:uid="{00000000-0005-0000-0000-000066360000}"/>
    <cellStyle name="Normal 2 2 2 9 15" xfId="12544" xr:uid="{00000000-0005-0000-0000-000067360000}"/>
    <cellStyle name="Normal 2 2 2 9 15 2" xfId="12545" xr:uid="{00000000-0005-0000-0000-000068360000}"/>
    <cellStyle name="Normal 2 2 2 9 16" xfId="12546" xr:uid="{00000000-0005-0000-0000-000069360000}"/>
    <cellStyle name="Normal 2 2 2 9 16 2" xfId="12547" xr:uid="{00000000-0005-0000-0000-00006A360000}"/>
    <cellStyle name="Normal 2 2 2 9 17" xfId="12548" xr:uid="{00000000-0005-0000-0000-00006B360000}"/>
    <cellStyle name="Normal 2 2 2 9 17 2" xfId="12549" xr:uid="{00000000-0005-0000-0000-00006C360000}"/>
    <cellStyle name="Normal 2 2 2 9 18" xfId="12550" xr:uid="{00000000-0005-0000-0000-00006D360000}"/>
    <cellStyle name="Normal 2 2 2 9 18 2" xfId="12551" xr:uid="{00000000-0005-0000-0000-00006E360000}"/>
    <cellStyle name="Normal 2 2 2 9 19" xfId="12552" xr:uid="{00000000-0005-0000-0000-00006F360000}"/>
    <cellStyle name="Normal 2 2 2 9 19 2" xfId="12553" xr:uid="{00000000-0005-0000-0000-000070360000}"/>
    <cellStyle name="Normal 2 2 2 9 2" xfId="12554" xr:uid="{00000000-0005-0000-0000-000071360000}"/>
    <cellStyle name="Normal 2 2 2 9 2 10" xfId="12555" xr:uid="{00000000-0005-0000-0000-000072360000}"/>
    <cellStyle name="Normal 2 2 2 9 2 10 2" xfId="12556" xr:uid="{00000000-0005-0000-0000-000073360000}"/>
    <cellStyle name="Normal 2 2 2 9 2 11" xfId="12557" xr:uid="{00000000-0005-0000-0000-000074360000}"/>
    <cellStyle name="Normal 2 2 2 9 2 11 2" xfId="12558" xr:uid="{00000000-0005-0000-0000-000075360000}"/>
    <cellStyle name="Normal 2 2 2 9 2 12" xfId="12559" xr:uid="{00000000-0005-0000-0000-000076360000}"/>
    <cellStyle name="Normal 2 2 2 9 2 12 2" xfId="12560" xr:uid="{00000000-0005-0000-0000-000077360000}"/>
    <cellStyle name="Normal 2 2 2 9 2 13" xfId="12561" xr:uid="{00000000-0005-0000-0000-000078360000}"/>
    <cellStyle name="Normal 2 2 2 9 2 13 2" xfId="12562" xr:uid="{00000000-0005-0000-0000-000079360000}"/>
    <cellStyle name="Normal 2 2 2 9 2 14" xfId="12563" xr:uid="{00000000-0005-0000-0000-00007A360000}"/>
    <cellStyle name="Normal 2 2 2 9 2 14 2" xfId="12564" xr:uid="{00000000-0005-0000-0000-00007B360000}"/>
    <cellStyle name="Normal 2 2 2 9 2 15" xfId="12565" xr:uid="{00000000-0005-0000-0000-00007C360000}"/>
    <cellStyle name="Normal 2 2 2 9 2 15 2" xfId="12566" xr:uid="{00000000-0005-0000-0000-00007D360000}"/>
    <cellStyle name="Normal 2 2 2 9 2 16" xfId="12567" xr:uid="{00000000-0005-0000-0000-00007E360000}"/>
    <cellStyle name="Normal 2 2 2 9 2 16 2" xfId="12568" xr:uid="{00000000-0005-0000-0000-00007F360000}"/>
    <cellStyle name="Normal 2 2 2 9 2 17" xfId="12569" xr:uid="{00000000-0005-0000-0000-000080360000}"/>
    <cellStyle name="Normal 2 2 2 9 2 17 2" xfId="12570" xr:uid="{00000000-0005-0000-0000-000081360000}"/>
    <cellStyle name="Normal 2 2 2 9 2 18" xfId="12571" xr:uid="{00000000-0005-0000-0000-000082360000}"/>
    <cellStyle name="Normal 2 2 2 9 2 18 2" xfId="12572" xr:uid="{00000000-0005-0000-0000-000083360000}"/>
    <cellStyle name="Normal 2 2 2 9 2 19" xfId="12573" xr:uid="{00000000-0005-0000-0000-000084360000}"/>
    <cellStyle name="Normal 2 2 2 9 2 19 2" xfId="12574" xr:uid="{00000000-0005-0000-0000-000085360000}"/>
    <cellStyle name="Normal 2 2 2 9 2 2" xfId="12575" xr:uid="{00000000-0005-0000-0000-000086360000}"/>
    <cellStyle name="Normal 2 2 2 9 2 2 2" xfId="12576" xr:uid="{00000000-0005-0000-0000-000087360000}"/>
    <cellStyle name="Normal 2 2 2 9 2 20" xfId="12577" xr:uid="{00000000-0005-0000-0000-000088360000}"/>
    <cellStyle name="Normal 2 2 2 9 2 20 2" xfId="12578" xr:uid="{00000000-0005-0000-0000-000089360000}"/>
    <cellStyle name="Normal 2 2 2 9 2 21" xfId="12579" xr:uid="{00000000-0005-0000-0000-00008A360000}"/>
    <cellStyle name="Normal 2 2 2 9 2 21 2" xfId="12580" xr:uid="{00000000-0005-0000-0000-00008B360000}"/>
    <cellStyle name="Normal 2 2 2 9 2 22" xfId="12581" xr:uid="{00000000-0005-0000-0000-00008C360000}"/>
    <cellStyle name="Normal 2 2 2 9 2 3" xfId="12582" xr:uid="{00000000-0005-0000-0000-00008D360000}"/>
    <cellStyle name="Normal 2 2 2 9 2 3 2" xfId="12583" xr:uid="{00000000-0005-0000-0000-00008E360000}"/>
    <cellStyle name="Normal 2 2 2 9 2 4" xfId="12584" xr:uid="{00000000-0005-0000-0000-00008F360000}"/>
    <cellStyle name="Normal 2 2 2 9 2 4 2" xfId="12585" xr:uid="{00000000-0005-0000-0000-000090360000}"/>
    <cellStyle name="Normal 2 2 2 9 2 5" xfId="12586" xr:uid="{00000000-0005-0000-0000-000091360000}"/>
    <cellStyle name="Normal 2 2 2 9 2 5 2" xfId="12587" xr:uid="{00000000-0005-0000-0000-000092360000}"/>
    <cellStyle name="Normal 2 2 2 9 2 6" xfId="12588" xr:uid="{00000000-0005-0000-0000-000093360000}"/>
    <cellStyle name="Normal 2 2 2 9 2 6 2" xfId="12589" xr:uid="{00000000-0005-0000-0000-000094360000}"/>
    <cellStyle name="Normal 2 2 2 9 2 7" xfId="12590" xr:uid="{00000000-0005-0000-0000-000095360000}"/>
    <cellStyle name="Normal 2 2 2 9 2 7 2" xfId="12591" xr:uid="{00000000-0005-0000-0000-000096360000}"/>
    <cellStyle name="Normal 2 2 2 9 2 8" xfId="12592" xr:uid="{00000000-0005-0000-0000-000097360000}"/>
    <cellStyle name="Normal 2 2 2 9 2 8 2" xfId="12593" xr:uid="{00000000-0005-0000-0000-000098360000}"/>
    <cellStyle name="Normal 2 2 2 9 2 9" xfId="12594" xr:uid="{00000000-0005-0000-0000-000099360000}"/>
    <cellStyle name="Normal 2 2 2 9 2 9 2" xfId="12595" xr:uid="{00000000-0005-0000-0000-00009A360000}"/>
    <cellStyle name="Normal 2 2 2 9 20" xfId="12596" xr:uid="{00000000-0005-0000-0000-00009B360000}"/>
    <cellStyle name="Normal 2 2 2 9 20 2" xfId="12597" xr:uid="{00000000-0005-0000-0000-00009C360000}"/>
    <cellStyle name="Normal 2 2 2 9 21" xfId="12598" xr:uid="{00000000-0005-0000-0000-00009D360000}"/>
    <cellStyle name="Normal 2 2 2 9 21 2" xfId="12599" xr:uid="{00000000-0005-0000-0000-00009E360000}"/>
    <cellStyle name="Normal 2 2 2 9 22" xfId="12600" xr:uid="{00000000-0005-0000-0000-00009F360000}"/>
    <cellStyle name="Normal 2 2 2 9 22 2" xfId="12601" xr:uid="{00000000-0005-0000-0000-0000A0360000}"/>
    <cellStyle name="Normal 2 2 2 9 23" xfId="12602" xr:uid="{00000000-0005-0000-0000-0000A1360000}"/>
    <cellStyle name="Normal 2 2 2 9 23 2" xfId="12603" xr:uid="{00000000-0005-0000-0000-0000A2360000}"/>
    <cellStyle name="Normal 2 2 2 9 24" xfId="12604" xr:uid="{00000000-0005-0000-0000-0000A3360000}"/>
    <cellStyle name="Normal 2 2 2 9 3" xfId="12605" xr:uid="{00000000-0005-0000-0000-0000A4360000}"/>
    <cellStyle name="Normal 2 2 2 9 3 10" xfId="12606" xr:uid="{00000000-0005-0000-0000-0000A5360000}"/>
    <cellStyle name="Normal 2 2 2 9 3 10 2" xfId="12607" xr:uid="{00000000-0005-0000-0000-0000A6360000}"/>
    <cellStyle name="Normal 2 2 2 9 3 11" xfId="12608" xr:uid="{00000000-0005-0000-0000-0000A7360000}"/>
    <cellStyle name="Normal 2 2 2 9 3 11 2" xfId="12609" xr:uid="{00000000-0005-0000-0000-0000A8360000}"/>
    <cellStyle name="Normal 2 2 2 9 3 12" xfId="12610" xr:uid="{00000000-0005-0000-0000-0000A9360000}"/>
    <cellStyle name="Normal 2 2 2 9 3 12 2" xfId="12611" xr:uid="{00000000-0005-0000-0000-0000AA360000}"/>
    <cellStyle name="Normal 2 2 2 9 3 13" xfId="12612" xr:uid="{00000000-0005-0000-0000-0000AB360000}"/>
    <cellStyle name="Normal 2 2 2 9 3 13 2" xfId="12613" xr:uid="{00000000-0005-0000-0000-0000AC360000}"/>
    <cellStyle name="Normal 2 2 2 9 3 14" xfId="12614" xr:uid="{00000000-0005-0000-0000-0000AD360000}"/>
    <cellStyle name="Normal 2 2 2 9 3 14 2" xfId="12615" xr:uid="{00000000-0005-0000-0000-0000AE360000}"/>
    <cellStyle name="Normal 2 2 2 9 3 15" xfId="12616" xr:uid="{00000000-0005-0000-0000-0000AF360000}"/>
    <cellStyle name="Normal 2 2 2 9 3 15 2" xfId="12617" xr:uid="{00000000-0005-0000-0000-0000B0360000}"/>
    <cellStyle name="Normal 2 2 2 9 3 16" xfId="12618" xr:uid="{00000000-0005-0000-0000-0000B1360000}"/>
    <cellStyle name="Normal 2 2 2 9 3 16 2" xfId="12619" xr:uid="{00000000-0005-0000-0000-0000B2360000}"/>
    <cellStyle name="Normal 2 2 2 9 3 17" xfId="12620" xr:uid="{00000000-0005-0000-0000-0000B3360000}"/>
    <cellStyle name="Normal 2 2 2 9 3 17 2" xfId="12621" xr:uid="{00000000-0005-0000-0000-0000B4360000}"/>
    <cellStyle name="Normal 2 2 2 9 3 18" xfId="12622" xr:uid="{00000000-0005-0000-0000-0000B5360000}"/>
    <cellStyle name="Normal 2 2 2 9 3 18 2" xfId="12623" xr:uid="{00000000-0005-0000-0000-0000B6360000}"/>
    <cellStyle name="Normal 2 2 2 9 3 19" xfId="12624" xr:uid="{00000000-0005-0000-0000-0000B7360000}"/>
    <cellStyle name="Normal 2 2 2 9 3 19 2" xfId="12625" xr:uid="{00000000-0005-0000-0000-0000B8360000}"/>
    <cellStyle name="Normal 2 2 2 9 3 2" xfId="12626" xr:uid="{00000000-0005-0000-0000-0000B9360000}"/>
    <cellStyle name="Normal 2 2 2 9 3 2 2" xfId="12627" xr:uid="{00000000-0005-0000-0000-0000BA360000}"/>
    <cellStyle name="Normal 2 2 2 9 3 20" xfId="12628" xr:uid="{00000000-0005-0000-0000-0000BB360000}"/>
    <cellStyle name="Normal 2 2 2 9 3 20 2" xfId="12629" xr:uid="{00000000-0005-0000-0000-0000BC360000}"/>
    <cellStyle name="Normal 2 2 2 9 3 21" xfId="12630" xr:uid="{00000000-0005-0000-0000-0000BD360000}"/>
    <cellStyle name="Normal 2 2 2 9 3 21 2" xfId="12631" xr:uid="{00000000-0005-0000-0000-0000BE360000}"/>
    <cellStyle name="Normal 2 2 2 9 3 22" xfId="12632" xr:uid="{00000000-0005-0000-0000-0000BF360000}"/>
    <cellStyle name="Normal 2 2 2 9 3 3" xfId="12633" xr:uid="{00000000-0005-0000-0000-0000C0360000}"/>
    <cellStyle name="Normal 2 2 2 9 3 3 2" xfId="12634" xr:uid="{00000000-0005-0000-0000-0000C1360000}"/>
    <cellStyle name="Normal 2 2 2 9 3 4" xfId="12635" xr:uid="{00000000-0005-0000-0000-0000C2360000}"/>
    <cellStyle name="Normal 2 2 2 9 3 4 2" xfId="12636" xr:uid="{00000000-0005-0000-0000-0000C3360000}"/>
    <cellStyle name="Normal 2 2 2 9 3 5" xfId="12637" xr:uid="{00000000-0005-0000-0000-0000C4360000}"/>
    <cellStyle name="Normal 2 2 2 9 3 5 2" xfId="12638" xr:uid="{00000000-0005-0000-0000-0000C5360000}"/>
    <cellStyle name="Normal 2 2 2 9 3 6" xfId="12639" xr:uid="{00000000-0005-0000-0000-0000C6360000}"/>
    <cellStyle name="Normal 2 2 2 9 3 6 2" xfId="12640" xr:uid="{00000000-0005-0000-0000-0000C7360000}"/>
    <cellStyle name="Normal 2 2 2 9 3 7" xfId="12641" xr:uid="{00000000-0005-0000-0000-0000C8360000}"/>
    <cellStyle name="Normal 2 2 2 9 3 7 2" xfId="12642" xr:uid="{00000000-0005-0000-0000-0000C9360000}"/>
    <cellStyle name="Normal 2 2 2 9 3 8" xfId="12643" xr:uid="{00000000-0005-0000-0000-0000CA360000}"/>
    <cellStyle name="Normal 2 2 2 9 3 8 2" xfId="12644" xr:uid="{00000000-0005-0000-0000-0000CB360000}"/>
    <cellStyle name="Normal 2 2 2 9 3 9" xfId="12645" xr:uid="{00000000-0005-0000-0000-0000CC360000}"/>
    <cellStyle name="Normal 2 2 2 9 3 9 2" xfId="12646" xr:uid="{00000000-0005-0000-0000-0000CD360000}"/>
    <cellStyle name="Normal 2 2 2 9 4" xfId="12647" xr:uid="{00000000-0005-0000-0000-0000CE360000}"/>
    <cellStyle name="Normal 2 2 2 9 4 2" xfId="12648" xr:uid="{00000000-0005-0000-0000-0000CF360000}"/>
    <cellStyle name="Normal 2 2 2 9 5" xfId="12649" xr:uid="{00000000-0005-0000-0000-0000D0360000}"/>
    <cellStyle name="Normal 2 2 2 9 5 2" xfId="12650" xr:uid="{00000000-0005-0000-0000-0000D1360000}"/>
    <cellStyle name="Normal 2 2 2 9 6" xfId="12651" xr:uid="{00000000-0005-0000-0000-0000D2360000}"/>
    <cellStyle name="Normal 2 2 2 9 6 2" xfId="12652" xr:uid="{00000000-0005-0000-0000-0000D3360000}"/>
    <cellStyle name="Normal 2 2 2 9 7" xfId="12653" xr:uid="{00000000-0005-0000-0000-0000D4360000}"/>
    <cellStyle name="Normal 2 2 2 9 7 2" xfId="12654" xr:uid="{00000000-0005-0000-0000-0000D5360000}"/>
    <cellStyle name="Normal 2 2 2 9 8" xfId="12655" xr:uid="{00000000-0005-0000-0000-0000D6360000}"/>
    <cellStyle name="Normal 2 2 2 9 8 2" xfId="12656" xr:uid="{00000000-0005-0000-0000-0000D7360000}"/>
    <cellStyle name="Normal 2 2 2 9 9" xfId="12657" xr:uid="{00000000-0005-0000-0000-0000D8360000}"/>
    <cellStyle name="Normal 2 2 2 9 9 2" xfId="12658" xr:uid="{00000000-0005-0000-0000-0000D9360000}"/>
    <cellStyle name="Normal 2 2 20" xfId="12659" xr:uid="{00000000-0005-0000-0000-0000DA360000}"/>
    <cellStyle name="Normal 2 2 20 2" xfId="12660" xr:uid="{00000000-0005-0000-0000-0000DB360000}"/>
    <cellStyle name="Normal 2 2 21" xfId="12661" xr:uid="{00000000-0005-0000-0000-0000DC360000}"/>
    <cellStyle name="Normal 2 2 21 2" xfId="12662" xr:uid="{00000000-0005-0000-0000-0000DD360000}"/>
    <cellStyle name="Normal 2 2 22" xfId="12663" xr:uid="{00000000-0005-0000-0000-0000DE360000}"/>
    <cellStyle name="Normal 2 2 22 2" xfId="12664" xr:uid="{00000000-0005-0000-0000-0000DF360000}"/>
    <cellStyle name="Normal 2 2 23" xfId="12665" xr:uid="{00000000-0005-0000-0000-0000E0360000}"/>
    <cellStyle name="Normal 2 2 23 2" xfId="12666" xr:uid="{00000000-0005-0000-0000-0000E1360000}"/>
    <cellStyle name="Normal 2 2 24" xfId="12667" xr:uid="{00000000-0005-0000-0000-0000E2360000}"/>
    <cellStyle name="Normal 2 2 24 2" xfId="12668" xr:uid="{00000000-0005-0000-0000-0000E3360000}"/>
    <cellStyle name="Normal 2 2 25" xfId="12669" xr:uid="{00000000-0005-0000-0000-0000E4360000}"/>
    <cellStyle name="Normal 2 2 25 2" xfId="12670" xr:uid="{00000000-0005-0000-0000-0000E5360000}"/>
    <cellStyle name="Normal 2 2 26" xfId="12671" xr:uid="{00000000-0005-0000-0000-0000E6360000}"/>
    <cellStyle name="Normal 2 2 26 2" xfId="12672" xr:uid="{00000000-0005-0000-0000-0000E7360000}"/>
    <cellStyle name="Normal 2 2 27" xfId="12673" xr:uid="{00000000-0005-0000-0000-0000E8360000}"/>
    <cellStyle name="Normal 2 2 27 2" xfId="12674" xr:uid="{00000000-0005-0000-0000-0000E9360000}"/>
    <cellStyle name="Normal 2 2 28" xfId="12675" xr:uid="{00000000-0005-0000-0000-0000EA360000}"/>
    <cellStyle name="Normal 2 2 28 2" xfId="12676" xr:uid="{00000000-0005-0000-0000-0000EB360000}"/>
    <cellStyle name="Normal 2 2 29" xfId="12677" xr:uid="{00000000-0005-0000-0000-0000EC360000}"/>
    <cellStyle name="Normal 2 2 29 2" xfId="12678" xr:uid="{00000000-0005-0000-0000-0000ED360000}"/>
    <cellStyle name="Normal 2 2 3" xfId="12679" xr:uid="{00000000-0005-0000-0000-0000EE360000}"/>
    <cellStyle name="Normal 2 2 3 10" xfId="12680" xr:uid="{00000000-0005-0000-0000-0000EF360000}"/>
    <cellStyle name="Normal 2 2 3 10 10" xfId="12681" xr:uid="{00000000-0005-0000-0000-0000F0360000}"/>
    <cellStyle name="Normal 2 2 3 10 10 2" xfId="12682" xr:uid="{00000000-0005-0000-0000-0000F1360000}"/>
    <cellStyle name="Normal 2 2 3 10 11" xfId="12683" xr:uid="{00000000-0005-0000-0000-0000F2360000}"/>
    <cellStyle name="Normal 2 2 3 10 11 2" xfId="12684" xr:uid="{00000000-0005-0000-0000-0000F3360000}"/>
    <cellStyle name="Normal 2 2 3 10 12" xfId="12685" xr:uid="{00000000-0005-0000-0000-0000F4360000}"/>
    <cellStyle name="Normal 2 2 3 10 12 2" xfId="12686" xr:uid="{00000000-0005-0000-0000-0000F5360000}"/>
    <cellStyle name="Normal 2 2 3 10 13" xfId="12687" xr:uid="{00000000-0005-0000-0000-0000F6360000}"/>
    <cellStyle name="Normal 2 2 3 10 13 2" xfId="12688" xr:uid="{00000000-0005-0000-0000-0000F7360000}"/>
    <cellStyle name="Normal 2 2 3 10 14" xfId="12689" xr:uid="{00000000-0005-0000-0000-0000F8360000}"/>
    <cellStyle name="Normal 2 2 3 10 14 2" xfId="12690" xr:uid="{00000000-0005-0000-0000-0000F9360000}"/>
    <cellStyle name="Normal 2 2 3 10 15" xfId="12691" xr:uid="{00000000-0005-0000-0000-0000FA360000}"/>
    <cellStyle name="Normal 2 2 3 10 15 2" xfId="12692" xr:uid="{00000000-0005-0000-0000-0000FB360000}"/>
    <cellStyle name="Normal 2 2 3 10 16" xfId="12693" xr:uid="{00000000-0005-0000-0000-0000FC360000}"/>
    <cellStyle name="Normal 2 2 3 10 16 2" xfId="12694" xr:uid="{00000000-0005-0000-0000-0000FD360000}"/>
    <cellStyle name="Normal 2 2 3 10 17" xfId="12695" xr:uid="{00000000-0005-0000-0000-0000FE360000}"/>
    <cellStyle name="Normal 2 2 3 10 17 2" xfId="12696" xr:uid="{00000000-0005-0000-0000-0000FF360000}"/>
    <cellStyle name="Normal 2 2 3 10 18" xfId="12697" xr:uid="{00000000-0005-0000-0000-000000370000}"/>
    <cellStyle name="Normal 2 2 3 10 18 2" xfId="12698" xr:uid="{00000000-0005-0000-0000-000001370000}"/>
    <cellStyle name="Normal 2 2 3 10 19" xfId="12699" xr:uid="{00000000-0005-0000-0000-000002370000}"/>
    <cellStyle name="Normal 2 2 3 10 19 2" xfId="12700" xr:uid="{00000000-0005-0000-0000-000003370000}"/>
    <cellStyle name="Normal 2 2 3 10 2" xfId="12701" xr:uid="{00000000-0005-0000-0000-000004370000}"/>
    <cellStyle name="Normal 2 2 3 10 2 10" xfId="12702" xr:uid="{00000000-0005-0000-0000-000005370000}"/>
    <cellStyle name="Normal 2 2 3 10 2 10 2" xfId="12703" xr:uid="{00000000-0005-0000-0000-000006370000}"/>
    <cellStyle name="Normal 2 2 3 10 2 11" xfId="12704" xr:uid="{00000000-0005-0000-0000-000007370000}"/>
    <cellStyle name="Normal 2 2 3 10 2 11 2" xfId="12705" xr:uid="{00000000-0005-0000-0000-000008370000}"/>
    <cellStyle name="Normal 2 2 3 10 2 12" xfId="12706" xr:uid="{00000000-0005-0000-0000-000009370000}"/>
    <cellStyle name="Normal 2 2 3 10 2 12 2" xfId="12707" xr:uid="{00000000-0005-0000-0000-00000A370000}"/>
    <cellStyle name="Normal 2 2 3 10 2 13" xfId="12708" xr:uid="{00000000-0005-0000-0000-00000B370000}"/>
    <cellStyle name="Normal 2 2 3 10 2 13 2" xfId="12709" xr:uid="{00000000-0005-0000-0000-00000C370000}"/>
    <cellStyle name="Normal 2 2 3 10 2 14" xfId="12710" xr:uid="{00000000-0005-0000-0000-00000D370000}"/>
    <cellStyle name="Normal 2 2 3 10 2 14 2" xfId="12711" xr:uid="{00000000-0005-0000-0000-00000E370000}"/>
    <cellStyle name="Normal 2 2 3 10 2 15" xfId="12712" xr:uid="{00000000-0005-0000-0000-00000F370000}"/>
    <cellStyle name="Normal 2 2 3 10 2 15 2" xfId="12713" xr:uid="{00000000-0005-0000-0000-000010370000}"/>
    <cellStyle name="Normal 2 2 3 10 2 16" xfId="12714" xr:uid="{00000000-0005-0000-0000-000011370000}"/>
    <cellStyle name="Normal 2 2 3 10 2 16 2" xfId="12715" xr:uid="{00000000-0005-0000-0000-000012370000}"/>
    <cellStyle name="Normal 2 2 3 10 2 17" xfId="12716" xr:uid="{00000000-0005-0000-0000-000013370000}"/>
    <cellStyle name="Normal 2 2 3 10 2 17 2" xfId="12717" xr:uid="{00000000-0005-0000-0000-000014370000}"/>
    <cellStyle name="Normal 2 2 3 10 2 18" xfId="12718" xr:uid="{00000000-0005-0000-0000-000015370000}"/>
    <cellStyle name="Normal 2 2 3 10 2 18 2" xfId="12719" xr:uid="{00000000-0005-0000-0000-000016370000}"/>
    <cellStyle name="Normal 2 2 3 10 2 19" xfId="12720" xr:uid="{00000000-0005-0000-0000-000017370000}"/>
    <cellStyle name="Normal 2 2 3 10 2 19 2" xfId="12721" xr:uid="{00000000-0005-0000-0000-000018370000}"/>
    <cellStyle name="Normal 2 2 3 10 2 2" xfId="12722" xr:uid="{00000000-0005-0000-0000-000019370000}"/>
    <cellStyle name="Normal 2 2 3 10 2 2 2" xfId="12723" xr:uid="{00000000-0005-0000-0000-00001A370000}"/>
    <cellStyle name="Normal 2 2 3 10 2 20" xfId="12724" xr:uid="{00000000-0005-0000-0000-00001B370000}"/>
    <cellStyle name="Normal 2 2 3 10 2 20 2" xfId="12725" xr:uid="{00000000-0005-0000-0000-00001C370000}"/>
    <cellStyle name="Normal 2 2 3 10 2 21" xfId="12726" xr:uid="{00000000-0005-0000-0000-00001D370000}"/>
    <cellStyle name="Normal 2 2 3 10 2 21 2" xfId="12727" xr:uid="{00000000-0005-0000-0000-00001E370000}"/>
    <cellStyle name="Normal 2 2 3 10 2 22" xfId="12728" xr:uid="{00000000-0005-0000-0000-00001F370000}"/>
    <cellStyle name="Normal 2 2 3 10 2 3" xfId="12729" xr:uid="{00000000-0005-0000-0000-000020370000}"/>
    <cellStyle name="Normal 2 2 3 10 2 3 2" xfId="12730" xr:uid="{00000000-0005-0000-0000-000021370000}"/>
    <cellStyle name="Normal 2 2 3 10 2 4" xfId="12731" xr:uid="{00000000-0005-0000-0000-000022370000}"/>
    <cellStyle name="Normal 2 2 3 10 2 4 2" xfId="12732" xr:uid="{00000000-0005-0000-0000-000023370000}"/>
    <cellStyle name="Normal 2 2 3 10 2 5" xfId="12733" xr:uid="{00000000-0005-0000-0000-000024370000}"/>
    <cellStyle name="Normal 2 2 3 10 2 5 2" xfId="12734" xr:uid="{00000000-0005-0000-0000-000025370000}"/>
    <cellStyle name="Normal 2 2 3 10 2 6" xfId="12735" xr:uid="{00000000-0005-0000-0000-000026370000}"/>
    <cellStyle name="Normal 2 2 3 10 2 6 2" xfId="12736" xr:uid="{00000000-0005-0000-0000-000027370000}"/>
    <cellStyle name="Normal 2 2 3 10 2 7" xfId="12737" xr:uid="{00000000-0005-0000-0000-000028370000}"/>
    <cellStyle name="Normal 2 2 3 10 2 7 2" xfId="12738" xr:uid="{00000000-0005-0000-0000-000029370000}"/>
    <cellStyle name="Normal 2 2 3 10 2 8" xfId="12739" xr:uid="{00000000-0005-0000-0000-00002A370000}"/>
    <cellStyle name="Normal 2 2 3 10 2 8 2" xfId="12740" xr:uid="{00000000-0005-0000-0000-00002B370000}"/>
    <cellStyle name="Normal 2 2 3 10 2 9" xfId="12741" xr:uid="{00000000-0005-0000-0000-00002C370000}"/>
    <cellStyle name="Normal 2 2 3 10 2 9 2" xfId="12742" xr:uid="{00000000-0005-0000-0000-00002D370000}"/>
    <cellStyle name="Normal 2 2 3 10 20" xfId="12743" xr:uid="{00000000-0005-0000-0000-00002E370000}"/>
    <cellStyle name="Normal 2 2 3 10 20 2" xfId="12744" xr:uid="{00000000-0005-0000-0000-00002F370000}"/>
    <cellStyle name="Normal 2 2 3 10 21" xfId="12745" xr:uid="{00000000-0005-0000-0000-000030370000}"/>
    <cellStyle name="Normal 2 2 3 10 21 2" xfId="12746" xr:uid="{00000000-0005-0000-0000-000031370000}"/>
    <cellStyle name="Normal 2 2 3 10 22" xfId="12747" xr:uid="{00000000-0005-0000-0000-000032370000}"/>
    <cellStyle name="Normal 2 2 3 10 22 2" xfId="12748" xr:uid="{00000000-0005-0000-0000-000033370000}"/>
    <cellStyle name="Normal 2 2 3 10 23" xfId="12749" xr:uid="{00000000-0005-0000-0000-000034370000}"/>
    <cellStyle name="Normal 2 2 3 10 23 2" xfId="12750" xr:uid="{00000000-0005-0000-0000-000035370000}"/>
    <cellStyle name="Normal 2 2 3 10 24" xfId="12751" xr:uid="{00000000-0005-0000-0000-000036370000}"/>
    <cellStyle name="Normal 2 2 3 10 3" xfId="12752" xr:uid="{00000000-0005-0000-0000-000037370000}"/>
    <cellStyle name="Normal 2 2 3 10 3 10" xfId="12753" xr:uid="{00000000-0005-0000-0000-000038370000}"/>
    <cellStyle name="Normal 2 2 3 10 3 10 2" xfId="12754" xr:uid="{00000000-0005-0000-0000-000039370000}"/>
    <cellStyle name="Normal 2 2 3 10 3 11" xfId="12755" xr:uid="{00000000-0005-0000-0000-00003A370000}"/>
    <cellStyle name="Normal 2 2 3 10 3 11 2" xfId="12756" xr:uid="{00000000-0005-0000-0000-00003B370000}"/>
    <cellStyle name="Normal 2 2 3 10 3 12" xfId="12757" xr:uid="{00000000-0005-0000-0000-00003C370000}"/>
    <cellStyle name="Normal 2 2 3 10 3 12 2" xfId="12758" xr:uid="{00000000-0005-0000-0000-00003D370000}"/>
    <cellStyle name="Normal 2 2 3 10 3 13" xfId="12759" xr:uid="{00000000-0005-0000-0000-00003E370000}"/>
    <cellStyle name="Normal 2 2 3 10 3 13 2" xfId="12760" xr:uid="{00000000-0005-0000-0000-00003F370000}"/>
    <cellStyle name="Normal 2 2 3 10 3 14" xfId="12761" xr:uid="{00000000-0005-0000-0000-000040370000}"/>
    <cellStyle name="Normal 2 2 3 10 3 14 2" xfId="12762" xr:uid="{00000000-0005-0000-0000-000041370000}"/>
    <cellStyle name="Normal 2 2 3 10 3 15" xfId="12763" xr:uid="{00000000-0005-0000-0000-000042370000}"/>
    <cellStyle name="Normal 2 2 3 10 3 15 2" xfId="12764" xr:uid="{00000000-0005-0000-0000-000043370000}"/>
    <cellStyle name="Normal 2 2 3 10 3 16" xfId="12765" xr:uid="{00000000-0005-0000-0000-000044370000}"/>
    <cellStyle name="Normal 2 2 3 10 3 16 2" xfId="12766" xr:uid="{00000000-0005-0000-0000-000045370000}"/>
    <cellStyle name="Normal 2 2 3 10 3 17" xfId="12767" xr:uid="{00000000-0005-0000-0000-000046370000}"/>
    <cellStyle name="Normal 2 2 3 10 3 17 2" xfId="12768" xr:uid="{00000000-0005-0000-0000-000047370000}"/>
    <cellStyle name="Normal 2 2 3 10 3 18" xfId="12769" xr:uid="{00000000-0005-0000-0000-000048370000}"/>
    <cellStyle name="Normal 2 2 3 10 3 18 2" xfId="12770" xr:uid="{00000000-0005-0000-0000-000049370000}"/>
    <cellStyle name="Normal 2 2 3 10 3 19" xfId="12771" xr:uid="{00000000-0005-0000-0000-00004A370000}"/>
    <cellStyle name="Normal 2 2 3 10 3 19 2" xfId="12772" xr:uid="{00000000-0005-0000-0000-00004B370000}"/>
    <cellStyle name="Normal 2 2 3 10 3 2" xfId="12773" xr:uid="{00000000-0005-0000-0000-00004C370000}"/>
    <cellStyle name="Normal 2 2 3 10 3 2 2" xfId="12774" xr:uid="{00000000-0005-0000-0000-00004D370000}"/>
    <cellStyle name="Normal 2 2 3 10 3 20" xfId="12775" xr:uid="{00000000-0005-0000-0000-00004E370000}"/>
    <cellStyle name="Normal 2 2 3 10 3 20 2" xfId="12776" xr:uid="{00000000-0005-0000-0000-00004F370000}"/>
    <cellStyle name="Normal 2 2 3 10 3 21" xfId="12777" xr:uid="{00000000-0005-0000-0000-000050370000}"/>
    <cellStyle name="Normal 2 2 3 10 3 21 2" xfId="12778" xr:uid="{00000000-0005-0000-0000-000051370000}"/>
    <cellStyle name="Normal 2 2 3 10 3 22" xfId="12779" xr:uid="{00000000-0005-0000-0000-000052370000}"/>
    <cellStyle name="Normal 2 2 3 10 3 3" xfId="12780" xr:uid="{00000000-0005-0000-0000-000053370000}"/>
    <cellStyle name="Normal 2 2 3 10 3 3 2" xfId="12781" xr:uid="{00000000-0005-0000-0000-000054370000}"/>
    <cellStyle name="Normal 2 2 3 10 3 4" xfId="12782" xr:uid="{00000000-0005-0000-0000-000055370000}"/>
    <cellStyle name="Normal 2 2 3 10 3 4 2" xfId="12783" xr:uid="{00000000-0005-0000-0000-000056370000}"/>
    <cellStyle name="Normal 2 2 3 10 3 5" xfId="12784" xr:uid="{00000000-0005-0000-0000-000057370000}"/>
    <cellStyle name="Normal 2 2 3 10 3 5 2" xfId="12785" xr:uid="{00000000-0005-0000-0000-000058370000}"/>
    <cellStyle name="Normal 2 2 3 10 3 6" xfId="12786" xr:uid="{00000000-0005-0000-0000-000059370000}"/>
    <cellStyle name="Normal 2 2 3 10 3 6 2" xfId="12787" xr:uid="{00000000-0005-0000-0000-00005A370000}"/>
    <cellStyle name="Normal 2 2 3 10 3 7" xfId="12788" xr:uid="{00000000-0005-0000-0000-00005B370000}"/>
    <cellStyle name="Normal 2 2 3 10 3 7 2" xfId="12789" xr:uid="{00000000-0005-0000-0000-00005C370000}"/>
    <cellStyle name="Normal 2 2 3 10 3 8" xfId="12790" xr:uid="{00000000-0005-0000-0000-00005D370000}"/>
    <cellStyle name="Normal 2 2 3 10 3 8 2" xfId="12791" xr:uid="{00000000-0005-0000-0000-00005E370000}"/>
    <cellStyle name="Normal 2 2 3 10 3 9" xfId="12792" xr:uid="{00000000-0005-0000-0000-00005F370000}"/>
    <cellStyle name="Normal 2 2 3 10 3 9 2" xfId="12793" xr:uid="{00000000-0005-0000-0000-000060370000}"/>
    <cellStyle name="Normal 2 2 3 10 4" xfId="12794" xr:uid="{00000000-0005-0000-0000-000061370000}"/>
    <cellStyle name="Normal 2 2 3 10 4 2" xfId="12795" xr:uid="{00000000-0005-0000-0000-000062370000}"/>
    <cellStyle name="Normal 2 2 3 10 5" xfId="12796" xr:uid="{00000000-0005-0000-0000-000063370000}"/>
    <cellStyle name="Normal 2 2 3 10 5 2" xfId="12797" xr:uid="{00000000-0005-0000-0000-000064370000}"/>
    <cellStyle name="Normal 2 2 3 10 6" xfId="12798" xr:uid="{00000000-0005-0000-0000-000065370000}"/>
    <cellStyle name="Normal 2 2 3 10 6 2" xfId="12799" xr:uid="{00000000-0005-0000-0000-000066370000}"/>
    <cellStyle name="Normal 2 2 3 10 7" xfId="12800" xr:uid="{00000000-0005-0000-0000-000067370000}"/>
    <cellStyle name="Normal 2 2 3 10 7 2" xfId="12801" xr:uid="{00000000-0005-0000-0000-000068370000}"/>
    <cellStyle name="Normal 2 2 3 10 8" xfId="12802" xr:uid="{00000000-0005-0000-0000-000069370000}"/>
    <cellStyle name="Normal 2 2 3 10 8 2" xfId="12803" xr:uid="{00000000-0005-0000-0000-00006A370000}"/>
    <cellStyle name="Normal 2 2 3 10 9" xfId="12804" xr:uid="{00000000-0005-0000-0000-00006B370000}"/>
    <cellStyle name="Normal 2 2 3 10 9 2" xfId="12805" xr:uid="{00000000-0005-0000-0000-00006C370000}"/>
    <cellStyle name="Normal 2 2 3 11" xfId="12806" xr:uid="{00000000-0005-0000-0000-00006D370000}"/>
    <cellStyle name="Normal 2 2 3 11 10" xfId="12807" xr:uid="{00000000-0005-0000-0000-00006E370000}"/>
    <cellStyle name="Normal 2 2 3 11 10 2" xfId="12808" xr:uid="{00000000-0005-0000-0000-00006F370000}"/>
    <cellStyle name="Normal 2 2 3 11 11" xfId="12809" xr:uid="{00000000-0005-0000-0000-000070370000}"/>
    <cellStyle name="Normal 2 2 3 11 11 2" xfId="12810" xr:uid="{00000000-0005-0000-0000-000071370000}"/>
    <cellStyle name="Normal 2 2 3 11 12" xfId="12811" xr:uid="{00000000-0005-0000-0000-000072370000}"/>
    <cellStyle name="Normal 2 2 3 11 12 2" xfId="12812" xr:uid="{00000000-0005-0000-0000-000073370000}"/>
    <cellStyle name="Normal 2 2 3 11 13" xfId="12813" xr:uid="{00000000-0005-0000-0000-000074370000}"/>
    <cellStyle name="Normal 2 2 3 11 13 2" xfId="12814" xr:uid="{00000000-0005-0000-0000-000075370000}"/>
    <cellStyle name="Normal 2 2 3 11 14" xfId="12815" xr:uid="{00000000-0005-0000-0000-000076370000}"/>
    <cellStyle name="Normal 2 2 3 11 14 2" xfId="12816" xr:uid="{00000000-0005-0000-0000-000077370000}"/>
    <cellStyle name="Normal 2 2 3 11 15" xfId="12817" xr:uid="{00000000-0005-0000-0000-000078370000}"/>
    <cellStyle name="Normal 2 2 3 11 15 2" xfId="12818" xr:uid="{00000000-0005-0000-0000-000079370000}"/>
    <cellStyle name="Normal 2 2 3 11 16" xfId="12819" xr:uid="{00000000-0005-0000-0000-00007A370000}"/>
    <cellStyle name="Normal 2 2 3 11 16 2" xfId="12820" xr:uid="{00000000-0005-0000-0000-00007B370000}"/>
    <cellStyle name="Normal 2 2 3 11 17" xfId="12821" xr:uid="{00000000-0005-0000-0000-00007C370000}"/>
    <cellStyle name="Normal 2 2 3 11 17 2" xfId="12822" xr:uid="{00000000-0005-0000-0000-00007D370000}"/>
    <cellStyle name="Normal 2 2 3 11 18" xfId="12823" xr:uid="{00000000-0005-0000-0000-00007E370000}"/>
    <cellStyle name="Normal 2 2 3 11 18 2" xfId="12824" xr:uid="{00000000-0005-0000-0000-00007F370000}"/>
    <cellStyle name="Normal 2 2 3 11 19" xfId="12825" xr:uid="{00000000-0005-0000-0000-000080370000}"/>
    <cellStyle name="Normal 2 2 3 11 19 2" xfId="12826" xr:uid="{00000000-0005-0000-0000-000081370000}"/>
    <cellStyle name="Normal 2 2 3 11 2" xfId="12827" xr:uid="{00000000-0005-0000-0000-000082370000}"/>
    <cellStyle name="Normal 2 2 3 11 2 2" xfId="12828" xr:uid="{00000000-0005-0000-0000-000083370000}"/>
    <cellStyle name="Normal 2 2 3 11 20" xfId="12829" xr:uid="{00000000-0005-0000-0000-000084370000}"/>
    <cellStyle name="Normal 2 2 3 11 20 2" xfId="12830" xr:uid="{00000000-0005-0000-0000-000085370000}"/>
    <cellStyle name="Normal 2 2 3 11 21" xfId="12831" xr:uid="{00000000-0005-0000-0000-000086370000}"/>
    <cellStyle name="Normal 2 2 3 11 21 2" xfId="12832" xr:uid="{00000000-0005-0000-0000-000087370000}"/>
    <cellStyle name="Normal 2 2 3 11 22" xfId="12833" xr:uid="{00000000-0005-0000-0000-000088370000}"/>
    <cellStyle name="Normal 2 2 3 11 3" xfId="12834" xr:uid="{00000000-0005-0000-0000-000089370000}"/>
    <cellStyle name="Normal 2 2 3 11 3 2" xfId="12835" xr:uid="{00000000-0005-0000-0000-00008A370000}"/>
    <cellStyle name="Normal 2 2 3 11 4" xfId="12836" xr:uid="{00000000-0005-0000-0000-00008B370000}"/>
    <cellStyle name="Normal 2 2 3 11 4 2" xfId="12837" xr:uid="{00000000-0005-0000-0000-00008C370000}"/>
    <cellStyle name="Normal 2 2 3 11 5" xfId="12838" xr:uid="{00000000-0005-0000-0000-00008D370000}"/>
    <cellStyle name="Normal 2 2 3 11 5 2" xfId="12839" xr:uid="{00000000-0005-0000-0000-00008E370000}"/>
    <cellStyle name="Normal 2 2 3 11 6" xfId="12840" xr:uid="{00000000-0005-0000-0000-00008F370000}"/>
    <cellStyle name="Normal 2 2 3 11 6 2" xfId="12841" xr:uid="{00000000-0005-0000-0000-000090370000}"/>
    <cellStyle name="Normal 2 2 3 11 7" xfId="12842" xr:uid="{00000000-0005-0000-0000-000091370000}"/>
    <cellStyle name="Normal 2 2 3 11 7 2" xfId="12843" xr:uid="{00000000-0005-0000-0000-000092370000}"/>
    <cellStyle name="Normal 2 2 3 11 8" xfId="12844" xr:uid="{00000000-0005-0000-0000-000093370000}"/>
    <cellStyle name="Normal 2 2 3 11 8 2" xfId="12845" xr:uid="{00000000-0005-0000-0000-000094370000}"/>
    <cellStyle name="Normal 2 2 3 11 9" xfId="12846" xr:uid="{00000000-0005-0000-0000-000095370000}"/>
    <cellStyle name="Normal 2 2 3 11 9 2" xfId="12847" xr:uid="{00000000-0005-0000-0000-000096370000}"/>
    <cellStyle name="Normal 2 2 3 12" xfId="12848" xr:uid="{00000000-0005-0000-0000-000097370000}"/>
    <cellStyle name="Normal 2 2 3 12 10" xfId="12849" xr:uid="{00000000-0005-0000-0000-000098370000}"/>
    <cellStyle name="Normal 2 2 3 12 10 2" xfId="12850" xr:uid="{00000000-0005-0000-0000-000099370000}"/>
    <cellStyle name="Normal 2 2 3 12 11" xfId="12851" xr:uid="{00000000-0005-0000-0000-00009A370000}"/>
    <cellStyle name="Normal 2 2 3 12 11 2" xfId="12852" xr:uid="{00000000-0005-0000-0000-00009B370000}"/>
    <cellStyle name="Normal 2 2 3 12 12" xfId="12853" xr:uid="{00000000-0005-0000-0000-00009C370000}"/>
    <cellStyle name="Normal 2 2 3 12 12 2" xfId="12854" xr:uid="{00000000-0005-0000-0000-00009D370000}"/>
    <cellStyle name="Normal 2 2 3 12 13" xfId="12855" xr:uid="{00000000-0005-0000-0000-00009E370000}"/>
    <cellStyle name="Normal 2 2 3 12 13 2" xfId="12856" xr:uid="{00000000-0005-0000-0000-00009F370000}"/>
    <cellStyle name="Normal 2 2 3 12 14" xfId="12857" xr:uid="{00000000-0005-0000-0000-0000A0370000}"/>
    <cellStyle name="Normal 2 2 3 12 14 2" xfId="12858" xr:uid="{00000000-0005-0000-0000-0000A1370000}"/>
    <cellStyle name="Normal 2 2 3 12 15" xfId="12859" xr:uid="{00000000-0005-0000-0000-0000A2370000}"/>
    <cellStyle name="Normal 2 2 3 12 15 2" xfId="12860" xr:uid="{00000000-0005-0000-0000-0000A3370000}"/>
    <cellStyle name="Normal 2 2 3 12 16" xfId="12861" xr:uid="{00000000-0005-0000-0000-0000A4370000}"/>
    <cellStyle name="Normal 2 2 3 12 16 2" xfId="12862" xr:uid="{00000000-0005-0000-0000-0000A5370000}"/>
    <cellStyle name="Normal 2 2 3 12 17" xfId="12863" xr:uid="{00000000-0005-0000-0000-0000A6370000}"/>
    <cellStyle name="Normal 2 2 3 12 17 2" xfId="12864" xr:uid="{00000000-0005-0000-0000-0000A7370000}"/>
    <cellStyle name="Normal 2 2 3 12 18" xfId="12865" xr:uid="{00000000-0005-0000-0000-0000A8370000}"/>
    <cellStyle name="Normal 2 2 3 12 18 2" xfId="12866" xr:uid="{00000000-0005-0000-0000-0000A9370000}"/>
    <cellStyle name="Normal 2 2 3 12 19" xfId="12867" xr:uid="{00000000-0005-0000-0000-0000AA370000}"/>
    <cellStyle name="Normal 2 2 3 12 19 2" xfId="12868" xr:uid="{00000000-0005-0000-0000-0000AB370000}"/>
    <cellStyle name="Normal 2 2 3 12 2" xfId="12869" xr:uid="{00000000-0005-0000-0000-0000AC370000}"/>
    <cellStyle name="Normal 2 2 3 12 2 2" xfId="12870" xr:uid="{00000000-0005-0000-0000-0000AD370000}"/>
    <cellStyle name="Normal 2 2 3 12 20" xfId="12871" xr:uid="{00000000-0005-0000-0000-0000AE370000}"/>
    <cellStyle name="Normal 2 2 3 12 20 2" xfId="12872" xr:uid="{00000000-0005-0000-0000-0000AF370000}"/>
    <cellStyle name="Normal 2 2 3 12 21" xfId="12873" xr:uid="{00000000-0005-0000-0000-0000B0370000}"/>
    <cellStyle name="Normal 2 2 3 12 21 2" xfId="12874" xr:uid="{00000000-0005-0000-0000-0000B1370000}"/>
    <cellStyle name="Normal 2 2 3 12 22" xfId="12875" xr:uid="{00000000-0005-0000-0000-0000B2370000}"/>
    <cellStyle name="Normal 2 2 3 12 3" xfId="12876" xr:uid="{00000000-0005-0000-0000-0000B3370000}"/>
    <cellStyle name="Normal 2 2 3 12 3 2" xfId="12877" xr:uid="{00000000-0005-0000-0000-0000B4370000}"/>
    <cellStyle name="Normal 2 2 3 12 4" xfId="12878" xr:uid="{00000000-0005-0000-0000-0000B5370000}"/>
    <cellStyle name="Normal 2 2 3 12 4 2" xfId="12879" xr:uid="{00000000-0005-0000-0000-0000B6370000}"/>
    <cellStyle name="Normal 2 2 3 12 5" xfId="12880" xr:uid="{00000000-0005-0000-0000-0000B7370000}"/>
    <cellStyle name="Normal 2 2 3 12 5 2" xfId="12881" xr:uid="{00000000-0005-0000-0000-0000B8370000}"/>
    <cellStyle name="Normal 2 2 3 12 6" xfId="12882" xr:uid="{00000000-0005-0000-0000-0000B9370000}"/>
    <cellStyle name="Normal 2 2 3 12 6 2" xfId="12883" xr:uid="{00000000-0005-0000-0000-0000BA370000}"/>
    <cellStyle name="Normal 2 2 3 12 7" xfId="12884" xr:uid="{00000000-0005-0000-0000-0000BB370000}"/>
    <cellStyle name="Normal 2 2 3 12 7 2" xfId="12885" xr:uid="{00000000-0005-0000-0000-0000BC370000}"/>
    <cellStyle name="Normal 2 2 3 12 8" xfId="12886" xr:uid="{00000000-0005-0000-0000-0000BD370000}"/>
    <cellStyle name="Normal 2 2 3 12 8 2" xfId="12887" xr:uid="{00000000-0005-0000-0000-0000BE370000}"/>
    <cellStyle name="Normal 2 2 3 12 9" xfId="12888" xr:uid="{00000000-0005-0000-0000-0000BF370000}"/>
    <cellStyle name="Normal 2 2 3 12 9 2" xfId="12889" xr:uid="{00000000-0005-0000-0000-0000C0370000}"/>
    <cellStyle name="Normal 2 2 3 13" xfId="12890" xr:uid="{00000000-0005-0000-0000-0000C1370000}"/>
    <cellStyle name="Normal 2 2 3 13 2" xfId="12891" xr:uid="{00000000-0005-0000-0000-0000C2370000}"/>
    <cellStyle name="Normal 2 2 3 14" xfId="12892" xr:uid="{00000000-0005-0000-0000-0000C3370000}"/>
    <cellStyle name="Normal 2 2 3 14 2" xfId="12893" xr:uid="{00000000-0005-0000-0000-0000C4370000}"/>
    <cellStyle name="Normal 2 2 3 15" xfId="12894" xr:uid="{00000000-0005-0000-0000-0000C5370000}"/>
    <cellStyle name="Normal 2 2 3 15 2" xfId="12895" xr:uid="{00000000-0005-0000-0000-0000C6370000}"/>
    <cellStyle name="Normal 2 2 3 16" xfId="12896" xr:uid="{00000000-0005-0000-0000-0000C7370000}"/>
    <cellStyle name="Normal 2 2 3 16 2" xfId="12897" xr:uid="{00000000-0005-0000-0000-0000C8370000}"/>
    <cellStyle name="Normal 2 2 3 17" xfId="12898" xr:uid="{00000000-0005-0000-0000-0000C9370000}"/>
    <cellStyle name="Normal 2 2 3 17 2" xfId="12899" xr:uid="{00000000-0005-0000-0000-0000CA370000}"/>
    <cellStyle name="Normal 2 2 3 18" xfId="12900" xr:uid="{00000000-0005-0000-0000-0000CB370000}"/>
    <cellStyle name="Normal 2 2 3 18 2" xfId="12901" xr:uid="{00000000-0005-0000-0000-0000CC370000}"/>
    <cellStyle name="Normal 2 2 3 19" xfId="12902" xr:uid="{00000000-0005-0000-0000-0000CD370000}"/>
    <cellStyle name="Normal 2 2 3 19 2" xfId="12903" xr:uid="{00000000-0005-0000-0000-0000CE370000}"/>
    <cellStyle name="Normal 2 2 3 2" xfId="12904" xr:uid="{00000000-0005-0000-0000-0000CF370000}"/>
    <cellStyle name="Normal 2 2 3 2 10" xfId="12905" xr:uid="{00000000-0005-0000-0000-0000D0370000}"/>
    <cellStyle name="Normal 2 2 3 2 10 2" xfId="12906" xr:uid="{00000000-0005-0000-0000-0000D1370000}"/>
    <cellStyle name="Normal 2 2 3 2 11" xfId="12907" xr:uid="{00000000-0005-0000-0000-0000D2370000}"/>
    <cellStyle name="Normal 2 2 3 2 11 2" xfId="12908" xr:uid="{00000000-0005-0000-0000-0000D3370000}"/>
    <cellStyle name="Normal 2 2 3 2 12" xfId="12909" xr:uid="{00000000-0005-0000-0000-0000D4370000}"/>
    <cellStyle name="Normal 2 2 3 2 12 2" xfId="12910" xr:uid="{00000000-0005-0000-0000-0000D5370000}"/>
    <cellStyle name="Normal 2 2 3 2 13" xfId="12911" xr:uid="{00000000-0005-0000-0000-0000D6370000}"/>
    <cellStyle name="Normal 2 2 3 2 13 2" xfId="12912" xr:uid="{00000000-0005-0000-0000-0000D7370000}"/>
    <cellStyle name="Normal 2 2 3 2 14" xfId="12913" xr:uid="{00000000-0005-0000-0000-0000D8370000}"/>
    <cellStyle name="Normal 2 2 3 2 14 2" xfId="12914" xr:uid="{00000000-0005-0000-0000-0000D9370000}"/>
    <cellStyle name="Normal 2 2 3 2 15" xfId="12915" xr:uid="{00000000-0005-0000-0000-0000DA370000}"/>
    <cellStyle name="Normal 2 2 3 2 15 2" xfId="12916" xr:uid="{00000000-0005-0000-0000-0000DB370000}"/>
    <cellStyle name="Normal 2 2 3 2 16" xfId="12917" xr:uid="{00000000-0005-0000-0000-0000DC370000}"/>
    <cellStyle name="Normal 2 2 3 2 16 2" xfId="12918" xr:uid="{00000000-0005-0000-0000-0000DD370000}"/>
    <cellStyle name="Normal 2 2 3 2 17" xfId="12919" xr:uid="{00000000-0005-0000-0000-0000DE370000}"/>
    <cellStyle name="Normal 2 2 3 2 17 2" xfId="12920" xr:uid="{00000000-0005-0000-0000-0000DF370000}"/>
    <cellStyle name="Normal 2 2 3 2 18" xfId="12921" xr:uid="{00000000-0005-0000-0000-0000E0370000}"/>
    <cellStyle name="Normal 2 2 3 2 18 2" xfId="12922" xr:uid="{00000000-0005-0000-0000-0000E1370000}"/>
    <cellStyle name="Normal 2 2 3 2 19" xfId="12923" xr:uid="{00000000-0005-0000-0000-0000E2370000}"/>
    <cellStyle name="Normal 2 2 3 2 19 2" xfId="12924" xr:uid="{00000000-0005-0000-0000-0000E3370000}"/>
    <cellStyle name="Normal 2 2 3 2 2" xfId="12925" xr:uid="{00000000-0005-0000-0000-0000E4370000}"/>
    <cellStyle name="Normal 2 2 3 2 2 10" xfId="12926" xr:uid="{00000000-0005-0000-0000-0000E5370000}"/>
    <cellStyle name="Normal 2 2 3 2 2 10 2" xfId="12927" xr:uid="{00000000-0005-0000-0000-0000E6370000}"/>
    <cellStyle name="Normal 2 2 3 2 2 11" xfId="12928" xr:uid="{00000000-0005-0000-0000-0000E7370000}"/>
    <cellStyle name="Normal 2 2 3 2 2 11 2" xfId="12929" xr:uid="{00000000-0005-0000-0000-0000E8370000}"/>
    <cellStyle name="Normal 2 2 3 2 2 12" xfId="12930" xr:uid="{00000000-0005-0000-0000-0000E9370000}"/>
    <cellStyle name="Normal 2 2 3 2 2 12 2" xfId="12931" xr:uid="{00000000-0005-0000-0000-0000EA370000}"/>
    <cellStyle name="Normal 2 2 3 2 2 13" xfId="12932" xr:uid="{00000000-0005-0000-0000-0000EB370000}"/>
    <cellStyle name="Normal 2 2 3 2 2 13 2" xfId="12933" xr:uid="{00000000-0005-0000-0000-0000EC370000}"/>
    <cellStyle name="Normal 2 2 3 2 2 14" xfId="12934" xr:uid="{00000000-0005-0000-0000-0000ED370000}"/>
    <cellStyle name="Normal 2 2 3 2 2 14 2" xfId="12935" xr:uid="{00000000-0005-0000-0000-0000EE370000}"/>
    <cellStyle name="Normal 2 2 3 2 2 15" xfId="12936" xr:uid="{00000000-0005-0000-0000-0000EF370000}"/>
    <cellStyle name="Normal 2 2 3 2 2 15 2" xfId="12937" xr:uid="{00000000-0005-0000-0000-0000F0370000}"/>
    <cellStyle name="Normal 2 2 3 2 2 16" xfId="12938" xr:uid="{00000000-0005-0000-0000-0000F1370000}"/>
    <cellStyle name="Normal 2 2 3 2 2 16 2" xfId="12939" xr:uid="{00000000-0005-0000-0000-0000F2370000}"/>
    <cellStyle name="Normal 2 2 3 2 2 17" xfId="12940" xr:uid="{00000000-0005-0000-0000-0000F3370000}"/>
    <cellStyle name="Normal 2 2 3 2 2 17 2" xfId="12941" xr:uid="{00000000-0005-0000-0000-0000F4370000}"/>
    <cellStyle name="Normal 2 2 3 2 2 18" xfId="12942" xr:uid="{00000000-0005-0000-0000-0000F5370000}"/>
    <cellStyle name="Normal 2 2 3 2 2 18 2" xfId="12943" xr:uid="{00000000-0005-0000-0000-0000F6370000}"/>
    <cellStyle name="Normal 2 2 3 2 2 19" xfId="12944" xr:uid="{00000000-0005-0000-0000-0000F7370000}"/>
    <cellStyle name="Normal 2 2 3 2 2 19 2" xfId="12945" xr:uid="{00000000-0005-0000-0000-0000F8370000}"/>
    <cellStyle name="Normal 2 2 3 2 2 2" xfId="12946" xr:uid="{00000000-0005-0000-0000-0000F9370000}"/>
    <cellStyle name="Normal 2 2 3 2 2 2 10" xfId="12947" xr:uid="{00000000-0005-0000-0000-0000FA370000}"/>
    <cellStyle name="Normal 2 2 3 2 2 2 10 2" xfId="12948" xr:uid="{00000000-0005-0000-0000-0000FB370000}"/>
    <cellStyle name="Normal 2 2 3 2 2 2 11" xfId="12949" xr:uid="{00000000-0005-0000-0000-0000FC370000}"/>
    <cellStyle name="Normal 2 2 3 2 2 2 11 2" xfId="12950" xr:uid="{00000000-0005-0000-0000-0000FD370000}"/>
    <cellStyle name="Normal 2 2 3 2 2 2 12" xfId="12951" xr:uid="{00000000-0005-0000-0000-0000FE370000}"/>
    <cellStyle name="Normal 2 2 3 2 2 2 12 2" xfId="12952" xr:uid="{00000000-0005-0000-0000-0000FF370000}"/>
    <cellStyle name="Normal 2 2 3 2 2 2 13" xfId="12953" xr:uid="{00000000-0005-0000-0000-000000380000}"/>
    <cellStyle name="Normal 2 2 3 2 2 2 13 2" xfId="12954" xr:uid="{00000000-0005-0000-0000-000001380000}"/>
    <cellStyle name="Normal 2 2 3 2 2 2 14" xfId="12955" xr:uid="{00000000-0005-0000-0000-000002380000}"/>
    <cellStyle name="Normal 2 2 3 2 2 2 14 2" xfId="12956" xr:uid="{00000000-0005-0000-0000-000003380000}"/>
    <cellStyle name="Normal 2 2 3 2 2 2 15" xfId="12957" xr:uid="{00000000-0005-0000-0000-000004380000}"/>
    <cellStyle name="Normal 2 2 3 2 2 2 15 2" xfId="12958" xr:uid="{00000000-0005-0000-0000-000005380000}"/>
    <cellStyle name="Normal 2 2 3 2 2 2 16" xfId="12959" xr:uid="{00000000-0005-0000-0000-000006380000}"/>
    <cellStyle name="Normal 2 2 3 2 2 2 16 2" xfId="12960" xr:uid="{00000000-0005-0000-0000-000007380000}"/>
    <cellStyle name="Normal 2 2 3 2 2 2 17" xfId="12961" xr:uid="{00000000-0005-0000-0000-000008380000}"/>
    <cellStyle name="Normal 2 2 3 2 2 2 17 2" xfId="12962" xr:uid="{00000000-0005-0000-0000-000009380000}"/>
    <cellStyle name="Normal 2 2 3 2 2 2 18" xfId="12963" xr:uid="{00000000-0005-0000-0000-00000A380000}"/>
    <cellStyle name="Normal 2 2 3 2 2 2 18 2" xfId="12964" xr:uid="{00000000-0005-0000-0000-00000B380000}"/>
    <cellStyle name="Normal 2 2 3 2 2 2 19" xfId="12965" xr:uid="{00000000-0005-0000-0000-00000C380000}"/>
    <cellStyle name="Normal 2 2 3 2 2 2 19 2" xfId="12966" xr:uid="{00000000-0005-0000-0000-00000D380000}"/>
    <cellStyle name="Normal 2 2 3 2 2 2 2" xfId="12967" xr:uid="{00000000-0005-0000-0000-00000E380000}"/>
    <cellStyle name="Normal 2 2 3 2 2 2 2 10" xfId="12968" xr:uid="{00000000-0005-0000-0000-00000F380000}"/>
    <cellStyle name="Normal 2 2 3 2 2 2 2 10 2" xfId="12969" xr:uid="{00000000-0005-0000-0000-000010380000}"/>
    <cellStyle name="Normal 2 2 3 2 2 2 2 11" xfId="12970" xr:uid="{00000000-0005-0000-0000-000011380000}"/>
    <cellStyle name="Normal 2 2 3 2 2 2 2 11 2" xfId="12971" xr:uid="{00000000-0005-0000-0000-000012380000}"/>
    <cellStyle name="Normal 2 2 3 2 2 2 2 12" xfId="12972" xr:uid="{00000000-0005-0000-0000-000013380000}"/>
    <cellStyle name="Normal 2 2 3 2 2 2 2 12 2" xfId="12973" xr:uid="{00000000-0005-0000-0000-000014380000}"/>
    <cellStyle name="Normal 2 2 3 2 2 2 2 13" xfId="12974" xr:uid="{00000000-0005-0000-0000-000015380000}"/>
    <cellStyle name="Normal 2 2 3 2 2 2 2 13 2" xfId="12975" xr:uid="{00000000-0005-0000-0000-000016380000}"/>
    <cellStyle name="Normal 2 2 3 2 2 2 2 14" xfId="12976" xr:uid="{00000000-0005-0000-0000-000017380000}"/>
    <cellStyle name="Normal 2 2 3 2 2 2 2 14 2" xfId="12977" xr:uid="{00000000-0005-0000-0000-000018380000}"/>
    <cellStyle name="Normal 2 2 3 2 2 2 2 15" xfId="12978" xr:uid="{00000000-0005-0000-0000-000019380000}"/>
    <cellStyle name="Normal 2 2 3 2 2 2 2 15 2" xfId="12979" xr:uid="{00000000-0005-0000-0000-00001A380000}"/>
    <cellStyle name="Normal 2 2 3 2 2 2 2 16" xfId="12980" xr:uid="{00000000-0005-0000-0000-00001B380000}"/>
    <cellStyle name="Normal 2 2 3 2 2 2 2 16 2" xfId="12981" xr:uid="{00000000-0005-0000-0000-00001C380000}"/>
    <cellStyle name="Normal 2 2 3 2 2 2 2 17" xfId="12982" xr:uid="{00000000-0005-0000-0000-00001D380000}"/>
    <cellStyle name="Normal 2 2 3 2 2 2 2 17 2" xfId="12983" xr:uid="{00000000-0005-0000-0000-00001E380000}"/>
    <cellStyle name="Normal 2 2 3 2 2 2 2 18" xfId="12984" xr:uid="{00000000-0005-0000-0000-00001F380000}"/>
    <cellStyle name="Normal 2 2 3 2 2 2 2 18 2" xfId="12985" xr:uid="{00000000-0005-0000-0000-000020380000}"/>
    <cellStyle name="Normal 2 2 3 2 2 2 2 19" xfId="12986" xr:uid="{00000000-0005-0000-0000-000021380000}"/>
    <cellStyle name="Normal 2 2 3 2 2 2 2 19 2" xfId="12987" xr:uid="{00000000-0005-0000-0000-000022380000}"/>
    <cellStyle name="Normal 2 2 3 2 2 2 2 2" xfId="12988" xr:uid="{00000000-0005-0000-0000-000023380000}"/>
    <cellStyle name="Normal 2 2 3 2 2 2 2 2 10" xfId="12989" xr:uid="{00000000-0005-0000-0000-000024380000}"/>
    <cellStyle name="Normal 2 2 3 2 2 2 2 2 10 2" xfId="12990" xr:uid="{00000000-0005-0000-0000-000025380000}"/>
    <cellStyle name="Normal 2 2 3 2 2 2 2 2 11" xfId="12991" xr:uid="{00000000-0005-0000-0000-000026380000}"/>
    <cellStyle name="Normal 2 2 3 2 2 2 2 2 11 2" xfId="12992" xr:uid="{00000000-0005-0000-0000-000027380000}"/>
    <cellStyle name="Normal 2 2 3 2 2 2 2 2 12" xfId="12993" xr:uid="{00000000-0005-0000-0000-000028380000}"/>
    <cellStyle name="Normal 2 2 3 2 2 2 2 2 12 2" xfId="12994" xr:uid="{00000000-0005-0000-0000-000029380000}"/>
    <cellStyle name="Normal 2 2 3 2 2 2 2 2 13" xfId="12995" xr:uid="{00000000-0005-0000-0000-00002A380000}"/>
    <cellStyle name="Normal 2 2 3 2 2 2 2 2 13 2" xfId="12996" xr:uid="{00000000-0005-0000-0000-00002B380000}"/>
    <cellStyle name="Normal 2 2 3 2 2 2 2 2 14" xfId="12997" xr:uid="{00000000-0005-0000-0000-00002C380000}"/>
    <cellStyle name="Normal 2 2 3 2 2 2 2 2 14 2" xfId="12998" xr:uid="{00000000-0005-0000-0000-00002D380000}"/>
    <cellStyle name="Normal 2 2 3 2 2 2 2 2 15" xfId="12999" xr:uid="{00000000-0005-0000-0000-00002E380000}"/>
    <cellStyle name="Normal 2 2 3 2 2 2 2 2 15 2" xfId="13000" xr:uid="{00000000-0005-0000-0000-00002F380000}"/>
    <cellStyle name="Normal 2 2 3 2 2 2 2 2 16" xfId="13001" xr:uid="{00000000-0005-0000-0000-000030380000}"/>
    <cellStyle name="Normal 2 2 3 2 2 2 2 2 16 2" xfId="13002" xr:uid="{00000000-0005-0000-0000-000031380000}"/>
    <cellStyle name="Normal 2 2 3 2 2 2 2 2 17" xfId="13003" xr:uid="{00000000-0005-0000-0000-000032380000}"/>
    <cellStyle name="Normal 2 2 3 2 2 2 2 2 17 2" xfId="13004" xr:uid="{00000000-0005-0000-0000-000033380000}"/>
    <cellStyle name="Normal 2 2 3 2 2 2 2 2 18" xfId="13005" xr:uid="{00000000-0005-0000-0000-000034380000}"/>
    <cellStyle name="Normal 2 2 3 2 2 2 2 2 18 2" xfId="13006" xr:uid="{00000000-0005-0000-0000-000035380000}"/>
    <cellStyle name="Normal 2 2 3 2 2 2 2 2 19" xfId="13007" xr:uid="{00000000-0005-0000-0000-000036380000}"/>
    <cellStyle name="Normal 2 2 3 2 2 2 2 2 19 2" xfId="13008" xr:uid="{00000000-0005-0000-0000-000037380000}"/>
    <cellStyle name="Normal 2 2 3 2 2 2 2 2 2" xfId="13009" xr:uid="{00000000-0005-0000-0000-000038380000}"/>
    <cellStyle name="Normal 2 2 3 2 2 2 2 2 2 2" xfId="13010" xr:uid="{00000000-0005-0000-0000-000039380000}"/>
    <cellStyle name="Normal 2 2 3 2 2 2 2 2 20" xfId="13011" xr:uid="{00000000-0005-0000-0000-00003A380000}"/>
    <cellStyle name="Normal 2 2 3 2 2 2 2 2 20 2" xfId="13012" xr:uid="{00000000-0005-0000-0000-00003B380000}"/>
    <cellStyle name="Normal 2 2 3 2 2 2 2 2 21" xfId="13013" xr:uid="{00000000-0005-0000-0000-00003C380000}"/>
    <cellStyle name="Normal 2 2 3 2 2 2 2 2 21 2" xfId="13014" xr:uid="{00000000-0005-0000-0000-00003D380000}"/>
    <cellStyle name="Normal 2 2 3 2 2 2 2 2 22" xfId="13015" xr:uid="{00000000-0005-0000-0000-00003E380000}"/>
    <cellStyle name="Normal 2 2 3 2 2 2 2 2 3" xfId="13016" xr:uid="{00000000-0005-0000-0000-00003F380000}"/>
    <cellStyle name="Normal 2 2 3 2 2 2 2 2 3 2" xfId="13017" xr:uid="{00000000-0005-0000-0000-000040380000}"/>
    <cellStyle name="Normal 2 2 3 2 2 2 2 2 4" xfId="13018" xr:uid="{00000000-0005-0000-0000-000041380000}"/>
    <cellStyle name="Normal 2 2 3 2 2 2 2 2 4 2" xfId="13019" xr:uid="{00000000-0005-0000-0000-000042380000}"/>
    <cellStyle name="Normal 2 2 3 2 2 2 2 2 5" xfId="13020" xr:uid="{00000000-0005-0000-0000-000043380000}"/>
    <cellStyle name="Normal 2 2 3 2 2 2 2 2 5 2" xfId="13021" xr:uid="{00000000-0005-0000-0000-000044380000}"/>
    <cellStyle name="Normal 2 2 3 2 2 2 2 2 6" xfId="13022" xr:uid="{00000000-0005-0000-0000-000045380000}"/>
    <cellStyle name="Normal 2 2 3 2 2 2 2 2 6 2" xfId="13023" xr:uid="{00000000-0005-0000-0000-000046380000}"/>
    <cellStyle name="Normal 2 2 3 2 2 2 2 2 7" xfId="13024" xr:uid="{00000000-0005-0000-0000-000047380000}"/>
    <cellStyle name="Normal 2 2 3 2 2 2 2 2 7 2" xfId="13025" xr:uid="{00000000-0005-0000-0000-000048380000}"/>
    <cellStyle name="Normal 2 2 3 2 2 2 2 2 8" xfId="13026" xr:uid="{00000000-0005-0000-0000-000049380000}"/>
    <cellStyle name="Normal 2 2 3 2 2 2 2 2 8 2" xfId="13027" xr:uid="{00000000-0005-0000-0000-00004A380000}"/>
    <cellStyle name="Normal 2 2 3 2 2 2 2 2 9" xfId="13028" xr:uid="{00000000-0005-0000-0000-00004B380000}"/>
    <cellStyle name="Normal 2 2 3 2 2 2 2 2 9 2" xfId="13029" xr:uid="{00000000-0005-0000-0000-00004C380000}"/>
    <cellStyle name="Normal 2 2 3 2 2 2 2 20" xfId="13030" xr:uid="{00000000-0005-0000-0000-00004D380000}"/>
    <cellStyle name="Normal 2 2 3 2 2 2 2 20 2" xfId="13031" xr:uid="{00000000-0005-0000-0000-00004E380000}"/>
    <cellStyle name="Normal 2 2 3 2 2 2 2 21" xfId="13032" xr:uid="{00000000-0005-0000-0000-00004F380000}"/>
    <cellStyle name="Normal 2 2 3 2 2 2 2 21 2" xfId="13033" xr:uid="{00000000-0005-0000-0000-000050380000}"/>
    <cellStyle name="Normal 2 2 3 2 2 2 2 22" xfId="13034" xr:uid="{00000000-0005-0000-0000-000051380000}"/>
    <cellStyle name="Normal 2 2 3 2 2 2 2 22 2" xfId="13035" xr:uid="{00000000-0005-0000-0000-000052380000}"/>
    <cellStyle name="Normal 2 2 3 2 2 2 2 23" xfId="13036" xr:uid="{00000000-0005-0000-0000-000053380000}"/>
    <cellStyle name="Normal 2 2 3 2 2 2 2 23 2" xfId="13037" xr:uid="{00000000-0005-0000-0000-000054380000}"/>
    <cellStyle name="Normal 2 2 3 2 2 2 2 24" xfId="13038" xr:uid="{00000000-0005-0000-0000-000055380000}"/>
    <cellStyle name="Normal 2 2 3 2 2 2 2 3" xfId="13039" xr:uid="{00000000-0005-0000-0000-000056380000}"/>
    <cellStyle name="Normal 2 2 3 2 2 2 2 3 10" xfId="13040" xr:uid="{00000000-0005-0000-0000-000057380000}"/>
    <cellStyle name="Normal 2 2 3 2 2 2 2 3 10 2" xfId="13041" xr:uid="{00000000-0005-0000-0000-000058380000}"/>
    <cellStyle name="Normal 2 2 3 2 2 2 2 3 11" xfId="13042" xr:uid="{00000000-0005-0000-0000-000059380000}"/>
    <cellStyle name="Normal 2 2 3 2 2 2 2 3 11 2" xfId="13043" xr:uid="{00000000-0005-0000-0000-00005A380000}"/>
    <cellStyle name="Normal 2 2 3 2 2 2 2 3 12" xfId="13044" xr:uid="{00000000-0005-0000-0000-00005B380000}"/>
    <cellStyle name="Normal 2 2 3 2 2 2 2 3 12 2" xfId="13045" xr:uid="{00000000-0005-0000-0000-00005C380000}"/>
    <cellStyle name="Normal 2 2 3 2 2 2 2 3 13" xfId="13046" xr:uid="{00000000-0005-0000-0000-00005D380000}"/>
    <cellStyle name="Normal 2 2 3 2 2 2 2 3 13 2" xfId="13047" xr:uid="{00000000-0005-0000-0000-00005E380000}"/>
    <cellStyle name="Normal 2 2 3 2 2 2 2 3 14" xfId="13048" xr:uid="{00000000-0005-0000-0000-00005F380000}"/>
    <cellStyle name="Normal 2 2 3 2 2 2 2 3 14 2" xfId="13049" xr:uid="{00000000-0005-0000-0000-000060380000}"/>
    <cellStyle name="Normal 2 2 3 2 2 2 2 3 15" xfId="13050" xr:uid="{00000000-0005-0000-0000-000061380000}"/>
    <cellStyle name="Normal 2 2 3 2 2 2 2 3 15 2" xfId="13051" xr:uid="{00000000-0005-0000-0000-000062380000}"/>
    <cellStyle name="Normal 2 2 3 2 2 2 2 3 16" xfId="13052" xr:uid="{00000000-0005-0000-0000-000063380000}"/>
    <cellStyle name="Normal 2 2 3 2 2 2 2 3 16 2" xfId="13053" xr:uid="{00000000-0005-0000-0000-000064380000}"/>
    <cellStyle name="Normal 2 2 3 2 2 2 2 3 17" xfId="13054" xr:uid="{00000000-0005-0000-0000-000065380000}"/>
    <cellStyle name="Normal 2 2 3 2 2 2 2 3 17 2" xfId="13055" xr:uid="{00000000-0005-0000-0000-000066380000}"/>
    <cellStyle name="Normal 2 2 3 2 2 2 2 3 18" xfId="13056" xr:uid="{00000000-0005-0000-0000-000067380000}"/>
    <cellStyle name="Normal 2 2 3 2 2 2 2 3 18 2" xfId="13057" xr:uid="{00000000-0005-0000-0000-000068380000}"/>
    <cellStyle name="Normal 2 2 3 2 2 2 2 3 19" xfId="13058" xr:uid="{00000000-0005-0000-0000-000069380000}"/>
    <cellStyle name="Normal 2 2 3 2 2 2 2 3 19 2" xfId="13059" xr:uid="{00000000-0005-0000-0000-00006A380000}"/>
    <cellStyle name="Normal 2 2 3 2 2 2 2 3 2" xfId="13060" xr:uid="{00000000-0005-0000-0000-00006B380000}"/>
    <cellStyle name="Normal 2 2 3 2 2 2 2 3 2 2" xfId="13061" xr:uid="{00000000-0005-0000-0000-00006C380000}"/>
    <cellStyle name="Normal 2 2 3 2 2 2 2 3 20" xfId="13062" xr:uid="{00000000-0005-0000-0000-00006D380000}"/>
    <cellStyle name="Normal 2 2 3 2 2 2 2 3 20 2" xfId="13063" xr:uid="{00000000-0005-0000-0000-00006E380000}"/>
    <cellStyle name="Normal 2 2 3 2 2 2 2 3 21" xfId="13064" xr:uid="{00000000-0005-0000-0000-00006F380000}"/>
    <cellStyle name="Normal 2 2 3 2 2 2 2 3 21 2" xfId="13065" xr:uid="{00000000-0005-0000-0000-000070380000}"/>
    <cellStyle name="Normal 2 2 3 2 2 2 2 3 22" xfId="13066" xr:uid="{00000000-0005-0000-0000-000071380000}"/>
    <cellStyle name="Normal 2 2 3 2 2 2 2 3 3" xfId="13067" xr:uid="{00000000-0005-0000-0000-000072380000}"/>
    <cellStyle name="Normal 2 2 3 2 2 2 2 3 3 2" xfId="13068" xr:uid="{00000000-0005-0000-0000-000073380000}"/>
    <cellStyle name="Normal 2 2 3 2 2 2 2 3 4" xfId="13069" xr:uid="{00000000-0005-0000-0000-000074380000}"/>
    <cellStyle name="Normal 2 2 3 2 2 2 2 3 4 2" xfId="13070" xr:uid="{00000000-0005-0000-0000-000075380000}"/>
    <cellStyle name="Normal 2 2 3 2 2 2 2 3 5" xfId="13071" xr:uid="{00000000-0005-0000-0000-000076380000}"/>
    <cellStyle name="Normal 2 2 3 2 2 2 2 3 5 2" xfId="13072" xr:uid="{00000000-0005-0000-0000-000077380000}"/>
    <cellStyle name="Normal 2 2 3 2 2 2 2 3 6" xfId="13073" xr:uid="{00000000-0005-0000-0000-000078380000}"/>
    <cellStyle name="Normal 2 2 3 2 2 2 2 3 6 2" xfId="13074" xr:uid="{00000000-0005-0000-0000-000079380000}"/>
    <cellStyle name="Normal 2 2 3 2 2 2 2 3 7" xfId="13075" xr:uid="{00000000-0005-0000-0000-00007A380000}"/>
    <cellStyle name="Normal 2 2 3 2 2 2 2 3 7 2" xfId="13076" xr:uid="{00000000-0005-0000-0000-00007B380000}"/>
    <cellStyle name="Normal 2 2 3 2 2 2 2 3 8" xfId="13077" xr:uid="{00000000-0005-0000-0000-00007C380000}"/>
    <cellStyle name="Normal 2 2 3 2 2 2 2 3 8 2" xfId="13078" xr:uid="{00000000-0005-0000-0000-00007D380000}"/>
    <cellStyle name="Normal 2 2 3 2 2 2 2 3 9" xfId="13079" xr:uid="{00000000-0005-0000-0000-00007E380000}"/>
    <cellStyle name="Normal 2 2 3 2 2 2 2 3 9 2" xfId="13080" xr:uid="{00000000-0005-0000-0000-00007F380000}"/>
    <cellStyle name="Normal 2 2 3 2 2 2 2 4" xfId="13081" xr:uid="{00000000-0005-0000-0000-000080380000}"/>
    <cellStyle name="Normal 2 2 3 2 2 2 2 4 2" xfId="13082" xr:uid="{00000000-0005-0000-0000-000081380000}"/>
    <cellStyle name="Normal 2 2 3 2 2 2 2 5" xfId="13083" xr:uid="{00000000-0005-0000-0000-000082380000}"/>
    <cellStyle name="Normal 2 2 3 2 2 2 2 5 2" xfId="13084" xr:uid="{00000000-0005-0000-0000-000083380000}"/>
    <cellStyle name="Normal 2 2 3 2 2 2 2 6" xfId="13085" xr:uid="{00000000-0005-0000-0000-000084380000}"/>
    <cellStyle name="Normal 2 2 3 2 2 2 2 6 2" xfId="13086" xr:uid="{00000000-0005-0000-0000-000085380000}"/>
    <cellStyle name="Normal 2 2 3 2 2 2 2 7" xfId="13087" xr:uid="{00000000-0005-0000-0000-000086380000}"/>
    <cellStyle name="Normal 2 2 3 2 2 2 2 7 2" xfId="13088" xr:uid="{00000000-0005-0000-0000-000087380000}"/>
    <cellStyle name="Normal 2 2 3 2 2 2 2 8" xfId="13089" xr:uid="{00000000-0005-0000-0000-000088380000}"/>
    <cellStyle name="Normal 2 2 3 2 2 2 2 8 2" xfId="13090" xr:uid="{00000000-0005-0000-0000-000089380000}"/>
    <cellStyle name="Normal 2 2 3 2 2 2 2 9" xfId="13091" xr:uid="{00000000-0005-0000-0000-00008A380000}"/>
    <cellStyle name="Normal 2 2 3 2 2 2 2 9 2" xfId="13092" xr:uid="{00000000-0005-0000-0000-00008B380000}"/>
    <cellStyle name="Normal 2 2 3 2 2 2 20" xfId="13093" xr:uid="{00000000-0005-0000-0000-00008C380000}"/>
    <cellStyle name="Normal 2 2 3 2 2 2 20 2" xfId="13094" xr:uid="{00000000-0005-0000-0000-00008D380000}"/>
    <cellStyle name="Normal 2 2 3 2 2 2 21" xfId="13095" xr:uid="{00000000-0005-0000-0000-00008E380000}"/>
    <cellStyle name="Normal 2 2 3 2 2 2 21 2" xfId="13096" xr:uid="{00000000-0005-0000-0000-00008F380000}"/>
    <cellStyle name="Normal 2 2 3 2 2 2 22" xfId="13097" xr:uid="{00000000-0005-0000-0000-000090380000}"/>
    <cellStyle name="Normal 2 2 3 2 2 2 22 2" xfId="13098" xr:uid="{00000000-0005-0000-0000-000091380000}"/>
    <cellStyle name="Normal 2 2 3 2 2 2 23" xfId="13099" xr:uid="{00000000-0005-0000-0000-000092380000}"/>
    <cellStyle name="Normal 2 2 3 2 2 2 23 2" xfId="13100" xr:uid="{00000000-0005-0000-0000-000093380000}"/>
    <cellStyle name="Normal 2 2 3 2 2 2 24" xfId="13101" xr:uid="{00000000-0005-0000-0000-000094380000}"/>
    <cellStyle name="Normal 2 2 3 2 2 2 24 2" xfId="13102" xr:uid="{00000000-0005-0000-0000-000095380000}"/>
    <cellStyle name="Normal 2 2 3 2 2 2 25" xfId="13103" xr:uid="{00000000-0005-0000-0000-000096380000}"/>
    <cellStyle name="Normal 2 2 3 2 2 2 25 2" xfId="13104" xr:uid="{00000000-0005-0000-0000-000097380000}"/>
    <cellStyle name="Normal 2 2 3 2 2 2 26" xfId="13105" xr:uid="{00000000-0005-0000-0000-000098380000}"/>
    <cellStyle name="Normal 2 2 3 2 2 2 26 2" xfId="13106" xr:uid="{00000000-0005-0000-0000-000099380000}"/>
    <cellStyle name="Normal 2 2 3 2 2 2 27" xfId="13107" xr:uid="{00000000-0005-0000-0000-00009A380000}"/>
    <cellStyle name="Normal 2 2 3 2 2 2 3" xfId="13108" xr:uid="{00000000-0005-0000-0000-00009B380000}"/>
    <cellStyle name="Normal 2 2 3 2 2 2 3 10" xfId="13109" xr:uid="{00000000-0005-0000-0000-00009C380000}"/>
    <cellStyle name="Normal 2 2 3 2 2 2 3 10 2" xfId="13110" xr:uid="{00000000-0005-0000-0000-00009D380000}"/>
    <cellStyle name="Normal 2 2 3 2 2 2 3 11" xfId="13111" xr:uid="{00000000-0005-0000-0000-00009E380000}"/>
    <cellStyle name="Normal 2 2 3 2 2 2 3 11 2" xfId="13112" xr:uid="{00000000-0005-0000-0000-00009F380000}"/>
    <cellStyle name="Normal 2 2 3 2 2 2 3 12" xfId="13113" xr:uid="{00000000-0005-0000-0000-0000A0380000}"/>
    <cellStyle name="Normal 2 2 3 2 2 2 3 12 2" xfId="13114" xr:uid="{00000000-0005-0000-0000-0000A1380000}"/>
    <cellStyle name="Normal 2 2 3 2 2 2 3 13" xfId="13115" xr:uid="{00000000-0005-0000-0000-0000A2380000}"/>
    <cellStyle name="Normal 2 2 3 2 2 2 3 13 2" xfId="13116" xr:uid="{00000000-0005-0000-0000-0000A3380000}"/>
    <cellStyle name="Normal 2 2 3 2 2 2 3 14" xfId="13117" xr:uid="{00000000-0005-0000-0000-0000A4380000}"/>
    <cellStyle name="Normal 2 2 3 2 2 2 3 14 2" xfId="13118" xr:uid="{00000000-0005-0000-0000-0000A5380000}"/>
    <cellStyle name="Normal 2 2 3 2 2 2 3 15" xfId="13119" xr:uid="{00000000-0005-0000-0000-0000A6380000}"/>
    <cellStyle name="Normal 2 2 3 2 2 2 3 15 2" xfId="13120" xr:uid="{00000000-0005-0000-0000-0000A7380000}"/>
    <cellStyle name="Normal 2 2 3 2 2 2 3 16" xfId="13121" xr:uid="{00000000-0005-0000-0000-0000A8380000}"/>
    <cellStyle name="Normal 2 2 3 2 2 2 3 16 2" xfId="13122" xr:uid="{00000000-0005-0000-0000-0000A9380000}"/>
    <cellStyle name="Normal 2 2 3 2 2 2 3 17" xfId="13123" xr:uid="{00000000-0005-0000-0000-0000AA380000}"/>
    <cellStyle name="Normal 2 2 3 2 2 2 3 17 2" xfId="13124" xr:uid="{00000000-0005-0000-0000-0000AB380000}"/>
    <cellStyle name="Normal 2 2 3 2 2 2 3 18" xfId="13125" xr:uid="{00000000-0005-0000-0000-0000AC380000}"/>
    <cellStyle name="Normal 2 2 3 2 2 2 3 18 2" xfId="13126" xr:uid="{00000000-0005-0000-0000-0000AD380000}"/>
    <cellStyle name="Normal 2 2 3 2 2 2 3 19" xfId="13127" xr:uid="{00000000-0005-0000-0000-0000AE380000}"/>
    <cellStyle name="Normal 2 2 3 2 2 2 3 19 2" xfId="13128" xr:uid="{00000000-0005-0000-0000-0000AF380000}"/>
    <cellStyle name="Normal 2 2 3 2 2 2 3 2" xfId="13129" xr:uid="{00000000-0005-0000-0000-0000B0380000}"/>
    <cellStyle name="Normal 2 2 3 2 2 2 3 2 10" xfId="13130" xr:uid="{00000000-0005-0000-0000-0000B1380000}"/>
    <cellStyle name="Normal 2 2 3 2 2 2 3 2 10 2" xfId="13131" xr:uid="{00000000-0005-0000-0000-0000B2380000}"/>
    <cellStyle name="Normal 2 2 3 2 2 2 3 2 11" xfId="13132" xr:uid="{00000000-0005-0000-0000-0000B3380000}"/>
    <cellStyle name="Normal 2 2 3 2 2 2 3 2 11 2" xfId="13133" xr:uid="{00000000-0005-0000-0000-0000B4380000}"/>
    <cellStyle name="Normal 2 2 3 2 2 2 3 2 12" xfId="13134" xr:uid="{00000000-0005-0000-0000-0000B5380000}"/>
    <cellStyle name="Normal 2 2 3 2 2 2 3 2 12 2" xfId="13135" xr:uid="{00000000-0005-0000-0000-0000B6380000}"/>
    <cellStyle name="Normal 2 2 3 2 2 2 3 2 13" xfId="13136" xr:uid="{00000000-0005-0000-0000-0000B7380000}"/>
    <cellStyle name="Normal 2 2 3 2 2 2 3 2 13 2" xfId="13137" xr:uid="{00000000-0005-0000-0000-0000B8380000}"/>
    <cellStyle name="Normal 2 2 3 2 2 2 3 2 14" xfId="13138" xr:uid="{00000000-0005-0000-0000-0000B9380000}"/>
    <cellStyle name="Normal 2 2 3 2 2 2 3 2 14 2" xfId="13139" xr:uid="{00000000-0005-0000-0000-0000BA380000}"/>
    <cellStyle name="Normal 2 2 3 2 2 2 3 2 15" xfId="13140" xr:uid="{00000000-0005-0000-0000-0000BB380000}"/>
    <cellStyle name="Normal 2 2 3 2 2 2 3 2 15 2" xfId="13141" xr:uid="{00000000-0005-0000-0000-0000BC380000}"/>
    <cellStyle name="Normal 2 2 3 2 2 2 3 2 16" xfId="13142" xr:uid="{00000000-0005-0000-0000-0000BD380000}"/>
    <cellStyle name="Normal 2 2 3 2 2 2 3 2 16 2" xfId="62548" xr:uid="{00000000-0005-0000-0000-0000BE380000}"/>
    <cellStyle name="Normal 2 2 3 2 2 2 3 2 17" xfId="13143" xr:uid="{00000000-0005-0000-0000-0000BF380000}"/>
    <cellStyle name="Normal 2 2 3 2 2 2 3 2 17 2" xfId="13144" xr:uid="{00000000-0005-0000-0000-0000C0380000}"/>
    <cellStyle name="Normal 2 2 3 2 2 2 3 2 18" xfId="13145" xr:uid="{00000000-0005-0000-0000-0000C1380000}"/>
    <cellStyle name="Normal 2 2 3 2 2 2 3 2 18 2" xfId="13146" xr:uid="{00000000-0005-0000-0000-0000C2380000}"/>
    <cellStyle name="Normal 2 2 3 2 2 2 3 2 19" xfId="13147" xr:uid="{00000000-0005-0000-0000-0000C3380000}"/>
    <cellStyle name="Normal 2 2 3 2 2 2 3 2 19 2" xfId="13148" xr:uid="{00000000-0005-0000-0000-0000C4380000}"/>
    <cellStyle name="Normal 2 2 3 2 2 2 3 2 2" xfId="13149" xr:uid="{00000000-0005-0000-0000-0000C5380000}"/>
    <cellStyle name="Normal 2 2 3 2 2 2 3 2 2 2" xfId="13150" xr:uid="{00000000-0005-0000-0000-0000C6380000}"/>
    <cellStyle name="Normal 2 2 3 2 2 2 3 2 20" xfId="13151" xr:uid="{00000000-0005-0000-0000-0000C7380000}"/>
    <cellStyle name="Normal 2 2 3 2 2 2 3 2 20 2" xfId="13152" xr:uid="{00000000-0005-0000-0000-0000C8380000}"/>
    <cellStyle name="Normal 2 2 3 2 2 2 3 2 21" xfId="13153" xr:uid="{00000000-0005-0000-0000-0000C9380000}"/>
    <cellStyle name="Normal 2 2 3 2 2 2 3 2 21 2" xfId="13154" xr:uid="{00000000-0005-0000-0000-0000CA380000}"/>
    <cellStyle name="Normal 2 2 3 2 2 2 3 2 22" xfId="13155" xr:uid="{00000000-0005-0000-0000-0000CB380000}"/>
    <cellStyle name="Normal 2 2 3 2 2 2 3 2 3" xfId="13156" xr:uid="{00000000-0005-0000-0000-0000CC380000}"/>
    <cellStyle name="Normal 2 2 3 2 2 2 3 2 3 2" xfId="13157" xr:uid="{00000000-0005-0000-0000-0000CD380000}"/>
    <cellStyle name="Normal 2 2 3 2 2 2 3 2 4" xfId="13158" xr:uid="{00000000-0005-0000-0000-0000CE380000}"/>
    <cellStyle name="Normal 2 2 3 2 2 2 3 2 4 2" xfId="13159" xr:uid="{00000000-0005-0000-0000-0000CF380000}"/>
    <cellStyle name="Normal 2 2 3 2 2 2 3 2 5" xfId="13160" xr:uid="{00000000-0005-0000-0000-0000D0380000}"/>
    <cellStyle name="Normal 2 2 3 2 2 2 3 2 5 2" xfId="13161" xr:uid="{00000000-0005-0000-0000-0000D1380000}"/>
    <cellStyle name="Normal 2 2 3 2 2 2 3 2 6" xfId="13162" xr:uid="{00000000-0005-0000-0000-0000D2380000}"/>
    <cellStyle name="Normal 2 2 3 2 2 2 3 2 6 2" xfId="13163" xr:uid="{00000000-0005-0000-0000-0000D3380000}"/>
    <cellStyle name="Normal 2 2 3 2 2 2 3 2 7" xfId="13164" xr:uid="{00000000-0005-0000-0000-0000D4380000}"/>
    <cellStyle name="Normal 2 2 3 2 2 2 3 2 7 2" xfId="13165" xr:uid="{00000000-0005-0000-0000-0000D5380000}"/>
    <cellStyle name="Normal 2 2 3 2 2 2 3 2 8" xfId="13166" xr:uid="{00000000-0005-0000-0000-0000D6380000}"/>
    <cellStyle name="Normal 2 2 3 2 2 2 3 2 8 2" xfId="13167" xr:uid="{00000000-0005-0000-0000-0000D7380000}"/>
    <cellStyle name="Normal 2 2 3 2 2 2 3 2 9" xfId="13168" xr:uid="{00000000-0005-0000-0000-0000D8380000}"/>
    <cellStyle name="Normal 2 2 3 2 2 2 3 2 9 2" xfId="13169" xr:uid="{00000000-0005-0000-0000-0000D9380000}"/>
    <cellStyle name="Normal 2 2 3 2 2 2 3 20" xfId="13170" xr:uid="{00000000-0005-0000-0000-0000DA380000}"/>
    <cellStyle name="Normal 2 2 3 2 2 2 3 20 2" xfId="13171" xr:uid="{00000000-0005-0000-0000-0000DB380000}"/>
    <cellStyle name="Normal 2 2 3 2 2 2 3 21" xfId="13172" xr:uid="{00000000-0005-0000-0000-0000DC380000}"/>
    <cellStyle name="Normal 2 2 3 2 2 2 3 21 2" xfId="13173" xr:uid="{00000000-0005-0000-0000-0000DD380000}"/>
    <cellStyle name="Normal 2 2 3 2 2 2 3 22" xfId="13174" xr:uid="{00000000-0005-0000-0000-0000DE380000}"/>
    <cellStyle name="Normal 2 2 3 2 2 2 3 22 2" xfId="13175" xr:uid="{00000000-0005-0000-0000-0000DF380000}"/>
    <cellStyle name="Normal 2 2 3 2 2 2 3 23" xfId="13176" xr:uid="{00000000-0005-0000-0000-0000E0380000}"/>
    <cellStyle name="Normal 2 2 3 2 2 2 3 23 2" xfId="13177" xr:uid="{00000000-0005-0000-0000-0000E1380000}"/>
    <cellStyle name="Normal 2 2 3 2 2 2 3 24" xfId="13178" xr:uid="{00000000-0005-0000-0000-0000E2380000}"/>
    <cellStyle name="Normal 2 2 3 2 2 2 3 3" xfId="13179" xr:uid="{00000000-0005-0000-0000-0000E3380000}"/>
    <cellStyle name="Normal 2 2 3 2 2 2 3 3 10" xfId="13180" xr:uid="{00000000-0005-0000-0000-0000E4380000}"/>
    <cellStyle name="Normal 2 2 3 2 2 2 3 3 10 2" xfId="13181" xr:uid="{00000000-0005-0000-0000-0000E5380000}"/>
    <cellStyle name="Normal 2 2 3 2 2 2 3 3 11" xfId="13182" xr:uid="{00000000-0005-0000-0000-0000E6380000}"/>
    <cellStyle name="Normal 2 2 3 2 2 2 3 3 11 2" xfId="13183" xr:uid="{00000000-0005-0000-0000-0000E7380000}"/>
    <cellStyle name="Normal 2 2 3 2 2 2 3 3 12" xfId="13184" xr:uid="{00000000-0005-0000-0000-0000E8380000}"/>
    <cellStyle name="Normal 2 2 3 2 2 2 3 3 12 2" xfId="13185" xr:uid="{00000000-0005-0000-0000-0000E9380000}"/>
    <cellStyle name="Normal 2 2 3 2 2 2 3 3 13" xfId="13186" xr:uid="{00000000-0005-0000-0000-0000EA380000}"/>
    <cellStyle name="Normal 2 2 3 2 2 2 3 3 13 2" xfId="13187" xr:uid="{00000000-0005-0000-0000-0000EB380000}"/>
    <cellStyle name="Normal 2 2 3 2 2 2 3 3 14" xfId="13188" xr:uid="{00000000-0005-0000-0000-0000EC380000}"/>
    <cellStyle name="Normal 2 2 3 2 2 2 3 3 14 2" xfId="13189" xr:uid="{00000000-0005-0000-0000-0000ED380000}"/>
    <cellStyle name="Normal 2 2 3 2 2 2 3 3 15" xfId="13190" xr:uid="{00000000-0005-0000-0000-0000EE380000}"/>
    <cellStyle name="Normal 2 2 3 2 2 2 3 3 15 2" xfId="13191" xr:uid="{00000000-0005-0000-0000-0000EF380000}"/>
    <cellStyle name="Normal 2 2 3 2 2 2 3 3 16" xfId="13192" xr:uid="{00000000-0005-0000-0000-0000F0380000}"/>
    <cellStyle name="Normal 2 2 3 2 2 2 3 3 16 2" xfId="13193" xr:uid="{00000000-0005-0000-0000-0000F1380000}"/>
    <cellStyle name="Normal 2 2 3 2 2 2 3 3 17" xfId="13194" xr:uid="{00000000-0005-0000-0000-0000F2380000}"/>
    <cellStyle name="Normal 2 2 3 2 2 2 3 3 17 2" xfId="13195" xr:uid="{00000000-0005-0000-0000-0000F3380000}"/>
    <cellStyle name="Normal 2 2 3 2 2 2 3 3 18" xfId="13196" xr:uid="{00000000-0005-0000-0000-0000F4380000}"/>
    <cellStyle name="Normal 2 2 3 2 2 2 3 3 18 2" xfId="13197" xr:uid="{00000000-0005-0000-0000-0000F5380000}"/>
    <cellStyle name="Normal 2 2 3 2 2 2 3 3 19" xfId="13198" xr:uid="{00000000-0005-0000-0000-0000F6380000}"/>
    <cellStyle name="Normal 2 2 3 2 2 2 3 3 19 2" xfId="13199" xr:uid="{00000000-0005-0000-0000-0000F7380000}"/>
    <cellStyle name="Normal 2 2 3 2 2 2 3 3 2" xfId="13200" xr:uid="{00000000-0005-0000-0000-0000F8380000}"/>
    <cellStyle name="Normal 2 2 3 2 2 2 3 3 2 2" xfId="13201" xr:uid="{00000000-0005-0000-0000-0000F9380000}"/>
    <cellStyle name="Normal 2 2 3 2 2 2 3 3 20" xfId="13202" xr:uid="{00000000-0005-0000-0000-0000FA380000}"/>
    <cellStyle name="Normal 2 2 3 2 2 2 3 3 20 2" xfId="13203" xr:uid="{00000000-0005-0000-0000-0000FB380000}"/>
    <cellStyle name="Normal 2 2 3 2 2 2 3 3 21" xfId="13204" xr:uid="{00000000-0005-0000-0000-0000FC380000}"/>
    <cellStyle name="Normal 2 2 3 2 2 2 3 3 21 2" xfId="13205" xr:uid="{00000000-0005-0000-0000-0000FD380000}"/>
    <cellStyle name="Normal 2 2 3 2 2 2 3 3 22" xfId="13206" xr:uid="{00000000-0005-0000-0000-0000FE380000}"/>
    <cellStyle name="Normal 2 2 3 2 2 2 3 3 3" xfId="13207" xr:uid="{00000000-0005-0000-0000-0000FF380000}"/>
    <cellStyle name="Normal 2 2 3 2 2 2 3 3 3 2" xfId="13208" xr:uid="{00000000-0005-0000-0000-000000390000}"/>
    <cellStyle name="Normal 2 2 3 2 2 2 3 3 4" xfId="13209" xr:uid="{00000000-0005-0000-0000-000001390000}"/>
    <cellStyle name="Normal 2 2 3 2 2 2 3 3 4 2" xfId="13210" xr:uid="{00000000-0005-0000-0000-000002390000}"/>
    <cellStyle name="Normal 2 2 3 2 2 2 3 3 5" xfId="13211" xr:uid="{00000000-0005-0000-0000-000003390000}"/>
    <cellStyle name="Normal 2 2 3 2 2 2 3 3 5 2" xfId="13212" xr:uid="{00000000-0005-0000-0000-000004390000}"/>
    <cellStyle name="Normal 2 2 3 2 2 2 3 3 6" xfId="13213" xr:uid="{00000000-0005-0000-0000-000005390000}"/>
    <cellStyle name="Normal 2 2 3 2 2 2 3 3 6 2" xfId="13214" xr:uid="{00000000-0005-0000-0000-000006390000}"/>
    <cellStyle name="Normal 2 2 3 2 2 2 3 3 7" xfId="13215" xr:uid="{00000000-0005-0000-0000-000007390000}"/>
    <cellStyle name="Normal 2 2 3 2 2 2 3 3 7 2" xfId="13216" xr:uid="{00000000-0005-0000-0000-000008390000}"/>
    <cellStyle name="Normal 2 2 3 2 2 2 3 3 8" xfId="13217" xr:uid="{00000000-0005-0000-0000-000009390000}"/>
    <cellStyle name="Normal 2 2 3 2 2 2 3 3 8 2" xfId="13218" xr:uid="{00000000-0005-0000-0000-00000A390000}"/>
    <cellStyle name="Normal 2 2 3 2 2 2 3 3 9" xfId="13219" xr:uid="{00000000-0005-0000-0000-00000B390000}"/>
    <cellStyle name="Normal 2 2 3 2 2 2 3 3 9 2" xfId="13220" xr:uid="{00000000-0005-0000-0000-00000C390000}"/>
    <cellStyle name="Normal 2 2 3 2 2 2 3 4" xfId="13221" xr:uid="{00000000-0005-0000-0000-00000D390000}"/>
    <cellStyle name="Normal 2 2 3 2 2 2 3 4 2" xfId="13222" xr:uid="{00000000-0005-0000-0000-00000E390000}"/>
    <cellStyle name="Normal 2 2 3 2 2 2 3 5" xfId="13223" xr:uid="{00000000-0005-0000-0000-00000F390000}"/>
    <cellStyle name="Normal 2 2 3 2 2 2 3 5 2" xfId="13224" xr:uid="{00000000-0005-0000-0000-000010390000}"/>
    <cellStyle name="Normal 2 2 3 2 2 2 3 6" xfId="13225" xr:uid="{00000000-0005-0000-0000-000011390000}"/>
    <cellStyle name="Normal 2 2 3 2 2 2 3 6 2" xfId="13226" xr:uid="{00000000-0005-0000-0000-000012390000}"/>
    <cellStyle name="Normal 2 2 3 2 2 2 3 7" xfId="13227" xr:uid="{00000000-0005-0000-0000-000013390000}"/>
    <cellStyle name="Normal 2 2 3 2 2 2 3 7 2" xfId="13228" xr:uid="{00000000-0005-0000-0000-000014390000}"/>
    <cellStyle name="Normal 2 2 3 2 2 2 3 8" xfId="13229" xr:uid="{00000000-0005-0000-0000-000015390000}"/>
    <cellStyle name="Normal 2 2 3 2 2 2 3 8 2" xfId="13230" xr:uid="{00000000-0005-0000-0000-000016390000}"/>
    <cellStyle name="Normal 2 2 3 2 2 2 3 9" xfId="13231" xr:uid="{00000000-0005-0000-0000-000017390000}"/>
    <cellStyle name="Normal 2 2 3 2 2 2 3 9 2" xfId="13232" xr:uid="{00000000-0005-0000-0000-000018390000}"/>
    <cellStyle name="Normal 2 2 3 2 2 2 4" xfId="13233" xr:uid="{00000000-0005-0000-0000-000019390000}"/>
    <cellStyle name="Normal 2 2 3 2 2 2 4 10" xfId="13234" xr:uid="{00000000-0005-0000-0000-00001A390000}"/>
    <cellStyle name="Normal 2 2 3 2 2 2 4 10 2" xfId="13235" xr:uid="{00000000-0005-0000-0000-00001B390000}"/>
    <cellStyle name="Normal 2 2 3 2 2 2 4 11" xfId="13236" xr:uid="{00000000-0005-0000-0000-00001C390000}"/>
    <cellStyle name="Normal 2 2 3 2 2 2 4 11 2" xfId="13237" xr:uid="{00000000-0005-0000-0000-00001D390000}"/>
    <cellStyle name="Normal 2 2 3 2 2 2 4 12" xfId="13238" xr:uid="{00000000-0005-0000-0000-00001E390000}"/>
    <cellStyle name="Normal 2 2 3 2 2 2 4 12 2" xfId="13239" xr:uid="{00000000-0005-0000-0000-00001F390000}"/>
    <cellStyle name="Normal 2 2 3 2 2 2 4 13" xfId="13240" xr:uid="{00000000-0005-0000-0000-000020390000}"/>
    <cellStyle name="Normal 2 2 3 2 2 2 4 13 2" xfId="13241" xr:uid="{00000000-0005-0000-0000-000021390000}"/>
    <cellStyle name="Normal 2 2 3 2 2 2 4 14" xfId="13242" xr:uid="{00000000-0005-0000-0000-000022390000}"/>
    <cellStyle name="Normal 2 2 3 2 2 2 4 14 2" xfId="13243" xr:uid="{00000000-0005-0000-0000-000023390000}"/>
    <cellStyle name="Normal 2 2 3 2 2 2 4 15" xfId="13244" xr:uid="{00000000-0005-0000-0000-000024390000}"/>
    <cellStyle name="Normal 2 2 3 2 2 2 4 15 2" xfId="13245" xr:uid="{00000000-0005-0000-0000-000025390000}"/>
    <cellStyle name="Normal 2 2 3 2 2 2 4 16" xfId="13246" xr:uid="{00000000-0005-0000-0000-000026390000}"/>
    <cellStyle name="Normal 2 2 3 2 2 2 4 16 2" xfId="13247" xr:uid="{00000000-0005-0000-0000-000027390000}"/>
    <cellStyle name="Normal 2 2 3 2 2 2 4 17" xfId="13248" xr:uid="{00000000-0005-0000-0000-000028390000}"/>
    <cellStyle name="Normal 2 2 3 2 2 2 4 17 2" xfId="13249" xr:uid="{00000000-0005-0000-0000-000029390000}"/>
    <cellStyle name="Normal 2 2 3 2 2 2 4 18" xfId="13250" xr:uid="{00000000-0005-0000-0000-00002A390000}"/>
    <cellStyle name="Normal 2 2 3 2 2 2 4 18 2" xfId="13251" xr:uid="{00000000-0005-0000-0000-00002B390000}"/>
    <cellStyle name="Normal 2 2 3 2 2 2 4 19" xfId="13252" xr:uid="{00000000-0005-0000-0000-00002C390000}"/>
    <cellStyle name="Normal 2 2 3 2 2 2 4 19 2" xfId="13253" xr:uid="{00000000-0005-0000-0000-00002D390000}"/>
    <cellStyle name="Normal 2 2 3 2 2 2 4 2" xfId="13254" xr:uid="{00000000-0005-0000-0000-00002E390000}"/>
    <cellStyle name="Normal 2 2 3 2 2 2 4 2 10" xfId="13255" xr:uid="{00000000-0005-0000-0000-00002F390000}"/>
    <cellStyle name="Normal 2 2 3 2 2 2 4 2 10 2" xfId="13256" xr:uid="{00000000-0005-0000-0000-000030390000}"/>
    <cellStyle name="Normal 2 2 3 2 2 2 4 2 11" xfId="13257" xr:uid="{00000000-0005-0000-0000-000031390000}"/>
    <cellStyle name="Normal 2 2 3 2 2 2 4 2 11 2" xfId="13258" xr:uid="{00000000-0005-0000-0000-000032390000}"/>
    <cellStyle name="Normal 2 2 3 2 2 2 4 2 12" xfId="13259" xr:uid="{00000000-0005-0000-0000-000033390000}"/>
    <cellStyle name="Normal 2 2 3 2 2 2 4 2 12 2" xfId="13260" xr:uid="{00000000-0005-0000-0000-000034390000}"/>
    <cellStyle name="Normal 2 2 3 2 2 2 4 2 13" xfId="13261" xr:uid="{00000000-0005-0000-0000-000035390000}"/>
    <cellStyle name="Normal 2 2 3 2 2 2 4 2 13 2" xfId="13262" xr:uid="{00000000-0005-0000-0000-000036390000}"/>
    <cellStyle name="Normal 2 2 3 2 2 2 4 2 14" xfId="13263" xr:uid="{00000000-0005-0000-0000-000037390000}"/>
    <cellStyle name="Normal 2 2 3 2 2 2 4 2 14 2" xfId="13264" xr:uid="{00000000-0005-0000-0000-000038390000}"/>
    <cellStyle name="Normal 2 2 3 2 2 2 4 2 15" xfId="13265" xr:uid="{00000000-0005-0000-0000-000039390000}"/>
    <cellStyle name="Normal 2 2 3 2 2 2 4 2 15 2" xfId="13266" xr:uid="{00000000-0005-0000-0000-00003A390000}"/>
    <cellStyle name="Normal 2 2 3 2 2 2 4 2 16" xfId="13267" xr:uid="{00000000-0005-0000-0000-00003B390000}"/>
    <cellStyle name="Normal 2 2 3 2 2 2 4 2 16 2" xfId="13268" xr:uid="{00000000-0005-0000-0000-00003C390000}"/>
    <cellStyle name="Normal 2 2 3 2 2 2 4 2 17" xfId="13269" xr:uid="{00000000-0005-0000-0000-00003D390000}"/>
    <cellStyle name="Normal 2 2 3 2 2 2 4 2 17 2" xfId="13270" xr:uid="{00000000-0005-0000-0000-00003E390000}"/>
    <cellStyle name="Normal 2 2 3 2 2 2 4 2 18" xfId="13271" xr:uid="{00000000-0005-0000-0000-00003F390000}"/>
    <cellStyle name="Normal 2 2 3 2 2 2 4 2 18 2" xfId="13272" xr:uid="{00000000-0005-0000-0000-000040390000}"/>
    <cellStyle name="Normal 2 2 3 2 2 2 4 2 19" xfId="13273" xr:uid="{00000000-0005-0000-0000-000041390000}"/>
    <cellStyle name="Normal 2 2 3 2 2 2 4 2 19 2" xfId="13274" xr:uid="{00000000-0005-0000-0000-000042390000}"/>
    <cellStyle name="Normal 2 2 3 2 2 2 4 2 2" xfId="13275" xr:uid="{00000000-0005-0000-0000-000043390000}"/>
    <cellStyle name="Normal 2 2 3 2 2 2 4 2 2 2" xfId="13276" xr:uid="{00000000-0005-0000-0000-000044390000}"/>
    <cellStyle name="Normal 2 2 3 2 2 2 4 2 20" xfId="13277" xr:uid="{00000000-0005-0000-0000-000045390000}"/>
    <cellStyle name="Normal 2 2 3 2 2 2 4 2 20 2" xfId="13278" xr:uid="{00000000-0005-0000-0000-000046390000}"/>
    <cellStyle name="Normal 2 2 3 2 2 2 4 2 21" xfId="13279" xr:uid="{00000000-0005-0000-0000-000047390000}"/>
    <cellStyle name="Normal 2 2 3 2 2 2 4 2 21 2" xfId="13280" xr:uid="{00000000-0005-0000-0000-000048390000}"/>
    <cellStyle name="Normal 2 2 3 2 2 2 4 2 22" xfId="13281" xr:uid="{00000000-0005-0000-0000-000049390000}"/>
    <cellStyle name="Normal 2 2 3 2 2 2 4 2 3" xfId="13282" xr:uid="{00000000-0005-0000-0000-00004A390000}"/>
    <cellStyle name="Normal 2 2 3 2 2 2 4 2 3 2" xfId="13283" xr:uid="{00000000-0005-0000-0000-00004B390000}"/>
    <cellStyle name="Normal 2 2 3 2 2 2 4 2 4" xfId="13284" xr:uid="{00000000-0005-0000-0000-00004C390000}"/>
    <cellStyle name="Normal 2 2 3 2 2 2 4 2 4 2" xfId="13285" xr:uid="{00000000-0005-0000-0000-00004D390000}"/>
    <cellStyle name="Normal 2 2 3 2 2 2 4 2 5" xfId="13286" xr:uid="{00000000-0005-0000-0000-00004E390000}"/>
    <cellStyle name="Normal 2 2 3 2 2 2 4 2 5 2" xfId="13287" xr:uid="{00000000-0005-0000-0000-00004F390000}"/>
    <cellStyle name="Normal 2 2 3 2 2 2 4 2 6" xfId="13288" xr:uid="{00000000-0005-0000-0000-000050390000}"/>
    <cellStyle name="Normal 2 2 3 2 2 2 4 2 6 2" xfId="13289" xr:uid="{00000000-0005-0000-0000-000051390000}"/>
    <cellStyle name="Normal 2 2 3 2 2 2 4 2 7" xfId="13290" xr:uid="{00000000-0005-0000-0000-000052390000}"/>
    <cellStyle name="Normal 2 2 3 2 2 2 4 2 7 2" xfId="13291" xr:uid="{00000000-0005-0000-0000-000053390000}"/>
    <cellStyle name="Normal 2 2 3 2 2 2 4 2 8" xfId="13292" xr:uid="{00000000-0005-0000-0000-000054390000}"/>
    <cellStyle name="Normal 2 2 3 2 2 2 4 2 8 2" xfId="13293" xr:uid="{00000000-0005-0000-0000-000055390000}"/>
    <cellStyle name="Normal 2 2 3 2 2 2 4 2 9" xfId="13294" xr:uid="{00000000-0005-0000-0000-000056390000}"/>
    <cellStyle name="Normal 2 2 3 2 2 2 4 2 9 2" xfId="13295" xr:uid="{00000000-0005-0000-0000-000057390000}"/>
    <cellStyle name="Normal 2 2 3 2 2 2 4 20" xfId="13296" xr:uid="{00000000-0005-0000-0000-000058390000}"/>
    <cellStyle name="Normal 2 2 3 2 2 2 4 20 2" xfId="13297" xr:uid="{00000000-0005-0000-0000-000059390000}"/>
    <cellStyle name="Normal 2 2 3 2 2 2 4 21" xfId="13298" xr:uid="{00000000-0005-0000-0000-00005A390000}"/>
    <cellStyle name="Normal 2 2 3 2 2 2 4 21 2" xfId="13299" xr:uid="{00000000-0005-0000-0000-00005B390000}"/>
    <cellStyle name="Normal 2 2 3 2 2 2 4 22" xfId="13300" xr:uid="{00000000-0005-0000-0000-00005C390000}"/>
    <cellStyle name="Normal 2 2 3 2 2 2 4 22 2" xfId="13301" xr:uid="{00000000-0005-0000-0000-00005D390000}"/>
    <cellStyle name="Normal 2 2 3 2 2 2 4 23" xfId="13302" xr:uid="{00000000-0005-0000-0000-00005E390000}"/>
    <cellStyle name="Normal 2 2 3 2 2 2 4 23 2" xfId="13303" xr:uid="{00000000-0005-0000-0000-00005F390000}"/>
    <cellStyle name="Normal 2 2 3 2 2 2 4 24" xfId="13304" xr:uid="{00000000-0005-0000-0000-000060390000}"/>
    <cellStyle name="Normal 2 2 3 2 2 2 4 3" xfId="13305" xr:uid="{00000000-0005-0000-0000-000061390000}"/>
    <cellStyle name="Normal 2 2 3 2 2 2 4 3 10" xfId="13306" xr:uid="{00000000-0005-0000-0000-000062390000}"/>
    <cellStyle name="Normal 2 2 3 2 2 2 4 3 10 2" xfId="13307" xr:uid="{00000000-0005-0000-0000-000063390000}"/>
    <cellStyle name="Normal 2 2 3 2 2 2 4 3 11" xfId="13308" xr:uid="{00000000-0005-0000-0000-000064390000}"/>
    <cellStyle name="Normal 2 2 3 2 2 2 4 3 11 2" xfId="13309" xr:uid="{00000000-0005-0000-0000-000065390000}"/>
    <cellStyle name="Normal 2 2 3 2 2 2 4 3 12" xfId="13310" xr:uid="{00000000-0005-0000-0000-000066390000}"/>
    <cellStyle name="Normal 2 2 3 2 2 2 4 3 12 2" xfId="13311" xr:uid="{00000000-0005-0000-0000-000067390000}"/>
    <cellStyle name="Normal 2 2 3 2 2 2 4 3 13" xfId="13312" xr:uid="{00000000-0005-0000-0000-000068390000}"/>
    <cellStyle name="Normal 2 2 3 2 2 2 4 3 13 2" xfId="13313" xr:uid="{00000000-0005-0000-0000-000069390000}"/>
    <cellStyle name="Normal 2 2 3 2 2 2 4 3 14" xfId="13314" xr:uid="{00000000-0005-0000-0000-00006A390000}"/>
    <cellStyle name="Normal 2 2 3 2 2 2 4 3 14 2" xfId="13315" xr:uid="{00000000-0005-0000-0000-00006B390000}"/>
    <cellStyle name="Normal 2 2 3 2 2 2 4 3 15" xfId="13316" xr:uid="{00000000-0005-0000-0000-00006C390000}"/>
    <cellStyle name="Normal 2 2 3 2 2 2 4 3 15 2" xfId="13317" xr:uid="{00000000-0005-0000-0000-00006D390000}"/>
    <cellStyle name="Normal 2 2 3 2 2 2 4 3 16" xfId="13318" xr:uid="{00000000-0005-0000-0000-00006E390000}"/>
    <cellStyle name="Normal 2 2 3 2 2 2 4 3 16 2" xfId="13319" xr:uid="{00000000-0005-0000-0000-00006F390000}"/>
    <cellStyle name="Normal 2 2 3 2 2 2 4 3 17" xfId="13320" xr:uid="{00000000-0005-0000-0000-000070390000}"/>
    <cellStyle name="Normal 2 2 3 2 2 2 4 3 17 2" xfId="13321" xr:uid="{00000000-0005-0000-0000-000071390000}"/>
    <cellStyle name="Normal 2 2 3 2 2 2 4 3 18" xfId="13322" xr:uid="{00000000-0005-0000-0000-000072390000}"/>
    <cellStyle name="Normal 2 2 3 2 2 2 4 3 18 2" xfId="13323" xr:uid="{00000000-0005-0000-0000-000073390000}"/>
    <cellStyle name="Normal 2 2 3 2 2 2 4 3 19" xfId="13324" xr:uid="{00000000-0005-0000-0000-000074390000}"/>
    <cellStyle name="Normal 2 2 3 2 2 2 4 3 19 2" xfId="13325" xr:uid="{00000000-0005-0000-0000-000075390000}"/>
    <cellStyle name="Normal 2 2 3 2 2 2 4 3 2" xfId="13326" xr:uid="{00000000-0005-0000-0000-000076390000}"/>
    <cellStyle name="Normal 2 2 3 2 2 2 4 3 2 2" xfId="13327" xr:uid="{00000000-0005-0000-0000-000077390000}"/>
    <cellStyle name="Normal 2 2 3 2 2 2 4 3 20" xfId="13328" xr:uid="{00000000-0005-0000-0000-000078390000}"/>
    <cellStyle name="Normal 2 2 3 2 2 2 4 3 20 2" xfId="13329" xr:uid="{00000000-0005-0000-0000-000079390000}"/>
    <cellStyle name="Normal 2 2 3 2 2 2 4 3 21" xfId="13330" xr:uid="{00000000-0005-0000-0000-00007A390000}"/>
    <cellStyle name="Normal 2 2 3 2 2 2 4 3 21 2" xfId="13331" xr:uid="{00000000-0005-0000-0000-00007B390000}"/>
    <cellStyle name="Normal 2 2 3 2 2 2 4 3 22" xfId="13332" xr:uid="{00000000-0005-0000-0000-00007C390000}"/>
    <cellStyle name="Normal 2 2 3 2 2 2 4 3 3" xfId="13333" xr:uid="{00000000-0005-0000-0000-00007D390000}"/>
    <cellStyle name="Normal 2 2 3 2 2 2 4 3 3 2" xfId="13334" xr:uid="{00000000-0005-0000-0000-00007E390000}"/>
    <cellStyle name="Normal 2 2 3 2 2 2 4 3 4" xfId="13335" xr:uid="{00000000-0005-0000-0000-00007F390000}"/>
    <cellStyle name="Normal 2 2 3 2 2 2 4 3 4 2" xfId="13336" xr:uid="{00000000-0005-0000-0000-000080390000}"/>
    <cellStyle name="Normal 2 2 3 2 2 2 4 3 5" xfId="13337" xr:uid="{00000000-0005-0000-0000-000081390000}"/>
    <cellStyle name="Normal 2 2 3 2 2 2 4 3 5 2" xfId="13338" xr:uid="{00000000-0005-0000-0000-000082390000}"/>
    <cellStyle name="Normal 2 2 3 2 2 2 4 3 6" xfId="13339" xr:uid="{00000000-0005-0000-0000-000083390000}"/>
    <cellStyle name="Normal 2 2 3 2 2 2 4 3 6 2" xfId="13340" xr:uid="{00000000-0005-0000-0000-000084390000}"/>
    <cellStyle name="Normal 2 2 3 2 2 2 4 3 7" xfId="13341" xr:uid="{00000000-0005-0000-0000-000085390000}"/>
    <cellStyle name="Normal 2 2 3 2 2 2 4 3 7 2" xfId="13342" xr:uid="{00000000-0005-0000-0000-000086390000}"/>
    <cellStyle name="Normal 2 2 3 2 2 2 4 3 8" xfId="13343" xr:uid="{00000000-0005-0000-0000-000087390000}"/>
    <cellStyle name="Normal 2 2 3 2 2 2 4 3 8 2" xfId="13344" xr:uid="{00000000-0005-0000-0000-000088390000}"/>
    <cellStyle name="Normal 2 2 3 2 2 2 4 3 9" xfId="13345" xr:uid="{00000000-0005-0000-0000-000089390000}"/>
    <cellStyle name="Normal 2 2 3 2 2 2 4 3 9 2" xfId="13346" xr:uid="{00000000-0005-0000-0000-00008A390000}"/>
    <cellStyle name="Normal 2 2 3 2 2 2 4 4" xfId="13347" xr:uid="{00000000-0005-0000-0000-00008B390000}"/>
    <cellStyle name="Normal 2 2 3 2 2 2 4 4 2" xfId="13348" xr:uid="{00000000-0005-0000-0000-00008C390000}"/>
    <cellStyle name="Normal 2 2 3 2 2 2 4 5" xfId="13349" xr:uid="{00000000-0005-0000-0000-00008D390000}"/>
    <cellStyle name="Normal 2 2 3 2 2 2 4 5 2" xfId="13350" xr:uid="{00000000-0005-0000-0000-00008E390000}"/>
    <cellStyle name="Normal 2 2 3 2 2 2 4 6" xfId="13351" xr:uid="{00000000-0005-0000-0000-00008F390000}"/>
    <cellStyle name="Normal 2 2 3 2 2 2 4 6 2" xfId="13352" xr:uid="{00000000-0005-0000-0000-000090390000}"/>
    <cellStyle name="Normal 2 2 3 2 2 2 4 7" xfId="13353" xr:uid="{00000000-0005-0000-0000-000091390000}"/>
    <cellStyle name="Normal 2 2 3 2 2 2 4 7 2" xfId="13354" xr:uid="{00000000-0005-0000-0000-000092390000}"/>
    <cellStyle name="Normal 2 2 3 2 2 2 4 8" xfId="13355" xr:uid="{00000000-0005-0000-0000-000093390000}"/>
    <cellStyle name="Normal 2 2 3 2 2 2 4 8 2" xfId="13356" xr:uid="{00000000-0005-0000-0000-000094390000}"/>
    <cellStyle name="Normal 2 2 3 2 2 2 4 9" xfId="13357" xr:uid="{00000000-0005-0000-0000-000095390000}"/>
    <cellStyle name="Normal 2 2 3 2 2 2 4 9 2" xfId="13358" xr:uid="{00000000-0005-0000-0000-000096390000}"/>
    <cellStyle name="Normal 2 2 3 2 2 2 5" xfId="13359" xr:uid="{00000000-0005-0000-0000-000097390000}"/>
    <cellStyle name="Normal 2 2 3 2 2 2 5 10" xfId="13360" xr:uid="{00000000-0005-0000-0000-000098390000}"/>
    <cellStyle name="Normal 2 2 3 2 2 2 5 10 2" xfId="13361" xr:uid="{00000000-0005-0000-0000-000099390000}"/>
    <cellStyle name="Normal 2 2 3 2 2 2 5 11" xfId="13362" xr:uid="{00000000-0005-0000-0000-00009A390000}"/>
    <cellStyle name="Normal 2 2 3 2 2 2 5 11 2" xfId="13363" xr:uid="{00000000-0005-0000-0000-00009B390000}"/>
    <cellStyle name="Normal 2 2 3 2 2 2 5 12" xfId="13364" xr:uid="{00000000-0005-0000-0000-00009C390000}"/>
    <cellStyle name="Normal 2 2 3 2 2 2 5 12 2" xfId="13365" xr:uid="{00000000-0005-0000-0000-00009D390000}"/>
    <cellStyle name="Normal 2 2 3 2 2 2 5 13" xfId="13366" xr:uid="{00000000-0005-0000-0000-00009E390000}"/>
    <cellStyle name="Normal 2 2 3 2 2 2 5 13 2" xfId="13367" xr:uid="{00000000-0005-0000-0000-00009F390000}"/>
    <cellStyle name="Normal 2 2 3 2 2 2 5 14" xfId="13368" xr:uid="{00000000-0005-0000-0000-0000A0390000}"/>
    <cellStyle name="Normal 2 2 3 2 2 2 5 14 2" xfId="13369" xr:uid="{00000000-0005-0000-0000-0000A1390000}"/>
    <cellStyle name="Normal 2 2 3 2 2 2 5 15" xfId="13370" xr:uid="{00000000-0005-0000-0000-0000A2390000}"/>
    <cellStyle name="Normal 2 2 3 2 2 2 5 15 2" xfId="13371" xr:uid="{00000000-0005-0000-0000-0000A3390000}"/>
    <cellStyle name="Normal 2 2 3 2 2 2 5 16" xfId="13372" xr:uid="{00000000-0005-0000-0000-0000A4390000}"/>
    <cellStyle name="Normal 2 2 3 2 2 2 5 16 2" xfId="13373" xr:uid="{00000000-0005-0000-0000-0000A5390000}"/>
    <cellStyle name="Normal 2 2 3 2 2 2 5 17" xfId="13374" xr:uid="{00000000-0005-0000-0000-0000A6390000}"/>
    <cellStyle name="Normal 2 2 3 2 2 2 5 17 2" xfId="13375" xr:uid="{00000000-0005-0000-0000-0000A7390000}"/>
    <cellStyle name="Normal 2 2 3 2 2 2 5 18" xfId="13376" xr:uid="{00000000-0005-0000-0000-0000A8390000}"/>
    <cellStyle name="Normal 2 2 3 2 2 2 5 18 2" xfId="13377" xr:uid="{00000000-0005-0000-0000-0000A9390000}"/>
    <cellStyle name="Normal 2 2 3 2 2 2 5 19" xfId="13378" xr:uid="{00000000-0005-0000-0000-0000AA390000}"/>
    <cellStyle name="Normal 2 2 3 2 2 2 5 19 2" xfId="13379" xr:uid="{00000000-0005-0000-0000-0000AB390000}"/>
    <cellStyle name="Normal 2 2 3 2 2 2 5 2" xfId="13380" xr:uid="{00000000-0005-0000-0000-0000AC390000}"/>
    <cellStyle name="Normal 2 2 3 2 2 2 5 2 2" xfId="13381" xr:uid="{00000000-0005-0000-0000-0000AD390000}"/>
    <cellStyle name="Normal 2 2 3 2 2 2 5 20" xfId="13382" xr:uid="{00000000-0005-0000-0000-0000AE390000}"/>
    <cellStyle name="Normal 2 2 3 2 2 2 5 20 2" xfId="13383" xr:uid="{00000000-0005-0000-0000-0000AF390000}"/>
    <cellStyle name="Normal 2 2 3 2 2 2 5 21" xfId="13384" xr:uid="{00000000-0005-0000-0000-0000B0390000}"/>
    <cellStyle name="Normal 2 2 3 2 2 2 5 21 2" xfId="13385" xr:uid="{00000000-0005-0000-0000-0000B1390000}"/>
    <cellStyle name="Normal 2 2 3 2 2 2 5 22" xfId="13386" xr:uid="{00000000-0005-0000-0000-0000B2390000}"/>
    <cellStyle name="Normal 2 2 3 2 2 2 5 3" xfId="13387" xr:uid="{00000000-0005-0000-0000-0000B3390000}"/>
    <cellStyle name="Normal 2 2 3 2 2 2 5 3 2" xfId="13388" xr:uid="{00000000-0005-0000-0000-0000B4390000}"/>
    <cellStyle name="Normal 2 2 3 2 2 2 5 4" xfId="13389" xr:uid="{00000000-0005-0000-0000-0000B5390000}"/>
    <cellStyle name="Normal 2 2 3 2 2 2 5 4 2" xfId="13390" xr:uid="{00000000-0005-0000-0000-0000B6390000}"/>
    <cellStyle name="Normal 2 2 3 2 2 2 5 5" xfId="13391" xr:uid="{00000000-0005-0000-0000-0000B7390000}"/>
    <cellStyle name="Normal 2 2 3 2 2 2 5 5 2" xfId="13392" xr:uid="{00000000-0005-0000-0000-0000B8390000}"/>
    <cellStyle name="Normal 2 2 3 2 2 2 5 6" xfId="13393" xr:uid="{00000000-0005-0000-0000-0000B9390000}"/>
    <cellStyle name="Normal 2 2 3 2 2 2 5 6 2" xfId="13394" xr:uid="{00000000-0005-0000-0000-0000BA390000}"/>
    <cellStyle name="Normal 2 2 3 2 2 2 5 7" xfId="13395" xr:uid="{00000000-0005-0000-0000-0000BB390000}"/>
    <cellStyle name="Normal 2 2 3 2 2 2 5 7 2" xfId="13396" xr:uid="{00000000-0005-0000-0000-0000BC390000}"/>
    <cellStyle name="Normal 2 2 3 2 2 2 5 8" xfId="13397" xr:uid="{00000000-0005-0000-0000-0000BD390000}"/>
    <cellStyle name="Normal 2 2 3 2 2 2 5 8 2" xfId="13398" xr:uid="{00000000-0005-0000-0000-0000BE390000}"/>
    <cellStyle name="Normal 2 2 3 2 2 2 5 9" xfId="13399" xr:uid="{00000000-0005-0000-0000-0000BF390000}"/>
    <cellStyle name="Normal 2 2 3 2 2 2 5 9 2" xfId="13400" xr:uid="{00000000-0005-0000-0000-0000C0390000}"/>
    <cellStyle name="Normal 2 2 3 2 2 2 6" xfId="13401" xr:uid="{00000000-0005-0000-0000-0000C1390000}"/>
    <cellStyle name="Normal 2 2 3 2 2 2 6 10" xfId="13402" xr:uid="{00000000-0005-0000-0000-0000C2390000}"/>
    <cellStyle name="Normal 2 2 3 2 2 2 6 10 2" xfId="13403" xr:uid="{00000000-0005-0000-0000-0000C3390000}"/>
    <cellStyle name="Normal 2 2 3 2 2 2 6 11" xfId="13404" xr:uid="{00000000-0005-0000-0000-0000C4390000}"/>
    <cellStyle name="Normal 2 2 3 2 2 2 6 11 2" xfId="13405" xr:uid="{00000000-0005-0000-0000-0000C5390000}"/>
    <cellStyle name="Normal 2 2 3 2 2 2 6 12" xfId="13406" xr:uid="{00000000-0005-0000-0000-0000C6390000}"/>
    <cellStyle name="Normal 2 2 3 2 2 2 6 12 2" xfId="13407" xr:uid="{00000000-0005-0000-0000-0000C7390000}"/>
    <cellStyle name="Normal 2 2 3 2 2 2 6 13" xfId="13408" xr:uid="{00000000-0005-0000-0000-0000C8390000}"/>
    <cellStyle name="Normal 2 2 3 2 2 2 6 13 2" xfId="13409" xr:uid="{00000000-0005-0000-0000-0000C9390000}"/>
    <cellStyle name="Normal 2 2 3 2 2 2 6 14" xfId="13410" xr:uid="{00000000-0005-0000-0000-0000CA390000}"/>
    <cellStyle name="Normal 2 2 3 2 2 2 6 14 2" xfId="13411" xr:uid="{00000000-0005-0000-0000-0000CB390000}"/>
    <cellStyle name="Normal 2 2 3 2 2 2 6 15" xfId="13412" xr:uid="{00000000-0005-0000-0000-0000CC390000}"/>
    <cellStyle name="Normal 2 2 3 2 2 2 6 15 2" xfId="13413" xr:uid="{00000000-0005-0000-0000-0000CD390000}"/>
    <cellStyle name="Normal 2 2 3 2 2 2 6 16" xfId="13414" xr:uid="{00000000-0005-0000-0000-0000CE390000}"/>
    <cellStyle name="Normal 2 2 3 2 2 2 6 16 2" xfId="13415" xr:uid="{00000000-0005-0000-0000-0000CF390000}"/>
    <cellStyle name="Normal 2 2 3 2 2 2 6 17" xfId="13416" xr:uid="{00000000-0005-0000-0000-0000D0390000}"/>
    <cellStyle name="Normal 2 2 3 2 2 2 6 17 2" xfId="13417" xr:uid="{00000000-0005-0000-0000-0000D1390000}"/>
    <cellStyle name="Normal 2 2 3 2 2 2 6 18" xfId="13418" xr:uid="{00000000-0005-0000-0000-0000D2390000}"/>
    <cellStyle name="Normal 2 2 3 2 2 2 6 18 2" xfId="13419" xr:uid="{00000000-0005-0000-0000-0000D3390000}"/>
    <cellStyle name="Normal 2 2 3 2 2 2 6 19" xfId="13420" xr:uid="{00000000-0005-0000-0000-0000D4390000}"/>
    <cellStyle name="Normal 2 2 3 2 2 2 6 19 2" xfId="13421" xr:uid="{00000000-0005-0000-0000-0000D5390000}"/>
    <cellStyle name="Normal 2 2 3 2 2 2 6 2" xfId="13422" xr:uid="{00000000-0005-0000-0000-0000D6390000}"/>
    <cellStyle name="Normal 2 2 3 2 2 2 6 2 2" xfId="13423" xr:uid="{00000000-0005-0000-0000-0000D7390000}"/>
    <cellStyle name="Normal 2 2 3 2 2 2 6 20" xfId="13424" xr:uid="{00000000-0005-0000-0000-0000D8390000}"/>
    <cellStyle name="Normal 2 2 3 2 2 2 6 20 2" xfId="13425" xr:uid="{00000000-0005-0000-0000-0000D9390000}"/>
    <cellStyle name="Normal 2 2 3 2 2 2 6 21" xfId="13426" xr:uid="{00000000-0005-0000-0000-0000DA390000}"/>
    <cellStyle name="Normal 2 2 3 2 2 2 6 21 2" xfId="13427" xr:uid="{00000000-0005-0000-0000-0000DB390000}"/>
    <cellStyle name="Normal 2 2 3 2 2 2 6 22" xfId="13428" xr:uid="{00000000-0005-0000-0000-0000DC390000}"/>
    <cellStyle name="Normal 2 2 3 2 2 2 6 3" xfId="13429" xr:uid="{00000000-0005-0000-0000-0000DD390000}"/>
    <cellStyle name="Normal 2 2 3 2 2 2 6 3 2" xfId="13430" xr:uid="{00000000-0005-0000-0000-0000DE390000}"/>
    <cellStyle name="Normal 2 2 3 2 2 2 6 4" xfId="13431" xr:uid="{00000000-0005-0000-0000-0000DF390000}"/>
    <cellStyle name="Normal 2 2 3 2 2 2 6 4 2" xfId="13432" xr:uid="{00000000-0005-0000-0000-0000E0390000}"/>
    <cellStyle name="Normal 2 2 3 2 2 2 6 5" xfId="13433" xr:uid="{00000000-0005-0000-0000-0000E1390000}"/>
    <cellStyle name="Normal 2 2 3 2 2 2 6 5 2" xfId="13434" xr:uid="{00000000-0005-0000-0000-0000E2390000}"/>
    <cellStyle name="Normal 2 2 3 2 2 2 6 6" xfId="13435" xr:uid="{00000000-0005-0000-0000-0000E3390000}"/>
    <cellStyle name="Normal 2 2 3 2 2 2 6 6 2" xfId="13436" xr:uid="{00000000-0005-0000-0000-0000E4390000}"/>
    <cellStyle name="Normal 2 2 3 2 2 2 6 7" xfId="13437" xr:uid="{00000000-0005-0000-0000-0000E5390000}"/>
    <cellStyle name="Normal 2 2 3 2 2 2 6 7 2" xfId="13438" xr:uid="{00000000-0005-0000-0000-0000E6390000}"/>
    <cellStyle name="Normal 2 2 3 2 2 2 6 8" xfId="13439" xr:uid="{00000000-0005-0000-0000-0000E7390000}"/>
    <cellStyle name="Normal 2 2 3 2 2 2 6 8 2" xfId="13440" xr:uid="{00000000-0005-0000-0000-0000E8390000}"/>
    <cellStyle name="Normal 2 2 3 2 2 2 6 9" xfId="13441" xr:uid="{00000000-0005-0000-0000-0000E9390000}"/>
    <cellStyle name="Normal 2 2 3 2 2 2 6 9 2" xfId="13442" xr:uid="{00000000-0005-0000-0000-0000EA390000}"/>
    <cellStyle name="Normal 2 2 3 2 2 2 7" xfId="13443" xr:uid="{00000000-0005-0000-0000-0000EB390000}"/>
    <cellStyle name="Normal 2 2 3 2 2 2 7 2" xfId="13444" xr:uid="{00000000-0005-0000-0000-0000EC390000}"/>
    <cellStyle name="Normal 2 2 3 2 2 2 8" xfId="13445" xr:uid="{00000000-0005-0000-0000-0000ED390000}"/>
    <cellStyle name="Normal 2 2 3 2 2 2 8 2" xfId="13446" xr:uid="{00000000-0005-0000-0000-0000EE390000}"/>
    <cellStyle name="Normal 2 2 3 2 2 2 9" xfId="13447" xr:uid="{00000000-0005-0000-0000-0000EF390000}"/>
    <cellStyle name="Normal 2 2 3 2 2 2 9 2" xfId="13448" xr:uid="{00000000-0005-0000-0000-0000F0390000}"/>
    <cellStyle name="Normal 2 2 3 2 2 20" xfId="13449" xr:uid="{00000000-0005-0000-0000-0000F1390000}"/>
    <cellStyle name="Normal 2 2 3 2 2 20 2" xfId="13450" xr:uid="{00000000-0005-0000-0000-0000F2390000}"/>
    <cellStyle name="Normal 2 2 3 2 2 21" xfId="13451" xr:uid="{00000000-0005-0000-0000-0000F3390000}"/>
    <cellStyle name="Normal 2 2 3 2 2 21 2" xfId="13452" xr:uid="{00000000-0005-0000-0000-0000F4390000}"/>
    <cellStyle name="Normal 2 2 3 2 2 22" xfId="13453" xr:uid="{00000000-0005-0000-0000-0000F5390000}"/>
    <cellStyle name="Normal 2 2 3 2 2 22 2" xfId="13454" xr:uid="{00000000-0005-0000-0000-0000F6390000}"/>
    <cellStyle name="Normal 2 2 3 2 2 23" xfId="13455" xr:uid="{00000000-0005-0000-0000-0000F7390000}"/>
    <cellStyle name="Normal 2 2 3 2 2 23 2" xfId="13456" xr:uid="{00000000-0005-0000-0000-0000F8390000}"/>
    <cellStyle name="Normal 2 2 3 2 2 24" xfId="13457" xr:uid="{00000000-0005-0000-0000-0000F9390000}"/>
    <cellStyle name="Normal 2 2 3 2 2 24 2" xfId="13458" xr:uid="{00000000-0005-0000-0000-0000FA390000}"/>
    <cellStyle name="Normal 2 2 3 2 2 25" xfId="13459" xr:uid="{00000000-0005-0000-0000-0000FB390000}"/>
    <cellStyle name="Normal 2 2 3 2 2 25 2" xfId="13460" xr:uid="{00000000-0005-0000-0000-0000FC390000}"/>
    <cellStyle name="Normal 2 2 3 2 2 26" xfId="13461" xr:uid="{00000000-0005-0000-0000-0000FD390000}"/>
    <cellStyle name="Normal 2 2 3 2 2 26 2" xfId="13462" xr:uid="{00000000-0005-0000-0000-0000FE390000}"/>
    <cellStyle name="Normal 2 2 3 2 2 27" xfId="13463" xr:uid="{00000000-0005-0000-0000-0000FF390000}"/>
    <cellStyle name="Normal 2 2 3 2 2 27 2" xfId="13464" xr:uid="{00000000-0005-0000-0000-0000003A0000}"/>
    <cellStyle name="Normal 2 2 3 2 2 28" xfId="13465" xr:uid="{00000000-0005-0000-0000-0000013A0000}"/>
    <cellStyle name="Normal 2 2 3 2 2 3" xfId="13466" xr:uid="{00000000-0005-0000-0000-0000023A0000}"/>
    <cellStyle name="Normal 2 2 3 2 2 3 10" xfId="13467" xr:uid="{00000000-0005-0000-0000-0000033A0000}"/>
    <cellStyle name="Normal 2 2 3 2 2 3 10 2" xfId="13468" xr:uid="{00000000-0005-0000-0000-0000043A0000}"/>
    <cellStyle name="Normal 2 2 3 2 2 3 11" xfId="13469" xr:uid="{00000000-0005-0000-0000-0000053A0000}"/>
    <cellStyle name="Normal 2 2 3 2 2 3 11 2" xfId="13470" xr:uid="{00000000-0005-0000-0000-0000063A0000}"/>
    <cellStyle name="Normal 2 2 3 2 2 3 12" xfId="13471" xr:uid="{00000000-0005-0000-0000-0000073A0000}"/>
    <cellStyle name="Normal 2 2 3 2 2 3 12 2" xfId="13472" xr:uid="{00000000-0005-0000-0000-0000083A0000}"/>
    <cellStyle name="Normal 2 2 3 2 2 3 13" xfId="13473" xr:uid="{00000000-0005-0000-0000-0000093A0000}"/>
    <cellStyle name="Normal 2 2 3 2 2 3 13 2" xfId="13474" xr:uid="{00000000-0005-0000-0000-00000A3A0000}"/>
    <cellStyle name="Normal 2 2 3 2 2 3 14" xfId="13475" xr:uid="{00000000-0005-0000-0000-00000B3A0000}"/>
    <cellStyle name="Normal 2 2 3 2 2 3 14 2" xfId="13476" xr:uid="{00000000-0005-0000-0000-00000C3A0000}"/>
    <cellStyle name="Normal 2 2 3 2 2 3 15" xfId="13477" xr:uid="{00000000-0005-0000-0000-00000D3A0000}"/>
    <cellStyle name="Normal 2 2 3 2 2 3 15 2" xfId="13478" xr:uid="{00000000-0005-0000-0000-00000E3A0000}"/>
    <cellStyle name="Normal 2 2 3 2 2 3 16" xfId="13479" xr:uid="{00000000-0005-0000-0000-00000F3A0000}"/>
    <cellStyle name="Normal 2 2 3 2 2 3 16 2" xfId="13480" xr:uid="{00000000-0005-0000-0000-0000103A0000}"/>
    <cellStyle name="Normal 2 2 3 2 2 3 17" xfId="13481" xr:uid="{00000000-0005-0000-0000-0000113A0000}"/>
    <cellStyle name="Normal 2 2 3 2 2 3 17 2" xfId="13482" xr:uid="{00000000-0005-0000-0000-0000123A0000}"/>
    <cellStyle name="Normal 2 2 3 2 2 3 18" xfId="13483" xr:uid="{00000000-0005-0000-0000-0000133A0000}"/>
    <cellStyle name="Normal 2 2 3 2 2 3 18 2" xfId="13484" xr:uid="{00000000-0005-0000-0000-0000143A0000}"/>
    <cellStyle name="Normal 2 2 3 2 2 3 19" xfId="13485" xr:uid="{00000000-0005-0000-0000-0000153A0000}"/>
    <cellStyle name="Normal 2 2 3 2 2 3 19 2" xfId="13486" xr:uid="{00000000-0005-0000-0000-0000163A0000}"/>
    <cellStyle name="Normal 2 2 3 2 2 3 2" xfId="13487" xr:uid="{00000000-0005-0000-0000-0000173A0000}"/>
    <cellStyle name="Normal 2 2 3 2 2 3 2 10" xfId="13488" xr:uid="{00000000-0005-0000-0000-0000183A0000}"/>
    <cellStyle name="Normal 2 2 3 2 2 3 2 10 2" xfId="13489" xr:uid="{00000000-0005-0000-0000-0000193A0000}"/>
    <cellStyle name="Normal 2 2 3 2 2 3 2 11" xfId="13490" xr:uid="{00000000-0005-0000-0000-00001A3A0000}"/>
    <cellStyle name="Normal 2 2 3 2 2 3 2 11 2" xfId="13491" xr:uid="{00000000-0005-0000-0000-00001B3A0000}"/>
    <cellStyle name="Normal 2 2 3 2 2 3 2 12" xfId="13492" xr:uid="{00000000-0005-0000-0000-00001C3A0000}"/>
    <cellStyle name="Normal 2 2 3 2 2 3 2 12 2" xfId="13493" xr:uid="{00000000-0005-0000-0000-00001D3A0000}"/>
    <cellStyle name="Normal 2 2 3 2 2 3 2 13" xfId="13494" xr:uid="{00000000-0005-0000-0000-00001E3A0000}"/>
    <cellStyle name="Normal 2 2 3 2 2 3 2 13 2" xfId="13495" xr:uid="{00000000-0005-0000-0000-00001F3A0000}"/>
    <cellStyle name="Normal 2 2 3 2 2 3 2 14" xfId="13496" xr:uid="{00000000-0005-0000-0000-0000203A0000}"/>
    <cellStyle name="Normal 2 2 3 2 2 3 2 14 2" xfId="13497" xr:uid="{00000000-0005-0000-0000-0000213A0000}"/>
    <cellStyle name="Normal 2 2 3 2 2 3 2 15" xfId="13498" xr:uid="{00000000-0005-0000-0000-0000223A0000}"/>
    <cellStyle name="Normal 2 2 3 2 2 3 2 15 2" xfId="13499" xr:uid="{00000000-0005-0000-0000-0000233A0000}"/>
    <cellStyle name="Normal 2 2 3 2 2 3 2 16" xfId="13500" xr:uid="{00000000-0005-0000-0000-0000243A0000}"/>
    <cellStyle name="Normal 2 2 3 2 2 3 2 16 2" xfId="13501" xr:uid="{00000000-0005-0000-0000-0000253A0000}"/>
    <cellStyle name="Normal 2 2 3 2 2 3 2 17" xfId="13502" xr:uid="{00000000-0005-0000-0000-0000263A0000}"/>
    <cellStyle name="Normal 2 2 3 2 2 3 2 17 2" xfId="13503" xr:uid="{00000000-0005-0000-0000-0000273A0000}"/>
    <cellStyle name="Normal 2 2 3 2 2 3 2 18" xfId="13504" xr:uid="{00000000-0005-0000-0000-0000283A0000}"/>
    <cellStyle name="Normal 2 2 3 2 2 3 2 18 2" xfId="13505" xr:uid="{00000000-0005-0000-0000-0000293A0000}"/>
    <cellStyle name="Normal 2 2 3 2 2 3 2 19" xfId="13506" xr:uid="{00000000-0005-0000-0000-00002A3A0000}"/>
    <cellStyle name="Normal 2 2 3 2 2 3 2 19 2" xfId="13507" xr:uid="{00000000-0005-0000-0000-00002B3A0000}"/>
    <cellStyle name="Normal 2 2 3 2 2 3 2 2" xfId="13508" xr:uid="{00000000-0005-0000-0000-00002C3A0000}"/>
    <cellStyle name="Normal 2 2 3 2 2 3 2 2 2" xfId="13509" xr:uid="{00000000-0005-0000-0000-00002D3A0000}"/>
    <cellStyle name="Normal 2 2 3 2 2 3 2 20" xfId="13510" xr:uid="{00000000-0005-0000-0000-00002E3A0000}"/>
    <cellStyle name="Normal 2 2 3 2 2 3 2 20 2" xfId="13511" xr:uid="{00000000-0005-0000-0000-00002F3A0000}"/>
    <cellStyle name="Normal 2 2 3 2 2 3 2 21" xfId="13512" xr:uid="{00000000-0005-0000-0000-0000303A0000}"/>
    <cellStyle name="Normal 2 2 3 2 2 3 2 21 2" xfId="13513" xr:uid="{00000000-0005-0000-0000-0000313A0000}"/>
    <cellStyle name="Normal 2 2 3 2 2 3 2 22" xfId="13514" xr:uid="{00000000-0005-0000-0000-0000323A0000}"/>
    <cellStyle name="Normal 2 2 3 2 2 3 2 3" xfId="13515" xr:uid="{00000000-0005-0000-0000-0000333A0000}"/>
    <cellStyle name="Normal 2 2 3 2 2 3 2 3 2" xfId="13516" xr:uid="{00000000-0005-0000-0000-0000343A0000}"/>
    <cellStyle name="Normal 2 2 3 2 2 3 2 4" xfId="13517" xr:uid="{00000000-0005-0000-0000-0000353A0000}"/>
    <cellStyle name="Normal 2 2 3 2 2 3 2 4 2" xfId="13518" xr:uid="{00000000-0005-0000-0000-0000363A0000}"/>
    <cellStyle name="Normal 2 2 3 2 2 3 2 5" xfId="13519" xr:uid="{00000000-0005-0000-0000-0000373A0000}"/>
    <cellStyle name="Normal 2 2 3 2 2 3 2 5 2" xfId="13520" xr:uid="{00000000-0005-0000-0000-0000383A0000}"/>
    <cellStyle name="Normal 2 2 3 2 2 3 2 6" xfId="13521" xr:uid="{00000000-0005-0000-0000-0000393A0000}"/>
    <cellStyle name="Normal 2 2 3 2 2 3 2 6 2" xfId="13522" xr:uid="{00000000-0005-0000-0000-00003A3A0000}"/>
    <cellStyle name="Normal 2 2 3 2 2 3 2 7" xfId="13523" xr:uid="{00000000-0005-0000-0000-00003B3A0000}"/>
    <cellStyle name="Normal 2 2 3 2 2 3 2 7 2" xfId="13524" xr:uid="{00000000-0005-0000-0000-00003C3A0000}"/>
    <cellStyle name="Normal 2 2 3 2 2 3 2 8" xfId="13525" xr:uid="{00000000-0005-0000-0000-00003D3A0000}"/>
    <cellStyle name="Normal 2 2 3 2 2 3 2 8 2" xfId="13526" xr:uid="{00000000-0005-0000-0000-00003E3A0000}"/>
    <cellStyle name="Normal 2 2 3 2 2 3 2 9" xfId="13527" xr:uid="{00000000-0005-0000-0000-00003F3A0000}"/>
    <cellStyle name="Normal 2 2 3 2 2 3 2 9 2" xfId="13528" xr:uid="{00000000-0005-0000-0000-0000403A0000}"/>
    <cellStyle name="Normal 2 2 3 2 2 3 20" xfId="13529" xr:uid="{00000000-0005-0000-0000-0000413A0000}"/>
    <cellStyle name="Normal 2 2 3 2 2 3 20 2" xfId="13530" xr:uid="{00000000-0005-0000-0000-0000423A0000}"/>
    <cellStyle name="Normal 2 2 3 2 2 3 21" xfId="13531" xr:uid="{00000000-0005-0000-0000-0000433A0000}"/>
    <cellStyle name="Normal 2 2 3 2 2 3 21 2" xfId="13532" xr:uid="{00000000-0005-0000-0000-0000443A0000}"/>
    <cellStyle name="Normal 2 2 3 2 2 3 22" xfId="13533" xr:uid="{00000000-0005-0000-0000-0000453A0000}"/>
    <cellStyle name="Normal 2 2 3 2 2 3 22 2" xfId="13534" xr:uid="{00000000-0005-0000-0000-0000463A0000}"/>
    <cellStyle name="Normal 2 2 3 2 2 3 23" xfId="13535" xr:uid="{00000000-0005-0000-0000-0000473A0000}"/>
    <cellStyle name="Normal 2 2 3 2 2 3 23 2" xfId="13536" xr:uid="{00000000-0005-0000-0000-0000483A0000}"/>
    <cellStyle name="Normal 2 2 3 2 2 3 24" xfId="13537" xr:uid="{00000000-0005-0000-0000-0000493A0000}"/>
    <cellStyle name="Normal 2 2 3 2 2 3 3" xfId="13538" xr:uid="{00000000-0005-0000-0000-00004A3A0000}"/>
    <cellStyle name="Normal 2 2 3 2 2 3 3 10" xfId="13539" xr:uid="{00000000-0005-0000-0000-00004B3A0000}"/>
    <cellStyle name="Normal 2 2 3 2 2 3 3 10 2" xfId="13540" xr:uid="{00000000-0005-0000-0000-00004C3A0000}"/>
    <cellStyle name="Normal 2 2 3 2 2 3 3 11" xfId="13541" xr:uid="{00000000-0005-0000-0000-00004D3A0000}"/>
    <cellStyle name="Normal 2 2 3 2 2 3 3 11 2" xfId="13542" xr:uid="{00000000-0005-0000-0000-00004E3A0000}"/>
    <cellStyle name="Normal 2 2 3 2 2 3 3 12" xfId="13543" xr:uid="{00000000-0005-0000-0000-00004F3A0000}"/>
    <cellStyle name="Normal 2 2 3 2 2 3 3 12 2" xfId="13544" xr:uid="{00000000-0005-0000-0000-0000503A0000}"/>
    <cellStyle name="Normal 2 2 3 2 2 3 3 13" xfId="13545" xr:uid="{00000000-0005-0000-0000-0000513A0000}"/>
    <cellStyle name="Normal 2 2 3 2 2 3 3 13 2" xfId="13546" xr:uid="{00000000-0005-0000-0000-0000523A0000}"/>
    <cellStyle name="Normal 2 2 3 2 2 3 3 14" xfId="13547" xr:uid="{00000000-0005-0000-0000-0000533A0000}"/>
    <cellStyle name="Normal 2 2 3 2 2 3 3 14 2" xfId="13548" xr:uid="{00000000-0005-0000-0000-0000543A0000}"/>
    <cellStyle name="Normal 2 2 3 2 2 3 3 15" xfId="13549" xr:uid="{00000000-0005-0000-0000-0000553A0000}"/>
    <cellStyle name="Normal 2 2 3 2 2 3 3 15 2" xfId="13550" xr:uid="{00000000-0005-0000-0000-0000563A0000}"/>
    <cellStyle name="Normal 2 2 3 2 2 3 3 16" xfId="13551" xr:uid="{00000000-0005-0000-0000-0000573A0000}"/>
    <cellStyle name="Normal 2 2 3 2 2 3 3 16 2" xfId="13552" xr:uid="{00000000-0005-0000-0000-0000583A0000}"/>
    <cellStyle name="Normal 2 2 3 2 2 3 3 17" xfId="13553" xr:uid="{00000000-0005-0000-0000-0000593A0000}"/>
    <cellStyle name="Normal 2 2 3 2 2 3 3 17 2" xfId="13554" xr:uid="{00000000-0005-0000-0000-00005A3A0000}"/>
    <cellStyle name="Normal 2 2 3 2 2 3 3 18" xfId="13555" xr:uid="{00000000-0005-0000-0000-00005B3A0000}"/>
    <cellStyle name="Normal 2 2 3 2 2 3 3 18 2" xfId="13556" xr:uid="{00000000-0005-0000-0000-00005C3A0000}"/>
    <cellStyle name="Normal 2 2 3 2 2 3 3 19" xfId="13557" xr:uid="{00000000-0005-0000-0000-00005D3A0000}"/>
    <cellStyle name="Normal 2 2 3 2 2 3 3 19 2" xfId="13558" xr:uid="{00000000-0005-0000-0000-00005E3A0000}"/>
    <cellStyle name="Normal 2 2 3 2 2 3 3 2" xfId="13559" xr:uid="{00000000-0005-0000-0000-00005F3A0000}"/>
    <cellStyle name="Normal 2 2 3 2 2 3 3 2 2" xfId="13560" xr:uid="{00000000-0005-0000-0000-0000603A0000}"/>
    <cellStyle name="Normal 2 2 3 2 2 3 3 20" xfId="13561" xr:uid="{00000000-0005-0000-0000-0000613A0000}"/>
    <cellStyle name="Normal 2 2 3 2 2 3 3 20 2" xfId="13562" xr:uid="{00000000-0005-0000-0000-0000623A0000}"/>
    <cellStyle name="Normal 2 2 3 2 2 3 3 21" xfId="13563" xr:uid="{00000000-0005-0000-0000-0000633A0000}"/>
    <cellStyle name="Normal 2 2 3 2 2 3 3 21 2" xfId="13564" xr:uid="{00000000-0005-0000-0000-0000643A0000}"/>
    <cellStyle name="Normal 2 2 3 2 2 3 3 22" xfId="13565" xr:uid="{00000000-0005-0000-0000-0000653A0000}"/>
    <cellStyle name="Normal 2 2 3 2 2 3 3 3" xfId="13566" xr:uid="{00000000-0005-0000-0000-0000663A0000}"/>
    <cellStyle name="Normal 2 2 3 2 2 3 3 3 2" xfId="13567" xr:uid="{00000000-0005-0000-0000-0000673A0000}"/>
    <cellStyle name="Normal 2 2 3 2 2 3 3 4" xfId="13568" xr:uid="{00000000-0005-0000-0000-0000683A0000}"/>
    <cellStyle name="Normal 2 2 3 2 2 3 3 4 2" xfId="13569" xr:uid="{00000000-0005-0000-0000-0000693A0000}"/>
    <cellStyle name="Normal 2 2 3 2 2 3 3 5" xfId="13570" xr:uid="{00000000-0005-0000-0000-00006A3A0000}"/>
    <cellStyle name="Normal 2 2 3 2 2 3 3 5 2" xfId="13571" xr:uid="{00000000-0005-0000-0000-00006B3A0000}"/>
    <cellStyle name="Normal 2 2 3 2 2 3 3 6" xfId="13572" xr:uid="{00000000-0005-0000-0000-00006C3A0000}"/>
    <cellStyle name="Normal 2 2 3 2 2 3 3 6 2" xfId="13573" xr:uid="{00000000-0005-0000-0000-00006D3A0000}"/>
    <cellStyle name="Normal 2 2 3 2 2 3 3 7" xfId="13574" xr:uid="{00000000-0005-0000-0000-00006E3A0000}"/>
    <cellStyle name="Normal 2 2 3 2 2 3 3 7 2" xfId="13575" xr:uid="{00000000-0005-0000-0000-00006F3A0000}"/>
    <cellStyle name="Normal 2 2 3 2 2 3 3 8" xfId="13576" xr:uid="{00000000-0005-0000-0000-0000703A0000}"/>
    <cellStyle name="Normal 2 2 3 2 2 3 3 8 2" xfId="13577" xr:uid="{00000000-0005-0000-0000-0000713A0000}"/>
    <cellStyle name="Normal 2 2 3 2 2 3 3 9" xfId="13578" xr:uid="{00000000-0005-0000-0000-0000723A0000}"/>
    <cellStyle name="Normal 2 2 3 2 2 3 3 9 2" xfId="13579" xr:uid="{00000000-0005-0000-0000-0000733A0000}"/>
    <cellStyle name="Normal 2 2 3 2 2 3 4" xfId="13580" xr:uid="{00000000-0005-0000-0000-0000743A0000}"/>
    <cellStyle name="Normal 2 2 3 2 2 3 4 2" xfId="13581" xr:uid="{00000000-0005-0000-0000-0000753A0000}"/>
    <cellStyle name="Normal 2 2 3 2 2 3 5" xfId="13582" xr:uid="{00000000-0005-0000-0000-0000763A0000}"/>
    <cellStyle name="Normal 2 2 3 2 2 3 5 2" xfId="13583" xr:uid="{00000000-0005-0000-0000-0000773A0000}"/>
    <cellStyle name="Normal 2 2 3 2 2 3 6" xfId="13584" xr:uid="{00000000-0005-0000-0000-0000783A0000}"/>
    <cellStyle name="Normal 2 2 3 2 2 3 6 2" xfId="13585" xr:uid="{00000000-0005-0000-0000-0000793A0000}"/>
    <cellStyle name="Normal 2 2 3 2 2 3 7" xfId="13586" xr:uid="{00000000-0005-0000-0000-00007A3A0000}"/>
    <cellStyle name="Normal 2 2 3 2 2 3 7 2" xfId="13587" xr:uid="{00000000-0005-0000-0000-00007B3A0000}"/>
    <cellStyle name="Normal 2 2 3 2 2 3 8" xfId="13588" xr:uid="{00000000-0005-0000-0000-00007C3A0000}"/>
    <cellStyle name="Normal 2 2 3 2 2 3 8 2" xfId="13589" xr:uid="{00000000-0005-0000-0000-00007D3A0000}"/>
    <cellStyle name="Normal 2 2 3 2 2 3 9" xfId="13590" xr:uid="{00000000-0005-0000-0000-00007E3A0000}"/>
    <cellStyle name="Normal 2 2 3 2 2 3 9 2" xfId="13591" xr:uid="{00000000-0005-0000-0000-00007F3A0000}"/>
    <cellStyle name="Normal 2 2 3 2 2 4" xfId="13592" xr:uid="{00000000-0005-0000-0000-0000803A0000}"/>
    <cellStyle name="Normal 2 2 3 2 2 4 10" xfId="13593" xr:uid="{00000000-0005-0000-0000-0000813A0000}"/>
    <cellStyle name="Normal 2 2 3 2 2 4 10 2" xfId="13594" xr:uid="{00000000-0005-0000-0000-0000823A0000}"/>
    <cellStyle name="Normal 2 2 3 2 2 4 11" xfId="13595" xr:uid="{00000000-0005-0000-0000-0000833A0000}"/>
    <cellStyle name="Normal 2 2 3 2 2 4 11 2" xfId="13596" xr:uid="{00000000-0005-0000-0000-0000843A0000}"/>
    <cellStyle name="Normal 2 2 3 2 2 4 12" xfId="13597" xr:uid="{00000000-0005-0000-0000-0000853A0000}"/>
    <cellStyle name="Normal 2 2 3 2 2 4 12 2" xfId="13598" xr:uid="{00000000-0005-0000-0000-0000863A0000}"/>
    <cellStyle name="Normal 2 2 3 2 2 4 13" xfId="13599" xr:uid="{00000000-0005-0000-0000-0000873A0000}"/>
    <cellStyle name="Normal 2 2 3 2 2 4 13 2" xfId="13600" xr:uid="{00000000-0005-0000-0000-0000883A0000}"/>
    <cellStyle name="Normal 2 2 3 2 2 4 14" xfId="13601" xr:uid="{00000000-0005-0000-0000-0000893A0000}"/>
    <cellStyle name="Normal 2 2 3 2 2 4 14 2" xfId="13602" xr:uid="{00000000-0005-0000-0000-00008A3A0000}"/>
    <cellStyle name="Normal 2 2 3 2 2 4 15" xfId="13603" xr:uid="{00000000-0005-0000-0000-00008B3A0000}"/>
    <cellStyle name="Normal 2 2 3 2 2 4 15 2" xfId="13604" xr:uid="{00000000-0005-0000-0000-00008C3A0000}"/>
    <cellStyle name="Normal 2 2 3 2 2 4 16" xfId="13605" xr:uid="{00000000-0005-0000-0000-00008D3A0000}"/>
    <cellStyle name="Normal 2 2 3 2 2 4 16 2" xfId="13606" xr:uid="{00000000-0005-0000-0000-00008E3A0000}"/>
    <cellStyle name="Normal 2 2 3 2 2 4 17" xfId="13607" xr:uid="{00000000-0005-0000-0000-00008F3A0000}"/>
    <cellStyle name="Normal 2 2 3 2 2 4 17 2" xfId="13608" xr:uid="{00000000-0005-0000-0000-0000903A0000}"/>
    <cellStyle name="Normal 2 2 3 2 2 4 18" xfId="13609" xr:uid="{00000000-0005-0000-0000-0000913A0000}"/>
    <cellStyle name="Normal 2 2 3 2 2 4 18 2" xfId="13610" xr:uid="{00000000-0005-0000-0000-0000923A0000}"/>
    <cellStyle name="Normal 2 2 3 2 2 4 19" xfId="13611" xr:uid="{00000000-0005-0000-0000-0000933A0000}"/>
    <cellStyle name="Normal 2 2 3 2 2 4 19 2" xfId="13612" xr:uid="{00000000-0005-0000-0000-0000943A0000}"/>
    <cellStyle name="Normal 2 2 3 2 2 4 2" xfId="13613" xr:uid="{00000000-0005-0000-0000-0000953A0000}"/>
    <cellStyle name="Normal 2 2 3 2 2 4 2 10" xfId="13614" xr:uid="{00000000-0005-0000-0000-0000963A0000}"/>
    <cellStyle name="Normal 2 2 3 2 2 4 2 10 2" xfId="13615" xr:uid="{00000000-0005-0000-0000-0000973A0000}"/>
    <cellStyle name="Normal 2 2 3 2 2 4 2 11" xfId="13616" xr:uid="{00000000-0005-0000-0000-0000983A0000}"/>
    <cellStyle name="Normal 2 2 3 2 2 4 2 11 2" xfId="13617" xr:uid="{00000000-0005-0000-0000-0000993A0000}"/>
    <cellStyle name="Normal 2 2 3 2 2 4 2 12" xfId="13618" xr:uid="{00000000-0005-0000-0000-00009A3A0000}"/>
    <cellStyle name="Normal 2 2 3 2 2 4 2 12 2" xfId="13619" xr:uid="{00000000-0005-0000-0000-00009B3A0000}"/>
    <cellStyle name="Normal 2 2 3 2 2 4 2 13" xfId="13620" xr:uid="{00000000-0005-0000-0000-00009C3A0000}"/>
    <cellStyle name="Normal 2 2 3 2 2 4 2 13 2" xfId="13621" xr:uid="{00000000-0005-0000-0000-00009D3A0000}"/>
    <cellStyle name="Normal 2 2 3 2 2 4 2 14" xfId="13622" xr:uid="{00000000-0005-0000-0000-00009E3A0000}"/>
    <cellStyle name="Normal 2 2 3 2 2 4 2 14 2" xfId="13623" xr:uid="{00000000-0005-0000-0000-00009F3A0000}"/>
    <cellStyle name="Normal 2 2 3 2 2 4 2 15" xfId="13624" xr:uid="{00000000-0005-0000-0000-0000A03A0000}"/>
    <cellStyle name="Normal 2 2 3 2 2 4 2 15 2" xfId="13625" xr:uid="{00000000-0005-0000-0000-0000A13A0000}"/>
    <cellStyle name="Normal 2 2 3 2 2 4 2 16" xfId="13626" xr:uid="{00000000-0005-0000-0000-0000A23A0000}"/>
    <cellStyle name="Normal 2 2 3 2 2 4 2 16 2" xfId="13627" xr:uid="{00000000-0005-0000-0000-0000A33A0000}"/>
    <cellStyle name="Normal 2 2 3 2 2 4 2 17" xfId="13628" xr:uid="{00000000-0005-0000-0000-0000A43A0000}"/>
    <cellStyle name="Normal 2 2 3 2 2 4 2 17 2" xfId="13629" xr:uid="{00000000-0005-0000-0000-0000A53A0000}"/>
    <cellStyle name="Normal 2 2 3 2 2 4 2 18" xfId="13630" xr:uid="{00000000-0005-0000-0000-0000A63A0000}"/>
    <cellStyle name="Normal 2 2 3 2 2 4 2 18 2" xfId="13631" xr:uid="{00000000-0005-0000-0000-0000A73A0000}"/>
    <cellStyle name="Normal 2 2 3 2 2 4 2 19" xfId="13632" xr:uid="{00000000-0005-0000-0000-0000A83A0000}"/>
    <cellStyle name="Normal 2 2 3 2 2 4 2 19 2" xfId="13633" xr:uid="{00000000-0005-0000-0000-0000A93A0000}"/>
    <cellStyle name="Normal 2 2 3 2 2 4 2 2" xfId="13634" xr:uid="{00000000-0005-0000-0000-0000AA3A0000}"/>
    <cellStyle name="Normal 2 2 3 2 2 4 2 2 2" xfId="13635" xr:uid="{00000000-0005-0000-0000-0000AB3A0000}"/>
    <cellStyle name="Normal 2 2 3 2 2 4 2 20" xfId="13636" xr:uid="{00000000-0005-0000-0000-0000AC3A0000}"/>
    <cellStyle name="Normal 2 2 3 2 2 4 2 20 2" xfId="13637" xr:uid="{00000000-0005-0000-0000-0000AD3A0000}"/>
    <cellStyle name="Normal 2 2 3 2 2 4 2 21" xfId="13638" xr:uid="{00000000-0005-0000-0000-0000AE3A0000}"/>
    <cellStyle name="Normal 2 2 3 2 2 4 2 21 2" xfId="13639" xr:uid="{00000000-0005-0000-0000-0000AF3A0000}"/>
    <cellStyle name="Normal 2 2 3 2 2 4 2 22" xfId="13640" xr:uid="{00000000-0005-0000-0000-0000B03A0000}"/>
    <cellStyle name="Normal 2 2 3 2 2 4 2 3" xfId="13641" xr:uid="{00000000-0005-0000-0000-0000B13A0000}"/>
    <cellStyle name="Normal 2 2 3 2 2 4 2 3 2" xfId="13642" xr:uid="{00000000-0005-0000-0000-0000B23A0000}"/>
    <cellStyle name="Normal 2 2 3 2 2 4 2 4" xfId="13643" xr:uid="{00000000-0005-0000-0000-0000B33A0000}"/>
    <cellStyle name="Normal 2 2 3 2 2 4 2 4 2" xfId="13644" xr:uid="{00000000-0005-0000-0000-0000B43A0000}"/>
    <cellStyle name="Normal 2 2 3 2 2 4 2 5" xfId="13645" xr:uid="{00000000-0005-0000-0000-0000B53A0000}"/>
    <cellStyle name="Normal 2 2 3 2 2 4 2 5 2" xfId="13646" xr:uid="{00000000-0005-0000-0000-0000B63A0000}"/>
    <cellStyle name="Normal 2 2 3 2 2 4 2 6" xfId="13647" xr:uid="{00000000-0005-0000-0000-0000B73A0000}"/>
    <cellStyle name="Normal 2 2 3 2 2 4 2 6 2" xfId="13648" xr:uid="{00000000-0005-0000-0000-0000B83A0000}"/>
    <cellStyle name="Normal 2 2 3 2 2 4 2 7" xfId="13649" xr:uid="{00000000-0005-0000-0000-0000B93A0000}"/>
    <cellStyle name="Normal 2 2 3 2 2 4 2 7 2" xfId="13650" xr:uid="{00000000-0005-0000-0000-0000BA3A0000}"/>
    <cellStyle name="Normal 2 2 3 2 2 4 2 8" xfId="13651" xr:uid="{00000000-0005-0000-0000-0000BB3A0000}"/>
    <cellStyle name="Normal 2 2 3 2 2 4 2 8 2" xfId="13652" xr:uid="{00000000-0005-0000-0000-0000BC3A0000}"/>
    <cellStyle name="Normal 2 2 3 2 2 4 2 9" xfId="13653" xr:uid="{00000000-0005-0000-0000-0000BD3A0000}"/>
    <cellStyle name="Normal 2 2 3 2 2 4 2 9 2" xfId="13654" xr:uid="{00000000-0005-0000-0000-0000BE3A0000}"/>
    <cellStyle name="Normal 2 2 3 2 2 4 20" xfId="13655" xr:uid="{00000000-0005-0000-0000-0000BF3A0000}"/>
    <cellStyle name="Normal 2 2 3 2 2 4 20 2" xfId="13656" xr:uid="{00000000-0005-0000-0000-0000C03A0000}"/>
    <cellStyle name="Normal 2 2 3 2 2 4 21" xfId="13657" xr:uid="{00000000-0005-0000-0000-0000C13A0000}"/>
    <cellStyle name="Normal 2 2 3 2 2 4 21 2" xfId="13658" xr:uid="{00000000-0005-0000-0000-0000C23A0000}"/>
    <cellStyle name="Normal 2 2 3 2 2 4 22" xfId="13659" xr:uid="{00000000-0005-0000-0000-0000C33A0000}"/>
    <cellStyle name="Normal 2 2 3 2 2 4 22 2" xfId="13660" xr:uid="{00000000-0005-0000-0000-0000C43A0000}"/>
    <cellStyle name="Normal 2 2 3 2 2 4 23" xfId="13661" xr:uid="{00000000-0005-0000-0000-0000C53A0000}"/>
    <cellStyle name="Normal 2 2 3 2 2 4 23 2" xfId="13662" xr:uid="{00000000-0005-0000-0000-0000C63A0000}"/>
    <cellStyle name="Normal 2 2 3 2 2 4 24" xfId="13663" xr:uid="{00000000-0005-0000-0000-0000C73A0000}"/>
    <cellStyle name="Normal 2 2 3 2 2 4 3" xfId="13664" xr:uid="{00000000-0005-0000-0000-0000C83A0000}"/>
    <cellStyle name="Normal 2 2 3 2 2 4 3 10" xfId="13665" xr:uid="{00000000-0005-0000-0000-0000C93A0000}"/>
    <cellStyle name="Normal 2 2 3 2 2 4 3 10 2" xfId="13666" xr:uid="{00000000-0005-0000-0000-0000CA3A0000}"/>
    <cellStyle name="Normal 2 2 3 2 2 4 3 11" xfId="13667" xr:uid="{00000000-0005-0000-0000-0000CB3A0000}"/>
    <cellStyle name="Normal 2 2 3 2 2 4 3 11 2" xfId="13668" xr:uid="{00000000-0005-0000-0000-0000CC3A0000}"/>
    <cellStyle name="Normal 2 2 3 2 2 4 3 12" xfId="13669" xr:uid="{00000000-0005-0000-0000-0000CD3A0000}"/>
    <cellStyle name="Normal 2 2 3 2 2 4 3 12 2" xfId="13670" xr:uid="{00000000-0005-0000-0000-0000CE3A0000}"/>
    <cellStyle name="Normal 2 2 3 2 2 4 3 13" xfId="13671" xr:uid="{00000000-0005-0000-0000-0000CF3A0000}"/>
    <cellStyle name="Normal 2 2 3 2 2 4 3 13 2" xfId="13672" xr:uid="{00000000-0005-0000-0000-0000D03A0000}"/>
    <cellStyle name="Normal 2 2 3 2 2 4 3 14" xfId="13673" xr:uid="{00000000-0005-0000-0000-0000D13A0000}"/>
    <cellStyle name="Normal 2 2 3 2 2 4 3 14 2" xfId="13674" xr:uid="{00000000-0005-0000-0000-0000D23A0000}"/>
    <cellStyle name="Normal 2 2 3 2 2 4 3 15" xfId="13675" xr:uid="{00000000-0005-0000-0000-0000D33A0000}"/>
    <cellStyle name="Normal 2 2 3 2 2 4 3 15 2" xfId="13676" xr:uid="{00000000-0005-0000-0000-0000D43A0000}"/>
    <cellStyle name="Normal 2 2 3 2 2 4 3 16" xfId="13677" xr:uid="{00000000-0005-0000-0000-0000D53A0000}"/>
    <cellStyle name="Normal 2 2 3 2 2 4 3 16 2" xfId="13678" xr:uid="{00000000-0005-0000-0000-0000D63A0000}"/>
    <cellStyle name="Normal 2 2 3 2 2 4 3 17" xfId="13679" xr:uid="{00000000-0005-0000-0000-0000D73A0000}"/>
    <cellStyle name="Normal 2 2 3 2 2 4 3 17 2" xfId="13680" xr:uid="{00000000-0005-0000-0000-0000D83A0000}"/>
    <cellStyle name="Normal 2 2 3 2 2 4 3 18" xfId="13681" xr:uid="{00000000-0005-0000-0000-0000D93A0000}"/>
    <cellStyle name="Normal 2 2 3 2 2 4 3 18 2" xfId="13682" xr:uid="{00000000-0005-0000-0000-0000DA3A0000}"/>
    <cellStyle name="Normal 2 2 3 2 2 4 3 19" xfId="13683" xr:uid="{00000000-0005-0000-0000-0000DB3A0000}"/>
    <cellStyle name="Normal 2 2 3 2 2 4 3 19 2" xfId="13684" xr:uid="{00000000-0005-0000-0000-0000DC3A0000}"/>
    <cellStyle name="Normal 2 2 3 2 2 4 3 2" xfId="13685" xr:uid="{00000000-0005-0000-0000-0000DD3A0000}"/>
    <cellStyle name="Normal 2 2 3 2 2 4 3 2 2" xfId="13686" xr:uid="{00000000-0005-0000-0000-0000DE3A0000}"/>
    <cellStyle name="Normal 2 2 3 2 2 4 3 20" xfId="13687" xr:uid="{00000000-0005-0000-0000-0000DF3A0000}"/>
    <cellStyle name="Normal 2 2 3 2 2 4 3 20 2" xfId="13688" xr:uid="{00000000-0005-0000-0000-0000E03A0000}"/>
    <cellStyle name="Normal 2 2 3 2 2 4 3 21" xfId="13689" xr:uid="{00000000-0005-0000-0000-0000E13A0000}"/>
    <cellStyle name="Normal 2 2 3 2 2 4 3 21 2" xfId="13690" xr:uid="{00000000-0005-0000-0000-0000E23A0000}"/>
    <cellStyle name="Normal 2 2 3 2 2 4 3 22" xfId="13691" xr:uid="{00000000-0005-0000-0000-0000E33A0000}"/>
    <cellStyle name="Normal 2 2 3 2 2 4 3 3" xfId="13692" xr:uid="{00000000-0005-0000-0000-0000E43A0000}"/>
    <cellStyle name="Normal 2 2 3 2 2 4 3 3 2" xfId="13693" xr:uid="{00000000-0005-0000-0000-0000E53A0000}"/>
    <cellStyle name="Normal 2 2 3 2 2 4 3 4" xfId="13694" xr:uid="{00000000-0005-0000-0000-0000E63A0000}"/>
    <cellStyle name="Normal 2 2 3 2 2 4 3 4 2" xfId="13695" xr:uid="{00000000-0005-0000-0000-0000E73A0000}"/>
    <cellStyle name="Normal 2 2 3 2 2 4 3 5" xfId="13696" xr:uid="{00000000-0005-0000-0000-0000E83A0000}"/>
    <cellStyle name="Normal 2 2 3 2 2 4 3 5 2" xfId="13697" xr:uid="{00000000-0005-0000-0000-0000E93A0000}"/>
    <cellStyle name="Normal 2 2 3 2 2 4 3 6" xfId="13698" xr:uid="{00000000-0005-0000-0000-0000EA3A0000}"/>
    <cellStyle name="Normal 2 2 3 2 2 4 3 6 2" xfId="13699" xr:uid="{00000000-0005-0000-0000-0000EB3A0000}"/>
    <cellStyle name="Normal 2 2 3 2 2 4 3 7" xfId="13700" xr:uid="{00000000-0005-0000-0000-0000EC3A0000}"/>
    <cellStyle name="Normal 2 2 3 2 2 4 3 7 2" xfId="13701" xr:uid="{00000000-0005-0000-0000-0000ED3A0000}"/>
    <cellStyle name="Normal 2 2 3 2 2 4 3 8" xfId="13702" xr:uid="{00000000-0005-0000-0000-0000EE3A0000}"/>
    <cellStyle name="Normal 2 2 3 2 2 4 3 8 2" xfId="13703" xr:uid="{00000000-0005-0000-0000-0000EF3A0000}"/>
    <cellStyle name="Normal 2 2 3 2 2 4 3 9" xfId="13704" xr:uid="{00000000-0005-0000-0000-0000F03A0000}"/>
    <cellStyle name="Normal 2 2 3 2 2 4 3 9 2" xfId="13705" xr:uid="{00000000-0005-0000-0000-0000F13A0000}"/>
    <cellStyle name="Normal 2 2 3 2 2 4 4" xfId="13706" xr:uid="{00000000-0005-0000-0000-0000F23A0000}"/>
    <cellStyle name="Normal 2 2 3 2 2 4 4 2" xfId="13707" xr:uid="{00000000-0005-0000-0000-0000F33A0000}"/>
    <cellStyle name="Normal 2 2 3 2 2 4 5" xfId="13708" xr:uid="{00000000-0005-0000-0000-0000F43A0000}"/>
    <cellStyle name="Normal 2 2 3 2 2 4 5 2" xfId="13709" xr:uid="{00000000-0005-0000-0000-0000F53A0000}"/>
    <cellStyle name="Normal 2 2 3 2 2 4 6" xfId="13710" xr:uid="{00000000-0005-0000-0000-0000F63A0000}"/>
    <cellStyle name="Normal 2 2 3 2 2 4 6 2" xfId="13711" xr:uid="{00000000-0005-0000-0000-0000F73A0000}"/>
    <cellStyle name="Normal 2 2 3 2 2 4 7" xfId="13712" xr:uid="{00000000-0005-0000-0000-0000F83A0000}"/>
    <cellStyle name="Normal 2 2 3 2 2 4 7 2" xfId="13713" xr:uid="{00000000-0005-0000-0000-0000F93A0000}"/>
    <cellStyle name="Normal 2 2 3 2 2 4 8" xfId="13714" xr:uid="{00000000-0005-0000-0000-0000FA3A0000}"/>
    <cellStyle name="Normal 2 2 3 2 2 4 8 2" xfId="13715" xr:uid="{00000000-0005-0000-0000-0000FB3A0000}"/>
    <cellStyle name="Normal 2 2 3 2 2 4 9" xfId="13716" xr:uid="{00000000-0005-0000-0000-0000FC3A0000}"/>
    <cellStyle name="Normal 2 2 3 2 2 4 9 2" xfId="13717" xr:uid="{00000000-0005-0000-0000-0000FD3A0000}"/>
    <cellStyle name="Normal 2 2 3 2 2 5" xfId="13718" xr:uid="{00000000-0005-0000-0000-0000FE3A0000}"/>
    <cellStyle name="Normal 2 2 3 2 2 5 10" xfId="13719" xr:uid="{00000000-0005-0000-0000-0000FF3A0000}"/>
    <cellStyle name="Normal 2 2 3 2 2 5 10 2" xfId="13720" xr:uid="{00000000-0005-0000-0000-0000003B0000}"/>
    <cellStyle name="Normal 2 2 3 2 2 5 11" xfId="13721" xr:uid="{00000000-0005-0000-0000-0000013B0000}"/>
    <cellStyle name="Normal 2 2 3 2 2 5 11 2" xfId="13722" xr:uid="{00000000-0005-0000-0000-0000023B0000}"/>
    <cellStyle name="Normal 2 2 3 2 2 5 12" xfId="13723" xr:uid="{00000000-0005-0000-0000-0000033B0000}"/>
    <cellStyle name="Normal 2 2 3 2 2 5 12 2" xfId="13724" xr:uid="{00000000-0005-0000-0000-0000043B0000}"/>
    <cellStyle name="Normal 2 2 3 2 2 5 13" xfId="13725" xr:uid="{00000000-0005-0000-0000-0000053B0000}"/>
    <cellStyle name="Normal 2 2 3 2 2 5 13 2" xfId="13726" xr:uid="{00000000-0005-0000-0000-0000063B0000}"/>
    <cellStyle name="Normal 2 2 3 2 2 5 14" xfId="13727" xr:uid="{00000000-0005-0000-0000-0000073B0000}"/>
    <cellStyle name="Normal 2 2 3 2 2 5 14 2" xfId="13728" xr:uid="{00000000-0005-0000-0000-0000083B0000}"/>
    <cellStyle name="Normal 2 2 3 2 2 5 15" xfId="13729" xr:uid="{00000000-0005-0000-0000-0000093B0000}"/>
    <cellStyle name="Normal 2 2 3 2 2 5 15 2" xfId="13730" xr:uid="{00000000-0005-0000-0000-00000A3B0000}"/>
    <cellStyle name="Normal 2 2 3 2 2 5 16" xfId="13731" xr:uid="{00000000-0005-0000-0000-00000B3B0000}"/>
    <cellStyle name="Normal 2 2 3 2 2 5 16 2" xfId="13732" xr:uid="{00000000-0005-0000-0000-00000C3B0000}"/>
    <cellStyle name="Normal 2 2 3 2 2 5 17" xfId="13733" xr:uid="{00000000-0005-0000-0000-00000D3B0000}"/>
    <cellStyle name="Normal 2 2 3 2 2 5 17 2" xfId="13734" xr:uid="{00000000-0005-0000-0000-00000E3B0000}"/>
    <cellStyle name="Normal 2 2 3 2 2 5 18" xfId="13735" xr:uid="{00000000-0005-0000-0000-00000F3B0000}"/>
    <cellStyle name="Normal 2 2 3 2 2 5 18 2" xfId="13736" xr:uid="{00000000-0005-0000-0000-0000103B0000}"/>
    <cellStyle name="Normal 2 2 3 2 2 5 19" xfId="13737" xr:uid="{00000000-0005-0000-0000-0000113B0000}"/>
    <cellStyle name="Normal 2 2 3 2 2 5 19 2" xfId="13738" xr:uid="{00000000-0005-0000-0000-0000123B0000}"/>
    <cellStyle name="Normal 2 2 3 2 2 5 2" xfId="13739" xr:uid="{00000000-0005-0000-0000-0000133B0000}"/>
    <cellStyle name="Normal 2 2 3 2 2 5 2 10" xfId="13740" xr:uid="{00000000-0005-0000-0000-0000143B0000}"/>
    <cellStyle name="Normal 2 2 3 2 2 5 2 10 2" xfId="13741" xr:uid="{00000000-0005-0000-0000-0000153B0000}"/>
    <cellStyle name="Normal 2 2 3 2 2 5 2 11" xfId="13742" xr:uid="{00000000-0005-0000-0000-0000163B0000}"/>
    <cellStyle name="Normal 2 2 3 2 2 5 2 11 2" xfId="13743" xr:uid="{00000000-0005-0000-0000-0000173B0000}"/>
    <cellStyle name="Normal 2 2 3 2 2 5 2 12" xfId="13744" xr:uid="{00000000-0005-0000-0000-0000183B0000}"/>
    <cellStyle name="Normal 2 2 3 2 2 5 2 12 2" xfId="13745" xr:uid="{00000000-0005-0000-0000-0000193B0000}"/>
    <cellStyle name="Normal 2 2 3 2 2 5 2 13" xfId="13746" xr:uid="{00000000-0005-0000-0000-00001A3B0000}"/>
    <cellStyle name="Normal 2 2 3 2 2 5 2 13 2" xfId="13747" xr:uid="{00000000-0005-0000-0000-00001B3B0000}"/>
    <cellStyle name="Normal 2 2 3 2 2 5 2 14" xfId="13748" xr:uid="{00000000-0005-0000-0000-00001C3B0000}"/>
    <cellStyle name="Normal 2 2 3 2 2 5 2 14 2" xfId="13749" xr:uid="{00000000-0005-0000-0000-00001D3B0000}"/>
    <cellStyle name="Normal 2 2 3 2 2 5 2 15" xfId="13750" xr:uid="{00000000-0005-0000-0000-00001E3B0000}"/>
    <cellStyle name="Normal 2 2 3 2 2 5 2 15 2" xfId="13751" xr:uid="{00000000-0005-0000-0000-00001F3B0000}"/>
    <cellStyle name="Normal 2 2 3 2 2 5 2 16" xfId="13752" xr:uid="{00000000-0005-0000-0000-0000203B0000}"/>
    <cellStyle name="Normal 2 2 3 2 2 5 2 16 2" xfId="13753" xr:uid="{00000000-0005-0000-0000-0000213B0000}"/>
    <cellStyle name="Normal 2 2 3 2 2 5 2 17" xfId="13754" xr:uid="{00000000-0005-0000-0000-0000223B0000}"/>
    <cellStyle name="Normal 2 2 3 2 2 5 2 17 2" xfId="13755" xr:uid="{00000000-0005-0000-0000-0000233B0000}"/>
    <cellStyle name="Normal 2 2 3 2 2 5 2 18" xfId="13756" xr:uid="{00000000-0005-0000-0000-0000243B0000}"/>
    <cellStyle name="Normal 2 2 3 2 2 5 2 18 2" xfId="13757" xr:uid="{00000000-0005-0000-0000-0000253B0000}"/>
    <cellStyle name="Normal 2 2 3 2 2 5 2 19" xfId="13758" xr:uid="{00000000-0005-0000-0000-0000263B0000}"/>
    <cellStyle name="Normal 2 2 3 2 2 5 2 19 2" xfId="13759" xr:uid="{00000000-0005-0000-0000-0000273B0000}"/>
    <cellStyle name="Normal 2 2 3 2 2 5 2 2" xfId="13760" xr:uid="{00000000-0005-0000-0000-0000283B0000}"/>
    <cellStyle name="Normal 2 2 3 2 2 5 2 2 2" xfId="13761" xr:uid="{00000000-0005-0000-0000-0000293B0000}"/>
    <cellStyle name="Normal 2 2 3 2 2 5 2 20" xfId="13762" xr:uid="{00000000-0005-0000-0000-00002A3B0000}"/>
    <cellStyle name="Normal 2 2 3 2 2 5 2 20 2" xfId="13763" xr:uid="{00000000-0005-0000-0000-00002B3B0000}"/>
    <cellStyle name="Normal 2 2 3 2 2 5 2 21" xfId="13764" xr:uid="{00000000-0005-0000-0000-00002C3B0000}"/>
    <cellStyle name="Normal 2 2 3 2 2 5 2 21 2" xfId="13765" xr:uid="{00000000-0005-0000-0000-00002D3B0000}"/>
    <cellStyle name="Normal 2 2 3 2 2 5 2 22" xfId="13766" xr:uid="{00000000-0005-0000-0000-00002E3B0000}"/>
    <cellStyle name="Normal 2 2 3 2 2 5 2 3" xfId="13767" xr:uid="{00000000-0005-0000-0000-00002F3B0000}"/>
    <cellStyle name="Normal 2 2 3 2 2 5 2 3 2" xfId="13768" xr:uid="{00000000-0005-0000-0000-0000303B0000}"/>
    <cellStyle name="Normal 2 2 3 2 2 5 2 4" xfId="13769" xr:uid="{00000000-0005-0000-0000-0000313B0000}"/>
    <cellStyle name="Normal 2 2 3 2 2 5 2 4 2" xfId="13770" xr:uid="{00000000-0005-0000-0000-0000323B0000}"/>
    <cellStyle name="Normal 2 2 3 2 2 5 2 5" xfId="13771" xr:uid="{00000000-0005-0000-0000-0000333B0000}"/>
    <cellStyle name="Normal 2 2 3 2 2 5 2 5 2" xfId="13772" xr:uid="{00000000-0005-0000-0000-0000343B0000}"/>
    <cellStyle name="Normal 2 2 3 2 2 5 2 6" xfId="13773" xr:uid="{00000000-0005-0000-0000-0000353B0000}"/>
    <cellStyle name="Normal 2 2 3 2 2 5 2 6 2" xfId="13774" xr:uid="{00000000-0005-0000-0000-0000363B0000}"/>
    <cellStyle name="Normal 2 2 3 2 2 5 2 7" xfId="13775" xr:uid="{00000000-0005-0000-0000-0000373B0000}"/>
    <cellStyle name="Normal 2 2 3 2 2 5 2 7 2" xfId="13776" xr:uid="{00000000-0005-0000-0000-0000383B0000}"/>
    <cellStyle name="Normal 2 2 3 2 2 5 2 8" xfId="13777" xr:uid="{00000000-0005-0000-0000-0000393B0000}"/>
    <cellStyle name="Normal 2 2 3 2 2 5 2 8 2" xfId="13778" xr:uid="{00000000-0005-0000-0000-00003A3B0000}"/>
    <cellStyle name="Normal 2 2 3 2 2 5 2 9" xfId="13779" xr:uid="{00000000-0005-0000-0000-00003B3B0000}"/>
    <cellStyle name="Normal 2 2 3 2 2 5 2 9 2" xfId="13780" xr:uid="{00000000-0005-0000-0000-00003C3B0000}"/>
    <cellStyle name="Normal 2 2 3 2 2 5 20" xfId="13781" xr:uid="{00000000-0005-0000-0000-00003D3B0000}"/>
    <cellStyle name="Normal 2 2 3 2 2 5 20 2" xfId="13782" xr:uid="{00000000-0005-0000-0000-00003E3B0000}"/>
    <cellStyle name="Normal 2 2 3 2 2 5 21" xfId="13783" xr:uid="{00000000-0005-0000-0000-00003F3B0000}"/>
    <cellStyle name="Normal 2 2 3 2 2 5 21 2" xfId="13784" xr:uid="{00000000-0005-0000-0000-0000403B0000}"/>
    <cellStyle name="Normal 2 2 3 2 2 5 22" xfId="13785" xr:uid="{00000000-0005-0000-0000-0000413B0000}"/>
    <cellStyle name="Normal 2 2 3 2 2 5 22 2" xfId="13786" xr:uid="{00000000-0005-0000-0000-0000423B0000}"/>
    <cellStyle name="Normal 2 2 3 2 2 5 23" xfId="13787" xr:uid="{00000000-0005-0000-0000-0000433B0000}"/>
    <cellStyle name="Normal 2 2 3 2 2 5 23 2" xfId="13788" xr:uid="{00000000-0005-0000-0000-0000443B0000}"/>
    <cellStyle name="Normal 2 2 3 2 2 5 24" xfId="13789" xr:uid="{00000000-0005-0000-0000-0000453B0000}"/>
    <cellStyle name="Normal 2 2 3 2 2 5 3" xfId="13790" xr:uid="{00000000-0005-0000-0000-0000463B0000}"/>
    <cellStyle name="Normal 2 2 3 2 2 5 3 10" xfId="13791" xr:uid="{00000000-0005-0000-0000-0000473B0000}"/>
    <cellStyle name="Normal 2 2 3 2 2 5 3 10 2" xfId="13792" xr:uid="{00000000-0005-0000-0000-0000483B0000}"/>
    <cellStyle name="Normal 2 2 3 2 2 5 3 11" xfId="13793" xr:uid="{00000000-0005-0000-0000-0000493B0000}"/>
    <cellStyle name="Normal 2 2 3 2 2 5 3 11 2" xfId="13794" xr:uid="{00000000-0005-0000-0000-00004A3B0000}"/>
    <cellStyle name="Normal 2 2 3 2 2 5 3 12" xfId="13795" xr:uid="{00000000-0005-0000-0000-00004B3B0000}"/>
    <cellStyle name="Normal 2 2 3 2 2 5 3 12 2" xfId="13796" xr:uid="{00000000-0005-0000-0000-00004C3B0000}"/>
    <cellStyle name="Normal 2 2 3 2 2 5 3 13" xfId="13797" xr:uid="{00000000-0005-0000-0000-00004D3B0000}"/>
    <cellStyle name="Normal 2 2 3 2 2 5 3 13 2" xfId="13798" xr:uid="{00000000-0005-0000-0000-00004E3B0000}"/>
    <cellStyle name="Normal 2 2 3 2 2 5 3 14" xfId="13799" xr:uid="{00000000-0005-0000-0000-00004F3B0000}"/>
    <cellStyle name="Normal 2 2 3 2 2 5 3 14 2" xfId="13800" xr:uid="{00000000-0005-0000-0000-0000503B0000}"/>
    <cellStyle name="Normal 2 2 3 2 2 5 3 15" xfId="13801" xr:uid="{00000000-0005-0000-0000-0000513B0000}"/>
    <cellStyle name="Normal 2 2 3 2 2 5 3 15 2" xfId="13802" xr:uid="{00000000-0005-0000-0000-0000523B0000}"/>
    <cellStyle name="Normal 2 2 3 2 2 5 3 16" xfId="13803" xr:uid="{00000000-0005-0000-0000-0000533B0000}"/>
    <cellStyle name="Normal 2 2 3 2 2 5 3 16 2" xfId="13804" xr:uid="{00000000-0005-0000-0000-0000543B0000}"/>
    <cellStyle name="Normal 2 2 3 2 2 5 3 17" xfId="13805" xr:uid="{00000000-0005-0000-0000-0000553B0000}"/>
    <cellStyle name="Normal 2 2 3 2 2 5 3 17 2" xfId="13806" xr:uid="{00000000-0005-0000-0000-0000563B0000}"/>
    <cellStyle name="Normal 2 2 3 2 2 5 3 18" xfId="13807" xr:uid="{00000000-0005-0000-0000-0000573B0000}"/>
    <cellStyle name="Normal 2 2 3 2 2 5 3 18 2" xfId="13808" xr:uid="{00000000-0005-0000-0000-0000583B0000}"/>
    <cellStyle name="Normal 2 2 3 2 2 5 3 19" xfId="13809" xr:uid="{00000000-0005-0000-0000-0000593B0000}"/>
    <cellStyle name="Normal 2 2 3 2 2 5 3 19 2" xfId="13810" xr:uid="{00000000-0005-0000-0000-00005A3B0000}"/>
    <cellStyle name="Normal 2 2 3 2 2 5 3 2" xfId="13811" xr:uid="{00000000-0005-0000-0000-00005B3B0000}"/>
    <cellStyle name="Normal 2 2 3 2 2 5 3 2 2" xfId="13812" xr:uid="{00000000-0005-0000-0000-00005C3B0000}"/>
    <cellStyle name="Normal 2 2 3 2 2 5 3 20" xfId="13813" xr:uid="{00000000-0005-0000-0000-00005D3B0000}"/>
    <cellStyle name="Normal 2 2 3 2 2 5 3 20 2" xfId="13814" xr:uid="{00000000-0005-0000-0000-00005E3B0000}"/>
    <cellStyle name="Normal 2 2 3 2 2 5 3 21" xfId="13815" xr:uid="{00000000-0005-0000-0000-00005F3B0000}"/>
    <cellStyle name="Normal 2 2 3 2 2 5 3 21 2" xfId="13816" xr:uid="{00000000-0005-0000-0000-0000603B0000}"/>
    <cellStyle name="Normal 2 2 3 2 2 5 3 22" xfId="13817" xr:uid="{00000000-0005-0000-0000-0000613B0000}"/>
    <cellStyle name="Normal 2 2 3 2 2 5 3 3" xfId="13818" xr:uid="{00000000-0005-0000-0000-0000623B0000}"/>
    <cellStyle name="Normal 2 2 3 2 2 5 3 3 2" xfId="13819" xr:uid="{00000000-0005-0000-0000-0000633B0000}"/>
    <cellStyle name="Normal 2 2 3 2 2 5 3 4" xfId="13820" xr:uid="{00000000-0005-0000-0000-0000643B0000}"/>
    <cellStyle name="Normal 2 2 3 2 2 5 3 4 2" xfId="13821" xr:uid="{00000000-0005-0000-0000-0000653B0000}"/>
    <cellStyle name="Normal 2 2 3 2 2 5 3 5" xfId="13822" xr:uid="{00000000-0005-0000-0000-0000663B0000}"/>
    <cellStyle name="Normal 2 2 3 2 2 5 3 5 2" xfId="13823" xr:uid="{00000000-0005-0000-0000-0000673B0000}"/>
    <cellStyle name="Normal 2 2 3 2 2 5 3 6" xfId="13824" xr:uid="{00000000-0005-0000-0000-0000683B0000}"/>
    <cellStyle name="Normal 2 2 3 2 2 5 3 6 2" xfId="13825" xr:uid="{00000000-0005-0000-0000-0000693B0000}"/>
    <cellStyle name="Normal 2 2 3 2 2 5 3 7" xfId="13826" xr:uid="{00000000-0005-0000-0000-00006A3B0000}"/>
    <cellStyle name="Normal 2 2 3 2 2 5 3 7 2" xfId="13827" xr:uid="{00000000-0005-0000-0000-00006B3B0000}"/>
    <cellStyle name="Normal 2 2 3 2 2 5 3 8" xfId="13828" xr:uid="{00000000-0005-0000-0000-00006C3B0000}"/>
    <cellStyle name="Normal 2 2 3 2 2 5 3 8 2" xfId="13829" xr:uid="{00000000-0005-0000-0000-00006D3B0000}"/>
    <cellStyle name="Normal 2 2 3 2 2 5 3 9" xfId="13830" xr:uid="{00000000-0005-0000-0000-00006E3B0000}"/>
    <cellStyle name="Normal 2 2 3 2 2 5 3 9 2" xfId="13831" xr:uid="{00000000-0005-0000-0000-00006F3B0000}"/>
    <cellStyle name="Normal 2 2 3 2 2 5 4" xfId="13832" xr:uid="{00000000-0005-0000-0000-0000703B0000}"/>
    <cellStyle name="Normal 2 2 3 2 2 5 4 2" xfId="13833" xr:uid="{00000000-0005-0000-0000-0000713B0000}"/>
    <cellStyle name="Normal 2 2 3 2 2 5 5" xfId="13834" xr:uid="{00000000-0005-0000-0000-0000723B0000}"/>
    <cellStyle name="Normal 2 2 3 2 2 5 5 2" xfId="13835" xr:uid="{00000000-0005-0000-0000-0000733B0000}"/>
    <cellStyle name="Normal 2 2 3 2 2 5 6" xfId="13836" xr:uid="{00000000-0005-0000-0000-0000743B0000}"/>
    <cellStyle name="Normal 2 2 3 2 2 5 6 2" xfId="13837" xr:uid="{00000000-0005-0000-0000-0000753B0000}"/>
    <cellStyle name="Normal 2 2 3 2 2 5 7" xfId="13838" xr:uid="{00000000-0005-0000-0000-0000763B0000}"/>
    <cellStyle name="Normal 2 2 3 2 2 5 7 2" xfId="13839" xr:uid="{00000000-0005-0000-0000-0000773B0000}"/>
    <cellStyle name="Normal 2 2 3 2 2 5 8" xfId="13840" xr:uid="{00000000-0005-0000-0000-0000783B0000}"/>
    <cellStyle name="Normal 2 2 3 2 2 5 8 2" xfId="13841" xr:uid="{00000000-0005-0000-0000-0000793B0000}"/>
    <cellStyle name="Normal 2 2 3 2 2 5 9" xfId="13842" xr:uid="{00000000-0005-0000-0000-00007A3B0000}"/>
    <cellStyle name="Normal 2 2 3 2 2 5 9 2" xfId="13843" xr:uid="{00000000-0005-0000-0000-00007B3B0000}"/>
    <cellStyle name="Normal 2 2 3 2 2 6" xfId="13844" xr:uid="{00000000-0005-0000-0000-00007C3B0000}"/>
    <cellStyle name="Normal 2 2 3 2 2 6 10" xfId="13845" xr:uid="{00000000-0005-0000-0000-00007D3B0000}"/>
    <cellStyle name="Normal 2 2 3 2 2 6 10 2" xfId="13846" xr:uid="{00000000-0005-0000-0000-00007E3B0000}"/>
    <cellStyle name="Normal 2 2 3 2 2 6 11" xfId="13847" xr:uid="{00000000-0005-0000-0000-00007F3B0000}"/>
    <cellStyle name="Normal 2 2 3 2 2 6 11 2" xfId="13848" xr:uid="{00000000-0005-0000-0000-0000803B0000}"/>
    <cellStyle name="Normal 2 2 3 2 2 6 12" xfId="13849" xr:uid="{00000000-0005-0000-0000-0000813B0000}"/>
    <cellStyle name="Normal 2 2 3 2 2 6 12 2" xfId="13850" xr:uid="{00000000-0005-0000-0000-0000823B0000}"/>
    <cellStyle name="Normal 2 2 3 2 2 6 13" xfId="13851" xr:uid="{00000000-0005-0000-0000-0000833B0000}"/>
    <cellStyle name="Normal 2 2 3 2 2 6 13 2" xfId="13852" xr:uid="{00000000-0005-0000-0000-0000843B0000}"/>
    <cellStyle name="Normal 2 2 3 2 2 6 14" xfId="13853" xr:uid="{00000000-0005-0000-0000-0000853B0000}"/>
    <cellStyle name="Normal 2 2 3 2 2 6 14 2" xfId="13854" xr:uid="{00000000-0005-0000-0000-0000863B0000}"/>
    <cellStyle name="Normal 2 2 3 2 2 6 15" xfId="13855" xr:uid="{00000000-0005-0000-0000-0000873B0000}"/>
    <cellStyle name="Normal 2 2 3 2 2 6 15 2" xfId="13856" xr:uid="{00000000-0005-0000-0000-0000883B0000}"/>
    <cellStyle name="Normal 2 2 3 2 2 6 16" xfId="13857" xr:uid="{00000000-0005-0000-0000-0000893B0000}"/>
    <cellStyle name="Normal 2 2 3 2 2 6 16 2" xfId="13858" xr:uid="{00000000-0005-0000-0000-00008A3B0000}"/>
    <cellStyle name="Normal 2 2 3 2 2 6 17" xfId="13859" xr:uid="{00000000-0005-0000-0000-00008B3B0000}"/>
    <cellStyle name="Normal 2 2 3 2 2 6 17 2" xfId="13860" xr:uid="{00000000-0005-0000-0000-00008C3B0000}"/>
    <cellStyle name="Normal 2 2 3 2 2 6 18" xfId="13861" xr:uid="{00000000-0005-0000-0000-00008D3B0000}"/>
    <cellStyle name="Normal 2 2 3 2 2 6 18 2" xfId="13862" xr:uid="{00000000-0005-0000-0000-00008E3B0000}"/>
    <cellStyle name="Normal 2 2 3 2 2 6 19" xfId="13863" xr:uid="{00000000-0005-0000-0000-00008F3B0000}"/>
    <cellStyle name="Normal 2 2 3 2 2 6 19 2" xfId="13864" xr:uid="{00000000-0005-0000-0000-0000903B0000}"/>
    <cellStyle name="Normal 2 2 3 2 2 6 2" xfId="13865" xr:uid="{00000000-0005-0000-0000-0000913B0000}"/>
    <cellStyle name="Normal 2 2 3 2 2 6 2 2" xfId="13866" xr:uid="{00000000-0005-0000-0000-0000923B0000}"/>
    <cellStyle name="Normal 2 2 3 2 2 6 20" xfId="13867" xr:uid="{00000000-0005-0000-0000-0000933B0000}"/>
    <cellStyle name="Normal 2 2 3 2 2 6 20 2" xfId="13868" xr:uid="{00000000-0005-0000-0000-0000943B0000}"/>
    <cellStyle name="Normal 2 2 3 2 2 6 21" xfId="13869" xr:uid="{00000000-0005-0000-0000-0000953B0000}"/>
    <cellStyle name="Normal 2 2 3 2 2 6 21 2" xfId="13870" xr:uid="{00000000-0005-0000-0000-0000963B0000}"/>
    <cellStyle name="Normal 2 2 3 2 2 6 22" xfId="13871" xr:uid="{00000000-0005-0000-0000-0000973B0000}"/>
    <cellStyle name="Normal 2 2 3 2 2 6 3" xfId="13872" xr:uid="{00000000-0005-0000-0000-0000983B0000}"/>
    <cellStyle name="Normal 2 2 3 2 2 6 3 2" xfId="13873" xr:uid="{00000000-0005-0000-0000-0000993B0000}"/>
    <cellStyle name="Normal 2 2 3 2 2 6 4" xfId="13874" xr:uid="{00000000-0005-0000-0000-00009A3B0000}"/>
    <cellStyle name="Normal 2 2 3 2 2 6 4 2" xfId="13875" xr:uid="{00000000-0005-0000-0000-00009B3B0000}"/>
    <cellStyle name="Normal 2 2 3 2 2 6 5" xfId="13876" xr:uid="{00000000-0005-0000-0000-00009C3B0000}"/>
    <cellStyle name="Normal 2 2 3 2 2 6 5 2" xfId="13877" xr:uid="{00000000-0005-0000-0000-00009D3B0000}"/>
    <cellStyle name="Normal 2 2 3 2 2 6 6" xfId="13878" xr:uid="{00000000-0005-0000-0000-00009E3B0000}"/>
    <cellStyle name="Normal 2 2 3 2 2 6 6 2" xfId="13879" xr:uid="{00000000-0005-0000-0000-00009F3B0000}"/>
    <cellStyle name="Normal 2 2 3 2 2 6 7" xfId="13880" xr:uid="{00000000-0005-0000-0000-0000A03B0000}"/>
    <cellStyle name="Normal 2 2 3 2 2 6 7 2" xfId="13881" xr:uid="{00000000-0005-0000-0000-0000A13B0000}"/>
    <cellStyle name="Normal 2 2 3 2 2 6 8" xfId="13882" xr:uid="{00000000-0005-0000-0000-0000A23B0000}"/>
    <cellStyle name="Normal 2 2 3 2 2 6 8 2" xfId="13883" xr:uid="{00000000-0005-0000-0000-0000A33B0000}"/>
    <cellStyle name="Normal 2 2 3 2 2 6 9" xfId="13884" xr:uid="{00000000-0005-0000-0000-0000A43B0000}"/>
    <cellStyle name="Normal 2 2 3 2 2 6 9 2" xfId="13885" xr:uid="{00000000-0005-0000-0000-0000A53B0000}"/>
    <cellStyle name="Normal 2 2 3 2 2 7" xfId="13886" xr:uid="{00000000-0005-0000-0000-0000A63B0000}"/>
    <cellStyle name="Normal 2 2 3 2 2 7 10" xfId="13887" xr:uid="{00000000-0005-0000-0000-0000A73B0000}"/>
    <cellStyle name="Normal 2 2 3 2 2 7 10 2" xfId="13888" xr:uid="{00000000-0005-0000-0000-0000A83B0000}"/>
    <cellStyle name="Normal 2 2 3 2 2 7 11" xfId="13889" xr:uid="{00000000-0005-0000-0000-0000A93B0000}"/>
    <cellStyle name="Normal 2 2 3 2 2 7 11 2" xfId="13890" xr:uid="{00000000-0005-0000-0000-0000AA3B0000}"/>
    <cellStyle name="Normal 2 2 3 2 2 7 12" xfId="13891" xr:uid="{00000000-0005-0000-0000-0000AB3B0000}"/>
    <cellStyle name="Normal 2 2 3 2 2 7 12 2" xfId="13892" xr:uid="{00000000-0005-0000-0000-0000AC3B0000}"/>
    <cellStyle name="Normal 2 2 3 2 2 7 13" xfId="13893" xr:uid="{00000000-0005-0000-0000-0000AD3B0000}"/>
    <cellStyle name="Normal 2 2 3 2 2 7 13 2" xfId="13894" xr:uid="{00000000-0005-0000-0000-0000AE3B0000}"/>
    <cellStyle name="Normal 2 2 3 2 2 7 14" xfId="13895" xr:uid="{00000000-0005-0000-0000-0000AF3B0000}"/>
    <cellStyle name="Normal 2 2 3 2 2 7 14 2" xfId="13896" xr:uid="{00000000-0005-0000-0000-0000B03B0000}"/>
    <cellStyle name="Normal 2 2 3 2 2 7 15" xfId="13897" xr:uid="{00000000-0005-0000-0000-0000B13B0000}"/>
    <cellStyle name="Normal 2 2 3 2 2 7 15 2" xfId="13898" xr:uid="{00000000-0005-0000-0000-0000B23B0000}"/>
    <cellStyle name="Normal 2 2 3 2 2 7 16" xfId="13899" xr:uid="{00000000-0005-0000-0000-0000B33B0000}"/>
    <cellStyle name="Normal 2 2 3 2 2 7 16 2" xfId="13900" xr:uid="{00000000-0005-0000-0000-0000B43B0000}"/>
    <cellStyle name="Normal 2 2 3 2 2 7 17" xfId="13901" xr:uid="{00000000-0005-0000-0000-0000B53B0000}"/>
    <cellStyle name="Normal 2 2 3 2 2 7 17 2" xfId="13902" xr:uid="{00000000-0005-0000-0000-0000B63B0000}"/>
    <cellStyle name="Normal 2 2 3 2 2 7 18" xfId="13903" xr:uid="{00000000-0005-0000-0000-0000B73B0000}"/>
    <cellStyle name="Normal 2 2 3 2 2 7 18 2" xfId="13904" xr:uid="{00000000-0005-0000-0000-0000B83B0000}"/>
    <cellStyle name="Normal 2 2 3 2 2 7 19" xfId="13905" xr:uid="{00000000-0005-0000-0000-0000B93B0000}"/>
    <cellStyle name="Normal 2 2 3 2 2 7 19 2" xfId="13906" xr:uid="{00000000-0005-0000-0000-0000BA3B0000}"/>
    <cellStyle name="Normal 2 2 3 2 2 7 2" xfId="13907" xr:uid="{00000000-0005-0000-0000-0000BB3B0000}"/>
    <cellStyle name="Normal 2 2 3 2 2 7 2 2" xfId="13908" xr:uid="{00000000-0005-0000-0000-0000BC3B0000}"/>
    <cellStyle name="Normal 2 2 3 2 2 7 20" xfId="13909" xr:uid="{00000000-0005-0000-0000-0000BD3B0000}"/>
    <cellStyle name="Normal 2 2 3 2 2 7 20 2" xfId="13910" xr:uid="{00000000-0005-0000-0000-0000BE3B0000}"/>
    <cellStyle name="Normal 2 2 3 2 2 7 21" xfId="13911" xr:uid="{00000000-0005-0000-0000-0000BF3B0000}"/>
    <cellStyle name="Normal 2 2 3 2 2 7 21 2" xfId="13912" xr:uid="{00000000-0005-0000-0000-0000C03B0000}"/>
    <cellStyle name="Normal 2 2 3 2 2 7 22" xfId="13913" xr:uid="{00000000-0005-0000-0000-0000C13B0000}"/>
    <cellStyle name="Normal 2 2 3 2 2 7 3" xfId="13914" xr:uid="{00000000-0005-0000-0000-0000C23B0000}"/>
    <cellStyle name="Normal 2 2 3 2 2 7 3 2" xfId="13915" xr:uid="{00000000-0005-0000-0000-0000C33B0000}"/>
    <cellStyle name="Normal 2 2 3 2 2 7 4" xfId="13916" xr:uid="{00000000-0005-0000-0000-0000C43B0000}"/>
    <cellStyle name="Normal 2 2 3 2 2 7 4 2" xfId="13917" xr:uid="{00000000-0005-0000-0000-0000C53B0000}"/>
    <cellStyle name="Normal 2 2 3 2 2 7 5" xfId="13918" xr:uid="{00000000-0005-0000-0000-0000C63B0000}"/>
    <cellStyle name="Normal 2 2 3 2 2 7 5 2" xfId="13919" xr:uid="{00000000-0005-0000-0000-0000C73B0000}"/>
    <cellStyle name="Normal 2 2 3 2 2 7 6" xfId="13920" xr:uid="{00000000-0005-0000-0000-0000C83B0000}"/>
    <cellStyle name="Normal 2 2 3 2 2 7 6 2" xfId="13921" xr:uid="{00000000-0005-0000-0000-0000C93B0000}"/>
    <cellStyle name="Normal 2 2 3 2 2 7 7" xfId="13922" xr:uid="{00000000-0005-0000-0000-0000CA3B0000}"/>
    <cellStyle name="Normal 2 2 3 2 2 7 7 2" xfId="13923" xr:uid="{00000000-0005-0000-0000-0000CB3B0000}"/>
    <cellStyle name="Normal 2 2 3 2 2 7 8" xfId="13924" xr:uid="{00000000-0005-0000-0000-0000CC3B0000}"/>
    <cellStyle name="Normal 2 2 3 2 2 7 8 2" xfId="13925" xr:uid="{00000000-0005-0000-0000-0000CD3B0000}"/>
    <cellStyle name="Normal 2 2 3 2 2 7 9" xfId="13926" xr:uid="{00000000-0005-0000-0000-0000CE3B0000}"/>
    <cellStyle name="Normal 2 2 3 2 2 7 9 2" xfId="13927" xr:uid="{00000000-0005-0000-0000-0000CF3B0000}"/>
    <cellStyle name="Normal 2 2 3 2 2 8" xfId="13928" xr:uid="{00000000-0005-0000-0000-0000D03B0000}"/>
    <cellStyle name="Normal 2 2 3 2 2 8 2" xfId="13929" xr:uid="{00000000-0005-0000-0000-0000D13B0000}"/>
    <cellStyle name="Normal 2 2 3 2 2 9" xfId="13930" xr:uid="{00000000-0005-0000-0000-0000D23B0000}"/>
    <cellStyle name="Normal 2 2 3 2 2 9 2" xfId="13931" xr:uid="{00000000-0005-0000-0000-0000D33B0000}"/>
    <cellStyle name="Normal 2 2 3 2 20" xfId="13932" xr:uid="{00000000-0005-0000-0000-0000D43B0000}"/>
    <cellStyle name="Normal 2 2 3 2 20 2" xfId="13933" xr:uid="{00000000-0005-0000-0000-0000D53B0000}"/>
    <cellStyle name="Normal 2 2 3 2 21" xfId="13934" xr:uid="{00000000-0005-0000-0000-0000D63B0000}"/>
    <cellStyle name="Normal 2 2 3 2 21 2" xfId="13935" xr:uid="{00000000-0005-0000-0000-0000D73B0000}"/>
    <cellStyle name="Normal 2 2 3 2 22" xfId="13936" xr:uid="{00000000-0005-0000-0000-0000D83B0000}"/>
    <cellStyle name="Normal 2 2 3 2 22 2" xfId="13937" xr:uid="{00000000-0005-0000-0000-0000D93B0000}"/>
    <cellStyle name="Normal 2 2 3 2 23" xfId="13938" xr:uid="{00000000-0005-0000-0000-0000DA3B0000}"/>
    <cellStyle name="Normal 2 2 3 2 23 2" xfId="13939" xr:uid="{00000000-0005-0000-0000-0000DB3B0000}"/>
    <cellStyle name="Normal 2 2 3 2 24" xfId="13940" xr:uid="{00000000-0005-0000-0000-0000DC3B0000}"/>
    <cellStyle name="Normal 2 2 3 2 24 2" xfId="13941" xr:uid="{00000000-0005-0000-0000-0000DD3B0000}"/>
    <cellStyle name="Normal 2 2 3 2 25" xfId="13942" xr:uid="{00000000-0005-0000-0000-0000DE3B0000}"/>
    <cellStyle name="Normal 2 2 3 2 25 2" xfId="13943" xr:uid="{00000000-0005-0000-0000-0000DF3B0000}"/>
    <cellStyle name="Normal 2 2 3 2 26" xfId="13944" xr:uid="{00000000-0005-0000-0000-0000E03B0000}"/>
    <cellStyle name="Normal 2 2 3 2 26 2" xfId="13945" xr:uid="{00000000-0005-0000-0000-0000E13B0000}"/>
    <cellStyle name="Normal 2 2 3 2 27" xfId="13946" xr:uid="{00000000-0005-0000-0000-0000E23B0000}"/>
    <cellStyle name="Normal 2 2 3 2 27 2" xfId="13947" xr:uid="{00000000-0005-0000-0000-0000E33B0000}"/>
    <cellStyle name="Normal 2 2 3 2 28" xfId="13948" xr:uid="{00000000-0005-0000-0000-0000E43B0000}"/>
    <cellStyle name="Normal 2 2 3 2 28 2" xfId="13949" xr:uid="{00000000-0005-0000-0000-0000E53B0000}"/>
    <cellStyle name="Normal 2 2 3 2 29" xfId="13950" xr:uid="{00000000-0005-0000-0000-0000E63B0000}"/>
    <cellStyle name="Normal 2 2 3 2 29 2" xfId="13951" xr:uid="{00000000-0005-0000-0000-0000E73B0000}"/>
    <cellStyle name="Normal 2 2 3 2 3" xfId="13952" xr:uid="{00000000-0005-0000-0000-0000E83B0000}"/>
    <cellStyle name="Normal 2 2 3 2 3 10" xfId="13953" xr:uid="{00000000-0005-0000-0000-0000E93B0000}"/>
    <cellStyle name="Normal 2 2 3 2 3 10 2" xfId="13954" xr:uid="{00000000-0005-0000-0000-0000EA3B0000}"/>
    <cellStyle name="Normal 2 2 3 2 3 11" xfId="13955" xr:uid="{00000000-0005-0000-0000-0000EB3B0000}"/>
    <cellStyle name="Normal 2 2 3 2 3 11 2" xfId="13956" xr:uid="{00000000-0005-0000-0000-0000EC3B0000}"/>
    <cellStyle name="Normal 2 2 3 2 3 12" xfId="13957" xr:uid="{00000000-0005-0000-0000-0000ED3B0000}"/>
    <cellStyle name="Normal 2 2 3 2 3 12 2" xfId="13958" xr:uid="{00000000-0005-0000-0000-0000EE3B0000}"/>
    <cellStyle name="Normal 2 2 3 2 3 13" xfId="13959" xr:uid="{00000000-0005-0000-0000-0000EF3B0000}"/>
    <cellStyle name="Normal 2 2 3 2 3 13 2" xfId="13960" xr:uid="{00000000-0005-0000-0000-0000F03B0000}"/>
    <cellStyle name="Normal 2 2 3 2 3 14" xfId="13961" xr:uid="{00000000-0005-0000-0000-0000F13B0000}"/>
    <cellStyle name="Normal 2 2 3 2 3 14 2" xfId="13962" xr:uid="{00000000-0005-0000-0000-0000F23B0000}"/>
    <cellStyle name="Normal 2 2 3 2 3 15" xfId="13963" xr:uid="{00000000-0005-0000-0000-0000F33B0000}"/>
    <cellStyle name="Normal 2 2 3 2 3 15 2" xfId="13964" xr:uid="{00000000-0005-0000-0000-0000F43B0000}"/>
    <cellStyle name="Normal 2 2 3 2 3 16" xfId="13965" xr:uid="{00000000-0005-0000-0000-0000F53B0000}"/>
    <cellStyle name="Normal 2 2 3 2 3 16 2" xfId="13966" xr:uid="{00000000-0005-0000-0000-0000F63B0000}"/>
    <cellStyle name="Normal 2 2 3 2 3 17" xfId="13967" xr:uid="{00000000-0005-0000-0000-0000F73B0000}"/>
    <cellStyle name="Normal 2 2 3 2 3 17 2" xfId="13968" xr:uid="{00000000-0005-0000-0000-0000F83B0000}"/>
    <cellStyle name="Normal 2 2 3 2 3 18" xfId="13969" xr:uid="{00000000-0005-0000-0000-0000F93B0000}"/>
    <cellStyle name="Normal 2 2 3 2 3 18 2" xfId="13970" xr:uid="{00000000-0005-0000-0000-0000FA3B0000}"/>
    <cellStyle name="Normal 2 2 3 2 3 19" xfId="13971" xr:uid="{00000000-0005-0000-0000-0000FB3B0000}"/>
    <cellStyle name="Normal 2 2 3 2 3 19 2" xfId="13972" xr:uid="{00000000-0005-0000-0000-0000FC3B0000}"/>
    <cellStyle name="Normal 2 2 3 2 3 2" xfId="13973" xr:uid="{00000000-0005-0000-0000-0000FD3B0000}"/>
    <cellStyle name="Normal 2 2 3 2 3 2 10" xfId="13974" xr:uid="{00000000-0005-0000-0000-0000FE3B0000}"/>
    <cellStyle name="Normal 2 2 3 2 3 2 10 2" xfId="13975" xr:uid="{00000000-0005-0000-0000-0000FF3B0000}"/>
    <cellStyle name="Normal 2 2 3 2 3 2 11" xfId="13976" xr:uid="{00000000-0005-0000-0000-0000003C0000}"/>
    <cellStyle name="Normal 2 2 3 2 3 2 11 2" xfId="13977" xr:uid="{00000000-0005-0000-0000-0000013C0000}"/>
    <cellStyle name="Normal 2 2 3 2 3 2 12" xfId="13978" xr:uid="{00000000-0005-0000-0000-0000023C0000}"/>
    <cellStyle name="Normal 2 2 3 2 3 2 12 2" xfId="13979" xr:uid="{00000000-0005-0000-0000-0000033C0000}"/>
    <cellStyle name="Normal 2 2 3 2 3 2 13" xfId="13980" xr:uid="{00000000-0005-0000-0000-0000043C0000}"/>
    <cellStyle name="Normal 2 2 3 2 3 2 13 2" xfId="13981" xr:uid="{00000000-0005-0000-0000-0000053C0000}"/>
    <cellStyle name="Normal 2 2 3 2 3 2 14" xfId="13982" xr:uid="{00000000-0005-0000-0000-0000063C0000}"/>
    <cellStyle name="Normal 2 2 3 2 3 2 14 2" xfId="13983" xr:uid="{00000000-0005-0000-0000-0000073C0000}"/>
    <cellStyle name="Normal 2 2 3 2 3 2 15" xfId="13984" xr:uid="{00000000-0005-0000-0000-0000083C0000}"/>
    <cellStyle name="Normal 2 2 3 2 3 2 15 2" xfId="13985" xr:uid="{00000000-0005-0000-0000-0000093C0000}"/>
    <cellStyle name="Normal 2 2 3 2 3 2 16" xfId="13986" xr:uid="{00000000-0005-0000-0000-00000A3C0000}"/>
    <cellStyle name="Normal 2 2 3 2 3 2 16 2" xfId="13987" xr:uid="{00000000-0005-0000-0000-00000B3C0000}"/>
    <cellStyle name="Normal 2 2 3 2 3 2 17" xfId="13988" xr:uid="{00000000-0005-0000-0000-00000C3C0000}"/>
    <cellStyle name="Normal 2 2 3 2 3 2 17 2" xfId="13989" xr:uid="{00000000-0005-0000-0000-00000D3C0000}"/>
    <cellStyle name="Normal 2 2 3 2 3 2 18" xfId="13990" xr:uid="{00000000-0005-0000-0000-00000E3C0000}"/>
    <cellStyle name="Normal 2 2 3 2 3 2 18 2" xfId="13991" xr:uid="{00000000-0005-0000-0000-00000F3C0000}"/>
    <cellStyle name="Normal 2 2 3 2 3 2 19" xfId="13992" xr:uid="{00000000-0005-0000-0000-0000103C0000}"/>
    <cellStyle name="Normal 2 2 3 2 3 2 19 2" xfId="13993" xr:uid="{00000000-0005-0000-0000-0000113C0000}"/>
    <cellStyle name="Normal 2 2 3 2 3 2 2" xfId="13994" xr:uid="{00000000-0005-0000-0000-0000123C0000}"/>
    <cellStyle name="Normal 2 2 3 2 3 2 2 10" xfId="13995" xr:uid="{00000000-0005-0000-0000-0000133C0000}"/>
    <cellStyle name="Normal 2 2 3 2 3 2 2 10 2" xfId="13996" xr:uid="{00000000-0005-0000-0000-0000143C0000}"/>
    <cellStyle name="Normal 2 2 3 2 3 2 2 11" xfId="13997" xr:uid="{00000000-0005-0000-0000-0000153C0000}"/>
    <cellStyle name="Normal 2 2 3 2 3 2 2 11 2" xfId="13998" xr:uid="{00000000-0005-0000-0000-0000163C0000}"/>
    <cellStyle name="Normal 2 2 3 2 3 2 2 12" xfId="13999" xr:uid="{00000000-0005-0000-0000-0000173C0000}"/>
    <cellStyle name="Normal 2 2 3 2 3 2 2 12 2" xfId="14000" xr:uid="{00000000-0005-0000-0000-0000183C0000}"/>
    <cellStyle name="Normal 2 2 3 2 3 2 2 13" xfId="14001" xr:uid="{00000000-0005-0000-0000-0000193C0000}"/>
    <cellStyle name="Normal 2 2 3 2 3 2 2 13 2" xfId="14002" xr:uid="{00000000-0005-0000-0000-00001A3C0000}"/>
    <cellStyle name="Normal 2 2 3 2 3 2 2 14" xfId="14003" xr:uid="{00000000-0005-0000-0000-00001B3C0000}"/>
    <cellStyle name="Normal 2 2 3 2 3 2 2 14 2" xfId="14004" xr:uid="{00000000-0005-0000-0000-00001C3C0000}"/>
    <cellStyle name="Normal 2 2 3 2 3 2 2 15" xfId="14005" xr:uid="{00000000-0005-0000-0000-00001D3C0000}"/>
    <cellStyle name="Normal 2 2 3 2 3 2 2 15 2" xfId="14006" xr:uid="{00000000-0005-0000-0000-00001E3C0000}"/>
    <cellStyle name="Normal 2 2 3 2 3 2 2 16" xfId="14007" xr:uid="{00000000-0005-0000-0000-00001F3C0000}"/>
    <cellStyle name="Normal 2 2 3 2 3 2 2 16 2" xfId="14008" xr:uid="{00000000-0005-0000-0000-0000203C0000}"/>
    <cellStyle name="Normal 2 2 3 2 3 2 2 17" xfId="14009" xr:uid="{00000000-0005-0000-0000-0000213C0000}"/>
    <cellStyle name="Normal 2 2 3 2 3 2 2 17 2" xfId="14010" xr:uid="{00000000-0005-0000-0000-0000223C0000}"/>
    <cellStyle name="Normal 2 2 3 2 3 2 2 18" xfId="14011" xr:uid="{00000000-0005-0000-0000-0000233C0000}"/>
    <cellStyle name="Normal 2 2 3 2 3 2 2 18 2" xfId="14012" xr:uid="{00000000-0005-0000-0000-0000243C0000}"/>
    <cellStyle name="Normal 2 2 3 2 3 2 2 19" xfId="14013" xr:uid="{00000000-0005-0000-0000-0000253C0000}"/>
    <cellStyle name="Normal 2 2 3 2 3 2 2 19 2" xfId="14014" xr:uid="{00000000-0005-0000-0000-0000263C0000}"/>
    <cellStyle name="Normal 2 2 3 2 3 2 2 2" xfId="14015" xr:uid="{00000000-0005-0000-0000-0000273C0000}"/>
    <cellStyle name="Normal 2 2 3 2 3 2 2 2 2" xfId="14016" xr:uid="{00000000-0005-0000-0000-0000283C0000}"/>
    <cellStyle name="Normal 2 2 3 2 3 2 2 20" xfId="14017" xr:uid="{00000000-0005-0000-0000-0000293C0000}"/>
    <cellStyle name="Normal 2 2 3 2 3 2 2 20 2" xfId="14018" xr:uid="{00000000-0005-0000-0000-00002A3C0000}"/>
    <cellStyle name="Normal 2 2 3 2 3 2 2 21" xfId="14019" xr:uid="{00000000-0005-0000-0000-00002B3C0000}"/>
    <cellStyle name="Normal 2 2 3 2 3 2 2 21 2" xfId="14020" xr:uid="{00000000-0005-0000-0000-00002C3C0000}"/>
    <cellStyle name="Normal 2 2 3 2 3 2 2 22" xfId="14021" xr:uid="{00000000-0005-0000-0000-00002D3C0000}"/>
    <cellStyle name="Normal 2 2 3 2 3 2 2 3" xfId="14022" xr:uid="{00000000-0005-0000-0000-00002E3C0000}"/>
    <cellStyle name="Normal 2 2 3 2 3 2 2 3 2" xfId="14023" xr:uid="{00000000-0005-0000-0000-00002F3C0000}"/>
    <cellStyle name="Normal 2 2 3 2 3 2 2 4" xfId="14024" xr:uid="{00000000-0005-0000-0000-0000303C0000}"/>
    <cellStyle name="Normal 2 2 3 2 3 2 2 4 2" xfId="14025" xr:uid="{00000000-0005-0000-0000-0000313C0000}"/>
    <cellStyle name="Normal 2 2 3 2 3 2 2 5" xfId="14026" xr:uid="{00000000-0005-0000-0000-0000323C0000}"/>
    <cellStyle name="Normal 2 2 3 2 3 2 2 5 2" xfId="14027" xr:uid="{00000000-0005-0000-0000-0000333C0000}"/>
    <cellStyle name="Normal 2 2 3 2 3 2 2 6" xfId="14028" xr:uid="{00000000-0005-0000-0000-0000343C0000}"/>
    <cellStyle name="Normal 2 2 3 2 3 2 2 6 2" xfId="14029" xr:uid="{00000000-0005-0000-0000-0000353C0000}"/>
    <cellStyle name="Normal 2 2 3 2 3 2 2 7" xfId="14030" xr:uid="{00000000-0005-0000-0000-0000363C0000}"/>
    <cellStyle name="Normal 2 2 3 2 3 2 2 7 2" xfId="14031" xr:uid="{00000000-0005-0000-0000-0000373C0000}"/>
    <cellStyle name="Normal 2 2 3 2 3 2 2 8" xfId="14032" xr:uid="{00000000-0005-0000-0000-0000383C0000}"/>
    <cellStyle name="Normal 2 2 3 2 3 2 2 8 2" xfId="14033" xr:uid="{00000000-0005-0000-0000-0000393C0000}"/>
    <cellStyle name="Normal 2 2 3 2 3 2 2 9" xfId="14034" xr:uid="{00000000-0005-0000-0000-00003A3C0000}"/>
    <cellStyle name="Normal 2 2 3 2 3 2 2 9 2" xfId="14035" xr:uid="{00000000-0005-0000-0000-00003B3C0000}"/>
    <cellStyle name="Normal 2 2 3 2 3 2 20" xfId="14036" xr:uid="{00000000-0005-0000-0000-00003C3C0000}"/>
    <cellStyle name="Normal 2 2 3 2 3 2 20 2" xfId="14037" xr:uid="{00000000-0005-0000-0000-00003D3C0000}"/>
    <cellStyle name="Normal 2 2 3 2 3 2 21" xfId="14038" xr:uid="{00000000-0005-0000-0000-00003E3C0000}"/>
    <cellStyle name="Normal 2 2 3 2 3 2 21 2" xfId="14039" xr:uid="{00000000-0005-0000-0000-00003F3C0000}"/>
    <cellStyle name="Normal 2 2 3 2 3 2 22" xfId="14040" xr:uid="{00000000-0005-0000-0000-0000403C0000}"/>
    <cellStyle name="Normal 2 2 3 2 3 2 22 2" xfId="14041" xr:uid="{00000000-0005-0000-0000-0000413C0000}"/>
    <cellStyle name="Normal 2 2 3 2 3 2 23" xfId="14042" xr:uid="{00000000-0005-0000-0000-0000423C0000}"/>
    <cellStyle name="Normal 2 2 3 2 3 2 23 2" xfId="14043" xr:uid="{00000000-0005-0000-0000-0000433C0000}"/>
    <cellStyle name="Normal 2 2 3 2 3 2 24" xfId="14044" xr:uid="{00000000-0005-0000-0000-0000443C0000}"/>
    <cellStyle name="Normal 2 2 3 2 3 2 3" xfId="14045" xr:uid="{00000000-0005-0000-0000-0000453C0000}"/>
    <cellStyle name="Normal 2 2 3 2 3 2 3 10" xfId="14046" xr:uid="{00000000-0005-0000-0000-0000463C0000}"/>
    <cellStyle name="Normal 2 2 3 2 3 2 3 10 2" xfId="14047" xr:uid="{00000000-0005-0000-0000-0000473C0000}"/>
    <cellStyle name="Normal 2 2 3 2 3 2 3 11" xfId="14048" xr:uid="{00000000-0005-0000-0000-0000483C0000}"/>
    <cellStyle name="Normal 2 2 3 2 3 2 3 11 2" xfId="14049" xr:uid="{00000000-0005-0000-0000-0000493C0000}"/>
    <cellStyle name="Normal 2 2 3 2 3 2 3 12" xfId="14050" xr:uid="{00000000-0005-0000-0000-00004A3C0000}"/>
    <cellStyle name="Normal 2 2 3 2 3 2 3 12 2" xfId="14051" xr:uid="{00000000-0005-0000-0000-00004B3C0000}"/>
    <cellStyle name="Normal 2 2 3 2 3 2 3 13" xfId="14052" xr:uid="{00000000-0005-0000-0000-00004C3C0000}"/>
    <cellStyle name="Normal 2 2 3 2 3 2 3 13 2" xfId="14053" xr:uid="{00000000-0005-0000-0000-00004D3C0000}"/>
    <cellStyle name="Normal 2 2 3 2 3 2 3 14" xfId="14054" xr:uid="{00000000-0005-0000-0000-00004E3C0000}"/>
    <cellStyle name="Normal 2 2 3 2 3 2 3 14 2" xfId="14055" xr:uid="{00000000-0005-0000-0000-00004F3C0000}"/>
    <cellStyle name="Normal 2 2 3 2 3 2 3 15" xfId="14056" xr:uid="{00000000-0005-0000-0000-0000503C0000}"/>
    <cellStyle name="Normal 2 2 3 2 3 2 3 15 2" xfId="14057" xr:uid="{00000000-0005-0000-0000-0000513C0000}"/>
    <cellStyle name="Normal 2 2 3 2 3 2 3 16" xfId="14058" xr:uid="{00000000-0005-0000-0000-0000523C0000}"/>
    <cellStyle name="Normal 2 2 3 2 3 2 3 16 2" xfId="14059" xr:uid="{00000000-0005-0000-0000-0000533C0000}"/>
    <cellStyle name="Normal 2 2 3 2 3 2 3 17" xfId="14060" xr:uid="{00000000-0005-0000-0000-0000543C0000}"/>
    <cellStyle name="Normal 2 2 3 2 3 2 3 17 2" xfId="14061" xr:uid="{00000000-0005-0000-0000-0000553C0000}"/>
    <cellStyle name="Normal 2 2 3 2 3 2 3 18" xfId="14062" xr:uid="{00000000-0005-0000-0000-0000563C0000}"/>
    <cellStyle name="Normal 2 2 3 2 3 2 3 18 2" xfId="14063" xr:uid="{00000000-0005-0000-0000-0000573C0000}"/>
    <cellStyle name="Normal 2 2 3 2 3 2 3 19" xfId="14064" xr:uid="{00000000-0005-0000-0000-0000583C0000}"/>
    <cellStyle name="Normal 2 2 3 2 3 2 3 19 2" xfId="14065" xr:uid="{00000000-0005-0000-0000-0000593C0000}"/>
    <cellStyle name="Normal 2 2 3 2 3 2 3 2" xfId="14066" xr:uid="{00000000-0005-0000-0000-00005A3C0000}"/>
    <cellStyle name="Normal 2 2 3 2 3 2 3 2 2" xfId="14067" xr:uid="{00000000-0005-0000-0000-00005B3C0000}"/>
    <cellStyle name="Normal 2 2 3 2 3 2 3 20" xfId="14068" xr:uid="{00000000-0005-0000-0000-00005C3C0000}"/>
    <cellStyle name="Normal 2 2 3 2 3 2 3 20 2" xfId="14069" xr:uid="{00000000-0005-0000-0000-00005D3C0000}"/>
    <cellStyle name="Normal 2 2 3 2 3 2 3 21" xfId="14070" xr:uid="{00000000-0005-0000-0000-00005E3C0000}"/>
    <cellStyle name="Normal 2 2 3 2 3 2 3 21 2" xfId="14071" xr:uid="{00000000-0005-0000-0000-00005F3C0000}"/>
    <cellStyle name="Normal 2 2 3 2 3 2 3 22" xfId="14072" xr:uid="{00000000-0005-0000-0000-0000603C0000}"/>
    <cellStyle name="Normal 2 2 3 2 3 2 3 3" xfId="14073" xr:uid="{00000000-0005-0000-0000-0000613C0000}"/>
    <cellStyle name="Normal 2 2 3 2 3 2 3 3 2" xfId="14074" xr:uid="{00000000-0005-0000-0000-0000623C0000}"/>
    <cellStyle name="Normal 2 2 3 2 3 2 3 4" xfId="14075" xr:uid="{00000000-0005-0000-0000-0000633C0000}"/>
    <cellStyle name="Normal 2 2 3 2 3 2 3 4 2" xfId="14076" xr:uid="{00000000-0005-0000-0000-0000643C0000}"/>
    <cellStyle name="Normal 2 2 3 2 3 2 3 5" xfId="14077" xr:uid="{00000000-0005-0000-0000-0000653C0000}"/>
    <cellStyle name="Normal 2 2 3 2 3 2 3 5 2" xfId="14078" xr:uid="{00000000-0005-0000-0000-0000663C0000}"/>
    <cellStyle name="Normal 2 2 3 2 3 2 3 6" xfId="14079" xr:uid="{00000000-0005-0000-0000-0000673C0000}"/>
    <cellStyle name="Normal 2 2 3 2 3 2 3 6 2" xfId="14080" xr:uid="{00000000-0005-0000-0000-0000683C0000}"/>
    <cellStyle name="Normal 2 2 3 2 3 2 3 7" xfId="14081" xr:uid="{00000000-0005-0000-0000-0000693C0000}"/>
    <cellStyle name="Normal 2 2 3 2 3 2 3 7 2" xfId="14082" xr:uid="{00000000-0005-0000-0000-00006A3C0000}"/>
    <cellStyle name="Normal 2 2 3 2 3 2 3 8" xfId="14083" xr:uid="{00000000-0005-0000-0000-00006B3C0000}"/>
    <cellStyle name="Normal 2 2 3 2 3 2 3 8 2" xfId="14084" xr:uid="{00000000-0005-0000-0000-00006C3C0000}"/>
    <cellStyle name="Normal 2 2 3 2 3 2 3 9" xfId="14085" xr:uid="{00000000-0005-0000-0000-00006D3C0000}"/>
    <cellStyle name="Normal 2 2 3 2 3 2 3 9 2" xfId="14086" xr:uid="{00000000-0005-0000-0000-00006E3C0000}"/>
    <cellStyle name="Normal 2 2 3 2 3 2 4" xfId="14087" xr:uid="{00000000-0005-0000-0000-00006F3C0000}"/>
    <cellStyle name="Normal 2 2 3 2 3 2 4 2" xfId="14088" xr:uid="{00000000-0005-0000-0000-0000703C0000}"/>
    <cellStyle name="Normal 2 2 3 2 3 2 5" xfId="14089" xr:uid="{00000000-0005-0000-0000-0000713C0000}"/>
    <cellStyle name="Normal 2 2 3 2 3 2 5 2" xfId="14090" xr:uid="{00000000-0005-0000-0000-0000723C0000}"/>
    <cellStyle name="Normal 2 2 3 2 3 2 6" xfId="14091" xr:uid="{00000000-0005-0000-0000-0000733C0000}"/>
    <cellStyle name="Normal 2 2 3 2 3 2 6 2" xfId="14092" xr:uid="{00000000-0005-0000-0000-0000743C0000}"/>
    <cellStyle name="Normal 2 2 3 2 3 2 7" xfId="14093" xr:uid="{00000000-0005-0000-0000-0000753C0000}"/>
    <cellStyle name="Normal 2 2 3 2 3 2 7 2" xfId="14094" xr:uid="{00000000-0005-0000-0000-0000763C0000}"/>
    <cellStyle name="Normal 2 2 3 2 3 2 8" xfId="14095" xr:uid="{00000000-0005-0000-0000-0000773C0000}"/>
    <cellStyle name="Normal 2 2 3 2 3 2 8 2" xfId="14096" xr:uid="{00000000-0005-0000-0000-0000783C0000}"/>
    <cellStyle name="Normal 2 2 3 2 3 2 9" xfId="14097" xr:uid="{00000000-0005-0000-0000-0000793C0000}"/>
    <cellStyle name="Normal 2 2 3 2 3 2 9 2" xfId="14098" xr:uid="{00000000-0005-0000-0000-00007A3C0000}"/>
    <cellStyle name="Normal 2 2 3 2 3 20" xfId="14099" xr:uid="{00000000-0005-0000-0000-00007B3C0000}"/>
    <cellStyle name="Normal 2 2 3 2 3 20 2" xfId="14100" xr:uid="{00000000-0005-0000-0000-00007C3C0000}"/>
    <cellStyle name="Normal 2 2 3 2 3 21" xfId="14101" xr:uid="{00000000-0005-0000-0000-00007D3C0000}"/>
    <cellStyle name="Normal 2 2 3 2 3 21 2" xfId="14102" xr:uid="{00000000-0005-0000-0000-00007E3C0000}"/>
    <cellStyle name="Normal 2 2 3 2 3 22" xfId="14103" xr:uid="{00000000-0005-0000-0000-00007F3C0000}"/>
    <cellStyle name="Normal 2 2 3 2 3 22 2" xfId="14104" xr:uid="{00000000-0005-0000-0000-0000803C0000}"/>
    <cellStyle name="Normal 2 2 3 2 3 23" xfId="14105" xr:uid="{00000000-0005-0000-0000-0000813C0000}"/>
    <cellStyle name="Normal 2 2 3 2 3 23 2" xfId="14106" xr:uid="{00000000-0005-0000-0000-0000823C0000}"/>
    <cellStyle name="Normal 2 2 3 2 3 24" xfId="14107" xr:uid="{00000000-0005-0000-0000-0000833C0000}"/>
    <cellStyle name="Normal 2 2 3 2 3 24 2" xfId="14108" xr:uid="{00000000-0005-0000-0000-0000843C0000}"/>
    <cellStyle name="Normal 2 2 3 2 3 25" xfId="14109" xr:uid="{00000000-0005-0000-0000-0000853C0000}"/>
    <cellStyle name="Normal 2 2 3 2 3 25 2" xfId="14110" xr:uid="{00000000-0005-0000-0000-0000863C0000}"/>
    <cellStyle name="Normal 2 2 3 2 3 26" xfId="14111" xr:uid="{00000000-0005-0000-0000-0000873C0000}"/>
    <cellStyle name="Normal 2 2 3 2 3 26 2" xfId="14112" xr:uid="{00000000-0005-0000-0000-0000883C0000}"/>
    <cellStyle name="Normal 2 2 3 2 3 27" xfId="14113" xr:uid="{00000000-0005-0000-0000-0000893C0000}"/>
    <cellStyle name="Normal 2 2 3 2 3 3" xfId="14114" xr:uid="{00000000-0005-0000-0000-00008A3C0000}"/>
    <cellStyle name="Normal 2 2 3 2 3 3 10" xfId="14115" xr:uid="{00000000-0005-0000-0000-00008B3C0000}"/>
    <cellStyle name="Normal 2 2 3 2 3 3 10 2" xfId="14116" xr:uid="{00000000-0005-0000-0000-00008C3C0000}"/>
    <cellStyle name="Normal 2 2 3 2 3 3 11" xfId="14117" xr:uid="{00000000-0005-0000-0000-00008D3C0000}"/>
    <cellStyle name="Normal 2 2 3 2 3 3 11 2" xfId="14118" xr:uid="{00000000-0005-0000-0000-00008E3C0000}"/>
    <cellStyle name="Normal 2 2 3 2 3 3 12" xfId="14119" xr:uid="{00000000-0005-0000-0000-00008F3C0000}"/>
    <cellStyle name="Normal 2 2 3 2 3 3 12 2" xfId="14120" xr:uid="{00000000-0005-0000-0000-0000903C0000}"/>
    <cellStyle name="Normal 2 2 3 2 3 3 13" xfId="14121" xr:uid="{00000000-0005-0000-0000-0000913C0000}"/>
    <cellStyle name="Normal 2 2 3 2 3 3 13 2" xfId="14122" xr:uid="{00000000-0005-0000-0000-0000923C0000}"/>
    <cellStyle name="Normal 2 2 3 2 3 3 14" xfId="14123" xr:uid="{00000000-0005-0000-0000-0000933C0000}"/>
    <cellStyle name="Normal 2 2 3 2 3 3 14 2" xfId="14124" xr:uid="{00000000-0005-0000-0000-0000943C0000}"/>
    <cellStyle name="Normal 2 2 3 2 3 3 15" xfId="14125" xr:uid="{00000000-0005-0000-0000-0000953C0000}"/>
    <cellStyle name="Normal 2 2 3 2 3 3 15 2" xfId="14126" xr:uid="{00000000-0005-0000-0000-0000963C0000}"/>
    <cellStyle name="Normal 2 2 3 2 3 3 16" xfId="14127" xr:uid="{00000000-0005-0000-0000-0000973C0000}"/>
    <cellStyle name="Normal 2 2 3 2 3 3 16 2" xfId="14128" xr:uid="{00000000-0005-0000-0000-0000983C0000}"/>
    <cellStyle name="Normal 2 2 3 2 3 3 17" xfId="14129" xr:uid="{00000000-0005-0000-0000-0000993C0000}"/>
    <cellStyle name="Normal 2 2 3 2 3 3 17 2" xfId="14130" xr:uid="{00000000-0005-0000-0000-00009A3C0000}"/>
    <cellStyle name="Normal 2 2 3 2 3 3 18" xfId="14131" xr:uid="{00000000-0005-0000-0000-00009B3C0000}"/>
    <cellStyle name="Normal 2 2 3 2 3 3 18 2" xfId="14132" xr:uid="{00000000-0005-0000-0000-00009C3C0000}"/>
    <cellStyle name="Normal 2 2 3 2 3 3 19" xfId="14133" xr:uid="{00000000-0005-0000-0000-00009D3C0000}"/>
    <cellStyle name="Normal 2 2 3 2 3 3 19 2" xfId="14134" xr:uid="{00000000-0005-0000-0000-00009E3C0000}"/>
    <cellStyle name="Normal 2 2 3 2 3 3 2" xfId="14135" xr:uid="{00000000-0005-0000-0000-00009F3C0000}"/>
    <cellStyle name="Normal 2 2 3 2 3 3 2 10" xfId="14136" xr:uid="{00000000-0005-0000-0000-0000A03C0000}"/>
    <cellStyle name="Normal 2 2 3 2 3 3 2 10 2" xfId="14137" xr:uid="{00000000-0005-0000-0000-0000A13C0000}"/>
    <cellStyle name="Normal 2 2 3 2 3 3 2 11" xfId="14138" xr:uid="{00000000-0005-0000-0000-0000A23C0000}"/>
    <cellStyle name="Normal 2 2 3 2 3 3 2 11 2" xfId="14139" xr:uid="{00000000-0005-0000-0000-0000A33C0000}"/>
    <cellStyle name="Normal 2 2 3 2 3 3 2 12" xfId="14140" xr:uid="{00000000-0005-0000-0000-0000A43C0000}"/>
    <cellStyle name="Normal 2 2 3 2 3 3 2 12 2" xfId="14141" xr:uid="{00000000-0005-0000-0000-0000A53C0000}"/>
    <cellStyle name="Normal 2 2 3 2 3 3 2 13" xfId="14142" xr:uid="{00000000-0005-0000-0000-0000A63C0000}"/>
    <cellStyle name="Normal 2 2 3 2 3 3 2 13 2" xfId="14143" xr:uid="{00000000-0005-0000-0000-0000A73C0000}"/>
    <cellStyle name="Normal 2 2 3 2 3 3 2 14" xfId="14144" xr:uid="{00000000-0005-0000-0000-0000A83C0000}"/>
    <cellStyle name="Normal 2 2 3 2 3 3 2 14 2" xfId="14145" xr:uid="{00000000-0005-0000-0000-0000A93C0000}"/>
    <cellStyle name="Normal 2 2 3 2 3 3 2 15" xfId="14146" xr:uid="{00000000-0005-0000-0000-0000AA3C0000}"/>
    <cellStyle name="Normal 2 2 3 2 3 3 2 15 2" xfId="14147" xr:uid="{00000000-0005-0000-0000-0000AB3C0000}"/>
    <cellStyle name="Normal 2 2 3 2 3 3 2 16" xfId="14148" xr:uid="{00000000-0005-0000-0000-0000AC3C0000}"/>
    <cellStyle name="Normal 2 2 3 2 3 3 2 16 2" xfId="14149" xr:uid="{00000000-0005-0000-0000-0000AD3C0000}"/>
    <cellStyle name="Normal 2 2 3 2 3 3 2 17" xfId="14150" xr:uid="{00000000-0005-0000-0000-0000AE3C0000}"/>
    <cellStyle name="Normal 2 2 3 2 3 3 2 17 2" xfId="14151" xr:uid="{00000000-0005-0000-0000-0000AF3C0000}"/>
    <cellStyle name="Normal 2 2 3 2 3 3 2 18" xfId="14152" xr:uid="{00000000-0005-0000-0000-0000B03C0000}"/>
    <cellStyle name="Normal 2 2 3 2 3 3 2 18 2" xfId="14153" xr:uid="{00000000-0005-0000-0000-0000B13C0000}"/>
    <cellStyle name="Normal 2 2 3 2 3 3 2 19" xfId="14154" xr:uid="{00000000-0005-0000-0000-0000B23C0000}"/>
    <cellStyle name="Normal 2 2 3 2 3 3 2 19 2" xfId="14155" xr:uid="{00000000-0005-0000-0000-0000B33C0000}"/>
    <cellStyle name="Normal 2 2 3 2 3 3 2 2" xfId="14156" xr:uid="{00000000-0005-0000-0000-0000B43C0000}"/>
    <cellStyle name="Normal 2 2 3 2 3 3 2 2 2" xfId="14157" xr:uid="{00000000-0005-0000-0000-0000B53C0000}"/>
    <cellStyle name="Normal 2 2 3 2 3 3 2 20" xfId="14158" xr:uid="{00000000-0005-0000-0000-0000B63C0000}"/>
    <cellStyle name="Normal 2 2 3 2 3 3 2 20 2" xfId="14159" xr:uid="{00000000-0005-0000-0000-0000B73C0000}"/>
    <cellStyle name="Normal 2 2 3 2 3 3 2 21" xfId="14160" xr:uid="{00000000-0005-0000-0000-0000B83C0000}"/>
    <cellStyle name="Normal 2 2 3 2 3 3 2 21 2" xfId="14161" xr:uid="{00000000-0005-0000-0000-0000B93C0000}"/>
    <cellStyle name="Normal 2 2 3 2 3 3 2 22" xfId="14162" xr:uid="{00000000-0005-0000-0000-0000BA3C0000}"/>
    <cellStyle name="Normal 2 2 3 2 3 3 2 3" xfId="14163" xr:uid="{00000000-0005-0000-0000-0000BB3C0000}"/>
    <cellStyle name="Normal 2 2 3 2 3 3 2 3 2" xfId="14164" xr:uid="{00000000-0005-0000-0000-0000BC3C0000}"/>
    <cellStyle name="Normal 2 2 3 2 3 3 2 4" xfId="14165" xr:uid="{00000000-0005-0000-0000-0000BD3C0000}"/>
    <cellStyle name="Normal 2 2 3 2 3 3 2 4 2" xfId="14166" xr:uid="{00000000-0005-0000-0000-0000BE3C0000}"/>
    <cellStyle name="Normal 2 2 3 2 3 3 2 5" xfId="14167" xr:uid="{00000000-0005-0000-0000-0000BF3C0000}"/>
    <cellStyle name="Normal 2 2 3 2 3 3 2 5 2" xfId="14168" xr:uid="{00000000-0005-0000-0000-0000C03C0000}"/>
    <cellStyle name="Normal 2 2 3 2 3 3 2 6" xfId="14169" xr:uid="{00000000-0005-0000-0000-0000C13C0000}"/>
    <cellStyle name="Normal 2 2 3 2 3 3 2 6 2" xfId="14170" xr:uid="{00000000-0005-0000-0000-0000C23C0000}"/>
    <cellStyle name="Normal 2 2 3 2 3 3 2 7" xfId="14171" xr:uid="{00000000-0005-0000-0000-0000C33C0000}"/>
    <cellStyle name="Normal 2 2 3 2 3 3 2 7 2" xfId="14172" xr:uid="{00000000-0005-0000-0000-0000C43C0000}"/>
    <cellStyle name="Normal 2 2 3 2 3 3 2 8" xfId="14173" xr:uid="{00000000-0005-0000-0000-0000C53C0000}"/>
    <cellStyle name="Normal 2 2 3 2 3 3 2 8 2" xfId="14174" xr:uid="{00000000-0005-0000-0000-0000C63C0000}"/>
    <cellStyle name="Normal 2 2 3 2 3 3 2 9" xfId="14175" xr:uid="{00000000-0005-0000-0000-0000C73C0000}"/>
    <cellStyle name="Normal 2 2 3 2 3 3 2 9 2" xfId="14176" xr:uid="{00000000-0005-0000-0000-0000C83C0000}"/>
    <cellStyle name="Normal 2 2 3 2 3 3 20" xfId="14177" xr:uid="{00000000-0005-0000-0000-0000C93C0000}"/>
    <cellStyle name="Normal 2 2 3 2 3 3 20 2" xfId="14178" xr:uid="{00000000-0005-0000-0000-0000CA3C0000}"/>
    <cellStyle name="Normal 2 2 3 2 3 3 21" xfId="14179" xr:uid="{00000000-0005-0000-0000-0000CB3C0000}"/>
    <cellStyle name="Normal 2 2 3 2 3 3 21 2" xfId="14180" xr:uid="{00000000-0005-0000-0000-0000CC3C0000}"/>
    <cellStyle name="Normal 2 2 3 2 3 3 22" xfId="14181" xr:uid="{00000000-0005-0000-0000-0000CD3C0000}"/>
    <cellStyle name="Normal 2 2 3 2 3 3 22 2" xfId="14182" xr:uid="{00000000-0005-0000-0000-0000CE3C0000}"/>
    <cellStyle name="Normal 2 2 3 2 3 3 23" xfId="14183" xr:uid="{00000000-0005-0000-0000-0000CF3C0000}"/>
    <cellStyle name="Normal 2 2 3 2 3 3 23 2" xfId="14184" xr:uid="{00000000-0005-0000-0000-0000D03C0000}"/>
    <cellStyle name="Normal 2 2 3 2 3 3 24" xfId="14185" xr:uid="{00000000-0005-0000-0000-0000D13C0000}"/>
    <cellStyle name="Normal 2 2 3 2 3 3 3" xfId="14186" xr:uid="{00000000-0005-0000-0000-0000D23C0000}"/>
    <cellStyle name="Normal 2 2 3 2 3 3 3 10" xfId="14187" xr:uid="{00000000-0005-0000-0000-0000D33C0000}"/>
    <cellStyle name="Normal 2 2 3 2 3 3 3 10 2" xfId="14188" xr:uid="{00000000-0005-0000-0000-0000D43C0000}"/>
    <cellStyle name="Normal 2 2 3 2 3 3 3 11" xfId="14189" xr:uid="{00000000-0005-0000-0000-0000D53C0000}"/>
    <cellStyle name="Normal 2 2 3 2 3 3 3 11 2" xfId="14190" xr:uid="{00000000-0005-0000-0000-0000D63C0000}"/>
    <cellStyle name="Normal 2 2 3 2 3 3 3 12" xfId="14191" xr:uid="{00000000-0005-0000-0000-0000D73C0000}"/>
    <cellStyle name="Normal 2 2 3 2 3 3 3 12 2" xfId="14192" xr:uid="{00000000-0005-0000-0000-0000D83C0000}"/>
    <cellStyle name="Normal 2 2 3 2 3 3 3 13" xfId="14193" xr:uid="{00000000-0005-0000-0000-0000D93C0000}"/>
    <cellStyle name="Normal 2 2 3 2 3 3 3 13 2" xfId="14194" xr:uid="{00000000-0005-0000-0000-0000DA3C0000}"/>
    <cellStyle name="Normal 2 2 3 2 3 3 3 14" xfId="14195" xr:uid="{00000000-0005-0000-0000-0000DB3C0000}"/>
    <cellStyle name="Normal 2 2 3 2 3 3 3 14 2" xfId="14196" xr:uid="{00000000-0005-0000-0000-0000DC3C0000}"/>
    <cellStyle name="Normal 2 2 3 2 3 3 3 15" xfId="14197" xr:uid="{00000000-0005-0000-0000-0000DD3C0000}"/>
    <cellStyle name="Normal 2 2 3 2 3 3 3 15 2" xfId="14198" xr:uid="{00000000-0005-0000-0000-0000DE3C0000}"/>
    <cellStyle name="Normal 2 2 3 2 3 3 3 16" xfId="14199" xr:uid="{00000000-0005-0000-0000-0000DF3C0000}"/>
    <cellStyle name="Normal 2 2 3 2 3 3 3 16 2" xfId="14200" xr:uid="{00000000-0005-0000-0000-0000E03C0000}"/>
    <cellStyle name="Normal 2 2 3 2 3 3 3 17" xfId="14201" xr:uid="{00000000-0005-0000-0000-0000E13C0000}"/>
    <cellStyle name="Normal 2 2 3 2 3 3 3 17 2" xfId="14202" xr:uid="{00000000-0005-0000-0000-0000E23C0000}"/>
    <cellStyle name="Normal 2 2 3 2 3 3 3 18" xfId="14203" xr:uid="{00000000-0005-0000-0000-0000E33C0000}"/>
    <cellStyle name="Normal 2 2 3 2 3 3 3 18 2" xfId="14204" xr:uid="{00000000-0005-0000-0000-0000E43C0000}"/>
    <cellStyle name="Normal 2 2 3 2 3 3 3 19" xfId="14205" xr:uid="{00000000-0005-0000-0000-0000E53C0000}"/>
    <cellStyle name="Normal 2 2 3 2 3 3 3 19 2" xfId="14206" xr:uid="{00000000-0005-0000-0000-0000E63C0000}"/>
    <cellStyle name="Normal 2 2 3 2 3 3 3 2" xfId="14207" xr:uid="{00000000-0005-0000-0000-0000E73C0000}"/>
    <cellStyle name="Normal 2 2 3 2 3 3 3 2 2" xfId="14208" xr:uid="{00000000-0005-0000-0000-0000E83C0000}"/>
    <cellStyle name="Normal 2 2 3 2 3 3 3 20" xfId="14209" xr:uid="{00000000-0005-0000-0000-0000E93C0000}"/>
    <cellStyle name="Normal 2 2 3 2 3 3 3 20 2" xfId="14210" xr:uid="{00000000-0005-0000-0000-0000EA3C0000}"/>
    <cellStyle name="Normal 2 2 3 2 3 3 3 21" xfId="14211" xr:uid="{00000000-0005-0000-0000-0000EB3C0000}"/>
    <cellStyle name="Normal 2 2 3 2 3 3 3 21 2" xfId="14212" xr:uid="{00000000-0005-0000-0000-0000EC3C0000}"/>
    <cellStyle name="Normal 2 2 3 2 3 3 3 22" xfId="14213" xr:uid="{00000000-0005-0000-0000-0000ED3C0000}"/>
    <cellStyle name="Normal 2 2 3 2 3 3 3 3" xfId="14214" xr:uid="{00000000-0005-0000-0000-0000EE3C0000}"/>
    <cellStyle name="Normal 2 2 3 2 3 3 3 3 2" xfId="14215" xr:uid="{00000000-0005-0000-0000-0000EF3C0000}"/>
    <cellStyle name="Normal 2 2 3 2 3 3 3 4" xfId="14216" xr:uid="{00000000-0005-0000-0000-0000F03C0000}"/>
    <cellStyle name="Normal 2 2 3 2 3 3 3 4 2" xfId="14217" xr:uid="{00000000-0005-0000-0000-0000F13C0000}"/>
    <cellStyle name="Normal 2 2 3 2 3 3 3 5" xfId="14218" xr:uid="{00000000-0005-0000-0000-0000F23C0000}"/>
    <cellStyle name="Normal 2 2 3 2 3 3 3 5 2" xfId="14219" xr:uid="{00000000-0005-0000-0000-0000F33C0000}"/>
    <cellStyle name="Normal 2 2 3 2 3 3 3 6" xfId="14220" xr:uid="{00000000-0005-0000-0000-0000F43C0000}"/>
    <cellStyle name="Normal 2 2 3 2 3 3 3 6 2" xfId="14221" xr:uid="{00000000-0005-0000-0000-0000F53C0000}"/>
    <cellStyle name="Normal 2 2 3 2 3 3 3 7" xfId="14222" xr:uid="{00000000-0005-0000-0000-0000F63C0000}"/>
    <cellStyle name="Normal 2 2 3 2 3 3 3 7 2" xfId="14223" xr:uid="{00000000-0005-0000-0000-0000F73C0000}"/>
    <cellStyle name="Normal 2 2 3 2 3 3 3 8" xfId="14224" xr:uid="{00000000-0005-0000-0000-0000F83C0000}"/>
    <cellStyle name="Normal 2 2 3 2 3 3 3 8 2" xfId="14225" xr:uid="{00000000-0005-0000-0000-0000F93C0000}"/>
    <cellStyle name="Normal 2 2 3 2 3 3 3 9" xfId="14226" xr:uid="{00000000-0005-0000-0000-0000FA3C0000}"/>
    <cellStyle name="Normal 2 2 3 2 3 3 3 9 2" xfId="14227" xr:uid="{00000000-0005-0000-0000-0000FB3C0000}"/>
    <cellStyle name="Normal 2 2 3 2 3 3 4" xfId="14228" xr:uid="{00000000-0005-0000-0000-0000FC3C0000}"/>
    <cellStyle name="Normal 2 2 3 2 3 3 4 2" xfId="14229" xr:uid="{00000000-0005-0000-0000-0000FD3C0000}"/>
    <cellStyle name="Normal 2 2 3 2 3 3 5" xfId="14230" xr:uid="{00000000-0005-0000-0000-0000FE3C0000}"/>
    <cellStyle name="Normal 2 2 3 2 3 3 5 2" xfId="14231" xr:uid="{00000000-0005-0000-0000-0000FF3C0000}"/>
    <cellStyle name="Normal 2 2 3 2 3 3 6" xfId="14232" xr:uid="{00000000-0005-0000-0000-0000003D0000}"/>
    <cellStyle name="Normal 2 2 3 2 3 3 6 2" xfId="14233" xr:uid="{00000000-0005-0000-0000-0000013D0000}"/>
    <cellStyle name="Normal 2 2 3 2 3 3 7" xfId="14234" xr:uid="{00000000-0005-0000-0000-0000023D0000}"/>
    <cellStyle name="Normal 2 2 3 2 3 3 7 2" xfId="14235" xr:uid="{00000000-0005-0000-0000-0000033D0000}"/>
    <cellStyle name="Normal 2 2 3 2 3 3 8" xfId="14236" xr:uid="{00000000-0005-0000-0000-0000043D0000}"/>
    <cellStyle name="Normal 2 2 3 2 3 3 8 2" xfId="14237" xr:uid="{00000000-0005-0000-0000-0000053D0000}"/>
    <cellStyle name="Normal 2 2 3 2 3 3 9" xfId="14238" xr:uid="{00000000-0005-0000-0000-0000063D0000}"/>
    <cellStyle name="Normal 2 2 3 2 3 3 9 2" xfId="14239" xr:uid="{00000000-0005-0000-0000-0000073D0000}"/>
    <cellStyle name="Normal 2 2 3 2 3 4" xfId="14240" xr:uid="{00000000-0005-0000-0000-0000083D0000}"/>
    <cellStyle name="Normal 2 2 3 2 3 4 10" xfId="14241" xr:uid="{00000000-0005-0000-0000-0000093D0000}"/>
    <cellStyle name="Normal 2 2 3 2 3 4 10 2" xfId="14242" xr:uid="{00000000-0005-0000-0000-00000A3D0000}"/>
    <cellStyle name="Normal 2 2 3 2 3 4 11" xfId="14243" xr:uid="{00000000-0005-0000-0000-00000B3D0000}"/>
    <cellStyle name="Normal 2 2 3 2 3 4 11 2" xfId="14244" xr:uid="{00000000-0005-0000-0000-00000C3D0000}"/>
    <cellStyle name="Normal 2 2 3 2 3 4 12" xfId="14245" xr:uid="{00000000-0005-0000-0000-00000D3D0000}"/>
    <cellStyle name="Normal 2 2 3 2 3 4 12 2" xfId="14246" xr:uid="{00000000-0005-0000-0000-00000E3D0000}"/>
    <cellStyle name="Normal 2 2 3 2 3 4 13" xfId="14247" xr:uid="{00000000-0005-0000-0000-00000F3D0000}"/>
    <cellStyle name="Normal 2 2 3 2 3 4 13 2" xfId="14248" xr:uid="{00000000-0005-0000-0000-0000103D0000}"/>
    <cellStyle name="Normal 2 2 3 2 3 4 14" xfId="14249" xr:uid="{00000000-0005-0000-0000-0000113D0000}"/>
    <cellStyle name="Normal 2 2 3 2 3 4 14 2" xfId="14250" xr:uid="{00000000-0005-0000-0000-0000123D0000}"/>
    <cellStyle name="Normal 2 2 3 2 3 4 15" xfId="14251" xr:uid="{00000000-0005-0000-0000-0000133D0000}"/>
    <cellStyle name="Normal 2 2 3 2 3 4 15 2" xfId="14252" xr:uid="{00000000-0005-0000-0000-0000143D0000}"/>
    <cellStyle name="Normal 2 2 3 2 3 4 16" xfId="14253" xr:uid="{00000000-0005-0000-0000-0000153D0000}"/>
    <cellStyle name="Normal 2 2 3 2 3 4 16 2" xfId="14254" xr:uid="{00000000-0005-0000-0000-0000163D0000}"/>
    <cellStyle name="Normal 2 2 3 2 3 4 17" xfId="14255" xr:uid="{00000000-0005-0000-0000-0000173D0000}"/>
    <cellStyle name="Normal 2 2 3 2 3 4 17 2" xfId="14256" xr:uid="{00000000-0005-0000-0000-0000183D0000}"/>
    <cellStyle name="Normal 2 2 3 2 3 4 18" xfId="14257" xr:uid="{00000000-0005-0000-0000-0000193D0000}"/>
    <cellStyle name="Normal 2 2 3 2 3 4 18 2" xfId="14258" xr:uid="{00000000-0005-0000-0000-00001A3D0000}"/>
    <cellStyle name="Normal 2 2 3 2 3 4 19" xfId="14259" xr:uid="{00000000-0005-0000-0000-00001B3D0000}"/>
    <cellStyle name="Normal 2 2 3 2 3 4 19 2" xfId="14260" xr:uid="{00000000-0005-0000-0000-00001C3D0000}"/>
    <cellStyle name="Normal 2 2 3 2 3 4 2" xfId="14261" xr:uid="{00000000-0005-0000-0000-00001D3D0000}"/>
    <cellStyle name="Normal 2 2 3 2 3 4 2 10" xfId="14262" xr:uid="{00000000-0005-0000-0000-00001E3D0000}"/>
    <cellStyle name="Normal 2 2 3 2 3 4 2 10 2" xfId="14263" xr:uid="{00000000-0005-0000-0000-00001F3D0000}"/>
    <cellStyle name="Normal 2 2 3 2 3 4 2 11" xfId="14264" xr:uid="{00000000-0005-0000-0000-0000203D0000}"/>
    <cellStyle name="Normal 2 2 3 2 3 4 2 11 2" xfId="14265" xr:uid="{00000000-0005-0000-0000-0000213D0000}"/>
    <cellStyle name="Normal 2 2 3 2 3 4 2 12" xfId="14266" xr:uid="{00000000-0005-0000-0000-0000223D0000}"/>
    <cellStyle name="Normal 2 2 3 2 3 4 2 12 2" xfId="14267" xr:uid="{00000000-0005-0000-0000-0000233D0000}"/>
    <cellStyle name="Normal 2 2 3 2 3 4 2 13" xfId="14268" xr:uid="{00000000-0005-0000-0000-0000243D0000}"/>
    <cellStyle name="Normal 2 2 3 2 3 4 2 13 2" xfId="14269" xr:uid="{00000000-0005-0000-0000-0000253D0000}"/>
    <cellStyle name="Normal 2 2 3 2 3 4 2 14" xfId="14270" xr:uid="{00000000-0005-0000-0000-0000263D0000}"/>
    <cellStyle name="Normal 2 2 3 2 3 4 2 14 2" xfId="14271" xr:uid="{00000000-0005-0000-0000-0000273D0000}"/>
    <cellStyle name="Normal 2 2 3 2 3 4 2 15" xfId="14272" xr:uid="{00000000-0005-0000-0000-0000283D0000}"/>
    <cellStyle name="Normal 2 2 3 2 3 4 2 15 2" xfId="14273" xr:uid="{00000000-0005-0000-0000-0000293D0000}"/>
    <cellStyle name="Normal 2 2 3 2 3 4 2 16" xfId="14274" xr:uid="{00000000-0005-0000-0000-00002A3D0000}"/>
    <cellStyle name="Normal 2 2 3 2 3 4 2 16 2" xfId="14275" xr:uid="{00000000-0005-0000-0000-00002B3D0000}"/>
    <cellStyle name="Normal 2 2 3 2 3 4 2 17" xfId="14276" xr:uid="{00000000-0005-0000-0000-00002C3D0000}"/>
    <cellStyle name="Normal 2 2 3 2 3 4 2 17 2" xfId="14277" xr:uid="{00000000-0005-0000-0000-00002D3D0000}"/>
    <cellStyle name="Normal 2 2 3 2 3 4 2 18" xfId="14278" xr:uid="{00000000-0005-0000-0000-00002E3D0000}"/>
    <cellStyle name="Normal 2 2 3 2 3 4 2 18 2" xfId="14279" xr:uid="{00000000-0005-0000-0000-00002F3D0000}"/>
    <cellStyle name="Normal 2 2 3 2 3 4 2 19" xfId="14280" xr:uid="{00000000-0005-0000-0000-0000303D0000}"/>
    <cellStyle name="Normal 2 2 3 2 3 4 2 19 2" xfId="14281" xr:uid="{00000000-0005-0000-0000-0000313D0000}"/>
    <cellStyle name="Normal 2 2 3 2 3 4 2 2" xfId="14282" xr:uid="{00000000-0005-0000-0000-0000323D0000}"/>
    <cellStyle name="Normal 2 2 3 2 3 4 2 2 2" xfId="14283" xr:uid="{00000000-0005-0000-0000-0000333D0000}"/>
    <cellStyle name="Normal 2 2 3 2 3 4 2 20" xfId="14284" xr:uid="{00000000-0005-0000-0000-0000343D0000}"/>
    <cellStyle name="Normal 2 2 3 2 3 4 2 20 2" xfId="14285" xr:uid="{00000000-0005-0000-0000-0000353D0000}"/>
    <cellStyle name="Normal 2 2 3 2 3 4 2 21" xfId="14286" xr:uid="{00000000-0005-0000-0000-0000363D0000}"/>
    <cellStyle name="Normal 2 2 3 2 3 4 2 21 2" xfId="14287" xr:uid="{00000000-0005-0000-0000-0000373D0000}"/>
    <cellStyle name="Normal 2 2 3 2 3 4 2 22" xfId="14288" xr:uid="{00000000-0005-0000-0000-0000383D0000}"/>
    <cellStyle name="Normal 2 2 3 2 3 4 2 3" xfId="14289" xr:uid="{00000000-0005-0000-0000-0000393D0000}"/>
    <cellStyle name="Normal 2 2 3 2 3 4 2 3 2" xfId="14290" xr:uid="{00000000-0005-0000-0000-00003A3D0000}"/>
    <cellStyle name="Normal 2 2 3 2 3 4 2 4" xfId="14291" xr:uid="{00000000-0005-0000-0000-00003B3D0000}"/>
    <cellStyle name="Normal 2 2 3 2 3 4 2 4 2" xfId="14292" xr:uid="{00000000-0005-0000-0000-00003C3D0000}"/>
    <cellStyle name="Normal 2 2 3 2 3 4 2 5" xfId="14293" xr:uid="{00000000-0005-0000-0000-00003D3D0000}"/>
    <cellStyle name="Normal 2 2 3 2 3 4 2 5 2" xfId="14294" xr:uid="{00000000-0005-0000-0000-00003E3D0000}"/>
    <cellStyle name="Normal 2 2 3 2 3 4 2 6" xfId="14295" xr:uid="{00000000-0005-0000-0000-00003F3D0000}"/>
    <cellStyle name="Normal 2 2 3 2 3 4 2 6 2" xfId="14296" xr:uid="{00000000-0005-0000-0000-0000403D0000}"/>
    <cellStyle name="Normal 2 2 3 2 3 4 2 7" xfId="14297" xr:uid="{00000000-0005-0000-0000-0000413D0000}"/>
    <cellStyle name="Normal 2 2 3 2 3 4 2 7 2" xfId="14298" xr:uid="{00000000-0005-0000-0000-0000423D0000}"/>
    <cellStyle name="Normal 2 2 3 2 3 4 2 8" xfId="14299" xr:uid="{00000000-0005-0000-0000-0000433D0000}"/>
    <cellStyle name="Normal 2 2 3 2 3 4 2 8 2" xfId="14300" xr:uid="{00000000-0005-0000-0000-0000443D0000}"/>
    <cellStyle name="Normal 2 2 3 2 3 4 2 9" xfId="14301" xr:uid="{00000000-0005-0000-0000-0000453D0000}"/>
    <cellStyle name="Normal 2 2 3 2 3 4 2 9 2" xfId="14302" xr:uid="{00000000-0005-0000-0000-0000463D0000}"/>
    <cellStyle name="Normal 2 2 3 2 3 4 20" xfId="14303" xr:uid="{00000000-0005-0000-0000-0000473D0000}"/>
    <cellStyle name="Normal 2 2 3 2 3 4 20 2" xfId="14304" xr:uid="{00000000-0005-0000-0000-0000483D0000}"/>
    <cellStyle name="Normal 2 2 3 2 3 4 21" xfId="14305" xr:uid="{00000000-0005-0000-0000-0000493D0000}"/>
    <cellStyle name="Normal 2 2 3 2 3 4 21 2" xfId="14306" xr:uid="{00000000-0005-0000-0000-00004A3D0000}"/>
    <cellStyle name="Normal 2 2 3 2 3 4 22" xfId="14307" xr:uid="{00000000-0005-0000-0000-00004B3D0000}"/>
    <cellStyle name="Normal 2 2 3 2 3 4 22 2" xfId="14308" xr:uid="{00000000-0005-0000-0000-00004C3D0000}"/>
    <cellStyle name="Normal 2 2 3 2 3 4 23" xfId="14309" xr:uid="{00000000-0005-0000-0000-00004D3D0000}"/>
    <cellStyle name="Normal 2 2 3 2 3 4 23 2" xfId="14310" xr:uid="{00000000-0005-0000-0000-00004E3D0000}"/>
    <cellStyle name="Normal 2 2 3 2 3 4 24" xfId="14311" xr:uid="{00000000-0005-0000-0000-00004F3D0000}"/>
    <cellStyle name="Normal 2 2 3 2 3 4 3" xfId="14312" xr:uid="{00000000-0005-0000-0000-0000503D0000}"/>
    <cellStyle name="Normal 2 2 3 2 3 4 3 10" xfId="14313" xr:uid="{00000000-0005-0000-0000-0000513D0000}"/>
    <cellStyle name="Normal 2 2 3 2 3 4 3 10 2" xfId="14314" xr:uid="{00000000-0005-0000-0000-0000523D0000}"/>
    <cellStyle name="Normal 2 2 3 2 3 4 3 11" xfId="14315" xr:uid="{00000000-0005-0000-0000-0000533D0000}"/>
    <cellStyle name="Normal 2 2 3 2 3 4 3 11 2" xfId="14316" xr:uid="{00000000-0005-0000-0000-0000543D0000}"/>
    <cellStyle name="Normal 2 2 3 2 3 4 3 12" xfId="14317" xr:uid="{00000000-0005-0000-0000-0000553D0000}"/>
    <cellStyle name="Normal 2 2 3 2 3 4 3 12 2" xfId="14318" xr:uid="{00000000-0005-0000-0000-0000563D0000}"/>
    <cellStyle name="Normal 2 2 3 2 3 4 3 13" xfId="14319" xr:uid="{00000000-0005-0000-0000-0000573D0000}"/>
    <cellStyle name="Normal 2 2 3 2 3 4 3 13 2" xfId="14320" xr:uid="{00000000-0005-0000-0000-0000583D0000}"/>
    <cellStyle name="Normal 2 2 3 2 3 4 3 14" xfId="14321" xr:uid="{00000000-0005-0000-0000-0000593D0000}"/>
    <cellStyle name="Normal 2 2 3 2 3 4 3 14 2" xfId="14322" xr:uid="{00000000-0005-0000-0000-00005A3D0000}"/>
    <cellStyle name="Normal 2 2 3 2 3 4 3 15" xfId="14323" xr:uid="{00000000-0005-0000-0000-00005B3D0000}"/>
    <cellStyle name="Normal 2 2 3 2 3 4 3 15 2" xfId="14324" xr:uid="{00000000-0005-0000-0000-00005C3D0000}"/>
    <cellStyle name="Normal 2 2 3 2 3 4 3 16" xfId="14325" xr:uid="{00000000-0005-0000-0000-00005D3D0000}"/>
    <cellStyle name="Normal 2 2 3 2 3 4 3 16 2" xfId="14326" xr:uid="{00000000-0005-0000-0000-00005E3D0000}"/>
    <cellStyle name="Normal 2 2 3 2 3 4 3 17" xfId="14327" xr:uid="{00000000-0005-0000-0000-00005F3D0000}"/>
    <cellStyle name="Normal 2 2 3 2 3 4 3 17 2" xfId="14328" xr:uid="{00000000-0005-0000-0000-0000603D0000}"/>
    <cellStyle name="Normal 2 2 3 2 3 4 3 18" xfId="14329" xr:uid="{00000000-0005-0000-0000-0000613D0000}"/>
    <cellStyle name="Normal 2 2 3 2 3 4 3 18 2" xfId="14330" xr:uid="{00000000-0005-0000-0000-0000623D0000}"/>
    <cellStyle name="Normal 2 2 3 2 3 4 3 19" xfId="14331" xr:uid="{00000000-0005-0000-0000-0000633D0000}"/>
    <cellStyle name="Normal 2 2 3 2 3 4 3 19 2" xfId="14332" xr:uid="{00000000-0005-0000-0000-0000643D0000}"/>
    <cellStyle name="Normal 2 2 3 2 3 4 3 2" xfId="14333" xr:uid="{00000000-0005-0000-0000-0000653D0000}"/>
    <cellStyle name="Normal 2 2 3 2 3 4 3 2 2" xfId="14334" xr:uid="{00000000-0005-0000-0000-0000663D0000}"/>
    <cellStyle name="Normal 2 2 3 2 3 4 3 20" xfId="14335" xr:uid="{00000000-0005-0000-0000-0000673D0000}"/>
    <cellStyle name="Normal 2 2 3 2 3 4 3 20 2" xfId="14336" xr:uid="{00000000-0005-0000-0000-0000683D0000}"/>
    <cellStyle name="Normal 2 2 3 2 3 4 3 21" xfId="14337" xr:uid="{00000000-0005-0000-0000-0000693D0000}"/>
    <cellStyle name="Normal 2 2 3 2 3 4 3 21 2" xfId="14338" xr:uid="{00000000-0005-0000-0000-00006A3D0000}"/>
    <cellStyle name="Normal 2 2 3 2 3 4 3 22" xfId="14339" xr:uid="{00000000-0005-0000-0000-00006B3D0000}"/>
    <cellStyle name="Normal 2 2 3 2 3 4 3 3" xfId="14340" xr:uid="{00000000-0005-0000-0000-00006C3D0000}"/>
    <cellStyle name="Normal 2 2 3 2 3 4 3 3 2" xfId="14341" xr:uid="{00000000-0005-0000-0000-00006D3D0000}"/>
    <cellStyle name="Normal 2 2 3 2 3 4 3 4" xfId="14342" xr:uid="{00000000-0005-0000-0000-00006E3D0000}"/>
    <cellStyle name="Normal 2 2 3 2 3 4 3 4 2" xfId="14343" xr:uid="{00000000-0005-0000-0000-00006F3D0000}"/>
    <cellStyle name="Normal 2 2 3 2 3 4 3 5" xfId="14344" xr:uid="{00000000-0005-0000-0000-0000703D0000}"/>
    <cellStyle name="Normal 2 2 3 2 3 4 3 5 2" xfId="14345" xr:uid="{00000000-0005-0000-0000-0000713D0000}"/>
    <cellStyle name="Normal 2 2 3 2 3 4 3 6" xfId="14346" xr:uid="{00000000-0005-0000-0000-0000723D0000}"/>
    <cellStyle name="Normal 2 2 3 2 3 4 3 6 2" xfId="14347" xr:uid="{00000000-0005-0000-0000-0000733D0000}"/>
    <cellStyle name="Normal 2 2 3 2 3 4 3 7" xfId="14348" xr:uid="{00000000-0005-0000-0000-0000743D0000}"/>
    <cellStyle name="Normal 2 2 3 2 3 4 3 7 2" xfId="14349" xr:uid="{00000000-0005-0000-0000-0000753D0000}"/>
    <cellStyle name="Normal 2 2 3 2 3 4 3 8" xfId="14350" xr:uid="{00000000-0005-0000-0000-0000763D0000}"/>
    <cellStyle name="Normal 2 2 3 2 3 4 3 8 2" xfId="14351" xr:uid="{00000000-0005-0000-0000-0000773D0000}"/>
    <cellStyle name="Normal 2 2 3 2 3 4 3 9" xfId="14352" xr:uid="{00000000-0005-0000-0000-0000783D0000}"/>
    <cellStyle name="Normal 2 2 3 2 3 4 3 9 2" xfId="14353" xr:uid="{00000000-0005-0000-0000-0000793D0000}"/>
    <cellStyle name="Normal 2 2 3 2 3 4 4" xfId="14354" xr:uid="{00000000-0005-0000-0000-00007A3D0000}"/>
    <cellStyle name="Normal 2 2 3 2 3 4 4 2" xfId="14355" xr:uid="{00000000-0005-0000-0000-00007B3D0000}"/>
    <cellStyle name="Normal 2 2 3 2 3 4 5" xfId="14356" xr:uid="{00000000-0005-0000-0000-00007C3D0000}"/>
    <cellStyle name="Normal 2 2 3 2 3 4 5 2" xfId="14357" xr:uid="{00000000-0005-0000-0000-00007D3D0000}"/>
    <cellStyle name="Normal 2 2 3 2 3 4 6" xfId="14358" xr:uid="{00000000-0005-0000-0000-00007E3D0000}"/>
    <cellStyle name="Normal 2 2 3 2 3 4 6 2" xfId="14359" xr:uid="{00000000-0005-0000-0000-00007F3D0000}"/>
    <cellStyle name="Normal 2 2 3 2 3 4 7" xfId="14360" xr:uid="{00000000-0005-0000-0000-0000803D0000}"/>
    <cellStyle name="Normal 2 2 3 2 3 4 7 2" xfId="14361" xr:uid="{00000000-0005-0000-0000-0000813D0000}"/>
    <cellStyle name="Normal 2 2 3 2 3 4 8" xfId="14362" xr:uid="{00000000-0005-0000-0000-0000823D0000}"/>
    <cellStyle name="Normal 2 2 3 2 3 4 8 2" xfId="14363" xr:uid="{00000000-0005-0000-0000-0000833D0000}"/>
    <cellStyle name="Normal 2 2 3 2 3 4 9" xfId="14364" xr:uid="{00000000-0005-0000-0000-0000843D0000}"/>
    <cellStyle name="Normal 2 2 3 2 3 4 9 2" xfId="14365" xr:uid="{00000000-0005-0000-0000-0000853D0000}"/>
    <cellStyle name="Normal 2 2 3 2 3 5" xfId="14366" xr:uid="{00000000-0005-0000-0000-0000863D0000}"/>
    <cellStyle name="Normal 2 2 3 2 3 5 10" xfId="14367" xr:uid="{00000000-0005-0000-0000-0000873D0000}"/>
    <cellStyle name="Normal 2 2 3 2 3 5 10 2" xfId="14368" xr:uid="{00000000-0005-0000-0000-0000883D0000}"/>
    <cellStyle name="Normal 2 2 3 2 3 5 11" xfId="14369" xr:uid="{00000000-0005-0000-0000-0000893D0000}"/>
    <cellStyle name="Normal 2 2 3 2 3 5 11 2" xfId="14370" xr:uid="{00000000-0005-0000-0000-00008A3D0000}"/>
    <cellStyle name="Normal 2 2 3 2 3 5 12" xfId="14371" xr:uid="{00000000-0005-0000-0000-00008B3D0000}"/>
    <cellStyle name="Normal 2 2 3 2 3 5 12 2" xfId="14372" xr:uid="{00000000-0005-0000-0000-00008C3D0000}"/>
    <cellStyle name="Normal 2 2 3 2 3 5 13" xfId="14373" xr:uid="{00000000-0005-0000-0000-00008D3D0000}"/>
    <cellStyle name="Normal 2 2 3 2 3 5 13 2" xfId="14374" xr:uid="{00000000-0005-0000-0000-00008E3D0000}"/>
    <cellStyle name="Normal 2 2 3 2 3 5 14" xfId="14375" xr:uid="{00000000-0005-0000-0000-00008F3D0000}"/>
    <cellStyle name="Normal 2 2 3 2 3 5 14 2" xfId="14376" xr:uid="{00000000-0005-0000-0000-0000903D0000}"/>
    <cellStyle name="Normal 2 2 3 2 3 5 15" xfId="14377" xr:uid="{00000000-0005-0000-0000-0000913D0000}"/>
    <cellStyle name="Normal 2 2 3 2 3 5 15 2" xfId="14378" xr:uid="{00000000-0005-0000-0000-0000923D0000}"/>
    <cellStyle name="Normal 2 2 3 2 3 5 16" xfId="14379" xr:uid="{00000000-0005-0000-0000-0000933D0000}"/>
    <cellStyle name="Normal 2 2 3 2 3 5 16 2" xfId="14380" xr:uid="{00000000-0005-0000-0000-0000943D0000}"/>
    <cellStyle name="Normal 2 2 3 2 3 5 17" xfId="14381" xr:uid="{00000000-0005-0000-0000-0000953D0000}"/>
    <cellStyle name="Normal 2 2 3 2 3 5 17 2" xfId="14382" xr:uid="{00000000-0005-0000-0000-0000963D0000}"/>
    <cellStyle name="Normal 2 2 3 2 3 5 18" xfId="14383" xr:uid="{00000000-0005-0000-0000-0000973D0000}"/>
    <cellStyle name="Normal 2 2 3 2 3 5 18 2" xfId="14384" xr:uid="{00000000-0005-0000-0000-0000983D0000}"/>
    <cellStyle name="Normal 2 2 3 2 3 5 19" xfId="14385" xr:uid="{00000000-0005-0000-0000-0000993D0000}"/>
    <cellStyle name="Normal 2 2 3 2 3 5 19 2" xfId="14386" xr:uid="{00000000-0005-0000-0000-00009A3D0000}"/>
    <cellStyle name="Normal 2 2 3 2 3 5 2" xfId="14387" xr:uid="{00000000-0005-0000-0000-00009B3D0000}"/>
    <cellStyle name="Normal 2 2 3 2 3 5 2 2" xfId="14388" xr:uid="{00000000-0005-0000-0000-00009C3D0000}"/>
    <cellStyle name="Normal 2 2 3 2 3 5 20" xfId="14389" xr:uid="{00000000-0005-0000-0000-00009D3D0000}"/>
    <cellStyle name="Normal 2 2 3 2 3 5 20 2" xfId="14390" xr:uid="{00000000-0005-0000-0000-00009E3D0000}"/>
    <cellStyle name="Normal 2 2 3 2 3 5 21" xfId="14391" xr:uid="{00000000-0005-0000-0000-00009F3D0000}"/>
    <cellStyle name="Normal 2 2 3 2 3 5 21 2" xfId="14392" xr:uid="{00000000-0005-0000-0000-0000A03D0000}"/>
    <cellStyle name="Normal 2 2 3 2 3 5 22" xfId="14393" xr:uid="{00000000-0005-0000-0000-0000A13D0000}"/>
    <cellStyle name="Normal 2 2 3 2 3 5 3" xfId="14394" xr:uid="{00000000-0005-0000-0000-0000A23D0000}"/>
    <cellStyle name="Normal 2 2 3 2 3 5 3 2" xfId="14395" xr:uid="{00000000-0005-0000-0000-0000A33D0000}"/>
    <cellStyle name="Normal 2 2 3 2 3 5 4" xfId="14396" xr:uid="{00000000-0005-0000-0000-0000A43D0000}"/>
    <cellStyle name="Normal 2 2 3 2 3 5 4 2" xfId="14397" xr:uid="{00000000-0005-0000-0000-0000A53D0000}"/>
    <cellStyle name="Normal 2 2 3 2 3 5 5" xfId="14398" xr:uid="{00000000-0005-0000-0000-0000A63D0000}"/>
    <cellStyle name="Normal 2 2 3 2 3 5 5 2" xfId="14399" xr:uid="{00000000-0005-0000-0000-0000A73D0000}"/>
    <cellStyle name="Normal 2 2 3 2 3 5 6" xfId="14400" xr:uid="{00000000-0005-0000-0000-0000A83D0000}"/>
    <cellStyle name="Normal 2 2 3 2 3 5 6 2" xfId="14401" xr:uid="{00000000-0005-0000-0000-0000A93D0000}"/>
    <cellStyle name="Normal 2 2 3 2 3 5 7" xfId="14402" xr:uid="{00000000-0005-0000-0000-0000AA3D0000}"/>
    <cellStyle name="Normal 2 2 3 2 3 5 7 2" xfId="14403" xr:uid="{00000000-0005-0000-0000-0000AB3D0000}"/>
    <cellStyle name="Normal 2 2 3 2 3 5 8" xfId="14404" xr:uid="{00000000-0005-0000-0000-0000AC3D0000}"/>
    <cellStyle name="Normal 2 2 3 2 3 5 8 2" xfId="14405" xr:uid="{00000000-0005-0000-0000-0000AD3D0000}"/>
    <cellStyle name="Normal 2 2 3 2 3 5 9" xfId="14406" xr:uid="{00000000-0005-0000-0000-0000AE3D0000}"/>
    <cellStyle name="Normal 2 2 3 2 3 5 9 2" xfId="14407" xr:uid="{00000000-0005-0000-0000-0000AF3D0000}"/>
    <cellStyle name="Normal 2 2 3 2 3 6" xfId="14408" xr:uid="{00000000-0005-0000-0000-0000B03D0000}"/>
    <cellStyle name="Normal 2 2 3 2 3 6 10" xfId="14409" xr:uid="{00000000-0005-0000-0000-0000B13D0000}"/>
    <cellStyle name="Normal 2 2 3 2 3 6 10 2" xfId="14410" xr:uid="{00000000-0005-0000-0000-0000B23D0000}"/>
    <cellStyle name="Normal 2 2 3 2 3 6 11" xfId="14411" xr:uid="{00000000-0005-0000-0000-0000B33D0000}"/>
    <cellStyle name="Normal 2 2 3 2 3 6 11 2" xfId="14412" xr:uid="{00000000-0005-0000-0000-0000B43D0000}"/>
    <cellStyle name="Normal 2 2 3 2 3 6 12" xfId="14413" xr:uid="{00000000-0005-0000-0000-0000B53D0000}"/>
    <cellStyle name="Normal 2 2 3 2 3 6 12 2" xfId="14414" xr:uid="{00000000-0005-0000-0000-0000B63D0000}"/>
    <cellStyle name="Normal 2 2 3 2 3 6 13" xfId="14415" xr:uid="{00000000-0005-0000-0000-0000B73D0000}"/>
    <cellStyle name="Normal 2 2 3 2 3 6 13 2" xfId="14416" xr:uid="{00000000-0005-0000-0000-0000B83D0000}"/>
    <cellStyle name="Normal 2 2 3 2 3 6 14" xfId="14417" xr:uid="{00000000-0005-0000-0000-0000B93D0000}"/>
    <cellStyle name="Normal 2 2 3 2 3 6 14 2" xfId="14418" xr:uid="{00000000-0005-0000-0000-0000BA3D0000}"/>
    <cellStyle name="Normal 2 2 3 2 3 6 15" xfId="14419" xr:uid="{00000000-0005-0000-0000-0000BB3D0000}"/>
    <cellStyle name="Normal 2 2 3 2 3 6 15 2" xfId="14420" xr:uid="{00000000-0005-0000-0000-0000BC3D0000}"/>
    <cellStyle name="Normal 2 2 3 2 3 6 16" xfId="14421" xr:uid="{00000000-0005-0000-0000-0000BD3D0000}"/>
    <cellStyle name="Normal 2 2 3 2 3 6 16 2" xfId="14422" xr:uid="{00000000-0005-0000-0000-0000BE3D0000}"/>
    <cellStyle name="Normal 2 2 3 2 3 6 17" xfId="14423" xr:uid="{00000000-0005-0000-0000-0000BF3D0000}"/>
    <cellStyle name="Normal 2 2 3 2 3 6 17 2" xfId="14424" xr:uid="{00000000-0005-0000-0000-0000C03D0000}"/>
    <cellStyle name="Normal 2 2 3 2 3 6 18" xfId="14425" xr:uid="{00000000-0005-0000-0000-0000C13D0000}"/>
    <cellStyle name="Normal 2 2 3 2 3 6 18 2" xfId="14426" xr:uid="{00000000-0005-0000-0000-0000C23D0000}"/>
    <cellStyle name="Normal 2 2 3 2 3 6 19" xfId="14427" xr:uid="{00000000-0005-0000-0000-0000C33D0000}"/>
    <cellStyle name="Normal 2 2 3 2 3 6 19 2" xfId="14428" xr:uid="{00000000-0005-0000-0000-0000C43D0000}"/>
    <cellStyle name="Normal 2 2 3 2 3 6 2" xfId="14429" xr:uid="{00000000-0005-0000-0000-0000C53D0000}"/>
    <cellStyle name="Normal 2 2 3 2 3 6 2 2" xfId="14430" xr:uid="{00000000-0005-0000-0000-0000C63D0000}"/>
    <cellStyle name="Normal 2 2 3 2 3 6 20" xfId="14431" xr:uid="{00000000-0005-0000-0000-0000C73D0000}"/>
    <cellStyle name="Normal 2 2 3 2 3 6 20 2" xfId="14432" xr:uid="{00000000-0005-0000-0000-0000C83D0000}"/>
    <cellStyle name="Normal 2 2 3 2 3 6 21" xfId="14433" xr:uid="{00000000-0005-0000-0000-0000C93D0000}"/>
    <cellStyle name="Normal 2 2 3 2 3 6 21 2" xfId="14434" xr:uid="{00000000-0005-0000-0000-0000CA3D0000}"/>
    <cellStyle name="Normal 2 2 3 2 3 6 22" xfId="14435" xr:uid="{00000000-0005-0000-0000-0000CB3D0000}"/>
    <cellStyle name="Normal 2 2 3 2 3 6 3" xfId="14436" xr:uid="{00000000-0005-0000-0000-0000CC3D0000}"/>
    <cellStyle name="Normal 2 2 3 2 3 6 3 2" xfId="14437" xr:uid="{00000000-0005-0000-0000-0000CD3D0000}"/>
    <cellStyle name="Normal 2 2 3 2 3 6 4" xfId="14438" xr:uid="{00000000-0005-0000-0000-0000CE3D0000}"/>
    <cellStyle name="Normal 2 2 3 2 3 6 4 2" xfId="14439" xr:uid="{00000000-0005-0000-0000-0000CF3D0000}"/>
    <cellStyle name="Normal 2 2 3 2 3 6 5" xfId="14440" xr:uid="{00000000-0005-0000-0000-0000D03D0000}"/>
    <cellStyle name="Normal 2 2 3 2 3 6 5 2" xfId="14441" xr:uid="{00000000-0005-0000-0000-0000D13D0000}"/>
    <cellStyle name="Normal 2 2 3 2 3 6 6" xfId="14442" xr:uid="{00000000-0005-0000-0000-0000D23D0000}"/>
    <cellStyle name="Normal 2 2 3 2 3 6 6 2" xfId="14443" xr:uid="{00000000-0005-0000-0000-0000D33D0000}"/>
    <cellStyle name="Normal 2 2 3 2 3 6 7" xfId="14444" xr:uid="{00000000-0005-0000-0000-0000D43D0000}"/>
    <cellStyle name="Normal 2 2 3 2 3 6 7 2" xfId="14445" xr:uid="{00000000-0005-0000-0000-0000D53D0000}"/>
    <cellStyle name="Normal 2 2 3 2 3 6 8" xfId="14446" xr:uid="{00000000-0005-0000-0000-0000D63D0000}"/>
    <cellStyle name="Normal 2 2 3 2 3 6 8 2" xfId="14447" xr:uid="{00000000-0005-0000-0000-0000D73D0000}"/>
    <cellStyle name="Normal 2 2 3 2 3 6 9" xfId="14448" xr:uid="{00000000-0005-0000-0000-0000D83D0000}"/>
    <cellStyle name="Normal 2 2 3 2 3 6 9 2" xfId="14449" xr:uid="{00000000-0005-0000-0000-0000D93D0000}"/>
    <cellStyle name="Normal 2 2 3 2 3 7" xfId="14450" xr:uid="{00000000-0005-0000-0000-0000DA3D0000}"/>
    <cellStyle name="Normal 2 2 3 2 3 7 2" xfId="14451" xr:uid="{00000000-0005-0000-0000-0000DB3D0000}"/>
    <cellStyle name="Normal 2 2 3 2 3 8" xfId="14452" xr:uid="{00000000-0005-0000-0000-0000DC3D0000}"/>
    <cellStyle name="Normal 2 2 3 2 3 8 2" xfId="14453" xr:uid="{00000000-0005-0000-0000-0000DD3D0000}"/>
    <cellStyle name="Normal 2 2 3 2 3 9" xfId="14454" xr:uid="{00000000-0005-0000-0000-0000DE3D0000}"/>
    <cellStyle name="Normal 2 2 3 2 3 9 2" xfId="14455" xr:uid="{00000000-0005-0000-0000-0000DF3D0000}"/>
    <cellStyle name="Normal 2 2 3 2 4" xfId="14456" xr:uid="{00000000-0005-0000-0000-0000E03D0000}"/>
    <cellStyle name="Normal 2 2 3 2 4 10" xfId="14457" xr:uid="{00000000-0005-0000-0000-0000E13D0000}"/>
    <cellStyle name="Normal 2 2 3 2 4 10 2" xfId="14458" xr:uid="{00000000-0005-0000-0000-0000E23D0000}"/>
    <cellStyle name="Normal 2 2 3 2 4 11" xfId="14459" xr:uid="{00000000-0005-0000-0000-0000E33D0000}"/>
    <cellStyle name="Normal 2 2 3 2 4 11 2" xfId="14460" xr:uid="{00000000-0005-0000-0000-0000E43D0000}"/>
    <cellStyle name="Normal 2 2 3 2 4 12" xfId="14461" xr:uid="{00000000-0005-0000-0000-0000E53D0000}"/>
    <cellStyle name="Normal 2 2 3 2 4 12 2" xfId="14462" xr:uid="{00000000-0005-0000-0000-0000E63D0000}"/>
    <cellStyle name="Normal 2 2 3 2 4 13" xfId="14463" xr:uid="{00000000-0005-0000-0000-0000E73D0000}"/>
    <cellStyle name="Normal 2 2 3 2 4 13 2" xfId="14464" xr:uid="{00000000-0005-0000-0000-0000E83D0000}"/>
    <cellStyle name="Normal 2 2 3 2 4 14" xfId="14465" xr:uid="{00000000-0005-0000-0000-0000E93D0000}"/>
    <cellStyle name="Normal 2 2 3 2 4 14 2" xfId="14466" xr:uid="{00000000-0005-0000-0000-0000EA3D0000}"/>
    <cellStyle name="Normal 2 2 3 2 4 15" xfId="14467" xr:uid="{00000000-0005-0000-0000-0000EB3D0000}"/>
    <cellStyle name="Normal 2 2 3 2 4 15 2" xfId="14468" xr:uid="{00000000-0005-0000-0000-0000EC3D0000}"/>
    <cellStyle name="Normal 2 2 3 2 4 16" xfId="14469" xr:uid="{00000000-0005-0000-0000-0000ED3D0000}"/>
    <cellStyle name="Normal 2 2 3 2 4 16 2" xfId="14470" xr:uid="{00000000-0005-0000-0000-0000EE3D0000}"/>
    <cellStyle name="Normal 2 2 3 2 4 17" xfId="14471" xr:uid="{00000000-0005-0000-0000-0000EF3D0000}"/>
    <cellStyle name="Normal 2 2 3 2 4 17 2" xfId="14472" xr:uid="{00000000-0005-0000-0000-0000F03D0000}"/>
    <cellStyle name="Normal 2 2 3 2 4 18" xfId="14473" xr:uid="{00000000-0005-0000-0000-0000F13D0000}"/>
    <cellStyle name="Normal 2 2 3 2 4 18 2" xfId="14474" xr:uid="{00000000-0005-0000-0000-0000F23D0000}"/>
    <cellStyle name="Normal 2 2 3 2 4 19" xfId="14475" xr:uid="{00000000-0005-0000-0000-0000F33D0000}"/>
    <cellStyle name="Normal 2 2 3 2 4 19 2" xfId="14476" xr:uid="{00000000-0005-0000-0000-0000F43D0000}"/>
    <cellStyle name="Normal 2 2 3 2 4 2" xfId="14477" xr:uid="{00000000-0005-0000-0000-0000F53D0000}"/>
    <cellStyle name="Normal 2 2 3 2 4 2 10" xfId="14478" xr:uid="{00000000-0005-0000-0000-0000F63D0000}"/>
    <cellStyle name="Normal 2 2 3 2 4 2 10 2" xfId="14479" xr:uid="{00000000-0005-0000-0000-0000F73D0000}"/>
    <cellStyle name="Normal 2 2 3 2 4 2 11" xfId="14480" xr:uid="{00000000-0005-0000-0000-0000F83D0000}"/>
    <cellStyle name="Normal 2 2 3 2 4 2 11 2" xfId="14481" xr:uid="{00000000-0005-0000-0000-0000F93D0000}"/>
    <cellStyle name="Normal 2 2 3 2 4 2 12" xfId="14482" xr:uid="{00000000-0005-0000-0000-0000FA3D0000}"/>
    <cellStyle name="Normal 2 2 3 2 4 2 12 2" xfId="14483" xr:uid="{00000000-0005-0000-0000-0000FB3D0000}"/>
    <cellStyle name="Normal 2 2 3 2 4 2 13" xfId="14484" xr:uid="{00000000-0005-0000-0000-0000FC3D0000}"/>
    <cellStyle name="Normal 2 2 3 2 4 2 13 2" xfId="14485" xr:uid="{00000000-0005-0000-0000-0000FD3D0000}"/>
    <cellStyle name="Normal 2 2 3 2 4 2 14" xfId="14486" xr:uid="{00000000-0005-0000-0000-0000FE3D0000}"/>
    <cellStyle name="Normal 2 2 3 2 4 2 14 2" xfId="14487" xr:uid="{00000000-0005-0000-0000-0000FF3D0000}"/>
    <cellStyle name="Normal 2 2 3 2 4 2 15" xfId="14488" xr:uid="{00000000-0005-0000-0000-0000003E0000}"/>
    <cellStyle name="Normal 2 2 3 2 4 2 15 2" xfId="14489" xr:uid="{00000000-0005-0000-0000-0000013E0000}"/>
    <cellStyle name="Normal 2 2 3 2 4 2 16" xfId="14490" xr:uid="{00000000-0005-0000-0000-0000023E0000}"/>
    <cellStyle name="Normal 2 2 3 2 4 2 16 2" xfId="14491" xr:uid="{00000000-0005-0000-0000-0000033E0000}"/>
    <cellStyle name="Normal 2 2 3 2 4 2 17" xfId="14492" xr:uid="{00000000-0005-0000-0000-0000043E0000}"/>
    <cellStyle name="Normal 2 2 3 2 4 2 17 2" xfId="14493" xr:uid="{00000000-0005-0000-0000-0000053E0000}"/>
    <cellStyle name="Normal 2 2 3 2 4 2 18" xfId="14494" xr:uid="{00000000-0005-0000-0000-0000063E0000}"/>
    <cellStyle name="Normal 2 2 3 2 4 2 18 2" xfId="14495" xr:uid="{00000000-0005-0000-0000-0000073E0000}"/>
    <cellStyle name="Normal 2 2 3 2 4 2 19" xfId="14496" xr:uid="{00000000-0005-0000-0000-0000083E0000}"/>
    <cellStyle name="Normal 2 2 3 2 4 2 19 2" xfId="14497" xr:uid="{00000000-0005-0000-0000-0000093E0000}"/>
    <cellStyle name="Normal 2 2 3 2 4 2 2" xfId="14498" xr:uid="{00000000-0005-0000-0000-00000A3E0000}"/>
    <cellStyle name="Normal 2 2 3 2 4 2 2 2" xfId="14499" xr:uid="{00000000-0005-0000-0000-00000B3E0000}"/>
    <cellStyle name="Normal 2 2 3 2 4 2 20" xfId="14500" xr:uid="{00000000-0005-0000-0000-00000C3E0000}"/>
    <cellStyle name="Normal 2 2 3 2 4 2 20 2" xfId="14501" xr:uid="{00000000-0005-0000-0000-00000D3E0000}"/>
    <cellStyle name="Normal 2 2 3 2 4 2 21" xfId="14502" xr:uid="{00000000-0005-0000-0000-00000E3E0000}"/>
    <cellStyle name="Normal 2 2 3 2 4 2 21 2" xfId="14503" xr:uid="{00000000-0005-0000-0000-00000F3E0000}"/>
    <cellStyle name="Normal 2 2 3 2 4 2 22" xfId="14504" xr:uid="{00000000-0005-0000-0000-0000103E0000}"/>
    <cellStyle name="Normal 2 2 3 2 4 2 3" xfId="14505" xr:uid="{00000000-0005-0000-0000-0000113E0000}"/>
    <cellStyle name="Normal 2 2 3 2 4 2 3 2" xfId="14506" xr:uid="{00000000-0005-0000-0000-0000123E0000}"/>
    <cellStyle name="Normal 2 2 3 2 4 2 4" xfId="14507" xr:uid="{00000000-0005-0000-0000-0000133E0000}"/>
    <cellStyle name="Normal 2 2 3 2 4 2 4 2" xfId="14508" xr:uid="{00000000-0005-0000-0000-0000143E0000}"/>
    <cellStyle name="Normal 2 2 3 2 4 2 5" xfId="14509" xr:uid="{00000000-0005-0000-0000-0000153E0000}"/>
    <cellStyle name="Normal 2 2 3 2 4 2 5 2" xfId="14510" xr:uid="{00000000-0005-0000-0000-0000163E0000}"/>
    <cellStyle name="Normal 2 2 3 2 4 2 6" xfId="14511" xr:uid="{00000000-0005-0000-0000-0000173E0000}"/>
    <cellStyle name="Normal 2 2 3 2 4 2 6 2" xfId="14512" xr:uid="{00000000-0005-0000-0000-0000183E0000}"/>
    <cellStyle name="Normal 2 2 3 2 4 2 7" xfId="14513" xr:uid="{00000000-0005-0000-0000-0000193E0000}"/>
    <cellStyle name="Normal 2 2 3 2 4 2 7 2" xfId="14514" xr:uid="{00000000-0005-0000-0000-00001A3E0000}"/>
    <cellStyle name="Normal 2 2 3 2 4 2 8" xfId="14515" xr:uid="{00000000-0005-0000-0000-00001B3E0000}"/>
    <cellStyle name="Normal 2 2 3 2 4 2 8 2" xfId="14516" xr:uid="{00000000-0005-0000-0000-00001C3E0000}"/>
    <cellStyle name="Normal 2 2 3 2 4 2 9" xfId="14517" xr:uid="{00000000-0005-0000-0000-00001D3E0000}"/>
    <cellStyle name="Normal 2 2 3 2 4 2 9 2" xfId="14518" xr:uid="{00000000-0005-0000-0000-00001E3E0000}"/>
    <cellStyle name="Normal 2 2 3 2 4 20" xfId="14519" xr:uid="{00000000-0005-0000-0000-00001F3E0000}"/>
    <cellStyle name="Normal 2 2 3 2 4 20 2" xfId="14520" xr:uid="{00000000-0005-0000-0000-0000203E0000}"/>
    <cellStyle name="Normal 2 2 3 2 4 21" xfId="14521" xr:uid="{00000000-0005-0000-0000-0000213E0000}"/>
    <cellStyle name="Normal 2 2 3 2 4 21 2" xfId="14522" xr:uid="{00000000-0005-0000-0000-0000223E0000}"/>
    <cellStyle name="Normal 2 2 3 2 4 22" xfId="14523" xr:uid="{00000000-0005-0000-0000-0000233E0000}"/>
    <cellStyle name="Normal 2 2 3 2 4 22 2" xfId="14524" xr:uid="{00000000-0005-0000-0000-0000243E0000}"/>
    <cellStyle name="Normal 2 2 3 2 4 23" xfId="14525" xr:uid="{00000000-0005-0000-0000-0000253E0000}"/>
    <cellStyle name="Normal 2 2 3 2 4 23 2" xfId="14526" xr:uid="{00000000-0005-0000-0000-0000263E0000}"/>
    <cellStyle name="Normal 2 2 3 2 4 24" xfId="14527" xr:uid="{00000000-0005-0000-0000-0000273E0000}"/>
    <cellStyle name="Normal 2 2 3 2 4 3" xfId="14528" xr:uid="{00000000-0005-0000-0000-0000283E0000}"/>
    <cellStyle name="Normal 2 2 3 2 4 3 10" xfId="14529" xr:uid="{00000000-0005-0000-0000-0000293E0000}"/>
    <cellStyle name="Normal 2 2 3 2 4 3 10 2" xfId="14530" xr:uid="{00000000-0005-0000-0000-00002A3E0000}"/>
    <cellStyle name="Normal 2 2 3 2 4 3 11" xfId="14531" xr:uid="{00000000-0005-0000-0000-00002B3E0000}"/>
    <cellStyle name="Normal 2 2 3 2 4 3 11 2" xfId="14532" xr:uid="{00000000-0005-0000-0000-00002C3E0000}"/>
    <cellStyle name="Normal 2 2 3 2 4 3 12" xfId="14533" xr:uid="{00000000-0005-0000-0000-00002D3E0000}"/>
    <cellStyle name="Normal 2 2 3 2 4 3 12 2" xfId="14534" xr:uid="{00000000-0005-0000-0000-00002E3E0000}"/>
    <cellStyle name="Normal 2 2 3 2 4 3 13" xfId="14535" xr:uid="{00000000-0005-0000-0000-00002F3E0000}"/>
    <cellStyle name="Normal 2 2 3 2 4 3 13 2" xfId="14536" xr:uid="{00000000-0005-0000-0000-0000303E0000}"/>
    <cellStyle name="Normal 2 2 3 2 4 3 14" xfId="14537" xr:uid="{00000000-0005-0000-0000-0000313E0000}"/>
    <cellStyle name="Normal 2 2 3 2 4 3 14 2" xfId="14538" xr:uid="{00000000-0005-0000-0000-0000323E0000}"/>
    <cellStyle name="Normal 2 2 3 2 4 3 15" xfId="14539" xr:uid="{00000000-0005-0000-0000-0000333E0000}"/>
    <cellStyle name="Normal 2 2 3 2 4 3 15 2" xfId="14540" xr:uid="{00000000-0005-0000-0000-0000343E0000}"/>
    <cellStyle name="Normal 2 2 3 2 4 3 16" xfId="14541" xr:uid="{00000000-0005-0000-0000-0000353E0000}"/>
    <cellStyle name="Normal 2 2 3 2 4 3 16 2" xfId="14542" xr:uid="{00000000-0005-0000-0000-0000363E0000}"/>
    <cellStyle name="Normal 2 2 3 2 4 3 17" xfId="14543" xr:uid="{00000000-0005-0000-0000-0000373E0000}"/>
    <cellStyle name="Normal 2 2 3 2 4 3 17 2" xfId="14544" xr:uid="{00000000-0005-0000-0000-0000383E0000}"/>
    <cellStyle name="Normal 2 2 3 2 4 3 18" xfId="14545" xr:uid="{00000000-0005-0000-0000-0000393E0000}"/>
    <cellStyle name="Normal 2 2 3 2 4 3 18 2" xfId="14546" xr:uid="{00000000-0005-0000-0000-00003A3E0000}"/>
    <cellStyle name="Normal 2 2 3 2 4 3 19" xfId="14547" xr:uid="{00000000-0005-0000-0000-00003B3E0000}"/>
    <cellStyle name="Normal 2 2 3 2 4 3 19 2" xfId="14548" xr:uid="{00000000-0005-0000-0000-00003C3E0000}"/>
    <cellStyle name="Normal 2 2 3 2 4 3 2" xfId="14549" xr:uid="{00000000-0005-0000-0000-00003D3E0000}"/>
    <cellStyle name="Normal 2 2 3 2 4 3 2 2" xfId="14550" xr:uid="{00000000-0005-0000-0000-00003E3E0000}"/>
    <cellStyle name="Normal 2 2 3 2 4 3 20" xfId="14551" xr:uid="{00000000-0005-0000-0000-00003F3E0000}"/>
    <cellStyle name="Normal 2 2 3 2 4 3 20 2" xfId="14552" xr:uid="{00000000-0005-0000-0000-0000403E0000}"/>
    <cellStyle name="Normal 2 2 3 2 4 3 21" xfId="14553" xr:uid="{00000000-0005-0000-0000-0000413E0000}"/>
    <cellStyle name="Normal 2 2 3 2 4 3 21 2" xfId="14554" xr:uid="{00000000-0005-0000-0000-0000423E0000}"/>
    <cellStyle name="Normal 2 2 3 2 4 3 22" xfId="14555" xr:uid="{00000000-0005-0000-0000-0000433E0000}"/>
    <cellStyle name="Normal 2 2 3 2 4 3 3" xfId="14556" xr:uid="{00000000-0005-0000-0000-0000443E0000}"/>
    <cellStyle name="Normal 2 2 3 2 4 3 3 2" xfId="14557" xr:uid="{00000000-0005-0000-0000-0000453E0000}"/>
    <cellStyle name="Normal 2 2 3 2 4 3 4" xfId="14558" xr:uid="{00000000-0005-0000-0000-0000463E0000}"/>
    <cellStyle name="Normal 2 2 3 2 4 3 4 2" xfId="14559" xr:uid="{00000000-0005-0000-0000-0000473E0000}"/>
    <cellStyle name="Normal 2 2 3 2 4 3 5" xfId="14560" xr:uid="{00000000-0005-0000-0000-0000483E0000}"/>
    <cellStyle name="Normal 2 2 3 2 4 3 5 2" xfId="14561" xr:uid="{00000000-0005-0000-0000-0000493E0000}"/>
    <cellStyle name="Normal 2 2 3 2 4 3 6" xfId="14562" xr:uid="{00000000-0005-0000-0000-00004A3E0000}"/>
    <cellStyle name="Normal 2 2 3 2 4 3 6 2" xfId="14563" xr:uid="{00000000-0005-0000-0000-00004B3E0000}"/>
    <cellStyle name="Normal 2 2 3 2 4 3 7" xfId="14564" xr:uid="{00000000-0005-0000-0000-00004C3E0000}"/>
    <cellStyle name="Normal 2 2 3 2 4 3 7 2" xfId="14565" xr:uid="{00000000-0005-0000-0000-00004D3E0000}"/>
    <cellStyle name="Normal 2 2 3 2 4 3 8" xfId="14566" xr:uid="{00000000-0005-0000-0000-00004E3E0000}"/>
    <cellStyle name="Normal 2 2 3 2 4 3 8 2" xfId="14567" xr:uid="{00000000-0005-0000-0000-00004F3E0000}"/>
    <cellStyle name="Normal 2 2 3 2 4 3 9" xfId="14568" xr:uid="{00000000-0005-0000-0000-0000503E0000}"/>
    <cellStyle name="Normal 2 2 3 2 4 3 9 2" xfId="14569" xr:uid="{00000000-0005-0000-0000-0000513E0000}"/>
    <cellStyle name="Normal 2 2 3 2 4 4" xfId="14570" xr:uid="{00000000-0005-0000-0000-0000523E0000}"/>
    <cellStyle name="Normal 2 2 3 2 4 4 2" xfId="14571" xr:uid="{00000000-0005-0000-0000-0000533E0000}"/>
    <cellStyle name="Normal 2 2 3 2 4 5" xfId="14572" xr:uid="{00000000-0005-0000-0000-0000543E0000}"/>
    <cellStyle name="Normal 2 2 3 2 4 5 2" xfId="14573" xr:uid="{00000000-0005-0000-0000-0000553E0000}"/>
    <cellStyle name="Normal 2 2 3 2 4 6" xfId="14574" xr:uid="{00000000-0005-0000-0000-0000563E0000}"/>
    <cellStyle name="Normal 2 2 3 2 4 6 2" xfId="14575" xr:uid="{00000000-0005-0000-0000-0000573E0000}"/>
    <cellStyle name="Normal 2 2 3 2 4 7" xfId="14576" xr:uid="{00000000-0005-0000-0000-0000583E0000}"/>
    <cellStyle name="Normal 2 2 3 2 4 7 2" xfId="14577" xr:uid="{00000000-0005-0000-0000-0000593E0000}"/>
    <cellStyle name="Normal 2 2 3 2 4 8" xfId="14578" xr:uid="{00000000-0005-0000-0000-00005A3E0000}"/>
    <cellStyle name="Normal 2 2 3 2 4 8 2" xfId="14579" xr:uid="{00000000-0005-0000-0000-00005B3E0000}"/>
    <cellStyle name="Normal 2 2 3 2 4 9" xfId="14580" xr:uid="{00000000-0005-0000-0000-00005C3E0000}"/>
    <cellStyle name="Normal 2 2 3 2 4 9 2" xfId="14581" xr:uid="{00000000-0005-0000-0000-00005D3E0000}"/>
    <cellStyle name="Normal 2 2 3 2 5" xfId="14582" xr:uid="{00000000-0005-0000-0000-00005E3E0000}"/>
    <cellStyle name="Normal 2 2 3 2 5 10" xfId="14583" xr:uid="{00000000-0005-0000-0000-00005F3E0000}"/>
    <cellStyle name="Normal 2 2 3 2 5 10 2" xfId="14584" xr:uid="{00000000-0005-0000-0000-0000603E0000}"/>
    <cellStyle name="Normal 2 2 3 2 5 11" xfId="14585" xr:uid="{00000000-0005-0000-0000-0000613E0000}"/>
    <cellStyle name="Normal 2 2 3 2 5 11 2" xfId="14586" xr:uid="{00000000-0005-0000-0000-0000623E0000}"/>
    <cellStyle name="Normal 2 2 3 2 5 12" xfId="14587" xr:uid="{00000000-0005-0000-0000-0000633E0000}"/>
    <cellStyle name="Normal 2 2 3 2 5 12 2" xfId="14588" xr:uid="{00000000-0005-0000-0000-0000643E0000}"/>
    <cellStyle name="Normal 2 2 3 2 5 13" xfId="14589" xr:uid="{00000000-0005-0000-0000-0000653E0000}"/>
    <cellStyle name="Normal 2 2 3 2 5 13 2" xfId="14590" xr:uid="{00000000-0005-0000-0000-0000663E0000}"/>
    <cellStyle name="Normal 2 2 3 2 5 14" xfId="14591" xr:uid="{00000000-0005-0000-0000-0000673E0000}"/>
    <cellStyle name="Normal 2 2 3 2 5 14 2" xfId="14592" xr:uid="{00000000-0005-0000-0000-0000683E0000}"/>
    <cellStyle name="Normal 2 2 3 2 5 15" xfId="14593" xr:uid="{00000000-0005-0000-0000-0000693E0000}"/>
    <cellStyle name="Normal 2 2 3 2 5 15 2" xfId="14594" xr:uid="{00000000-0005-0000-0000-00006A3E0000}"/>
    <cellStyle name="Normal 2 2 3 2 5 16" xfId="14595" xr:uid="{00000000-0005-0000-0000-00006B3E0000}"/>
    <cellStyle name="Normal 2 2 3 2 5 16 2" xfId="14596" xr:uid="{00000000-0005-0000-0000-00006C3E0000}"/>
    <cellStyle name="Normal 2 2 3 2 5 17" xfId="14597" xr:uid="{00000000-0005-0000-0000-00006D3E0000}"/>
    <cellStyle name="Normal 2 2 3 2 5 17 2" xfId="14598" xr:uid="{00000000-0005-0000-0000-00006E3E0000}"/>
    <cellStyle name="Normal 2 2 3 2 5 18" xfId="14599" xr:uid="{00000000-0005-0000-0000-00006F3E0000}"/>
    <cellStyle name="Normal 2 2 3 2 5 18 2" xfId="14600" xr:uid="{00000000-0005-0000-0000-0000703E0000}"/>
    <cellStyle name="Normal 2 2 3 2 5 19" xfId="14601" xr:uid="{00000000-0005-0000-0000-0000713E0000}"/>
    <cellStyle name="Normal 2 2 3 2 5 19 2" xfId="14602" xr:uid="{00000000-0005-0000-0000-0000723E0000}"/>
    <cellStyle name="Normal 2 2 3 2 5 2" xfId="14603" xr:uid="{00000000-0005-0000-0000-0000733E0000}"/>
    <cellStyle name="Normal 2 2 3 2 5 2 10" xfId="14604" xr:uid="{00000000-0005-0000-0000-0000743E0000}"/>
    <cellStyle name="Normal 2 2 3 2 5 2 10 2" xfId="14605" xr:uid="{00000000-0005-0000-0000-0000753E0000}"/>
    <cellStyle name="Normal 2 2 3 2 5 2 11" xfId="14606" xr:uid="{00000000-0005-0000-0000-0000763E0000}"/>
    <cellStyle name="Normal 2 2 3 2 5 2 11 2" xfId="14607" xr:uid="{00000000-0005-0000-0000-0000773E0000}"/>
    <cellStyle name="Normal 2 2 3 2 5 2 12" xfId="14608" xr:uid="{00000000-0005-0000-0000-0000783E0000}"/>
    <cellStyle name="Normal 2 2 3 2 5 2 12 2" xfId="14609" xr:uid="{00000000-0005-0000-0000-0000793E0000}"/>
    <cellStyle name="Normal 2 2 3 2 5 2 13" xfId="14610" xr:uid="{00000000-0005-0000-0000-00007A3E0000}"/>
    <cellStyle name="Normal 2 2 3 2 5 2 13 2" xfId="14611" xr:uid="{00000000-0005-0000-0000-00007B3E0000}"/>
    <cellStyle name="Normal 2 2 3 2 5 2 14" xfId="14612" xr:uid="{00000000-0005-0000-0000-00007C3E0000}"/>
    <cellStyle name="Normal 2 2 3 2 5 2 14 2" xfId="14613" xr:uid="{00000000-0005-0000-0000-00007D3E0000}"/>
    <cellStyle name="Normal 2 2 3 2 5 2 15" xfId="14614" xr:uid="{00000000-0005-0000-0000-00007E3E0000}"/>
    <cellStyle name="Normal 2 2 3 2 5 2 15 2" xfId="14615" xr:uid="{00000000-0005-0000-0000-00007F3E0000}"/>
    <cellStyle name="Normal 2 2 3 2 5 2 16" xfId="14616" xr:uid="{00000000-0005-0000-0000-0000803E0000}"/>
    <cellStyle name="Normal 2 2 3 2 5 2 16 2" xfId="14617" xr:uid="{00000000-0005-0000-0000-0000813E0000}"/>
    <cellStyle name="Normal 2 2 3 2 5 2 17" xfId="14618" xr:uid="{00000000-0005-0000-0000-0000823E0000}"/>
    <cellStyle name="Normal 2 2 3 2 5 2 17 2" xfId="14619" xr:uid="{00000000-0005-0000-0000-0000833E0000}"/>
    <cellStyle name="Normal 2 2 3 2 5 2 18" xfId="14620" xr:uid="{00000000-0005-0000-0000-0000843E0000}"/>
    <cellStyle name="Normal 2 2 3 2 5 2 18 2" xfId="14621" xr:uid="{00000000-0005-0000-0000-0000853E0000}"/>
    <cellStyle name="Normal 2 2 3 2 5 2 19" xfId="14622" xr:uid="{00000000-0005-0000-0000-0000863E0000}"/>
    <cellStyle name="Normal 2 2 3 2 5 2 19 2" xfId="14623" xr:uid="{00000000-0005-0000-0000-0000873E0000}"/>
    <cellStyle name="Normal 2 2 3 2 5 2 2" xfId="14624" xr:uid="{00000000-0005-0000-0000-0000883E0000}"/>
    <cellStyle name="Normal 2 2 3 2 5 2 2 2" xfId="14625" xr:uid="{00000000-0005-0000-0000-0000893E0000}"/>
    <cellStyle name="Normal 2 2 3 2 5 2 20" xfId="14626" xr:uid="{00000000-0005-0000-0000-00008A3E0000}"/>
    <cellStyle name="Normal 2 2 3 2 5 2 20 2" xfId="14627" xr:uid="{00000000-0005-0000-0000-00008B3E0000}"/>
    <cellStyle name="Normal 2 2 3 2 5 2 21" xfId="14628" xr:uid="{00000000-0005-0000-0000-00008C3E0000}"/>
    <cellStyle name="Normal 2 2 3 2 5 2 21 2" xfId="14629" xr:uid="{00000000-0005-0000-0000-00008D3E0000}"/>
    <cellStyle name="Normal 2 2 3 2 5 2 22" xfId="14630" xr:uid="{00000000-0005-0000-0000-00008E3E0000}"/>
    <cellStyle name="Normal 2 2 3 2 5 2 3" xfId="14631" xr:uid="{00000000-0005-0000-0000-00008F3E0000}"/>
    <cellStyle name="Normal 2 2 3 2 5 2 3 2" xfId="14632" xr:uid="{00000000-0005-0000-0000-0000903E0000}"/>
    <cellStyle name="Normal 2 2 3 2 5 2 4" xfId="14633" xr:uid="{00000000-0005-0000-0000-0000913E0000}"/>
    <cellStyle name="Normal 2 2 3 2 5 2 4 2" xfId="14634" xr:uid="{00000000-0005-0000-0000-0000923E0000}"/>
    <cellStyle name="Normal 2 2 3 2 5 2 5" xfId="14635" xr:uid="{00000000-0005-0000-0000-0000933E0000}"/>
    <cellStyle name="Normal 2 2 3 2 5 2 5 2" xfId="14636" xr:uid="{00000000-0005-0000-0000-0000943E0000}"/>
    <cellStyle name="Normal 2 2 3 2 5 2 6" xfId="14637" xr:uid="{00000000-0005-0000-0000-0000953E0000}"/>
    <cellStyle name="Normal 2 2 3 2 5 2 6 2" xfId="14638" xr:uid="{00000000-0005-0000-0000-0000963E0000}"/>
    <cellStyle name="Normal 2 2 3 2 5 2 7" xfId="14639" xr:uid="{00000000-0005-0000-0000-0000973E0000}"/>
    <cellStyle name="Normal 2 2 3 2 5 2 7 2" xfId="14640" xr:uid="{00000000-0005-0000-0000-0000983E0000}"/>
    <cellStyle name="Normal 2 2 3 2 5 2 8" xfId="14641" xr:uid="{00000000-0005-0000-0000-0000993E0000}"/>
    <cellStyle name="Normal 2 2 3 2 5 2 8 2" xfId="14642" xr:uid="{00000000-0005-0000-0000-00009A3E0000}"/>
    <cellStyle name="Normal 2 2 3 2 5 2 9" xfId="14643" xr:uid="{00000000-0005-0000-0000-00009B3E0000}"/>
    <cellStyle name="Normal 2 2 3 2 5 2 9 2" xfId="14644" xr:uid="{00000000-0005-0000-0000-00009C3E0000}"/>
    <cellStyle name="Normal 2 2 3 2 5 20" xfId="14645" xr:uid="{00000000-0005-0000-0000-00009D3E0000}"/>
    <cellStyle name="Normal 2 2 3 2 5 20 2" xfId="14646" xr:uid="{00000000-0005-0000-0000-00009E3E0000}"/>
    <cellStyle name="Normal 2 2 3 2 5 21" xfId="14647" xr:uid="{00000000-0005-0000-0000-00009F3E0000}"/>
    <cellStyle name="Normal 2 2 3 2 5 21 2" xfId="14648" xr:uid="{00000000-0005-0000-0000-0000A03E0000}"/>
    <cellStyle name="Normal 2 2 3 2 5 22" xfId="14649" xr:uid="{00000000-0005-0000-0000-0000A13E0000}"/>
    <cellStyle name="Normal 2 2 3 2 5 22 2" xfId="14650" xr:uid="{00000000-0005-0000-0000-0000A23E0000}"/>
    <cellStyle name="Normal 2 2 3 2 5 23" xfId="14651" xr:uid="{00000000-0005-0000-0000-0000A33E0000}"/>
    <cellStyle name="Normal 2 2 3 2 5 23 2" xfId="14652" xr:uid="{00000000-0005-0000-0000-0000A43E0000}"/>
    <cellStyle name="Normal 2 2 3 2 5 24" xfId="14653" xr:uid="{00000000-0005-0000-0000-0000A53E0000}"/>
    <cellStyle name="Normal 2 2 3 2 5 3" xfId="14654" xr:uid="{00000000-0005-0000-0000-0000A63E0000}"/>
    <cellStyle name="Normal 2 2 3 2 5 3 10" xfId="14655" xr:uid="{00000000-0005-0000-0000-0000A73E0000}"/>
    <cellStyle name="Normal 2 2 3 2 5 3 10 2" xfId="14656" xr:uid="{00000000-0005-0000-0000-0000A83E0000}"/>
    <cellStyle name="Normal 2 2 3 2 5 3 11" xfId="14657" xr:uid="{00000000-0005-0000-0000-0000A93E0000}"/>
    <cellStyle name="Normal 2 2 3 2 5 3 11 2" xfId="14658" xr:uid="{00000000-0005-0000-0000-0000AA3E0000}"/>
    <cellStyle name="Normal 2 2 3 2 5 3 12" xfId="14659" xr:uid="{00000000-0005-0000-0000-0000AB3E0000}"/>
    <cellStyle name="Normal 2 2 3 2 5 3 12 2" xfId="14660" xr:uid="{00000000-0005-0000-0000-0000AC3E0000}"/>
    <cellStyle name="Normal 2 2 3 2 5 3 13" xfId="14661" xr:uid="{00000000-0005-0000-0000-0000AD3E0000}"/>
    <cellStyle name="Normal 2 2 3 2 5 3 13 2" xfId="14662" xr:uid="{00000000-0005-0000-0000-0000AE3E0000}"/>
    <cellStyle name="Normal 2 2 3 2 5 3 14" xfId="14663" xr:uid="{00000000-0005-0000-0000-0000AF3E0000}"/>
    <cellStyle name="Normal 2 2 3 2 5 3 14 2" xfId="14664" xr:uid="{00000000-0005-0000-0000-0000B03E0000}"/>
    <cellStyle name="Normal 2 2 3 2 5 3 15" xfId="14665" xr:uid="{00000000-0005-0000-0000-0000B13E0000}"/>
    <cellStyle name="Normal 2 2 3 2 5 3 15 2" xfId="14666" xr:uid="{00000000-0005-0000-0000-0000B23E0000}"/>
    <cellStyle name="Normal 2 2 3 2 5 3 16" xfId="14667" xr:uid="{00000000-0005-0000-0000-0000B33E0000}"/>
    <cellStyle name="Normal 2 2 3 2 5 3 16 2" xfId="14668" xr:uid="{00000000-0005-0000-0000-0000B43E0000}"/>
    <cellStyle name="Normal 2 2 3 2 5 3 17" xfId="14669" xr:uid="{00000000-0005-0000-0000-0000B53E0000}"/>
    <cellStyle name="Normal 2 2 3 2 5 3 17 2" xfId="14670" xr:uid="{00000000-0005-0000-0000-0000B63E0000}"/>
    <cellStyle name="Normal 2 2 3 2 5 3 18" xfId="14671" xr:uid="{00000000-0005-0000-0000-0000B73E0000}"/>
    <cellStyle name="Normal 2 2 3 2 5 3 18 2" xfId="14672" xr:uid="{00000000-0005-0000-0000-0000B83E0000}"/>
    <cellStyle name="Normal 2 2 3 2 5 3 19" xfId="14673" xr:uid="{00000000-0005-0000-0000-0000B93E0000}"/>
    <cellStyle name="Normal 2 2 3 2 5 3 19 2" xfId="14674" xr:uid="{00000000-0005-0000-0000-0000BA3E0000}"/>
    <cellStyle name="Normal 2 2 3 2 5 3 2" xfId="14675" xr:uid="{00000000-0005-0000-0000-0000BB3E0000}"/>
    <cellStyle name="Normal 2 2 3 2 5 3 2 2" xfId="14676" xr:uid="{00000000-0005-0000-0000-0000BC3E0000}"/>
    <cellStyle name="Normal 2 2 3 2 5 3 20" xfId="14677" xr:uid="{00000000-0005-0000-0000-0000BD3E0000}"/>
    <cellStyle name="Normal 2 2 3 2 5 3 20 2" xfId="14678" xr:uid="{00000000-0005-0000-0000-0000BE3E0000}"/>
    <cellStyle name="Normal 2 2 3 2 5 3 21" xfId="14679" xr:uid="{00000000-0005-0000-0000-0000BF3E0000}"/>
    <cellStyle name="Normal 2 2 3 2 5 3 21 2" xfId="14680" xr:uid="{00000000-0005-0000-0000-0000C03E0000}"/>
    <cellStyle name="Normal 2 2 3 2 5 3 22" xfId="14681" xr:uid="{00000000-0005-0000-0000-0000C13E0000}"/>
    <cellStyle name="Normal 2 2 3 2 5 3 3" xfId="14682" xr:uid="{00000000-0005-0000-0000-0000C23E0000}"/>
    <cellStyle name="Normal 2 2 3 2 5 3 3 2" xfId="14683" xr:uid="{00000000-0005-0000-0000-0000C33E0000}"/>
    <cellStyle name="Normal 2 2 3 2 5 3 4" xfId="14684" xr:uid="{00000000-0005-0000-0000-0000C43E0000}"/>
    <cellStyle name="Normal 2 2 3 2 5 3 4 2" xfId="14685" xr:uid="{00000000-0005-0000-0000-0000C53E0000}"/>
    <cellStyle name="Normal 2 2 3 2 5 3 5" xfId="14686" xr:uid="{00000000-0005-0000-0000-0000C63E0000}"/>
    <cellStyle name="Normal 2 2 3 2 5 3 5 2" xfId="14687" xr:uid="{00000000-0005-0000-0000-0000C73E0000}"/>
    <cellStyle name="Normal 2 2 3 2 5 3 6" xfId="14688" xr:uid="{00000000-0005-0000-0000-0000C83E0000}"/>
    <cellStyle name="Normal 2 2 3 2 5 3 6 2" xfId="14689" xr:uid="{00000000-0005-0000-0000-0000C93E0000}"/>
    <cellStyle name="Normal 2 2 3 2 5 3 7" xfId="14690" xr:uid="{00000000-0005-0000-0000-0000CA3E0000}"/>
    <cellStyle name="Normal 2 2 3 2 5 3 7 2" xfId="14691" xr:uid="{00000000-0005-0000-0000-0000CB3E0000}"/>
    <cellStyle name="Normal 2 2 3 2 5 3 8" xfId="14692" xr:uid="{00000000-0005-0000-0000-0000CC3E0000}"/>
    <cellStyle name="Normal 2 2 3 2 5 3 8 2" xfId="14693" xr:uid="{00000000-0005-0000-0000-0000CD3E0000}"/>
    <cellStyle name="Normal 2 2 3 2 5 3 9" xfId="14694" xr:uid="{00000000-0005-0000-0000-0000CE3E0000}"/>
    <cellStyle name="Normal 2 2 3 2 5 3 9 2" xfId="14695" xr:uid="{00000000-0005-0000-0000-0000CF3E0000}"/>
    <cellStyle name="Normal 2 2 3 2 5 4" xfId="14696" xr:uid="{00000000-0005-0000-0000-0000D03E0000}"/>
    <cellStyle name="Normal 2 2 3 2 5 4 2" xfId="14697" xr:uid="{00000000-0005-0000-0000-0000D13E0000}"/>
    <cellStyle name="Normal 2 2 3 2 5 5" xfId="14698" xr:uid="{00000000-0005-0000-0000-0000D23E0000}"/>
    <cellStyle name="Normal 2 2 3 2 5 5 2" xfId="14699" xr:uid="{00000000-0005-0000-0000-0000D33E0000}"/>
    <cellStyle name="Normal 2 2 3 2 5 6" xfId="14700" xr:uid="{00000000-0005-0000-0000-0000D43E0000}"/>
    <cellStyle name="Normal 2 2 3 2 5 6 2" xfId="14701" xr:uid="{00000000-0005-0000-0000-0000D53E0000}"/>
    <cellStyle name="Normal 2 2 3 2 5 7" xfId="14702" xr:uid="{00000000-0005-0000-0000-0000D63E0000}"/>
    <cellStyle name="Normal 2 2 3 2 5 7 2" xfId="14703" xr:uid="{00000000-0005-0000-0000-0000D73E0000}"/>
    <cellStyle name="Normal 2 2 3 2 5 8" xfId="14704" xr:uid="{00000000-0005-0000-0000-0000D83E0000}"/>
    <cellStyle name="Normal 2 2 3 2 5 8 2" xfId="14705" xr:uid="{00000000-0005-0000-0000-0000D93E0000}"/>
    <cellStyle name="Normal 2 2 3 2 5 9" xfId="14706" xr:uid="{00000000-0005-0000-0000-0000DA3E0000}"/>
    <cellStyle name="Normal 2 2 3 2 5 9 2" xfId="14707" xr:uid="{00000000-0005-0000-0000-0000DB3E0000}"/>
    <cellStyle name="Normal 2 2 3 2 6" xfId="14708" xr:uid="{00000000-0005-0000-0000-0000DC3E0000}"/>
    <cellStyle name="Normal 2 2 3 2 6 10" xfId="14709" xr:uid="{00000000-0005-0000-0000-0000DD3E0000}"/>
    <cellStyle name="Normal 2 2 3 2 6 10 2" xfId="14710" xr:uid="{00000000-0005-0000-0000-0000DE3E0000}"/>
    <cellStyle name="Normal 2 2 3 2 6 11" xfId="14711" xr:uid="{00000000-0005-0000-0000-0000DF3E0000}"/>
    <cellStyle name="Normal 2 2 3 2 6 11 2" xfId="14712" xr:uid="{00000000-0005-0000-0000-0000E03E0000}"/>
    <cellStyle name="Normal 2 2 3 2 6 12" xfId="14713" xr:uid="{00000000-0005-0000-0000-0000E13E0000}"/>
    <cellStyle name="Normal 2 2 3 2 6 12 2" xfId="14714" xr:uid="{00000000-0005-0000-0000-0000E23E0000}"/>
    <cellStyle name="Normal 2 2 3 2 6 13" xfId="14715" xr:uid="{00000000-0005-0000-0000-0000E33E0000}"/>
    <cellStyle name="Normal 2 2 3 2 6 13 2" xfId="14716" xr:uid="{00000000-0005-0000-0000-0000E43E0000}"/>
    <cellStyle name="Normal 2 2 3 2 6 14" xfId="14717" xr:uid="{00000000-0005-0000-0000-0000E53E0000}"/>
    <cellStyle name="Normal 2 2 3 2 6 14 2" xfId="14718" xr:uid="{00000000-0005-0000-0000-0000E63E0000}"/>
    <cellStyle name="Normal 2 2 3 2 6 15" xfId="14719" xr:uid="{00000000-0005-0000-0000-0000E73E0000}"/>
    <cellStyle name="Normal 2 2 3 2 6 15 2" xfId="14720" xr:uid="{00000000-0005-0000-0000-0000E83E0000}"/>
    <cellStyle name="Normal 2 2 3 2 6 16" xfId="14721" xr:uid="{00000000-0005-0000-0000-0000E93E0000}"/>
    <cellStyle name="Normal 2 2 3 2 6 16 2" xfId="14722" xr:uid="{00000000-0005-0000-0000-0000EA3E0000}"/>
    <cellStyle name="Normal 2 2 3 2 6 17" xfId="14723" xr:uid="{00000000-0005-0000-0000-0000EB3E0000}"/>
    <cellStyle name="Normal 2 2 3 2 6 17 2" xfId="14724" xr:uid="{00000000-0005-0000-0000-0000EC3E0000}"/>
    <cellStyle name="Normal 2 2 3 2 6 18" xfId="14725" xr:uid="{00000000-0005-0000-0000-0000ED3E0000}"/>
    <cellStyle name="Normal 2 2 3 2 6 18 2" xfId="14726" xr:uid="{00000000-0005-0000-0000-0000EE3E0000}"/>
    <cellStyle name="Normal 2 2 3 2 6 19" xfId="14727" xr:uid="{00000000-0005-0000-0000-0000EF3E0000}"/>
    <cellStyle name="Normal 2 2 3 2 6 19 2" xfId="14728" xr:uid="{00000000-0005-0000-0000-0000F03E0000}"/>
    <cellStyle name="Normal 2 2 3 2 6 2" xfId="14729" xr:uid="{00000000-0005-0000-0000-0000F13E0000}"/>
    <cellStyle name="Normal 2 2 3 2 6 2 10" xfId="14730" xr:uid="{00000000-0005-0000-0000-0000F23E0000}"/>
    <cellStyle name="Normal 2 2 3 2 6 2 10 2" xfId="14731" xr:uid="{00000000-0005-0000-0000-0000F33E0000}"/>
    <cellStyle name="Normal 2 2 3 2 6 2 11" xfId="14732" xr:uid="{00000000-0005-0000-0000-0000F43E0000}"/>
    <cellStyle name="Normal 2 2 3 2 6 2 11 2" xfId="14733" xr:uid="{00000000-0005-0000-0000-0000F53E0000}"/>
    <cellStyle name="Normal 2 2 3 2 6 2 12" xfId="14734" xr:uid="{00000000-0005-0000-0000-0000F63E0000}"/>
    <cellStyle name="Normal 2 2 3 2 6 2 12 2" xfId="14735" xr:uid="{00000000-0005-0000-0000-0000F73E0000}"/>
    <cellStyle name="Normal 2 2 3 2 6 2 13" xfId="14736" xr:uid="{00000000-0005-0000-0000-0000F83E0000}"/>
    <cellStyle name="Normal 2 2 3 2 6 2 13 2" xfId="14737" xr:uid="{00000000-0005-0000-0000-0000F93E0000}"/>
    <cellStyle name="Normal 2 2 3 2 6 2 14" xfId="14738" xr:uid="{00000000-0005-0000-0000-0000FA3E0000}"/>
    <cellStyle name="Normal 2 2 3 2 6 2 14 2" xfId="14739" xr:uid="{00000000-0005-0000-0000-0000FB3E0000}"/>
    <cellStyle name="Normal 2 2 3 2 6 2 15" xfId="14740" xr:uid="{00000000-0005-0000-0000-0000FC3E0000}"/>
    <cellStyle name="Normal 2 2 3 2 6 2 15 2" xfId="14741" xr:uid="{00000000-0005-0000-0000-0000FD3E0000}"/>
    <cellStyle name="Normal 2 2 3 2 6 2 16" xfId="14742" xr:uid="{00000000-0005-0000-0000-0000FE3E0000}"/>
    <cellStyle name="Normal 2 2 3 2 6 2 16 2" xfId="14743" xr:uid="{00000000-0005-0000-0000-0000FF3E0000}"/>
    <cellStyle name="Normal 2 2 3 2 6 2 17" xfId="14744" xr:uid="{00000000-0005-0000-0000-0000003F0000}"/>
    <cellStyle name="Normal 2 2 3 2 6 2 17 2" xfId="14745" xr:uid="{00000000-0005-0000-0000-0000013F0000}"/>
    <cellStyle name="Normal 2 2 3 2 6 2 18" xfId="14746" xr:uid="{00000000-0005-0000-0000-0000023F0000}"/>
    <cellStyle name="Normal 2 2 3 2 6 2 18 2" xfId="14747" xr:uid="{00000000-0005-0000-0000-0000033F0000}"/>
    <cellStyle name="Normal 2 2 3 2 6 2 19" xfId="14748" xr:uid="{00000000-0005-0000-0000-0000043F0000}"/>
    <cellStyle name="Normal 2 2 3 2 6 2 19 2" xfId="14749" xr:uid="{00000000-0005-0000-0000-0000053F0000}"/>
    <cellStyle name="Normal 2 2 3 2 6 2 2" xfId="14750" xr:uid="{00000000-0005-0000-0000-0000063F0000}"/>
    <cellStyle name="Normal 2 2 3 2 6 2 2 2" xfId="14751" xr:uid="{00000000-0005-0000-0000-0000073F0000}"/>
    <cellStyle name="Normal 2 2 3 2 6 2 20" xfId="14752" xr:uid="{00000000-0005-0000-0000-0000083F0000}"/>
    <cellStyle name="Normal 2 2 3 2 6 2 20 2" xfId="14753" xr:uid="{00000000-0005-0000-0000-0000093F0000}"/>
    <cellStyle name="Normal 2 2 3 2 6 2 21" xfId="14754" xr:uid="{00000000-0005-0000-0000-00000A3F0000}"/>
    <cellStyle name="Normal 2 2 3 2 6 2 21 2" xfId="14755" xr:uid="{00000000-0005-0000-0000-00000B3F0000}"/>
    <cellStyle name="Normal 2 2 3 2 6 2 22" xfId="14756" xr:uid="{00000000-0005-0000-0000-00000C3F0000}"/>
    <cellStyle name="Normal 2 2 3 2 6 2 3" xfId="14757" xr:uid="{00000000-0005-0000-0000-00000D3F0000}"/>
    <cellStyle name="Normal 2 2 3 2 6 2 3 2" xfId="14758" xr:uid="{00000000-0005-0000-0000-00000E3F0000}"/>
    <cellStyle name="Normal 2 2 3 2 6 2 4" xfId="14759" xr:uid="{00000000-0005-0000-0000-00000F3F0000}"/>
    <cellStyle name="Normal 2 2 3 2 6 2 4 2" xfId="14760" xr:uid="{00000000-0005-0000-0000-0000103F0000}"/>
    <cellStyle name="Normal 2 2 3 2 6 2 5" xfId="14761" xr:uid="{00000000-0005-0000-0000-0000113F0000}"/>
    <cellStyle name="Normal 2 2 3 2 6 2 5 2" xfId="14762" xr:uid="{00000000-0005-0000-0000-0000123F0000}"/>
    <cellStyle name="Normal 2 2 3 2 6 2 6" xfId="14763" xr:uid="{00000000-0005-0000-0000-0000133F0000}"/>
    <cellStyle name="Normal 2 2 3 2 6 2 6 2" xfId="14764" xr:uid="{00000000-0005-0000-0000-0000143F0000}"/>
    <cellStyle name="Normal 2 2 3 2 6 2 7" xfId="14765" xr:uid="{00000000-0005-0000-0000-0000153F0000}"/>
    <cellStyle name="Normal 2 2 3 2 6 2 7 2" xfId="14766" xr:uid="{00000000-0005-0000-0000-0000163F0000}"/>
    <cellStyle name="Normal 2 2 3 2 6 2 8" xfId="14767" xr:uid="{00000000-0005-0000-0000-0000173F0000}"/>
    <cellStyle name="Normal 2 2 3 2 6 2 8 2" xfId="14768" xr:uid="{00000000-0005-0000-0000-0000183F0000}"/>
    <cellStyle name="Normal 2 2 3 2 6 2 9" xfId="14769" xr:uid="{00000000-0005-0000-0000-0000193F0000}"/>
    <cellStyle name="Normal 2 2 3 2 6 2 9 2" xfId="14770" xr:uid="{00000000-0005-0000-0000-00001A3F0000}"/>
    <cellStyle name="Normal 2 2 3 2 6 20" xfId="14771" xr:uid="{00000000-0005-0000-0000-00001B3F0000}"/>
    <cellStyle name="Normal 2 2 3 2 6 20 2" xfId="14772" xr:uid="{00000000-0005-0000-0000-00001C3F0000}"/>
    <cellStyle name="Normal 2 2 3 2 6 21" xfId="14773" xr:uid="{00000000-0005-0000-0000-00001D3F0000}"/>
    <cellStyle name="Normal 2 2 3 2 6 21 2" xfId="14774" xr:uid="{00000000-0005-0000-0000-00001E3F0000}"/>
    <cellStyle name="Normal 2 2 3 2 6 22" xfId="14775" xr:uid="{00000000-0005-0000-0000-00001F3F0000}"/>
    <cellStyle name="Normal 2 2 3 2 6 22 2" xfId="14776" xr:uid="{00000000-0005-0000-0000-0000203F0000}"/>
    <cellStyle name="Normal 2 2 3 2 6 23" xfId="14777" xr:uid="{00000000-0005-0000-0000-0000213F0000}"/>
    <cellStyle name="Normal 2 2 3 2 6 23 2" xfId="14778" xr:uid="{00000000-0005-0000-0000-0000223F0000}"/>
    <cellStyle name="Normal 2 2 3 2 6 24" xfId="14779" xr:uid="{00000000-0005-0000-0000-0000233F0000}"/>
    <cellStyle name="Normal 2 2 3 2 6 3" xfId="14780" xr:uid="{00000000-0005-0000-0000-0000243F0000}"/>
    <cellStyle name="Normal 2 2 3 2 6 3 10" xfId="14781" xr:uid="{00000000-0005-0000-0000-0000253F0000}"/>
    <cellStyle name="Normal 2 2 3 2 6 3 10 2" xfId="14782" xr:uid="{00000000-0005-0000-0000-0000263F0000}"/>
    <cellStyle name="Normal 2 2 3 2 6 3 11" xfId="14783" xr:uid="{00000000-0005-0000-0000-0000273F0000}"/>
    <cellStyle name="Normal 2 2 3 2 6 3 11 2" xfId="14784" xr:uid="{00000000-0005-0000-0000-0000283F0000}"/>
    <cellStyle name="Normal 2 2 3 2 6 3 12" xfId="14785" xr:uid="{00000000-0005-0000-0000-0000293F0000}"/>
    <cellStyle name="Normal 2 2 3 2 6 3 12 2" xfId="14786" xr:uid="{00000000-0005-0000-0000-00002A3F0000}"/>
    <cellStyle name="Normal 2 2 3 2 6 3 13" xfId="14787" xr:uid="{00000000-0005-0000-0000-00002B3F0000}"/>
    <cellStyle name="Normal 2 2 3 2 6 3 13 2" xfId="14788" xr:uid="{00000000-0005-0000-0000-00002C3F0000}"/>
    <cellStyle name="Normal 2 2 3 2 6 3 14" xfId="14789" xr:uid="{00000000-0005-0000-0000-00002D3F0000}"/>
    <cellStyle name="Normal 2 2 3 2 6 3 14 2" xfId="14790" xr:uid="{00000000-0005-0000-0000-00002E3F0000}"/>
    <cellStyle name="Normal 2 2 3 2 6 3 15" xfId="14791" xr:uid="{00000000-0005-0000-0000-00002F3F0000}"/>
    <cellStyle name="Normal 2 2 3 2 6 3 15 2" xfId="14792" xr:uid="{00000000-0005-0000-0000-0000303F0000}"/>
    <cellStyle name="Normal 2 2 3 2 6 3 16" xfId="14793" xr:uid="{00000000-0005-0000-0000-0000313F0000}"/>
    <cellStyle name="Normal 2 2 3 2 6 3 16 2" xfId="14794" xr:uid="{00000000-0005-0000-0000-0000323F0000}"/>
    <cellStyle name="Normal 2 2 3 2 6 3 17" xfId="14795" xr:uid="{00000000-0005-0000-0000-0000333F0000}"/>
    <cellStyle name="Normal 2 2 3 2 6 3 17 2" xfId="14796" xr:uid="{00000000-0005-0000-0000-0000343F0000}"/>
    <cellStyle name="Normal 2 2 3 2 6 3 18" xfId="14797" xr:uid="{00000000-0005-0000-0000-0000353F0000}"/>
    <cellStyle name="Normal 2 2 3 2 6 3 18 2" xfId="14798" xr:uid="{00000000-0005-0000-0000-0000363F0000}"/>
    <cellStyle name="Normal 2 2 3 2 6 3 19" xfId="14799" xr:uid="{00000000-0005-0000-0000-0000373F0000}"/>
    <cellStyle name="Normal 2 2 3 2 6 3 19 2" xfId="14800" xr:uid="{00000000-0005-0000-0000-0000383F0000}"/>
    <cellStyle name="Normal 2 2 3 2 6 3 2" xfId="14801" xr:uid="{00000000-0005-0000-0000-0000393F0000}"/>
    <cellStyle name="Normal 2 2 3 2 6 3 2 2" xfId="14802" xr:uid="{00000000-0005-0000-0000-00003A3F0000}"/>
    <cellStyle name="Normal 2 2 3 2 6 3 20" xfId="14803" xr:uid="{00000000-0005-0000-0000-00003B3F0000}"/>
    <cellStyle name="Normal 2 2 3 2 6 3 20 2" xfId="14804" xr:uid="{00000000-0005-0000-0000-00003C3F0000}"/>
    <cellStyle name="Normal 2 2 3 2 6 3 21" xfId="14805" xr:uid="{00000000-0005-0000-0000-00003D3F0000}"/>
    <cellStyle name="Normal 2 2 3 2 6 3 21 2" xfId="14806" xr:uid="{00000000-0005-0000-0000-00003E3F0000}"/>
    <cellStyle name="Normal 2 2 3 2 6 3 22" xfId="14807" xr:uid="{00000000-0005-0000-0000-00003F3F0000}"/>
    <cellStyle name="Normal 2 2 3 2 6 3 3" xfId="14808" xr:uid="{00000000-0005-0000-0000-0000403F0000}"/>
    <cellStyle name="Normal 2 2 3 2 6 3 3 2" xfId="14809" xr:uid="{00000000-0005-0000-0000-0000413F0000}"/>
    <cellStyle name="Normal 2 2 3 2 6 3 4" xfId="14810" xr:uid="{00000000-0005-0000-0000-0000423F0000}"/>
    <cellStyle name="Normal 2 2 3 2 6 3 4 2" xfId="14811" xr:uid="{00000000-0005-0000-0000-0000433F0000}"/>
    <cellStyle name="Normal 2 2 3 2 6 3 5" xfId="14812" xr:uid="{00000000-0005-0000-0000-0000443F0000}"/>
    <cellStyle name="Normal 2 2 3 2 6 3 5 2" xfId="14813" xr:uid="{00000000-0005-0000-0000-0000453F0000}"/>
    <cellStyle name="Normal 2 2 3 2 6 3 6" xfId="14814" xr:uid="{00000000-0005-0000-0000-0000463F0000}"/>
    <cellStyle name="Normal 2 2 3 2 6 3 6 2" xfId="14815" xr:uid="{00000000-0005-0000-0000-0000473F0000}"/>
    <cellStyle name="Normal 2 2 3 2 6 3 7" xfId="14816" xr:uid="{00000000-0005-0000-0000-0000483F0000}"/>
    <cellStyle name="Normal 2 2 3 2 6 3 7 2" xfId="14817" xr:uid="{00000000-0005-0000-0000-0000493F0000}"/>
    <cellStyle name="Normal 2 2 3 2 6 3 8" xfId="14818" xr:uid="{00000000-0005-0000-0000-00004A3F0000}"/>
    <cellStyle name="Normal 2 2 3 2 6 3 8 2" xfId="14819" xr:uid="{00000000-0005-0000-0000-00004B3F0000}"/>
    <cellStyle name="Normal 2 2 3 2 6 3 9" xfId="14820" xr:uid="{00000000-0005-0000-0000-00004C3F0000}"/>
    <cellStyle name="Normal 2 2 3 2 6 3 9 2" xfId="14821" xr:uid="{00000000-0005-0000-0000-00004D3F0000}"/>
    <cellStyle name="Normal 2 2 3 2 6 4" xfId="14822" xr:uid="{00000000-0005-0000-0000-00004E3F0000}"/>
    <cellStyle name="Normal 2 2 3 2 6 4 2" xfId="14823" xr:uid="{00000000-0005-0000-0000-00004F3F0000}"/>
    <cellStyle name="Normal 2 2 3 2 6 5" xfId="14824" xr:uid="{00000000-0005-0000-0000-0000503F0000}"/>
    <cellStyle name="Normal 2 2 3 2 6 5 2" xfId="14825" xr:uid="{00000000-0005-0000-0000-0000513F0000}"/>
    <cellStyle name="Normal 2 2 3 2 6 6" xfId="14826" xr:uid="{00000000-0005-0000-0000-0000523F0000}"/>
    <cellStyle name="Normal 2 2 3 2 6 6 2" xfId="14827" xr:uid="{00000000-0005-0000-0000-0000533F0000}"/>
    <cellStyle name="Normal 2 2 3 2 6 7" xfId="14828" xr:uid="{00000000-0005-0000-0000-0000543F0000}"/>
    <cellStyle name="Normal 2 2 3 2 6 7 2" xfId="14829" xr:uid="{00000000-0005-0000-0000-0000553F0000}"/>
    <cellStyle name="Normal 2 2 3 2 6 8" xfId="14830" xr:uid="{00000000-0005-0000-0000-0000563F0000}"/>
    <cellStyle name="Normal 2 2 3 2 6 8 2" xfId="14831" xr:uid="{00000000-0005-0000-0000-0000573F0000}"/>
    <cellStyle name="Normal 2 2 3 2 6 9" xfId="14832" xr:uid="{00000000-0005-0000-0000-0000583F0000}"/>
    <cellStyle name="Normal 2 2 3 2 6 9 2" xfId="14833" xr:uid="{00000000-0005-0000-0000-0000593F0000}"/>
    <cellStyle name="Normal 2 2 3 2 7" xfId="14834" xr:uid="{00000000-0005-0000-0000-00005A3F0000}"/>
    <cellStyle name="Normal 2 2 3 2 7 10" xfId="14835" xr:uid="{00000000-0005-0000-0000-00005B3F0000}"/>
    <cellStyle name="Normal 2 2 3 2 7 10 2" xfId="14836" xr:uid="{00000000-0005-0000-0000-00005C3F0000}"/>
    <cellStyle name="Normal 2 2 3 2 7 11" xfId="14837" xr:uid="{00000000-0005-0000-0000-00005D3F0000}"/>
    <cellStyle name="Normal 2 2 3 2 7 11 2" xfId="14838" xr:uid="{00000000-0005-0000-0000-00005E3F0000}"/>
    <cellStyle name="Normal 2 2 3 2 7 12" xfId="14839" xr:uid="{00000000-0005-0000-0000-00005F3F0000}"/>
    <cellStyle name="Normal 2 2 3 2 7 12 2" xfId="14840" xr:uid="{00000000-0005-0000-0000-0000603F0000}"/>
    <cellStyle name="Normal 2 2 3 2 7 13" xfId="14841" xr:uid="{00000000-0005-0000-0000-0000613F0000}"/>
    <cellStyle name="Normal 2 2 3 2 7 13 2" xfId="14842" xr:uid="{00000000-0005-0000-0000-0000623F0000}"/>
    <cellStyle name="Normal 2 2 3 2 7 14" xfId="14843" xr:uid="{00000000-0005-0000-0000-0000633F0000}"/>
    <cellStyle name="Normal 2 2 3 2 7 14 2" xfId="14844" xr:uid="{00000000-0005-0000-0000-0000643F0000}"/>
    <cellStyle name="Normal 2 2 3 2 7 15" xfId="14845" xr:uid="{00000000-0005-0000-0000-0000653F0000}"/>
    <cellStyle name="Normal 2 2 3 2 7 15 2" xfId="14846" xr:uid="{00000000-0005-0000-0000-0000663F0000}"/>
    <cellStyle name="Normal 2 2 3 2 7 16" xfId="14847" xr:uid="{00000000-0005-0000-0000-0000673F0000}"/>
    <cellStyle name="Normal 2 2 3 2 7 16 2" xfId="14848" xr:uid="{00000000-0005-0000-0000-0000683F0000}"/>
    <cellStyle name="Normal 2 2 3 2 7 17" xfId="14849" xr:uid="{00000000-0005-0000-0000-0000693F0000}"/>
    <cellStyle name="Normal 2 2 3 2 7 17 2" xfId="14850" xr:uid="{00000000-0005-0000-0000-00006A3F0000}"/>
    <cellStyle name="Normal 2 2 3 2 7 18" xfId="14851" xr:uid="{00000000-0005-0000-0000-00006B3F0000}"/>
    <cellStyle name="Normal 2 2 3 2 7 18 2" xfId="14852" xr:uid="{00000000-0005-0000-0000-00006C3F0000}"/>
    <cellStyle name="Normal 2 2 3 2 7 19" xfId="14853" xr:uid="{00000000-0005-0000-0000-00006D3F0000}"/>
    <cellStyle name="Normal 2 2 3 2 7 19 2" xfId="14854" xr:uid="{00000000-0005-0000-0000-00006E3F0000}"/>
    <cellStyle name="Normal 2 2 3 2 7 2" xfId="14855" xr:uid="{00000000-0005-0000-0000-00006F3F0000}"/>
    <cellStyle name="Normal 2 2 3 2 7 2 2" xfId="14856" xr:uid="{00000000-0005-0000-0000-0000703F0000}"/>
    <cellStyle name="Normal 2 2 3 2 7 20" xfId="14857" xr:uid="{00000000-0005-0000-0000-0000713F0000}"/>
    <cellStyle name="Normal 2 2 3 2 7 20 2" xfId="14858" xr:uid="{00000000-0005-0000-0000-0000723F0000}"/>
    <cellStyle name="Normal 2 2 3 2 7 21" xfId="14859" xr:uid="{00000000-0005-0000-0000-0000733F0000}"/>
    <cellStyle name="Normal 2 2 3 2 7 21 2" xfId="14860" xr:uid="{00000000-0005-0000-0000-0000743F0000}"/>
    <cellStyle name="Normal 2 2 3 2 7 22" xfId="14861" xr:uid="{00000000-0005-0000-0000-0000753F0000}"/>
    <cellStyle name="Normal 2 2 3 2 7 3" xfId="14862" xr:uid="{00000000-0005-0000-0000-0000763F0000}"/>
    <cellStyle name="Normal 2 2 3 2 7 3 2" xfId="14863" xr:uid="{00000000-0005-0000-0000-0000773F0000}"/>
    <cellStyle name="Normal 2 2 3 2 7 4" xfId="14864" xr:uid="{00000000-0005-0000-0000-0000783F0000}"/>
    <cellStyle name="Normal 2 2 3 2 7 4 2" xfId="14865" xr:uid="{00000000-0005-0000-0000-0000793F0000}"/>
    <cellStyle name="Normal 2 2 3 2 7 5" xfId="14866" xr:uid="{00000000-0005-0000-0000-00007A3F0000}"/>
    <cellStyle name="Normal 2 2 3 2 7 5 2" xfId="14867" xr:uid="{00000000-0005-0000-0000-00007B3F0000}"/>
    <cellStyle name="Normal 2 2 3 2 7 6" xfId="14868" xr:uid="{00000000-0005-0000-0000-00007C3F0000}"/>
    <cellStyle name="Normal 2 2 3 2 7 6 2" xfId="14869" xr:uid="{00000000-0005-0000-0000-00007D3F0000}"/>
    <cellStyle name="Normal 2 2 3 2 7 7" xfId="14870" xr:uid="{00000000-0005-0000-0000-00007E3F0000}"/>
    <cellStyle name="Normal 2 2 3 2 7 7 2" xfId="14871" xr:uid="{00000000-0005-0000-0000-00007F3F0000}"/>
    <cellStyle name="Normal 2 2 3 2 7 8" xfId="14872" xr:uid="{00000000-0005-0000-0000-0000803F0000}"/>
    <cellStyle name="Normal 2 2 3 2 7 8 2" xfId="14873" xr:uid="{00000000-0005-0000-0000-0000813F0000}"/>
    <cellStyle name="Normal 2 2 3 2 7 9" xfId="14874" xr:uid="{00000000-0005-0000-0000-0000823F0000}"/>
    <cellStyle name="Normal 2 2 3 2 7 9 2" xfId="14875" xr:uid="{00000000-0005-0000-0000-0000833F0000}"/>
    <cellStyle name="Normal 2 2 3 2 8" xfId="14876" xr:uid="{00000000-0005-0000-0000-0000843F0000}"/>
    <cellStyle name="Normal 2 2 3 2 8 10" xfId="14877" xr:uid="{00000000-0005-0000-0000-0000853F0000}"/>
    <cellStyle name="Normal 2 2 3 2 8 10 2" xfId="14878" xr:uid="{00000000-0005-0000-0000-0000863F0000}"/>
    <cellStyle name="Normal 2 2 3 2 8 11" xfId="14879" xr:uid="{00000000-0005-0000-0000-0000873F0000}"/>
    <cellStyle name="Normal 2 2 3 2 8 11 2" xfId="14880" xr:uid="{00000000-0005-0000-0000-0000883F0000}"/>
    <cellStyle name="Normal 2 2 3 2 8 12" xfId="14881" xr:uid="{00000000-0005-0000-0000-0000893F0000}"/>
    <cellStyle name="Normal 2 2 3 2 8 12 2" xfId="14882" xr:uid="{00000000-0005-0000-0000-00008A3F0000}"/>
    <cellStyle name="Normal 2 2 3 2 8 13" xfId="14883" xr:uid="{00000000-0005-0000-0000-00008B3F0000}"/>
    <cellStyle name="Normal 2 2 3 2 8 13 2" xfId="14884" xr:uid="{00000000-0005-0000-0000-00008C3F0000}"/>
    <cellStyle name="Normal 2 2 3 2 8 14" xfId="14885" xr:uid="{00000000-0005-0000-0000-00008D3F0000}"/>
    <cellStyle name="Normal 2 2 3 2 8 14 2" xfId="14886" xr:uid="{00000000-0005-0000-0000-00008E3F0000}"/>
    <cellStyle name="Normal 2 2 3 2 8 15" xfId="14887" xr:uid="{00000000-0005-0000-0000-00008F3F0000}"/>
    <cellStyle name="Normal 2 2 3 2 8 15 2" xfId="14888" xr:uid="{00000000-0005-0000-0000-0000903F0000}"/>
    <cellStyle name="Normal 2 2 3 2 8 16" xfId="14889" xr:uid="{00000000-0005-0000-0000-0000913F0000}"/>
    <cellStyle name="Normal 2 2 3 2 8 16 2" xfId="14890" xr:uid="{00000000-0005-0000-0000-0000923F0000}"/>
    <cellStyle name="Normal 2 2 3 2 8 17" xfId="14891" xr:uid="{00000000-0005-0000-0000-0000933F0000}"/>
    <cellStyle name="Normal 2 2 3 2 8 17 2" xfId="14892" xr:uid="{00000000-0005-0000-0000-0000943F0000}"/>
    <cellStyle name="Normal 2 2 3 2 8 18" xfId="14893" xr:uid="{00000000-0005-0000-0000-0000953F0000}"/>
    <cellStyle name="Normal 2 2 3 2 8 18 2" xfId="14894" xr:uid="{00000000-0005-0000-0000-0000963F0000}"/>
    <cellStyle name="Normal 2 2 3 2 8 19" xfId="14895" xr:uid="{00000000-0005-0000-0000-0000973F0000}"/>
    <cellStyle name="Normal 2 2 3 2 8 19 2" xfId="14896" xr:uid="{00000000-0005-0000-0000-0000983F0000}"/>
    <cellStyle name="Normal 2 2 3 2 8 2" xfId="14897" xr:uid="{00000000-0005-0000-0000-0000993F0000}"/>
    <cellStyle name="Normal 2 2 3 2 8 2 2" xfId="14898" xr:uid="{00000000-0005-0000-0000-00009A3F0000}"/>
    <cellStyle name="Normal 2 2 3 2 8 20" xfId="14899" xr:uid="{00000000-0005-0000-0000-00009B3F0000}"/>
    <cellStyle name="Normal 2 2 3 2 8 20 2" xfId="14900" xr:uid="{00000000-0005-0000-0000-00009C3F0000}"/>
    <cellStyle name="Normal 2 2 3 2 8 21" xfId="14901" xr:uid="{00000000-0005-0000-0000-00009D3F0000}"/>
    <cellStyle name="Normal 2 2 3 2 8 21 2" xfId="14902" xr:uid="{00000000-0005-0000-0000-00009E3F0000}"/>
    <cellStyle name="Normal 2 2 3 2 8 22" xfId="14903" xr:uid="{00000000-0005-0000-0000-00009F3F0000}"/>
    <cellStyle name="Normal 2 2 3 2 8 3" xfId="14904" xr:uid="{00000000-0005-0000-0000-0000A03F0000}"/>
    <cellStyle name="Normal 2 2 3 2 8 3 2" xfId="14905" xr:uid="{00000000-0005-0000-0000-0000A13F0000}"/>
    <cellStyle name="Normal 2 2 3 2 8 4" xfId="14906" xr:uid="{00000000-0005-0000-0000-0000A23F0000}"/>
    <cellStyle name="Normal 2 2 3 2 8 4 2" xfId="14907" xr:uid="{00000000-0005-0000-0000-0000A33F0000}"/>
    <cellStyle name="Normal 2 2 3 2 8 5" xfId="14908" xr:uid="{00000000-0005-0000-0000-0000A43F0000}"/>
    <cellStyle name="Normal 2 2 3 2 8 5 2" xfId="14909" xr:uid="{00000000-0005-0000-0000-0000A53F0000}"/>
    <cellStyle name="Normal 2 2 3 2 8 6" xfId="14910" xr:uid="{00000000-0005-0000-0000-0000A63F0000}"/>
    <cellStyle name="Normal 2 2 3 2 8 6 2" xfId="14911" xr:uid="{00000000-0005-0000-0000-0000A73F0000}"/>
    <cellStyle name="Normal 2 2 3 2 8 7" xfId="14912" xr:uid="{00000000-0005-0000-0000-0000A83F0000}"/>
    <cellStyle name="Normal 2 2 3 2 8 7 2" xfId="14913" xr:uid="{00000000-0005-0000-0000-0000A93F0000}"/>
    <cellStyle name="Normal 2 2 3 2 8 8" xfId="14914" xr:uid="{00000000-0005-0000-0000-0000AA3F0000}"/>
    <cellStyle name="Normal 2 2 3 2 8 8 2" xfId="14915" xr:uid="{00000000-0005-0000-0000-0000AB3F0000}"/>
    <cellStyle name="Normal 2 2 3 2 8 9" xfId="14916" xr:uid="{00000000-0005-0000-0000-0000AC3F0000}"/>
    <cellStyle name="Normal 2 2 3 2 8 9 2" xfId="14917" xr:uid="{00000000-0005-0000-0000-0000AD3F0000}"/>
    <cellStyle name="Normal 2 2 3 2 9" xfId="14918" xr:uid="{00000000-0005-0000-0000-0000AE3F0000}"/>
    <cellStyle name="Normal 2 2 3 2 9 2" xfId="14919" xr:uid="{00000000-0005-0000-0000-0000AF3F0000}"/>
    <cellStyle name="Normal 2 2 3 20" xfId="14920" xr:uid="{00000000-0005-0000-0000-0000B03F0000}"/>
    <cellStyle name="Normal 2 2 3 20 2" xfId="14921" xr:uid="{00000000-0005-0000-0000-0000B13F0000}"/>
    <cellStyle name="Normal 2 2 3 21" xfId="14922" xr:uid="{00000000-0005-0000-0000-0000B23F0000}"/>
    <cellStyle name="Normal 2 2 3 21 2" xfId="14923" xr:uid="{00000000-0005-0000-0000-0000B33F0000}"/>
    <cellStyle name="Normal 2 2 3 22" xfId="14924" xr:uid="{00000000-0005-0000-0000-0000B43F0000}"/>
    <cellStyle name="Normal 2 2 3 22 2" xfId="14925" xr:uid="{00000000-0005-0000-0000-0000B53F0000}"/>
    <cellStyle name="Normal 2 2 3 23" xfId="14926" xr:uid="{00000000-0005-0000-0000-0000B63F0000}"/>
    <cellStyle name="Normal 2 2 3 23 2" xfId="14927" xr:uid="{00000000-0005-0000-0000-0000B73F0000}"/>
    <cellStyle name="Normal 2 2 3 24" xfId="14928" xr:uid="{00000000-0005-0000-0000-0000B83F0000}"/>
    <cellStyle name="Normal 2 2 3 24 2" xfId="14929" xr:uid="{00000000-0005-0000-0000-0000B93F0000}"/>
    <cellStyle name="Normal 2 2 3 25" xfId="14930" xr:uid="{00000000-0005-0000-0000-0000BA3F0000}"/>
    <cellStyle name="Normal 2 2 3 25 2" xfId="14931" xr:uid="{00000000-0005-0000-0000-0000BB3F0000}"/>
    <cellStyle name="Normal 2 2 3 26" xfId="14932" xr:uid="{00000000-0005-0000-0000-0000BC3F0000}"/>
    <cellStyle name="Normal 2 2 3 26 2" xfId="14933" xr:uid="{00000000-0005-0000-0000-0000BD3F0000}"/>
    <cellStyle name="Normal 2 2 3 27" xfId="14934" xr:uid="{00000000-0005-0000-0000-0000BE3F0000}"/>
    <cellStyle name="Normal 2 2 3 27 2" xfId="14935" xr:uid="{00000000-0005-0000-0000-0000BF3F0000}"/>
    <cellStyle name="Normal 2 2 3 28" xfId="14936" xr:uid="{00000000-0005-0000-0000-0000C03F0000}"/>
    <cellStyle name="Normal 2 2 3 28 2" xfId="14937" xr:uid="{00000000-0005-0000-0000-0000C13F0000}"/>
    <cellStyle name="Normal 2 2 3 29" xfId="14938" xr:uid="{00000000-0005-0000-0000-0000C23F0000}"/>
    <cellStyle name="Normal 2 2 3 29 2" xfId="14939" xr:uid="{00000000-0005-0000-0000-0000C33F0000}"/>
    <cellStyle name="Normal 2 2 3 3" xfId="14940" xr:uid="{00000000-0005-0000-0000-0000C43F0000}"/>
    <cellStyle name="Normal 2 2 3 3 10" xfId="14941" xr:uid="{00000000-0005-0000-0000-0000C53F0000}"/>
    <cellStyle name="Normal 2 2 3 3 10 2" xfId="14942" xr:uid="{00000000-0005-0000-0000-0000C63F0000}"/>
    <cellStyle name="Normal 2 2 3 3 11" xfId="14943" xr:uid="{00000000-0005-0000-0000-0000C73F0000}"/>
    <cellStyle name="Normal 2 2 3 3 11 2" xfId="14944" xr:uid="{00000000-0005-0000-0000-0000C83F0000}"/>
    <cellStyle name="Normal 2 2 3 3 12" xfId="14945" xr:uid="{00000000-0005-0000-0000-0000C93F0000}"/>
    <cellStyle name="Normal 2 2 3 3 12 2" xfId="14946" xr:uid="{00000000-0005-0000-0000-0000CA3F0000}"/>
    <cellStyle name="Normal 2 2 3 3 13" xfId="14947" xr:uid="{00000000-0005-0000-0000-0000CB3F0000}"/>
    <cellStyle name="Normal 2 2 3 3 13 2" xfId="14948" xr:uid="{00000000-0005-0000-0000-0000CC3F0000}"/>
    <cellStyle name="Normal 2 2 3 3 14" xfId="14949" xr:uid="{00000000-0005-0000-0000-0000CD3F0000}"/>
    <cellStyle name="Normal 2 2 3 3 14 2" xfId="14950" xr:uid="{00000000-0005-0000-0000-0000CE3F0000}"/>
    <cellStyle name="Normal 2 2 3 3 15" xfId="14951" xr:uid="{00000000-0005-0000-0000-0000CF3F0000}"/>
    <cellStyle name="Normal 2 2 3 3 15 2" xfId="14952" xr:uid="{00000000-0005-0000-0000-0000D03F0000}"/>
    <cellStyle name="Normal 2 2 3 3 16" xfId="14953" xr:uid="{00000000-0005-0000-0000-0000D13F0000}"/>
    <cellStyle name="Normal 2 2 3 3 16 2" xfId="14954" xr:uid="{00000000-0005-0000-0000-0000D23F0000}"/>
    <cellStyle name="Normal 2 2 3 3 17" xfId="14955" xr:uid="{00000000-0005-0000-0000-0000D33F0000}"/>
    <cellStyle name="Normal 2 2 3 3 17 2" xfId="14956" xr:uid="{00000000-0005-0000-0000-0000D43F0000}"/>
    <cellStyle name="Normal 2 2 3 3 18" xfId="14957" xr:uid="{00000000-0005-0000-0000-0000D53F0000}"/>
    <cellStyle name="Normal 2 2 3 3 18 2" xfId="14958" xr:uid="{00000000-0005-0000-0000-0000D63F0000}"/>
    <cellStyle name="Normal 2 2 3 3 19" xfId="14959" xr:uid="{00000000-0005-0000-0000-0000D73F0000}"/>
    <cellStyle name="Normal 2 2 3 3 19 2" xfId="14960" xr:uid="{00000000-0005-0000-0000-0000D83F0000}"/>
    <cellStyle name="Normal 2 2 3 3 2" xfId="14961" xr:uid="{00000000-0005-0000-0000-0000D93F0000}"/>
    <cellStyle name="Normal 2 2 3 3 2 10" xfId="14962" xr:uid="{00000000-0005-0000-0000-0000DA3F0000}"/>
    <cellStyle name="Normal 2 2 3 3 2 10 2" xfId="14963" xr:uid="{00000000-0005-0000-0000-0000DB3F0000}"/>
    <cellStyle name="Normal 2 2 3 3 2 11" xfId="14964" xr:uid="{00000000-0005-0000-0000-0000DC3F0000}"/>
    <cellStyle name="Normal 2 2 3 3 2 11 2" xfId="14965" xr:uid="{00000000-0005-0000-0000-0000DD3F0000}"/>
    <cellStyle name="Normal 2 2 3 3 2 12" xfId="14966" xr:uid="{00000000-0005-0000-0000-0000DE3F0000}"/>
    <cellStyle name="Normal 2 2 3 3 2 12 2" xfId="14967" xr:uid="{00000000-0005-0000-0000-0000DF3F0000}"/>
    <cellStyle name="Normal 2 2 3 3 2 13" xfId="14968" xr:uid="{00000000-0005-0000-0000-0000E03F0000}"/>
    <cellStyle name="Normal 2 2 3 3 2 13 2" xfId="14969" xr:uid="{00000000-0005-0000-0000-0000E13F0000}"/>
    <cellStyle name="Normal 2 2 3 3 2 14" xfId="14970" xr:uid="{00000000-0005-0000-0000-0000E23F0000}"/>
    <cellStyle name="Normal 2 2 3 3 2 14 2" xfId="14971" xr:uid="{00000000-0005-0000-0000-0000E33F0000}"/>
    <cellStyle name="Normal 2 2 3 3 2 15" xfId="14972" xr:uid="{00000000-0005-0000-0000-0000E43F0000}"/>
    <cellStyle name="Normal 2 2 3 3 2 15 2" xfId="14973" xr:uid="{00000000-0005-0000-0000-0000E53F0000}"/>
    <cellStyle name="Normal 2 2 3 3 2 16" xfId="14974" xr:uid="{00000000-0005-0000-0000-0000E63F0000}"/>
    <cellStyle name="Normal 2 2 3 3 2 16 2" xfId="14975" xr:uid="{00000000-0005-0000-0000-0000E73F0000}"/>
    <cellStyle name="Normal 2 2 3 3 2 17" xfId="14976" xr:uid="{00000000-0005-0000-0000-0000E83F0000}"/>
    <cellStyle name="Normal 2 2 3 3 2 17 2" xfId="14977" xr:uid="{00000000-0005-0000-0000-0000E93F0000}"/>
    <cellStyle name="Normal 2 2 3 3 2 18" xfId="14978" xr:uid="{00000000-0005-0000-0000-0000EA3F0000}"/>
    <cellStyle name="Normal 2 2 3 3 2 18 2" xfId="14979" xr:uid="{00000000-0005-0000-0000-0000EB3F0000}"/>
    <cellStyle name="Normal 2 2 3 3 2 19" xfId="14980" xr:uid="{00000000-0005-0000-0000-0000EC3F0000}"/>
    <cellStyle name="Normal 2 2 3 3 2 19 2" xfId="14981" xr:uid="{00000000-0005-0000-0000-0000ED3F0000}"/>
    <cellStyle name="Normal 2 2 3 3 2 2" xfId="14982" xr:uid="{00000000-0005-0000-0000-0000EE3F0000}"/>
    <cellStyle name="Normal 2 2 3 3 2 2 10" xfId="14983" xr:uid="{00000000-0005-0000-0000-0000EF3F0000}"/>
    <cellStyle name="Normal 2 2 3 3 2 2 10 2" xfId="14984" xr:uid="{00000000-0005-0000-0000-0000F03F0000}"/>
    <cellStyle name="Normal 2 2 3 3 2 2 11" xfId="14985" xr:uid="{00000000-0005-0000-0000-0000F13F0000}"/>
    <cellStyle name="Normal 2 2 3 3 2 2 11 2" xfId="14986" xr:uid="{00000000-0005-0000-0000-0000F23F0000}"/>
    <cellStyle name="Normal 2 2 3 3 2 2 12" xfId="14987" xr:uid="{00000000-0005-0000-0000-0000F33F0000}"/>
    <cellStyle name="Normal 2 2 3 3 2 2 12 2" xfId="14988" xr:uid="{00000000-0005-0000-0000-0000F43F0000}"/>
    <cellStyle name="Normal 2 2 3 3 2 2 13" xfId="14989" xr:uid="{00000000-0005-0000-0000-0000F53F0000}"/>
    <cellStyle name="Normal 2 2 3 3 2 2 13 2" xfId="14990" xr:uid="{00000000-0005-0000-0000-0000F63F0000}"/>
    <cellStyle name="Normal 2 2 3 3 2 2 14" xfId="14991" xr:uid="{00000000-0005-0000-0000-0000F73F0000}"/>
    <cellStyle name="Normal 2 2 3 3 2 2 14 2" xfId="14992" xr:uid="{00000000-0005-0000-0000-0000F83F0000}"/>
    <cellStyle name="Normal 2 2 3 3 2 2 15" xfId="14993" xr:uid="{00000000-0005-0000-0000-0000F93F0000}"/>
    <cellStyle name="Normal 2 2 3 3 2 2 15 2" xfId="14994" xr:uid="{00000000-0005-0000-0000-0000FA3F0000}"/>
    <cellStyle name="Normal 2 2 3 3 2 2 16" xfId="14995" xr:uid="{00000000-0005-0000-0000-0000FB3F0000}"/>
    <cellStyle name="Normal 2 2 3 3 2 2 16 2" xfId="14996" xr:uid="{00000000-0005-0000-0000-0000FC3F0000}"/>
    <cellStyle name="Normal 2 2 3 3 2 2 17" xfId="14997" xr:uid="{00000000-0005-0000-0000-0000FD3F0000}"/>
    <cellStyle name="Normal 2 2 3 3 2 2 17 2" xfId="14998" xr:uid="{00000000-0005-0000-0000-0000FE3F0000}"/>
    <cellStyle name="Normal 2 2 3 3 2 2 18" xfId="14999" xr:uid="{00000000-0005-0000-0000-0000FF3F0000}"/>
    <cellStyle name="Normal 2 2 3 3 2 2 18 2" xfId="15000" xr:uid="{00000000-0005-0000-0000-000000400000}"/>
    <cellStyle name="Normal 2 2 3 3 2 2 19" xfId="15001" xr:uid="{00000000-0005-0000-0000-000001400000}"/>
    <cellStyle name="Normal 2 2 3 3 2 2 19 2" xfId="15002" xr:uid="{00000000-0005-0000-0000-000002400000}"/>
    <cellStyle name="Normal 2 2 3 3 2 2 2" xfId="15003" xr:uid="{00000000-0005-0000-0000-000003400000}"/>
    <cellStyle name="Normal 2 2 3 3 2 2 2 10" xfId="15004" xr:uid="{00000000-0005-0000-0000-000004400000}"/>
    <cellStyle name="Normal 2 2 3 3 2 2 2 10 2" xfId="15005" xr:uid="{00000000-0005-0000-0000-000005400000}"/>
    <cellStyle name="Normal 2 2 3 3 2 2 2 11" xfId="15006" xr:uid="{00000000-0005-0000-0000-000006400000}"/>
    <cellStyle name="Normal 2 2 3 3 2 2 2 11 2" xfId="15007" xr:uid="{00000000-0005-0000-0000-000007400000}"/>
    <cellStyle name="Normal 2 2 3 3 2 2 2 12" xfId="15008" xr:uid="{00000000-0005-0000-0000-000008400000}"/>
    <cellStyle name="Normal 2 2 3 3 2 2 2 12 2" xfId="15009" xr:uid="{00000000-0005-0000-0000-000009400000}"/>
    <cellStyle name="Normal 2 2 3 3 2 2 2 13" xfId="15010" xr:uid="{00000000-0005-0000-0000-00000A400000}"/>
    <cellStyle name="Normal 2 2 3 3 2 2 2 13 2" xfId="15011" xr:uid="{00000000-0005-0000-0000-00000B400000}"/>
    <cellStyle name="Normal 2 2 3 3 2 2 2 14" xfId="15012" xr:uid="{00000000-0005-0000-0000-00000C400000}"/>
    <cellStyle name="Normal 2 2 3 3 2 2 2 14 2" xfId="15013" xr:uid="{00000000-0005-0000-0000-00000D400000}"/>
    <cellStyle name="Normal 2 2 3 3 2 2 2 15" xfId="15014" xr:uid="{00000000-0005-0000-0000-00000E400000}"/>
    <cellStyle name="Normal 2 2 3 3 2 2 2 15 2" xfId="15015" xr:uid="{00000000-0005-0000-0000-00000F400000}"/>
    <cellStyle name="Normal 2 2 3 3 2 2 2 16" xfId="15016" xr:uid="{00000000-0005-0000-0000-000010400000}"/>
    <cellStyle name="Normal 2 2 3 3 2 2 2 16 2" xfId="15017" xr:uid="{00000000-0005-0000-0000-000011400000}"/>
    <cellStyle name="Normal 2 2 3 3 2 2 2 17" xfId="15018" xr:uid="{00000000-0005-0000-0000-000012400000}"/>
    <cellStyle name="Normal 2 2 3 3 2 2 2 17 2" xfId="15019" xr:uid="{00000000-0005-0000-0000-000013400000}"/>
    <cellStyle name="Normal 2 2 3 3 2 2 2 18" xfId="15020" xr:uid="{00000000-0005-0000-0000-000014400000}"/>
    <cellStyle name="Normal 2 2 3 3 2 2 2 18 2" xfId="15021" xr:uid="{00000000-0005-0000-0000-000015400000}"/>
    <cellStyle name="Normal 2 2 3 3 2 2 2 19" xfId="15022" xr:uid="{00000000-0005-0000-0000-000016400000}"/>
    <cellStyle name="Normal 2 2 3 3 2 2 2 19 2" xfId="15023" xr:uid="{00000000-0005-0000-0000-000017400000}"/>
    <cellStyle name="Normal 2 2 3 3 2 2 2 2" xfId="15024" xr:uid="{00000000-0005-0000-0000-000018400000}"/>
    <cellStyle name="Normal 2 2 3 3 2 2 2 2 10" xfId="15025" xr:uid="{00000000-0005-0000-0000-000019400000}"/>
    <cellStyle name="Normal 2 2 3 3 2 2 2 2 10 2" xfId="15026" xr:uid="{00000000-0005-0000-0000-00001A400000}"/>
    <cellStyle name="Normal 2 2 3 3 2 2 2 2 11" xfId="15027" xr:uid="{00000000-0005-0000-0000-00001B400000}"/>
    <cellStyle name="Normal 2 2 3 3 2 2 2 2 11 2" xfId="15028" xr:uid="{00000000-0005-0000-0000-00001C400000}"/>
    <cellStyle name="Normal 2 2 3 3 2 2 2 2 12" xfId="15029" xr:uid="{00000000-0005-0000-0000-00001D400000}"/>
    <cellStyle name="Normal 2 2 3 3 2 2 2 2 12 2" xfId="15030" xr:uid="{00000000-0005-0000-0000-00001E400000}"/>
    <cellStyle name="Normal 2 2 3 3 2 2 2 2 13" xfId="15031" xr:uid="{00000000-0005-0000-0000-00001F400000}"/>
    <cellStyle name="Normal 2 2 3 3 2 2 2 2 13 2" xfId="15032" xr:uid="{00000000-0005-0000-0000-000020400000}"/>
    <cellStyle name="Normal 2 2 3 3 2 2 2 2 14" xfId="15033" xr:uid="{00000000-0005-0000-0000-000021400000}"/>
    <cellStyle name="Normal 2 2 3 3 2 2 2 2 14 2" xfId="15034" xr:uid="{00000000-0005-0000-0000-000022400000}"/>
    <cellStyle name="Normal 2 2 3 3 2 2 2 2 15" xfId="15035" xr:uid="{00000000-0005-0000-0000-000023400000}"/>
    <cellStyle name="Normal 2 2 3 3 2 2 2 2 15 2" xfId="15036" xr:uid="{00000000-0005-0000-0000-000024400000}"/>
    <cellStyle name="Normal 2 2 3 3 2 2 2 2 16" xfId="15037" xr:uid="{00000000-0005-0000-0000-000025400000}"/>
    <cellStyle name="Normal 2 2 3 3 2 2 2 2 16 2" xfId="15038" xr:uid="{00000000-0005-0000-0000-000026400000}"/>
    <cellStyle name="Normal 2 2 3 3 2 2 2 2 17" xfId="15039" xr:uid="{00000000-0005-0000-0000-000027400000}"/>
    <cellStyle name="Normal 2 2 3 3 2 2 2 2 17 2" xfId="15040" xr:uid="{00000000-0005-0000-0000-000028400000}"/>
    <cellStyle name="Normal 2 2 3 3 2 2 2 2 18" xfId="15041" xr:uid="{00000000-0005-0000-0000-000029400000}"/>
    <cellStyle name="Normal 2 2 3 3 2 2 2 2 18 2" xfId="15042" xr:uid="{00000000-0005-0000-0000-00002A400000}"/>
    <cellStyle name="Normal 2 2 3 3 2 2 2 2 19" xfId="15043" xr:uid="{00000000-0005-0000-0000-00002B400000}"/>
    <cellStyle name="Normal 2 2 3 3 2 2 2 2 19 2" xfId="15044" xr:uid="{00000000-0005-0000-0000-00002C400000}"/>
    <cellStyle name="Normal 2 2 3 3 2 2 2 2 2" xfId="15045" xr:uid="{00000000-0005-0000-0000-00002D400000}"/>
    <cellStyle name="Normal 2 2 3 3 2 2 2 2 2 2" xfId="15046" xr:uid="{00000000-0005-0000-0000-00002E400000}"/>
    <cellStyle name="Normal 2 2 3 3 2 2 2 2 20" xfId="15047" xr:uid="{00000000-0005-0000-0000-00002F400000}"/>
    <cellStyle name="Normal 2 2 3 3 2 2 2 2 20 2" xfId="15048" xr:uid="{00000000-0005-0000-0000-000030400000}"/>
    <cellStyle name="Normal 2 2 3 3 2 2 2 2 21" xfId="15049" xr:uid="{00000000-0005-0000-0000-000031400000}"/>
    <cellStyle name="Normal 2 2 3 3 2 2 2 2 21 2" xfId="15050" xr:uid="{00000000-0005-0000-0000-000032400000}"/>
    <cellStyle name="Normal 2 2 3 3 2 2 2 2 22" xfId="15051" xr:uid="{00000000-0005-0000-0000-000033400000}"/>
    <cellStyle name="Normal 2 2 3 3 2 2 2 2 3" xfId="15052" xr:uid="{00000000-0005-0000-0000-000034400000}"/>
    <cellStyle name="Normal 2 2 3 3 2 2 2 2 3 2" xfId="15053" xr:uid="{00000000-0005-0000-0000-000035400000}"/>
    <cellStyle name="Normal 2 2 3 3 2 2 2 2 4" xfId="15054" xr:uid="{00000000-0005-0000-0000-000036400000}"/>
    <cellStyle name="Normal 2 2 3 3 2 2 2 2 4 2" xfId="15055" xr:uid="{00000000-0005-0000-0000-000037400000}"/>
    <cellStyle name="Normal 2 2 3 3 2 2 2 2 5" xfId="15056" xr:uid="{00000000-0005-0000-0000-000038400000}"/>
    <cellStyle name="Normal 2 2 3 3 2 2 2 2 5 2" xfId="15057" xr:uid="{00000000-0005-0000-0000-000039400000}"/>
    <cellStyle name="Normal 2 2 3 3 2 2 2 2 6" xfId="15058" xr:uid="{00000000-0005-0000-0000-00003A400000}"/>
    <cellStyle name="Normal 2 2 3 3 2 2 2 2 6 2" xfId="15059" xr:uid="{00000000-0005-0000-0000-00003B400000}"/>
    <cellStyle name="Normal 2 2 3 3 2 2 2 2 7" xfId="15060" xr:uid="{00000000-0005-0000-0000-00003C400000}"/>
    <cellStyle name="Normal 2 2 3 3 2 2 2 2 7 2" xfId="15061" xr:uid="{00000000-0005-0000-0000-00003D400000}"/>
    <cellStyle name="Normal 2 2 3 3 2 2 2 2 8" xfId="15062" xr:uid="{00000000-0005-0000-0000-00003E400000}"/>
    <cellStyle name="Normal 2 2 3 3 2 2 2 2 8 2" xfId="15063" xr:uid="{00000000-0005-0000-0000-00003F400000}"/>
    <cellStyle name="Normal 2 2 3 3 2 2 2 2 9" xfId="15064" xr:uid="{00000000-0005-0000-0000-000040400000}"/>
    <cellStyle name="Normal 2 2 3 3 2 2 2 2 9 2" xfId="15065" xr:uid="{00000000-0005-0000-0000-000041400000}"/>
    <cellStyle name="Normal 2 2 3 3 2 2 2 20" xfId="15066" xr:uid="{00000000-0005-0000-0000-000042400000}"/>
    <cellStyle name="Normal 2 2 3 3 2 2 2 20 2" xfId="15067" xr:uid="{00000000-0005-0000-0000-000043400000}"/>
    <cellStyle name="Normal 2 2 3 3 2 2 2 21" xfId="15068" xr:uid="{00000000-0005-0000-0000-000044400000}"/>
    <cellStyle name="Normal 2 2 3 3 2 2 2 21 2" xfId="15069" xr:uid="{00000000-0005-0000-0000-000045400000}"/>
    <cellStyle name="Normal 2 2 3 3 2 2 2 22" xfId="15070" xr:uid="{00000000-0005-0000-0000-000046400000}"/>
    <cellStyle name="Normal 2 2 3 3 2 2 2 22 2" xfId="15071" xr:uid="{00000000-0005-0000-0000-000047400000}"/>
    <cellStyle name="Normal 2 2 3 3 2 2 2 23" xfId="15072" xr:uid="{00000000-0005-0000-0000-000048400000}"/>
    <cellStyle name="Normal 2 2 3 3 2 2 2 23 2" xfId="15073" xr:uid="{00000000-0005-0000-0000-000049400000}"/>
    <cellStyle name="Normal 2 2 3 3 2 2 2 24" xfId="15074" xr:uid="{00000000-0005-0000-0000-00004A400000}"/>
    <cellStyle name="Normal 2 2 3 3 2 2 2 3" xfId="15075" xr:uid="{00000000-0005-0000-0000-00004B400000}"/>
    <cellStyle name="Normal 2 2 3 3 2 2 2 3 10" xfId="15076" xr:uid="{00000000-0005-0000-0000-00004C400000}"/>
    <cellStyle name="Normal 2 2 3 3 2 2 2 3 10 2" xfId="15077" xr:uid="{00000000-0005-0000-0000-00004D400000}"/>
    <cellStyle name="Normal 2 2 3 3 2 2 2 3 11" xfId="15078" xr:uid="{00000000-0005-0000-0000-00004E400000}"/>
    <cellStyle name="Normal 2 2 3 3 2 2 2 3 11 2" xfId="15079" xr:uid="{00000000-0005-0000-0000-00004F400000}"/>
    <cellStyle name="Normal 2 2 3 3 2 2 2 3 12" xfId="15080" xr:uid="{00000000-0005-0000-0000-000050400000}"/>
    <cellStyle name="Normal 2 2 3 3 2 2 2 3 12 2" xfId="15081" xr:uid="{00000000-0005-0000-0000-000051400000}"/>
    <cellStyle name="Normal 2 2 3 3 2 2 2 3 13" xfId="15082" xr:uid="{00000000-0005-0000-0000-000052400000}"/>
    <cellStyle name="Normal 2 2 3 3 2 2 2 3 13 2" xfId="15083" xr:uid="{00000000-0005-0000-0000-000053400000}"/>
    <cellStyle name="Normal 2 2 3 3 2 2 2 3 14" xfId="15084" xr:uid="{00000000-0005-0000-0000-000054400000}"/>
    <cellStyle name="Normal 2 2 3 3 2 2 2 3 14 2" xfId="15085" xr:uid="{00000000-0005-0000-0000-000055400000}"/>
    <cellStyle name="Normal 2 2 3 3 2 2 2 3 15" xfId="15086" xr:uid="{00000000-0005-0000-0000-000056400000}"/>
    <cellStyle name="Normal 2 2 3 3 2 2 2 3 15 2" xfId="15087" xr:uid="{00000000-0005-0000-0000-000057400000}"/>
    <cellStyle name="Normal 2 2 3 3 2 2 2 3 16" xfId="15088" xr:uid="{00000000-0005-0000-0000-000058400000}"/>
    <cellStyle name="Normal 2 2 3 3 2 2 2 3 16 2" xfId="15089" xr:uid="{00000000-0005-0000-0000-000059400000}"/>
    <cellStyle name="Normal 2 2 3 3 2 2 2 3 17" xfId="15090" xr:uid="{00000000-0005-0000-0000-00005A400000}"/>
    <cellStyle name="Normal 2 2 3 3 2 2 2 3 17 2" xfId="15091" xr:uid="{00000000-0005-0000-0000-00005B400000}"/>
    <cellStyle name="Normal 2 2 3 3 2 2 2 3 18" xfId="15092" xr:uid="{00000000-0005-0000-0000-00005C400000}"/>
    <cellStyle name="Normal 2 2 3 3 2 2 2 3 18 2" xfId="15093" xr:uid="{00000000-0005-0000-0000-00005D400000}"/>
    <cellStyle name="Normal 2 2 3 3 2 2 2 3 19" xfId="15094" xr:uid="{00000000-0005-0000-0000-00005E400000}"/>
    <cellStyle name="Normal 2 2 3 3 2 2 2 3 19 2" xfId="15095" xr:uid="{00000000-0005-0000-0000-00005F400000}"/>
    <cellStyle name="Normal 2 2 3 3 2 2 2 3 2" xfId="15096" xr:uid="{00000000-0005-0000-0000-000060400000}"/>
    <cellStyle name="Normal 2 2 3 3 2 2 2 3 2 2" xfId="15097" xr:uid="{00000000-0005-0000-0000-000061400000}"/>
    <cellStyle name="Normal 2 2 3 3 2 2 2 3 20" xfId="15098" xr:uid="{00000000-0005-0000-0000-000062400000}"/>
    <cellStyle name="Normal 2 2 3 3 2 2 2 3 20 2" xfId="15099" xr:uid="{00000000-0005-0000-0000-000063400000}"/>
    <cellStyle name="Normal 2 2 3 3 2 2 2 3 21" xfId="15100" xr:uid="{00000000-0005-0000-0000-000064400000}"/>
    <cellStyle name="Normal 2 2 3 3 2 2 2 3 21 2" xfId="15101" xr:uid="{00000000-0005-0000-0000-000065400000}"/>
    <cellStyle name="Normal 2 2 3 3 2 2 2 3 22" xfId="15102" xr:uid="{00000000-0005-0000-0000-000066400000}"/>
    <cellStyle name="Normal 2 2 3 3 2 2 2 3 3" xfId="15103" xr:uid="{00000000-0005-0000-0000-000067400000}"/>
    <cellStyle name="Normal 2 2 3 3 2 2 2 3 3 2" xfId="15104" xr:uid="{00000000-0005-0000-0000-000068400000}"/>
    <cellStyle name="Normal 2 2 3 3 2 2 2 3 4" xfId="15105" xr:uid="{00000000-0005-0000-0000-000069400000}"/>
    <cellStyle name="Normal 2 2 3 3 2 2 2 3 4 2" xfId="15106" xr:uid="{00000000-0005-0000-0000-00006A400000}"/>
    <cellStyle name="Normal 2 2 3 3 2 2 2 3 5" xfId="15107" xr:uid="{00000000-0005-0000-0000-00006B400000}"/>
    <cellStyle name="Normal 2 2 3 3 2 2 2 3 5 2" xfId="15108" xr:uid="{00000000-0005-0000-0000-00006C400000}"/>
    <cellStyle name="Normal 2 2 3 3 2 2 2 3 6" xfId="15109" xr:uid="{00000000-0005-0000-0000-00006D400000}"/>
    <cellStyle name="Normal 2 2 3 3 2 2 2 3 6 2" xfId="15110" xr:uid="{00000000-0005-0000-0000-00006E400000}"/>
    <cellStyle name="Normal 2 2 3 3 2 2 2 3 7" xfId="15111" xr:uid="{00000000-0005-0000-0000-00006F400000}"/>
    <cellStyle name="Normal 2 2 3 3 2 2 2 3 7 2" xfId="15112" xr:uid="{00000000-0005-0000-0000-000070400000}"/>
    <cellStyle name="Normal 2 2 3 3 2 2 2 3 8" xfId="15113" xr:uid="{00000000-0005-0000-0000-000071400000}"/>
    <cellStyle name="Normal 2 2 3 3 2 2 2 3 8 2" xfId="15114" xr:uid="{00000000-0005-0000-0000-000072400000}"/>
    <cellStyle name="Normal 2 2 3 3 2 2 2 3 9" xfId="15115" xr:uid="{00000000-0005-0000-0000-000073400000}"/>
    <cellStyle name="Normal 2 2 3 3 2 2 2 3 9 2" xfId="15116" xr:uid="{00000000-0005-0000-0000-000074400000}"/>
    <cellStyle name="Normal 2 2 3 3 2 2 2 4" xfId="15117" xr:uid="{00000000-0005-0000-0000-000075400000}"/>
    <cellStyle name="Normal 2 2 3 3 2 2 2 4 2" xfId="15118" xr:uid="{00000000-0005-0000-0000-000076400000}"/>
    <cellStyle name="Normal 2 2 3 3 2 2 2 5" xfId="15119" xr:uid="{00000000-0005-0000-0000-000077400000}"/>
    <cellStyle name="Normal 2 2 3 3 2 2 2 5 2" xfId="15120" xr:uid="{00000000-0005-0000-0000-000078400000}"/>
    <cellStyle name="Normal 2 2 3 3 2 2 2 6" xfId="15121" xr:uid="{00000000-0005-0000-0000-000079400000}"/>
    <cellStyle name="Normal 2 2 3 3 2 2 2 6 2" xfId="15122" xr:uid="{00000000-0005-0000-0000-00007A400000}"/>
    <cellStyle name="Normal 2 2 3 3 2 2 2 7" xfId="15123" xr:uid="{00000000-0005-0000-0000-00007B400000}"/>
    <cellStyle name="Normal 2 2 3 3 2 2 2 7 2" xfId="15124" xr:uid="{00000000-0005-0000-0000-00007C400000}"/>
    <cellStyle name="Normal 2 2 3 3 2 2 2 8" xfId="15125" xr:uid="{00000000-0005-0000-0000-00007D400000}"/>
    <cellStyle name="Normal 2 2 3 3 2 2 2 8 2" xfId="15126" xr:uid="{00000000-0005-0000-0000-00007E400000}"/>
    <cellStyle name="Normal 2 2 3 3 2 2 2 9" xfId="15127" xr:uid="{00000000-0005-0000-0000-00007F400000}"/>
    <cellStyle name="Normal 2 2 3 3 2 2 2 9 2" xfId="15128" xr:uid="{00000000-0005-0000-0000-000080400000}"/>
    <cellStyle name="Normal 2 2 3 3 2 2 20" xfId="15129" xr:uid="{00000000-0005-0000-0000-000081400000}"/>
    <cellStyle name="Normal 2 2 3 3 2 2 20 2" xfId="15130" xr:uid="{00000000-0005-0000-0000-000082400000}"/>
    <cellStyle name="Normal 2 2 3 3 2 2 21" xfId="15131" xr:uid="{00000000-0005-0000-0000-000083400000}"/>
    <cellStyle name="Normal 2 2 3 3 2 2 21 2" xfId="15132" xr:uid="{00000000-0005-0000-0000-000084400000}"/>
    <cellStyle name="Normal 2 2 3 3 2 2 22" xfId="15133" xr:uid="{00000000-0005-0000-0000-000085400000}"/>
    <cellStyle name="Normal 2 2 3 3 2 2 22 2" xfId="15134" xr:uid="{00000000-0005-0000-0000-000086400000}"/>
    <cellStyle name="Normal 2 2 3 3 2 2 23" xfId="15135" xr:uid="{00000000-0005-0000-0000-000087400000}"/>
    <cellStyle name="Normal 2 2 3 3 2 2 23 2" xfId="15136" xr:uid="{00000000-0005-0000-0000-000088400000}"/>
    <cellStyle name="Normal 2 2 3 3 2 2 24" xfId="15137" xr:uid="{00000000-0005-0000-0000-000089400000}"/>
    <cellStyle name="Normal 2 2 3 3 2 2 24 2" xfId="15138" xr:uid="{00000000-0005-0000-0000-00008A400000}"/>
    <cellStyle name="Normal 2 2 3 3 2 2 25" xfId="15139" xr:uid="{00000000-0005-0000-0000-00008B400000}"/>
    <cellStyle name="Normal 2 2 3 3 2 2 25 2" xfId="15140" xr:uid="{00000000-0005-0000-0000-00008C400000}"/>
    <cellStyle name="Normal 2 2 3 3 2 2 26" xfId="15141" xr:uid="{00000000-0005-0000-0000-00008D400000}"/>
    <cellStyle name="Normal 2 2 3 3 2 2 26 2" xfId="15142" xr:uid="{00000000-0005-0000-0000-00008E400000}"/>
    <cellStyle name="Normal 2 2 3 3 2 2 27" xfId="15143" xr:uid="{00000000-0005-0000-0000-00008F400000}"/>
    <cellStyle name="Normal 2 2 3 3 2 2 3" xfId="15144" xr:uid="{00000000-0005-0000-0000-000090400000}"/>
    <cellStyle name="Normal 2 2 3 3 2 2 3 10" xfId="15145" xr:uid="{00000000-0005-0000-0000-000091400000}"/>
    <cellStyle name="Normal 2 2 3 3 2 2 3 10 2" xfId="15146" xr:uid="{00000000-0005-0000-0000-000092400000}"/>
    <cellStyle name="Normal 2 2 3 3 2 2 3 11" xfId="15147" xr:uid="{00000000-0005-0000-0000-000093400000}"/>
    <cellStyle name="Normal 2 2 3 3 2 2 3 11 2" xfId="15148" xr:uid="{00000000-0005-0000-0000-000094400000}"/>
    <cellStyle name="Normal 2 2 3 3 2 2 3 12" xfId="15149" xr:uid="{00000000-0005-0000-0000-000095400000}"/>
    <cellStyle name="Normal 2 2 3 3 2 2 3 12 2" xfId="15150" xr:uid="{00000000-0005-0000-0000-000096400000}"/>
    <cellStyle name="Normal 2 2 3 3 2 2 3 13" xfId="15151" xr:uid="{00000000-0005-0000-0000-000097400000}"/>
    <cellStyle name="Normal 2 2 3 3 2 2 3 13 2" xfId="15152" xr:uid="{00000000-0005-0000-0000-000098400000}"/>
    <cellStyle name="Normal 2 2 3 3 2 2 3 14" xfId="15153" xr:uid="{00000000-0005-0000-0000-000099400000}"/>
    <cellStyle name="Normal 2 2 3 3 2 2 3 14 2" xfId="15154" xr:uid="{00000000-0005-0000-0000-00009A400000}"/>
    <cellStyle name="Normal 2 2 3 3 2 2 3 15" xfId="15155" xr:uid="{00000000-0005-0000-0000-00009B400000}"/>
    <cellStyle name="Normal 2 2 3 3 2 2 3 15 2" xfId="15156" xr:uid="{00000000-0005-0000-0000-00009C400000}"/>
    <cellStyle name="Normal 2 2 3 3 2 2 3 16" xfId="15157" xr:uid="{00000000-0005-0000-0000-00009D400000}"/>
    <cellStyle name="Normal 2 2 3 3 2 2 3 16 2" xfId="15158" xr:uid="{00000000-0005-0000-0000-00009E400000}"/>
    <cellStyle name="Normal 2 2 3 3 2 2 3 17" xfId="15159" xr:uid="{00000000-0005-0000-0000-00009F400000}"/>
    <cellStyle name="Normal 2 2 3 3 2 2 3 17 2" xfId="15160" xr:uid="{00000000-0005-0000-0000-0000A0400000}"/>
    <cellStyle name="Normal 2 2 3 3 2 2 3 18" xfId="15161" xr:uid="{00000000-0005-0000-0000-0000A1400000}"/>
    <cellStyle name="Normal 2 2 3 3 2 2 3 18 2" xfId="15162" xr:uid="{00000000-0005-0000-0000-0000A2400000}"/>
    <cellStyle name="Normal 2 2 3 3 2 2 3 19" xfId="15163" xr:uid="{00000000-0005-0000-0000-0000A3400000}"/>
    <cellStyle name="Normal 2 2 3 3 2 2 3 19 2" xfId="15164" xr:uid="{00000000-0005-0000-0000-0000A4400000}"/>
    <cellStyle name="Normal 2 2 3 3 2 2 3 2" xfId="15165" xr:uid="{00000000-0005-0000-0000-0000A5400000}"/>
    <cellStyle name="Normal 2 2 3 3 2 2 3 2 10" xfId="15166" xr:uid="{00000000-0005-0000-0000-0000A6400000}"/>
    <cellStyle name="Normal 2 2 3 3 2 2 3 2 10 2" xfId="15167" xr:uid="{00000000-0005-0000-0000-0000A7400000}"/>
    <cellStyle name="Normal 2 2 3 3 2 2 3 2 11" xfId="15168" xr:uid="{00000000-0005-0000-0000-0000A8400000}"/>
    <cellStyle name="Normal 2 2 3 3 2 2 3 2 11 2" xfId="15169" xr:uid="{00000000-0005-0000-0000-0000A9400000}"/>
    <cellStyle name="Normal 2 2 3 3 2 2 3 2 12" xfId="15170" xr:uid="{00000000-0005-0000-0000-0000AA400000}"/>
    <cellStyle name="Normal 2 2 3 3 2 2 3 2 12 2" xfId="15171" xr:uid="{00000000-0005-0000-0000-0000AB400000}"/>
    <cellStyle name="Normal 2 2 3 3 2 2 3 2 13" xfId="15172" xr:uid="{00000000-0005-0000-0000-0000AC400000}"/>
    <cellStyle name="Normal 2 2 3 3 2 2 3 2 13 2" xfId="15173" xr:uid="{00000000-0005-0000-0000-0000AD400000}"/>
    <cellStyle name="Normal 2 2 3 3 2 2 3 2 14" xfId="15174" xr:uid="{00000000-0005-0000-0000-0000AE400000}"/>
    <cellStyle name="Normal 2 2 3 3 2 2 3 2 14 2" xfId="15175" xr:uid="{00000000-0005-0000-0000-0000AF400000}"/>
    <cellStyle name="Normal 2 2 3 3 2 2 3 2 15" xfId="15176" xr:uid="{00000000-0005-0000-0000-0000B0400000}"/>
    <cellStyle name="Normal 2 2 3 3 2 2 3 2 15 2" xfId="15177" xr:uid="{00000000-0005-0000-0000-0000B1400000}"/>
    <cellStyle name="Normal 2 2 3 3 2 2 3 2 16" xfId="15178" xr:uid="{00000000-0005-0000-0000-0000B2400000}"/>
    <cellStyle name="Normal 2 2 3 3 2 2 3 2 16 2" xfId="15179" xr:uid="{00000000-0005-0000-0000-0000B3400000}"/>
    <cellStyle name="Normal 2 2 3 3 2 2 3 2 17" xfId="15180" xr:uid="{00000000-0005-0000-0000-0000B4400000}"/>
    <cellStyle name="Normal 2 2 3 3 2 2 3 2 17 2" xfId="15181" xr:uid="{00000000-0005-0000-0000-0000B5400000}"/>
    <cellStyle name="Normal 2 2 3 3 2 2 3 2 18" xfId="15182" xr:uid="{00000000-0005-0000-0000-0000B6400000}"/>
    <cellStyle name="Normal 2 2 3 3 2 2 3 2 18 2" xfId="15183" xr:uid="{00000000-0005-0000-0000-0000B7400000}"/>
    <cellStyle name="Normal 2 2 3 3 2 2 3 2 19" xfId="15184" xr:uid="{00000000-0005-0000-0000-0000B8400000}"/>
    <cellStyle name="Normal 2 2 3 3 2 2 3 2 19 2" xfId="15185" xr:uid="{00000000-0005-0000-0000-0000B9400000}"/>
    <cellStyle name="Normal 2 2 3 3 2 2 3 2 2" xfId="15186" xr:uid="{00000000-0005-0000-0000-0000BA400000}"/>
    <cellStyle name="Normal 2 2 3 3 2 2 3 2 2 2" xfId="15187" xr:uid="{00000000-0005-0000-0000-0000BB400000}"/>
    <cellStyle name="Normal 2 2 3 3 2 2 3 2 20" xfId="15188" xr:uid="{00000000-0005-0000-0000-0000BC400000}"/>
    <cellStyle name="Normal 2 2 3 3 2 2 3 2 20 2" xfId="15189" xr:uid="{00000000-0005-0000-0000-0000BD400000}"/>
    <cellStyle name="Normal 2 2 3 3 2 2 3 2 21" xfId="15190" xr:uid="{00000000-0005-0000-0000-0000BE400000}"/>
    <cellStyle name="Normal 2 2 3 3 2 2 3 2 21 2" xfId="15191" xr:uid="{00000000-0005-0000-0000-0000BF400000}"/>
    <cellStyle name="Normal 2 2 3 3 2 2 3 2 22" xfId="15192" xr:uid="{00000000-0005-0000-0000-0000C0400000}"/>
    <cellStyle name="Normal 2 2 3 3 2 2 3 2 3" xfId="15193" xr:uid="{00000000-0005-0000-0000-0000C1400000}"/>
    <cellStyle name="Normal 2 2 3 3 2 2 3 2 3 2" xfId="15194" xr:uid="{00000000-0005-0000-0000-0000C2400000}"/>
    <cellStyle name="Normal 2 2 3 3 2 2 3 2 4" xfId="15195" xr:uid="{00000000-0005-0000-0000-0000C3400000}"/>
    <cellStyle name="Normal 2 2 3 3 2 2 3 2 4 2" xfId="15196" xr:uid="{00000000-0005-0000-0000-0000C4400000}"/>
    <cellStyle name="Normal 2 2 3 3 2 2 3 2 5" xfId="15197" xr:uid="{00000000-0005-0000-0000-0000C5400000}"/>
    <cellStyle name="Normal 2 2 3 3 2 2 3 2 5 2" xfId="15198" xr:uid="{00000000-0005-0000-0000-0000C6400000}"/>
    <cellStyle name="Normal 2 2 3 3 2 2 3 2 6" xfId="15199" xr:uid="{00000000-0005-0000-0000-0000C7400000}"/>
    <cellStyle name="Normal 2 2 3 3 2 2 3 2 6 2" xfId="15200" xr:uid="{00000000-0005-0000-0000-0000C8400000}"/>
    <cellStyle name="Normal 2 2 3 3 2 2 3 2 7" xfId="15201" xr:uid="{00000000-0005-0000-0000-0000C9400000}"/>
    <cellStyle name="Normal 2 2 3 3 2 2 3 2 7 2" xfId="15202" xr:uid="{00000000-0005-0000-0000-0000CA400000}"/>
    <cellStyle name="Normal 2 2 3 3 2 2 3 2 8" xfId="15203" xr:uid="{00000000-0005-0000-0000-0000CB400000}"/>
    <cellStyle name="Normal 2 2 3 3 2 2 3 2 8 2" xfId="15204" xr:uid="{00000000-0005-0000-0000-0000CC400000}"/>
    <cellStyle name="Normal 2 2 3 3 2 2 3 2 9" xfId="15205" xr:uid="{00000000-0005-0000-0000-0000CD400000}"/>
    <cellStyle name="Normal 2 2 3 3 2 2 3 2 9 2" xfId="15206" xr:uid="{00000000-0005-0000-0000-0000CE400000}"/>
    <cellStyle name="Normal 2 2 3 3 2 2 3 20" xfId="15207" xr:uid="{00000000-0005-0000-0000-0000CF400000}"/>
    <cellStyle name="Normal 2 2 3 3 2 2 3 20 2" xfId="15208" xr:uid="{00000000-0005-0000-0000-0000D0400000}"/>
    <cellStyle name="Normal 2 2 3 3 2 2 3 21" xfId="15209" xr:uid="{00000000-0005-0000-0000-0000D1400000}"/>
    <cellStyle name="Normal 2 2 3 3 2 2 3 21 2" xfId="15210" xr:uid="{00000000-0005-0000-0000-0000D2400000}"/>
    <cellStyle name="Normal 2 2 3 3 2 2 3 22" xfId="15211" xr:uid="{00000000-0005-0000-0000-0000D3400000}"/>
    <cellStyle name="Normal 2 2 3 3 2 2 3 22 2" xfId="15212" xr:uid="{00000000-0005-0000-0000-0000D4400000}"/>
    <cellStyle name="Normal 2 2 3 3 2 2 3 23" xfId="15213" xr:uid="{00000000-0005-0000-0000-0000D5400000}"/>
    <cellStyle name="Normal 2 2 3 3 2 2 3 23 2" xfId="15214" xr:uid="{00000000-0005-0000-0000-0000D6400000}"/>
    <cellStyle name="Normal 2 2 3 3 2 2 3 24" xfId="15215" xr:uid="{00000000-0005-0000-0000-0000D7400000}"/>
    <cellStyle name="Normal 2 2 3 3 2 2 3 3" xfId="15216" xr:uid="{00000000-0005-0000-0000-0000D8400000}"/>
    <cellStyle name="Normal 2 2 3 3 2 2 3 3 10" xfId="15217" xr:uid="{00000000-0005-0000-0000-0000D9400000}"/>
    <cellStyle name="Normal 2 2 3 3 2 2 3 3 10 2" xfId="15218" xr:uid="{00000000-0005-0000-0000-0000DA400000}"/>
    <cellStyle name="Normal 2 2 3 3 2 2 3 3 11" xfId="15219" xr:uid="{00000000-0005-0000-0000-0000DB400000}"/>
    <cellStyle name="Normal 2 2 3 3 2 2 3 3 11 2" xfId="15220" xr:uid="{00000000-0005-0000-0000-0000DC400000}"/>
    <cellStyle name="Normal 2 2 3 3 2 2 3 3 12" xfId="15221" xr:uid="{00000000-0005-0000-0000-0000DD400000}"/>
    <cellStyle name="Normal 2 2 3 3 2 2 3 3 12 2" xfId="15222" xr:uid="{00000000-0005-0000-0000-0000DE400000}"/>
    <cellStyle name="Normal 2 2 3 3 2 2 3 3 13" xfId="15223" xr:uid="{00000000-0005-0000-0000-0000DF400000}"/>
    <cellStyle name="Normal 2 2 3 3 2 2 3 3 13 2" xfId="15224" xr:uid="{00000000-0005-0000-0000-0000E0400000}"/>
    <cellStyle name="Normal 2 2 3 3 2 2 3 3 14" xfId="15225" xr:uid="{00000000-0005-0000-0000-0000E1400000}"/>
    <cellStyle name="Normal 2 2 3 3 2 2 3 3 14 2" xfId="15226" xr:uid="{00000000-0005-0000-0000-0000E2400000}"/>
    <cellStyle name="Normal 2 2 3 3 2 2 3 3 15" xfId="15227" xr:uid="{00000000-0005-0000-0000-0000E3400000}"/>
    <cellStyle name="Normal 2 2 3 3 2 2 3 3 15 2" xfId="15228" xr:uid="{00000000-0005-0000-0000-0000E4400000}"/>
    <cellStyle name="Normal 2 2 3 3 2 2 3 3 16" xfId="15229" xr:uid="{00000000-0005-0000-0000-0000E5400000}"/>
    <cellStyle name="Normal 2 2 3 3 2 2 3 3 16 2" xfId="15230" xr:uid="{00000000-0005-0000-0000-0000E6400000}"/>
    <cellStyle name="Normal 2 2 3 3 2 2 3 3 17" xfId="15231" xr:uid="{00000000-0005-0000-0000-0000E7400000}"/>
    <cellStyle name="Normal 2 2 3 3 2 2 3 3 17 2" xfId="15232" xr:uid="{00000000-0005-0000-0000-0000E8400000}"/>
    <cellStyle name="Normal 2 2 3 3 2 2 3 3 18" xfId="15233" xr:uid="{00000000-0005-0000-0000-0000E9400000}"/>
    <cellStyle name="Normal 2 2 3 3 2 2 3 3 18 2" xfId="15234" xr:uid="{00000000-0005-0000-0000-0000EA400000}"/>
    <cellStyle name="Normal 2 2 3 3 2 2 3 3 19" xfId="15235" xr:uid="{00000000-0005-0000-0000-0000EB400000}"/>
    <cellStyle name="Normal 2 2 3 3 2 2 3 3 19 2" xfId="15236" xr:uid="{00000000-0005-0000-0000-0000EC400000}"/>
    <cellStyle name="Normal 2 2 3 3 2 2 3 3 2" xfId="15237" xr:uid="{00000000-0005-0000-0000-0000ED400000}"/>
    <cellStyle name="Normal 2 2 3 3 2 2 3 3 2 2" xfId="15238" xr:uid="{00000000-0005-0000-0000-0000EE400000}"/>
    <cellStyle name="Normal 2 2 3 3 2 2 3 3 20" xfId="15239" xr:uid="{00000000-0005-0000-0000-0000EF400000}"/>
    <cellStyle name="Normal 2 2 3 3 2 2 3 3 20 2" xfId="15240" xr:uid="{00000000-0005-0000-0000-0000F0400000}"/>
    <cellStyle name="Normal 2 2 3 3 2 2 3 3 21" xfId="15241" xr:uid="{00000000-0005-0000-0000-0000F1400000}"/>
    <cellStyle name="Normal 2 2 3 3 2 2 3 3 21 2" xfId="15242" xr:uid="{00000000-0005-0000-0000-0000F2400000}"/>
    <cellStyle name="Normal 2 2 3 3 2 2 3 3 22" xfId="15243" xr:uid="{00000000-0005-0000-0000-0000F3400000}"/>
    <cellStyle name="Normal 2 2 3 3 2 2 3 3 3" xfId="15244" xr:uid="{00000000-0005-0000-0000-0000F4400000}"/>
    <cellStyle name="Normal 2 2 3 3 2 2 3 3 3 2" xfId="15245" xr:uid="{00000000-0005-0000-0000-0000F5400000}"/>
    <cellStyle name="Normal 2 2 3 3 2 2 3 3 4" xfId="15246" xr:uid="{00000000-0005-0000-0000-0000F6400000}"/>
    <cellStyle name="Normal 2 2 3 3 2 2 3 3 4 2" xfId="15247" xr:uid="{00000000-0005-0000-0000-0000F7400000}"/>
    <cellStyle name="Normal 2 2 3 3 2 2 3 3 5" xfId="15248" xr:uid="{00000000-0005-0000-0000-0000F8400000}"/>
    <cellStyle name="Normal 2 2 3 3 2 2 3 3 5 2" xfId="15249" xr:uid="{00000000-0005-0000-0000-0000F9400000}"/>
    <cellStyle name="Normal 2 2 3 3 2 2 3 3 6" xfId="15250" xr:uid="{00000000-0005-0000-0000-0000FA400000}"/>
    <cellStyle name="Normal 2 2 3 3 2 2 3 3 6 2" xfId="15251" xr:uid="{00000000-0005-0000-0000-0000FB400000}"/>
    <cellStyle name="Normal 2 2 3 3 2 2 3 3 7" xfId="15252" xr:uid="{00000000-0005-0000-0000-0000FC400000}"/>
    <cellStyle name="Normal 2 2 3 3 2 2 3 3 7 2" xfId="15253" xr:uid="{00000000-0005-0000-0000-0000FD400000}"/>
    <cellStyle name="Normal 2 2 3 3 2 2 3 3 8" xfId="15254" xr:uid="{00000000-0005-0000-0000-0000FE400000}"/>
    <cellStyle name="Normal 2 2 3 3 2 2 3 3 8 2" xfId="15255" xr:uid="{00000000-0005-0000-0000-0000FF400000}"/>
    <cellStyle name="Normal 2 2 3 3 2 2 3 3 9" xfId="15256" xr:uid="{00000000-0005-0000-0000-000000410000}"/>
    <cellStyle name="Normal 2 2 3 3 2 2 3 3 9 2" xfId="15257" xr:uid="{00000000-0005-0000-0000-000001410000}"/>
    <cellStyle name="Normal 2 2 3 3 2 2 3 4" xfId="15258" xr:uid="{00000000-0005-0000-0000-000002410000}"/>
    <cellStyle name="Normal 2 2 3 3 2 2 3 4 2" xfId="15259" xr:uid="{00000000-0005-0000-0000-000003410000}"/>
    <cellStyle name="Normal 2 2 3 3 2 2 3 5" xfId="15260" xr:uid="{00000000-0005-0000-0000-000004410000}"/>
    <cellStyle name="Normal 2 2 3 3 2 2 3 5 2" xfId="15261" xr:uid="{00000000-0005-0000-0000-000005410000}"/>
    <cellStyle name="Normal 2 2 3 3 2 2 3 6" xfId="15262" xr:uid="{00000000-0005-0000-0000-000006410000}"/>
    <cellStyle name="Normal 2 2 3 3 2 2 3 6 2" xfId="15263" xr:uid="{00000000-0005-0000-0000-000007410000}"/>
    <cellStyle name="Normal 2 2 3 3 2 2 3 7" xfId="15264" xr:uid="{00000000-0005-0000-0000-000008410000}"/>
    <cellStyle name="Normal 2 2 3 3 2 2 3 7 2" xfId="15265" xr:uid="{00000000-0005-0000-0000-000009410000}"/>
    <cellStyle name="Normal 2 2 3 3 2 2 3 8" xfId="15266" xr:uid="{00000000-0005-0000-0000-00000A410000}"/>
    <cellStyle name="Normal 2 2 3 3 2 2 3 8 2" xfId="15267" xr:uid="{00000000-0005-0000-0000-00000B410000}"/>
    <cellStyle name="Normal 2 2 3 3 2 2 3 9" xfId="15268" xr:uid="{00000000-0005-0000-0000-00000C410000}"/>
    <cellStyle name="Normal 2 2 3 3 2 2 3 9 2" xfId="15269" xr:uid="{00000000-0005-0000-0000-00000D410000}"/>
    <cellStyle name="Normal 2 2 3 3 2 2 4" xfId="15270" xr:uid="{00000000-0005-0000-0000-00000E410000}"/>
    <cellStyle name="Normal 2 2 3 3 2 2 4 10" xfId="15271" xr:uid="{00000000-0005-0000-0000-00000F410000}"/>
    <cellStyle name="Normal 2 2 3 3 2 2 4 10 2" xfId="15272" xr:uid="{00000000-0005-0000-0000-000010410000}"/>
    <cellStyle name="Normal 2 2 3 3 2 2 4 11" xfId="15273" xr:uid="{00000000-0005-0000-0000-000011410000}"/>
    <cellStyle name="Normal 2 2 3 3 2 2 4 11 2" xfId="15274" xr:uid="{00000000-0005-0000-0000-000012410000}"/>
    <cellStyle name="Normal 2 2 3 3 2 2 4 12" xfId="15275" xr:uid="{00000000-0005-0000-0000-000013410000}"/>
    <cellStyle name="Normal 2 2 3 3 2 2 4 12 2" xfId="15276" xr:uid="{00000000-0005-0000-0000-000014410000}"/>
    <cellStyle name="Normal 2 2 3 3 2 2 4 13" xfId="15277" xr:uid="{00000000-0005-0000-0000-000015410000}"/>
    <cellStyle name="Normal 2 2 3 3 2 2 4 13 2" xfId="15278" xr:uid="{00000000-0005-0000-0000-000016410000}"/>
    <cellStyle name="Normal 2 2 3 3 2 2 4 14" xfId="15279" xr:uid="{00000000-0005-0000-0000-000017410000}"/>
    <cellStyle name="Normal 2 2 3 3 2 2 4 14 2" xfId="15280" xr:uid="{00000000-0005-0000-0000-000018410000}"/>
    <cellStyle name="Normal 2 2 3 3 2 2 4 15" xfId="15281" xr:uid="{00000000-0005-0000-0000-000019410000}"/>
    <cellStyle name="Normal 2 2 3 3 2 2 4 15 2" xfId="15282" xr:uid="{00000000-0005-0000-0000-00001A410000}"/>
    <cellStyle name="Normal 2 2 3 3 2 2 4 16" xfId="15283" xr:uid="{00000000-0005-0000-0000-00001B410000}"/>
    <cellStyle name="Normal 2 2 3 3 2 2 4 16 2" xfId="15284" xr:uid="{00000000-0005-0000-0000-00001C410000}"/>
    <cellStyle name="Normal 2 2 3 3 2 2 4 17" xfId="15285" xr:uid="{00000000-0005-0000-0000-00001D410000}"/>
    <cellStyle name="Normal 2 2 3 3 2 2 4 17 2" xfId="15286" xr:uid="{00000000-0005-0000-0000-00001E410000}"/>
    <cellStyle name="Normal 2 2 3 3 2 2 4 18" xfId="15287" xr:uid="{00000000-0005-0000-0000-00001F410000}"/>
    <cellStyle name="Normal 2 2 3 3 2 2 4 18 2" xfId="15288" xr:uid="{00000000-0005-0000-0000-000020410000}"/>
    <cellStyle name="Normal 2 2 3 3 2 2 4 19" xfId="15289" xr:uid="{00000000-0005-0000-0000-000021410000}"/>
    <cellStyle name="Normal 2 2 3 3 2 2 4 19 2" xfId="15290" xr:uid="{00000000-0005-0000-0000-000022410000}"/>
    <cellStyle name="Normal 2 2 3 3 2 2 4 2" xfId="15291" xr:uid="{00000000-0005-0000-0000-000023410000}"/>
    <cellStyle name="Normal 2 2 3 3 2 2 4 2 10" xfId="15292" xr:uid="{00000000-0005-0000-0000-000024410000}"/>
    <cellStyle name="Normal 2 2 3 3 2 2 4 2 10 2" xfId="15293" xr:uid="{00000000-0005-0000-0000-000025410000}"/>
    <cellStyle name="Normal 2 2 3 3 2 2 4 2 11" xfId="15294" xr:uid="{00000000-0005-0000-0000-000026410000}"/>
    <cellStyle name="Normal 2 2 3 3 2 2 4 2 11 2" xfId="15295" xr:uid="{00000000-0005-0000-0000-000027410000}"/>
    <cellStyle name="Normal 2 2 3 3 2 2 4 2 12" xfId="15296" xr:uid="{00000000-0005-0000-0000-000028410000}"/>
    <cellStyle name="Normal 2 2 3 3 2 2 4 2 12 2" xfId="15297" xr:uid="{00000000-0005-0000-0000-000029410000}"/>
    <cellStyle name="Normal 2 2 3 3 2 2 4 2 13" xfId="15298" xr:uid="{00000000-0005-0000-0000-00002A410000}"/>
    <cellStyle name="Normal 2 2 3 3 2 2 4 2 13 2" xfId="15299" xr:uid="{00000000-0005-0000-0000-00002B410000}"/>
    <cellStyle name="Normal 2 2 3 3 2 2 4 2 14" xfId="15300" xr:uid="{00000000-0005-0000-0000-00002C410000}"/>
    <cellStyle name="Normal 2 2 3 3 2 2 4 2 14 2" xfId="15301" xr:uid="{00000000-0005-0000-0000-00002D410000}"/>
    <cellStyle name="Normal 2 2 3 3 2 2 4 2 15" xfId="15302" xr:uid="{00000000-0005-0000-0000-00002E410000}"/>
    <cellStyle name="Normal 2 2 3 3 2 2 4 2 15 2" xfId="15303" xr:uid="{00000000-0005-0000-0000-00002F410000}"/>
    <cellStyle name="Normal 2 2 3 3 2 2 4 2 16" xfId="15304" xr:uid="{00000000-0005-0000-0000-000030410000}"/>
    <cellStyle name="Normal 2 2 3 3 2 2 4 2 16 2" xfId="15305" xr:uid="{00000000-0005-0000-0000-000031410000}"/>
    <cellStyle name="Normal 2 2 3 3 2 2 4 2 17" xfId="15306" xr:uid="{00000000-0005-0000-0000-000032410000}"/>
    <cellStyle name="Normal 2 2 3 3 2 2 4 2 17 2" xfId="15307" xr:uid="{00000000-0005-0000-0000-000033410000}"/>
    <cellStyle name="Normal 2 2 3 3 2 2 4 2 18" xfId="15308" xr:uid="{00000000-0005-0000-0000-000034410000}"/>
    <cellStyle name="Normal 2 2 3 3 2 2 4 2 18 2" xfId="15309" xr:uid="{00000000-0005-0000-0000-000035410000}"/>
    <cellStyle name="Normal 2 2 3 3 2 2 4 2 19" xfId="15310" xr:uid="{00000000-0005-0000-0000-000036410000}"/>
    <cellStyle name="Normal 2 2 3 3 2 2 4 2 19 2" xfId="15311" xr:uid="{00000000-0005-0000-0000-000037410000}"/>
    <cellStyle name="Normal 2 2 3 3 2 2 4 2 2" xfId="15312" xr:uid="{00000000-0005-0000-0000-000038410000}"/>
    <cellStyle name="Normal 2 2 3 3 2 2 4 2 2 2" xfId="15313" xr:uid="{00000000-0005-0000-0000-000039410000}"/>
    <cellStyle name="Normal 2 2 3 3 2 2 4 2 20" xfId="15314" xr:uid="{00000000-0005-0000-0000-00003A410000}"/>
    <cellStyle name="Normal 2 2 3 3 2 2 4 2 20 2" xfId="15315" xr:uid="{00000000-0005-0000-0000-00003B410000}"/>
    <cellStyle name="Normal 2 2 3 3 2 2 4 2 21" xfId="15316" xr:uid="{00000000-0005-0000-0000-00003C410000}"/>
    <cellStyle name="Normal 2 2 3 3 2 2 4 2 21 2" xfId="15317" xr:uid="{00000000-0005-0000-0000-00003D410000}"/>
    <cellStyle name="Normal 2 2 3 3 2 2 4 2 22" xfId="15318" xr:uid="{00000000-0005-0000-0000-00003E410000}"/>
    <cellStyle name="Normal 2 2 3 3 2 2 4 2 3" xfId="15319" xr:uid="{00000000-0005-0000-0000-00003F410000}"/>
    <cellStyle name="Normal 2 2 3 3 2 2 4 2 3 2" xfId="15320" xr:uid="{00000000-0005-0000-0000-000040410000}"/>
    <cellStyle name="Normal 2 2 3 3 2 2 4 2 4" xfId="15321" xr:uid="{00000000-0005-0000-0000-000041410000}"/>
    <cellStyle name="Normal 2 2 3 3 2 2 4 2 4 2" xfId="15322" xr:uid="{00000000-0005-0000-0000-000042410000}"/>
    <cellStyle name="Normal 2 2 3 3 2 2 4 2 5" xfId="15323" xr:uid="{00000000-0005-0000-0000-000043410000}"/>
    <cellStyle name="Normal 2 2 3 3 2 2 4 2 5 2" xfId="15324" xr:uid="{00000000-0005-0000-0000-000044410000}"/>
    <cellStyle name="Normal 2 2 3 3 2 2 4 2 6" xfId="15325" xr:uid="{00000000-0005-0000-0000-000045410000}"/>
    <cellStyle name="Normal 2 2 3 3 2 2 4 2 6 2" xfId="15326" xr:uid="{00000000-0005-0000-0000-000046410000}"/>
    <cellStyle name="Normal 2 2 3 3 2 2 4 2 7" xfId="15327" xr:uid="{00000000-0005-0000-0000-000047410000}"/>
    <cellStyle name="Normal 2 2 3 3 2 2 4 2 7 2" xfId="15328" xr:uid="{00000000-0005-0000-0000-000048410000}"/>
    <cellStyle name="Normal 2 2 3 3 2 2 4 2 8" xfId="15329" xr:uid="{00000000-0005-0000-0000-000049410000}"/>
    <cellStyle name="Normal 2 2 3 3 2 2 4 2 8 2" xfId="15330" xr:uid="{00000000-0005-0000-0000-00004A410000}"/>
    <cellStyle name="Normal 2 2 3 3 2 2 4 2 9" xfId="15331" xr:uid="{00000000-0005-0000-0000-00004B410000}"/>
    <cellStyle name="Normal 2 2 3 3 2 2 4 2 9 2" xfId="15332" xr:uid="{00000000-0005-0000-0000-00004C410000}"/>
    <cellStyle name="Normal 2 2 3 3 2 2 4 20" xfId="15333" xr:uid="{00000000-0005-0000-0000-00004D410000}"/>
    <cellStyle name="Normal 2 2 3 3 2 2 4 20 2" xfId="15334" xr:uid="{00000000-0005-0000-0000-00004E410000}"/>
    <cellStyle name="Normal 2 2 3 3 2 2 4 21" xfId="15335" xr:uid="{00000000-0005-0000-0000-00004F410000}"/>
    <cellStyle name="Normal 2 2 3 3 2 2 4 21 2" xfId="15336" xr:uid="{00000000-0005-0000-0000-000050410000}"/>
    <cellStyle name="Normal 2 2 3 3 2 2 4 22" xfId="15337" xr:uid="{00000000-0005-0000-0000-000051410000}"/>
    <cellStyle name="Normal 2 2 3 3 2 2 4 22 2" xfId="15338" xr:uid="{00000000-0005-0000-0000-000052410000}"/>
    <cellStyle name="Normal 2 2 3 3 2 2 4 23" xfId="15339" xr:uid="{00000000-0005-0000-0000-000053410000}"/>
    <cellStyle name="Normal 2 2 3 3 2 2 4 23 2" xfId="15340" xr:uid="{00000000-0005-0000-0000-000054410000}"/>
    <cellStyle name="Normal 2 2 3 3 2 2 4 24" xfId="15341" xr:uid="{00000000-0005-0000-0000-000055410000}"/>
    <cellStyle name="Normal 2 2 3 3 2 2 4 3" xfId="15342" xr:uid="{00000000-0005-0000-0000-000056410000}"/>
    <cellStyle name="Normal 2 2 3 3 2 2 4 3 10" xfId="15343" xr:uid="{00000000-0005-0000-0000-000057410000}"/>
    <cellStyle name="Normal 2 2 3 3 2 2 4 3 10 2" xfId="15344" xr:uid="{00000000-0005-0000-0000-000058410000}"/>
    <cellStyle name="Normal 2 2 3 3 2 2 4 3 11" xfId="15345" xr:uid="{00000000-0005-0000-0000-000059410000}"/>
    <cellStyle name="Normal 2 2 3 3 2 2 4 3 11 2" xfId="15346" xr:uid="{00000000-0005-0000-0000-00005A410000}"/>
    <cellStyle name="Normal 2 2 3 3 2 2 4 3 12" xfId="15347" xr:uid="{00000000-0005-0000-0000-00005B410000}"/>
    <cellStyle name="Normal 2 2 3 3 2 2 4 3 12 2" xfId="15348" xr:uid="{00000000-0005-0000-0000-00005C410000}"/>
    <cellStyle name="Normal 2 2 3 3 2 2 4 3 13" xfId="15349" xr:uid="{00000000-0005-0000-0000-00005D410000}"/>
    <cellStyle name="Normal 2 2 3 3 2 2 4 3 13 2" xfId="15350" xr:uid="{00000000-0005-0000-0000-00005E410000}"/>
    <cellStyle name="Normal 2 2 3 3 2 2 4 3 14" xfId="15351" xr:uid="{00000000-0005-0000-0000-00005F410000}"/>
    <cellStyle name="Normal 2 2 3 3 2 2 4 3 14 2" xfId="15352" xr:uid="{00000000-0005-0000-0000-000060410000}"/>
    <cellStyle name="Normal 2 2 3 3 2 2 4 3 15" xfId="15353" xr:uid="{00000000-0005-0000-0000-000061410000}"/>
    <cellStyle name="Normal 2 2 3 3 2 2 4 3 15 2" xfId="15354" xr:uid="{00000000-0005-0000-0000-000062410000}"/>
    <cellStyle name="Normal 2 2 3 3 2 2 4 3 16" xfId="15355" xr:uid="{00000000-0005-0000-0000-000063410000}"/>
    <cellStyle name="Normal 2 2 3 3 2 2 4 3 16 2" xfId="15356" xr:uid="{00000000-0005-0000-0000-000064410000}"/>
    <cellStyle name="Normal 2 2 3 3 2 2 4 3 17" xfId="15357" xr:uid="{00000000-0005-0000-0000-000065410000}"/>
    <cellStyle name="Normal 2 2 3 3 2 2 4 3 17 2" xfId="15358" xr:uid="{00000000-0005-0000-0000-000066410000}"/>
    <cellStyle name="Normal 2 2 3 3 2 2 4 3 18" xfId="15359" xr:uid="{00000000-0005-0000-0000-000067410000}"/>
    <cellStyle name="Normal 2 2 3 3 2 2 4 3 18 2" xfId="15360" xr:uid="{00000000-0005-0000-0000-000068410000}"/>
    <cellStyle name="Normal 2 2 3 3 2 2 4 3 19" xfId="15361" xr:uid="{00000000-0005-0000-0000-000069410000}"/>
    <cellStyle name="Normal 2 2 3 3 2 2 4 3 19 2" xfId="15362" xr:uid="{00000000-0005-0000-0000-00006A410000}"/>
    <cellStyle name="Normal 2 2 3 3 2 2 4 3 2" xfId="15363" xr:uid="{00000000-0005-0000-0000-00006B410000}"/>
    <cellStyle name="Normal 2 2 3 3 2 2 4 3 2 2" xfId="15364" xr:uid="{00000000-0005-0000-0000-00006C410000}"/>
    <cellStyle name="Normal 2 2 3 3 2 2 4 3 20" xfId="15365" xr:uid="{00000000-0005-0000-0000-00006D410000}"/>
    <cellStyle name="Normal 2 2 3 3 2 2 4 3 20 2" xfId="15366" xr:uid="{00000000-0005-0000-0000-00006E410000}"/>
    <cellStyle name="Normal 2 2 3 3 2 2 4 3 21" xfId="15367" xr:uid="{00000000-0005-0000-0000-00006F410000}"/>
    <cellStyle name="Normal 2 2 3 3 2 2 4 3 21 2" xfId="15368" xr:uid="{00000000-0005-0000-0000-000070410000}"/>
    <cellStyle name="Normal 2 2 3 3 2 2 4 3 22" xfId="15369" xr:uid="{00000000-0005-0000-0000-000071410000}"/>
    <cellStyle name="Normal 2 2 3 3 2 2 4 3 3" xfId="15370" xr:uid="{00000000-0005-0000-0000-000072410000}"/>
    <cellStyle name="Normal 2 2 3 3 2 2 4 3 3 2" xfId="15371" xr:uid="{00000000-0005-0000-0000-000073410000}"/>
    <cellStyle name="Normal 2 2 3 3 2 2 4 3 4" xfId="15372" xr:uid="{00000000-0005-0000-0000-000074410000}"/>
    <cellStyle name="Normal 2 2 3 3 2 2 4 3 4 2" xfId="15373" xr:uid="{00000000-0005-0000-0000-000075410000}"/>
    <cellStyle name="Normal 2 2 3 3 2 2 4 3 5" xfId="15374" xr:uid="{00000000-0005-0000-0000-000076410000}"/>
    <cellStyle name="Normal 2 2 3 3 2 2 4 3 5 2" xfId="15375" xr:uid="{00000000-0005-0000-0000-000077410000}"/>
    <cellStyle name="Normal 2 2 3 3 2 2 4 3 6" xfId="15376" xr:uid="{00000000-0005-0000-0000-000078410000}"/>
    <cellStyle name="Normal 2 2 3 3 2 2 4 3 6 2" xfId="15377" xr:uid="{00000000-0005-0000-0000-000079410000}"/>
    <cellStyle name="Normal 2 2 3 3 2 2 4 3 7" xfId="15378" xr:uid="{00000000-0005-0000-0000-00007A410000}"/>
    <cellStyle name="Normal 2 2 3 3 2 2 4 3 7 2" xfId="15379" xr:uid="{00000000-0005-0000-0000-00007B410000}"/>
    <cellStyle name="Normal 2 2 3 3 2 2 4 3 8" xfId="15380" xr:uid="{00000000-0005-0000-0000-00007C410000}"/>
    <cellStyle name="Normal 2 2 3 3 2 2 4 3 8 2" xfId="15381" xr:uid="{00000000-0005-0000-0000-00007D410000}"/>
    <cellStyle name="Normal 2 2 3 3 2 2 4 3 9" xfId="15382" xr:uid="{00000000-0005-0000-0000-00007E410000}"/>
    <cellStyle name="Normal 2 2 3 3 2 2 4 3 9 2" xfId="15383" xr:uid="{00000000-0005-0000-0000-00007F410000}"/>
    <cellStyle name="Normal 2 2 3 3 2 2 4 4" xfId="15384" xr:uid="{00000000-0005-0000-0000-000080410000}"/>
    <cellStyle name="Normal 2 2 3 3 2 2 4 4 2" xfId="15385" xr:uid="{00000000-0005-0000-0000-000081410000}"/>
    <cellStyle name="Normal 2 2 3 3 2 2 4 5" xfId="15386" xr:uid="{00000000-0005-0000-0000-000082410000}"/>
    <cellStyle name="Normal 2 2 3 3 2 2 4 5 2" xfId="15387" xr:uid="{00000000-0005-0000-0000-000083410000}"/>
    <cellStyle name="Normal 2 2 3 3 2 2 4 6" xfId="15388" xr:uid="{00000000-0005-0000-0000-000084410000}"/>
    <cellStyle name="Normal 2 2 3 3 2 2 4 6 2" xfId="15389" xr:uid="{00000000-0005-0000-0000-000085410000}"/>
    <cellStyle name="Normal 2 2 3 3 2 2 4 7" xfId="15390" xr:uid="{00000000-0005-0000-0000-000086410000}"/>
    <cellStyle name="Normal 2 2 3 3 2 2 4 7 2" xfId="15391" xr:uid="{00000000-0005-0000-0000-000087410000}"/>
    <cellStyle name="Normal 2 2 3 3 2 2 4 8" xfId="15392" xr:uid="{00000000-0005-0000-0000-000088410000}"/>
    <cellStyle name="Normal 2 2 3 3 2 2 4 8 2" xfId="15393" xr:uid="{00000000-0005-0000-0000-000089410000}"/>
    <cellStyle name="Normal 2 2 3 3 2 2 4 9" xfId="15394" xr:uid="{00000000-0005-0000-0000-00008A410000}"/>
    <cellStyle name="Normal 2 2 3 3 2 2 4 9 2" xfId="15395" xr:uid="{00000000-0005-0000-0000-00008B410000}"/>
    <cellStyle name="Normal 2 2 3 3 2 2 5" xfId="15396" xr:uid="{00000000-0005-0000-0000-00008C410000}"/>
    <cellStyle name="Normal 2 2 3 3 2 2 5 10" xfId="15397" xr:uid="{00000000-0005-0000-0000-00008D410000}"/>
    <cellStyle name="Normal 2 2 3 3 2 2 5 10 2" xfId="15398" xr:uid="{00000000-0005-0000-0000-00008E410000}"/>
    <cellStyle name="Normal 2 2 3 3 2 2 5 11" xfId="15399" xr:uid="{00000000-0005-0000-0000-00008F410000}"/>
    <cellStyle name="Normal 2 2 3 3 2 2 5 11 2" xfId="15400" xr:uid="{00000000-0005-0000-0000-000090410000}"/>
    <cellStyle name="Normal 2 2 3 3 2 2 5 12" xfId="15401" xr:uid="{00000000-0005-0000-0000-000091410000}"/>
    <cellStyle name="Normal 2 2 3 3 2 2 5 12 2" xfId="15402" xr:uid="{00000000-0005-0000-0000-000092410000}"/>
    <cellStyle name="Normal 2 2 3 3 2 2 5 13" xfId="15403" xr:uid="{00000000-0005-0000-0000-000093410000}"/>
    <cellStyle name="Normal 2 2 3 3 2 2 5 13 2" xfId="15404" xr:uid="{00000000-0005-0000-0000-000094410000}"/>
    <cellStyle name="Normal 2 2 3 3 2 2 5 14" xfId="15405" xr:uid="{00000000-0005-0000-0000-000095410000}"/>
    <cellStyle name="Normal 2 2 3 3 2 2 5 14 2" xfId="15406" xr:uid="{00000000-0005-0000-0000-000096410000}"/>
    <cellStyle name="Normal 2 2 3 3 2 2 5 15" xfId="15407" xr:uid="{00000000-0005-0000-0000-000097410000}"/>
    <cellStyle name="Normal 2 2 3 3 2 2 5 15 2" xfId="15408" xr:uid="{00000000-0005-0000-0000-000098410000}"/>
    <cellStyle name="Normal 2 2 3 3 2 2 5 16" xfId="15409" xr:uid="{00000000-0005-0000-0000-000099410000}"/>
    <cellStyle name="Normal 2 2 3 3 2 2 5 16 2" xfId="15410" xr:uid="{00000000-0005-0000-0000-00009A410000}"/>
    <cellStyle name="Normal 2 2 3 3 2 2 5 17" xfId="15411" xr:uid="{00000000-0005-0000-0000-00009B410000}"/>
    <cellStyle name="Normal 2 2 3 3 2 2 5 17 2" xfId="15412" xr:uid="{00000000-0005-0000-0000-00009C410000}"/>
    <cellStyle name="Normal 2 2 3 3 2 2 5 18" xfId="15413" xr:uid="{00000000-0005-0000-0000-00009D410000}"/>
    <cellStyle name="Normal 2 2 3 3 2 2 5 18 2" xfId="15414" xr:uid="{00000000-0005-0000-0000-00009E410000}"/>
    <cellStyle name="Normal 2 2 3 3 2 2 5 19" xfId="15415" xr:uid="{00000000-0005-0000-0000-00009F410000}"/>
    <cellStyle name="Normal 2 2 3 3 2 2 5 19 2" xfId="15416" xr:uid="{00000000-0005-0000-0000-0000A0410000}"/>
    <cellStyle name="Normal 2 2 3 3 2 2 5 2" xfId="15417" xr:uid="{00000000-0005-0000-0000-0000A1410000}"/>
    <cellStyle name="Normal 2 2 3 3 2 2 5 2 2" xfId="15418" xr:uid="{00000000-0005-0000-0000-0000A2410000}"/>
    <cellStyle name="Normal 2 2 3 3 2 2 5 20" xfId="15419" xr:uid="{00000000-0005-0000-0000-0000A3410000}"/>
    <cellStyle name="Normal 2 2 3 3 2 2 5 20 2" xfId="15420" xr:uid="{00000000-0005-0000-0000-0000A4410000}"/>
    <cellStyle name="Normal 2 2 3 3 2 2 5 21" xfId="15421" xr:uid="{00000000-0005-0000-0000-0000A5410000}"/>
    <cellStyle name="Normal 2 2 3 3 2 2 5 21 2" xfId="15422" xr:uid="{00000000-0005-0000-0000-0000A6410000}"/>
    <cellStyle name="Normal 2 2 3 3 2 2 5 22" xfId="15423" xr:uid="{00000000-0005-0000-0000-0000A7410000}"/>
    <cellStyle name="Normal 2 2 3 3 2 2 5 3" xfId="15424" xr:uid="{00000000-0005-0000-0000-0000A8410000}"/>
    <cellStyle name="Normal 2 2 3 3 2 2 5 3 2" xfId="15425" xr:uid="{00000000-0005-0000-0000-0000A9410000}"/>
    <cellStyle name="Normal 2 2 3 3 2 2 5 4" xfId="15426" xr:uid="{00000000-0005-0000-0000-0000AA410000}"/>
    <cellStyle name="Normal 2 2 3 3 2 2 5 4 2" xfId="15427" xr:uid="{00000000-0005-0000-0000-0000AB410000}"/>
    <cellStyle name="Normal 2 2 3 3 2 2 5 5" xfId="15428" xr:uid="{00000000-0005-0000-0000-0000AC410000}"/>
    <cellStyle name="Normal 2 2 3 3 2 2 5 5 2" xfId="15429" xr:uid="{00000000-0005-0000-0000-0000AD410000}"/>
    <cellStyle name="Normal 2 2 3 3 2 2 5 6" xfId="15430" xr:uid="{00000000-0005-0000-0000-0000AE410000}"/>
    <cellStyle name="Normal 2 2 3 3 2 2 5 6 2" xfId="15431" xr:uid="{00000000-0005-0000-0000-0000AF410000}"/>
    <cellStyle name="Normal 2 2 3 3 2 2 5 7" xfId="15432" xr:uid="{00000000-0005-0000-0000-0000B0410000}"/>
    <cellStyle name="Normal 2 2 3 3 2 2 5 7 2" xfId="15433" xr:uid="{00000000-0005-0000-0000-0000B1410000}"/>
    <cellStyle name="Normal 2 2 3 3 2 2 5 8" xfId="15434" xr:uid="{00000000-0005-0000-0000-0000B2410000}"/>
    <cellStyle name="Normal 2 2 3 3 2 2 5 8 2" xfId="15435" xr:uid="{00000000-0005-0000-0000-0000B3410000}"/>
    <cellStyle name="Normal 2 2 3 3 2 2 5 9" xfId="15436" xr:uid="{00000000-0005-0000-0000-0000B4410000}"/>
    <cellStyle name="Normal 2 2 3 3 2 2 5 9 2" xfId="15437" xr:uid="{00000000-0005-0000-0000-0000B5410000}"/>
    <cellStyle name="Normal 2 2 3 3 2 2 6" xfId="15438" xr:uid="{00000000-0005-0000-0000-0000B6410000}"/>
    <cellStyle name="Normal 2 2 3 3 2 2 6 10" xfId="15439" xr:uid="{00000000-0005-0000-0000-0000B7410000}"/>
    <cellStyle name="Normal 2 2 3 3 2 2 6 10 2" xfId="15440" xr:uid="{00000000-0005-0000-0000-0000B8410000}"/>
    <cellStyle name="Normal 2 2 3 3 2 2 6 11" xfId="15441" xr:uid="{00000000-0005-0000-0000-0000B9410000}"/>
    <cellStyle name="Normal 2 2 3 3 2 2 6 11 2" xfId="15442" xr:uid="{00000000-0005-0000-0000-0000BA410000}"/>
    <cellStyle name="Normal 2 2 3 3 2 2 6 12" xfId="15443" xr:uid="{00000000-0005-0000-0000-0000BB410000}"/>
    <cellStyle name="Normal 2 2 3 3 2 2 6 12 2" xfId="15444" xr:uid="{00000000-0005-0000-0000-0000BC410000}"/>
    <cellStyle name="Normal 2 2 3 3 2 2 6 13" xfId="15445" xr:uid="{00000000-0005-0000-0000-0000BD410000}"/>
    <cellStyle name="Normal 2 2 3 3 2 2 6 13 2" xfId="15446" xr:uid="{00000000-0005-0000-0000-0000BE410000}"/>
    <cellStyle name="Normal 2 2 3 3 2 2 6 14" xfId="15447" xr:uid="{00000000-0005-0000-0000-0000BF410000}"/>
    <cellStyle name="Normal 2 2 3 3 2 2 6 14 2" xfId="15448" xr:uid="{00000000-0005-0000-0000-0000C0410000}"/>
    <cellStyle name="Normal 2 2 3 3 2 2 6 15" xfId="15449" xr:uid="{00000000-0005-0000-0000-0000C1410000}"/>
    <cellStyle name="Normal 2 2 3 3 2 2 6 15 2" xfId="15450" xr:uid="{00000000-0005-0000-0000-0000C2410000}"/>
    <cellStyle name="Normal 2 2 3 3 2 2 6 16" xfId="15451" xr:uid="{00000000-0005-0000-0000-0000C3410000}"/>
    <cellStyle name="Normal 2 2 3 3 2 2 6 16 2" xfId="15452" xr:uid="{00000000-0005-0000-0000-0000C4410000}"/>
    <cellStyle name="Normal 2 2 3 3 2 2 6 17" xfId="15453" xr:uid="{00000000-0005-0000-0000-0000C5410000}"/>
    <cellStyle name="Normal 2 2 3 3 2 2 6 17 2" xfId="15454" xr:uid="{00000000-0005-0000-0000-0000C6410000}"/>
    <cellStyle name="Normal 2 2 3 3 2 2 6 18" xfId="15455" xr:uid="{00000000-0005-0000-0000-0000C7410000}"/>
    <cellStyle name="Normal 2 2 3 3 2 2 6 18 2" xfId="15456" xr:uid="{00000000-0005-0000-0000-0000C8410000}"/>
    <cellStyle name="Normal 2 2 3 3 2 2 6 19" xfId="15457" xr:uid="{00000000-0005-0000-0000-0000C9410000}"/>
    <cellStyle name="Normal 2 2 3 3 2 2 6 19 2" xfId="15458" xr:uid="{00000000-0005-0000-0000-0000CA410000}"/>
    <cellStyle name="Normal 2 2 3 3 2 2 6 2" xfId="15459" xr:uid="{00000000-0005-0000-0000-0000CB410000}"/>
    <cellStyle name="Normal 2 2 3 3 2 2 6 2 2" xfId="15460" xr:uid="{00000000-0005-0000-0000-0000CC410000}"/>
    <cellStyle name="Normal 2 2 3 3 2 2 6 20" xfId="15461" xr:uid="{00000000-0005-0000-0000-0000CD410000}"/>
    <cellStyle name="Normal 2 2 3 3 2 2 6 20 2" xfId="15462" xr:uid="{00000000-0005-0000-0000-0000CE410000}"/>
    <cellStyle name="Normal 2 2 3 3 2 2 6 21" xfId="15463" xr:uid="{00000000-0005-0000-0000-0000CF410000}"/>
    <cellStyle name="Normal 2 2 3 3 2 2 6 21 2" xfId="15464" xr:uid="{00000000-0005-0000-0000-0000D0410000}"/>
    <cellStyle name="Normal 2 2 3 3 2 2 6 22" xfId="15465" xr:uid="{00000000-0005-0000-0000-0000D1410000}"/>
    <cellStyle name="Normal 2 2 3 3 2 2 6 3" xfId="15466" xr:uid="{00000000-0005-0000-0000-0000D2410000}"/>
    <cellStyle name="Normal 2 2 3 3 2 2 6 3 2" xfId="15467" xr:uid="{00000000-0005-0000-0000-0000D3410000}"/>
    <cellStyle name="Normal 2 2 3 3 2 2 6 4" xfId="15468" xr:uid="{00000000-0005-0000-0000-0000D4410000}"/>
    <cellStyle name="Normal 2 2 3 3 2 2 6 4 2" xfId="15469" xr:uid="{00000000-0005-0000-0000-0000D5410000}"/>
    <cellStyle name="Normal 2 2 3 3 2 2 6 5" xfId="15470" xr:uid="{00000000-0005-0000-0000-0000D6410000}"/>
    <cellStyle name="Normal 2 2 3 3 2 2 6 5 2" xfId="15471" xr:uid="{00000000-0005-0000-0000-0000D7410000}"/>
    <cellStyle name="Normal 2 2 3 3 2 2 6 6" xfId="15472" xr:uid="{00000000-0005-0000-0000-0000D8410000}"/>
    <cellStyle name="Normal 2 2 3 3 2 2 6 6 2" xfId="15473" xr:uid="{00000000-0005-0000-0000-0000D9410000}"/>
    <cellStyle name="Normal 2 2 3 3 2 2 6 7" xfId="15474" xr:uid="{00000000-0005-0000-0000-0000DA410000}"/>
    <cellStyle name="Normal 2 2 3 3 2 2 6 7 2" xfId="15475" xr:uid="{00000000-0005-0000-0000-0000DB410000}"/>
    <cellStyle name="Normal 2 2 3 3 2 2 6 8" xfId="15476" xr:uid="{00000000-0005-0000-0000-0000DC410000}"/>
    <cellStyle name="Normal 2 2 3 3 2 2 6 8 2" xfId="15477" xr:uid="{00000000-0005-0000-0000-0000DD410000}"/>
    <cellStyle name="Normal 2 2 3 3 2 2 6 9" xfId="15478" xr:uid="{00000000-0005-0000-0000-0000DE410000}"/>
    <cellStyle name="Normal 2 2 3 3 2 2 6 9 2" xfId="15479" xr:uid="{00000000-0005-0000-0000-0000DF410000}"/>
    <cellStyle name="Normal 2 2 3 3 2 2 7" xfId="15480" xr:uid="{00000000-0005-0000-0000-0000E0410000}"/>
    <cellStyle name="Normal 2 2 3 3 2 2 7 2" xfId="15481" xr:uid="{00000000-0005-0000-0000-0000E1410000}"/>
    <cellStyle name="Normal 2 2 3 3 2 2 8" xfId="15482" xr:uid="{00000000-0005-0000-0000-0000E2410000}"/>
    <cellStyle name="Normal 2 2 3 3 2 2 8 2" xfId="15483" xr:uid="{00000000-0005-0000-0000-0000E3410000}"/>
    <cellStyle name="Normal 2 2 3 3 2 2 9" xfId="15484" xr:uid="{00000000-0005-0000-0000-0000E4410000}"/>
    <cellStyle name="Normal 2 2 3 3 2 2 9 2" xfId="15485" xr:uid="{00000000-0005-0000-0000-0000E5410000}"/>
    <cellStyle name="Normal 2 2 3 3 2 20" xfId="15486" xr:uid="{00000000-0005-0000-0000-0000E6410000}"/>
    <cellStyle name="Normal 2 2 3 3 2 20 2" xfId="15487" xr:uid="{00000000-0005-0000-0000-0000E7410000}"/>
    <cellStyle name="Normal 2 2 3 3 2 21" xfId="15488" xr:uid="{00000000-0005-0000-0000-0000E8410000}"/>
    <cellStyle name="Normal 2 2 3 3 2 21 2" xfId="15489" xr:uid="{00000000-0005-0000-0000-0000E9410000}"/>
    <cellStyle name="Normal 2 2 3 3 2 22" xfId="15490" xr:uid="{00000000-0005-0000-0000-0000EA410000}"/>
    <cellStyle name="Normal 2 2 3 3 2 22 2" xfId="15491" xr:uid="{00000000-0005-0000-0000-0000EB410000}"/>
    <cellStyle name="Normal 2 2 3 3 2 23" xfId="15492" xr:uid="{00000000-0005-0000-0000-0000EC410000}"/>
    <cellStyle name="Normal 2 2 3 3 2 23 2" xfId="15493" xr:uid="{00000000-0005-0000-0000-0000ED410000}"/>
    <cellStyle name="Normal 2 2 3 3 2 24" xfId="15494" xr:uid="{00000000-0005-0000-0000-0000EE410000}"/>
    <cellStyle name="Normal 2 2 3 3 2 24 2" xfId="15495" xr:uid="{00000000-0005-0000-0000-0000EF410000}"/>
    <cellStyle name="Normal 2 2 3 3 2 25" xfId="15496" xr:uid="{00000000-0005-0000-0000-0000F0410000}"/>
    <cellStyle name="Normal 2 2 3 3 2 25 2" xfId="15497" xr:uid="{00000000-0005-0000-0000-0000F1410000}"/>
    <cellStyle name="Normal 2 2 3 3 2 26" xfId="15498" xr:uid="{00000000-0005-0000-0000-0000F2410000}"/>
    <cellStyle name="Normal 2 2 3 3 2 26 2" xfId="15499" xr:uid="{00000000-0005-0000-0000-0000F3410000}"/>
    <cellStyle name="Normal 2 2 3 3 2 27" xfId="15500" xr:uid="{00000000-0005-0000-0000-0000F4410000}"/>
    <cellStyle name="Normal 2 2 3 3 2 27 2" xfId="15501" xr:uid="{00000000-0005-0000-0000-0000F5410000}"/>
    <cellStyle name="Normal 2 2 3 3 2 28" xfId="15502" xr:uid="{00000000-0005-0000-0000-0000F6410000}"/>
    <cellStyle name="Normal 2 2 3 3 2 3" xfId="15503" xr:uid="{00000000-0005-0000-0000-0000F7410000}"/>
    <cellStyle name="Normal 2 2 3 3 2 3 10" xfId="15504" xr:uid="{00000000-0005-0000-0000-0000F8410000}"/>
    <cellStyle name="Normal 2 2 3 3 2 3 10 2" xfId="15505" xr:uid="{00000000-0005-0000-0000-0000F9410000}"/>
    <cellStyle name="Normal 2 2 3 3 2 3 11" xfId="15506" xr:uid="{00000000-0005-0000-0000-0000FA410000}"/>
    <cellStyle name="Normal 2 2 3 3 2 3 11 2" xfId="15507" xr:uid="{00000000-0005-0000-0000-0000FB410000}"/>
    <cellStyle name="Normal 2 2 3 3 2 3 12" xfId="15508" xr:uid="{00000000-0005-0000-0000-0000FC410000}"/>
    <cellStyle name="Normal 2 2 3 3 2 3 12 2" xfId="15509" xr:uid="{00000000-0005-0000-0000-0000FD410000}"/>
    <cellStyle name="Normal 2 2 3 3 2 3 13" xfId="15510" xr:uid="{00000000-0005-0000-0000-0000FE410000}"/>
    <cellStyle name="Normal 2 2 3 3 2 3 13 2" xfId="15511" xr:uid="{00000000-0005-0000-0000-0000FF410000}"/>
    <cellStyle name="Normal 2 2 3 3 2 3 14" xfId="15512" xr:uid="{00000000-0005-0000-0000-000000420000}"/>
    <cellStyle name="Normal 2 2 3 3 2 3 14 2" xfId="15513" xr:uid="{00000000-0005-0000-0000-000001420000}"/>
    <cellStyle name="Normal 2 2 3 3 2 3 15" xfId="15514" xr:uid="{00000000-0005-0000-0000-000002420000}"/>
    <cellStyle name="Normal 2 2 3 3 2 3 15 2" xfId="15515" xr:uid="{00000000-0005-0000-0000-000003420000}"/>
    <cellStyle name="Normal 2 2 3 3 2 3 16" xfId="15516" xr:uid="{00000000-0005-0000-0000-000004420000}"/>
    <cellStyle name="Normal 2 2 3 3 2 3 16 2" xfId="15517" xr:uid="{00000000-0005-0000-0000-000005420000}"/>
    <cellStyle name="Normal 2 2 3 3 2 3 17" xfId="15518" xr:uid="{00000000-0005-0000-0000-000006420000}"/>
    <cellStyle name="Normal 2 2 3 3 2 3 17 2" xfId="15519" xr:uid="{00000000-0005-0000-0000-000007420000}"/>
    <cellStyle name="Normal 2 2 3 3 2 3 18" xfId="15520" xr:uid="{00000000-0005-0000-0000-000008420000}"/>
    <cellStyle name="Normal 2 2 3 3 2 3 18 2" xfId="15521" xr:uid="{00000000-0005-0000-0000-000009420000}"/>
    <cellStyle name="Normal 2 2 3 3 2 3 19" xfId="15522" xr:uid="{00000000-0005-0000-0000-00000A420000}"/>
    <cellStyle name="Normal 2 2 3 3 2 3 19 2" xfId="15523" xr:uid="{00000000-0005-0000-0000-00000B420000}"/>
    <cellStyle name="Normal 2 2 3 3 2 3 2" xfId="15524" xr:uid="{00000000-0005-0000-0000-00000C420000}"/>
    <cellStyle name="Normal 2 2 3 3 2 3 2 10" xfId="15525" xr:uid="{00000000-0005-0000-0000-00000D420000}"/>
    <cellStyle name="Normal 2 2 3 3 2 3 2 10 2" xfId="15526" xr:uid="{00000000-0005-0000-0000-00000E420000}"/>
    <cellStyle name="Normal 2 2 3 3 2 3 2 11" xfId="15527" xr:uid="{00000000-0005-0000-0000-00000F420000}"/>
    <cellStyle name="Normal 2 2 3 3 2 3 2 11 2" xfId="15528" xr:uid="{00000000-0005-0000-0000-000010420000}"/>
    <cellStyle name="Normal 2 2 3 3 2 3 2 12" xfId="15529" xr:uid="{00000000-0005-0000-0000-000011420000}"/>
    <cellStyle name="Normal 2 2 3 3 2 3 2 12 2" xfId="15530" xr:uid="{00000000-0005-0000-0000-000012420000}"/>
    <cellStyle name="Normal 2 2 3 3 2 3 2 13" xfId="15531" xr:uid="{00000000-0005-0000-0000-000013420000}"/>
    <cellStyle name="Normal 2 2 3 3 2 3 2 13 2" xfId="15532" xr:uid="{00000000-0005-0000-0000-000014420000}"/>
    <cellStyle name="Normal 2 2 3 3 2 3 2 14" xfId="15533" xr:uid="{00000000-0005-0000-0000-000015420000}"/>
    <cellStyle name="Normal 2 2 3 3 2 3 2 14 2" xfId="15534" xr:uid="{00000000-0005-0000-0000-000016420000}"/>
    <cellStyle name="Normal 2 2 3 3 2 3 2 15" xfId="15535" xr:uid="{00000000-0005-0000-0000-000017420000}"/>
    <cellStyle name="Normal 2 2 3 3 2 3 2 15 2" xfId="15536" xr:uid="{00000000-0005-0000-0000-000018420000}"/>
    <cellStyle name="Normal 2 2 3 3 2 3 2 16" xfId="15537" xr:uid="{00000000-0005-0000-0000-000019420000}"/>
    <cellStyle name="Normal 2 2 3 3 2 3 2 16 2" xfId="15538" xr:uid="{00000000-0005-0000-0000-00001A420000}"/>
    <cellStyle name="Normal 2 2 3 3 2 3 2 17" xfId="15539" xr:uid="{00000000-0005-0000-0000-00001B420000}"/>
    <cellStyle name="Normal 2 2 3 3 2 3 2 17 2" xfId="15540" xr:uid="{00000000-0005-0000-0000-00001C420000}"/>
    <cellStyle name="Normal 2 2 3 3 2 3 2 18" xfId="15541" xr:uid="{00000000-0005-0000-0000-00001D420000}"/>
    <cellStyle name="Normal 2 2 3 3 2 3 2 18 2" xfId="15542" xr:uid="{00000000-0005-0000-0000-00001E420000}"/>
    <cellStyle name="Normal 2 2 3 3 2 3 2 19" xfId="15543" xr:uid="{00000000-0005-0000-0000-00001F420000}"/>
    <cellStyle name="Normal 2 2 3 3 2 3 2 19 2" xfId="15544" xr:uid="{00000000-0005-0000-0000-000020420000}"/>
    <cellStyle name="Normal 2 2 3 3 2 3 2 2" xfId="15545" xr:uid="{00000000-0005-0000-0000-000021420000}"/>
    <cellStyle name="Normal 2 2 3 3 2 3 2 2 2" xfId="15546" xr:uid="{00000000-0005-0000-0000-000022420000}"/>
    <cellStyle name="Normal 2 2 3 3 2 3 2 20" xfId="15547" xr:uid="{00000000-0005-0000-0000-000023420000}"/>
    <cellStyle name="Normal 2 2 3 3 2 3 2 20 2" xfId="15548" xr:uid="{00000000-0005-0000-0000-000024420000}"/>
    <cellStyle name="Normal 2 2 3 3 2 3 2 21" xfId="15549" xr:uid="{00000000-0005-0000-0000-000025420000}"/>
    <cellStyle name="Normal 2 2 3 3 2 3 2 21 2" xfId="15550" xr:uid="{00000000-0005-0000-0000-000026420000}"/>
    <cellStyle name="Normal 2 2 3 3 2 3 2 22" xfId="15551" xr:uid="{00000000-0005-0000-0000-000027420000}"/>
    <cellStyle name="Normal 2 2 3 3 2 3 2 3" xfId="15552" xr:uid="{00000000-0005-0000-0000-000028420000}"/>
    <cellStyle name="Normal 2 2 3 3 2 3 2 3 2" xfId="15553" xr:uid="{00000000-0005-0000-0000-000029420000}"/>
    <cellStyle name="Normal 2 2 3 3 2 3 2 4" xfId="15554" xr:uid="{00000000-0005-0000-0000-00002A420000}"/>
    <cellStyle name="Normal 2 2 3 3 2 3 2 4 2" xfId="15555" xr:uid="{00000000-0005-0000-0000-00002B420000}"/>
    <cellStyle name="Normal 2 2 3 3 2 3 2 5" xfId="15556" xr:uid="{00000000-0005-0000-0000-00002C420000}"/>
    <cellStyle name="Normal 2 2 3 3 2 3 2 5 2" xfId="15557" xr:uid="{00000000-0005-0000-0000-00002D420000}"/>
    <cellStyle name="Normal 2 2 3 3 2 3 2 6" xfId="15558" xr:uid="{00000000-0005-0000-0000-00002E420000}"/>
    <cellStyle name="Normal 2 2 3 3 2 3 2 6 2" xfId="15559" xr:uid="{00000000-0005-0000-0000-00002F420000}"/>
    <cellStyle name="Normal 2 2 3 3 2 3 2 7" xfId="15560" xr:uid="{00000000-0005-0000-0000-000030420000}"/>
    <cellStyle name="Normal 2 2 3 3 2 3 2 7 2" xfId="15561" xr:uid="{00000000-0005-0000-0000-000031420000}"/>
    <cellStyle name="Normal 2 2 3 3 2 3 2 8" xfId="15562" xr:uid="{00000000-0005-0000-0000-000032420000}"/>
    <cellStyle name="Normal 2 2 3 3 2 3 2 8 2" xfId="15563" xr:uid="{00000000-0005-0000-0000-000033420000}"/>
    <cellStyle name="Normal 2 2 3 3 2 3 2 9" xfId="15564" xr:uid="{00000000-0005-0000-0000-000034420000}"/>
    <cellStyle name="Normal 2 2 3 3 2 3 2 9 2" xfId="15565" xr:uid="{00000000-0005-0000-0000-000035420000}"/>
    <cellStyle name="Normal 2 2 3 3 2 3 20" xfId="15566" xr:uid="{00000000-0005-0000-0000-000036420000}"/>
    <cellStyle name="Normal 2 2 3 3 2 3 20 2" xfId="15567" xr:uid="{00000000-0005-0000-0000-000037420000}"/>
    <cellStyle name="Normal 2 2 3 3 2 3 21" xfId="15568" xr:uid="{00000000-0005-0000-0000-000038420000}"/>
    <cellStyle name="Normal 2 2 3 3 2 3 21 2" xfId="15569" xr:uid="{00000000-0005-0000-0000-000039420000}"/>
    <cellStyle name="Normal 2 2 3 3 2 3 22" xfId="15570" xr:uid="{00000000-0005-0000-0000-00003A420000}"/>
    <cellStyle name="Normal 2 2 3 3 2 3 22 2" xfId="15571" xr:uid="{00000000-0005-0000-0000-00003B420000}"/>
    <cellStyle name="Normal 2 2 3 3 2 3 23" xfId="15572" xr:uid="{00000000-0005-0000-0000-00003C420000}"/>
    <cellStyle name="Normal 2 2 3 3 2 3 23 2" xfId="15573" xr:uid="{00000000-0005-0000-0000-00003D420000}"/>
    <cellStyle name="Normal 2 2 3 3 2 3 24" xfId="15574" xr:uid="{00000000-0005-0000-0000-00003E420000}"/>
    <cellStyle name="Normal 2 2 3 3 2 3 3" xfId="15575" xr:uid="{00000000-0005-0000-0000-00003F420000}"/>
    <cellStyle name="Normal 2 2 3 3 2 3 3 10" xfId="15576" xr:uid="{00000000-0005-0000-0000-000040420000}"/>
    <cellStyle name="Normal 2 2 3 3 2 3 3 10 2" xfId="15577" xr:uid="{00000000-0005-0000-0000-000041420000}"/>
    <cellStyle name="Normal 2 2 3 3 2 3 3 11" xfId="15578" xr:uid="{00000000-0005-0000-0000-000042420000}"/>
    <cellStyle name="Normal 2 2 3 3 2 3 3 11 2" xfId="15579" xr:uid="{00000000-0005-0000-0000-000043420000}"/>
    <cellStyle name="Normal 2 2 3 3 2 3 3 12" xfId="15580" xr:uid="{00000000-0005-0000-0000-000044420000}"/>
    <cellStyle name="Normal 2 2 3 3 2 3 3 12 2" xfId="15581" xr:uid="{00000000-0005-0000-0000-000045420000}"/>
    <cellStyle name="Normal 2 2 3 3 2 3 3 13" xfId="15582" xr:uid="{00000000-0005-0000-0000-000046420000}"/>
    <cellStyle name="Normal 2 2 3 3 2 3 3 13 2" xfId="15583" xr:uid="{00000000-0005-0000-0000-000047420000}"/>
    <cellStyle name="Normal 2 2 3 3 2 3 3 14" xfId="15584" xr:uid="{00000000-0005-0000-0000-000048420000}"/>
    <cellStyle name="Normal 2 2 3 3 2 3 3 14 2" xfId="15585" xr:uid="{00000000-0005-0000-0000-000049420000}"/>
    <cellStyle name="Normal 2 2 3 3 2 3 3 15" xfId="15586" xr:uid="{00000000-0005-0000-0000-00004A420000}"/>
    <cellStyle name="Normal 2 2 3 3 2 3 3 15 2" xfId="15587" xr:uid="{00000000-0005-0000-0000-00004B420000}"/>
    <cellStyle name="Normal 2 2 3 3 2 3 3 16" xfId="15588" xr:uid="{00000000-0005-0000-0000-00004C420000}"/>
    <cellStyle name="Normal 2 2 3 3 2 3 3 16 2" xfId="15589" xr:uid="{00000000-0005-0000-0000-00004D420000}"/>
    <cellStyle name="Normal 2 2 3 3 2 3 3 17" xfId="15590" xr:uid="{00000000-0005-0000-0000-00004E420000}"/>
    <cellStyle name="Normal 2 2 3 3 2 3 3 17 2" xfId="15591" xr:uid="{00000000-0005-0000-0000-00004F420000}"/>
    <cellStyle name="Normal 2 2 3 3 2 3 3 18" xfId="15592" xr:uid="{00000000-0005-0000-0000-000050420000}"/>
    <cellStyle name="Normal 2 2 3 3 2 3 3 18 2" xfId="15593" xr:uid="{00000000-0005-0000-0000-000051420000}"/>
    <cellStyle name="Normal 2 2 3 3 2 3 3 19" xfId="15594" xr:uid="{00000000-0005-0000-0000-000052420000}"/>
    <cellStyle name="Normal 2 2 3 3 2 3 3 19 2" xfId="15595" xr:uid="{00000000-0005-0000-0000-000053420000}"/>
    <cellStyle name="Normal 2 2 3 3 2 3 3 2" xfId="15596" xr:uid="{00000000-0005-0000-0000-000054420000}"/>
    <cellStyle name="Normal 2 2 3 3 2 3 3 2 2" xfId="15597" xr:uid="{00000000-0005-0000-0000-000055420000}"/>
    <cellStyle name="Normal 2 2 3 3 2 3 3 20" xfId="15598" xr:uid="{00000000-0005-0000-0000-000056420000}"/>
    <cellStyle name="Normal 2 2 3 3 2 3 3 20 2" xfId="15599" xr:uid="{00000000-0005-0000-0000-000057420000}"/>
    <cellStyle name="Normal 2 2 3 3 2 3 3 21" xfId="15600" xr:uid="{00000000-0005-0000-0000-000058420000}"/>
    <cellStyle name="Normal 2 2 3 3 2 3 3 21 2" xfId="15601" xr:uid="{00000000-0005-0000-0000-000059420000}"/>
    <cellStyle name="Normal 2 2 3 3 2 3 3 22" xfId="15602" xr:uid="{00000000-0005-0000-0000-00005A420000}"/>
    <cellStyle name="Normal 2 2 3 3 2 3 3 3" xfId="15603" xr:uid="{00000000-0005-0000-0000-00005B420000}"/>
    <cellStyle name="Normal 2 2 3 3 2 3 3 3 2" xfId="15604" xr:uid="{00000000-0005-0000-0000-00005C420000}"/>
    <cellStyle name="Normal 2 2 3 3 2 3 3 4" xfId="15605" xr:uid="{00000000-0005-0000-0000-00005D420000}"/>
    <cellStyle name="Normal 2 2 3 3 2 3 3 4 2" xfId="15606" xr:uid="{00000000-0005-0000-0000-00005E420000}"/>
    <cellStyle name="Normal 2 2 3 3 2 3 3 5" xfId="15607" xr:uid="{00000000-0005-0000-0000-00005F420000}"/>
    <cellStyle name="Normal 2 2 3 3 2 3 3 5 2" xfId="15608" xr:uid="{00000000-0005-0000-0000-000060420000}"/>
    <cellStyle name="Normal 2 2 3 3 2 3 3 6" xfId="15609" xr:uid="{00000000-0005-0000-0000-000061420000}"/>
    <cellStyle name="Normal 2 2 3 3 2 3 3 6 2" xfId="15610" xr:uid="{00000000-0005-0000-0000-000062420000}"/>
    <cellStyle name="Normal 2 2 3 3 2 3 3 7" xfId="15611" xr:uid="{00000000-0005-0000-0000-000063420000}"/>
    <cellStyle name="Normal 2 2 3 3 2 3 3 7 2" xfId="15612" xr:uid="{00000000-0005-0000-0000-000064420000}"/>
    <cellStyle name="Normal 2 2 3 3 2 3 3 8" xfId="15613" xr:uid="{00000000-0005-0000-0000-000065420000}"/>
    <cellStyle name="Normal 2 2 3 3 2 3 3 8 2" xfId="15614" xr:uid="{00000000-0005-0000-0000-000066420000}"/>
    <cellStyle name="Normal 2 2 3 3 2 3 3 9" xfId="15615" xr:uid="{00000000-0005-0000-0000-000067420000}"/>
    <cellStyle name="Normal 2 2 3 3 2 3 3 9 2" xfId="15616" xr:uid="{00000000-0005-0000-0000-000068420000}"/>
    <cellStyle name="Normal 2 2 3 3 2 3 4" xfId="15617" xr:uid="{00000000-0005-0000-0000-000069420000}"/>
    <cellStyle name="Normal 2 2 3 3 2 3 4 2" xfId="15618" xr:uid="{00000000-0005-0000-0000-00006A420000}"/>
    <cellStyle name="Normal 2 2 3 3 2 3 5" xfId="15619" xr:uid="{00000000-0005-0000-0000-00006B420000}"/>
    <cellStyle name="Normal 2 2 3 3 2 3 5 2" xfId="15620" xr:uid="{00000000-0005-0000-0000-00006C420000}"/>
    <cellStyle name="Normal 2 2 3 3 2 3 6" xfId="15621" xr:uid="{00000000-0005-0000-0000-00006D420000}"/>
    <cellStyle name="Normal 2 2 3 3 2 3 6 2" xfId="15622" xr:uid="{00000000-0005-0000-0000-00006E420000}"/>
    <cellStyle name="Normal 2 2 3 3 2 3 7" xfId="15623" xr:uid="{00000000-0005-0000-0000-00006F420000}"/>
    <cellStyle name="Normal 2 2 3 3 2 3 7 2" xfId="15624" xr:uid="{00000000-0005-0000-0000-000070420000}"/>
    <cellStyle name="Normal 2 2 3 3 2 3 8" xfId="15625" xr:uid="{00000000-0005-0000-0000-000071420000}"/>
    <cellStyle name="Normal 2 2 3 3 2 3 8 2" xfId="15626" xr:uid="{00000000-0005-0000-0000-000072420000}"/>
    <cellStyle name="Normal 2 2 3 3 2 3 9" xfId="15627" xr:uid="{00000000-0005-0000-0000-000073420000}"/>
    <cellStyle name="Normal 2 2 3 3 2 3 9 2" xfId="15628" xr:uid="{00000000-0005-0000-0000-000074420000}"/>
    <cellStyle name="Normal 2 2 3 3 2 4" xfId="15629" xr:uid="{00000000-0005-0000-0000-000075420000}"/>
    <cellStyle name="Normal 2 2 3 3 2 4 10" xfId="15630" xr:uid="{00000000-0005-0000-0000-000076420000}"/>
    <cellStyle name="Normal 2 2 3 3 2 4 10 2" xfId="15631" xr:uid="{00000000-0005-0000-0000-000077420000}"/>
    <cellStyle name="Normal 2 2 3 3 2 4 11" xfId="15632" xr:uid="{00000000-0005-0000-0000-000078420000}"/>
    <cellStyle name="Normal 2 2 3 3 2 4 11 2" xfId="15633" xr:uid="{00000000-0005-0000-0000-000079420000}"/>
    <cellStyle name="Normal 2 2 3 3 2 4 12" xfId="15634" xr:uid="{00000000-0005-0000-0000-00007A420000}"/>
    <cellStyle name="Normal 2 2 3 3 2 4 12 2" xfId="15635" xr:uid="{00000000-0005-0000-0000-00007B420000}"/>
    <cellStyle name="Normal 2 2 3 3 2 4 13" xfId="15636" xr:uid="{00000000-0005-0000-0000-00007C420000}"/>
    <cellStyle name="Normal 2 2 3 3 2 4 13 2" xfId="15637" xr:uid="{00000000-0005-0000-0000-00007D420000}"/>
    <cellStyle name="Normal 2 2 3 3 2 4 14" xfId="15638" xr:uid="{00000000-0005-0000-0000-00007E420000}"/>
    <cellStyle name="Normal 2 2 3 3 2 4 14 2" xfId="15639" xr:uid="{00000000-0005-0000-0000-00007F420000}"/>
    <cellStyle name="Normal 2 2 3 3 2 4 15" xfId="15640" xr:uid="{00000000-0005-0000-0000-000080420000}"/>
    <cellStyle name="Normal 2 2 3 3 2 4 15 2" xfId="15641" xr:uid="{00000000-0005-0000-0000-000081420000}"/>
    <cellStyle name="Normal 2 2 3 3 2 4 16" xfId="15642" xr:uid="{00000000-0005-0000-0000-000082420000}"/>
    <cellStyle name="Normal 2 2 3 3 2 4 16 2" xfId="15643" xr:uid="{00000000-0005-0000-0000-000083420000}"/>
    <cellStyle name="Normal 2 2 3 3 2 4 17" xfId="15644" xr:uid="{00000000-0005-0000-0000-000084420000}"/>
    <cellStyle name="Normal 2 2 3 3 2 4 17 2" xfId="15645" xr:uid="{00000000-0005-0000-0000-000085420000}"/>
    <cellStyle name="Normal 2 2 3 3 2 4 18" xfId="15646" xr:uid="{00000000-0005-0000-0000-000086420000}"/>
    <cellStyle name="Normal 2 2 3 3 2 4 18 2" xfId="15647" xr:uid="{00000000-0005-0000-0000-000087420000}"/>
    <cellStyle name="Normal 2 2 3 3 2 4 19" xfId="15648" xr:uid="{00000000-0005-0000-0000-000088420000}"/>
    <cellStyle name="Normal 2 2 3 3 2 4 19 2" xfId="15649" xr:uid="{00000000-0005-0000-0000-000089420000}"/>
    <cellStyle name="Normal 2 2 3 3 2 4 2" xfId="15650" xr:uid="{00000000-0005-0000-0000-00008A420000}"/>
    <cellStyle name="Normal 2 2 3 3 2 4 2 10" xfId="15651" xr:uid="{00000000-0005-0000-0000-00008B420000}"/>
    <cellStyle name="Normal 2 2 3 3 2 4 2 10 2" xfId="15652" xr:uid="{00000000-0005-0000-0000-00008C420000}"/>
    <cellStyle name="Normal 2 2 3 3 2 4 2 11" xfId="15653" xr:uid="{00000000-0005-0000-0000-00008D420000}"/>
    <cellStyle name="Normal 2 2 3 3 2 4 2 11 2" xfId="15654" xr:uid="{00000000-0005-0000-0000-00008E420000}"/>
    <cellStyle name="Normal 2 2 3 3 2 4 2 12" xfId="15655" xr:uid="{00000000-0005-0000-0000-00008F420000}"/>
    <cellStyle name="Normal 2 2 3 3 2 4 2 12 2" xfId="15656" xr:uid="{00000000-0005-0000-0000-000090420000}"/>
    <cellStyle name="Normal 2 2 3 3 2 4 2 13" xfId="15657" xr:uid="{00000000-0005-0000-0000-000091420000}"/>
    <cellStyle name="Normal 2 2 3 3 2 4 2 13 2" xfId="15658" xr:uid="{00000000-0005-0000-0000-000092420000}"/>
    <cellStyle name="Normal 2 2 3 3 2 4 2 14" xfId="15659" xr:uid="{00000000-0005-0000-0000-000093420000}"/>
    <cellStyle name="Normal 2 2 3 3 2 4 2 14 2" xfId="15660" xr:uid="{00000000-0005-0000-0000-000094420000}"/>
    <cellStyle name="Normal 2 2 3 3 2 4 2 15" xfId="15661" xr:uid="{00000000-0005-0000-0000-000095420000}"/>
    <cellStyle name="Normal 2 2 3 3 2 4 2 15 2" xfId="15662" xr:uid="{00000000-0005-0000-0000-000096420000}"/>
    <cellStyle name="Normal 2 2 3 3 2 4 2 16" xfId="15663" xr:uid="{00000000-0005-0000-0000-000097420000}"/>
    <cellStyle name="Normal 2 2 3 3 2 4 2 16 2" xfId="15664" xr:uid="{00000000-0005-0000-0000-000098420000}"/>
    <cellStyle name="Normal 2 2 3 3 2 4 2 17" xfId="15665" xr:uid="{00000000-0005-0000-0000-000099420000}"/>
    <cellStyle name="Normal 2 2 3 3 2 4 2 17 2" xfId="15666" xr:uid="{00000000-0005-0000-0000-00009A420000}"/>
    <cellStyle name="Normal 2 2 3 3 2 4 2 18" xfId="15667" xr:uid="{00000000-0005-0000-0000-00009B420000}"/>
    <cellStyle name="Normal 2 2 3 3 2 4 2 18 2" xfId="15668" xr:uid="{00000000-0005-0000-0000-00009C420000}"/>
    <cellStyle name="Normal 2 2 3 3 2 4 2 19" xfId="15669" xr:uid="{00000000-0005-0000-0000-00009D420000}"/>
    <cellStyle name="Normal 2 2 3 3 2 4 2 19 2" xfId="15670" xr:uid="{00000000-0005-0000-0000-00009E420000}"/>
    <cellStyle name="Normal 2 2 3 3 2 4 2 2" xfId="15671" xr:uid="{00000000-0005-0000-0000-00009F420000}"/>
    <cellStyle name="Normal 2 2 3 3 2 4 2 2 2" xfId="15672" xr:uid="{00000000-0005-0000-0000-0000A0420000}"/>
    <cellStyle name="Normal 2 2 3 3 2 4 2 20" xfId="15673" xr:uid="{00000000-0005-0000-0000-0000A1420000}"/>
    <cellStyle name="Normal 2 2 3 3 2 4 2 20 2" xfId="15674" xr:uid="{00000000-0005-0000-0000-0000A2420000}"/>
    <cellStyle name="Normal 2 2 3 3 2 4 2 21" xfId="15675" xr:uid="{00000000-0005-0000-0000-0000A3420000}"/>
    <cellStyle name="Normal 2 2 3 3 2 4 2 21 2" xfId="15676" xr:uid="{00000000-0005-0000-0000-0000A4420000}"/>
    <cellStyle name="Normal 2 2 3 3 2 4 2 22" xfId="15677" xr:uid="{00000000-0005-0000-0000-0000A5420000}"/>
    <cellStyle name="Normal 2 2 3 3 2 4 2 3" xfId="15678" xr:uid="{00000000-0005-0000-0000-0000A6420000}"/>
    <cellStyle name="Normal 2 2 3 3 2 4 2 3 2" xfId="15679" xr:uid="{00000000-0005-0000-0000-0000A7420000}"/>
    <cellStyle name="Normal 2 2 3 3 2 4 2 4" xfId="15680" xr:uid="{00000000-0005-0000-0000-0000A8420000}"/>
    <cellStyle name="Normal 2 2 3 3 2 4 2 4 2" xfId="15681" xr:uid="{00000000-0005-0000-0000-0000A9420000}"/>
    <cellStyle name="Normal 2 2 3 3 2 4 2 5" xfId="15682" xr:uid="{00000000-0005-0000-0000-0000AA420000}"/>
    <cellStyle name="Normal 2 2 3 3 2 4 2 5 2" xfId="15683" xr:uid="{00000000-0005-0000-0000-0000AB420000}"/>
    <cellStyle name="Normal 2 2 3 3 2 4 2 6" xfId="15684" xr:uid="{00000000-0005-0000-0000-0000AC420000}"/>
    <cellStyle name="Normal 2 2 3 3 2 4 2 6 2" xfId="15685" xr:uid="{00000000-0005-0000-0000-0000AD420000}"/>
    <cellStyle name="Normal 2 2 3 3 2 4 2 7" xfId="15686" xr:uid="{00000000-0005-0000-0000-0000AE420000}"/>
    <cellStyle name="Normal 2 2 3 3 2 4 2 7 2" xfId="15687" xr:uid="{00000000-0005-0000-0000-0000AF420000}"/>
    <cellStyle name="Normal 2 2 3 3 2 4 2 8" xfId="15688" xr:uid="{00000000-0005-0000-0000-0000B0420000}"/>
    <cellStyle name="Normal 2 2 3 3 2 4 2 8 2" xfId="15689" xr:uid="{00000000-0005-0000-0000-0000B1420000}"/>
    <cellStyle name="Normal 2 2 3 3 2 4 2 9" xfId="15690" xr:uid="{00000000-0005-0000-0000-0000B2420000}"/>
    <cellStyle name="Normal 2 2 3 3 2 4 2 9 2" xfId="15691" xr:uid="{00000000-0005-0000-0000-0000B3420000}"/>
    <cellStyle name="Normal 2 2 3 3 2 4 20" xfId="15692" xr:uid="{00000000-0005-0000-0000-0000B4420000}"/>
    <cellStyle name="Normal 2 2 3 3 2 4 20 2" xfId="15693" xr:uid="{00000000-0005-0000-0000-0000B5420000}"/>
    <cellStyle name="Normal 2 2 3 3 2 4 21" xfId="15694" xr:uid="{00000000-0005-0000-0000-0000B6420000}"/>
    <cellStyle name="Normal 2 2 3 3 2 4 21 2" xfId="15695" xr:uid="{00000000-0005-0000-0000-0000B7420000}"/>
    <cellStyle name="Normal 2 2 3 3 2 4 22" xfId="15696" xr:uid="{00000000-0005-0000-0000-0000B8420000}"/>
    <cellStyle name="Normal 2 2 3 3 2 4 22 2" xfId="15697" xr:uid="{00000000-0005-0000-0000-0000B9420000}"/>
    <cellStyle name="Normal 2 2 3 3 2 4 23" xfId="15698" xr:uid="{00000000-0005-0000-0000-0000BA420000}"/>
    <cellStyle name="Normal 2 2 3 3 2 4 23 2" xfId="15699" xr:uid="{00000000-0005-0000-0000-0000BB420000}"/>
    <cellStyle name="Normal 2 2 3 3 2 4 24" xfId="15700" xr:uid="{00000000-0005-0000-0000-0000BC420000}"/>
    <cellStyle name="Normal 2 2 3 3 2 4 3" xfId="15701" xr:uid="{00000000-0005-0000-0000-0000BD420000}"/>
    <cellStyle name="Normal 2 2 3 3 2 4 3 10" xfId="15702" xr:uid="{00000000-0005-0000-0000-0000BE420000}"/>
    <cellStyle name="Normal 2 2 3 3 2 4 3 10 2" xfId="15703" xr:uid="{00000000-0005-0000-0000-0000BF420000}"/>
    <cellStyle name="Normal 2 2 3 3 2 4 3 11" xfId="15704" xr:uid="{00000000-0005-0000-0000-0000C0420000}"/>
    <cellStyle name="Normal 2 2 3 3 2 4 3 11 2" xfId="15705" xr:uid="{00000000-0005-0000-0000-0000C1420000}"/>
    <cellStyle name="Normal 2 2 3 3 2 4 3 12" xfId="15706" xr:uid="{00000000-0005-0000-0000-0000C2420000}"/>
    <cellStyle name="Normal 2 2 3 3 2 4 3 12 2" xfId="15707" xr:uid="{00000000-0005-0000-0000-0000C3420000}"/>
    <cellStyle name="Normal 2 2 3 3 2 4 3 13" xfId="15708" xr:uid="{00000000-0005-0000-0000-0000C4420000}"/>
    <cellStyle name="Normal 2 2 3 3 2 4 3 13 2" xfId="15709" xr:uid="{00000000-0005-0000-0000-0000C5420000}"/>
    <cellStyle name="Normal 2 2 3 3 2 4 3 14" xfId="15710" xr:uid="{00000000-0005-0000-0000-0000C6420000}"/>
    <cellStyle name="Normal 2 2 3 3 2 4 3 14 2" xfId="15711" xr:uid="{00000000-0005-0000-0000-0000C7420000}"/>
    <cellStyle name="Normal 2 2 3 3 2 4 3 15" xfId="15712" xr:uid="{00000000-0005-0000-0000-0000C8420000}"/>
    <cellStyle name="Normal 2 2 3 3 2 4 3 15 2" xfId="15713" xr:uid="{00000000-0005-0000-0000-0000C9420000}"/>
    <cellStyle name="Normal 2 2 3 3 2 4 3 16" xfId="15714" xr:uid="{00000000-0005-0000-0000-0000CA420000}"/>
    <cellStyle name="Normal 2 2 3 3 2 4 3 16 2" xfId="15715" xr:uid="{00000000-0005-0000-0000-0000CB420000}"/>
    <cellStyle name="Normal 2 2 3 3 2 4 3 17" xfId="15716" xr:uid="{00000000-0005-0000-0000-0000CC420000}"/>
    <cellStyle name="Normal 2 2 3 3 2 4 3 17 2" xfId="15717" xr:uid="{00000000-0005-0000-0000-0000CD420000}"/>
    <cellStyle name="Normal 2 2 3 3 2 4 3 18" xfId="15718" xr:uid="{00000000-0005-0000-0000-0000CE420000}"/>
    <cellStyle name="Normal 2 2 3 3 2 4 3 18 2" xfId="15719" xr:uid="{00000000-0005-0000-0000-0000CF420000}"/>
    <cellStyle name="Normal 2 2 3 3 2 4 3 19" xfId="15720" xr:uid="{00000000-0005-0000-0000-0000D0420000}"/>
    <cellStyle name="Normal 2 2 3 3 2 4 3 19 2" xfId="15721" xr:uid="{00000000-0005-0000-0000-0000D1420000}"/>
    <cellStyle name="Normal 2 2 3 3 2 4 3 2" xfId="15722" xr:uid="{00000000-0005-0000-0000-0000D2420000}"/>
    <cellStyle name="Normal 2 2 3 3 2 4 3 2 2" xfId="15723" xr:uid="{00000000-0005-0000-0000-0000D3420000}"/>
    <cellStyle name="Normal 2 2 3 3 2 4 3 20" xfId="15724" xr:uid="{00000000-0005-0000-0000-0000D4420000}"/>
    <cellStyle name="Normal 2 2 3 3 2 4 3 20 2" xfId="15725" xr:uid="{00000000-0005-0000-0000-0000D5420000}"/>
    <cellStyle name="Normal 2 2 3 3 2 4 3 21" xfId="15726" xr:uid="{00000000-0005-0000-0000-0000D6420000}"/>
    <cellStyle name="Normal 2 2 3 3 2 4 3 21 2" xfId="15727" xr:uid="{00000000-0005-0000-0000-0000D7420000}"/>
    <cellStyle name="Normal 2 2 3 3 2 4 3 22" xfId="15728" xr:uid="{00000000-0005-0000-0000-0000D8420000}"/>
    <cellStyle name="Normal 2 2 3 3 2 4 3 3" xfId="15729" xr:uid="{00000000-0005-0000-0000-0000D9420000}"/>
    <cellStyle name="Normal 2 2 3 3 2 4 3 3 2" xfId="15730" xr:uid="{00000000-0005-0000-0000-0000DA420000}"/>
    <cellStyle name="Normal 2 2 3 3 2 4 3 4" xfId="15731" xr:uid="{00000000-0005-0000-0000-0000DB420000}"/>
    <cellStyle name="Normal 2 2 3 3 2 4 3 4 2" xfId="15732" xr:uid="{00000000-0005-0000-0000-0000DC420000}"/>
    <cellStyle name="Normal 2 2 3 3 2 4 3 5" xfId="15733" xr:uid="{00000000-0005-0000-0000-0000DD420000}"/>
    <cellStyle name="Normal 2 2 3 3 2 4 3 5 2" xfId="15734" xr:uid="{00000000-0005-0000-0000-0000DE420000}"/>
    <cellStyle name="Normal 2 2 3 3 2 4 3 6" xfId="15735" xr:uid="{00000000-0005-0000-0000-0000DF420000}"/>
    <cellStyle name="Normal 2 2 3 3 2 4 3 6 2" xfId="15736" xr:uid="{00000000-0005-0000-0000-0000E0420000}"/>
    <cellStyle name="Normal 2 2 3 3 2 4 3 7" xfId="15737" xr:uid="{00000000-0005-0000-0000-0000E1420000}"/>
    <cellStyle name="Normal 2 2 3 3 2 4 3 7 2" xfId="15738" xr:uid="{00000000-0005-0000-0000-0000E2420000}"/>
    <cellStyle name="Normal 2 2 3 3 2 4 3 8" xfId="15739" xr:uid="{00000000-0005-0000-0000-0000E3420000}"/>
    <cellStyle name="Normal 2 2 3 3 2 4 3 8 2" xfId="15740" xr:uid="{00000000-0005-0000-0000-0000E4420000}"/>
    <cellStyle name="Normal 2 2 3 3 2 4 3 9" xfId="15741" xr:uid="{00000000-0005-0000-0000-0000E5420000}"/>
    <cellStyle name="Normal 2 2 3 3 2 4 3 9 2" xfId="15742" xr:uid="{00000000-0005-0000-0000-0000E6420000}"/>
    <cellStyle name="Normal 2 2 3 3 2 4 4" xfId="15743" xr:uid="{00000000-0005-0000-0000-0000E7420000}"/>
    <cellStyle name="Normal 2 2 3 3 2 4 4 2" xfId="15744" xr:uid="{00000000-0005-0000-0000-0000E8420000}"/>
    <cellStyle name="Normal 2 2 3 3 2 4 5" xfId="15745" xr:uid="{00000000-0005-0000-0000-0000E9420000}"/>
    <cellStyle name="Normal 2 2 3 3 2 4 5 2" xfId="15746" xr:uid="{00000000-0005-0000-0000-0000EA420000}"/>
    <cellStyle name="Normal 2 2 3 3 2 4 6" xfId="15747" xr:uid="{00000000-0005-0000-0000-0000EB420000}"/>
    <cellStyle name="Normal 2 2 3 3 2 4 6 2" xfId="15748" xr:uid="{00000000-0005-0000-0000-0000EC420000}"/>
    <cellStyle name="Normal 2 2 3 3 2 4 7" xfId="15749" xr:uid="{00000000-0005-0000-0000-0000ED420000}"/>
    <cellStyle name="Normal 2 2 3 3 2 4 7 2" xfId="15750" xr:uid="{00000000-0005-0000-0000-0000EE420000}"/>
    <cellStyle name="Normal 2 2 3 3 2 4 8" xfId="15751" xr:uid="{00000000-0005-0000-0000-0000EF420000}"/>
    <cellStyle name="Normal 2 2 3 3 2 4 8 2" xfId="15752" xr:uid="{00000000-0005-0000-0000-0000F0420000}"/>
    <cellStyle name="Normal 2 2 3 3 2 4 9" xfId="15753" xr:uid="{00000000-0005-0000-0000-0000F1420000}"/>
    <cellStyle name="Normal 2 2 3 3 2 4 9 2" xfId="15754" xr:uid="{00000000-0005-0000-0000-0000F2420000}"/>
    <cellStyle name="Normal 2 2 3 3 2 5" xfId="15755" xr:uid="{00000000-0005-0000-0000-0000F3420000}"/>
    <cellStyle name="Normal 2 2 3 3 2 5 10" xfId="15756" xr:uid="{00000000-0005-0000-0000-0000F4420000}"/>
    <cellStyle name="Normal 2 2 3 3 2 5 10 2" xfId="15757" xr:uid="{00000000-0005-0000-0000-0000F5420000}"/>
    <cellStyle name="Normal 2 2 3 3 2 5 11" xfId="15758" xr:uid="{00000000-0005-0000-0000-0000F6420000}"/>
    <cellStyle name="Normal 2 2 3 3 2 5 11 2" xfId="15759" xr:uid="{00000000-0005-0000-0000-0000F7420000}"/>
    <cellStyle name="Normal 2 2 3 3 2 5 12" xfId="15760" xr:uid="{00000000-0005-0000-0000-0000F8420000}"/>
    <cellStyle name="Normal 2 2 3 3 2 5 12 2" xfId="15761" xr:uid="{00000000-0005-0000-0000-0000F9420000}"/>
    <cellStyle name="Normal 2 2 3 3 2 5 13" xfId="15762" xr:uid="{00000000-0005-0000-0000-0000FA420000}"/>
    <cellStyle name="Normal 2 2 3 3 2 5 13 2" xfId="15763" xr:uid="{00000000-0005-0000-0000-0000FB420000}"/>
    <cellStyle name="Normal 2 2 3 3 2 5 14" xfId="15764" xr:uid="{00000000-0005-0000-0000-0000FC420000}"/>
    <cellStyle name="Normal 2 2 3 3 2 5 14 2" xfId="15765" xr:uid="{00000000-0005-0000-0000-0000FD420000}"/>
    <cellStyle name="Normal 2 2 3 3 2 5 15" xfId="15766" xr:uid="{00000000-0005-0000-0000-0000FE420000}"/>
    <cellStyle name="Normal 2 2 3 3 2 5 15 2" xfId="15767" xr:uid="{00000000-0005-0000-0000-0000FF420000}"/>
    <cellStyle name="Normal 2 2 3 3 2 5 16" xfId="15768" xr:uid="{00000000-0005-0000-0000-000000430000}"/>
    <cellStyle name="Normal 2 2 3 3 2 5 16 2" xfId="15769" xr:uid="{00000000-0005-0000-0000-000001430000}"/>
    <cellStyle name="Normal 2 2 3 3 2 5 17" xfId="15770" xr:uid="{00000000-0005-0000-0000-000002430000}"/>
    <cellStyle name="Normal 2 2 3 3 2 5 17 2" xfId="15771" xr:uid="{00000000-0005-0000-0000-000003430000}"/>
    <cellStyle name="Normal 2 2 3 3 2 5 18" xfId="15772" xr:uid="{00000000-0005-0000-0000-000004430000}"/>
    <cellStyle name="Normal 2 2 3 3 2 5 18 2" xfId="15773" xr:uid="{00000000-0005-0000-0000-000005430000}"/>
    <cellStyle name="Normal 2 2 3 3 2 5 19" xfId="15774" xr:uid="{00000000-0005-0000-0000-000006430000}"/>
    <cellStyle name="Normal 2 2 3 3 2 5 19 2" xfId="15775" xr:uid="{00000000-0005-0000-0000-000007430000}"/>
    <cellStyle name="Normal 2 2 3 3 2 5 2" xfId="15776" xr:uid="{00000000-0005-0000-0000-000008430000}"/>
    <cellStyle name="Normal 2 2 3 3 2 5 2 10" xfId="15777" xr:uid="{00000000-0005-0000-0000-000009430000}"/>
    <cellStyle name="Normal 2 2 3 3 2 5 2 10 2" xfId="15778" xr:uid="{00000000-0005-0000-0000-00000A430000}"/>
    <cellStyle name="Normal 2 2 3 3 2 5 2 11" xfId="15779" xr:uid="{00000000-0005-0000-0000-00000B430000}"/>
    <cellStyle name="Normal 2 2 3 3 2 5 2 11 2" xfId="15780" xr:uid="{00000000-0005-0000-0000-00000C430000}"/>
    <cellStyle name="Normal 2 2 3 3 2 5 2 12" xfId="15781" xr:uid="{00000000-0005-0000-0000-00000D430000}"/>
    <cellStyle name="Normal 2 2 3 3 2 5 2 12 2" xfId="15782" xr:uid="{00000000-0005-0000-0000-00000E430000}"/>
    <cellStyle name="Normal 2 2 3 3 2 5 2 13" xfId="15783" xr:uid="{00000000-0005-0000-0000-00000F430000}"/>
    <cellStyle name="Normal 2 2 3 3 2 5 2 13 2" xfId="15784" xr:uid="{00000000-0005-0000-0000-000010430000}"/>
    <cellStyle name="Normal 2 2 3 3 2 5 2 14" xfId="15785" xr:uid="{00000000-0005-0000-0000-000011430000}"/>
    <cellStyle name="Normal 2 2 3 3 2 5 2 14 2" xfId="15786" xr:uid="{00000000-0005-0000-0000-000012430000}"/>
    <cellStyle name="Normal 2 2 3 3 2 5 2 15" xfId="15787" xr:uid="{00000000-0005-0000-0000-000013430000}"/>
    <cellStyle name="Normal 2 2 3 3 2 5 2 15 2" xfId="15788" xr:uid="{00000000-0005-0000-0000-000014430000}"/>
    <cellStyle name="Normal 2 2 3 3 2 5 2 16" xfId="15789" xr:uid="{00000000-0005-0000-0000-000015430000}"/>
    <cellStyle name="Normal 2 2 3 3 2 5 2 16 2" xfId="15790" xr:uid="{00000000-0005-0000-0000-000016430000}"/>
    <cellStyle name="Normal 2 2 3 3 2 5 2 17" xfId="15791" xr:uid="{00000000-0005-0000-0000-000017430000}"/>
    <cellStyle name="Normal 2 2 3 3 2 5 2 17 2" xfId="15792" xr:uid="{00000000-0005-0000-0000-000018430000}"/>
    <cellStyle name="Normal 2 2 3 3 2 5 2 18" xfId="15793" xr:uid="{00000000-0005-0000-0000-000019430000}"/>
    <cellStyle name="Normal 2 2 3 3 2 5 2 18 2" xfId="15794" xr:uid="{00000000-0005-0000-0000-00001A430000}"/>
    <cellStyle name="Normal 2 2 3 3 2 5 2 19" xfId="15795" xr:uid="{00000000-0005-0000-0000-00001B430000}"/>
    <cellStyle name="Normal 2 2 3 3 2 5 2 19 2" xfId="15796" xr:uid="{00000000-0005-0000-0000-00001C430000}"/>
    <cellStyle name="Normal 2 2 3 3 2 5 2 2" xfId="15797" xr:uid="{00000000-0005-0000-0000-00001D430000}"/>
    <cellStyle name="Normal 2 2 3 3 2 5 2 2 2" xfId="15798" xr:uid="{00000000-0005-0000-0000-00001E430000}"/>
    <cellStyle name="Normal 2 2 3 3 2 5 2 20" xfId="15799" xr:uid="{00000000-0005-0000-0000-00001F430000}"/>
    <cellStyle name="Normal 2 2 3 3 2 5 2 20 2" xfId="15800" xr:uid="{00000000-0005-0000-0000-000020430000}"/>
    <cellStyle name="Normal 2 2 3 3 2 5 2 21" xfId="15801" xr:uid="{00000000-0005-0000-0000-000021430000}"/>
    <cellStyle name="Normal 2 2 3 3 2 5 2 21 2" xfId="15802" xr:uid="{00000000-0005-0000-0000-000022430000}"/>
    <cellStyle name="Normal 2 2 3 3 2 5 2 22" xfId="15803" xr:uid="{00000000-0005-0000-0000-000023430000}"/>
    <cellStyle name="Normal 2 2 3 3 2 5 2 3" xfId="15804" xr:uid="{00000000-0005-0000-0000-000024430000}"/>
    <cellStyle name="Normal 2 2 3 3 2 5 2 3 2" xfId="15805" xr:uid="{00000000-0005-0000-0000-000025430000}"/>
    <cellStyle name="Normal 2 2 3 3 2 5 2 4" xfId="15806" xr:uid="{00000000-0005-0000-0000-000026430000}"/>
    <cellStyle name="Normal 2 2 3 3 2 5 2 4 2" xfId="15807" xr:uid="{00000000-0005-0000-0000-000027430000}"/>
    <cellStyle name="Normal 2 2 3 3 2 5 2 5" xfId="15808" xr:uid="{00000000-0005-0000-0000-000028430000}"/>
    <cellStyle name="Normal 2 2 3 3 2 5 2 5 2" xfId="15809" xr:uid="{00000000-0005-0000-0000-000029430000}"/>
    <cellStyle name="Normal 2 2 3 3 2 5 2 6" xfId="15810" xr:uid="{00000000-0005-0000-0000-00002A430000}"/>
    <cellStyle name="Normal 2 2 3 3 2 5 2 6 2" xfId="15811" xr:uid="{00000000-0005-0000-0000-00002B430000}"/>
    <cellStyle name="Normal 2 2 3 3 2 5 2 7" xfId="15812" xr:uid="{00000000-0005-0000-0000-00002C430000}"/>
    <cellStyle name="Normal 2 2 3 3 2 5 2 7 2" xfId="15813" xr:uid="{00000000-0005-0000-0000-00002D430000}"/>
    <cellStyle name="Normal 2 2 3 3 2 5 2 8" xfId="15814" xr:uid="{00000000-0005-0000-0000-00002E430000}"/>
    <cellStyle name="Normal 2 2 3 3 2 5 2 8 2" xfId="15815" xr:uid="{00000000-0005-0000-0000-00002F430000}"/>
    <cellStyle name="Normal 2 2 3 3 2 5 2 9" xfId="15816" xr:uid="{00000000-0005-0000-0000-000030430000}"/>
    <cellStyle name="Normal 2 2 3 3 2 5 2 9 2" xfId="15817" xr:uid="{00000000-0005-0000-0000-000031430000}"/>
    <cellStyle name="Normal 2 2 3 3 2 5 20" xfId="15818" xr:uid="{00000000-0005-0000-0000-000032430000}"/>
    <cellStyle name="Normal 2 2 3 3 2 5 20 2" xfId="15819" xr:uid="{00000000-0005-0000-0000-000033430000}"/>
    <cellStyle name="Normal 2 2 3 3 2 5 21" xfId="15820" xr:uid="{00000000-0005-0000-0000-000034430000}"/>
    <cellStyle name="Normal 2 2 3 3 2 5 21 2" xfId="15821" xr:uid="{00000000-0005-0000-0000-000035430000}"/>
    <cellStyle name="Normal 2 2 3 3 2 5 22" xfId="15822" xr:uid="{00000000-0005-0000-0000-000036430000}"/>
    <cellStyle name="Normal 2 2 3 3 2 5 22 2" xfId="15823" xr:uid="{00000000-0005-0000-0000-000037430000}"/>
    <cellStyle name="Normal 2 2 3 3 2 5 23" xfId="15824" xr:uid="{00000000-0005-0000-0000-000038430000}"/>
    <cellStyle name="Normal 2 2 3 3 2 5 23 2" xfId="15825" xr:uid="{00000000-0005-0000-0000-000039430000}"/>
    <cellStyle name="Normal 2 2 3 3 2 5 24" xfId="15826" xr:uid="{00000000-0005-0000-0000-00003A430000}"/>
    <cellStyle name="Normal 2 2 3 3 2 5 3" xfId="15827" xr:uid="{00000000-0005-0000-0000-00003B430000}"/>
    <cellStyle name="Normal 2 2 3 3 2 5 3 10" xfId="15828" xr:uid="{00000000-0005-0000-0000-00003C430000}"/>
    <cellStyle name="Normal 2 2 3 3 2 5 3 10 2" xfId="15829" xr:uid="{00000000-0005-0000-0000-00003D430000}"/>
    <cellStyle name="Normal 2 2 3 3 2 5 3 11" xfId="15830" xr:uid="{00000000-0005-0000-0000-00003E430000}"/>
    <cellStyle name="Normal 2 2 3 3 2 5 3 11 2" xfId="15831" xr:uid="{00000000-0005-0000-0000-00003F430000}"/>
    <cellStyle name="Normal 2 2 3 3 2 5 3 12" xfId="15832" xr:uid="{00000000-0005-0000-0000-000040430000}"/>
    <cellStyle name="Normal 2 2 3 3 2 5 3 12 2" xfId="15833" xr:uid="{00000000-0005-0000-0000-000041430000}"/>
    <cellStyle name="Normal 2 2 3 3 2 5 3 13" xfId="15834" xr:uid="{00000000-0005-0000-0000-000042430000}"/>
    <cellStyle name="Normal 2 2 3 3 2 5 3 13 2" xfId="15835" xr:uid="{00000000-0005-0000-0000-000043430000}"/>
    <cellStyle name="Normal 2 2 3 3 2 5 3 14" xfId="15836" xr:uid="{00000000-0005-0000-0000-000044430000}"/>
    <cellStyle name="Normal 2 2 3 3 2 5 3 14 2" xfId="15837" xr:uid="{00000000-0005-0000-0000-000045430000}"/>
    <cellStyle name="Normal 2 2 3 3 2 5 3 15" xfId="15838" xr:uid="{00000000-0005-0000-0000-000046430000}"/>
    <cellStyle name="Normal 2 2 3 3 2 5 3 15 2" xfId="15839" xr:uid="{00000000-0005-0000-0000-000047430000}"/>
    <cellStyle name="Normal 2 2 3 3 2 5 3 16" xfId="15840" xr:uid="{00000000-0005-0000-0000-000048430000}"/>
    <cellStyle name="Normal 2 2 3 3 2 5 3 16 2" xfId="15841" xr:uid="{00000000-0005-0000-0000-000049430000}"/>
    <cellStyle name="Normal 2 2 3 3 2 5 3 17" xfId="15842" xr:uid="{00000000-0005-0000-0000-00004A430000}"/>
    <cellStyle name="Normal 2 2 3 3 2 5 3 17 2" xfId="15843" xr:uid="{00000000-0005-0000-0000-00004B430000}"/>
    <cellStyle name="Normal 2 2 3 3 2 5 3 18" xfId="15844" xr:uid="{00000000-0005-0000-0000-00004C430000}"/>
    <cellStyle name="Normal 2 2 3 3 2 5 3 18 2" xfId="15845" xr:uid="{00000000-0005-0000-0000-00004D430000}"/>
    <cellStyle name="Normal 2 2 3 3 2 5 3 19" xfId="15846" xr:uid="{00000000-0005-0000-0000-00004E430000}"/>
    <cellStyle name="Normal 2 2 3 3 2 5 3 19 2" xfId="15847" xr:uid="{00000000-0005-0000-0000-00004F430000}"/>
    <cellStyle name="Normal 2 2 3 3 2 5 3 2" xfId="15848" xr:uid="{00000000-0005-0000-0000-000050430000}"/>
    <cellStyle name="Normal 2 2 3 3 2 5 3 2 2" xfId="15849" xr:uid="{00000000-0005-0000-0000-000051430000}"/>
    <cellStyle name="Normal 2 2 3 3 2 5 3 20" xfId="15850" xr:uid="{00000000-0005-0000-0000-000052430000}"/>
    <cellStyle name="Normal 2 2 3 3 2 5 3 20 2" xfId="15851" xr:uid="{00000000-0005-0000-0000-000053430000}"/>
    <cellStyle name="Normal 2 2 3 3 2 5 3 21" xfId="15852" xr:uid="{00000000-0005-0000-0000-000054430000}"/>
    <cellStyle name="Normal 2 2 3 3 2 5 3 21 2" xfId="15853" xr:uid="{00000000-0005-0000-0000-000055430000}"/>
    <cellStyle name="Normal 2 2 3 3 2 5 3 22" xfId="15854" xr:uid="{00000000-0005-0000-0000-000056430000}"/>
    <cellStyle name="Normal 2 2 3 3 2 5 3 3" xfId="15855" xr:uid="{00000000-0005-0000-0000-000057430000}"/>
    <cellStyle name="Normal 2 2 3 3 2 5 3 3 2" xfId="15856" xr:uid="{00000000-0005-0000-0000-000058430000}"/>
    <cellStyle name="Normal 2 2 3 3 2 5 3 4" xfId="15857" xr:uid="{00000000-0005-0000-0000-000059430000}"/>
    <cellStyle name="Normal 2 2 3 3 2 5 3 4 2" xfId="15858" xr:uid="{00000000-0005-0000-0000-00005A430000}"/>
    <cellStyle name="Normal 2 2 3 3 2 5 3 5" xfId="15859" xr:uid="{00000000-0005-0000-0000-00005B430000}"/>
    <cellStyle name="Normal 2 2 3 3 2 5 3 5 2" xfId="15860" xr:uid="{00000000-0005-0000-0000-00005C430000}"/>
    <cellStyle name="Normal 2 2 3 3 2 5 3 6" xfId="15861" xr:uid="{00000000-0005-0000-0000-00005D430000}"/>
    <cellStyle name="Normal 2 2 3 3 2 5 3 6 2" xfId="15862" xr:uid="{00000000-0005-0000-0000-00005E430000}"/>
    <cellStyle name="Normal 2 2 3 3 2 5 3 7" xfId="15863" xr:uid="{00000000-0005-0000-0000-00005F430000}"/>
    <cellStyle name="Normal 2 2 3 3 2 5 3 7 2" xfId="15864" xr:uid="{00000000-0005-0000-0000-000060430000}"/>
    <cellStyle name="Normal 2 2 3 3 2 5 3 8" xfId="15865" xr:uid="{00000000-0005-0000-0000-000061430000}"/>
    <cellStyle name="Normal 2 2 3 3 2 5 3 8 2" xfId="15866" xr:uid="{00000000-0005-0000-0000-000062430000}"/>
    <cellStyle name="Normal 2 2 3 3 2 5 3 9" xfId="15867" xr:uid="{00000000-0005-0000-0000-000063430000}"/>
    <cellStyle name="Normal 2 2 3 3 2 5 3 9 2" xfId="15868" xr:uid="{00000000-0005-0000-0000-000064430000}"/>
    <cellStyle name="Normal 2 2 3 3 2 5 4" xfId="15869" xr:uid="{00000000-0005-0000-0000-000065430000}"/>
    <cellStyle name="Normal 2 2 3 3 2 5 4 2" xfId="15870" xr:uid="{00000000-0005-0000-0000-000066430000}"/>
    <cellStyle name="Normal 2 2 3 3 2 5 5" xfId="15871" xr:uid="{00000000-0005-0000-0000-000067430000}"/>
    <cellStyle name="Normal 2 2 3 3 2 5 5 2" xfId="15872" xr:uid="{00000000-0005-0000-0000-000068430000}"/>
    <cellStyle name="Normal 2 2 3 3 2 5 6" xfId="15873" xr:uid="{00000000-0005-0000-0000-000069430000}"/>
    <cellStyle name="Normal 2 2 3 3 2 5 6 2" xfId="15874" xr:uid="{00000000-0005-0000-0000-00006A430000}"/>
    <cellStyle name="Normal 2 2 3 3 2 5 7" xfId="15875" xr:uid="{00000000-0005-0000-0000-00006B430000}"/>
    <cellStyle name="Normal 2 2 3 3 2 5 7 2" xfId="15876" xr:uid="{00000000-0005-0000-0000-00006C430000}"/>
    <cellStyle name="Normal 2 2 3 3 2 5 8" xfId="15877" xr:uid="{00000000-0005-0000-0000-00006D430000}"/>
    <cellStyle name="Normal 2 2 3 3 2 5 8 2" xfId="15878" xr:uid="{00000000-0005-0000-0000-00006E430000}"/>
    <cellStyle name="Normal 2 2 3 3 2 5 9" xfId="15879" xr:uid="{00000000-0005-0000-0000-00006F430000}"/>
    <cellStyle name="Normal 2 2 3 3 2 5 9 2" xfId="15880" xr:uid="{00000000-0005-0000-0000-000070430000}"/>
    <cellStyle name="Normal 2 2 3 3 2 6" xfId="15881" xr:uid="{00000000-0005-0000-0000-000071430000}"/>
    <cellStyle name="Normal 2 2 3 3 2 6 10" xfId="15882" xr:uid="{00000000-0005-0000-0000-000072430000}"/>
    <cellStyle name="Normal 2 2 3 3 2 6 10 2" xfId="15883" xr:uid="{00000000-0005-0000-0000-000073430000}"/>
    <cellStyle name="Normal 2 2 3 3 2 6 11" xfId="15884" xr:uid="{00000000-0005-0000-0000-000074430000}"/>
    <cellStyle name="Normal 2 2 3 3 2 6 11 2" xfId="15885" xr:uid="{00000000-0005-0000-0000-000075430000}"/>
    <cellStyle name="Normal 2 2 3 3 2 6 12" xfId="15886" xr:uid="{00000000-0005-0000-0000-000076430000}"/>
    <cellStyle name="Normal 2 2 3 3 2 6 12 2" xfId="15887" xr:uid="{00000000-0005-0000-0000-000077430000}"/>
    <cellStyle name="Normal 2 2 3 3 2 6 13" xfId="15888" xr:uid="{00000000-0005-0000-0000-000078430000}"/>
    <cellStyle name="Normal 2 2 3 3 2 6 13 2" xfId="15889" xr:uid="{00000000-0005-0000-0000-000079430000}"/>
    <cellStyle name="Normal 2 2 3 3 2 6 14" xfId="15890" xr:uid="{00000000-0005-0000-0000-00007A430000}"/>
    <cellStyle name="Normal 2 2 3 3 2 6 14 2" xfId="15891" xr:uid="{00000000-0005-0000-0000-00007B430000}"/>
    <cellStyle name="Normal 2 2 3 3 2 6 15" xfId="15892" xr:uid="{00000000-0005-0000-0000-00007C430000}"/>
    <cellStyle name="Normal 2 2 3 3 2 6 15 2" xfId="15893" xr:uid="{00000000-0005-0000-0000-00007D430000}"/>
    <cellStyle name="Normal 2 2 3 3 2 6 16" xfId="15894" xr:uid="{00000000-0005-0000-0000-00007E430000}"/>
    <cellStyle name="Normal 2 2 3 3 2 6 16 2" xfId="15895" xr:uid="{00000000-0005-0000-0000-00007F430000}"/>
    <cellStyle name="Normal 2 2 3 3 2 6 17" xfId="15896" xr:uid="{00000000-0005-0000-0000-000080430000}"/>
    <cellStyle name="Normal 2 2 3 3 2 6 17 2" xfId="15897" xr:uid="{00000000-0005-0000-0000-000081430000}"/>
    <cellStyle name="Normal 2 2 3 3 2 6 18" xfId="15898" xr:uid="{00000000-0005-0000-0000-000082430000}"/>
    <cellStyle name="Normal 2 2 3 3 2 6 18 2" xfId="15899" xr:uid="{00000000-0005-0000-0000-000083430000}"/>
    <cellStyle name="Normal 2 2 3 3 2 6 19" xfId="15900" xr:uid="{00000000-0005-0000-0000-000084430000}"/>
    <cellStyle name="Normal 2 2 3 3 2 6 19 2" xfId="15901" xr:uid="{00000000-0005-0000-0000-000085430000}"/>
    <cellStyle name="Normal 2 2 3 3 2 6 2" xfId="15902" xr:uid="{00000000-0005-0000-0000-000086430000}"/>
    <cellStyle name="Normal 2 2 3 3 2 6 2 2" xfId="15903" xr:uid="{00000000-0005-0000-0000-000087430000}"/>
    <cellStyle name="Normal 2 2 3 3 2 6 20" xfId="15904" xr:uid="{00000000-0005-0000-0000-000088430000}"/>
    <cellStyle name="Normal 2 2 3 3 2 6 20 2" xfId="15905" xr:uid="{00000000-0005-0000-0000-000089430000}"/>
    <cellStyle name="Normal 2 2 3 3 2 6 21" xfId="15906" xr:uid="{00000000-0005-0000-0000-00008A430000}"/>
    <cellStyle name="Normal 2 2 3 3 2 6 21 2" xfId="15907" xr:uid="{00000000-0005-0000-0000-00008B430000}"/>
    <cellStyle name="Normal 2 2 3 3 2 6 22" xfId="15908" xr:uid="{00000000-0005-0000-0000-00008C430000}"/>
    <cellStyle name="Normal 2 2 3 3 2 6 3" xfId="15909" xr:uid="{00000000-0005-0000-0000-00008D430000}"/>
    <cellStyle name="Normal 2 2 3 3 2 6 3 2" xfId="15910" xr:uid="{00000000-0005-0000-0000-00008E430000}"/>
    <cellStyle name="Normal 2 2 3 3 2 6 4" xfId="15911" xr:uid="{00000000-0005-0000-0000-00008F430000}"/>
    <cellStyle name="Normal 2 2 3 3 2 6 4 2" xfId="15912" xr:uid="{00000000-0005-0000-0000-000090430000}"/>
    <cellStyle name="Normal 2 2 3 3 2 6 5" xfId="15913" xr:uid="{00000000-0005-0000-0000-000091430000}"/>
    <cellStyle name="Normal 2 2 3 3 2 6 5 2" xfId="15914" xr:uid="{00000000-0005-0000-0000-000092430000}"/>
    <cellStyle name="Normal 2 2 3 3 2 6 6" xfId="15915" xr:uid="{00000000-0005-0000-0000-000093430000}"/>
    <cellStyle name="Normal 2 2 3 3 2 6 6 2" xfId="15916" xr:uid="{00000000-0005-0000-0000-000094430000}"/>
    <cellStyle name="Normal 2 2 3 3 2 6 7" xfId="15917" xr:uid="{00000000-0005-0000-0000-000095430000}"/>
    <cellStyle name="Normal 2 2 3 3 2 6 7 2" xfId="15918" xr:uid="{00000000-0005-0000-0000-000096430000}"/>
    <cellStyle name="Normal 2 2 3 3 2 6 8" xfId="15919" xr:uid="{00000000-0005-0000-0000-000097430000}"/>
    <cellStyle name="Normal 2 2 3 3 2 6 8 2" xfId="15920" xr:uid="{00000000-0005-0000-0000-000098430000}"/>
    <cellStyle name="Normal 2 2 3 3 2 6 9" xfId="15921" xr:uid="{00000000-0005-0000-0000-000099430000}"/>
    <cellStyle name="Normal 2 2 3 3 2 6 9 2" xfId="15922" xr:uid="{00000000-0005-0000-0000-00009A430000}"/>
    <cellStyle name="Normal 2 2 3 3 2 7" xfId="15923" xr:uid="{00000000-0005-0000-0000-00009B430000}"/>
    <cellStyle name="Normal 2 2 3 3 2 7 10" xfId="15924" xr:uid="{00000000-0005-0000-0000-00009C430000}"/>
    <cellStyle name="Normal 2 2 3 3 2 7 10 2" xfId="15925" xr:uid="{00000000-0005-0000-0000-00009D430000}"/>
    <cellStyle name="Normal 2 2 3 3 2 7 11" xfId="15926" xr:uid="{00000000-0005-0000-0000-00009E430000}"/>
    <cellStyle name="Normal 2 2 3 3 2 7 11 2" xfId="15927" xr:uid="{00000000-0005-0000-0000-00009F430000}"/>
    <cellStyle name="Normal 2 2 3 3 2 7 12" xfId="15928" xr:uid="{00000000-0005-0000-0000-0000A0430000}"/>
    <cellStyle name="Normal 2 2 3 3 2 7 12 2" xfId="15929" xr:uid="{00000000-0005-0000-0000-0000A1430000}"/>
    <cellStyle name="Normal 2 2 3 3 2 7 13" xfId="15930" xr:uid="{00000000-0005-0000-0000-0000A2430000}"/>
    <cellStyle name="Normal 2 2 3 3 2 7 13 2" xfId="15931" xr:uid="{00000000-0005-0000-0000-0000A3430000}"/>
    <cellStyle name="Normal 2 2 3 3 2 7 14" xfId="15932" xr:uid="{00000000-0005-0000-0000-0000A4430000}"/>
    <cellStyle name="Normal 2 2 3 3 2 7 14 2" xfId="15933" xr:uid="{00000000-0005-0000-0000-0000A5430000}"/>
    <cellStyle name="Normal 2 2 3 3 2 7 15" xfId="15934" xr:uid="{00000000-0005-0000-0000-0000A6430000}"/>
    <cellStyle name="Normal 2 2 3 3 2 7 15 2" xfId="15935" xr:uid="{00000000-0005-0000-0000-0000A7430000}"/>
    <cellStyle name="Normal 2 2 3 3 2 7 16" xfId="15936" xr:uid="{00000000-0005-0000-0000-0000A8430000}"/>
    <cellStyle name="Normal 2 2 3 3 2 7 16 2" xfId="15937" xr:uid="{00000000-0005-0000-0000-0000A9430000}"/>
    <cellStyle name="Normal 2 2 3 3 2 7 17" xfId="15938" xr:uid="{00000000-0005-0000-0000-0000AA430000}"/>
    <cellStyle name="Normal 2 2 3 3 2 7 17 2" xfId="15939" xr:uid="{00000000-0005-0000-0000-0000AB430000}"/>
    <cellStyle name="Normal 2 2 3 3 2 7 18" xfId="15940" xr:uid="{00000000-0005-0000-0000-0000AC430000}"/>
    <cellStyle name="Normal 2 2 3 3 2 7 18 2" xfId="15941" xr:uid="{00000000-0005-0000-0000-0000AD430000}"/>
    <cellStyle name="Normal 2 2 3 3 2 7 19" xfId="15942" xr:uid="{00000000-0005-0000-0000-0000AE430000}"/>
    <cellStyle name="Normal 2 2 3 3 2 7 19 2" xfId="15943" xr:uid="{00000000-0005-0000-0000-0000AF430000}"/>
    <cellStyle name="Normal 2 2 3 3 2 7 2" xfId="15944" xr:uid="{00000000-0005-0000-0000-0000B0430000}"/>
    <cellStyle name="Normal 2 2 3 3 2 7 2 2" xfId="15945" xr:uid="{00000000-0005-0000-0000-0000B1430000}"/>
    <cellStyle name="Normal 2 2 3 3 2 7 20" xfId="15946" xr:uid="{00000000-0005-0000-0000-0000B2430000}"/>
    <cellStyle name="Normal 2 2 3 3 2 7 20 2" xfId="15947" xr:uid="{00000000-0005-0000-0000-0000B3430000}"/>
    <cellStyle name="Normal 2 2 3 3 2 7 21" xfId="15948" xr:uid="{00000000-0005-0000-0000-0000B4430000}"/>
    <cellStyle name="Normal 2 2 3 3 2 7 21 2" xfId="15949" xr:uid="{00000000-0005-0000-0000-0000B5430000}"/>
    <cellStyle name="Normal 2 2 3 3 2 7 22" xfId="15950" xr:uid="{00000000-0005-0000-0000-0000B6430000}"/>
    <cellStyle name="Normal 2 2 3 3 2 7 3" xfId="15951" xr:uid="{00000000-0005-0000-0000-0000B7430000}"/>
    <cellStyle name="Normal 2 2 3 3 2 7 3 2" xfId="15952" xr:uid="{00000000-0005-0000-0000-0000B8430000}"/>
    <cellStyle name="Normal 2 2 3 3 2 7 4" xfId="15953" xr:uid="{00000000-0005-0000-0000-0000B9430000}"/>
    <cellStyle name="Normal 2 2 3 3 2 7 4 2" xfId="15954" xr:uid="{00000000-0005-0000-0000-0000BA430000}"/>
    <cellStyle name="Normal 2 2 3 3 2 7 5" xfId="15955" xr:uid="{00000000-0005-0000-0000-0000BB430000}"/>
    <cellStyle name="Normal 2 2 3 3 2 7 5 2" xfId="15956" xr:uid="{00000000-0005-0000-0000-0000BC430000}"/>
    <cellStyle name="Normal 2 2 3 3 2 7 6" xfId="15957" xr:uid="{00000000-0005-0000-0000-0000BD430000}"/>
    <cellStyle name="Normal 2 2 3 3 2 7 6 2" xfId="15958" xr:uid="{00000000-0005-0000-0000-0000BE430000}"/>
    <cellStyle name="Normal 2 2 3 3 2 7 7" xfId="15959" xr:uid="{00000000-0005-0000-0000-0000BF430000}"/>
    <cellStyle name="Normal 2 2 3 3 2 7 7 2" xfId="15960" xr:uid="{00000000-0005-0000-0000-0000C0430000}"/>
    <cellStyle name="Normal 2 2 3 3 2 7 8" xfId="15961" xr:uid="{00000000-0005-0000-0000-0000C1430000}"/>
    <cellStyle name="Normal 2 2 3 3 2 7 8 2" xfId="15962" xr:uid="{00000000-0005-0000-0000-0000C2430000}"/>
    <cellStyle name="Normal 2 2 3 3 2 7 9" xfId="15963" xr:uid="{00000000-0005-0000-0000-0000C3430000}"/>
    <cellStyle name="Normal 2 2 3 3 2 7 9 2" xfId="15964" xr:uid="{00000000-0005-0000-0000-0000C4430000}"/>
    <cellStyle name="Normal 2 2 3 3 2 8" xfId="15965" xr:uid="{00000000-0005-0000-0000-0000C5430000}"/>
    <cellStyle name="Normal 2 2 3 3 2 8 2" xfId="15966" xr:uid="{00000000-0005-0000-0000-0000C6430000}"/>
    <cellStyle name="Normal 2 2 3 3 2 9" xfId="15967" xr:uid="{00000000-0005-0000-0000-0000C7430000}"/>
    <cellStyle name="Normal 2 2 3 3 2 9 2" xfId="15968" xr:uid="{00000000-0005-0000-0000-0000C8430000}"/>
    <cellStyle name="Normal 2 2 3 3 20" xfId="15969" xr:uid="{00000000-0005-0000-0000-0000C9430000}"/>
    <cellStyle name="Normal 2 2 3 3 20 2" xfId="15970" xr:uid="{00000000-0005-0000-0000-0000CA430000}"/>
    <cellStyle name="Normal 2 2 3 3 21" xfId="15971" xr:uid="{00000000-0005-0000-0000-0000CB430000}"/>
    <cellStyle name="Normal 2 2 3 3 21 2" xfId="15972" xr:uid="{00000000-0005-0000-0000-0000CC430000}"/>
    <cellStyle name="Normal 2 2 3 3 22" xfId="15973" xr:uid="{00000000-0005-0000-0000-0000CD430000}"/>
    <cellStyle name="Normal 2 2 3 3 22 2" xfId="15974" xr:uid="{00000000-0005-0000-0000-0000CE430000}"/>
    <cellStyle name="Normal 2 2 3 3 23" xfId="15975" xr:uid="{00000000-0005-0000-0000-0000CF430000}"/>
    <cellStyle name="Normal 2 2 3 3 23 2" xfId="15976" xr:uid="{00000000-0005-0000-0000-0000D0430000}"/>
    <cellStyle name="Normal 2 2 3 3 24" xfId="15977" xr:uid="{00000000-0005-0000-0000-0000D1430000}"/>
    <cellStyle name="Normal 2 2 3 3 24 2" xfId="15978" xr:uid="{00000000-0005-0000-0000-0000D2430000}"/>
    <cellStyle name="Normal 2 2 3 3 25" xfId="15979" xr:uid="{00000000-0005-0000-0000-0000D3430000}"/>
    <cellStyle name="Normal 2 2 3 3 25 2" xfId="15980" xr:uid="{00000000-0005-0000-0000-0000D4430000}"/>
    <cellStyle name="Normal 2 2 3 3 26" xfId="15981" xr:uid="{00000000-0005-0000-0000-0000D5430000}"/>
    <cellStyle name="Normal 2 2 3 3 26 2" xfId="15982" xr:uid="{00000000-0005-0000-0000-0000D6430000}"/>
    <cellStyle name="Normal 2 2 3 3 27" xfId="15983" xr:uid="{00000000-0005-0000-0000-0000D7430000}"/>
    <cellStyle name="Normal 2 2 3 3 27 2" xfId="15984" xr:uid="{00000000-0005-0000-0000-0000D8430000}"/>
    <cellStyle name="Normal 2 2 3 3 28" xfId="15985" xr:uid="{00000000-0005-0000-0000-0000D9430000}"/>
    <cellStyle name="Normal 2 2 3 3 28 2" xfId="15986" xr:uid="{00000000-0005-0000-0000-0000DA430000}"/>
    <cellStyle name="Normal 2 2 3 3 29" xfId="15987" xr:uid="{00000000-0005-0000-0000-0000DB430000}"/>
    <cellStyle name="Normal 2 2 3 3 3" xfId="15988" xr:uid="{00000000-0005-0000-0000-0000DC430000}"/>
    <cellStyle name="Normal 2 2 3 3 3 10" xfId="15989" xr:uid="{00000000-0005-0000-0000-0000DD430000}"/>
    <cellStyle name="Normal 2 2 3 3 3 10 2" xfId="15990" xr:uid="{00000000-0005-0000-0000-0000DE430000}"/>
    <cellStyle name="Normal 2 2 3 3 3 11" xfId="15991" xr:uid="{00000000-0005-0000-0000-0000DF430000}"/>
    <cellStyle name="Normal 2 2 3 3 3 11 2" xfId="15992" xr:uid="{00000000-0005-0000-0000-0000E0430000}"/>
    <cellStyle name="Normal 2 2 3 3 3 12" xfId="15993" xr:uid="{00000000-0005-0000-0000-0000E1430000}"/>
    <cellStyle name="Normal 2 2 3 3 3 12 2" xfId="15994" xr:uid="{00000000-0005-0000-0000-0000E2430000}"/>
    <cellStyle name="Normal 2 2 3 3 3 13" xfId="15995" xr:uid="{00000000-0005-0000-0000-0000E3430000}"/>
    <cellStyle name="Normal 2 2 3 3 3 13 2" xfId="15996" xr:uid="{00000000-0005-0000-0000-0000E4430000}"/>
    <cellStyle name="Normal 2 2 3 3 3 14" xfId="15997" xr:uid="{00000000-0005-0000-0000-0000E5430000}"/>
    <cellStyle name="Normal 2 2 3 3 3 14 2" xfId="15998" xr:uid="{00000000-0005-0000-0000-0000E6430000}"/>
    <cellStyle name="Normal 2 2 3 3 3 15" xfId="15999" xr:uid="{00000000-0005-0000-0000-0000E7430000}"/>
    <cellStyle name="Normal 2 2 3 3 3 15 2" xfId="16000" xr:uid="{00000000-0005-0000-0000-0000E8430000}"/>
    <cellStyle name="Normal 2 2 3 3 3 16" xfId="16001" xr:uid="{00000000-0005-0000-0000-0000E9430000}"/>
    <cellStyle name="Normal 2 2 3 3 3 16 2" xfId="16002" xr:uid="{00000000-0005-0000-0000-0000EA430000}"/>
    <cellStyle name="Normal 2 2 3 3 3 17" xfId="16003" xr:uid="{00000000-0005-0000-0000-0000EB430000}"/>
    <cellStyle name="Normal 2 2 3 3 3 17 2" xfId="16004" xr:uid="{00000000-0005-0000-0000-0000EC430000}"/>
    <cellStyle name="Normal 2 2 3 3 3 18" xfId="16005" xr:uid="{00000000-0005-0000-0000-0000ED430000}"/>
    <cellStyle name="Normal 2 2 3 3 3 18 2" xfId="16006" xr:uid="{00000000-0005-0000-0000-0000EE430000}"/>
    <cellStyle name="Normal 2 2 3 3 3 19" xfId="16007" xr:uid="{00000000-0005-0000-0000-0000EF430000}"/>
    <cellStyle name="Normal 2 2 3 3 3 19 2" xfId="16008" xr:uid="{00000000-0005-0000-0000-0000F0430000}"/>
    <cellStyle name="Normal 2 2 3 3 3 2" xfId="16009" xr:uid="{00000000-0005-0000-0000-0000F1430000}"/>
    <cellStyle name="Normal 2 2 3 3 3 2 10" xfId="16010" xr:uid="{00000000-0005-0000-0000-0000F2430000}"/>
    <cellStyle name="Normal 2 2 3 3 3 2 10 2" xfId="16011" xr:uid="{00000000-0005-0000-0000-0000F3430000}"/>
    <cellStyle name="Normal 2 2 3 3 3 2 11" xfId="16012" xr:uid="{00000000-0005-0000-0000-0000F4430000}"/>
    <cellStyle name="Normal 2 2 3 3 3 2 11 2" xfId="16013" xr:uid="{00000000-0005-0000-0000-0000F5430000}"/>
    <cellStyle name="Normal 2 2 3 3 3 2 12" xfId="16014" xr:uid="{00000000-0005-0000-0000-0000F6430000}"/>
    <cellStyle name="Normal 2 2 3 3 3 2 12 2" xfId="16015" xr:uid="{00000000-0005-0000-0000-0000F7430000}"/>
    <cellStyle name="Normal 2 2 3 3 3 2 13" xfId="16016" xr:uid="{00000000-0005-0000-0000-0000F8430000}"/>
    <cellStyle name="Normal 2 2 3 3 3 2 13 2" xfId="16017" xr:uid="{00000000-0005-0000-0000-0000F9430000}"/>
    <cellStyle name="Normal 2 2 3 3 3 2 14" xfId="16018" xr:uid="{00000000-0005-0000-0000-0000FA430000}"/>
    <cellStyle name="Normal 2 2 3 3 3 2 14 2" xfId="16019" xr:uid="{00000000-0005-0000-0000-0000FB430000}"/>
    <cellStyle name="Normal 2 2 3 3 3 2 15" xfId="16020" xr:uid="{00000000-0005-0000-0000-0000FC430000}"/>
    <cellStyle name="Normal 2 2 3 3 3 2 15 2" xfId="16021" xr:uid="{00000000-0005-0000-0000-0000FD430000}"/>
    <cellStyle name="Normal 2 2 3 3 3 2 16" xfId="16022" xr:uid="{00000000-0005-0000-0000-0000FE430000}"/>
    <cellStyle name="Normal 2 2 3 3 3 2 16 2" xfId="16023" xr:uid="{00000000-0005-0000-0000-0000FF430000}"/>
    <cellStyle name="Normal 2 2 3 3 3 2 17" xfId="16024" xr:uid="{00000000-0005-0000-0000-000000440000}"/>
    <cellStyle name="Normal 2 2 3 3 3 2 17 2" xfId="16025" xr:uid="{00000000-0005-0000-0000-000001440000}"/>
    <cellStyle name="Normal 2 2 3 3 3 2 18" xfId="16026" xr:uid="{00000000-0005-0000-0000-000002440000}"/>
    <cellStyle name="Normal 2 2 3 3 3 2 18 2" xfId="16027" xr:uid="{00000000-0005-0000-0000-000003440000}"/>
    <cellStyle name="Normal 2 2 3 3 3 2 19" xfId="16028" xr:uid="{00000000-0005-0000-0000-000004440000}"/>
    <cellStyle name="Normal 2 2 3 3 3 2 19 2" xfId="16029" xr:uid="{00000000-0005-0000-0000-000005440000}"/>
    <cellStyle name="Normal 2 2 3 3 3 2 2" xfId="16030" xr:uid="{00000000-0005-0000-0000-000006440000}"/>
    <cellStyle name="Normal 2 2 3 3 3 2 2 10" xfId="16031" xr:uid="{00000000-0005-0000-0000-000007440000}"/>
    <cellStyle name="Normal 2 2 3 3 3 2 2 10 2" xfId="16032" xr:uid="{00000000-0005-0000-0000-000008440000}"/>
    <cellStyle name="Normal 2 2 3 3 3 2 2 11" xfId="16033" xr:uid="{00000000-0005-0000-0000-000009440000}"/>
    <cellStyle name="Normal 2 2 3 3 3 2 2 11 2" xfId="16034" xr:uid="{00000000-0005-0000-0000-00000A440000}"/>
    <cellStyle name="Normal 2 2 3 3 3 2 2 12" xfId="16035" xr:uid="{00000000-0005-0000-0000-00000B440000}"/>
    <cellStyle name="Normal 2 2 3 3 3 2 2 12 2" xfId="16036" xr:uid="{00000000-0005-0000-0000-00000C440000}"/>
    <cellStyle name="Normal 2 2 3 3 3 2 2 13" xfId="16037" xr:uid="{00000000-0005-0000-0000-00000D440000}"/>
    <cellStyle name="Normal 2 2 3 3 3 2 2 13 2" xfId="16038" xr:uid="{00000000-0005-0000-0000-00000E440000}"/>
    <cellStyle name="Normal 2 2 3 3 3 2 2 14" xfId="16039" xr:uid="{00000000-0005-0000-0000-00000F440000}"/>
    <cellStyle name="Normal 2 2 3 3 3 2 2 14 2" xfId="16040" xr:uid="{00000000-0005-0000-0000-000010440000}"/>
    <cellStyle name="Normal 2 2 3 3 3 2 2 15" xfId="16041" xr:uid="{00000000-0005-0000-0000-000011440000}"/>
    <cellStyle name="Normal 2 2 3 3 3 2 2 15 2" xfId="16042" xr:uid="{00000000-0005-0000-0000-000012440000}"/>
    <cellStyle name="Normal 2 2 3 3 3 2 2 16" xfId="16043" xr:uid="{00000000-0005-0000-0000-000013440000}"/>
    <cellStyle name="Normal 2 2 3 3 3 2 2 16 2" xfId="16044" xr:uid="{00000000-0005-0000-0000-000014440000}"/>
    <cellStyle name="Normal 2 2 3 3 3 2 2 17" xfId="16045" xr:uid="{00000000-0005-0000-0000-000015440000}"/>
    <cellStyle name="Normal 2 2 3 3 3 2 2 17 2" xfId="16046" xr:uid="{00000000-0005-0000-0000-000016440000}"/>
    <cellStyle name="Normal 2 2 3 3 3 2 2 18" xfId="16047" xr:uid="{00000000-0005-0000-0000-000017440000}"/>
    <cellStyle name="Normal 2 2 3 3 3 2 2 18 2" xfId="16048" xr:uid="{00000000-0005-0000-0000-000018440000}"/>
    <cellStyle name="Normal 2 2 3 3 3 2 2 19" xfId="16049" xr:uid="{00000000-0005-0000-0000-000019440000}"/>
    <cellStyle name="Normal 2 2 3 3 3 2 2 19 2" xfId="16050" xr:uid="{00000000-0005-0000-0000-00001A440000}"/>
    <cellStyle name="Normal 2 2 3 3 3 2 2 2" xfId="16051" xr:uid="{00000000-0005-0000-0000-00001B440000}"/>
    <cellStyle name="Normal 2 2 3 3 3 2 2 2 2" xfId="16052" xr:uid="{00000000-0005-0000-0000-00001C440000}"/>
    <cellStyle name="Normal 2 2 3 3 3 2 2 20" xfId="16053" xr:uid="{00000000-0005-0000-0000-00001D440000}"/>
    <cellStyle name="Normal 2 2 3 3 3 2 2 20 2" xfId="16054" xr:uid="{00000000-0005-0000-0000-00001E440000}"/>
    <cellStyle name="Normal 2 2 3 3 3 2 2 21" xfId="16055" xr:uid="{00000000-0005-0000-0000-00001F440000}"/>
    <cellStyle name="Normal 2 2 3 3 3 2 2 21 2" xfId="16056" xr:uid="{00000000-0005-0000-0000-000020440000}"/>
    <cellStyle name="Normal 2 2 3 3 3 2 2 22" xfId="16057" xr:uid="{00000000-0005-0000-0000-000021440000}"/>
    <cellStyle name="Normal 2 2 3 3 3 2 2 3" xfId="16058" xr:uid="{00000000-0005-0000-0000-000022440000}"/>
    <cellStyle name="Normal 2 2 3 3 3 2 2 3 2" xfId="16059" xr:uid="{00000000-0005-0000-0000-000023440000}"/>
    <cellStyle name="Normal 2 2 3 3 3 2 2 4" xfId="16060" xr:uid="{00000000-0005-0000-0000-000024440000}"/>
    <cellStyle name="Normal 2 2 3 3 3 2 2 4 2" xfId="16061" xr:uid="{00000000-0005-0000-0000-000025440000}"/>
    <cellStyle name="Normal 2 2 3 3 3 2 2 5" xfId="16062" xr:uid="{00000000-0005-0000-0000-000026440000}"/>
    <cellStyle name="Normal 2 2 3 3 3 2 2 5 2" xfId="16063" xr:uid="{00000000-0005-0000-0000-000027440000}"/>
    <cellStyle name="Normal 2 2 3 3 3 2 2 6" xfId="16064" xr:uid="{00000000-0005-0000-0000-000028440000}"/>
    <cellStyle name="Normal 2 2 3 3 3 2 2 6 2" xfId="16065" xr:uid="{00000000-0005-0000-0000-000029440000}"/>
    <cellStyle name="Normal 2 2 3 3 3 2 2 7" xfId="16066" xr:uid="{00000000-0005-0000-0000-00002A440000}"/>
    <cellStyle name="Normal 2 2 3 3 3 2 2 7 2" xfId="16067" xr:uid="{00000000-0005-0000-0000-00002B440000}"/>
    <cellStyle name="Normal 2 2 3 3 3 2 2 8" xfId="16068" xr:uid="{00000000-0005-0000-0000-00002C440000}"/>
    <cellStyle name="Normal 2 2 3 3 3 2 2 8 2" xfId="16069" xr:uid="{00000000-0005-0000-0000-00002D440000}"/>
    <cellStyle name="Normal 2 2 3 3 3 2 2 9" xfId="16070" xr:uid="{00000000-0005-0000-0000-00002E440000}"/>
    <cellStyle name="Normal 2 2 3 3 3 2 2 9 2" xfId="16071" xr:uid="{00000000-0005-0000-0000-00002F440000}"/>
    <cellStyle name="Normal 2 2 3 3 3 2 20" xfId="16072" xr:uid="{00000000-0005-0000-0000-000030440000}"/>
    <cellStyle name="Normal 2 2 3 3 3 2 20 2" xfId="16073" xr:uid="{00000000-0005-0000-0000-000031440000}"/>
    <cellStyle name="Normal 2 2 3 3 3 2 21" xfId="16074" xr:uid="{00000000-0005-0000-0000-000032440000}"/>
    <cellStyle name="Normal 2 2 3 3 3 2 21 2" xfId="16075" xr:uid="{00000000-0005-0000-0000-000033440000}"/>
    <cellStyle name="Normal 2 2 3 3 3 2 22" xfId="16076" xr:uid="{00000000-0005-0000-0000-000034440000}"/>
    <cellStyle name="Normal 2 2 3 3 3 2 22 2" xfId="16077" xr:uid="{00000000-0005-0000-0000-000035440000}"/>
    <cellStyle name="Normal 2 2 3 3 3 2 23" xfId="16078" xr:uid="{00000000-0005-0000-0000-000036440000}"/>
    <cellStyle name="Normal 2 2 3 3 3 2 23 2" xfId="16079" xr:uid="{00000000-0005-0000-0000-000037440000}"/>
    <cellStyle name="Normal 2 2 3 3 3 2 24" xfId="16080" xr:uid="{00000000-0005-0000-0000-000038440000}"/>
    <cellStyle name="Normal 2 2 3 3 3 2 3" xfId="16081" xr:uid="{00000000-0005-0000-0000-000039440000}"/>
    <cellStyle name="Normal 2 2 3 3 3 2 3 10" xfId="16082" xr:uid="{00000000-0005-0000-0000-00003A440000}"/>
    <cellStyle name="Normal 2 2 3 3 3 2 3 10 2" xfId="16083" xr:uid="{00000000-0005-0000-0000-00003B440000}"/>
    <cellStyle name="Normal 2 2 3 3 3 2 3 11" xfId="16084" xr:uid="{00000000-0005-0000-0000-00003C440000}"/>
    <cellStyle name="Normal 2 2 3 3 3 2 3 11 2" xfId="16085" xr:uid="{00000000-0005-0000-0000-00003D440000}"/>
    <cellStyle name="Normal 2 2 3 3 3 2 3 12" xfId="16086" xr:uid="{00000000-0005-0000-0000-00003E440000}"/>
    <cellStyle name="Normal 2 2 3 3 3 2 3 12 2" xfId="16087" xr:uid="{00000000-0005-0000-0000-00003F440000}"/>
    <cellStyle name="Normal 2 2 3 3 3 2 3 13" xfId="16088" xr:uid="{00000000-0005-0000-0000-000040440000}"/>
    <cellStyle name="Normal 2 2 3 3 3 2 3 13 2" xfId="16089" xr:uid="{00000000-0005-0000-0000-000041440000}"/>
    <cellStyle name="Normal 2 2 3 3 3 2 3 14" xfId="16090" xr:uid="{00000000-0005-0000-0000-000042440000}"/>
    <cellStyle name="Normal 2 2 3 3 3 2 3 14 2" xfId="16091" xr:uid="{00000000-0005-0000-0000-000043440000}"/>
    <cellStyle name="Normal 2 2 3 3 3 2 3 15" xfId="16092" xr:uid="{00000000-0005-0000-0000-000044440000}"/>
    <cellStyle name="Normal 2 2 3 3 3 2 3 15 2" xfId="16093" xr:uid="{00000000-0005-0000-0000-000045440000}"/>
    <cellStyle name="Normal 2 2 3 3 3 2 3 16" xfId="16094" xr:uid="{00000000-0005-0000-0000-000046440000}"/>
    <cellStyle name="Normal 2 2 3 3 3 2 3 16 2" xfId="16095" xr:uid="{00000000-0005-0000-0000-000047440000}"/>
    <cellStyle name="Normal 2 2 3 3 3 2 3 17" xfId="16096" xr:uid="{00000000-0005-0000-0000-000048440000}"/>
    <cellStyle name="Normal 2 2 3 3 3 2 3 17 2" xfId="16097" xr:uid="{00000000-0005-0000-0000-000049440000}"/>
    <cellStyle name="Normal 2 2 3 3 3 2 3 18" xfId="16098" xr:uid="{00000000-0005-0000-0000-00004A440000}"/>
    <cellStyle name="Normal 2 2 3 3 3 2 3 18 2" xfId="16099" xr:uid="{00000000-0005-0000-0000-00004B440000}"/>
    <cellStyle name="Normal 2 2 3 3 3 2 3 19" xfId="16100" xr:uid="{00000000-0005-0000-0000-00004C440000}"/>
    <cellStyle name="Normal 2 2 3 3 3 2 3 19 2" xfId="16101" xr:uid="{00000000-0005-0000-0000-00004D440000}"/>
    <cellStyle name="Normal 2 2 3 3 3 2 3 2" xfId="16102" xr:uid="{00000000-0005-0000-0000-00004E440000}"/>
    <cellStyle name="Normal 2 2 3 3 3 2 3 2 2" xfId="16103" xr:uid="{00000000-0005-0000-0000-00004F440000}"/>
    <cellStyle name="Normal 2 2 3 3 3 2 3 20" xfId="16104" xr:uid="{00000000-0005-0000-0000-000050440000}"/>
    <cellStyle name="Normal 2 2 3 3 3 2 3 20 2" xfId="16105" xr:uid="{00000000-0005-0000-0000-000051440000}"/>
    <cellStyle name="Normal 2 2 3 3 3 2 3 21" xfId="16106" xr:uid="{00000000-0005-0000-0000-000052440000}"/>
    <cellStyle name="Normal 2 2 3 3 3 2 3 21 2" xfId="16107" xr:uid="{00000000-0005-0000-0000-000053440000}"/>
    <cellStyle name="Normal 2 2 3 3 3 2 3 22" xfId="16108" xr:uid="{00000000-0005-0000-0000-000054440000}"/>
    <cellStyle name="Normal 2 2 3 3 3 2 3 3" xfId="16109" xr:uid="{00000000-0005-0000-0000-000055440000}"/>
    <cellStyle name="Normal 2 2 3 3 3 2 3 3 2" xfId="16110" xr:uid="{00000000-0005-0000-0000-000056440000}"/>
    <cellStyle name="Normal 2 2 3 3 3 2 3 4" xfId="16111" xr:uid="{00000000-0005-0000-0000-000057440000}"/>
    <cellStyle name="Normal 2 2 3 3 3 2 3 4 2" xfId="16112" xr:uid="{00000000-0005-0000-0000-000058440000}"/>
    <cellStyle name="Normal 2 2 3 3 3 2 3 5" xfId="16113" xr:uid="{00000000-0005-0000-0000-000059440000}"/>
    <cellStyle name="Normal 2 2 3 3 3 2 3 5 2" xfId="16114" xr:uid="{00000000-0005-0000-0000-00005A440000}"/>
    <cellStyle name="Normal 2 2 3 3 3 2 3 6" xfId="16115" xr:uid="{00000000-0005-0000-0000-00005B440000}"/>
    <cellStyle name="Normal 2 2 3 3 3 2 3 6 2" xfId="16116" xr:uid="{00000000-0005-0000-0000-00005C440000}"/>
    <cellStyle name="Normal 2 2 3 3 3 2 3 7" xfId="16117" xr:uid="{00000000-0005-0000-0000-00005D440000}"/>
    <cellStyle name="Normal 2 2 3 3 3 2 3 7 2" xfId="16118" xr:uid="{00000000-0005-0000-0000-00005E440000}"/>
    <cellStyle name="Normal 2 2 3 3 3 2 3 8" xfId="16119" xr:uid="{00000000-0005-0000-0000-00005F440000}"/>
    <cellStyle name="Normal 2 2 3 3 3 2 3 8 2" xfId="16120" xr:uid="{00000000-0005-0000-0000-000060440000}"/>
    <cellStyle name="Normal 2 2 3 3 3 2 3 9" xfId="16121" xr:uid="{00000000-0005-0000-0000-000061440000}"/>
    <cellStyle name="Normal 2 2 3 3 3 2 3 9 2" xfId="16122" xr:uid="{00000000-0005-0000-0000-000062440000}"/>
    <cellStyle name="Normal 2 2 3 3 3 2 4" xfId="16123" xr:uid="{00000000-0005-0000-0000-000063440000}"/>
    <cellStyle name="Normal 2 2 3 3 3 2 4 2" xfId="16124" xr:uid="{00000000-0005-0000-0000-000064440000}"/>
    <cellStyle name="Normal 2 2 3 3 3 2 5" xfId="16125" xr:uid="{00000000-0005-0000-0000-000065440000}"/>
    <cellStyle name="Normal 2 2 3 3 3 2 5 2" xfId="16126" xr:uid="{00000000-0005-0000-0000-000066440000}"/>
    <cellStyle name="Normal 2 2 3 3 3 2 6" xfId="16127" xr:uid="{00000000-0005-0000-0000-000067440000}"/>
    <cellStyle name="Normal 2 2 3 3 3 2 6 2" xfId="16128" xr:uid="{00000000-0005-0000-0000-000068440000}"/>
    <cellStyle name="Normal 2 2 3 3 3 2 7" xfId="16129" xr:uid="{00000000-0005-0000-0000-000069440000}"/>
    <cellStyle name="Normal 2 2 3 3 3 2 7 2" xfId="16130" xr:uid="{00000000-0005-0000-0000-00006A440000}"/>
    <cellStyle name="Normal 2 2 3 3 3 2 8" xfId="16131" xr:uid="{00000000-0005-0000-0000-00006B440000}"/>
    <cellStyle name="Normal 2 2 3 3 3 2 8 2" xfId="16132" xr:uid="{00000000-0005-0000-0000-00006C440000}"/>
    <cellStyle name="Normal 2 2 3 3 3 2 9" xfId="16133" xr:uid="{00000000-0005-0000-0000-00006D440000}"/>
    <cellStyle name="Normal 2 2 3 3 3 2 9 2" xfId="16134" xr:uid="{00000000-0005-0000-0000-00006E440000}"/>
    <cellStyle name="Normal 2 2 3 3 3 20" xfId="16135" xr:uid="{00000000-0005-0000-0000-00006F440000}"/>
    <cellStyle name="Normal 2 2 3 3 3 20 2" xfId="16136" xr:uid="{00000000-0005-0000-0000-000070440000}"/>
    <cellStyle name="Normal 2 2 3 3 3 21" xfId="16137" xr:uid="{00000000-0005-0000-0000-000071440000}"/>
    <cellStyle name="Normal 2 2 3 3 3 21 2" xfId="16138" xr:uid="{00000000-0005-0000-0000-000072440000}"/>
    <cellStyle name="Normal 2 2 3 3 3 22" xfId="16139" xr:uid="{00000000-0005-0000-0000-000073440000}"/>
    <cellStyle name="Normal 2 2 3 3 3 22 2" xfId="16140" xr:uid="{00000000-0005-0000-0000-000074440000}"/>
    <cellStyle name="Normal 2 2 3 3 3 23" xfId="16141" xr:uid="{00000000-0005-0000-0000-000075440000}"/>
    <cellStyle name="Normal 2 2 3 3 3 23 2" xfId="16142" xr:uid="{00000000-0005-0000-0000-000076440000}"/>
    <cellStyle name="Normal 2 2 3 3 3 24" xfId="16143" xr:uid="{00000000-0005-0000-0000-000077440000}"/>
    <cellStyle name="Normal 2 2 3 3 3 24 2" xfId="16144" xr:uid="{00000000-0005-0000-0000-000078440000}"/>
    <cellStyle name="Normal 2 2 3 3 3 25" xfId="16145" xr:uid="{00000000-0005-0000-0000-000079440000}"/>
    <cellStyle name="Normal 2 2 3 3 3 25 2" xfId="16146" xr:uid="{00000000-0005-0000-0000-00007A440000}"/>
    <cellStyle name="Normal 2 2 3 3 3 26" xfId="16147" xr:uid="{00000000-0005-0000-0000-00007B440000}"/>
    <cellStyle name="Normal 2 2 3 3 3 26 2" xfId="16148" xr:uid="{00000000-0005-0000-0000-00007C440000}"/>
    <cellStyle name="Normal 2 2 3 3 3 27" xfId="16149" xr:uid="{00000000-0005-0000-0000-00007D440000}"/>
    <cellStyle name="Normal 2 2 3 3 3 3" xfId="16150" xr:uid="{00000000-0005-0000-0000-00007E440000}"/>
    <cellStyle name="Normal 2 2 3 3 3 3 10" xfId="16151" xr:uid="{00000000-0005-0000-0000-00007F440000}"/>
    <cellStyle name="Normal 2 2 3 3 3 3 10 2" xfId="16152" xr:uid="{00000000-0005-0000-0000-000080440000}"/>
    <cellStyle name="Normal 2 2 3 3 3 3 11" xfId="16153" xr:uid="{00000000-0005-0000-0000-000081440000}"/>
    <cellStyle name="Normal 2 2 3 3 3 3 11 2" xfId="16154" xr:uid="{00000000-0005-0000-0000-000082440000}"/>
    <cellStyle name="Normal 2 2 3 3 3 3 12" xfId="16155" xr:uid="{00000000-0005-0000-0000-000083440000}"/>
    <cellStyle name="Normal 2 2 3 3 3 3 12 2" xfId="16156" xr:uid="{00000000-0005-0000-0000-000084440000}"/>
    <cellStyle name="Normal 2 2 3 3 3 3 13" xfId="16157" xr:uid="{00000000-0005-0000-0000-000085440000}"/>
    <cellStyle name="Normal 2 2 3 3 3 3 13 2" xfId="16158" xr:uid="{00000000-0005-0000-0000-000086440000}"/>
    <cellStyle name="Normal 2 2 3 3 3 3 14" xfId="16159" xr:uid="{00000000-0005-0000-0000-000087440000}"/>
    <cellStyle name="Normal 2 2 3 3 3 3 14 2" xfId="16160" xr:uid="{00000000-0005-0000-0000-000088440000}"/>
    <cellStyle name="Normal 2 2 3 3 3 3 15" xfId="16161" xr:uid="{00000000-0005-0000-0000-000089440000}"/>
    <cellStyle name="Normal 2 2 3 3 3 3 15 2" xfId="16162" xr:uid="{00000000-0005-0000-0000-00008A440000}"/>
    <cellStyle name="Normal 2 2 3 3 3 3 16" xfId="16163" xr:uid="{00000000-0005-0000-0000-00008B440000}"/>
    <cellStyle name="Normal 2 2 3 3 3 3 16 2" xfId="16164" xr:uid="{00000000-0005-0000-0000-00008C440000}"/>
    <cellStyle name="Normal 2 2 3 3 3 3 17" xfId="16165" xr:uid="{00000000-0005-0000-0000-00008D440000}"/>
    <cellStyle name="Normal 2 2 3 3 3 3 17 2" xfId="16166" xr:uid="{00000000-0005-0000-0000-00008E440000}"/>
    <cellStyle name="Normal 2 2 3 3 3 3 18" xfId="16167" xr:uid="{00000000-0005-0000-0000-00008F440000}"/>
    <cellStyle name="Normal 2 2 3 3 3 3 18 2" xfId="16168" xr:uid="{00000000-0005-0000-0000-000090440000}"/>
    <cellStyle name="Normal 2 2 3 3 3 3 19" xfId="16169" xr:uid="{00000000-0005-0000-0000-000091440000}"/>
    <cellStyle name="Normal 2 2 3 3 3 3 19 2" xfId="16170" xr:uid="{00000000-0005-0000-0000-000092440000}"/>
    <cellStyle name="Normal 2 2 3 3 3 3 2" xfId="16171" xr:uid="{00000000-0005-0000-0000-000093440000}"/>
    <cellStyle name="Normal 2 2 3 3 3 3 2 10" xfId="16172" xr:uid="{00000000-0005-0000-0000-000094440000}"/>
    <cellStyle name="Normal 2 2 3 3 3 3 2 10 2" xfId="16173" xr:uid="{00000000-0005-0000-0000-000095440000}"/>
    <cellStyle name="Normal 2 2 3 3 3 3 2 11" xfId="16174" xr:uid="{00000000-0005-0000-0000-000096440000}"/>
    <cellStyle name="Normal 2 2 3 3 3 3 2 11 2" xfId="16175" xr:uid="{00000000-0005-0000-0000-000097440000}"/>
    <cellStyle name="Normal 2 2 3 3 3 3 2 12" xfId="16176" xr:uid="{00000000-0005-0000-0000-000098440000}"/>
    <cellStyle name="Normal 2 2 3 3 3 3 2 12 2" xfId="16177" xr:uid="{00000000-0005-0000-0000-000099440000}"/>
    <cellStyle name="Normal 2 2 3 3 3 3 2 13" xfId="16178" xr:uid="{00000000-0005-0000-0000-00009A440000}"/>
    <cellStyle name="Normal 2 2 3 3 3 3 2 13 2" xfId="16179" xr:uid="{00000000-0005-0000-0000-00009B440000}"/>
    <cellStyle name="Normal 2 2 3 3 3 3 2 14" xfId="16180" xr:uid="{00000000-0005-0000-0000-00009C440000}"/>
    <cellStyle name="Normal 2 2 3 3 3 3 2 14 2" xfId="16181" xr:uid="{00000000-0005-0000-0000-00009D440000}"/>
    <cellStyle name="Normal 2 2 3 3 3 3 2 15" xfId="16182" xr:uid="{00000000-0005-0000-0000-00009E440000}"/>
    <cellStyle name="Normal 2 2 3 3 3 3 2 15 2" xfId="16183" xr:uid="{00000000-0005-0000-0000-00009F440000}"/>
    <cellStyle name="Normal 2 2 3 3 3 3 2 16" xfId="16184" xr:uid="{00000000-0005-0000-0000-0000A0440000}"/>
    <cellStyle name="Normal 2 2 3 3 3 3 2 16 2" xfId="16185" xr:uid="{00000000-0005-0000-0000-0000A1440000}"/>
    <cellStyle name="Normal 2 2 3 3 3 3 2 17" xfId="16186" xr:uid="{00000000-0005-0000-0000-0000A2440000}"/>
    <cellStyle name="Normal 2 2 3 3 3 3 2 17 2" xfId="16187" xr:uid="{00000000-0005-0000-0000-0000A3440000}"/>
    <cellStyle name="Normal 2 2 3 3 3 3 2 18" xfId="16188" xr:uid="{00000000-0005-0000-0000-0000A4440000}"/>
    <cellStyle name="Normal 2 2 3 3 3 3 2 18 2" xfId="16189" xr:uid="{00000000-0005-0000-0000-0000A5440000}"/>
    <cellStyle name="Normal 2 2 3 3 3 3 2 19" xfId="16190" xr:uid="{00000000-0005-0000-0000-0000A6440000}"/>
    <cellStyle name="Normal 2 2 3 3 3 3 2 19 2" xfId="16191" xr:uid="{00000000-0005-0000-0000-0000A7440000}"/>
    <cellStyle name="Normal 2 2 3 3 3 3 2 2" xfId="16192" xr:uid="{00000000-0005-0000-0000-0000A8440000}"/>
    <cellStyle name="Normal 2 2 3 3 3 3 2 2 2" xfId="16193" xr:uid="{00000000-0005-0000-0000-0000A9440000}"/>
    <cellStyle name="Normal 2 2 3 3 3 3 2 20" xfId="16194" xr:uid="{00000000-0005-0000-0000-0000AA440000}"/>
    <cellStyle name="Normal 2 2 3 3 3 3 2 20 2" xfId="16195" xr:uid="{00000000-0005-0000-0000-0000AB440000}"/>
    <cellStyle name="Normal 2 2 3 3 3 3 2 21" xfId="16196" xr:uid="{00000000-0005-0000-0000-0000AC440000}"/>
    <cellStyle name="Normal 2 2 3 3 3 3 2 21 2" xfId="16197" xr:uid="{00000000-0005-0000-0000-0000AD440000}"/>
    <cellStyle name="Normal 2 2 3 3 3 3 2 22" xfId="16198" xr:uid="{00000000-0005-0000-0000-0000AE440000}"/>
    <cellStyle name="Normal 2 2 3 3 3 3 2 3" xfId="16199" xr:uid="{00000000-0005-0000-0000-0000AF440000}"/>
    <cellStyle name="Normal 2 2 3 3 3 3 2 3 2" xfId="16200" xr:uid="{00000000-0005-0000-0000-0000B0440000}"/>
    <cellStyle name="Normal 2 2 3 3 3 3 2 4" xfId="16201" xr:uid="{00000000-0005-0000-0000-0000B1440000}"/>
    <cellStyle name="Normal 2 2 3 3 3 3 2 4 2" xfId="16202" xr:uid="{00000000-0005-0000-0000-0000B2440000}"/>
    <cellStyle name="Normal 2 2 3 3 3 3 2 5" xfId="16203" xr:uid="{00000000-0005-0000-0000-0000B3440000}"/>
    <cellStyle name="Normal 2 2 3 3 3 3 2 5 2" xfId="16204" xr:uid="{00000000-0005-0000-0000-0000B4440000}"/>
    <cellStyle name="Normal 2 2 3 3 3 3 2 6" xfId="16205" xr:uid="{00000000-0005-0000-0000-0000B5440000}"/>
    <cellStyle name="Normal 2 2 3 3 3 3 2 6 2" xfId="16206" xr:uid="{00000000-0005-0000-0000-0000B6440000}"/>
    <cellStyle name="Normal 2 2 3 3 3 3 2 7" xfId="16207" xr:uid="{00000000-0005-0000-0000-0000B7440000}"/>
    <cellStyle name="Normal 2 2 3 3 3 3 2 7 2" xfId="16208" xr:uid="{00000000-0005-0000-0000-0000B8440000}"/>
    <cellStyle name="Normal 2 2 3 3 3 3 2 8" xfId="16209" xr:uid="{00000000-0005-0000-0000-0000B9440000}"/>
    <cellStyle name="Normal 2 2 3 3 3 3 2 8 2" xfId="16210" xr:uid="{00000000-0005-0000-0000-0000BA440000}"/>
    <cellStyle name="Normal 2 2 3 3 3 3 2 9" xfId="16211" xr:uid="{00000000-0005-0000-0000-0000BB440000}"/>
    <cellStyle name="Normal 2 2 3 3 3 3 2 9 2" xfId="16212" xr:uid="{00000000-0005-0000-0000-0000BC440000}"/>
    <cellStyle name="Normal 2 2 3 3 3 3 20" xfId="16213" xr:uid="{00000000-0005-0000-0000-0000BD440000}"/>
    <cellStyle name="Normal 2 2 3 3 3 3 20 2" xfId="16214" xr:uid="{00000000-0005-0000-0000-0000BE440000}"/>
    <cellStyle name="Normal 2 2 3 3 3 3 21" xfId="16215" xr:uid="{00000000-0005-0000-0000-0000BF440000}"/>
    <cellStyle name="Normal 2 2 3 3 3 3 21 2" xfId="16216" xr:uid="{00000000-0005-0000-0000-0000C0440000}"/>
    <cellStyle name="Normal 2 2 3 3 3 3 22" xfId="16217" xr:uid="{00000000-0005-0000-0000-0000C1440000}"/>
    <cellStyle name="Normal 2 2 3 3 3 3 22 2" xfId="16218" xr:uid="{00000000-0005-0000-0000-0000C2440000}"/>
    <cellStyle name="Normal 2 2 3 3 3 3 23" xfId="16219" xr:uid="{00000000-0005-0000-0000-0000C3440000}"/>
    <cellStyle name="Normal 2 2 3 3 3 3 23 2" xfId="16220" xr:uid="{00000000-0005-0000-0000-0000C4440000}"/>
    <cellStyle name="Normal 2 2 3 3 3 3 24" xfId="16221" xr:uid="{00000000-0005-0000-0000-0000C5440000}"/>
    <cellStyle name="Normal 2 2 3 3 3 3 3" xfId="16222" xr:uid="{00000000-0005-0000-0000-0000C6440000}"/>
    <cellStyle name="Normal 2 2 3 3 3 3 3 10" xfId="16223" xr:uid="{00000000-0005-0000-0000-0000C7440000}"/>
    <cellStyle name="Normal 2 2 3 3 3 3 3 10 2" xfId="16224" xr:uid="{00000000-0005-0000-0000-0000C8440000}"/>
    <cellStyle name="Normal 2 2 3 3 3 3 3 11" xfId="16225" xr:uid="{00000000-0005-0000-0000-0000C9440000}"/>
    <cellStyle name="Normal 2 2 3 3 3 3 3 11 2" xfId="16226" xr:uid="{00000000-0005-0000-0000-0000CA440000}"/>
    <cellStyle name="Normal 2 2 3 3 3 3 3 12" xfId="16227" xr:uid="{00000000-0005-0000-0000-0000CB440000}"/>
    <cellStyle name="Normal 2 2 3 3 3 3 3 12 2" xfId="16228" xr:uid="{00000000-0005-0000-0000-0000CC440000}"/>
    <cellStyle name="Normal 2 2 3 3 3 3 3 13" xfId="16229" xr:uid="{00000000-0005-0000-0000-0000CD440000}"/>
    <cellStyle name="Normal 2 2 3 3 3 3 3 13 2" xfId="16230" xr:uid="{00000000-0005-0000-0000-0000CE440000}"/>
    <cellStyle name="Normal 2 2 3 3 3 3 3 14" xfId="16231" xr:uid="{00000000-0005-0000-0000-0000CF440000}"/>
    <cellStyle name="Normal 2 2 3 3 3 3 3 14 2" xfId="16232" xr:uid="{00000000-0005-0000-0000-0000D0440000}"/>
    <cellStyle name="Normal 2 2 3 3 3 3 3 15" xfId="16233" xr:uid="{00000000-0005-0000-0000-0000D1440000}"/>
    <cellStyle name="Normal 2 2 3 3 3 3 3 15 2" xfId="16234" xr:uid="{00000000-0005-0000-0000-0000D2440000}"/>
    <cellStyle name="Normal 2 2 3 3 3 3 3 16" xfId="16235" xr:uid="{00000000-0005-0000-0000-0000D3440000}"/>
    <cellStyle name="Normal 2 2 3 3 3 3 3 16 2" xfId="16236" xr:uid="{00000000-0005-0000-0000-0000D4440000}"/>
    <cellStyle name="Normal 2 2 3 3 3 3 3 17" xfId="16237" xr:uid="{00000000-0005-0000-0000-0000D5440000}"/>
    <cellStyle name="Normal 2 2 3 3 3 3 3 17 2" xfId="16238" xr:uid="{00000000-0005-0000-0000-0000D6440000}"/>
    <cellStyle name="Normal 2 2 3 3 3 3 3 18" xfId="16239" xr:uid="{00000000-0005-0000-0000-0000D7440000}"/>
    <cellStyle name="Normal 2 2 3 3 3 3 3 18 2" xfId="16240" xr:uid="{00000000-0005-0000-0000-0000D8440000}"/>
    <cellStyle name="Normal 2 2 3 3 3 3 3 19" xfId="16241" xr:uid="{00000000-0005-0000-0000-0000D9440000}"/>
    <cellStyle name="Normal 2 2 3 3 3 3 3 19 2" xfId="16242" xr:uid="{00000000-0005-0000-0000-0000DA440000}"/>
    <cellStyle name="Normal 2 2 3 3 3 3 3 2" xfId="16243" xr:uid="{00000000-0005-0000-0000-0000DB440000}"/>
    <cellStyle name="Normal 2 2 3 3 3 3 3 2 2" xfId="16244" xr:uid="{00000000-0005-0000-0000-0000DC440000}"/>
    <cellStyle name="Normal 2 2 3 3 3 3 3 20" xfId="16245" xr:uid="{00000000-0005-0000-0000-0000DD440000}"/>
    <cellStyle name="Normal 2 2 3 3 3 3 3 20 2" xfId="16246" xr:uid="{00000000-0005-0000-0000-0000DE440000}"/>
    <cellStyle name="Normal 2 2 3 3 3 3 3 21" xfId="16247" xr:uid="{00000000-0005-0000-0000-0000DF440000}"/>
    <cellStyle name="Normal 2 2 3 3 3 3 3 21 2" xfId="16248" xr:uid="{00000000-0005-0000-0000-0000E0440000}"/>
    <cellStyle name="Normal 2 2 3 3 3 3 3 22" xfId="16249" xr:uid="{00000000-0005-0000-0000-0000E1440000}"/>
    <cellStyle name="Normal 2 2 3 3 3 3 3 3" xfId="16250" xr:uid="{00000000-0005-0000-0000-0000E2440000}"/>
    <cellStyle name="Normal 2 2 3 3 3 3 3 3 2" xfId="16251" xr:uid="{00000000-0005-0000-0000-0000E3440000}"/>
    <cellStyle name="Normal 2 2 3 3 3 3 3 4" xfId="16252" xr:uid="{00000000-0005-0000-0000-0000E4440000}"/>
    <cellStyle name="Normal 2 2 3 3 3 3 3 4 2" xfId="16253" xr:uid="{00000000-0005-0000-0000-0000E5440000}"/>
    <cellStyle name="Normal 2 2 3 3 3 3 3 5" xfId="16254" xr:uid="{00000000-0005-0000-0000-0000E6440000}"/>
    <cellStyle name="Normal 2 2 3 3 3 3 3 5 2" xfId="16255" xr:uid="{00000000-0005-0000-0000-0000E7440000}"/>
    <cellStyle name="Normal 2 2 3 3 3 3 3 6" xfId="16256" xr:uid="{00000000-0005-0000-0000-0000E8440000}"/>
    <cellStyle name="Normal 2 2 3 3 3 3 3 6 2" xfId="16257" xr:uid="{00000000-0005-0000-0000-0000E9440000}"/>
    <cellStyle name="Normal 2 2 3 3 3 3 3 7" xfId="16258" xr:uid="{00000000-0005-0000-0000-0000EA440000}"/>
    <cellStyle name="Normal 2 2 3 3 3 3 3 7 2" xfId="16259" xr:uid="{00000000-0005-0000-0000-0000EB440000}"/>
    <cellStyle name="Normal 2 2 3 3 3 3 3 8" xfId="16260" xr:uid="{00000000-0005-0000-0000-0000EC440000}"/>
    <cellStyle name="Normal 2 2 3 3 3 3 3 8 2" xfId="16261" xr:uid="{00000000-0005-0000-0000-0000ED440000}"/>
    <cellStyle name="Normal 2 2 3 3 3 3 3 9" xfId="16262" xr:uid="{00000000-0005-0000-0000-0000EE440000}"/>
    <cellStyle name="Normal 2 2 3 3 3 3 3 9 2" xfId="16263" xr:uid="{00000000-0005-0000-0000-0000EF440000}"/>
    <cellStyle name="Normal 2 2 3 3 3 3 4" xfId="16264" xr:uid="{00000000-0005-0000-0000-0000F0440000}"/>
    <cellStyle name="Normal 2 2 3 3 3 3 4 2" xfId="16265" xr:uid="{00000000-0005-0000-0000-0000F1440000}"/>
    <cellStyle name="Normal 2 2 3 3 3 3 5" xfId="16266" xr:uid="{00000000-0005-0000-0000-0000F2440000}"/>
    <cellStyle name="Normal 2 2 3 3 3 3 5 2" xfId="16267" xr:uid="{00000000-0005-0000-0000-0000F3440000}"/>
    <cellStyle name="Normal 2 2 3 3 3 3 6" xfId="16268" xr:uid="{00000000-0005-0000-0000-0000F4440000}"/>
    <cellStyle name="Normal 2 2 3 3 3 3 6 2" xfId="16269" xr:uid="{00000000-0005-0000-0000-0000F5440000}"/>
    <cellStyle name="Normal 2 2 3 3 3 3 7" xfId="16270" xr:uid="{00000000-0005-0000-0000-0000F6440000}"/>
    <cellStyle name="Normal 2 2 3 3 3 3 7 2" xfId="16271" xr:uid="{00000000-0005-0000-0000-0000F7440000}"/>
    <cellStyle name="Normal 2 2 3 3 3 3 8" xfId="16272" xr:uid="{00000000-0005-0000-0000-0000F8440000}"/>
    <cellStyle name="Normal 2 2 3 3 3 3 8 2" xfId="16273" xr:uid="{00000000-0005-0000-0000-0000F9440000}"/>
    <cellStyle name="Normal 2 2 3 3 3 3 9" xfId="16274" xr:uid="{00000000-0005-0000-0000-0000FA440000}"/>
    <cellStyle name="Normal 2 2 3 3 3 3 9 2" xfId="16275" xr:uid="{00000000-0005-0000-0000-0000FB440000}"/>
    <cellStyle name="Normal 2 2 3 3 3 4" xfId="16276" xr:uid="{00000000-0005-0000-0000-0000FC440000}"/>
    <cellStyle name="Normal 2 2 3 3 3 4 10" xfId="16277" xr:uid="{00000000-0005-0000-0000-0000FD440000}"/>
    <cellStyle name="Normal 2 2 3 3 3 4 10 2" xfId="16278" xr:uid="{00000000-0005-0000-0000-0000FE440000}"/>
    <cellStyle name="Normal 2 2 3 3 3 4 11" xfId="16279" xr:uid="{00000000-0005-0000-0000-0000FF440000}"/>
    <cellStyle name="Normal 2 2 3 3 3 4 11 2" xfId="16280" xr:uid="{00000000-0005-0000-0000-000000450000}"/>
    <cellStyle name="Normal 2 2 3 3 3 4 12" xfId="16281" xr:uid="{00000000-0005-0000-0000-000001450000}"/>
    <cellStyle name="Normal 2 2 3 3 3 4 12 2" xfId="16282" xr:uid="{00000000-0005-0000-0000-000002450000}"/>
    <cellStyle name="Normal 2 2 3 3 3 4 13" xfId="16283" xr:uid="{00000000-0005-0000-0000-000003450000}"/>
    <cellStyle name="Normal 2 2 3 3 3 4 13 2" xfId="16284" xr:uid="{00000000-0005-0000-0000-000004450000}"/>
    <cellStyle name="Normal 2 2 3 3 3 4 14" xfId="16285" xr:uid="{00000000-0005-0000-0000-000005450000}"/>
    <cellStyle name="Normal 2 2 3 3 3 4 14 2" xfId="16286" xr:uid="{00000000-0005-0000-0000-000006450000}"/>
    <cellStyle name="Normal 2 2 3 3 3 4 15" xfId="16287" xr:uid="{00000000-0005-0000-0000-000007450000}"/>
    <cellStyle name="Normal 2 2 3 3 3 4 15 2" xfId="16288" xr:uid="{00000000-0005-0000-0000-000008450000}"/>
    <cellStyle name="Normal 2 2 3 3 3 4 16" xfId="16289" xr:uid="{00000000-0005-0000-0000-000009450000}"/>
    <cellStyle name="Normal 2 2 3 3 3 4 16 2" xfId="16290" xr:uid="{00000000-0005-0000-0000-00000A450000}"/>
    <cellStyle name="Normal 2 2 3 3 3 4 17" xfId="16291" xr:uid="{00000000-0005-0000-0000-00000B450000}"/>
    <cellStyle name="Normal 2 2 3 3 3 4 17 2" xfId="16292" xr:uid="{00000000-0005-0000-0000-00000C450000}"/>
    <cellStyle name="Normal 2 2 3 3 3 4 18" xfId="16293" xr:uid="{00000000-0005-0000-0000-00000D450000}"/>
    <cellStyle name="Normal 2 2 3 3 3 4 18 2" xfId="16294" xr:uid="{00000000-0005-0000-0000-00000E450000}"/>
    <cellStyle name="Normal 2 2 3 3 3 4 19" xfId="16295" xr:uid="{00000000-0005-0000-0000-00000F450000}"/>
    <cellStyle name="Normal 2 2 3 3 3 4 19 2" xfId="16296" xr:uid="{00000000-0005-0000-0000-000010450000}"/>
    <cellStyle name="Normal 2 2 3 3 3 4 2" xfId="16297" xr:uid="{00000000-0005-0000-0000-000011450000}"/>
    <cellStyle name="Normal 2 2 3 3 3 4 2 10" xfId="16298" xr:uid="{00000000-0005-0000-0000-000012450000}"/>
    <cellStyle name="Normal 2 2 3 3 3 4 2 10 2" xfId="16299" xr:uid="{00000000-0005-0000-0000-000013450000}"/>
    <cellStyle name="Normal 2 2 3 3 3 4 2 11" xfId="16300" xr:uid="{00000000-0005-0000-0000-000014450000}"/>
    <cellStyle name="Normal 2 2 3 3 3 4 2 11 2" xfId="16301" xr:uid="{00000000-0005-0000-0000-000015450000}"/>
    <cellStyle name="Normal 2 2 3 3 3 4 2 12" xfId="16302" xr:uid="{00000000-0005-0000-0000-000016450000}"/>
    <cellStyle name="Normal 2 2 3 3 3 4 2 12 2" xfId="16303" xr:uid="{00000000-0005-0000-0000-000017450000}"/>
    <cellStyle name="Normal 2 2 3 3 3 4 2 13" xfId="16304" xr:uid="{00000000-0005-0000-0000-000018450000}"/>
    <cellStyle name="Normal 2 2 3 3 3 4 2 13 2" xfId="16305" xr:uid="{00000000-0005-0000-0000-000019450000}"/>
    <cellStyle name="Normal 2 2 3 3 3 4 2 14" xfId="16306" xr:uid="{00000000-0005-0000-0000-00001A450000}"/>
    <cellStyle name="Normal 2 2 3 3 3 4 2 14 2" xfId="16307" xr:uid="{00000000-0005-0000-0000-00001B450000}"/>
    <cellStyle name="Normal 2 2 3 3 3 4 2 15" xfId="16308" xr:uid="{00000000-0005-0000-0000-00001C450000}"/>
    <cellStyle name="Normal 2 2 3 3 3 4 2 15 2" xfId="16309" xr:uid="{00000000-0005-0000-0000-00001D450000}"/>
    <cellStyle name="Normal 2 2 3 3 3 4 2 16" xfId="16310" xr:uid="{00000000-0005-0000-0000-00001E450000}"/>
    <cellStyle name="Normal 2 2 3 3 3 4 2 16 2" xfId="16311" xr:uid="{00000000-0005-0000-0000-00001F450000}"/>
    <cellStyle name="Normal 2 2 3 3 3 4 2 17" xfId="16312" xr:uid="{00000000-0005-0000-0000-000020450000}"/>
    <cellStyle name="Normal 2 2 3 3 3 4 2 17 2" xfId="16313" xr:uid="{00000000-0005-0000-0000-000021450000}"/>
    <cellStyle name="Normal 2 2 3 3 3 4 2 18" xfId="16314" xr:uid="{00000000-0005-0000-0000-000022450000}"/>
    <cellStyle name="Normal 2 2 3 3 3 4 2 18 2" xfId="16315" xr:uid="{00000000-0005-0000-0000-000023450000}"/>
    <cellStyle name="Normal 2 2 3 3 3 4 2 19" xfId="16316" xr:uid="{00000000-0005-0000-0000-000024450000}"/>
    <cellStyle name="Normal 2 2 3 3 3 4 2 19 2" xfId="16317" xr:uid="{00000000-0005-0000-0000-000025450000}"/>
    <cellStyle name="Normal 2 2 3 3 3 4 2 2" xfId="16318" xr:uid="{00000000-0005-0000-0000-000026450000}"/>
    <cellStyle name="Normal 2 2 3 3 3 4 2 2 2" xfId="16319" xr:uid="{00000000-0005-0000-0000-000027450000}"/>
    <cellStyle name="Normal 2 2 3 3 3 4 2 20" xfId="16320" xr:uid="{00000000-0005-0000-0000-000028450000}"/>
    <cellStyle name="Normal 2 2 3 3 3 4 2 20 2" xfId="16321" xr:uid="{00000000-0005-0000-0000-000029450000}"/>
    <cellStyle name="Normal 2 2 3 3 3 4 2 21" xfId="16322" xr:uid="{00000000-0005-0000-0000-00002A450000}"/>
    <cellStyle name="Normal 2 2 3 3 3 4 2 21 2" xfId="16323" xr:uid="{00000000-0005-0000-0000-00002B450000}"/>
    <cellStyle name="Normal 2 2 3 3 3 4 2 22" xfId="16324" xr:uid="{00000000-0005-0000-0000-00002C450000}"/>
    <cellStyle name="Normal 2 2 3 3 3 4 2 3" xfId="16325" xr:uid="{00000000-0005-0000-0000-00002D450000}"/>
    <cellStyle name="Normal 2 2 3 3 3 4 2 3 2" xfId="16326" xr:uid="{00000000-0005-0000-0000-00002E450000}"/>
    <cellStyle name="Normal 2 2 3 3 3 4 2 4" xfId="16327" xr:uid="{00000000-0005-0000-0000-00002F450000}"/>
    <cellStyle name="Normal 2 2 3 3 3 4 2 4 2" xfId="16328" xr:uid="{00000000-0005-0000-0000-000030450000}"/>
    <cellStyle name="Normal 2 2 3 3 3 4 2 5" xfId="16329" xr:uid="{00000000-0005-0000-0000-000031450000}"/>
    <cellStyle name="Normal 2 2 3 3 3 4 2 5 2" xfId="16330" xr:uid="{00000000-0005-0000-0000-000032450000}"/>
    <cellStyle name="Normal 2 2 3 3 3 4 2 6" xfId="16331" xr:uid="{00000000-0005-0000-0000-000033450000}"/>
    <cellStyle name="Normal 2 2 3 3 3 4 2 6 2" xfId="16332" xr:uid="{00000000-0005-0000-0000-000034450000}"/>
    <cellStyle name="Normal 2 2 3 3 3 4 2 7" xfId="16333" xr:uid="{00000000-0005-0000-0000-000035450000}"/>
    <cellStyle name="Normal 2 2 3 3 3 4 2 7 2" xfId="16334" xr:uid="{00000000-0005-0000-0000-000036450000}"/>
    <cellStyle name="Normal 2 2 3 3 3 4 2 8" xfId="16335" xr:uid="{00000000-0005-0000-0000-000037450000}"/>
    <cellStyle name="Normal 2 2 3 3 3 4 2 8 2" xfId="16336" xr:uid="{00000000-0005-0000-0000-000038450000}"/>
    <cellStyle name="Normal 2 2 3 3 3 4 2 9" xfId="16337" xr:uid="{00000000-0005-0000-0000-000039450000}"/>
    <cellStyle name="Normal 2 2 3 3 3 4 2 9 2" xfId="16338" xr:uid="{00000000-0005-0000-0000-00003A450000}"/>
    <cellStyle name="Normal 2 2 3 3 3 4 20" xfId="16339" xr:uid="{00000000-0005-0000-0000-00003B450000}"/>
    <cellStyle name="Normal 2 2 3 3 3 4 20 2" xfId="16340" xr:uid="{00000000-0005-0000-0000-00003C450000}"/>
    <cellStyle name="Normal 2 2 3 3 3 4 21" xfId="16341" xr:uid="{00000000-0005-0000-0000-00003D450000}"/>
    <cellStyle name="Normal 2 2 3 3 3 4 21 2" xfId="16342" xr:uid="{00000000-0005-0000-0000-00003E450000}"/>
    <cellStyle name="Normal 2 2 3 3 3 4 22" xfId="16343" xr:uid="{00000000-0005-0000-0000-00003F450000}"/>
    <cellStyle name="Normal 2 2 3 3 3 4 22 2" xfId="16344" xr:uid="{00000000-0005-0000-0000-000040450000}"/>
    <cellStyle name="Normal 2 2 3 3 3 4 23" xfId="16345" xr:uid="{00000000-0005-0000-0000-000041450000}"/>
    <cellStyle name="Normal 2 2 3 3 3 4 23 2" xfId="16346" xr:uid="{00000000-0005-0000-0000-000042450000}"/>
    <cellStyle name="Normal 2 2 3 3 3 4 24" xfId="16347" xr:uid="{00000000-0005-0000-0000-000043450000}"/>
    <cellStyle name="Normal 2 2 3 3 3 4 3" xfId="16348" xr:uid="{00000000-0005-0000-0000-000044450000}"/>
    <cellStyle name="Normal 2 2 3 3 3 4 3 10" xfId="16349" xr:uid="{00000000-0005-0000-0000-000045450000}"/>
    <cellStyle name="Normal 2 2 3 3 3 4 3 10 2" xfId="16350" xr:uid="{00000000-0005-0000-0000-000046450000}"/>
    <cellStyle name="Normal 2 2 3 3 3 4 3 11" xfId="16351" xr:uid="{00000000-0005-0000-0000-000047450000}"/>
    <cellStyle name="Normal 2 2 3 3 3 4 3 11 2" xfId="16352" xr:uid="{00000000-0005-0000-0000-000048450000}"/>
    <cellStyle name="Normal 2 2 3 3 3 4 3 12" xfId="16353" xr:uid="{00000000-0005-0000-0000-000049450000}"/>
    <cellStyle name="Normal 2 2 3 3 3 4 3 12 2" xfId="16354" xr:uid="{00000000-0005-0000-0000-00004A450000}"/>
    <cellStyle name="Normal 2 2 3 3 3 4 3 13" xfId="16355" xr:uid="{00000000-0005-0000-0000-00004B450000}"/>
    <cellStyle name="Normal 2 2 3 3 3 4 3 13 2" xfId="16356" xr:uid="{00000000-0005-0000-0000-00004C450000}"/>
    <cellStyle name="Normal 2 2 3 3 3 4 3 14" xfId="16357" xr:uid="{00000000-0005-0000-0000-00004D450000}"/>
    <cellStyle name="Normal 2 2 3 3 3 4 3 14 2" xfId="16358" xr:uid="{00000000-0005-0000-0000-00004E450000}"/>
    <cellStyle name="Normal 2 2 3 3 3 4 3 15" xfId="16359" xr:uid="{00000000-0005-0000-0000-00004F450000}"/>
    <cellStyle name="Normal 2 2 3 3 3 4 3 15 2" xfId="16360" xr:uid="{00000000-0005-0000-0000-000050450000}"/>
    <cellStyle name="Normal 2 2 3 3 3 4 3 16" xfId="16361" xr:uid="{00000000-0005-0000-0000-000051450000}"/>
    <cellStyle name="Normal 2 2 3 3 3 4 3 16 2" xfId="16362" xr:uid="{00000000-0005-0000-0000-000052450000}"/>
    <cellStyle name="Normal 2 2 3 3 3 4 3 17" xfId="16363" xr:uid="{00000000-0005-0000-0000-000053450000}"/>
    <cellStyle name="Normal 2 2 3 3 3 4 3 17 2" xfId="16364" xr:uid="{00000000-0005-0000-0000-000054450000}"/>
    <cellStyle name="Normal 2 2 3 3 3 4 3 18" xfId="16365" xr:uid="{00000000-0005-0000-0000-000055450000}"/>
    <cellStyle name="Normal 2 2 3 3 3 4 3 18 2" xfId="16366" xr:uid="{00000000-0005-0000-0000-000056450000}"/>
    <cellStyle name="Normal 2 2 3 3 3 4 3 19" xfId="16367" xr:uid="{00000000-0005-0000-0000-000057450000}"/>
    <cellStyle name="Normal 2 2 3 3 3 4 3 19 2" xfId="16368" xr:uid="{00000000-0005-0000-0000-000058450000}"/>
    <cellStyle name="Normal 2 2 3 3 3 4 3 2" xfId="16369" xr:uid="{00000000-0005-0000-0000-000059450000}"/>
    <cellStyle name="Normal 2 2 3 3 3 4 3 2 2" xfId="16370" xr:uid="{00000000-0005-0000-0000-00005A450000}"/>
    <cellStyle name="Normal 2 2 3 3 3 4 3 20" xfId="16371" xr:uid="{00000000-0005-0000-0000-00005B450000}"/>
    <cellStyle name="Normal 2 2 3 3 3 4 3 20 2" xfId="16372" xr:uid="{00000000-0005-0000-0000-00005C450000}"/>
    <cellStyle name="Normal 2 2 3 3 3 4 3 21" xfId="16373" xr:uid="{00000000-0005-0000-0000-00005D450000}"/>
    <cellStyle name="Normal 2 2 3 3 3 4 3 21 2" xfId="16374" xr:uid="{00000000-0005-0000-0000-00005E450000}"/>
    <cellStyle name="Normal 2 2 3 3 3 4 3 22" xfId="16375" xr:uid="{00000000-0005-0000-0000-00005F450000}"/>
    <cellStyle name="Normal 2 2 3 3 3 4 3 3" xfId="16376" xr:uid="{00000000-0005-0000-0000-000060450000}"/>
    <cellStyle name="Normal 2 2 3 3 3 4 3 3 2" xfId="16377" xr:uid="{00000000-0005-0000-0000-000061450000}"/>
    <cellStyle name="Normal 2 2 3 3 3 4 3 4" xfId="16378" xr:uid="{00000000-0005-0000-0000-000062450000}"/>
    <cellStyle name="Normal 2 2 3 3 3 4 3 4 2" xfId="16379" xr:uid="{00000000-0005-0000-0000-000063450000}"/>
    <cellStyle name="Normal 2 2 3 3 3 4 3 5" xfId="16380" xr:uid="{00000000-0005-0000-0000-000064450000}"/>
    <cellStyle name="Normal 2 2 3 3 3 4 3 5 2" xfId="16381" xr:uid="{00000000-0005-0000-0000-000065450000}"/>
    <cellStyle name="Normal 2 2 3 3 3 4 3 6" xfId="16382" xr:uid="{00000000-0005-0000-0000-000066450000}"/>
    <cellStyle name="Normal 2 2 3 3 3 4 3 6 2" xfId="16383" xr:uid="{00000000-0005-0000-0000-000067450000}"/>
    <cellStyle name="Normal 2 2 3 3 3 4 3 7" xfId="16384" xr:uid="{00000000-0005-0000-0000-000068450000}"/>
    <cellStyle name="Normal 2 2 3 3 3 4 3 7 2" xfId="16385" xr:uid="{00000000-0005-0000-0000-000069450000}"/>
    <cellStyle name="Normal 2 2 3 3 3 4 3 8" xfId="16386" xr:uid="{00000000-0005-0000-0000-00006A450000}"/>
    <cellStyle name="Normal 2 2 3 3 3 4 3 8 2" xfId="16387" xr:uid="{00000000-0005-0000-0000-00006B450000}"/>
    <cellStyle name="Normal 2 2 3 3 3 4 3 9" xfId="16388" xr:uid="{00000000-0005-0000-0000-00006C450000}"/>
    <cellStyle name="Normal 2 2 3 3 3 4 3 9 2" xfId="16389" xr:uid="{00000000-0005-0000-0000-00006D450000}"/>
    <cellStyle name="Normal 2 2 3 3 3 4 4" xfId="16390" xr:uid="{00000000-0005-0000-0000-00006E450000}"/>
    <cellStyle name="Normal 2 2 3 3 3 4 4 2" xfId="16391" xr:uid="{00000000-0005-0000-0000-00006F450000}"/>
    <cellStyle name="Normal 2 2 3 3 3 4 5" xfId="16392" xr:uid="{00000000-0005-0000-0000-000070450000}"/>
    <cellStyle name="Normal 2 2 3 3 3 4 5 2" xfId="16393" xr:uid="{00000000-0005-0000-0000-000071450000}"/>
    <cellStyle name="Normal 2 2 3 3 3 4 6" xfId="16394" xr:uid="{00000000-0005-0000-0000-000072450000}"/>
    <cellStyle name="Normal 2 2 3 3 3 4 6 2" xfId="16395" xr:uid="{00000000-0005-0000-0000-000073450000}"/>
    <cellStyle name="Normal 2 2 3 3 3 4 7" xfId="16396" xr:uid="{00000000-0005-0000-0000-000074450000}"/>
    <cellStyle name="Normal 2 2 3 3 3 4 7 2" xfId="16397" xr:uid="{00000000-0005-0000-0000-000075450000}"/>
    <cellStyle name="Normal 2 2 3 3 3 4 8" xfId="16398" xr:uid="{00000000-0005-0000-0000-000076450000}"/>
    <cellStyle name="Normal 2 2 3 3 3 4 8 2" xfId="16399" xr:uid="{00000000-0005-0000-0000-000077450000}"/>
    <cellStyle name="Normal 2 2 3 3 3 4 9" xfId="16400" xr:uid="{00000000-0005-0000-0000-000078450000}"/>
    <cellStyle name="Normal 2 2 3 3 3 4 9 2" xfId="16401" xr:uid="{00000000-0005-0000-0000-000079450000}"/>
    <cellStyle name="Normal 2 2 3 3 3 5" xfId="16402" xr:uid="{00000000-0005-0000-0000-00007A450000}"/>
    <cellStyle name="Normal 2 2 3 3 3 5 10" xfId="16403" xr:uid="{00000000-0005-0000-0000-00007B450000}"/>
    <cellStyle name="Normal 2 2 3 3 3 5 10 2" xfId="16404" xr:uid="{00000000-0005-0000-0000-00007C450000}"/>
    <cellStyle name="Normal 2 2 3 3 3 5 11" xfId="16405" xr:uid="{00000000-0005-0000-0000-00007D450000}"/>
    <cellStyle name="Normal 2 2 3 3 3 5 11 2" xfId="16406" xr:uid="{00000000-0005-0000-0000-00007E450000}"/>
    <cellStyle name="Normal 2 2 3 3 3 5 12" xfId="16407" xr:uid="{00000000-0005-0000-0000-00007F450000}"/>
    <cellStyle name="Normal 2 2 3 3 3 5 12 2" xfId="16408" xr:uid="{00000000-0005-0000-0000-000080450000}"/>
    <cellStyle name="Normal 2 2 3 3 3 5 13" xfId="16409" xr:uid="{00000000-0005-0000-0000-000081450000}"/>
    <cellStyle name="Normal 2 2 3 3 3 5 13 2" xfId="16410" xr:uid="{00000000-0005-0000-0000-000082450000}"/>
    <cellStyle name="Normal 2 2 3 3 3 5 14" xfId="16411" xr:uid="{00000000-0005-0000-0000-000083450000}"/>
    <cellStyle name="Normal 2 2 3 3 3 5 14 2" xfId="16412" xr:uid="{00000000-0005-0000-0000-000084450000}"/>
    <cellStyle name="Normal 2 2 3 3 3 5 15" xfId="16413" xr:uid="{00000000-0005-0000-0000-000085450000}"/>
    <cellStyle name="Normal 2 2 3 3 3 5 15 2" xfId="16414" xr:uid="{00000000-0005-0000-0000-000086450000}"/>
    <cellStyle name="Normal 2 2 3 3 3 5 16" xfId="16415" xr:uid="{00000000-0005-0000-0000-000087450000}"/>
    <cellStyle name="Normal 2 2 3 3 3 5 16 2" xfId="16416" xr:uid="{00000000-0005-0000-0000-000088450000}"/>
    <cellStyle name="Normal 2 2 3 3 3 5 17" xfId="16417" xr:uid="{00000000-0005-0000-0000-000089450000}"/>
    <cellStyle name="Normal 2 2 3 3 3 5 17 2" xfId="16418" xr:uid="{00000000-0005-0000-0000-00008A450000}"/>
    <cellStyle name="Normal 2 2 3 3 3 5 18" xfId="16419" xr:uid="{00000000-0005-0000-0000-00008B450000}"/>
    <cellStyle name="Normal 2 2 3 3 3 5 18 2" xfId="16420" xr:uid="{00000000-0005-0000-0000-00008C450000}"/>
    <cellStyle name="Normal 2 2 3 3 3 5 19" xfId="16421" xr:uid="{00000000-0005-0000-0000-00008D450000}"/>
    <cellStyle name="Normal 2 2 3 3 3 5 19 2" xfId="16422" xr:uid="{00000000-0005-0000-0000-00008E450000}"/>
    <cellStyle name="Normal 2 2 3 3 3 5 2" xfId="16423" xr:uid="{00000000-0005-0000-0000-00008F450000}"/>
    <cellStyle name="Normal 2 2 3 3 3 5 2 2" xfId="16424" xr:uid="{00000000-0005-0000-0000-000090450000}"/>
    <cellStyle name="Normal 2 2 3 3 3 5 20" xfId="16425" xr:uid="{00000000-0005-0000-0000-000091450000}"/>
    <cellStyle name="Normal 2 2 3 3 3 5 20 2" xfId="16426" xr:uid="{00000000-0005-0000-0000-000092450000}"/>
    <cellStyle name="Normal 2 2 3 3 3 5 21" xfId="16427" xr:uid="{00000000-0005-0000-0000-000093450000}"/>
    <cellStyle name="Normal 2 2 3 3 3 5 21 2" xfId="16428" xr:uid="{00000000-0005-0000-0000-000094450000}"/>
    <cellStyle name="Normal 2 2 3 3 3 5 22" xfId="16429" xr:uid="{00000000-0005-0000-0000-000095450000}"/>
    <cellStyle name="Normal 2 2 3 3 3 5 3" xfId="16430" xr:uid="{00000000-0005-0000-0000-000096450000}"/>
    <cellStyle name="Normal 2 2 3 3 3 5 3 2" xfId="16431" xr:uid="{00000000-0005-0000-0000-000097450000}"/>
    <cellStyle name="Normal 2 2 3 3 3 5 4" xfId="16432" xr:uid="{00000000-0005-0000-0000-000098450000}"/>
    <cellStyle name="Normal 2 2 3 3 3 5 4 2" xfId="16433" xr:uid="{00000000-0005-0000-0000-000099450000}"/>
    <cellStyle name="Normal 2 2 3 3 3 5 5" xfId="16434" xr:uid="{00000000-0005-0000-0000-00009A450000}"/>
    <cellStyle name="Normal 2 2 3 3 3 5 5 2" xfId="16435" xr:uid="{00000000-0005-0000-0000-00009B450000}"/>
    <cellStyle name="Normal 2 2 3 3 3 5 6" xfId="16436" xr:uid="{00000000-0005-0000-0000-00009C450000}"/>
    <cellStyle name="Normal 2 2 3 3 3 5 6 2" xfId="16437" xr:uid="{00000000-0005-0000-0000-00009D450000}"/>
    <cellStyle name="Normal 2 2 3 3 3 5 7" xfId="16438" xr:uid="{00000000-0005-0000-0000-00009E450000}"/>
    <cellStyle name="Normal 2 2 3 3 3 5 7 2" xfId="16439" xr:uid="{00000000-0005-0000-0000-00009F450000}"/>
    <cellStyle name="Normal 2 2 3 3 3 5 8" xfId="16440" xr:uid="{00000000-0005-0000-0000-0000A0450000}"/>
    <cellStyle name="Normal 2 2 3 3 3 5 8 2" xfId="16441" xr:uid="{00000000-0005-0000-0000-0000A1450000}"/>
    <cellStyle name="Normal 2 2 3 3 3 5 9" xfId="16442" xr:uid="{00000000-0005-0000-0000-0000A2450000}"/>
    <cellStyle name="Normal 2 2 3 3 3 5 9 2" xfId="16443" xr:uid="{00000000-0005-0000-0000-0000A3450000}"/>
    <cellStyle name="Normal 2 2 3 3 3 6" xfId="16444" xr:uid="{00000000-0005-0000-0000-0000A4450000}"/>
    <cellStyle name="Normal 2 2 3 3 3 6 10" xfId="16445" xr:uid="{00000000-0005-0000-0000-0000A5450000}"/>
    <cellStyle name="Normal 2 2 3 3 3 6 10 2" xfId="16446" xr:uid="{00000000-0005-0000-0000-0000A6450000}"/>
    <cellStyle name="Normal 2 2 3 3 3 6 11" xfId="16447" xr:uid="{00000000-0005-0000-0000-0000A7450000}"/>
    <cellStyle name="Normal 2 2 3 3 3 6 11 2" xfId="16448" xr:uid="{00000000-0005-0000-0000-0000A8450000}"/>
    <cellStyle name="Normal 2 2 3 3 3 6 12" xfId="16449" xr:uid="{00000000-0005-0000-0000-0000A9450000}"/>
    <cellStyle name="Normal 2 2 3 3 3 6 12 2" xfId="16450" xr:uid="{00000000-0005-0000-0000-0000AA450000}"/>
    <cellStyle name="Normal 2 2 3 3 3 6 13" xfId="16451" xr:uid="{00000000-0005-0000-0000-0000AB450000}"/>
    <cellStyle name="Normal 2 2 3 3 3 6 13 2" xfId="16452" xr:uid="{00000000-0005-0000-0000-0000AC450000}"/>
    <cellStyle name="Normal 2 2 3 3 3 6 14" xfId="16453" xr:uid="{00000000-0005-0000-0000-0000AD450000}"/>
    <cellStyle name="Normal 2 2 3 3 3 6 14 2" xfId="16454" xr:uid="{00000000-0005-0000-0000-0000AE450000}"/>
    <cellStyle name="Normal 2 2 3 3 3 6 15" xfId="16455" xr:uid="{00000000-0005-0000-0000-0000AF450000}"/>
    <cellStyle name="Normal 2 2 3 3 3 6 15 2" xfId="16456" xr:uid="{00000000-0005-0000-0000-0000B0450000}"/>
    <cellStyle name="Normal 2 2 3 3 3 6 16" xfId="16457" xr:uid="{00000000-0005-0000-0000-0000B1450000}"/>
    <cellStyle name="Normal 2 2 3 3 3 6 16 2" xfId="16458" xr:uid="{00000000-0005-0000-0000-0000B2450000}"/>
    <cellStyle name="Normal 2 2 3 3 3 6 17" xfId="16459" xr:uid="{00000000-0005-0000-0000-0000B3450000}"/>
    <cellStyle name="Normal 2 2 3 3 3 6 17 2" xfId="16460" xr:uid="{00000000-0005-0000-0000-0000B4450000}"/>
    <cellStyle name="Normal 2 2 3 3 3 6 18" xfId="16461" xr:uid="{00000000-0005-0000-0000-0000B5450000}"/>
    <cellStyle name="Normal 2 2 3 3 3 6 18 2" xfId="16462" xr:uid="{00000000-0005-0000-0000-0000B6450000}"/>
    <cellStyle name="Normal 2 2 3 3 3 6 19" xfId="16463" xr:uid="{00000000-0005-0000-0000-0000B7450000}"/>
    <cellStyle name="Normal 2 2 3 3 3 6 19 2" xfId="16464" xr:uid="{00000000-0005-0000-0000-0000B8450000}"/>
    <cellStyle name="Normal 2 2 3 3 3 6 2" xfId="16465" xr:uid="{00000000-0005-0000-0000-0000B9450000}"/>
    <cellStyle name="Normal 2 2 3 3 3 6 2 2" xfId="16466" xr:uid="{00000000-0005-0000-0000-0000BA450000}"/>
    <cellStyle name="Normal 2 2 3 3 3 6 20" xfId="16467" xr:uid="{00000000-0005-0000-0000-0000BB450000}"/>
    <cellStyle name="Normal 2 2 3 3 3 6 20 2" xfId="16468" xr:uid="{00000000-0005-0000-0000-0000BC450000}"/>
    <cellStyle name="Normal 2 2 3 3 3 6 21" xfId="16469" xr:uid="{00000000-0005-0000-0000-0000BD450000}"/>
    <cellStyle name="Normal 2 2 3 3 3 6 21 2" xfId="16470" xr:uid="{00000000-0005-0000-0000-0000BE450000}"/>
    <cellStyle name="Normal 2 2 3 3 3 6 22" xfId="16471" xr:uid="{00000000-0005-0000-0000-0000BF450000}"/>
    <cellStyle name="Normal 2 2 3 3 3 6 3" xfId="16472" xr:uid="{00000000-0005-0000-0000-0000C0450000}"/>
    <cellStyle name="Normal 2 2 3 3 3 6 3 2" xfId="16473" xr:uid="{00000000-0005-0000-0000-0000C1450000}"/>
    <cellStyle name="Normal 2 2 3 3 3 6 4" xfId="16474" xr:uid="{00000000-0005-0000-0000-0000C2450000}"/>
    <cellStyle name="Normal 2 2 3 3 3 6 4 2" xfId="16475" xr:uid="{00000000-0005-0000-0000-0000C3450000}"/>
    <cellStyle name="Normal 2 2 3 3 3 6 5" xfId="16476" xr:uid="{00000000-0005-0000-0000-0000C4450000}"/>
    <cellStyle name="Normal 2 2 3 3 3 6 5 2" xfId="16477" xr:uid="{00000000-0005-0000-0000-0000C5450000}"/>
    <cellStyle name="Normal 2 2 3 3 3 6 6" xfId="16478" xr:uid="{00000000-0005-0000-0000-0000C6450000}"/>
    <cellStyle name="Normal 2 2 3 3 3 6 6 2" xfId="16479" xr:uid="{00000000-0005-0000-0000-0000C7450000}"/>
    <cellStyle name="Normal 2 2 3 3 3 6 7" xfId="16480" xr:uid="{00000000-0005-0000-0000-0000C8450000}"/>
    <cellStyle name="Normal 2 2 3 3 3 6 7 2" xfId="16481" xr:uid="{00000000-0005-0000-0000-0000C9450000}"/>
    <cellStyle name="Normal 2 2 3 3 3 6 8" xfId="16482" xr:uid="{00000000-0005-0000-0000-0000CA450000}"/>
    <cellStyle name="Normal 2 2 3 3 3 6 8 2" xfId="16483" xr:uid="{00000000-0005-0000-0000-0000CB450000}"/>
    <cellStyle name="Normal 2 2 3 3 3 6 9" xfId="16484" xr:uid="{00000000-0005-0000-0000-0000CC450000}"/>
    <cellStyle name="Normal 2 2 3 3 3 6 9 2" xfId="16485" xr:uid="{00000000-0005-0000-0000-0000CD450000}"/>
    <cellStyle name="Normal 2 2 3 3 3 7" xfId="16486" xr:uid="{00000000-0005-0000-0000-0000CE450000}"/>
    <cellStyle name="Normal 2 2 3 3 3 7 2" xfId="16487" xr:uid="{00000000-0005-0000-0000-0000CF450000}"/>
    <cellStyle name="Normal 2 2 3 3 3 8" xfId="16488" xr:uid="{00000000-0005-0000-0000-0000D0450000}"/>
    <cellStyle name="Normal 2 2 3 3 3 8 2" xfId="16489" xr:uid="{00000000-0005-0000-0000-0000D1450000}"/>
    <cellStyle name="Normal 2 2 3 3 3 9" xfId="16490" xr:uid="{00000000-0005-0000-0000-0000D2450000}"/>
    <cellStyle name="Normal 2 2 3 3 3 9 2" xfId="16491" xr:uid="{00000000-0005-0000-0000-0000D3450000}"/>
    <cellStyle name="Normal 2 2 3 3 4" xfId="16492" xr:uid="{00000000-0005-0000-0000-0000D4450000}"/>
    <cellStyle name="Normal 2 2 3 3 4 10" xfId="16493" xr:uid="{00000000-0005-0000-0000-0000D5450000}"/>
    <cellStyle name="Normal 2 2 3 3 4 10 2" xfId="16494" xr:uid="{00000000-0005-0000-0000-0000D6450000}"/>
    <cellStyle name="Normal 2 2 3 3 4 11" xfId="16495" xr:uid="{00000000-0005-0000-0000-0000D7450000}"/>
    <cellStyle name="Normal 2 2 3 3 4 11 2" xfId="16496" xr:uid="{00000000-0005-0000-0000-0000D8450000}"/>
    <cellStyle name="Normal 2 2 3 3 4 12" xfId="16497" xr:uid="{00000000-0005-0000-0000-0000D9450000}"/>
    <cellStyle name="Normal 2 2 3 3 4 12 2" xfId="16498" xr:uid="{00000000-0005-0000-0000-0000DA450000}"/>
    <cellStyle name="Normal 2 2 3 3 4 13" xfId="16499" xr:uid="{00000000-0005-0000-0000-0000DB450000}"/>
    <cellStyle name="Normal 2 2 3 3 4 13 2" xfId="16500" xr:uid="{00000000-0005-0000-0000-0000DC450000}"/>
    <cellStyle name="Normal 2 2 3 3 4 14" xfId="16501" xr:uid="{00000000-0005-0000-0000-0000DD450000}"/>
    <cellStyle name="Normal 2 2 3 3 4 14 2" xfId="16502" xr:uid="{00000000-0005-0000-0000-0000DE450000}"/>
    <cellStyle name="Normal 2 2 3 3 4 15" xfId="16503" xr:uid="{00000000-0005-0000-0000-0000DF450000}"/>
    <cellStyle name="Normal 2 2 3 3 4 15 2" xfId="16504" xr:uid="{00000000-0005-0000-0000-0000E0450000}"/>
    <cellStyle name="Normal 2 2 3 3 4 16" xfId="16505" xr:uid="{00000000-0005-0000-0000-0000E1450000}"/>
    <cellStyle name="Normal 2 2 3 3 4 16 2" xfId="16506" xr:uid="{00000000-0005-0000-0000-0000E2450000}"/>
    <cellStyle name="Normal 2 2 3 3 4 17" xfId="16507" xr:uid="{00000000-0005-0000-0000-0000E3450000}"/>
    <cellStyle name="Normal 2 2 3 3 4 17 2" xfId="16508" xr:uid="{00000000-0005-0000-0000-0000E4450000}"/>
    <cellStyle name="Normal 2 2 3 3 4 18" xfId="16509" xr:uid="{00000000-0005-0000-0000-0000E5450000}"/>
    <cellStyle name="Normal 2 2 3 3 4 18 2" xfId="16510" xr:uid="{00000000-0005-0000-0000-0000E6450000}"/>
    <cellStyle name="Normal 2 2 3 3 4 19" xfId="16511" xr:uid="{00000000-0005-0000-0000-0000E7450000}"/>
    <cellStyle name="Normal 2 2 3 3 4 19 2" xfId="16512" xr:uid="{00000000-0005-0000-0000-0000E8450000}"/>
    <cellStyle name="Normal 2 2 3 3 4 2" xfId="16513" xr:uid="{00000000-0005-0000-0000-0000E9450000}"/>
    <cellStyle name="Normal 2 2 3 3 4 2 10" xfId="16514" xr:uid="{00000000-0005-0000-0000-0000EA450000}"/>
    <cellStyle name="Normal 2 2 3 3 4 2 10 2" xfId="16515" xr:uid="{00000000-0005-0000-0000-0000EB450000}"/>
    <cellStyle name="Normal 2 2 3 3 4 2 11" xfId="16516" xr:uid="{00000000-0005-0000-0000-0000EC450000}"/>
    <cellStyle name="Normal 2 2 3 3 4 2 11 2" xfId="16517" xr:uid="{00000000-0005-0000-0000-0000ED450000}"/>
    <cellStyle name="Normal 2 2 3 3 4 2 12" xfId="16518" xr:uid="{00000000-0005-0000-0000-0000EE450000}"/>
    <cellStyle name="Normal 2 2 3 3 4 2 12 2" xfId="16519" xr:uid="{00000000-0005-0000-0000-0000EF450000}"/>
    <cellStyle name="Normal 2 2 3 3 4 2 13" xfId="16520" xr:uid="{00000000-0005-0000-0000-0000F0450000}"/>
    <cellStyle name="Normal 2 2 3 3 4 2 13 2" xfId="16521" xr:uid="{00000000-0005-0000-0000-0000F1450000}"/>
    <cellStyle name="Normal 2 2 3 3 4 2 14" xfId="16522" xr:uid="{00000000-0005-0000-0000-0000F2450000}"/>
    <cellStyle name="Normal 2 2 3 3 4 2 14 2" xfId="16523" xr:uid="{00000000-0005-0000-0000-0000F3450000}"/>
    <cellStyle name="Normal 2 2 3 3 4 2 15" xfId="16524" xr:uid="{00000000-0005-0000-0000-0000F4450000}"/>
    <cellStyle name="Normal 2 2 3 3 4 2 15 2" xfId="16525" xr:uid="{00000000-0005-0000-0000-0000F5450000}"/>
    <cellStyle name="Normal 2 2 3 3 4 2 16" xfId="16526" xr:uid="{00000000-0005-0000-0000-0000F6450000}"/>
    <cellStyle name="Normal 2 2 3 3 4 2 16 2" xfId="16527" xr:uid="{00000000-0005-0000-0000-0000F7450000}"/>
    <cellStyle name="Normal 2 2 3 3 4 2 17" xfId="16528" xr:uid="{00000000-0005-0000-0000-0000F8450000}"/>
    <cellStyle name="Normal 2 2 3 3 4 2 17 2" xfId="16529" xr:uid="{00000000-0005-0000-0000-0000F9450000}"/>
    <cellStyle name="Normal 2 2 3 3 4 2 18" xfId="16530" xr:uid="{00000000-0005-0000-0000-0000FA450000}"/>
    <cellStyle name="Normal 2 2 3 3 4 2 18 2" xfId="16531" xr:uid="{00000000-0005-0000-0000-0000FB450000}"/>
    <cellStyle name="Normal 2 2 3 3 4 2 19" xfId="16532" xr:uid="{00000000-0005-0000-0000-0000FC450000}"/>
    <cellStyle name="Normal 2 2 3 3 4 2 19 2" xfId="16533" xr:uid="{00000000-0005-0000-0000-0000FD450000}"/>
    <cellStyle name="Normal 2 2 3 3 4 2 2" xfId="16534" xr:uid="{00000000-0005-0000-0000-0000FE450000}"/>
    <cellStyle name="Normal 2 2 3 3 4 2 2 2" xfId="16535" xr:uid="{00000000-0005-0000-0000-0000FF450000}"/>
    <cellStyle name="Normal 2 2 3 3 4 2 20" xfId="16536" xr:uid="{00000000-0005-0000-0000-000000460000}"/>
    <cellStyle name="Normal 2 2 3 3 4 2 20 2" xfId="16537" xr:uid="{00000000-0005-0000-0000-000001460000}"/>
    <cellStyle name="Normal 2 2 3 3 4 2 21" xfId="16538" xr:uid="{00000000-0005-0000-0000-000002460000}"/>
    <cellStyle name="Normal 2 2 3 3 4 2 21 2" xfId="16539" xr:uid="{00000000-0005-0000-0000-000003460000}"/>
    <cellStyle name="Normal 2 2 3 3 4 2 22" xfId="16540" xr:uid="{00000000-0005-0000-0000-000004460000}"/>
    <cellStyle name="Normal 2 2 3 3 4 2 3" xfId="16541" xr:uid="{00000000-0005-0000-0000-000005460000}"/>
    <cellStyle name="Normal 2 2 3 3 4 2 3 2" xfId="16542" xr:uid="{00000000-0005-0000-0000-000006460000}"/>
    <cellStyle name="Normal 2 2 3 3 4 2 4" xfId="16543" xr:uid="{00000000-0005-0000-0000-000007460000}"/>
    <cellStyle name="Normal 2 2 3 3 4 2 4 2" xfId="16544" xr:uid="{00000000-0005-0000-0000-000008460000}"/>
    <cellStyle name="Normal 2 2 3 3 4 2 5" xfId="16545" xr:uid="{00000000-0005-0000-0000-000009460000}"/>
    <cellStyle name="Normal 2 2 3 3 4 2 5 2" xfId="16546" xr:uid="{00000000-0005-0000-0000-00000A460000}"/>
    <cellStyle name="Normal 2 2 3 3 4 2 6" xfId="16547" xr:uid="{00000000-0005-0000-0000-00000B460000}"/>
    <cellStyle name="Normal 2 2 3 3 4 2 6 2" xfId="16548" xr:uid="{00000000-0005-0000-0000-00000C460000}"/>
    <cellStyle name="Normal 2 2 3 3 4 2 7" xfId="16549" xr:uid="{00000000-0005-0000-0000-00000D460000}"/>
    <cellStyle name="Normal 2 2 3 3 4 2 7 2" xfId="16550" xr:uid="{00000000-0005-0000-0000-00000E460000}"/>
    <cellStyle name="Normal 2 2 3 3 4 2 8" xfId="16551" xr:uid="{00000000-0005-0000-0000-00000F460000}"/>
    <cellStyle name="Normal 2 2 3 3 4 2 8 2" xfId="16552" xr:uid="{00000000-0005-0000-0000-000010460000}"/>
    <cellStyle name="Normal 2 2 3 3 4 2 9" xfId="16553" xr:uid="{00000000-0005-0000-0000-000011460000}"/>
    <cellStyle name="Normal 2 2 3 3 4 2 9 2" xfId="16554" xr:uid="{00000000-0005-0000-0000-000012460000}"/>
    <cellStyle name="Normal 2 2 3 3 4 20" xfId="16555" xr:uid="{00000000-0005-0000-0000-000013460000}"/>
    <cellStyle name="Normal 2 2 3 3 4 20 2" xfId="16556" xr:uid="{00000000-0005-0000-0000-000014460000}"/>
    <cellStyle name="Normal 2 2 3 3 4 21" xfId="16557" xr:uid="{00000000-0005-0000-0000-000015460000}"/>
    <cellStyle name="Normal 2 2 3 3 4 21 2" xfId="16558" xr:uid="{00000000-0005-0000-0000-000016460000}"/>
    <cellStyle name="Normal 2 2 3 3 4 22" xfId="16559" xr:uid="{00000000-0005-0000-0000-000017460000}"/>
    <cellStyle name="Normal 2 2 3 3 4 22 2" xfId="16560" xr:uid="{00000000-0005-0000-0000-000018460000}"/>
    <cellStyle name="Normal 2 2 3 3 4 23" xfId="16561" xr:uid="{00000000-0005-0000-0000-000019460000}"/>
    <cellStyle name="Normal 2 2 3 3 4 23 2" xfId="16562" xr:uid="{00000000-0005-0000-0000-00001A460000}"/>
    <cellStyle name="Normal 2 2 3 3 4 24" xfId="16563" xr:uid="{00000000-0005-0000-0000-00001B460000}"/>
    <cellStyle name="Normal 2 2 3 3 4 3" xfId="16564" xr:uid="{00000000-0005-0000-0000-00001C460000}"/>
    <cellStyle name="Normal 2 2 3 3 4 3 10" xfId="16565" xr:uid="{00000000-0005-0000-0000-00001D460000}"/>
    <cellStyle name="Normal 2 2 3 3 4 3 10 2" xfId="16566" xr:uid="{00000000-0005-0000-0000-00001E460000}"/>
    <cellStyle name="Normal 2 2 3 3 4 3 11" xfId="16567" xr:uid="{00000000-0005-0000-0000-00001F460000}"/>
    <cellStyle name="Normal 2 2 3 3 4 3 11 2" xfId="16568" xr:uid="{00000000-0005-0000-0000-000020460000}"/>
    <cellStyle name="Normal 2 2 3 3 4 3 12" xfId="16569" xr:uid="{00000000-0005-0000-0000-000021460000}"/>
    <cellStyle name="Normal 2 2 3 3 4 3 12 2" xfId="16570" xr:uid="{00000000-0005-0000-0000-000022460000}"/>
    <cellStyle name="Normal 2 2 3 3 4 3 13" xfId="16571" xr:uid="{00000000-0005-0000-0000-000023460000}"/>
    <cellStyle name="Normal 2 2 3 3 4 3 13 2" xfId="16572" xr:uid="{00000000-0005-0000-0000-000024460000}"/>
    <cellStyle name="Normal 2 2 3 3 4 3 14" xfId="16573" xr:uid="{00000000-0005-0000-0000-000025460000}"/>
    <cellStyle name="Normal 2 2 3 3 4 3 14 2" xfId="16574" xr:uid="{00000000-0005-0000-0000-000026460000}"/>
    <cellStyle name="Normal 2 2 3 3 4 3 15" xfId="16575" xr:uid="{00000000-0005-0000-0000-000027460000}"/>
    <cellStyle name="Normal 2 2 3 3 4 3 15 2" xfId="16576" xr:uid="{00000000-0005-0000-0000-000028460000}"/>
    <cellStyle name="Normal 2 2 3 3 4 3 16" xfId="16577" xr:uid="{00000000-0005-0000-0000-000029460000}"/>
    <cellStyle name="Normal 2 2 3 3 4 3 16 2" xfId="16578" xr:uid="{00000000-0005-0000-0000-00002A460000}"/>
    <cellStyle name="Normal 2 2 3 3 4 3 17" xfId="16579" xr:uid="{00000000-0005-0000-0000-00002B460000}"/>
    <cellStyle name="Normal 2 2 3 3 4 3 17 2" xfId="16580" xr:uid="{00000000-0005-0000-0000-00002C460000}"/>
    <cellStyle name="Normal 2 2 3 3 4 3 18" xfId="16581" xr:uid="{00000000-0005-0000-0000-00002D460000}"/>
    <cellStyle name="Normal 2 2 3 3 4 3 18 2" xfId="16582" xr:uid="{00000000-0005-0000-0000-00002E460000}"/>
    <cellStyle name="Normal 2 2 3 3 4 3 19" xfId="16583" xr:uid="{00000000-0005-0000-0000-00002F460000}"/>
    <cellStyle name="Normal 2 2 3 3 4 3 19 2" xfId="16584" xr:uid="{00000000-0005-0000-0000-000030460000}"/>
    <cellStyle name="Normal 2 2 3 3 4 3 2" xfId="16585" xr:uid="{00000000-0005-0000-0000-000031460000}"/>
    <cellStyle name="Normal 2 2 3 3 4 3 2 2" xfId="16586" xr:uid="{00000000-0005-0000-0000-000032460000}"/>
    <cellStyle name="Normal 2 2 3 3 4 3 20" xfId="16587" xr:uid="{00000000-0005-0000-0000-000033460000}"/>
    <cellStyle name="Normal 2 2 3 3 4 3 20 2" xfId="16588" xr:uid="{00000000-0005-0000-0000-000034460000}"/>
    <cellStyle name="Normal 2 2 3 3 4 3 21" xfId="16589" xr:uid="{00000000-0005-0000-0000-000035460000}"/>
    <cellStyle name="Normal 2 2 3 3 4 3 21 2" xfId="16590" xr:uid="{00000000-0005-0000-0000-000036460000}"/>
    <cellStyle name="Normal 2 2 3 3 4 3 22" xfId="16591" xr:uid="{00000000-0005-0000-0000-000037460000}"/>
    <cellStyle name="Normal 2 2 3 3 4 3 3" xfId="16592" xr:uid="{00000000-0005-0000-0000-000038460000}"/>
    <cellStyle name="Normal 2 2 3 3 4 3 3 2" xfId="16593" xr:uid="{00000000-0005-0000-0000-000039460000}"/>
    <cellStyle name="Normal 2 2 3 3 4 3 4" xfId="16594" xr:uid="{00000000-0005-0000-0000-00003A460000}"/>
    <cellStyle name="Normal 2 2 3 3 4 3 4 2" xfId="16595" xr:uid="{00000000-0005-0000-0000-00003B460000}"/>
    <cellStyle name="Normal 2 2 3 3 4 3 5" xfId="16596" xr:uid="{00000000-0005-0000-0000-00003C460000}"/>
    <cellStyle name="Normal 2 2 3 3 4 3 5 2" xfId="16597" xr:uid="{00000000-0005-0000-0000-00003D460000}"/>
    <cellStyle name="Normal 2 2 3 3 4 3 6" xfId="16598" xr:uid="{00000000-0005-0000-0000-00003E460000}"/>
    <cellStyle name="Normal 2 2 3 3 4 3 6 2" xfId="16599" xr:uid="{00000000-0005-0000-0000-00003F460000}"/>
    <cellStyle name="Normal 2 2 3 3 4 3 7" xfId="16600" xr:uid="{00000000-0005-0000-0000-000040460000}"/>
    <cellStyle name="Normal 2 2 3 3 4 3 7 2" xfId="16601" xr:uid="{00000000-0005-0000-0000-000041460000}"/>
    <cellStyle name="Normal 2 2 3 3 4 3 8" xfId="16602" xr:uid="{00000000-0005-0000-0000-000042460000}"/>
    <cellStyle name="Normal 2 2 3 3 4 3 8 2" xfId="16603" xr:uid="{00000000-0005-0000-0000-000043460000}"/>
    <cellStyle name="Normal 2 2 3 3 4 3 9" xfId="16604" xr:uid="{00000000-0005-0000-0000-000044460000}"/>
    <cellStyle name="Normal 2 2 3 3 4 3 9 2" xfId="16605" xr:uid="{00000000-0005-0000-0000-000045460000}"/>
    <cellStyle name="Normal 2 2 3 3 4 4" xfId="16606" xr:uid="{00000000-0005-0000-0000-000046460000}"/>
    <cellStyle name="Normal 2 2 3 3 4 4 2" xfId="16607" xr:uid="{00000000-0005-0000-0000-000047460000}"/>
    <cellStyle name="Normal 2 2 3 3 4 5" xfId="16608" xr:uid="{00000000-0005-0000-0000-000048460000}"/>
    <cellStyle name="Normal 2 2 3 3 4 5 2" xfId="16609" xr:uid="{00000000-0005-0000-0000-000049460000}"/>
    <cellStyle name="Normal 2 2 3 3 4 6" xfId="16610" xr:uid="{00000000-0005-0000-0000-00004A460000}"/>
    <cellStyle name="Normal 2 2 3 3 4 6 2" xfId="16611" xr:uid="{00000000-0005-0000-0000-00004B460000}"/>
    <cellStyle name="Normal 2 2 3 3 4 7" xfId="16612" xr:uid="{00000000-0005-0000-0000-00004C460000}"/>
    <cellStyle name="Normal 2 2 3 3 4 7 2" xfId="16613" xr:uid="{00000000-0005-0000-0000-00004D460000}"/>
    <cellStyle name="Normal 2 2 3 3 4 8" xfId="16614" xr:uid="{00000000-0005-0000-0000-00004E460000}"/>
    <cellStyle name="Normal 2 2 3 3 4 8 2" xfId="16615" xr:uid="{00000000-0005-0000-0000-00004F460000}"/>
    <cellStyle name="Normal 2 2 3 3 4 9" xfId="16616" xr:uid="{00000000-0005-0000-0000-000050460000}"/>
    <cellStyle name="Normal 2 2 3 3 4 9 2" xfId="16617" xr:uid="{00000000-0005-0000-0000-000051460000}"/>
    <cellStyle name="Normal 2 2 3 3 5" xfId="16618" xr:uid="{00000000-0005-0000-0000-000052460000}"/>
    <cellStyle name="Normal 2 2 3 3 5 10" xfId="16619" xr:uid="{00000000-0005-0000-0000-000053460000}"/>
    <cellStyle name="Normal 2 2 3 3 5 10 2" xfId="16620" xr:uid="{00000000-0005-0000-0000-000054460000}"/>
    <cellStyle name="Normal 2 2 3 3 5 11" xfId="16621" xr:uid="{00000000-0005-0000-0000-000055460000}"/>
    <cellStyle name="Normal 2 2 3 3 5 11 2" xfId="16622" xr:uid="{00000000-0005-0000-0000-000056460000}"/>
    <cellStyle name="Normal 2 2 3 3 5 12" xfId="16623" xr:uid="{00000000-0005-0000-0000-000057460000}"/>
    <cellStyle name="Normal 2 2 3 3 5 12 2" xfId="16624" xr:uid="{00000000-0005-0000-0000-000058460000}"/>
    <cellStyle name="Normal 2 2 3 3 5 13" xfId="16625" xr:uid="{00000000-0005-0000-0000-000059460000}"/>
    <cellStyle name="Normal 2 2 3 3 5 13 2" xfId="16626" xr:uid="{00000000-0005-0000-0000-00005A460000}"/>
    <cellStyle name="Normal 2 2 3 3 5 14" xfId="16627" xr:uid="{00000000-0005-0000-0000-00005B460000}"/>
    <cellStyle name="Normal 2 2 3 3 5 14 2" xfId="16628" xr:uid="{00000000-0005-0000-0000-00005C460000}"/>
    <cellStyle name="Normal 2 2 3 3 5 15" xfId="16629" xr:uid="{00000000-0005-0000-0000-00005D460000}"/>
    <cellStyle name="Normal 2 2 3 3 5 15 2" xfId="16630" xr:uid="{00000000-0005-0000-0000-00005E460000}"/>
    <cellStyle name="Normal 2 2 3 3 5 16" xfId="16631" xr:uid="{00000000-0005-0000-0000-00005F460000}"/>
    <cellStyle name="Normal 2 2 3 3 5 16 2" xfId="16632" xr:uid="{00000000-0005-0000-0000-000060460000}"/>
    <cellStyle name="Normal 2 2 3 3 5 17" xfId="16633" xr:uid="{00000000-0005-0000-0000-000061460000}"/>
    <cellStyle name="Normal 2 2 3 3 5 17 2" xfId="16634" xr:uid="{00000000-0005-0000-0000-000062460000}"/>
    <cellStyle name="Normal 2 2 3 3 5 18" xfId="16635" xr:uid="{00000000-0005-0000-0000-000063460000}"/>
    <cellStyle name="Normal 2 2 3 3 5 18 2" xfId="16636" xr:uid="{00000000-0005-0000-0000-000064460000}"/>
    <cellStyle name="Normal 2 2 3 3 5 19" xfId="16637" xr:uid="{00000000-0005-0000-0000-000065460000}"/>
    <cellStyle name="Normal 2 2 3 3 5 19 2" xfId="16638" xr:uid="{00000000-0005-0000-0000-000066460000}"/>
    <cellStyle name="Normal 2 2 3 3 5 2" xfId="16639" xr:uid="{00000000-0005-0000-0000-000067460000}"/>
    <cellStyle name="Normal 2 2 3 3 5 2 10" xfId="16640" xr:uid="{00000000-0005-0000-0000-000068460000}"/>
    <cellStyle name="Normal 2 2 3 3 5 2 10 2" xfId="16641" xr:uid="{00000000-0005-0000-0000-000069460000}"/>
    <cellStyle name="Normal 2 2 3 3 5 2 11" xfId="16642" xr:uid="{00000000-0005-0000-0000-00006A460000}"/>
    <cellStyle name="Normal 2 2 3 3 5 2 11 2" xfId="16643" xr:uid="{00000000-0005-0000-0000-00006B460000}"/>
    <cellStyle name="Normal 2 2 3 3 5 2 12" xfId="16644" xr:uid="{00000000-0005-0000-0000-00006C460000}"/>
    <cellStyle name="Normal 2 2 3 3 5 2 12 2" xfId="16645" xr:uid="{00000000-0005-0000-0000-00006D460000}"/>
    <cellStyle name="Normal 2 2 3 3 5 2 13" xfId="16646" xr:uid="{00000000-0005-0000-0000-00006E460000}"/>
    <cellStyle name="Normal 2 2 3 3 5 2 13 2" xfId="16647" xr:uid="{00000000-0005-0000-0000-00006F460000}"/>
    <cellStyle name="Normal 2 2 3 3 5 2 14" xfId="16648" xr:uid="{00000000-0005-0000-0000-000070460000}"/>
    <cellStyle name="Normal 2 2 3 3 5 2 14 2" xfId="16649" xr:uid="{00000000-0005-0000-0000-000071460000}"/>
    <cellStyle name="Normal 2 2 3 3 5 2 15" xfId="16650" xr:uid="{00000000-0005-0000-0000-000072460000}"/>
    <cellStyle name="Normal 2 2 3 3 5 2 15 2" xfId="16651" xr:uid="{00000000-0005-0000-0000-000073460000}"/>
    <cellStyle name="Normal 2 2 3 3 5 2 16" xfId="16652" xr:uid="{00000000-0005-0000-0000-000074460000}"/>
    <cellStyle name="Normal 2 2 3 3 5 2 16 2" xfId="16653" xr:uid="{00000000-0005-0000-0000-000075460000}"/>
    <cellStyle name="Normal 2 2 3 3 5 2 17" xfId="16654" xr:uid="{00000000-0005-0000-0000-000076460000}"/>
    <cellStyle name="Normal 2 2 3 3 5 2 17 2" xfId="16655" xr:uid="{00000000-0005-0000-0000-000077460000}"/>
    <cellStyle name="Normal 2 2 3 3 5 2 18" xfId="16656" xr:uid="{00000000-0005-0000-0000-000078460000}"/>
    <cellStyle name="Normal 2 2 3 3 5 2 18 2" xfId="16657" xr:uid="{00000000-0005-0000-0000-000079460000}"/>
    <cellStyle name="Normal 2 2 3 3 5 2 19" xfId="16658" xr:uid="{00000000-0005-0000-0000-00007A460000}"/>
    <cellStyle name="Normal 2 2 3 3 5 2 19 2" xfId="16659" xr:uid="{00000000-0005-0000-0000-00007B460000}"/>
    <cellStyle name="Normal 2 2 3 3 5 2 2" xfId="16660" xr:uid="{00000000-0005-0000-0000-00007C460000}"/>
    <cellStyle name="Normal 2 2 3 3 5 2 2 2" xfId="16661" xr:uid="{00000000-0005-0000-0000-00007D460000}"/>
    <cellStyle name="Normal 2 2 3 3 5 2 20" xfId="16662" xr:uid="{00000000-0005-0000-0000-00007E460000}"/>
    <cellStyle name="Normal 2 2 3 3 5 2 20 2" xfId="16663" xr:uid="{00000000-0005-0000-0000-00007F460000}"/>
    <cellStyle name="Normal 2 2 3 3 5 2 21" xfId="16664" xr:uid="{00000000-0005-0000-0000-000080460000}"/>
    <cellStyle name="Normal 2 2 3 3 5 2 21 2" xfId="16665" xr:uid="{00000000-0005-0000-0000-000081460000}"/>
    <cellStyle name="Normal 2 2 3 3 5 2 22" xfId="16666" xr:uid="{00000000-0005-0000-0000-000082460000}"/>
    <cellStyle name="Normal 2 2 3 3 5 2 3" xfId="16667" xr:uid="{00000000-0005-0000-0000-000083460000}"/>
    <cellStyle name="Normal 2 2 3 3 5 2 3 2" xfId="16668" xr:uid="{00000000-0005-0000-0000-000084460000}"/>
    <cellStyle name="Normal 2 2 3 3 5 2 4" xfId="16669" xr:uid="{00000000-0005-0000-0000-000085460000}"/>
    <cellStyle name="Normal 2 2 3 3 5 2 4 2" xfId="16670" xr:uid="{00000000-0005-0000-0000-000086460000}"/>
    <cellStyle name="Normal 2 2 3 3 5 2 5" xfId="16671" xr:uid="{00000000-0005-0000-0000-000087460000}"/>
    <cellStyle name="Normal 2 2 3 3 5 2 5 2" xfId="16672" xr:uid="{00000000-0005-0000-0000-000088460000}"/>
    <cellStyle name="Normal 2 2 3 3 5 2 6" xfId="16673" xr:uid="{00000000-0005-0000-0000-000089460000}"/>
    <cellStyle name="Normal 2 2 3 3 5 2 6 2" xfId="16674" xr:uid="{00000000-0005-0000-0000-00008A460000}"/>
    <cellStyle name="Normal 2 2 3 3 5 2 7" xfId="16675" xr:uid="{00000000-0005-0000-0000-00008B460000}"/>
    <cellStyle name="Normal 2 2 3 3 5 2 7 2" xfId="16676" xr:uid="{00000000-0005-0000-0000-00008C460000}"/>
    <cellStyle name="Normal 2 2 3 3 5 2 8" xfId="16677" xr:uid="{00000000-0005-0000-0000-00008D460000}"/>
    <cellStyle name="Normal 2 2 3 3 5 2 8 2" xfId="16678" xr:uid="{00000000-0005-0000-0000-00008E460000}"/>
    <cellStyle name="Normal 2 2 3 3 5 2 9" xfId="16679" xr:uid="{00000000-0005-0000-0000-00008F460000}"/>
    <cellStyle name="Normal 2 2 3 3 5 2 9 2" xfId="16680" xr:uid="{00000000-0005-0000-0000-000090460000}"/>
    <cellStyle name="Normal 2 2 3 3 5 20" xfId="16681" xr:uid="{00000000-0005-0000-0000-000091460000}"/>
    <cellStyle name="Normal 2 2 3 3 5 20 2" xfId="16682" xr:uid="{00000000-0005-0000-0000-000092460000}"/>
    <cellStyle name="Normal 2 2 3 3 5 21" xfId="16683" xr:uid="{00000000-0005-0000-0000-000093460000}"/>
    <cellStyle name="Normal 2 2 3 3 5 21 2" xfId="16684" xr:uid="{00000000-0005-0000-0000-000094460000}"/>
    <cellStyle name="Normal 2 2 3 3 5 22" xfId="16685" xr:uid="{00000000-0005-0000-0000-000095460000}"/>
    <cellStyle name="Normal 2 2 3 3 5 22 2" xfId="16686" xr:uid="{00000000-0005-0000-0000-000096460000}"/>
    <cellStyle name="Normal 2 2 3 3 5 23" xfId="16687" xr:uid="{00000000-0005-0000-0000-000097460000}"/>
    <cellStyle name="Normal 2 2 3 3 5 23 2" xfId="16688" xr:uid="{00000000-0005-0000-0000-000098460000}"/>
    <cellStyle name="Normal 2 2 3 3 5 24" xfId="16689" xr:uid="{00000000-0005-0000-0000-000099460000}"/>
    <cellStyle name="Normal 2 2 3 3 5 3" xfId="16690" xr:uid="{00000000-0005-0000-0000-00009A460000}"/>
    <cellStyle name="Normal 2 2 3 3 5 3 10" xfId="16691" xr:uid="{00000000-0005-0000-0000-00009B460000}"/>
    <cellStyle name="Normal 2 2 3 3 5 3 10 2" xfId="16692" xr:uid="{00000000-0005-0000-0000-00009C460000}"/>
    <cellStyle name="Normal 2 2 3 3 5 3 11" xfId="16693" xr:uid="{00000000-0005-0000-0000-00009D460000}"/>
    <cellStyle name="Normal 2 2 3 3 5 3 11 2" xfId="16694" xr:uid="{00000000-0005-0000-0000-00009E460000}"/>
    <cellStyle name="Normal 2 2 3 3 5 3 12" xfId="16695" xr:uid="{00000000-0005-0000-0000-00009F460000}"/>
    <cellStyle name="Normal 2 2 3 3 5 3 12 2" xfId="16696" xr:uid="{00000000-0005-0000-0000-0000A0460000}"/>
    <cellStyle name="Normal 2 2 3 3 5 3 13" xfId="16697" xr:uid="{00000000-0005-0000-0000-0000A1460000}"/>
    <cellStyle name="Normal 2 2 3 3 5 3 13 2" xfId="16698" xr:uid="{00000000-0005-0000-0000-0000A2460000}"/>
    <cellStyle name="Normal 2 2 3 3 5 3 14" xfId="16699" xr:uid="{00000000-0005-0000-0000-0000A3460000}"/>
    <cellStyle name="Normal 2 2 3 3 5 3 14 2" xfId="16700" xr:uid="{00000000-0005-0000-0000-0000A4460000}"/>
    <cellStyle name="Normal 2 2 3 3 5 3 15" xfId="16701" xr:uid="{00000000-0005-0000-0000-0000A5460000}"/>
    <cellStyle name="Normal 2 2 3 3 5 3 15 2" xfId="16702" xr:uid="{00000000-0005-0000-0000-0000A6460000}"/>
    <cellStyle name="Normal 2 2 3 3 5 3 16" xfId="16703" xr:uid="{00000000-0005-0000-0000-0000A7460000}"/>
    <cellStyle name="Normal 2 2 3 3 5 3 16 2" xfId="16704" xr:uid="{00000000-0005-0000-0000-0000A8460000}"/>
    <cellStyle name="Normal 2 2 3 3 5 3 17" xfId="16705" xr:uid="{00000000-0005-0000-0000-0000A9460000}"/>
    <cellStyle name="Normal 2 2 3 3 5 3 17 2" xfId="16706" xr:uid="{00000000-0005-0000-0000-0000AA460000}"/>
    <cellStyle name="Normal 2 2 3 3 5 3 18" xfId="16707" xr:uid="{00000000-0005-0000-0000-0000AB460000}"/>
    <cellStyle name="Normal 2 2 3 3 5 3 18 2" xfId="16708" xr:uid="{00000000-0005-0000-0000-0000AC460000}"/>
    <cellStyle name="Normal 2 2 3 3 5 3 19" xfId="16709" xr:uid="{00000000-0005-0000-0000-0000AD460000}"/>
    <cellStyle name="Normal 2 2 3 3 5 3 19 2" xfId="16710" xr:uid="{00000000-0005-0000-0000-0000AE460000}"/>
    <cellStyle name="Normal 2 2 3 3 5 3 2" xfId="16711" xr:uid="{00000000-0005-0000-0000-0000AF460000}"/>
    <cellStyle name="Normal 2 2 3 3 5 3 2 2" xfId="16712" xr:uid="{00000000-0005-0000-0000-0000B0460000}"/>
    <cellStyle name="Normal 2 2 3 3 5 3 20" xfId="16713" xr:uid="{00000000-0005-0000-0000-0000B1460000}"/>
    <cellStyle name="Normal 2 2 3 3 5 3 20 2" xfId="16714" xr:uid="{00000000-0005-0000-0000-0000B2460000}"/>
    <cellStyle name="Normal 2 2 3 3 5 3 21" xfId="16715" xr:uid="{00000000-0005-0000-0000-0000B3460000}"/>
    <cellStyle name="Normal 2 2 3 3 5 3 21 2" xfId="16716" xr:uid="{00000000-0005-0000-0000-0000B4460000}"/>
    <cellStyle name="Normal 2 2 3 3 5 3 22" xfId="16717" xr:uid="{00000000-0005-0000-0000-0000B5460000}"/>
    <cellStyle name="Normal 2 2 3 3 5 3 3" xfId="16718" xr:uid="{00000000-0005-0000-0000-0000B6460000}"/>
    <cellStyle name="Normal 2 2 3 3 5 3 3 2" xfId="16719" xr:uid="{00000000-0005-0000-0000-0000B7460000}"/>
    <cellStyle name="Normal 2 2 3 3 5 3 4" xfId="16720" xr:uid="{00000000-0005-0000-0000-0000B8460000}"/>
    <cellStyle name="Normal 2 2 3 3 5 3 4 2" xfId="16721" xr:uid="{00000000-0005-0000-0000-0000B9460000}"/>
    <cellStyle name="Normal 2 2 3 3 5 3 5" xfId="16722" xr:uid="{00000000-0005-0000-0000-0000BA460000}"/>
    <cellStyle name="Normal 2 2 3 3 5 3 5 2" xfId="16723" xr:uid="{00000000-0005-0000-0000-0000BB460000}"/>
    <cellStyle name="Normal 2 2 3 3 5 3 6" xfId="16724" xr:uid="{00000000-0005-0000-0000-0000BC460000}"/>
    <cellStyle name="Normal 2 2 3 3 5 3 6 2" xfId="16725" xr:uid="{00000000-0005-0000-0000-0000BD460000}"/>
    <cellStyle name="Normal 2 2 3 3 5 3 7" xfId="16726" xr:uid="{00000000-0005-0000-0000-0000BE460000}"/>
    <cellStyle name="Normal 2 2 3 3 5 3 7 2" xfId="16727" xr:uid="{00000000-0005-0000-0000-0000BF460000}"/>
    <cellStyle name="Normal 2 2 3 3 5 3 8" xfId="16728" xr:uid="{00000000-0005-0000-0000-0000C0460000}"/>
    <cellStyle name="Normal 2 2 3 3 5 3 8 2" xfId="16729" xr:uid="{00000000-0005-0000-0000-0000C1460000}"/>
    <cellStyle name="Normal 2 2 3 3 5 3 9" xfId="16730" xr:uid="{00000000-0005-0000-0000-0000C2460000}"/>
    <cellStyle name="Normal 2 2 3 3 5 3 9 2" xfId="16731" xr:uid="{00000000-0005-0000-0000-0000C3460000}"/>
    <cellStyle name="Normal 2 2 3 3 5 4" xfId="16732" xr:uid="{00000000-0005-0000-0000-0000C4460000}"/>
    <cellStyle name="Normal 2 2 3 3 5 4 2" xfId="16733" xr:uid="{00000000-0005-0000-0000-0000C5460000}"/>
    <cellStyle name="Normal 2 2 3 3 5 5" xfId="16734" xr:uid="{00000000-0005-0000-0000-0000C6460000}"/>
    <cellStyle name="Normal 2 2 3 3 5 5 2" xfId="16735" xr:uid="{00000000-0005-0000-0000-0000C7460000}"/>
    <cellStyle name="Normal 2 2 3 3 5 6" xfId="16736" xr:uid="{00000000-0005-0000-0000-0000C8460000}"/>
    <cellStyle name="Normal 2 2 3 3 5 6 2" xfId="16737" xr:uid="{00000000-0005-0000-0000-0000C9460000}"/>
    <cellStyle name="Normal 2 2 3 3 5 7" xfId="16738" xr:uid="{00000000-0005-0000-0000-0000CA460000}"/>
    <cellStyle name="Normal 2 2 3 3 5 7 2" xfId="16739" xr:uid="{00000000-0005-0000-0000-0000CB460000}"/>
    <cellStyle name="Normal 2 2 3 3 5 8" xfId="16740" xr:uid="{00000000-0005-0000-0000-0000CC460000}"/>
    <cellStyle name="Normal 2 2 3 3 5 8 2" xfId="16741" xr:uid="{00000000-0005-0000-0000-0000CD460000}"/>
    <cellStyle name="Normal 2 2 3 3 5 9" xfId="16742" xr:uid="{00000000-0005-0000-0000-0000CE460000}"/>
    <cellStyle name="Normal 2 2 3 3 5 9 2" xfId="16743" xr:uid="{00000000-0005-0000-0000-0000CF460000}"/>
    <cellStyle name="Normal 2 2 3 3 6" xfId="16744" xr:uid="{00000000-0005-0000-0000-0000D0460000}"/>
    <cellStyle name="Normal 2 2 3 3 6 10" xfId="16745" xr:uid="{00000000-0005-0000-0000-0000D1460000}"/>
    <cellStyle name="Normal 2 2 3 3 6 10 2" xfId="16746" xr:uid="{00000000-0005-0000-0000-0000D2460000}"/>
    <cellStyle name="Normal 2 2 3 3 6 11" xfId="16747" xr:uid="{00000000-0005-0000-0000-0000D3460000}"/>
    <cellStyle name="Normal 2 2 3 3 6 11 2" xfId="16748" xr:uid="{00000000-0005-0000-0000-0000D4460000}"/>
    <cellStyle name="Normal 2 2 3 3 6 12" xfId="16749" xr:uid="{00000000-0005-0000-0000-0000D5460000}"/>
    <cellStyle name="Normal 2 2 3 3 6 12 2" xfId="16750" xr:uid="{00000000-0005-0000-0000-0000D6460000}"/>
    <cellStyle name="Normal 2 2 3 3 6 13" xfId="16751" xr:uid="{00000000-0005-0000-0000-0000D7460000}"/>
    <cellStyle name="Normal 2 2 3 3 6 13 2" xfId="16752" xr:uid="{00000000-0005-0000-0000-0000D8460000}"/>
    <cellStyle name="Normal 2 2 3 3 6 14" xfId="16753" xr:uid="{00000000-0005-0000-0000-0000D9460000}"/>
    <cellStyle name="Normal 2 2 3 3 6 14 2" xfId="16754" xr:uid="{00000000-0005-0000-0000-0000DA460000}"/>
    <cellStyle name="Normal 2 2 3 3 6 15" xfId="16755" xr:uid="{00000000-0005-0000-0000-0000DB460000}"/>
    <cellStyle name="Normal 2 2 3 3 6 15 2" xfId="16756" xr:uid="{00000000-0005-0000-0000-0000DC460000}"/>
    <cellStyle name="Normal 2 2 3 3 6 16" xfId="16757" xr:uid="{00000000-0005-0000-0000-0000DD460000}"/>
    <cellStyle name="Normal 2 2 3 3 6 16 2" xfId="16758" xr:uid="{00000000-0005-0000-0000-0000DE460000}"/>
    <cellStyle name="Normal 2 2 3 3 6 17" xfId="16759" xr:uid="{00000000-0005-0000-0000-0000DF460000}"/>
    <cellStyle name="Normal 2 2 3 3 6 17 2" xfId="16760" xr:uid="{00000000-0005-0000-0000-0000E0460000}"/>
    <cellStyle name="Normal 2 2 3 3 6 18" xfId="16761" xr:uid="{00000000-0005-0000-0000-0000E1460000}"/>
    <cellStyle name="Normal 2 2 3 3 6 18 2" xfId="16762" xr:uid="{00000000-0005-0000-0000-0000E2460000}"/>
    <cellStyle name="Normal 2 2 3 3 6 19" xfId="16763" xr:uid="{00000000-0005-0000-0000-0000E3460000}"/>
    <cellStyle name="Normal 2 2 3 3 6 19 2" xfId="16764" xr:uid="{00000000-0005-0000-0000-0000E4460000}"/>
    <cellStyle name="Normal 2 2 3 3 6 2" xfId="16765" xr:uid="{00000000-0005-0000-0000-0000E5460000}"/>
    <cellStyle name="Normal 2 2 3 3 6 2 10" xfId="16766" xr:uid="{00000000-0005-0000-0000-0000E6460000}"/>
    <cellStyle name="Normal 2 2 3 3 6 2 10 2" xfId="16767" xr:uid="{00000000-0005-0000-0000-0000E7460000}"/>
    <cellStyle name="Normal 2 2 3 3 6 2 11" xfId="16768" xr:uid="{00000000-0005-0000-0000-0000E8460000}"/>
    <cellStyle name="Normal 2 2 3 3 6 2 11 2" xfId="16769" xr:uid="{00000000-0005-0000-0000-0000E9460000}"/>
    <cellStyle name="Normal 2 2 3 3 6 2 12" xfId="16770" xr:uid="{00000000-0005-0000-0000-0000EA460000}"/>
    <cellStyle name="Normal 2 2 3 3 6 2 12 2" xfId="16771" xr:uid="{00000000-0005-0000-0000-0000EB460000}"/>
    <cellStyle name="Normal 2 2 3 3 6 2 13" xfId="16772" xr:uid="{00000000-0005-0000-0000-0000EC460000}"/>
    <cellStyle name="Normal 2 2 3 3 6 2 13 2" xfId="16773" xr:uid="{00000000-0005-0000-0000-0000ED460000}"/>
    <cellStyle name="Normal 2 2 3 3 6 2 14" xfId="16774" xr:uid="{00000000-0005-0000-0000-0000EE460000}"/>
    <cellStyle name="Normal 2 2 3 3 6 2 14 2" xfId="16775" xr:uid="{00000000-0005-0000-0000-0000EF460000}"/>
    <cellStyle name="Normal 2 2 3 3 6 2 15" xfId="16776" xr:uid="{00000000-0005-0000-0000-0000F0460000}"/>
    <cellStyle name="Normal 2 2 3 3 6 2 15 2" xfId="16777" xr:uid="{00000000-0005-0000-0000-0000F1460000}"/>
    <cellStyle name="Normal 2 2 3 3 6 2 16" xfId="16778" xr:uid="{00000000-0005-0000-0000-0000F2460000}"/>
    <cellStyle name="Normal 2 2 3 3 6 2 16 2" xfId="16779" xr:uid="{00000000-0005-0000-0000-0000F3460000}"/>
    <cellStyle name="Normal 2 2 3 3 6 2 17" xfId="16780" xr:uid="{00000000-0005-0000-0000-0000F4460000}"/>
    <cellStyle name="Normal 2 2 3 3 6 2 17 2" xfId="16781" xr:uid="{00000000-0005-0000-0000-0000F5460000}"/>
    <cellStyle name="Normal 2 2 3 3 6 2 18" xfId="16782" xr:uid="{00000000-0005-0000-0000-0000F6460000}"/>
    <cellStyle name="Normal 2 2 3 3 6 2 18 2" xfId="16783" xr:uid="{00000000-0005-0000-0000-0000F7460000}"/>
    <cellStyle name="Normal 2 2 3 3 6 2 19" xfId="16784" xr:uid="{00000000-0005-0000-0000-0000F8460000}"/>
    <cellStyle name="Normal 2 2 3 3 6 2 19 2" xfId="16785" xr:uid="{00000000-0005-0000-0000-0000F9460000}"/>
    <cellStyle name="Normal 2 2 3 3 6 2 2" xfId="16786" xr:uid="{00000000-0005-0000-0000-0000FA460000}"/>
    <cellStyle name="Normal 2 2 3 3 6 2 2 2" xfId="16787" xr:uid="{00000000-0005-0000-0000-0000FB460000}"/>
    <cellStyle name="Normal 2 2 3 3 6 2 20" xfId="16788" xr:uid="{00000000-0005-0000-0000-0000FC460000}"/>
    <cellStyle name="Normal 2 2 3 3 6 2 20 2" xfId="16789" xr:uid="{00000000-0005-0000-0000-0000FD460000}"/>
    <cellStyle name="Normal 2 2 3 3 6 2 21" xfId="16790" xr:uid="{00000000-0005-0000-0000-0000FE460000}"/>
    <cellStyle name="Normal 2 2 3 3 6 2 21 2" xfId="16791" xr:uid="{00000000-0005-0000-0000-0000FF460000}"/>
    <cellStyle name="Normal 2 2 3 3 6 2 22" xfId="16792" xr:uid="{00000000-0005-0000-0000-000000470000}"/>
    <cellStyle name="Normal 2 2 3 3 6 2 3" xfId="16793" xr:uid="{00000000-0005-0000-0000-000001470000}"/>
    <cellStyle name="Normal 2 2 3 3 6 2 3 2" xfId="16794" xr:uid="{00000000-0005-0000-0000-000002470000}"/>
    <cellStyle name="Normal 2 2 3 3 6 2 4" xfId="16795" xr:uid="{00000000-0005-0000-0000-000003470000}"/>
    <cellStyle name="Normal 2 2 3 3 6 2 4 2" xfId="16796" xr:uid="{00000000-0005-0000-0000-000004470000}"/>
    <cellStyle name="Normal 2 2 3 3 6 2 5" xfId="16797" xr:uid="{00000000-0005-0000-0000-000005470000}"/>
    <cellStyle name="Normal 2 2 3 3 6 2 5 2" xfId="16798" xr:uid="{00000000-0005-0000-0000-000006470000}"/>
    <cellStyle name="Normal 2 2 3 3 6 2 6" xfId="16799" xr:uid="{00000000-0005-0000-0000-000007470000}"/>
    <cellStyle name="Normal 2 2 3 3 6 2 6 2" xfId="16800" xr:uid="{00000000-0005-0000-0000-000008470000}"/>
    <cellStyle name="Normal 2 2 3 3 6 2 7" xfId="16801" xr:uid="{00000000-0005-0000-0000-000009470000}"/>
    <cellStyle name="Normal 2 2 3 3 6 2 7 2" xfId="16802" xr:uid="{00000000-0005-0000-0000-00000A470000}"/>
    <cellStyle name="Normal 2 2 3 3 6 2 8" xfId="16803" xr:uid="{00000000-0005-0000-0000-00000B470000}"/>
    <cellStyle name="Normal 2 2 3 3 6 2 8 2" xfId="16804" xr:uid="{00000000-0005-0000-0000-00000C470000}"/>
    <cellStyle name="Normal 2 2 3 3 6 2 9" xfId="16805" xr:uid="{00000000-0005-0000-0000-00000D470000}"/>
    <cellStyle name="Normal 2 2 3 3 6 2 9 2" xfId="16806" xr:uid="{00000000-0005-0000-0000-00000E470000}"/>
    <cellStyle name="Normal 2 2 3 3 6 20" xfId="16807" xr:uid="{00000000-0005-0000-0000-00000F470000}"/>
    <cellStyle name="Normal 2 2 3 3 6 20 2" xfId="16808" xr:uid="{00000000-0005-0000-0000-000010470000}"/>
    <cellStyle name="Normal 2 2 3 3 6 21" xfId="16809" xr:uid="{00000000-0005-0000-0000-000011470000}"/>
    <cellStyle name="Normal 2 2 3 3 6 21 2" xfId="16810" xr:uid="{00000000-0005-0000-0000-000012470000}"/>
    <cellStyle name="Normal 2 2 3 3 6 22" xfId="16811" xr:uid="{00000000-0005-0000-0000-000013470000}"/>
    <cellStyle name="Normal 2 2 3 3 6 22 2" xfId="16812" xr:uid="{00000000-0005-0000-0000-000014470000}"/>
    <cellStyle name="Normal 2 2 3 3 6 23" xfId="16813" xr:uid="{00000000-0005-0000-0000-000015470000}"/>
    <cellStyle name="Normal 2 2 3 3 6 23 2" xfId="16814" xr:uid="{00000000-0005-0000-0000-000016470000}"/>
    <cellStyle name="Normal 2 2 3 3 6 24" xfId="16815" xr:uid="{00000000-0005-0000-0000-000017470000}"/>
    <cellStyle name="Normal 2 2 3 3 6 3" xfId="16816" xr:uid="{00000000-0005-0000-0000-000018470000}"/>
    <cellStyle name="Normal 2 2 3 3 6 3 10" xfId="16817" xr:uid="{00000000-0005-0000-0000-000019470000}"/>
    <cellStyle name="Normal 2 2 3 3 6 3 10 2" xfId="16818" xr:uid="{00000000-0005-0000-0000-00001A470000}"/>
    <cellStyle name="Normal 2 2 3 3 6 3 11" xfId="16819" xr:uid="{00000000-0005-0000-0000-00001B470000}"/>
    <cellStyle name="Normal 2 2 3 3 6 3 11 2" xfId="16820" xr:uid="{00000000-0005-0000-0000-00001C470000}"/>
    <cellStyle name="Normal 2 2 3 3 6 3 12" xfId="16821" xr:uid="{00000000-0005-0000-0000-00001D470000}"/>
    <cellStyle name="Normal 2 2 3 3 6 3 12 2" xfId="16822" xr:uid="{00000000-0005-0000-0000-00001E470000}"/>
    <cellStyle name="Normal 2 2 3 3 6 3 13" xfId="16823" xr:uid="{00000000-0005-0000-0000-00001F470000}"/>
    <cellStyle name="Normal 2 2 3 3 6 3 13 2" xfId="16824" xr:uid="{00000000-0005-0000-0000-000020470000}"/>
    <cellStyle name="Normal 2 2 3 3 6 3 14" xfId="16825" xr:uid="{00000000-0005-0000-0000-000021470000}"/>
    <cellStyle name="Normal 2 2 3 3 6 3 14 2" xfId="16826" xr:uid="{00000000-0005-0000-0000-000022470000}"/>
    <cellStyle name="Normal 2 2 3 3 6 3 15" xfId="16827" xr:uid="{00000000-0005-0000-0000-000023470000}"/>
    <cellStyle name="Normal 2 2 3 3 6 3 15 2" xfId="16828" xr:uid="{00000000-0005-0000-0000-000024470000}"/>
    <cellStyle name="Normal 2 2 3 3 6 3 16" xfId="16829" xr:uid="{00000000-0005-0000-0000-000025470000}"/>
    <cellStyle name="Normal 2 2 3 3 6 3 16 2" xfId="16830" xr:uid="{00000000-0005-0000-0000-000026470000}"/>
    <cellStyle name="Normal 2 2 3 3 6 3 17" xfId="16831" xr:uid="{00000000-0005-0000-0000-000027470000}"/>
    <cellStyle name="Normal 2 2 3 3 6 3 17 2" xfId="16832" xr:uid="{00000000-0005-0000-0000-000028470000}"/>
    <cellStyle name="Normal 2 2 3 3 6 3 18" xfId="16833" xr:uid="{00000000-0005-0000-0000-000029470000}"/>
    <cellStyle name="Normal 2 2 3 3 6 3 18 2" xfId="16834" xr:uid="{00000000-0005-0000-0000-00002A470000}"/>
    <cellStyle name="Normal 2 2 3 3 6 3 19" xfId="16835" xr:uid="{00000000-0005-0000-0000-00002B470000}"/>
    <cellStyle name="Normal 2 2 3 3 6 3 19 2" xfId="16836" xr:uid="{00000000-0005-0000-0000-00002C470000}"/>
    <cellStyle name="Normal 2 2 3 3 6 3 2" xfId="16837" xr:uid="{00000000-0005-0000-0000-00002D470000}"/>
    <cellStyle name="Normal 2 2 3 3 6 3 2 2" xfId="16838" xr:uid="{00000000-0005-0000-0000-00002E470000}"/>
    <cellStyle name="Normal 2 2 3 3 6 3 20" xfId="16839" xr:uid="{00000000-0005-0000-0000-00002F470000}"/>
    <cellStyle name="Normal 2 2 3 3 6 3 20 2" xfId="16840" xr:uid="{00000000-0005-0000-0000-000030470000}"/>
    <cellStyle name="Normal 2 2 3 3 6 3 21" xfId="16841" xr:uid="{00000000-0005-0000-0000-000031470000}"/>
    <cellStyle name="Normal 2 2 3 3 6 3 21 2" xfId="16842" xr:uid="{00000000-0005-0000-0000-000032470000}"/>
    <cellStyle name="Normal 2 2 3 3 6 3 22" xfId="16843" xr:uid="{00000000-0005-0000-0000-000033470000}"/>
    <cellStyle name="Normal 2 2 3 3 6 3 3" xfId="16844" xr:uid="{00000000-0005-0000-0000-000034470000}"/>
    <cellStyle name="Normal 2 2 3 3 6 3 3 2" xfId="16845" xr:uid="{00000000-0005-0000-0000-000035470000}"/>
    <cellStyle name="Normal 2 2 3 3 6 3 4" xfId="16846" xr:uid="{00000000-0005-0000-0000-000036470000}"/>
    <cellStyle name="Normal 2 2 3 3 6 3 4 2" xfId="16847" xr:uid="{00000000-0005-0000-0000-000037470000}"/>
    <cellStyle name="Normal 2 2 3 3 6 3 5" xfId="16848" xr:uid="{00000000-0005-0000-0000-000038470000}"/>
    <cellStyle name="Normal 2 2 3 3 6 3 5 2" xfId="16849" xr:uid="{00000000-0005-0000-0000-000039470000}"/>
    <cellStyle name="Normal 2 2 3 3 6 3 6" xfId="16850" xr:uid="{00000000-0005-0000-0000-00003A470000}"/>
    <cellStyle name="Normal 2 2 3 3 6 3 6 2" xfId="16851" xr:uid="{00000000-0005-0000-0000-00003B470000}"/>
    <cellStyle name="Normal 2 2 3 3 6 3 7" xfId="16852" xr:uid="{00000000-0005-0000-0000-00003C470000}"/>
    <cellStyle name="Normal 2 2 3 3 6 3 7 2" xfId="16853" xr:uid="{00000000-0005-0000-0000-00003D470000}"/>
    <cellStyle name="Normal 2 2 3 3 6 3 8" xfId="16854" xr:uid="{00000000-0005-0000-0000-00003E470000}"/>
    <cellStyle name="Normal 2 2 3 3 6 3 8 2" xfId="16855" xr:uid="{00000000-0005-0000-0000-00003F470000}"/>
    <cellStyle name="Normal 2 2 3 3 6 3 9" xfId="16856" xr:uid="{00000000-0005-0000-0000-000040470000}"/>
    <cellStyle name="Normal 2 2 3 3 6 3 9 2" xfId="16857" xr:uid="{00000000-0005-0000-0000-000041470000}"/>
    <cellStyle name="Normal 2 2 3 3 6 4" xfId="16858" xr:uid="{00000000-0005-0000-0000-000042470000}"/>
    <cellStyle name="Normal 2 2 3 3 6 4 2" xfId="16859" xr:uid="{00000000-0005-0000-0000-000043470000}"/>
    <cellStyle name="Normal 2 2 3 3 6 5" xfId="16860" xr:uid="{00000000-0005-0000-0000-000044470000}"/>
    <cellStyle name="Normal 2 2 3 3 6 5 2" xfId="16861" xr:uid="{00000000-0005-0000-0000-000045470000}"/>
    <cellStyle name="Normal 2 2 3 3 6 6" xfId="16862" xr:uid="{00000000-0005-0000-0000-000046470000}"/>
    <cellStyle name="Normal 2 2 3 3 6 6 2" xfId="16863" xr:uid="{00000000-0005-0000-0000-000047470000}"/>
    <cellStyle name="Normal 2 2 3 3 6 7" xfId="16864" xr:uid="{00000000-0005-0000-0000-000048470000}"/>
    <cellStyle name="Normal 2 2 3 3 6 7 2" xfId="16865" xr:uid="{00000000-0005-0000-0000-000049470000}"/>
    <cellStyle name="Normal 2 2 3 3 6 8" xfId="16866" xr:uid="{00000000-0005-0000-0000-00004A470000}"/>
    <cellStyle name="Normal 2 2 3 3 6 8 2" xfId="16867" xr:uid="{00000000-0005-0000-0000-00004B470000}"/>
    <cellStyle name="Normal 2 2 3 3 6 9" xfId="16868" xr:uid="{00000000-0005-0000-0000-00004C470000}"/>
    <cellStyle name="Normal 2 2 3 3 6 9 2" xfId="16869" xr:uid="{00000000-0005-0000-0000-00004D470000}"/>
    <cellStyle name="Normal 2 2 3 3 7" xfId="16870" xr:uid="{00000000-0005-0000-0000-00004E470000}"/>
    <cellStyle name="Normal 2 2 3 3 7 10" xfId="16871" xr:uid="{00000000-0005-0000-0000-00004F470000}"/>
    <cellStyle name="Normal 2 2 3 3 7 10 2" xfId="16872" xr:uid="{00000000-0005-0000-0000-000050470000}"/>
    <cellStyle name="Normal 2 2 3 3 7 11" xfId="16873" xr:uid="{00000000-0005-0000-0000-000051470000}"/>
    <cellStyle name="Normal 2 2 3 3 7 11 2" xfId="16874" xr:uid="{00000000-0005-0000-0000-000052470000}"/>
    <cellStyle name="Normal 2 2 3 3 7 12" xfId="16875" xr:uid="{00000000-0005-0000-0000-000053470000}"/>
    <cellStyle name="Normal 2 2 3 3 7 12 2" xfId="16876" xr:uid="{00000000-0005-0000-0000-000054470000}"/>
    <cellStyle name="Normal 2 2 3 3 7 13" xfId="16877" xr:uid="{00000000-0005-0000-0000-000055470000}"/>
    <cellStyle name="Normal 2 2 3 3 7 13 2" xfId="16878" xr:uid="{00000000-0005-0000-0000-000056470000}"/>
    <cellStyle name="Normal 2 2 3 3 7 14" xfId="16879" xr:uid="{00000000-0005-0000-0000-000057470000}"/>
    <cellStyle name="Normal 2 2 3 3 7 14 2" xfId="16880" xr:uid="{00000000-0005-0000-0000-000058470000}"/>
    <cellStyle name="Normal 2 2 3 3 7 15" xfId="16881" xr:uid="{00000000-0005-0000-0000-000059470000}"/>
    <cellStyle name="Normal 2 2 3 3 7 15 2" xfId="16882" xr:uid="{00000000-0005-0000-0000-00005A470000}"/>
    <cellStyle name="Normal 2 2 3 3 7 16" xfId="16883" xr:uid="{00000000-0005-0000-0000-00005B470000}"/>
    <cellStyle name="Normal 2 2 3 3 7 16 2" xfId="16884" xr:uid="{00000000-0005-0000-0000-00005C470000}"/>
    <cellStyle name="Normal 2 2 3 3 7 17" xfId="16885" xr:uid="{00000000-0005-0000-0000-00005D470000}"/>
    <cellStyle name="Normal 2 2 3 3 7 17 2" xfId="16886" xr:uid="{00000000-0005-0000-0000-00005E470000}"/>
    <cellStyle name="Normal 2 2 3 3 7 18" xfId="16887" xr:uid="{00000000-0005-0000-0000-00005F470000}"/>
    <cellStyle name="Normal 2 2 3 3 7 18 2" xfId="16888" xr:uid="{00000000-0005-0000-0000-000060470000}"/>
    <cellStyle name="Normal 2 2 3 3 7 19" xfId="16889" xr:uid="{00000000-0005-0000-0000-000061470000}"/>
    <cellStyle name="Normal 2 2 3 3 7 19 2" xfId="16890" xr:uid="{00000000-0005-0000-0000-000062470000}"/>
    <cellStyle name="Normal 2 2 3 3 7 2" xfId="16891" xr:uid="{00000000-0005-0000-0000-000063470000}"/>
    <cellStyle name="Normal 2 2 3 3 7 2 2" xfId="16892" xr:uid="{00000000-0005-0000-0000-000064470000}"/>
    <cellStyle name="Normal 2 2 3 3 7 20" xfId="16893" xr:uid="{00000000-0005-0000-0000-000065470000}"/>
    <cellStyle name="Normal 2 2 3 3 7 20 2" xfId="16894" xr:uid="{00000000-0005-0000-0000-000066470000}"/>
    <cellStyle name="Normal 2 2 3 3 7 21" xfId="16895" xr:uid="{00000000-0005-0000-0000-000067470000}"/>
    <cellStyle name="Normal 2 2 3 3 7 21 2" xfId="16896" xr:uid="{00000000-0005-0000-0000-000068470000}"/>
    <cellStyle name="Normal 2 2 3 3 7 22" xfId="16897" xr:uid="{00000000-0005-0000-0000-000069470000}"/>
    <cellStyle name="Normal 2 2 3 3 7 3" xfId="16898" xr:uid="{00000000-0005-0000-0000-00006A470000}"/>
    <cellStyle name="Normal 2 2 3 3 7 3 2" xfId="16899" xr:uid="{00000000-0005-0000-0000-00006B470000}"/>
    <cellStyle name="Normal 2 2 3 3 7 4" xfId="16900" xr:uid="{00000000-0005-0000-0000-00006C470000}"/>
    <cellStyle name="Normal 2 2 3 3 7 4 2" xfId="16901" xr:uid="{00000000-0005-0000-0000-00006D470000}"/>
    <cellStyle name="Normal 2 2 3 3 7 5" xfId="16902" xr:uid="{00000000-0005-0000-0000-00006E470000}"/>
    <cellStyle name="Normal 2 2 3 3 7 5 2" xfId="16903" xr:uid="{00000000-0005-0000-0000-00006F470000}"/>
    <cellStyle name="Normal 2 2 3 3 7 6" xfId="16904" xr:uid="{00000000-0005-0000-0000-000070470000}"/>
    <cellStyle name="Normal 2 2 3 3 7 6 2" xfId="16905" xr:uid="{00000000-0005-0000-0000-000071470000}"/>
    <cellStyle name="Normal 2 2 3 3 7 7" xfId="16906" xr:uid="{00000000-0005-0000-0000-000072470000}"/>
    <cellStyle name="Normal 2 2 3 3 7 7 2" xfId="16907" xr:uid="{00000000-0005-0000-0000-000073470000}"/>
    <cellStyle name="Normal 2 2 3 3 7 8" xfId="16908" xr:uid="{00000000-0005-0000-0000-000074470000}"/>
    <cellStyle name="Normal 2 2 3 3 7 8 2" xfId="16909" xr:uid="{00000000-0005-0000-0000-000075470000}"/>
    <cellStyle name="Normal 2 2 3 3 7 9" xfId="16910" xr:uid="{00000000-0005-0000-0000-000076470000}"/>
    <cellStyle name="Normal 2 2 3 3 7 9 2" xfId="16911" xr:uid="{00000000-0005-0000-0000-000077470000}"/>
    <cellStyle name="Normal 2 2 3 3 8" xfId="16912" xr:uid="{00000000-0005-0000-0000-000078470000}"/>
    <cellStyle name="Normal 2 2 3 3 8 10" xfId="16913" xr:uid="{00000000-0005-0000-0000-000079470000}"/>
    <cellStyle name="Normal 2 2 3 3 8 10 2" xfId="16914" xr:uid="{00000000-0005-0000-0000-00007A470000}"/>
    <cellStyle name="Normal 2 2 3 3 8 11" xfId="16915" xr:uid="{00000000-0005-0000-0000-00007B470000}"/>
    <cellStyle name="Normal 2 2 3 3 8 11 2" xfId="16916" xr:uid="{00000000-0005-0000-0000-00007C470000}"/>
    <cellStyle name="Normal 2 2 3 3 8 12" xfId="16917" xr:uid="{00000000-0005-0000-0000-00007D470000}"/>
    <cellStyle name="Normal 2 2 3 3 8 12 2" xfId="16918" xr:uid="{00000000-0005-0000-0000-00007E470000}"/>
    <cellStyle name="Normal 2 2 3 3 8 13" xfId="16919" xr:uid="{00000000-0005-0000-0000-00007F470000}"/>
    <cellStyle name="Normal 2 2 3 3 8 13 2" xfId="16920" xr:uid="{00000000-0005-0000-0000-000080470000}"/>
    <cellStyle name="Normal 2 2 3 3 8 14" xfId="16921" xr:uid="{00000000-0005-0000-0000-000081470000}"/>
    <cellStyle name="Normal 2 2 3 3 8 14 2" xfId="16922" xr:uid="{00000000-0005-0000-0000-000082470000}"/>
    <cellStyle name="Normal 2 2 3 3 8 15" xfId="16923" xr:uid="{00000000-0005-0000-0000-000083470000}"/>
    <cellStyle name="Normal 2 2 3 3 8 15 2" xfId="16924" xr:uid="{00000000-0005-0000-0000-000084470000}"/>
    <cellStyle name="Normal 2 2 3 3 8 16" xfId="16925" xr:uid="{00000000-0005-0000-0000-000085470000}"/>
    <cellStyle name="Normal 2 2 3 3 8 16 2" xfId="16926" xr:uid="{00000000-0005-0000-0000-000086470000}"/>
    <cellStyle name="Normal 2 2 3 3 8 17" xfId="16927" xr:uid="{00000000-0005-0000-0000-000087470000}"/>
    <cellStyle name="Normal 2 2 3 3 8 17 2" xfId="16928" xr:uid="{00000000-0005-0000-0000-000088470000}"/>
    <cellStyle name="Normal 2 2 3 3 8 18" xfId="16929" xr:uid="{00000000-0005-0000-0000-000089470000}"/>
    <cellStyle name="Normal 2 2 3 3 8 18 2" xfId="16930" xr:uid="{00000000-0005-0000-0000-00008A470000}"/>
    <cellStyle name="Normal 2 2 3 3 8 19" xfId="16931" xr:uid="{00000000-0005-0000-0000-00008B470000}"/>
    <cellStyle name="Normal 2 2 3 3 8 19 2" xfId="16932" xr:uid="{00000000-0005-0000-0000-00008C470000}"/>
    <cellStyle name="Normal 2 2 3 3 8 2" xfId="16933" xr:uid="{00000000-0005-0000-0000-00008D470000}"/>
    <cellStyle name="Normal 2 2 3 3 8 2 2" xfId="16934" xr:uid="{00000000-0005-0000-0000-00008E470000}"/>
    <cellStyle name="Normal 2 2 3 3 8 20" xfId="16935" xr:uid="{00000000-0005-0000-0000-00008F470000}"/>
    <cellStyle name="Normal 2 2 3 3 8 20 2" xfId="16936" xr:uid="{00000000-0005-0000-0000-000090470000}"/>
    <cellStyle name="Normal 2 2 3 3 8 21" xfId="16937" xr:uid="{00000000-0005-0000-0000-000091470000}"/>
    <cellStyle name="Normal 2 2 3 3 8 21 2" xfId="16938" xr:uid="{00000000-0005-0000-0000-000092470000}"/>
    <cellStyle name="Normal 2 2 3 3 8 22" xfId="16939" xr:uid="{00000000-0005-0000-0000-000093470000}"/>
    <cellStyle name="Normal 2 2 3 3 8 3" xfId="16940" xr:uid="{00000000-0005-0000-0000-000094470000}"/>
    <cellStyle name="Normal 2 2 3 3 8 3 2" xfId="16941" xr:uid="{00000000-0005-0000-0000-000095470000}"/>
    <cellStyle name="Normal 2 2 3 3 8 4" xfId="16942" xr:uid="{00000000-0005-0000-0000-000096470000}"/>
    <cellStyle name="Normal 2 2 3 3 8 4 2" xfId="16943" xr:uid="{00000000-0005-0000-0000-000097470000}"/>
    <cellStyle name="Normal 2 2 3 3 8 5" xfId="16944" xr:uid="{00000000-0005-0000-0000-000098470000}"/>
    <cellStyle name="Normal 2 2 3 3 8 5 2" xfId="16945" xr:uid="{00000000-0005-0000-0000-000099470000}"/>
    <cellStyle name="Normal 2 2 3 3 8 6" xfId="16946" xr:uid="{00000000-0005-0000-0000-00009A470000}"/>
    <cellStyle name="Normal 2 2 3 3 8 6 2" xfId="16947" xr:uid="{00000000-0005-0000-0000-00009B470000}"/>
    <cellStyle name="Normal 2 2 3 3 8 7" xfId="16948" xr:uid="{00000000-0005-0000-0000-00009C470000}"/>
    <cellStyle name="Normal 2 2 3 3 8 7 2" xfId="16949" xr:uid="{00000000-0005-0000-0000-00009D470000}"/>
    <cellStyle name="Normal 2 2 3 3 8 8" xfId="16950" xr:uid="{00000000-0005-0000-0000-00009E470000}"/>
    <cellStyle name="Normal 2 2 3 3 8 8 2" xfId="16951" xr:uid="{00000000-0005-0000-0000-00009F470000}"/>
    <cellStyle name="Normal 2 2 3 3 8 9" xfId="16952" xr:uid="{00000000-0005-0000-0000-0000A0470000}"/>
    <cellStyle name="Normal 2 2 3 3 8 9 2" xfId="16953" xr:uid="{00000000-0005-0000-0000-0000A1470000}"/>
    <cellStyle name="Normal 2 2 3 3 9" xfId="16954" xr:uid="{00000000-0005-0000-0000-0000A2470000}"/>
    <cellStyle name="Normal 2 2 3 3 9 2" xfId="16955" xr:uid="{00000000-0005-0000-0000-0000A3470000}"/>
    <cellStyle name="Normal 2 2 3 30" xfId="16956" xr:uid="{00000000-0005-0000-0000-0000A4470000}"/>
    <cellStyle name="Normal 2 2 3 30 2" xfId="16957" xr:uid="{00000000-0005-0000-0000-0000A5470000}"/>
    <cellStyle name="Normal 2 2 3 31" xfId="16958" xr:uid="{00000000-0005-0000-0000-0000A6470000}"/>
    <cellStyle name="Normal 2 2 3 31 2" xfId="16959" xr:uid="{00000000-0005-0000-0000-0000A7470000}"/>
    <cellStyle name="Normal 2 2 3 32" xfId="16960" xr:uid="{00000000-0005-0000-0000-0000A8470000}"/>
    <cellStyle name="Normal 2 2 3 32 2" xfId="16961" xr:uid="{00000000-0005-0000-0000-0000A9470000}"/>
    <cellStyle name="Normal 2 2 3 4" xfId="16962" xr:uid="{00000000-0005-0000-0000-0000AA470000}"/>
    <cellStyle name="Normal 2 2 3 4 10" xfId="16963" xr:uid="{00000000-0005-0000-0000-0000AB470000}"/>
    <cellStyle name="Normal 2 2 3 4 10 2" xfId="16964" xr:uid="{00000000-0005-0000-0000-0000AC470000}"/>
    <cellStyle name="Normal 2 2 3 4 11" xfId="16965" xr:uid="{00000000-0005-0000-0000-0000AD470000}"/>
    <cellStyle name="Normal 2 2 3 4 11 2" xfId="16966" xr:uid="{00000000-0005-0000-0000-0000AE470000}"/>
    <cellStyle name="Normal 2 2 3 4 12" xfId="16967" xr:uid="{00000000-0005-0000-0000-0000AF470000}"/>
    <cellStyle name="Normal 2 2 3 4 12 2" xfId="16968" xr:uid="{00000000-0005-0000-0000-0000B0470000}"/>
    <cellStyle name="Normal 2 2 3 4 13" xfId="16969" xr:uid="{00000000-0005-0000-0000-0000B1470000}"/>
    <cellStyle name="Normal 2 2 3 4 13 2" xfId="16970" xr:uid="{00000000-0005-0000-0000-0000B2470000}"/>
    <cellStyle name="Normal 2 2 3 4 14" xfId="16971" xr:uid="{00000000-0005-0000-0000-0000B3470000}"/>
    <cellStyle name="Normal 2 2 3 4 14 2" xfId="16972" xr:uid="{00000000-0005-0000-0000-0000B4470000}"/>
    <cellStyle name="Normal 2 2 3 4 15" xfId="16973" xr:uid="{00000000-0005-0000-0000-0000B5470000}"/>
    <cellStyle name="Normal 2 2 3 4 15 2" xfId="16974" xr:uid="{00000000-0005-0000-0000-0000B6470000}"/>
    <cellStyle name="Normal 2 2 3 4 16" xfId="16975" xr:uid="{00000000-0005-0000-0000-0000B7470000}"/>
    <cellStyle name="Normal 2 2 3 4 16 2" xfId="16976" xr:uid="{00000000-0005-0000-0000-0000B8470000}"/>
    <cellStyle name="Normal 2 2 3 4 17" xfId="16977" xr:uid="{00000000-0005-0000-0000-0000B9470000}"/>
    <cellStyle name="Normal 2 2 3 4 17 2" xfId="16978" xr:uid="{00000000-0005-0000-0000-0000BA470000}"/>
    <cellStyle name="Normal 2 2 3 4 18" xfId="16979" xr:uid="{00000000-0005-0000-0000-0000BB470000}"/>
    <cellStyle name="Normal 2 2 3 4 18 2" xfId="16980" xr:uid="{00000000-0005-0000-0000-0000BC470000}"/>
    <cellStyle name="Normal 2 2 3 4 19" xfId="16981" xr:uid="{00000000-0005-0000-0000-0000BD470000}"/>
    <cellStyle name="Normal 2 2 3 4 19 2" xfId="16982" xr:uid="{00000000-0005-0000-0000-0000BE470000}"/>
    <cellStyle name="Normal 2 2 3 4 2" xfId="16983" xr:uid="{00000000-0005-0000-0000-0000BF470000}"/>
    <cellStyle name="Normal 2 2 3 4 2 10" xfId="16984" xr:uid="{00000000-0005-0000-0000-0000C0470000}"/>
    <cellStyle name="Normal 2 2 3 4 2 10 2" xfId="16985" xr:uid="{00000000-0005-0000-0000-0000C1470000}"/>
    <cellStyle name="Normal 2 2 3 4 2 11" xfId="16986" xr:uid="{00000000-0005-0000-0000-0000C2470000}"/>
    <cellStyle name="Normal 2 2 3 4 2 11 2" xfId="16987" xr:uid="{00000000-0005-0000-0000-0000C3470000}"/>
    <cellStyle name="Normal 2 2 3 4 2 12" xfId="16988" xr:uid="{00000000-0005-0000-0000-0000C4470000}"/>
    <cellStyle name="Normal 2 2 3 4 2 12 2" xfId="16989" xr:uid="{00000000-0005-0000-0000-0000C5470000}"/>
    <cellStyle name="Normal 2 2 3 4 2 13" xfId="16990" xr:uid="{00000000-0005-0000-0000-0000C6470000}"/>
    <cellStyle name="Normal 2 2 3 4 2 13 2" xfId="16991" xr:uid="{00000000-0005-0000-0000-0000C7470000}"/>
    <cellStyle name="Normal 2 2 3 4 2 14" xfId="16992" xr:uid="{00000000-0005-0000-0000-0000C8470000}"/>
    <cellStyle name="Normal 2 2 3 4 2 14 2" xfId="16993" xr:uid="{00000000-0005-0000-0000-0000C9470000}"/>
    <cellStyle name="Normal 2 2 3 4 2 15" xfId="16994" xr:uid="{00000000-0005-0000-0000-0000CA470000}"/>
    <cellStyle name="Normal 2 2 3 4 2 15 2" xfId="16995" xr:uid="{00000000-0005-0000-0000-0000CB470000}"/>
    <cellStyle name="Normal 2 2 3 4 2 16" xfId="16996" xr:uid="{00000000-0005-0000-0000-0000CC470000}"/>
    <cellStyle name="Normal 2 2 3 4 2 16 2" xfId="16997" xr:uid="{00000000-0005-0000-0000-0000CD470000}"/>
    <cellStyle name="Normal 2 2 3 4 2 17" xfId="16998" xr:uid="{00000000-0005-0000-0000-0000CE470000}"/>
    <cellStyle name="Normal 2 2 3 4 2 17 2" xfId="16999" xr:uid="{00000000-0005-0000-0000-0000CF470000}"/>
    <cellStyle name="Normal 2 2 3 4 2 18" xfId="17000" xr:uid="{00000000-0005-0000-0000-0000D0470000}"/>
    <cellStyle name="Normal 2 2 3 4 2 18 2" xfId="17001" xr:uid="{00000000-0005-0000-0000-0000D1470000}"/>
    <cellStyle name="Normal 2 2 3 4 2 19" xfId="17002" xr:uid="{00000000-0005-0000-0000-0000D2470000}"/>
    <cellStyle name="Normal 2 2 3 4 2 19 2" xfId="17003" xr:uid="{00000000-0005-0000-0000-0000D3470000}"/>
    <cellStyle name="Normal 2 2 3 4 2 2" xfId="17004" xr:uid="{00000000-0005-0000-0000-0000D4470000}"/>
    <cellStyle name="Normal 2 2 3 4 2 2 10" xfId="17005" xr:uid="{00000000-0005-0000-0000-0000D5470000}"/>
    <cellStyle name="Normal 2 2 3 4 2 2 10 2" xfId="17006" xr:uid="{00000000-0005-0000-0000-0000D6470000}"/>
    <cellStyle name="Normal 2 2 3 4 2 2 11" xfId="17007" xr:uid="{00000000-0005-0000-0000-0000D7470000}"/>
    <cellStyle name="Normal 2 2 3 4 2 2 11 2" xfId="17008" xr:uid="{00000000-0005-0000-0000-0000D8470000}"/>
    <cellStyle name="Normal 2 2 3 4 2 2 12" xfId="17009" xr:uid="{00000000-0005-0000-0000-0000D9470000}"/>
    <cellStyle name="Normal 2 2 3 4 2 2 12 2" xfId="17010" xr:uid="{00000000-0005-0000-0000-0000DA470000}"/>
    <cellStyle name="Normal 2 2 3 4 2 2 13" xfId="17011" xr:uid="{00000000-0005-0000-0000-0000DB470000}"/>
    <cellStyle name="Normal 2 2 3 4 2 2 13 2" xfId="17012" xr:uid="{00000000-0005-0000-0000-0000DC470000}"/>
    <cellStyle name="Normal 2 2 3 4 2 2 14" xfId="17013" xr:uid="{00000000-0005-0000-0000-0000DD470000}"/>
    <cellStyle name="Normal 2 2 3 4 2 2 14 2" xfId="17014" xr:uid="{00000000-0005-0000-0000-0000DE470000}"/>
    <cellStyle name="Normal 2 2 3 4 2 2 15" xfId="17015" xr:uid="{00000000-0005-0000-0000-0000DF470000}"/>
    <cellStyle name="Normal 2 2 3 4 2 2 15 2" xfId="17016" xr:uid="{00000000-0005-0000-0000-0000E0470000}"/>
    <cellStyle name="Normal 2 2 3 4 2 2 16" xfId="17017" xr:uid="{00000000-0005-0000-0000-0000E1470000}"/>
    <cellStyle name="Normal 2 2 3 4 2 2 16 2" xfId="17018" xr:uid="{00000000-0005-0000-0000-0000E2470000}"/>
    <cellStyle name="Normal 2 2 3 4 2 2 17" xfId="17019" xr:uid="{00000000-0005-0000-0000-0000E3470000}"/>
    <cellStyle name="Normal 2 2 3 4 2 2 17 2" xfId="17020" xr:uid="{00000000-0005-0000-0000-0000E4470000}"/>
    <cellStyle name="Normal 2 2 3 4 2 2 18" xfId="17021" xr:uid="{00000000-0005-0000-0000-0000E5470000}"/>
    <cellStyle name="Normal 2 2 3 4 2 2 18 2" xfId="17022" xr:uid="{00000000-0005-0000-0000-0000E6470000}"/>
    <cellStyle name="Normal 2 2 3 4 2 2 19" xfId="17023" xr:uid="{00000000-0005-0000-0000-0000E7470000}"/>
    <cellStyle name="Normal 2 2 3 4 2 2 19 2" xfId="17024" xr:uid="{00000000-0005-0000-0000-0000E8470000}"/>
    <cellStyle name="Normal 2 2 3 4 2 2 2" xfId="17025" xr:uid="{00000000-0005-0000-0000-0000E9470000}"/>
    <cellStyle name="Normal 2 2 3 4 2 2 2 10" xfId="17026" xr:uid="{00000000-0005-0000-0000-0000EA470000}"/>
    <cellStyle name="Normal 2 2 3 4 2 2 2 10 2" xfId="17027" xr:uid="{00000000-0005-0000-0000-0000EB470000}"/>
    <cellStyle name="Normal 2 2 3 4 2 2 2 11" xfId="17028" xr:uid="{00000000-0005-0000-0000-0000EC470000}"/>
    <cellStyle name="Normal 2 2 3 4 2 2 2 11 2" xfId="17029" xr:uid="{00000000-0005-0000-0000-0000ED470000}"/>
    <cellStyle name="Normal 2 2 3 4 2 2 2 12" xfId="17030" xr:uid="{00000000-0005-0000-0000-0000EE470000}"/>
    <cellStyle name="Normal 2 2 3 4 2 2 2 12 2" xfId="17031" xr:uid="{00000000-0005-0000-0000-0000EF470000}"/>
    <cellStyle name="Normal 2 2 3 4 2 2 2 13" xfId="17032" xr:uid="{00000000-0005-0000-0000-0000F0470000}"/>
    <cellStyle name="Normal 2 2 3 4 2 2 2 13 2" xfId="17033" xr:uid="{00000000-0005-0000-0000-0000F1470000}"/>
    <cellStyle name="Normal 2 2 3 4 2 2 2 14" xfId="17034" xr:uid="{00000000-0005-0000-0000-0000F2470000}"/>
    <cellStyle name="Normal 2 2 3 4 2 2 2 14 2" xfId="17035" xr:uid="{00000000-0005-0000-0000-0000F3470000}"/>
    <cellStyle name="Normal 2 2 3 4 2 2 2 15" xfId="17036" xr:uid="{00000000-0005-0000-0000-0000F4470000}"/>
    <cellStyle name="Normal 2 2 3 4 2 2 2 15 2" xfId="17037" xr:uid="{00000000-0005-0000-0000-0000F5470000}"/>
    <cellStyle name="Normal 2 2 3 4 2 2 2 16" xfId="17038" xr:uid="{00000000-0005-0000-0000-0000F6470000}"/>
    <cellStyle name="Normal 2 2 3 4 2 2 2 16 2" xfId="17039" xr:uid="{00000000-0005-0000-0000-0000F7470000}"/>
    <cellStyle name="Normal 2 2 3 4 2 2 2 17" xfId="17040" xr:uid="{00000000-0005-0000-0000-0000F8470000}"/>
    <cellStyle name="Normal 2 2 3 4 2 2 2 17 2" xfId="17041" xr:uid="{00000000-0005-0000-0000-0000F9470000}"/>
    <cellStyle name="Normal 2 2 3 4 2 2 2 18" xfId="17042" xr:uid="{00000000-0005-0000-0000-0000FA470000}"/>
    <cellStyle name="Normal 2 2 3 4 2 2 2 18 2" xfId="17043" xr:uid="{00000000-0005-0000-0000-0000FB470000}"/>
    <cellStyle name="Normal 2 2 3 4 2 2 2 19" xfId="17044" xr:uid="{00000000-0005-0000-0000-0000FC470000}"/>
    <cellStyle name="Normal 2 2 3 4 2 2 2 19 2" xfId="17045" xr:uid="{00000000-0005-0000-0000-0000FD470000}"/>
    <cellStyle name="Normal 2 2 3 4 2 2 2 2" xfId="17046" xr:uid="{00000000-0005-0000-0000-0000FE470000}"/>
    <cellStyle name="Normal 2 2 3 4 2 2 2 2 2" xfId="17047" xr:uid="{00000000-0005-0000-0000-0000FF470000}"/>
    <cellStyle name="Normal 2 2 3 4 2 2 2 20" xfId="17048" xr:uid="{00000000-0005-0000-0000-000000480000}"/>
    <cellStyle name="Normal 2 2 3 4 2 2 2 20 2" xfId="17049" xr:uid="{00000000-0005-0000-0000-000001480000}"/>
    <cellStyle name="Normal 2 2 3 4 2 2 2 21" xfId="17050" xr:uid="{00000000-0005-0000-0000-000002480000}"/>
    <cellStyle name="Normal 2 2 3 4 2 2 2 21 2" xfId="17051" xr:uid="{00000000-0005-0000-0000-000003480000}"/>
    <cellStyle name="Normal 2 2 3 4 2 2 2 22" xfId="17052" xr:uid="{00000000-0005-0000-0000-000004480000}"/>
    <cellStyle name="Normal 2 2 3 4 2 2 2 3" xfId="17053" xr:uid="{00000000-0005-0000-0000-000005480000}"/>
    <cellStyle name="Normal 2 2 3 4 2 2 2 3 2" xfId="17054" xr:uid="{00000000-0005-0000-0000-000006480000}"/>
    <cellStyle name="Normal 2 2 3 4 2 2 2 4" xfId="17055" xr:uid="{00000000-0005-0000-0000-000007480000}"/>
    <cellStyle name="Normal 2 2 3 4 2 2 2 4 2" xfId="17056" xr:uid="{00000000-0005-0000-0000-000008480000}"/>
    <cellStyle name="Normal 2 2 3 4 2 2 2 5" xfId="17057" xr:uid="{00000000-0005-0000-0000-000009480000}"/>
    <cellStyle name="Normal 2 2 3 4 2 2 2 5 2" xfId="17058" xr:uid="{00000000-0005-0000-0000-00000A480000}"/>
    <cellStyle name="Normal 2 2 3 4 2 2 2 6" xfId="17059" xr:uid="{00000000-0005-0000-0000-00000B480000}"/>
    <cellStyle name="Normal 2 2 3 4 2 2 2 6 2" xfId="17060" xr:uid="{00000000-0005-0000-0000-00000C480000}"/>
    <cellStyle name="Normal 2 2 3 4 2 2 2 7" xfId="17061" xr:uid="{00000000-0005-0000-0000-00000D480000}"/>
    <cellStyle name="Normal 2 2 3 4 2 2 2 7 2" xfId="17062" xr:uid="{00000000-0005-0000-0000-00000E480000}"/>
    <cellStyle name="Normal 2 2 3 4 2 2 2 8" xfId="17063" xr:uid="{00000000-0005-0000-0000-00000F480000}"/>
    <cellStyle name="Normal 2 2 3 4 2 2 2 8 2" xfId="17064" xr:uid="{00000000-0005-0000-0000-000010480000}"/>
    <cellStyle name="Normal 2 2 3 4 2 2 2 9" xfId="17065" xr:uid="{00000000-0005-0000-0000-000011480000}"/>
    <cellStyle name="Normal 2 2 3 4 2 2 2 9 2" xfId="17066" xr:uid="{00000000-0005-0000-0000-000012480000}"/>
    <cellStyle name="Normal 2 2 3 4 2 2 20" xfId="17067" xr:uid="{00000000-0005-0000-0000-000013480000}"/>
    <cellStyle name="Normal 2 2 3 4 2 2 20 2" xfId="17068" xr:uid="{00000000-0005-0000-0000-000014480000}"/>
    <cellStyle name="Normal 2 2 3 4 2 2 21" xfId="17069" xr:uid="{00000000-0005-0000-0000-000015480000}"/>
    <cellStyle name="Normal 2 2 3 4 2 2 21 2" xfId="17070" xr:uid="{00000000-0005-0000-0000-000016480000}"/>
    <cellStyle name="Normal 2 2 3 4 2 2 22" xfId="17071" xr:uid="{00000000-0005-0000-0000-000017480000}"/>
    <cellStyle name="Normal 2 2 3 4 2 2 22 2" xfId="17072" xr:uid="{00000000-0005-0000-0000-000018480000}"/>
    <cellStyle name="Normal 2 2 3 4 2 2 23" xfId="17073" xr:uid="{00000000-0005-0000-0000-000019480000}"/>
    <cellStyle name="Normal 2 2 3 4 2 2 23 2" xfId="17074" xr:uid="{00000000-0005-0000-0000-00001A480000}"/>
    <cellStyle name="Normal 2 2 3 4 2 2 24" xfId="17075" xr:uid="{00000000-0005-0000-0000-00001B480000}"/>
    <cellStyle name="Normal 2 2 3 4 2 2 3" xfId="17076" xr:uid="{00000000-0005-0000-0000-00001C480000}"/>
    <cellStyle name="Normal 2 2 3 4 2 2 3 10" xfId="17077" xr:uid="{00000000-0005-0000-0000-00001D480000}"/>
    <cellStyle name="Normal 2 2 3 4 2 2 3 10 2" xfId="17078" xr:uid="{00000000-0005-0000-0000-00001E480000}"/>
    <cellStyle name="Normal 2 2 3 4 2 2 3 11" xfId="17079" xr:uid="{00000000-0005-0000-0000-00001F480000}"/>
    <cellStyle name="Normal 2 2 3 4 2 2 3 11 2" xfId="17080" xr:uid="{00000000-0005-0000-0000-000020480000}"/>
    <cellStyle name="Normal 2 2 3 4 2 2 3 12" xfId="17081" xr:uid="{00000000-0005-0000-0000-000021480000}"/>
    <cellStyle name="Normal 2 2 3 4 2 2 3 12 2" xfId="17082" xr:uid="{00000000-0005-0000-0000-000022480000}"/>
    <cellStyle name="Normal 2 2 3 4 2 2 3 13" xfId="17083" xr:uid="{00000000-0005-0000-0000-000023480000}"/>
    <cellStyle name="Normal 2 2 3 4 2 2 3 13 2" xfId="17084" xr:uid="{00000000-0005-0000-0000-000024480000}"/>
    <cellStyle name="Normal 2 2 3 4 2 2 3 14" xfId="17085" xr:uid="{00000000-0005-0000-0000-000025480000}"/>
    <cellStyle name="Normal 2 2 3 4 2 2 3 14 2" xfId="17086" xr:uid="{00000000-0005-0000-0000-000026480000}"/>
    <cellStyle name="Normal 2 2 3 4 2 2 3 15" xfId="17087" xr:uid="{00000000-0005-0000-0000-000027480000}"/>
    <cellStyle name="Normal 2 2 3 4 2 2 3 15 2" xfId="17088" xr:uid="{00000000-0005-0000-0000-000028480000}"/>
    <cellStyle name="Normal 2 2 3 4 2 2 3 16" xfId="17089" xr:uid="{00000000-0005-0000-0000-000029480000}"/>
    <cellStyle name="Normal 2 2 3 4 2 2 3 16 2" xfId="17090" xr:uid="{00000000-0005-0000-0000-00002A480000}"/>
    <cellStyle name="Normal 2 2 3 4 2 2 3 17" xfId="17091" xr:uid="{00000000-0005-0000-0000-00002B480000}"/>
    <cellStyle name="Normal 2 2 3 4 2 2 3 17 2" xfId="17092" xr:uid="{00000000-0005-0000-0000-00002C480000}"/>
    <cellStyle name="Normal 2 2 3 4 2 2 3 18" xfId="17093" xr:uid="{00000000-0005-0000-0000-00002D480000}"/>
    <cellStyle name="Normal 2 2 3 4 2 2 3 18 2" xfId="17094" xr:uid="{00000000-0005-0000-0000-00002E480000}"/>
    <cellStyle name="Normal 2 2 3 4 2 2 3 19" xfId="17095" xr:uid="{00000000-0005-0000-0000-00002F480000}"/>
    <cellStyle name="Normal 2 2 3 4 2 2 3 19 2" xfId="17096" xr:uid="{00000000-0005-0000-0000-000030480000}"/>
    <cellStyle name="Normal 2 2 3 4 2 2 3 2" xfId="17097" xr:uid="{00000000-0005-0000-0000-000031480000}"/>
    <cellStyle name="Normal 2 2 3 4 2 2 3 2 2" xfId="17098" xr:uid="{00000000-0005-0000-0000-000032480000}"/>
    <cellStyle name="Normal 2 2 3 4 2 2 3 20" xfId="17099" xr:uid="{00000000-0005-0000-0000-000033480000}"/>
    <cellStyle name="Normal 2 2 3 4 2 2 3 20 2" xfId="17100" xr:uid="{00000000-0005-0000-0000-000034480000}"/>
    <cellStyle name="Normal 2 2 3 4 2 2 3 21" xfId="17101" xr:uid="{00000000-0005-0000-0000-000035480000}"/>
    <cellStyle name="Normal 2 2 3 4 2 2 3 21 2" xfId="17102" xr:uid="{00000000-0005-0000-0000-000036480000}"/>
    <cellStyle name="Normal 2 2 3 4 2 2 3 22" xfId="17103" xr:uid="{00000000-0005-0000-0000-000037480000}"/>
    <cellStyle name="Normal 2 2 3 4 2 2 3 3" xfId="17104" xr:uid="{00000000-0005-0000-0000-000038480000}"/>
    <cellStyle name="Normal 2 2 3 4 2 2 3 3 2" xfId="17105" xr:uid="{00000000-0005-0000-0000-000039480000}"/>
    <cellStyle name="Normal 2 2 3 4 2 2 3 4" xfId="17106" xr:uid="{00000000-0005-0000-0000-00003A480000}"/>
    <cellStyle name="Normal 2 2 3 4 2 2 3 4 2" xfId="17107" xr:uid="{00000000-0005-0000-0000-00003B480000}"/>
    <cellStyle name="Normal 2 2 3 4 2 2 3 5" xfId="17108" xr:uid="{00000000-0005-0000-0000-00003C480000}"/>
    <cellStyle name="Normal 2 2 3 4 2 2 3 5 2" xfId="17109" xr:uid="{00000000-0005-0000-0000-00003D480000}"/>
    <cellStyle name="Normal 2 2 3 4 2 2 3 6" xfId="17110" xr:uid="{00000000-0005-0000-0000-00003E480000}"/>
    <cellStyle name="Normal 2 2 3 4 2 2 3 6 2" xfId="17111" xr:uid="{00000000-0005-0000-0000-00003F480000}"/>
    <cellStyle name="Normal 2 2 3 4 2 2 3 7" xfId="17112" xr:uid="{00000000-0005-0000-0000-000040480000}"/>
    <cellStyle name="Normal 2 2 3 4 2 2 3 7 2" xfId="17113" xr:uid="{00000000-0005-0000-0000-000041480000}"/>
    <cellStyle name="Normal 2 2 3 4 2 2 3 8" xfId="17114" xr:uid="{00000000-0005-0000-0000-000042480000}"/>
    <cellStyle name="Normal 2 2 3 4 2 2 3 8 2" xfId="17115" xr:uid="{00000000-0005-0000-0000-000043480000}"/>
    <cellStyle name="Normal 2 2 3 4 2 2 3 9" xfId="17116" xr:uid="{00000000-0005-0000-0000-000044480000}"/>
    <cellStyle name="Normal 2 2 3 4 2 2 3 9 2" xfId="17117" xr:uid="{00000000-0005-0000-0000-000045480000}"/>
    <cellStyle name="Normal 2 2 3 4 2 2 4" xfId="17118" xr:uid="{00000000-0005-0000-0000-000046480000}"/>
    <cellStyle name="Normal 2 2 3 4 2 2 4 2" xfId="17119" xr:uid="{00000000-0005-0000-0000-000047480000}"/>
    <cellStyle name="Normal 2 2 3 4 2 2 5" xfId="17120" xr:uid="{00000000-0005-0000-0000-000048480000}"/>
    <cellStyle name="Normal 2 2 3 4 2 2 5 2" xfId="17121" xr:uid="{00000000-0005-0000-0000-000049480000}"/>
    <cellStyle name="Normal 2 2 3 4 2 2 6" xfId="17122" xr:uid="{00000000-0005-0000-0000-00004A480000}"/>
    <cellStyle name="Normal 2 2 3 4 2 2 6 2" xfId="17123" xr:uid="{00000000-0005-0000-0000-00004B480000}"/>
    <cellStyle name="Normal 2 2 3 4 2 2 7" xfId="17124" xr:uid="{00000000-0005-0000-0000-00004C480000}"/>
    <cellStyle name="Normal 2 2 3 4 2 2 7 2" xfId="17125" xr:uid="{00000000-0005-0000-0000-00004D480000}"/>
    <cellStyle name="Normal 2 2 3 4 2 2 8" xfId="17126" xr:uid="{00000000-0005-0000-0000-00004E480000}"/>
    <cellStyle name="Normal 2 2 3 4 2 2 8 2" xfId="17127" xr:uid="{00000000-0005-0000-0000-00004F480000}"/>
    <cellStyle name="Normal 2 2 3 4 2 2 9" xfId="17128" xr:uid="{00000000-0005-0000-0000-000050480000}"/>
    <cellStyle name="Normal 2 2 3 4 2 2 9 2" xfId="17129" xr:uid="{00000000-0005-0000-0000-000051480000}"/>
    <cellStyle name="Normal 2 2 3 4 2 20" xfId="17130" xr:uid="{00000000-0005-0000-0000-000052480000}"/>
    <cellStyle name="Normal 2 2 3 4 2 20 2" xfId="17131" xr:uid="{00000000-0005-0000-0000-000053480000}"/>
    <cellStyle name="Normal 2 2 3 4 2 21" xfId="17132" xr:uid="{00000000-0005-0000-0000-000054480000}"/>
    <cellStyle name="Normal 2 2 3 4 2 21 2" xfId="17133" xr:uid="{00000000-0005-0000-0000-000055480000}"/>
    <cellStyle name="Normal 2 2 3 4 2 22" xfId="17134" xr:uid="{00000000-0005-0000-0000-000056480000}"/>
    <cellStyle name="Normal 2 2 3 4 2 22 2" xfId="17135" xr:uid="{00000000-0005-0000-0000-000057480000}"/>
    <cellStyle name="Normal 2 2 3 4 2 23" xfId="17136" xr:uid="{00000000-0005-0000-0000-000058480000}"/>
    <cellStyle name="Normal 2 2 3 4 2 23 2" xfId="17137" xr:uid="{00000000-0005-0000-0000-000059480000}"/>
    <cellStyle name="Normal 2 2 3 4 2 24" xfId="17138" xr:uid="{00000000-0005-0000-0000-00005A480000}"/>
    <cellStyle name="Normal 2 2 3 4 2 24 2" xfId="17139" xr:uid="{00000000-0005-0000-0000-00005B480000}"/>
    <cellStyle name="Normal 2 2 3 4 2 25" xfId="17140" xr:uid="{00000000-0005-0000-0000-00005C480000}"/>
    <cellStyle name="Normal 2 2 3 4 2 25 2" xfId="17141" xr:uid="{00000000-0005-0000-0000-00005D480000}"/>
    <cellStyle name="Normal 2 2 3 4 2 26" xfId="17142" xr:uid="{00000000-0005-0000-0000-00005E480000}"/>
    <cellStyle name="Normal 2 2 3 4 2 26 2" xfId="17143" xr:uid="{00000000-0005-0000-0000-00005F480000}"/>
    <cellStyle name="Normal 2 2 3 4 2 27" xfId="17144" xr:uid="{00000000-0005-0000-0000-000060480000}"/>
    <cellStyle name="Normal 2 2 3 4 2 3" xfId="17145" xr:uid="{00000000-0005-0000-0000-000061480000}"/>
    <cellStyle name="Normal 2 2 3 4 2 3 10" xfId="17146" xr:uid="{00000000-0005-0000-0000-000062480000}"/>
    <cellStyle name="Normal 2 2 3 4 2 3 10 2" xfId="17147" xr:uid="{00000000-0005-0000-0000-000063480000}"/>
    <cellStyle name="Normal 2 2 3 4 2 3 11" xfId="17148" xr:uid="{00000000-0005-0000-0000-000064480000}"/>
    <cellStyle name="Normal 2 2 3 4 2 3 11 2" xfId="17149" xr:uid="{00000000-0005-0000-0000-000065480000}"/>
    <cellStyle name="Normal 2 2 3 4 2 3 12" xfId="17150" xr:uid="{00000000-0005-0000-0000-000066480000}"/>
    <cellStyle name="Normal 2 2 3 4 2 3 12 2" xfId="17151" xr:uid="{00000000-0005-0000-0000-000067480000}"/>
    <cellStyle name="Normal 2 2 3 4 2 3 13" xfId="17152" xr:uid="{00000000-0005-0000-0000-000068480000}"/>
    <cellStyle name="Normal 2 2 3 4 2 3 13 2" xfId="17153" xr:uid="{00000000-0005-0000-0000-000069480000}"/>
    <cellStyle name="Normal 2 2 3 4 2 3 14" xfId="17154" xr:uid="{00000000-0005-0000-0000-00006A480000}"/>
    <cellStyle name="Normal 2 2 3 4 2 3 14 2" xfId="17155" xr:uid="{00000000-0005-0000-0000-00006B480000}"/>
    <cellStyle name="Normal 2 2 3 4 2 3 15" xfId="17156" xr:uid="{00000000-0005-0000-0000-00006C480000}"/>
    <cellStyle name="Normal 2 2 3 4 2 3 15 2" xfId="17157" xr:uid="{00000000-0005-0000-0000-00006D480000}"/>
    <cellStyle name="Normal 2 2 3 4 2 3 16" xfId="17158" xr:uid="{00000000-0005-0000-0000-00006E480000}"/>
    <cellStyle name="Normal 2 2 3 4 2 3 16 2" xfId="17159" xr:uid="{00000000-0005-0000-0000-00006F480000}"/>
    <cellStyle name="Normal 2 2 3 4 2 3 17" xfId="17160" xr:uid="{00000000-0005-0000-0000-000070480000}"/>
    <cellStyle name="Normal 2 2 3 4 2 3 17 2" xfId="17161" xr:uid="{00000000-0005-0000-0000-000071480000}"/>
    <cellStyle name="Normal 2 2 3 4 2 3 18" xfId="17162" xr:uid="{00000000-0005-0000-0000-000072480000}"/>
    <cellStyle name="Normal 2 2 3 4 2 3 18 2" xfId="17163" xr:uid="{00000000-0005-0000-0000-000073480000}"/>
    <cellStyle name="Normal 2 2 3 4 2 3 19" xfId="17164" xr:uid="{00000000-0005-0000-0000-000074480000}"/>
    <cellStyle name="Normal 2 2 3 4 2 3 19 2" xfId="17165" xr:uid="{00000000-0005-0000-0000-000075480000}"/>
    <cellStyle name="Normal 2 2 3 4 2 3 2" xfId="17166" xr:uid="{00000000-0005-0000-0000-000076480000}"/>
    <cellStyle name="Normal 2 2 3 4 2 3 2 10" xfId="17167" xr:uid="{00000000-0005-0000-0000-000077480000}"/>
    <cellStyle name="Normal 2 2 3 4 2 3 2 10 2" xfId="17168" xr:uid="{00000000-0005-0000-0000-000078480000}"/>
    <cellStyle name="Normal 2 2 3 4 2 3 2 11" xfId="17169" xr:uid="{00000000-0005-0000-0000-000079480000}"/>
    <cellStyle name="Normal 2 2 3 4 2 3 2 11 2" xfId="17170" xr:uid="{00000000-0005-0000-0000-00007A480000}"/>
    <cellStyle name="Normal 2 2 3 4 2 3 2 12" xfId="17171" xr:uid="{00000000-0005-0000-0000-00007B480000}"/>
    <cellStyle name="Normal 2 2 3 4 2 3 2 12 2" xfId="17172" xr:uid="{00000000-0005-0000-0000-00007C480000}"/>
    <cellStyle name="Normal 2 2 3 4 2 3 2 13" xfId="17173" xr:uid="{00000000-0005-0000-0000-00007D480000}"/>
    <cellStyle name="Normal 2 2 3 4 2 3 2 13 2" xfId="17174" xr:uid="{00000000-0005-0000-0000-00007E480000}"/>
    <cellStyle name="Normal 2 2 3 4 2 3 2 14" xfId="17175" xr:uid="{00000000-0005-0000-0000-00007F480000}"/>
    <cellStyle name="Normal 2 2 3 4 2 3 2 14 2" xfId="17176" xr:uid="{00000000-0005-0000-0000-000080480000}"/>
    <cellStyle name="Normal 2 2 3 4 2 3 2 15" xfId="17177" xr:uid="{00000000-0005-0000-0000-000081480000}"/>
    <cellStyle name="Normal 2 2 3 4 2 3 2 15 2" xfId="17178" xr:uid="{00000000-0005-0000-0000-000082480000}"/>
    <cellStyle name="Normal 2 2 3 4 2 3 2 16" xfId="17179" xr:uid="{00000000-0005-0000-0000-000083480000}"/>
    <cellStyle name="Normal 2 2 3 4 2 3 2 16 2" xfId="17180" xr:uid="{00000000-0005-0000-0000-000084480000}"/>
    <cellStyle name="Normal 2 2 3 4 2 3 2 17" xfId="17181" xr:uid="{00000000-0005-0000-0000-000085480000}"/>
    <cellStyle name="Normal 2 2 3 4 2 3 2 17 2" xfId="17182" xr:uid="{00000000-0005-0000-0000-000086480000}"/>
    <cellStyle name="Normal 2 2 3 4 2 3 2 18" xfId="17183" xr:uid="{00000000-0005-0000-0000-000087480000}"/>
    <cellStyle name="Normal 2 2 3 4 2 3 2 18 2" xfId="17184" xr:uid="{00000000-0005-0000-0000-000088480000}"/>
    <cellStyle name="Normal 2 2 3 4 2 3 2 19" xfId="17185" xr:uid="{00000000-0005-0000-0000-000089480000}"/>
    <cellStyle name="Normal 2 2 3 4 2 3 2 19 2" xfId="17186" xr:uid="{00000000-0005-0000-0000-00008A480000}"/>
    <cellStyle name="Normal 2 2 3 4 2 3 2 2" xfId="17187" xr:uid="{00000000-0005-0000-0000-00008B480000}"/>
    <cellStyle name="Normal 2 2 3 4 2 3 2 2 2" xfId="17188" xr:uid="{00000000-0005-0000-0000-00008C480000}"/>
    <cellStyle name="Normal 2 2 3 4 2 3 2 20" xfId="17189" xr:uid="{00000000-0005-0000-0000-00008D480000}"/>
    <cellStyle name="Normal 2 2 3 4 2 3 2 20 2" xfId="17190" xr:uid="{00000000-0005-0000-0000-00008E480000}"/>
    <cellStyle name="Normal 2 2 3 4 2 3 2 21" xfId="17191" xr:uid="{00000000-0005-0000-0000-00008F480000}"/>
    <cellStyle name="Normal 2 2 3 4 2 3 2 21 2" xfId="17192" xr:uid="{00000000-0005-0000-0000-000090480000}"/>
    <cellStyle name="Normal 2 2 3 4 2 3 2 22" xfId="17193" xr:uid="{00000000-0005-0000-0000-000091480000}"/>
    <cellStyle name="Normal 2 2 3 4 2 3 2 3" xfId="17194" xr:uid="{00000000-0005-0000-0000-000092480000}"/>
    <cellStyle name="Normal 2 2 3 4 2 3 2 3 2" xfId="17195" xr:uid="{00000000-0005-0000-0000-000093480000}"/>
    <cellStyle name="Normal 2 2 3 4 2 3 2 4" xfId="17196" xr:uid="{00000000-0005-0000-0000-000094480000}"/>
    <cellStyle name="Normal 2 2 3 4 2 3 2 4 2" xfId="17197" xr:uid="{00000000-0005-0000-0000-000095480000}"/>
    <cellStyle name="Normal 2 2 3 4 2 3 2 5" xfId="17198" xr:uid="{00000000-0005-0000-0000-000096480000}"/>
    <cellStyle name="Normal 2 2 3 4 2 3 2 5 2" xfId="17199" xr:uid="{00000000-0005-0000-0000-000097480000}"/>
    <cellStyle name="Normal 2 2 3 4 2 3 2 6" xfId="17200" xr:uid="{00000000-0005-0000-0000-000098480000}"/>
    <cellStyle name="Normal 2 2 3 4 2 3 2 6 2" xfId="17201" xr:uid="{00000000-0005-0000-0000-000099480000}"/>
    <cellStyle name="Normal 2 2 3 4 2 3 2 7" xfId="17202" xr:uid="{00000000-0005-0000-0000-00009A480000}"/>
    <cellStyle name="Normal 2 2 3 4 2 3 2 7 2" xfId="17203" xr:uid="{00000000-0005-0000-0000-00009B480000}"/>
    <cellStyle name="Normal 2 2 3 4 2 3 2 8" xfId="17204" xr:uid="{00000000-0005-0000-0000-00009C480000}"/>
    <cellStyle name="Normal 2 2 3 4 2 3 2 8 2" xfId="17205" xr:uid="{00000000-0005-0000-0000-00009D480000}"/>
    <cellStyle name="Normal 2 2 3 4 2 3 2 9" xfId="17206" xr:uid="{00000000-0005-0000-0000-00009E480000}"/>
    <cellStyle name="Normal 2 2 3 4 2 3 2 9 2" xfId="17207" xr:uid="{00000000-0005-0000-0000-00009F480000}"/>
    <cellStyle name="Normal 2 2 3 4 2 3 20" xfId="17208" xr:uid="{00000000-0005-0000-0000-0000A0480000}"/>
    <cellStyle name="Normal 2 2 3 4 2 3 20 2" xfId="17209" xr:uid="{00000000-0005-0000-0000-0000A1480000}"/>
    <cellStyle name="Normal 2 2 3 4 2 3 21" xfId="17210" xr:uid="{00000000-0005-0000-0000-0000A2480000}"/>
    <cellStyle name="Normal 2 2 3 4 2 3 21 2" xfId="17211" xr:uid="{00000000-0005-0000-0000-0000A3480000}"/>
    <cellStyle name="Normal 2 2 3 4 2 3 22" xfId="17212" xr:uid="{00000000-0005-0000-0000-0000A4480000}"/>
    <cellStyle name="Normal 2 2 3 4 2 3 22 2" xfId="17213" xr:uid="{00000000-0005-0000-0000-0000A5480000}"/>
    <cellStyle name="Normal 2 2 3 4 2 3 23" xfId="17214" xr:uid="{00000000-0005-0000-0000-0000A6480000}"/>
    <cellStyle name="Normal 2 2 3 4 2 3 23 2" xfId="17215" xr:uid="{00000000-0005-0000-0000-0000A7480000}"/>
    <cellStyle name="Normal 2 2 3 4 2 3 24" xfId="17216" xr:uid="{00000000-0005-0000-0000-0000A8480000}"/>
    <cellStyle name="Normal 2 2 3 4 2 3 3" xfId="17217" xr:uid="{00000000-0005-0000-0000-0000A9480000}"/>
    <cellStyle name="Normal 2 2 3 4 2 3 3 10" xfId="17218" xr:uid="{00000000-0005-0000-0000-0000AA480000}"/>
    <cellStyle name="Normal 2 2 3 4 2 3 3 10 2" xfId="17219" xr:uid="{00000000-0005-0000-0000-0000AB480000}"/>
    <cellStyle name="Normal 2 2 3 4 2 3 3 11" xfId="17220" xr:uid="{00000000-0005-0000-0000-0000AC480000}"/>
    <cellStyle name="Normal 2 2 3 4 2 3 3 11 2" xfId="17221" xr:uid="{00000000-0005-0000-0000-0000AD480000}"/>
    <cellStyle name="Normal 2 2 3 4 2 3 3 12" xfId="17222" xr:uid="{00000000-0005-0000-0000-0000AE480000}"/>
    <cellStyle name="Normal 2 2 3 4 2 3 3 12 2" xfId="17223" xr:uid="{00000000-0005-0000-0000-0000AF480000}"/>
    <cellStyle name="Normal 2 2 3 4 2 3 3 13" xfId="17224" xr:uid="{00000000-0005-0000-0000-0000B0480000}"/>
    <cellStyle name="Normal 2 2 3 4 2 3 3 13 2" xfId="17225" xr:uid="{00000000-0005-0000-0000-0000B1480000}"/>
    <cellStyle name="Normal 2 2 3 4 2 3 3 14" xfId="17226" xr:uid="{00000000-0005-0000-0000-0000B2480000}"/>
    <cellStyle name="Normal 2 2 3 4 2 3 3 14 2" xfId="17227" xr:uid="{00000000-0005-0000-0000-0000B3480000}"/>
    <cellStyle name="Normal 2 2 3 4 2 3 3 15" xfId="17228" xr:uid="{00000000-0005-0000-0000-0000B4480000}"/>
    <cellStyle name="Normal 2 2 3 4 2 3 3 15 2" xfId="17229" xr:uid="{00000000-0005-0000-0000-0000B5480000}"/>
    <cellStyle name="Normal 2 2 3 4 2 3 3 16" xfId="17230" xr:uid="{00000000-0005-0000-0000-0000B6480000}"/>
    <cellStyle name="Normal 2 2 3 4 2 3 3 16 2" xfId="17231" xr:uid="{00000000-0005-0000-0000-0000B7480000}"/>
    <cellStyle name="Normal 2 2 3 4 2 3 3 17" xfId="17232" xr:uid="{00000000-0005-0000-0000-0000B8480000}"/>
    <cellStyle name="Normal 2 2 3 4 2 3 3 17 2" xfId="17233" xr:uid="{00000000-0005-0000-0000-0000B9480000}"/>
    <cellStyle name="Normal 2 2 3 4 2 3 3 18" xfId="17234" xr:uid="{00000000-0005-0000-0000-0000BA480000}"/>
    <cellStyle name="Normal 2 2 3 4 2 3 3 18 2" xfId="17235" xr:uid="{00000000-0005-0000-0000-0000BB480000}"/>
    <cellStyle name="Normal 2 2 3 4 2 3 3 19" xfId="17236" xr:uid="{00000000-0005-0000-0000-0000BC480000}"/>
    <cellStyle name="Normal 2 2 3 4 2 3 3 19 2" xfId="17237" xr:uid="{00000000-0005-0000-0000-0000BD480000}"/>
    <cellStyle name="Normal 2 2 3 4 2 3 3 2" xfId="17238" xr:uid="{00000000-0005-0000-0000-0000BE480000}"/>
    <cellStyle name="Normal 2 2 3 4 2 3 3 2 2" xfId="17239" xr:uid="{00000000-0005-0000-0000-0000BF480000}"/>
    <cellStyle name="Normal 2 2 3 4 2 3 3 20" xfId="17240" xr:uid="{00000000-0005-0000-0000-0000C0480000}"/>
    <cellStyle name="Normal 2 2 3 4 2 3 3 20 2" xfId="17241" xr:uid="{00000000-0005-0000-0000-0000C1480000}"/>
    <cellStyle name="Normal 2 2 3 4 2 3 3 21" xfId="17242" xr:uid="{00000000-0005-0000-0000-0000C2480000}"/>
    <cellStyle name="Normal 2 2 3 4 2 3 3 21 2" xfId="17243" xr:uid="{00000000-0005-0000-0000-0000C3480000}"/>
    <cellStyle name="Normal 2 2 3 4 2 3 3 22" xfId="17244" xr:uid="{00000000-0005-0000-0000-0000C4480000}"/>
    <cellStyle name="Normal 2 2 3 4 2 3 3 3" xfId="17245" xr:uid="{00000000-0005-0000-0000-0000C5480000}"/>
    <cellStyle name="Normal 2 2 3 4 2 3 3 3 2" xfId="17246" xr:uid="{00000000-0005-0000-0000-0000C6480000}"/>
    <cellStyle name="Normal 2 2 3 4 2 3 3 4" xfId="17247" xr:uid="{00000000-0005-0000-0000-0000C7480000}"/>
    <cellStyle name="Normal 2 2 3 4 2 3 3 4 2" xfId="17248" xr:uid="{00000000-0005-0000-0000-0000C8480000}"/>
    <cellStyle name="Normal 2 2 3 4 2 3 3 5" xfId="17249" xr:uid="{00000000-0005-0000-0000-0000C9480000}"/>
    <cellStyle name="Normal 2 2 3 4 2 3 3 5 2" xfId="17250" xr:uid="{00000000-0005-0000-0000-0000CA480000}"/>
    <cellStyle name="Normal 2 2 3 4 2 3 3 6" xfId="17251" xr:uid="{00000000-0005-0000-0000-0000CB480000}"/>
    <cellStyle name="Normal 2 2 3 4 2 3 3 6 2" xfId="17252" xr:uid="{00000000-0005-0000-0000-0000CC480000}"/>
    <cellStyle name="Normal 2 2 3 4 2 3 3 7" xfId="17253" xr:uid="{00000000-0005-0000-0000-0000CD480000}"/>
    <cellStyle name="Normal 2 2 3 4 2 3 3 7 2" xfId="17254" xr:uid="{00000000-0005-0000-0000-0000CE480000}"/>
    <cellStyle name="Normal 2 2 3 4 2 3 3 8" xfId="17255" xr:uid="{00000000-0005-0000-0000-0000CF480000}"/>
    <cellStyle name="Normal 2 2 3 4 2 3 3 8 2" xfId="17256" xr:uid="{00000000-0005-0000-0000-0000D0480000}"/>
    <cellStyle name="Normal 2 2 3 4 2 3 3 9" xfId="17257" xr:uid="{00000000-0005-0000-0000-0000D1480000}"/>
    <cellStyle name="Normal 2 2 3 4 2 3 3 9 2" xfId="17258" xr:uid="{00000000-0005-0000-0000-0000D2480000}"/>
    <cellStyle name="Normal 2 2 3 4 2 3 4" xfId="17259" xr:uid="{00000000-0005-0000-0000-0000D3480000}"/>
    <cellStyle name="Normal 2 2 3 4 2 3 4 2" xfId="17260" xr:uid="{00000000-0005-0000-0000-0000D4480000}"/>
    <cellStyle name="Normal 2 2 3 4 2 3 5" xfId="17261" xr:uid="{00000000-0005-0000-0000-0000D5480000}"/>
    <cellStyle name="Normal 2 2 3 4 2 3 5 2" xfId="17262" xr:uid="{00000000-0005-0000-0000-0000D6480000}"/>
    <cellStyle name="Normal 2 2 3 4 2 3 6" xfId="17263" xr:uid="{00000000-0005-0000-0000-0000D7480000}"/>
    <cellStyle name="Normal 2 2 3 4 2 3 6 2" xfId="17264" xr:uid="{00000000-0005-0000-0000-0000D8480000}"/>
    <cellStyle name="Normal 2 2 3 4 2 3 7" xfId="17265" xr:uid="{00000000-0005-0000-0000-0000D9480000}"/>
    <cellStyle name="Normal 2 2 3 4 2 3 7 2" xfId="17266" xr:uid="{00000000-0005-0000-0000-0000DA480000}"/>
    <cellStyle name="Normal 2 2 3 4 2 3 8" xfId="17267" xr:uid="{00000000-0005-0000-0000-0000DB480000}"/>
    <cellStyle name="Normal 2 2 3 4 2 3 8 2" xfId="17268" xr:uid="{00000000-0005-0000-0000-0000DC480000}"/>
    <cellStyle name="Normal 2 2 3 4 2 3 9" xfId="17269" xr:uid="{00000000-0005-0000-0000-0000DD480000}"/>
    <cellStyle name="Normal 2 2 3 4 2 3 9 2" xfId="17270" xr:uid="{00000000-0005-0000-0000-0000DE480000}"/>
    <cellStyle name="Normal 2 2 3 4 2 4" xfId="17271" xr:uid="{00000000-0005-0000-0000-0000DF480000}"/>
    <cellStyle name="Normal 2 2 3 4 2 4 10" xfId="17272" xr:uid="{00000000-0005-0000-0000-0000E0480000}"/>
    <cellStyle name="Normal 2 2 3 4 2 4 10 2" xfId="17273" xr:uid="{00000000-0005-0000-0000-0000E1480000}"/>
    <cellStyle name="Normal 2 2 3 4 2 4 11" xfId="17274" xr:uid="{00000000-0005-0000-0000-0000E2480000}"/>
    <cellStyle name="Normal 2 2 3 4 2 4 11 2" xfId="17275" xr:uid="{00000000-0005-0000-0000-0000E3480000}"/>
    <cellStyle name="Normal 2 2 3 4 2 4 12" xfId="17276" xr:uid="{00000000-0005-0000-0000-0000E4480000}"/>
    <cellStyle name="Normal 2 2 3 4 2 4 12 2" xfId="17277" xr:uid="{00000000-0005-0000-0000-0000E5480000}"/>
    <cellStyle name="Normal 2 2 3 4 2 4 13" xfId="17278" xr:uid="{00000000-0005-0000-0000-0000E6480000}"/>
    <cellStyle name="Normal 2 2 3 4 2 4 13 2" xfId="17279" xr:uid="{00000000-0005-0000-0000-0000E7480000}"/>
    <cellStyle name="Normal 2 2 3 4 2 4 14" xfId="17280" xr:uid="{00000000-0005-0000-0000-0000E8480000}"/>
    <cellStyle name="Normal 2 2 3 4 2 4 14 2" xfId="17281" xr:uid="{00000000-0005-0000-0000-0000E9480000}"/>
    <cellStyle name="Normal 2 2 3 4 2 4 15" xfId="17282" xr:uid="{00000000-0005-0000-0000-0000EA480000}"/>
    <cellStyle name="Normal 2 2 3 4 2 4 15 2" xfId="17283" xr:uid="{00000000-0005-0000-0000-0000EB480000}"/>
    <cellStyle name="Normal 2 2 3 4 2 4 16" xfId="17284" xr:uid="{00000000-0005-0000-0000-0000EC480000}"/>
    <cellStyle name="Normal 2 2 3 4 2 4 16 2" xfId="17285" xr:uid="{00000000-0005-0000-0000-0000ED480000}"/>
    <cellStyle name="Normal 2 2 3 4 2 4 17" xfId="17286" xr:uid="{00000000-0005-0000-0000-0000EE480000}"/>
    <cellStyle name="Normal 2 2 3 4 2 4 17 2" xfId="17287" xr:uid="{00000000-0005-0000-0000-0000EF480000}"/>
    <cellStyle name="Normal 2 2 3 4 2 4 18" xfId="17288" xr:uid="{00000000-0005-0000-0000-0000F0480000}"/>
    <cellStyle name="Normal 2 2 3 4 2 4 18 2" xfId="17289" xr:uid="{00000000-0005-0000-0000-0000F1480000}"/>
    <cellStyle name="Normal 2 2 3 4 2 4 19" xfId="17290" xr:uid="{00000000-0005-0000-0000-0000F2480000}"/>
    <cellStyle name="Normal 2 2 3 4 2 4 19 2" xfId="17291" xr:uid="{00000000-0005-0000-0000-0000F3480000}"/>
    <cellStyle name="Normal 2 2 3 4 2 4 2" xfId="17292" xr:uid="{00000000-0005-0000-0000-0000F4480000}"/>
    <cellStyle name="Normal 2 2 3 4 2 4 2 10" xfId="17293" xr:uid="{00000000-0005-0000-0000-0000F5480000}"/>
    <cellStyle name="Normal 2 2 3 4 2 4 2 10 2" xfId="17294" xr:uid="{00000000-0005-0000-0000-0000F6480000}"/>
    <cellStyle name="Normal 2 2 3 4 2 4 2 11" xfId="17295" xr:uid="{00000000-0005-0000-0000-0000F7480000}"/>
    <cellStyle name="Normal 2 2 3 4 2 4 2 11 2" xfId="17296" xr:uid="{00000000-0005-0000-0000-0000F8480000}"/>
    <cellStyle name="Normal 2 2 3 4 2 4 2 12" xfId="17297" xr:uid="{00000000-0005-0000-0000-0000F9480000}"/>
    <cellStyle name="Normal 2 2 3 4 2 4 2 12 2" xfId="17298" xr:uid="{00000000-0005-0000-0000-0000FA480000}"/>
    <cellStyle name="Normal 2 2 3 4 2 4 2 13" xfId="17299" xr:uid="{00000000-0005-0000-0000-0000FB480000}"/>
    <cellStyle name="Normal 2 2 3 4 2 4 2 13 2" xfId="17300" xr:uid="{00000000-0005-0000-0000-0000FC480000}"/>
    <cellStyle name="Normal 2 2 3 4 2 4 2 14" xfId="17301" xr:uid="{00000000-0005-0000-0000-0000FD480000}"/>
    <cellStyle name="Normal 2 2 3 4 2 4 2 14 2" xfId="17302" xr:uid="{00000000-0005-0000-0000-0000FE480000}"/>
    <cellStyle name="Normal 2 2 3 4 2 4 2 15" xfId="17303" xr:uid="{00000000-0005-0000-0000-0000FF480000}"/>
    <cellStyle name="Normal 2 2 3 4 2 4 2 15 2" xfId="17304" xr:uid="{00000000-0005-0000-0000-000000490000}"/>
    <cellStyle name="Normal 2 2 3 4 2 4 2 16" xfId="17305" xr:uid="{00000000-0005-0000-0000-000001490000}"/>
    <cellStyle name="Normal 2 2 3 4 2 4 2 16 2" xfId="17306" xr:uid="{00000000-0005-0000-0000-000002490000}"/>
    <cellStyle name="Normal 2 2 3 4 2 4 2 17" xfId="17307" xr:uid="{00000000-0005-0000-0000-000003490000}"/>
    <cellStyle name="Normal 2 2 3 4 2 4 2 17 2" xfId="17308" xr:uid="{00000000-0005-0000-0000-000004490000}"/>
    <cellStyle name="Normal 2 2 3 4 2 4 2 18" xfId="17309" xr:uid="{00000000-0005-0000-0000-000005490000}"/>
    <cellStyle name="Normal 2 2 3 4 2 4 2 18 2" xfId="17310" xr:uid="{00000000-0005-0000-0000-000006490000}"/>
    <cellStyle name="Normal 2 2 3 4 2 4 2 19" xfId="17311" xr:uid="{00000000-0005-0000-0000-000007490000}"/>
    <cellStyle name="Normal 2 2 3 4 2 4 2 19 2" xfId="17312" xr:uid="{00000000-0005-0000-0000-000008490000}"/>
    <cellStyle name="Normal 2 2 3 4 2 4 2 2" xfId="17313" xr:uid="{00000000-0005-0000-0000-000009490000}"/>
    <cellStyle name="Normal 2 2 3 4 2 4 2 2 2" xfId="17314" xr:uid="{00000000-0005-0000-0000-00000A490000}"/>
    <cellStyle name="Normal 2 2 3 4 2 4 2 20" xfId="17315" xr:uid="{00000000-0005-0000-0000-00000B490000}"/>
    <cellStyle name="Normal 2 2 3 4 2 4 2 20 2" xfId="17316" xr:uid="{00000000-0005-0000-0000-00000C490000}"/>
    <cellStyle name="Normal 2 2 3 4 2 4 2 21" xfId="17317" xr:uid="{00000000-0005-0000-0000-00000D490000}"/>
    <cellStyle name="Normal 2 2 3 4 2 4 2 21 2" xfId="17318" xr:uid="{00000000-0005-0000-0000-00000E490000}"/>
    <cellStyle name="Normal 2 2 3 4 2 4 2 22" xfId="17319" xr:uid="{00000000-0005-0000-0000-00000F490000}"/>
    <cellStyle name="Normal 2 2 3 4 2 4 2 3" xfId="17320" xr:uid="{00000000-0005-0000-0000-000010490000}"/>
    <cellStyle name="Normal 2 2 3 4 2 4 2 3 2" xfId="17321" xr:uid="{00000000-0005-0000-0000-000011490000}"/>
    <cellStyle name="Normal 2 2 3 4 2 4 2 4" xfId="17322" xr:uid="{00000000-0005-0000-0000-000012490000}"/>
    <cellStyle name="Normal 2 2 3 4 2 4 2 4 2" xfId="17323" xr:uid="{00000000-0005-0000-0000-000013490000}"/>
    <cellStyle name="Normal 2 2 3 4 2 4 2 5" xfId="17324" xr:uid="{00000000-0005-0000-0000-000014490000}"/>
    <cellStyle name="Normal 2 2 3 4 2 4 2 5 2" xfId="17325" xr:uid="{00000000-0005-0000-0000-000015490000}"/>
    <cellStyle name="Normal 2 2 3 4 2 4 2 6" xfId="17326" xr:uid="{00000000-0005-0000-0000-000016490000}"/>
    <cellStyle name="Normal 2 2 3 4 2 4 2 6 2" xfId="17327" xr:uid="{00000000-0005-0000-0000-000017490000}"/>
    <cellStyle name="Normal 2 2 3 4 2 4 2 7" xfId="17328" xr:uid="{00000000-0005-0000-0000-000018490000}"/>
    <cellStyle name="Normal 2 2 3 4 2 4 2 7 2" xfId="17329" xr:uid="{00000000-0005-0000-0000-000019490000}"/>
    <cellStyle name="Normal 2 2 3 4 2 4 2 8" xfId="17330" xr:uid="{00000000-0005-0000-0000-00001A490000}"/>
    <cellStyle name="Normal 2 2 3 4 2 4 2 8 2" xfId="17331" xr:uid="{00000000-0005-0000-0000-00001B490000}"/>
    <cellStyle name="Normal 2 2 3 4 2 4 2 9" xfId="17332" xr:uid="{00000000-0005-0000-0000-00001C490000}"/>
    <cellStyle name="Normal 2 2 3 4 2 4 2 9 2" xfId="17333" xr:uid="{00000000-0005-0000-0000-00001D490000}"/>
    <cellStyle name="Normal 2 2 3 4 2 4 20" xfId="17334" xr:uid="{00000000-0005-0000-0000-00001E490000}"/>
    <cellStyle name="Normal 2 2 3 4 2 4 20 2" xfId="17335" xr:uid="{00000000-0005-0000-0000-00001F490000}"/>
    <cellStyle name="Normal 2 2 3 4 2 4 21" xfId="17336" xr:uid="{00000000-0005-0000-0000-000020490000}"/>
    <cellStyle name="Normal 2 2 3 4 2 4 21 2" xfId="17337" xr:uid="{00000000-0005-0000-0000-000021490000}"/>
    <cellStyle name="Normal 2 2 3 4 2 4 22" xfId="17338" xr:uid="{00000000-0005-0000-0000-000022490000}"/>
    <cellStyle name="Normal 2 2 3 4 2 4 22 2" xfId="17339" xr:uid="{00000000-0005-0000-0000-000023490000}"/>
    <cellStyle name="Normal 2 2 3 4 2 4 23" xfId="17340" xr:uid="{00000000-0005-0000-0000-000024490000}"/>
    <cellStyle name="Normal 2 2 3 4 2 4 23 2" xfId="17341" xr:uid="{00000000-0005-0000-0000-000025490000}"/>
    <cellStyle name="Normal 2 2 3 4 2 4 24" xfId="17342" xr:uid="{00000000-0005-0000-0000-000026490000}"/>
    <cellStyle name="Normal 2 2 3 4 2 4 3" xfId="17343" xr:uid="{00000000-0005-0000-0000-000027490000}"/>
    <cellStyle name="Normal 2 2 3 4 2 4 3 10" xfId="17344" xr:uid="{00000000-0005-0000-0000-000028490000}"/>
    <cellStyle name="Normal 2 2 3 4 2 4 3 10 2" xfId="17345" xr:uid="{00000000-0005-0000-0000-000029490000}"/>
    <cellStyle name="Normal 2 2 3 4 2 4 3 11" xfId="17346" xr:uid="{00000000-0005-0000-0000-00002A490000}"/>
    <cellStyle name="Normal 2 2 3 4 2 4 3 11 2" xfId="17347" xr:uid="{00000000-0005-0000-0000-00002B490000}"/>
    <cellStyle name="Normal 2 2 3 4 2 4 3 12" xfId="17348" xr:uid="{00000000-0005-0000-0000-00002C490000}"/>
    <cellStyle name="Normal 2 2 3 4 2 4 3 12 2" xfId="17349" xr:uid="{00000000-0005-0000-0000-00002D490000}"/>
    <cellStyle name="Normal 2 2 3 4 2 4 3 13" xfId="17350" xr:uid="{00000000-0005-0000-0000-00002E490000}"/>
    <cellStyle name="Normal 2 2 3 4 2 4 3 13 2" xfId="17351" xr:uid="{00000000-0005-0000-0000-00002F490000}"/>
    <cellStyle name="Normal 2 2 3 4 2 4 3 14" xfId="17352" xr:uid="{00000000-0005-0000-0000-000030490000}"/>
    <cellStyle name="Normal 2 2 3 4 2 4 3 14 2" xfId="17353" xr:uid="{00000000-0005-0000-0000-000031490000}"/>
    <cellStyle name="Normal 2 2 3 4 2 4 3 15" xfId="17354" xr:uid="{00000000-0005-0000-0000-000032490000}"/>
    <cellStyle name="Normal 2 2 3 4 2 4 3 15 2" xfId="17355" xr:uid="{00000000-0005-0000-0000-000033490000}"/>
    <cellStyle name="Normal 2 2 3 4 2 4 3 16" xfId="17356" xr:uid="{00000000-0005-0000-0000-000034490000}"/>
    <cellStyle name="Normal 2 2 3 4 2 4 3 16 2" xfId="17357" xr:uid="{00000000-0005-0000-0000-000035490000}"/>
    <cellStyle name="Normal 2 2 3 4 2 4 3 17" xfId="17358" xr:uid="{00000000-0005-0000-0000-000036490000}"/>
    <cellStyle name="Normal 2 2 3 4 2 4 3 17 2" xfId="17359" xr:uid="{00000000-0005-0000-0000-000037490000}"/>
    <cellStyle name="Normal 2 2 3 4 2 4 3 18" xfId="17360" xr:uid="{00000000-0005-0000-0000-000038490000}"/>
    <cellStyle name="Normal 2 2 3 4 2 4 3 18 2" xfId="17361" xr:uid="{00000000-0005-0000-0000-000039490000}"/>
    <cellStyle name="Normal 2 2 3 4 2 4 3 19" xfId="17362" xr:uid="{00000000-0005-0000-0000-00003A490000}"/>
    <cellStyle name="Normal 2 2 3 4 2 4 3 19 2" xfId="17363" xr:uid="{00000000-0005-0000-0000-00003B490000}"/>
    <cellStyle name="Normal 2 2 3 4 2 4 3 2" xfId="17364" xr:uid="{00000000-0005-0000-0000-00003C490000}"/>
    <cellStyle name="Normal 2 2 3 4 2 4 3 2 2" xfId="17365" xr:uid="{00000000-0005-0000-0000-00003D490000}"/>
    <cellStyle name="Normal 2 2 3 4 2 4 3 20" xfId="17366" xr:uid="{00000000-0005-0000-0000-00003E490000}"/>
    <cellStyle name="Normal 2 2 3 4 2 4 3 20 2" xfId="17367" xr:uid="{00000000-0005-0000-0000-00003F490000}"/>
    <cellStyle name="Normal 2 2 3 4 2 4 3 21" xfId="17368" xr:uid="{00000000-0005-0000-0000-000040490000}"/>
    <cellStyle name="Normal 2 2 3 4 2 4 3 21 2" xfId="17369" xr:uid="{00000000-0005-0000-0000-000041490000}"/>
    <cellStyle name="Normal 2 2 3 4 2 4 3 22" xfId="17370" xr:uid="{00000000-0005-0000-0000-000042490000}"/>
    <cellStyle name="Normal 2 2 3 4 2 4 3 3" xfId="17371" xr:uid="{00000000-0005-0000-0000-000043490000}"/>
    <cellStyle name="Normal 2 2 3 4 2 4 3 3 2" xfId="17372" xr:uid="{00000000-0005-0000-0000-000044490000}"/>
    <cellStyle name="Normal 2 2 3 4 2 4 3 4" xfId="17373" xr:uid="{00000000-0005-0000-0000-000045490000}"/>
    <cellStyle name="Normal 2 2 3 4 2 4 3 4 2" xfId="17374" xr:uid="{00000000-0005-0000-0000-000046490000}"/>
    <cellStyle name="Normal 2 2 3 4 2 4 3 5" xfId="17375" xr:uid="{00000000-0005-0000-0000-000047490000}"/>
    <cellStyle name="Normal 2 2 3 4 2 4 3 5 2" xfId="17376" xr:uid="{00000000-0005-0000-0000-000048490000}"/>
    <cellStyle name="Normal 2 2 3 4 2 4 3 6" xfId="17377" xr:uid="{00000000-0005-0000-0000-000049490000}"/>
    <cellStyle name="Normal 2 2 3 4 2 4 3 6 2" xfId="17378" xr:uid="{00000000-0005-0000-0000-00004A490000}"/>
    <cellStyle name="Normal 2 2 3 4 2 4 3 7" xfId="17379" xr:uid="{00000000-0005-0000-0000-00004B490000}"/>
    <cellStyle name="Normal 2 2 3 4 2 4 3 7 2" xfId="17380" xr:uid="{00000000-0005-0000-0000-00004C490000}"/>
    <cellStyle name="Normal 2 2 3 4 2 4 3 8" xfId="17381" xr:uid="{00000000-0005-0000-0000-00004D490000}"/>
    <cellStyle name="Normal 2 2 3 4 2 4 3 8 2" xfId="17382" xr:uid="{00000000-0005-0000-0000-00004E490000}"/>
    <cellStyle name="Normal 2 2 3 4 2 4 3 9" xfId="17383" xr:uid="{00000000-0005-0000-0000-00004F490000}"/>
    <cellStyle name="Normal 2 2 3 4 2 4 3 9 2" xfId="17384" xr:uid="{00000000-0005-0000-0000-000050490000}"/>
    <cellStyle name="Normal 2 2 3 4 2 4 4" xfId="17385" xr:uid="{00000000-0005-0000-0000-000051490000}"/>
    <cellStyle name="Normal 2 2 3 4 2 4 4 2" xfId="17386" xr:uid="{00000000-0005-0000-0000-000052490000}"/>
    <cellStyle name="Normal 2 2 3 4 2 4 5" xfId="17387" xr:uid="{00000000-0005-0000-0000-000053490000}"/>
    <cellStyle name="Normal 2 2 3 4 2 4 5 2" xfId="17388" xr:uid="{00000000-0005-0000-0000-000054490000}"/>
    <cellStyle name="Normal 2 2 3 4 2 4 6" xfId="17389" xr:uid="{00000000-0005-0000-0000-000055490000}"/>
    <cellStyle name="Normal 2 2 3 4 2 4 6 2" xfId="17390" xr:uid="{00000000-0005-0000-0000-000056490000}"/>
    <cellStyle name="Normal 2 2 3 4 2 4 7" xfId="17391" xr:uid="{00000000-0005-0000-0000-000057490000}"/>
    <cellStyle name="Normal 2 2 3 4 2 4 7 2" xfId="17392" xr:uid="{00000000-0005-0000-0000-000058490000}"/>
    <cellStyle name="Normal 2 2 3 4 2 4 8" xfId="17393" xr:uid="{00000000-0005-0000-0000-000059490000}"/>
    <cellStyle name="Normal 2 2 3 4 2 4 8 2" xfId="17394" xr:uid="{00000000-0005-0000-0000-00005A490000}"/>
    <cellStyle name="Normal 2 2 3 4 2 4 9" xfId="17395" xr:uid="{00000000-0005-0000-0000-00005B490000}"/>
    <cellStyle name="Normal 2 2 3 4 2 4 9 2" xfId="17396" xr:uid="{00000000-0005-0000-0000-00005C490000}"/>
    <cellStyle name="Normal 2 2 3 4 2 5" xfId="17397" xr:uid="{00000000-0005-0000-0000-00005D490000}"/>
    <cellStyle name="Normal 2 2 3 4 2 5 10" xfId="17398" xr:uid="{00000000-0005-0000-0000-00005E490000}"/>
    <cellStyle name="Normal 2 2 3 4 2 5 10 2" xfId="17399" xr:uid="{00000000-0005-0000-0000-00005F490000}"/>
    <cellStyle name="Normal 2 2 3 4 2 5 11" xfId="17400" xr:uid="{00000000-0005-0000-0000-000060490000}"/>
    <cellStyle name="Normal 2 2 3 4 2 5 11 2" xfId="17401" xr:uid="{00000000-0005-0000-0000-000061490000}"/>
    <cellStyle name="Normal 2 2 3 4 2 5 12" xfId="17402" xr:uid="{00000000-0005-0000-0000-000062490000}"/>
    <cellStyle name="Normal 2 2 3 4 2 5 12 2" xfId="17403" xr:uid="{00000000-0005-0000-0000-000063490000}"/>
    <cellStyle name="Normal 2 2 3 4 2 5 13" xfId="17404" xr:uid="{00000000-0005-0000-0000-000064490000}"/>
    <cellStyle name="Normal 2 2 3 4 2 5 13 2" xfId="17405" xr:uid="{00000000-0005-0000-0000-000065490000}"/>
    <cellStyle name="Normal 2 2 3 4 2 5 14" xfId="17406" xr:uid="{00000000-0005-0000-0000-000066490000}"/>
    <cellStyle name="Normal 2 2 3 4 2 5 14 2" xfId="17407" xr:uid="{00000000-0005-0000-0000-000067490000}"/>
    <cellStyle name="Normal 2 2 3 4 2 5 15" xfId="17408" xr:uid="{00000000-0005-0000-0000-000068490000}"/>
    <cellStyle name="Normal 2 2 3 4 2 5 15 2" xfId="17409" xr:uid="{00000000-0005-0000-0000-000069490000}"/>
    <cellStyle name="Normal 2 2 3 4 2 5 16" xfId="17410" xr:uid="{00000000-0005-0000-0000-00006A490000}"/>
    <cellStyle name="Normal 2 2 3 4 2 5 16 2" xfId="17411" xr:uid="{00000000-0005-0000-0000-00006B490000}"/>
    <cellStyle name="Normal 2 2 3 4 2 5 17" xfId="17412" xr:uid="{00000000-0005-0000-0000-00006C490000}"/>
    <cellStyle name="Normal 2 2 3 4 2 5 17 2" xfId="17413" xr:uid="{00000000-0005-0000-0000-00006D490000}"/>
    <cellStyle name="Normal 2 2 3 4 2 5 18" xfId="17414" xr:uid="{00000000-0005-0000-0000-00006E490000}"/>
    <cellStyle name="Normal 2 2 3 4 2 5 18 2" xfId="17415" xr:uid="{00000000-0005-0000-0000-00006F490000}"/>
    <cellStyle name="Normal 2 2 3 4 2 5 19" xfId="17416" xr:uid="{00000000-0005-0000-0000-000070490000}"/>
    <cellStyle name="Normal 2 2 3 4 2 5 19 2" xfId="17417" xr:uid="{00000000-0005-0000-0000-000071490000}"/>
    <cellStyle name="Normal 2 2 3 4 2 5 2" xfId="17418" xr:uid="{00000000-0005-0000-0000-000072490000}"/>
    <cellStyle name="Normal 2 2 3 4 2 5 2 2" xfId="17419" xr:uid="{00000000-0005-0000-0000-000073490000}"/>
    <cellStyle name="Normal 2 2 3 4 2 5 20" xfId="17420" xr:uid="{00000000-0005-0000-0000-000074490000}"/>
    <cellStyle name="Normal 2 2 3 4 2 5 20 2" xfId="17421" xr:uid="{00000000-0005-0000-0000-000075490000}"/>
    <cellStyle name="Normal 2 2 3 4 2 5 21" xfId="17422" xr:uid="{00000000-0005-0000-0000-000076490000}"/>
    <cellStyle name="Normal 2 2 3 4 2 5 21 2" xfId="17423" xr:uid="{00000000-0005-0000-0000-000077490000}"/>
    <cellStyle name="Normal 2 2 3 4 2 5 22" xfId="17424" xr:uid="{00000000-0005-0000-0000-000078490000}"/>
    <cellStyle name="Normal 2 2 3 4 2 5 3" xfId="17425" xr:uid="{00000000-0005-0000-0000-000079490000}"/>
    <cellStyle name="Normal 2 2 3 4 2 5 3 2" xfId="17426" xr:uid="{00000000-0005-0000-0000-00007A490000}"/>
    <cellStyle name="Normal 2 2 3 4 2 5 4" xfId="17427" xr:uid="{00000000-0005-0000-0000-00007B490000}"/>
    <cellStyle name="Normal 2 2 3 4 2 5 4 2" xfId="17428" xr:uid="{00000000-0005-0000-0000-00007C490000}"/>
    <cellStyle name="Normal 2 2 3 4 2 5 5" xfId="17429" xr:uid="{00000000-0005-0000-0000-00007D490000}"/>
    <cellStyle name="Normal 2 2 3 4 2 5 5 2" xfId="17430" xr:uid="{00000000-0005-0000-0000-00007E490000}"/>
    <cellStyle name="Normal 2 2 3 4 2 5 6" xfId="17431" xr:uid="{00000000-0005-0000-0000-00007F490000}"/>
    <cellStyle name="Normal 2 2 3 4 2 5 6 2" xfId="17432" xr:uid="{00000000-0005-0000-0000-000080490000}"/>
    <cellStyle name="Normal 2 2 3 4 2 5 7" xfId="17433" xr:uid="{00000000-0005-0000-0000-000081490000}"/>
    <cellStyle name="Normal 2 2 3 4 2 5 7 2" xfId="17434" xr:uid="{00000000-0005-0000-0000-000082490000}"/>
    <cellStyle name="Normal 2 2 3 4 2 5 8" xfId="17435" xr:uid="{00000000-0005-0000-0000-000083490000}"/>
    <cellStyle name="Normal 2 2 3 4 2 5 8 2" xfId="17436" xr:uid="{00000000-0005-0000-0000-000084490000}"/>
    <cellStyle name="Normal 2 2 3 4 2 5 9" xfId="17437" xr:uid="{00000000-0005-0000-0000-000085490000}"/>
    <cellStyle name="Normal 2 2 3 4 2 5 9 2" xfId="17438" xr:uid="{00000000-0005-0000-0000-000086490000}"/>
    <cellStyle name="Normal 2 2 3 4 2 6" xfId="17439" xr:uid="{00000000-0005-0000-0000-000087490000}"/>
    <cellStyle name="Normal 2 2 3 4 2 6 10" xfId="17440" xr:uid="{00000000-0005-0000-0000-000088490000}"/>
    <cellStyle name="Normal 2 2 3 4 2 6 10 2" xfId="17441" xr:uid="{00000000-0005-0000-0000-000089490000}"/>
    <cellStyle name="Normal 2 2 3 4 2 6 11" xfId="17442" xr:uid="{00000000-0005-0000-0000-00008A490000}"/>
    <cellStyle name="Normal 2 2 3 4 2 6 11 2" xfId="17443" xr:uid="{00000000-0005-0000-0000-00008B490000}"/>
    <cellStyle name="Normal 2 2 3 4 2 6 12" xfId="17444" xr:uid="{00000000-0005-0000-0000-00008C490000}"/>
    <cellStyle name="Normal 2 2 3 4 2 6 12 2" xfId="17445" xr:uid="{00000000-0005-0000-0000-00008D490000}"/>
    <cellStyle name="Normal 2 2 3 4 2 6 13" xfId="17446" xr:uid="{00000000-0005-0000-0000-00008E490000}"/>
    <cellStyle name="Normal 2 2 3 4 2 6 13 2" xfId="17447" xr:uid="{00000000-0005-0000-0000-00008F490000}"/>
    <cellStyle name="Normal 2 2 3 4 2 6 14" xfId="17448" xr:uid="{00000000-0005-0000-0000-000090490000}"/>
    <cellStyle name="Normal 2 2 3 4 2 6 14 2" xfId="17449" xr:uid="{00000000-0005-0000-0000-000091490000}"/>
    <cellStyle name="Normal 2 2 3 4 2 6 15" xfId="17450" xr:uid="{00000000-0005-0000-0000-000092490000}"/>
    <cellStyle name="Normal 2 2 3 4 2 6 15 2" xfId="17451" xr:uid="{00000000-0005-0000-0000-000093490000}"/>
    <cellStyle name="Normal 2 2 3 4 2 6 16" xfId="17452" xr:uid="{00000000-0005-0000-0000-000094490000}"/>
    <cellStyle name="Normal 2 2 3 4 2 6 16 2" xfId="17453" xr:uid="{00000000-0005-0000-0000-000095490000}"/>
    <cellStyle name="Normal 2 2 3 4 2 6 17" xfId="17454" xr:uid="{00000000-0005-0000-0000-000096490000}"/>
    <cellStyle name="Normal 2 2 3 4 2 6 17 2" xfId="17455" xr:uid="{00000000-0005-0000-0000-000097490000}"/>
    <cellStyle name="Normal 2 2 3 4 2 6 18" xfId="17456" xr:uid="{00000000-0005-0000-0000-000098490000}"/>
    <cellStyle name="Normal 2 2 3 4 2 6 18 2" xfId="17457" xr:uid="{00000000-0005-0000-0000-000099490000}"/>
    <cellStyle name="Normal 2 2 3 4 2 6 19" xfId="17458" xr:uid="{00000000-0005-0000-0000-00009A490000}"/>
    <cellStyle name="Normal 2 2 3 4 2 6 19 2" xfId="17459" xr:uid="{00000000-0005-0000-0000-00009B490000}"/>
    <cellStyle name="Normal 2 2 3 4 2 6 2" xfId="17460" xr:uid="{00000000-0005-0000-0000-00009C490000}"/>
    <cellStyle name="Normal 2 2 3 4 2 6 2 2" xfId="17461" xr:uid="{00000000-0005-0000-0000-00009D490000}"/>
    <cellStyle name="Normal 2 2 3 4 2 6 20" xfId="17462" xr:uid="{00000000-0005-0000-0000-00009E490000}"/>
    <cellStyle name="Normal 2 2 3 4 2 6 20 2" xfId="17463" xr:uid="{00000000-0005-0000-0000-00009F490000}"/>
    <cellStyle name="Normal 2 2 3 4 2 6 21" xfId="17464" xr:uid="{00000000-0005-0000-0000-0000A0490000}"/>
    <cellStyle name="Normal 2 2 3 4 2 6 21 2" xfId="17465" xr:uid="{00000000-0005-0000-0000-0000A1490000}"/>
    <cellStyle name="Normal 2 2 3 4 2 6 22" xfId="17466" xr:uid="{00000000-0005-0000-0000-0000A2490000}"/>
    <cellStyle name="Normal 2 2 3 4 2 6 3" xfId="17467" xr:uid="{00000000-0005-0000-0000-0000A3490000}"/>
    <cellStyle name="Normal 2 2 3 4 2 6 3 2" xfId="17468" xr:uid="{00000000-0005-0000-0000-0000A4490000}"/>
    <cellStyle name="Normal 2 2 3 4 2 6 4" xfId="17469" xr:uid="{00000000-0005-0000-0000-0000A5490000}"/>
    <cellStyle name="Normal 2 2 3 4 2 6 4 2" xfId="17470" xr:uid="{00000000-0005-0000-0000-0000A6490000}"/>
    <cellStyle name="Normal 2 2 3 4 2 6 5" xfId="17471" xr:uid="{00000000-0005-0000-0000-0000A7490000}"/>
    <cellStyle name="Normal 2 2 3 4 2 6 5 2" xfId="17472" xr:uid="{00000000-0005-0000-0000-0000A8490000}"/>
    <cellStyle name="Normal 2 2 3 4 2 6 6" xfId="17473" xr:uid="{00000000-0005-0000-0000-0000A9490000}"/>
    <cellStyle name="Normal 2 2 3 4 2 6 6 2" xfId="17474" xr:uid="{00000000-0005-0000-0000-0000AA490000}"/>
    <cellStyle name="Normal 2 2 3 4 2 6 7" xfId="17475" xr:uid="{00000000-0005-0000-0000-0000AB490000}"/>
    <cellStyle name="Normal 2 2 3 4 2 6 7 2" xfId="17476" xr:uid="{00000000-0005-0000-0000-0000AC490000}"/>
    <cellStyle name="Normal 2 2 3 4 2 6 8" xfId="17477" xr:uid="{00000000-0005-0000-0000-0000AD490000}"/>
    <cellStyle name="Normal 2 2 3 4 2 6 8 2" xfId="17478" xr:uid="{00000000-0005-0000-0000-0000AE490000}"/>
    <cellStyle name="Normal 2 2 3 4 2 6 9" xfId="17479" xr:uid="{00000000-0005-0000-0000-0000AF490000}"/>
    <cellStyle name="Normal 2 2 3 4 2 6 9 2" xfId="17480" xr:uid="{00000000-0005-0000-0000-0000B0490000}"/>
    <cellStyle name="Normal 2 2 3 4 2 7" xfId="17481" xr:uid="{00000000-0005-0000-0000-0000B1490000}"/>
    <cellStyle name="Normal 2 2 3 4 2 7 2" xfId="17482" xr:uid="{00000000-0005-0000-0000-0000B2490000}"/>
    <cellStyle name="Normal 2 2 3 4 2 8" xfId="17483" xr:uid="{00000000-0005-0000-0000-0000B3490000}"/>
    <cellStyle name="Normal 2 2 3 4 2 8 2" xfId="17484" xr:uid="{00000000-0005-0000-0000-0000B4490000}"/>
    <cellStyle name="Normal 2 2 3 4 2 9" xfId="17485" xr:uid="{00000000-0005-0000-0000-0000B5490000}"/>
    <cellStyle name="Normal 2 2 3 4 2 9 2" xfId="17486" xr:uid="{00000000-0005-0000-0000-0000B6490000}"/>
    <cellStyle name="Normal 2 2 3 4 20" xfId="17487" xr:uid="{00000000-0005-0000-0000-0000B7490000}"/>
    <cellStyle name="Normal 2 2 3 4 20 2" xfId="17488" xr:uid="{00000000-0005-0000-0000-0000B8490000}"/>
    <cellStyle name="Normal 2 2 3 4 21" xfId="17489" xr:uid="{00000000-0005-0000-0000-0000B9490000}"/>
    <cellStyle name="Normal 2 2 3 4 21 2" xfId="17490" xr:uid="{00000000-0005-0000-0000-0000BA490000}"/>
    <cellStyle name="Normal 2 2 3 4 22" xfId="17491" xr:uid="{00000000-0005-0000-0000-0000BB490000}"/>
    <cellStyle name="Normal 2 2 3 4 22 2" xfId="17492" xr:uid="{00000000-0005-0000-0000-0000BC490000}"/>
    <cellStyle name="Normal 2 2 3 4 23" xfId="17493" xr:uid="{00000000-0005-0000-0000-0000BD490000}"/>
    <cellStyle name="Normal 2 2 3 4 23 2" xfId="17494" xr:uid="{00000000-0005-0000-0000-0000BE490000}"/>
    <cellStyle name="Normal 2 2 3 4 24" xfId="17495" xr:uid="{00000000-0005-0000-0000-0000BF490000}"/>
    <cellStyle name="Normal 2 2 3 4 24 2" xfId="17496" xr:uid="{00000000-0005-0000-0000-0000C0490000}"/>
    <cellStyle name="Normal 2 2 3 4 25" xfId="17497" xr:uid="{00000000-0005-0000-0000-0000C1490000}"/>
    <cellStyle name="Normal 2 2 3 4 25 2" xfId="17498" xr:uid="{00000000-0005-0000-0000-0000C2490000}"/>
    <cellStyle name="Normal 2 2 3 4 26" xfId="17499" xr:uid="{00000000-0005-0000-0000-0000C3490000}"/>
    <cellStyle name="Normal 2 2 3 4 26 2" xfId="17500" xr:uid="{00000000-0005-0000-0000-0000C4490000}"/>
    <cellStyle name="Normal 2 2 3 4 27" xfId="17501" xr:uid="{00000000-0005-0000-0000-0000C5490000}"/>
    <cellStyle name="Normal 2 2 3 4 27 2" xfId="17502" xr:uid="{00000000-0005-0000-0000-0000C6490000}"/>
    <cellStyle name="Normal 2 2 3 4 28" xfId="17503" xr:uid="{00000000-0005-0000-0000-0000C7490000}"/>
    <cellStyle name="Normal 2 2 3 4 3" xfId="17504" xr:uid="{00000000-0005-0000-0000-0000C8490000}"/>
    <cellStyle name="Normal 2 2 3 4 3 10" xfId="17505" xr:uid="{00000000-0005-0000-0000-0000C9490000}"/>
    <cellStyle name="Normal 2 2 3 4 3 10 2" xfId="17506" xr:uid="{00000000-0005-0000-0000-0000CA490000}"/>
    <cellStyle name="Normal 2 2 3 4 3 11" xfId="17507" xr:uid="{00000000-0005-0000-0000-0000CB490000}"/>
    <cellStyle name="Normal 2 2 3 4 3 11 2" xfId="17508" xr:uid="{00000000-0005-0000-0000-0000CC490000}"/>
    <cellStyle name="Normal 2 2 3 4 3 12" xfId="17509" xr:uid="{00000000-0005-0000-0000-0000CD490000}"/>
    <cellStyle name="Normal 2 2 3 4 3 12 2" xfId="17510" xr:uid="{00000000-0005-0000-0000-0000CE490000}"/>
    <cellStyle name="Normal 2 2 3 4 3 13" xfId="17511" xr:uid="{00000000-0005-0000-0000-0000CF490000}"/>
    <cellStyle name="Normal 2 2 3 4 3 13 2" xfId="17512" xr:uid="{00000000-0005-0000-0000-0000D0490000}"/>
    <cellStyle name="Normal 2 2 3 4 3 14" xfId="17513" xr:uid="{00000000-0005-0000-0000-0000D1490000}"/>
    <cellStyle name="Normal 2 2 3 4 3 14 2" xfId="17514" xr:uid="{00000000-0005-0000-0000-0000D2490000}"/>
    <cellStyle name="Normal 2 2 3 4 3 15" xfId="17515" xr:uid="{00000000-0005-0000-0000-0000D3490000}"/>
    <cellStyle name="Normal 2 2 3 4 3 15 2" xfId="17516" xr:uid="{00000000-0005-0000-0000-0000D4490000}"/>
    <cellStyle name="Normal 2 2 3 4 3 16" xfId="17517" xr:uid="{00000000-0005-0000-0000-0000D5490000}"/>
    <cellStyle name="Normal 2 2 3 4 3 16 2" xfId="17518" xr:uid="{00000000-0005-0000-0000-0000D6490000}"/>
    <cellStyle name="Normal 2 2 3 4 3 17" xfId="17519" xr:uid="{00000000-0005-0000-0000-0000D7490000}"/>
    <cellStyle name="Normal 2 2 3 4 3 17 2" xfId="17520" xr:uid="{00000000-0005-0000-0000-0000D8490000}"/>
    <cellStyle name="Normal 2 2 3 4 3 18" xfId="17521" xr:uid="{00000000-0005-0000-0000-0000D9490000}"/>
    <cellStyle name="Normal 2 2 3 4 3 18 2" xfId="17522" xr:uid="{00000000-0005-0000-0000-0000DA490000}"/>
    <cellStyle name="Normal 2 2 3 4 3 19" xfId="17523" xr:uid="{00000000-0005-0000-0000-0000DB490000}"/>
    <cellStyle name="Normal 2 2 3 4 3 19 2" xfId="17524" xr:uid="{00000000-0005-0000-0000-0000DC490000}"/>
    <cellStyle name="Normal 2 2 3 4 3 2" xfId="17525" xr:uid="{00000000-0005-0000-0000-0000DD490000}"/>
    <cellStyle name="Normal 2 2 3 4 3 2 10" xfId="17526" xr:uid="{00000000-0005-0000-0000-0000DE490000}"/>
    <cellStyle name="Normal 2 2 3 4 3 2 10 2" xfId="17527" xr:uid="{00000000-0005-0000-0000-0000DF490000}"/>
    <cellStyle name="Normal 2 2 3 4 3 2 11" xfId="17528" xr:uid="{00000000-0005-0000-0000-0000E0490000}"/>
    <cellStyle name="Normal 2 2 3 4 3 2 11 2" xfId="17529" xr:uid="{00000000-0005-0000-0000-0000E1490000}"/>
    <cellStyle name="Normal 2 2 3 4 3 2 12" xfId="17530" xr:uid="{00000000-0005-0000-0000-0000E2490000}"/>
    <cellStyle name="Normal 2 2 3 4 3 2 12 2" xfId="17531" xr:uid="{00000000-0005-0000-0000-0000E3490000}"/>
    <cellStyle name="Normal 2 2 3 4 3 2 13" xfId="17532" xr:uid="{00000000-0005-0000-0000-0000E4490000}"/>
    <cellStyle name="Normal 2 2 3 4 3 2 13 2" xfId="17533" xr:uid="{00000000-0005-0000-0000-0000E5490000}"/>
    <cellStyle name="Normal 2 2 3 4 3 2 14" xfId="17534" xr:uid="{00000000-0005-0000-0000-0000E6490000}"/>
    <cellStyle name="Normal 2 2 3 4 3 2 14 2" xfId="17535" xr:uid="{00000000-0005-0000-0000-0000E7490000}"/>
    <cellStyle name="Normal 2 2 3 4 3 2 15" xfId="17536" xr:uid="{00000000-0005-0000-0000-0000E8490000}"/>
    <cellStyle name="Normal 2 2 3 4 3 2 15 2" xfId="17537" xr:uid="{00000000-0005-0000-0000-0000E9490000}"/>
    <cellStyle name="Normal 2 2 3 4 3 2 16" xfId="17538" xr:uid="{00000000-0005-0000-0000-0000EA490000}"/>
    <cellStyle name="Normal 2 2 3 4 3 2 16 2" xfId="17539" xr:uid="{00000000-0005-0000-0000-0000EB490000}"/>
    <cellStyle name="Normal 2 2 3 4 3 2 17" xfId="17540" xr:uid="{00000000-0005-0000-0000-0000EC490000}"/>
    <cellStyle name="Normal 2 2 3 4 3 2 17 2" xfId="17541" xr:uid="{00000000-0005-0000-0000-0000ED490000}"/>
    <cellStyle name="Normal 2 2 3 4 3 2 18" xfId="17542" xr:uid="{00000000-0005-0000-0000-0000EE490000}"/>
    <cellStyle name="Normal 2 2 3 4 3 2 18 2" xfId="17543" xr:uid="{00000000-0005-0000-0000-0000EF490000}"/>
    <cellStyle name="Normal 2 2 3 4 3 2 19" xfId="17544" xr:uid="{00000000-0005-0000-0000-0000F0490000}"/>
    <cellStyle name="Normal 2 2 3 4 3 2 19 2" xfId="17545" xr:uid="{00000000-0005-0000-0000-0000F1490000}"/>
    <cellStyle name="Normal 2 2 3 4 3 2 2" xfId="17546" xr:uid="{00000000-0005-0000-0000-0000F2490000}"/>
    <cellStyle name="Normal 2 2 3 4 3 2 2 2" xfId="17547" xr:uid="{00000000-0005-0000-0000-0000F3490000}"/>
    <cellStyle name="Normal 2 2 3 4 3 2 20" xfId="17548" xr:uid="{00000000-0005-0000-0000-0000F4490000}"/>
    <cellStyle name="Normal 2 2 3 4 3 2 20 2" xfId="17549" xr:uid="{00000000-0005-0000-0000-0000F5490000}"/>
    <cellStyle name="Normal 2 2 3 4 3 2 21" xfId="17550" xr:uid="{00000000-0005-0000-0000-0000F6490000}"/>
    <cellStyle name="Normal 2 2 3 4 3 2 21 2" xfId="17551" xr:uid="{00000000-0005-0000-0000-0000F7490000}"/>
    <cellStyle name="Normal 2 2 3 4 3 2 22" xfId="17552" xr:uid="{00000000-0005-0000-0000-0000F8490000}"/>
    <cellStyle name="Normal 2 2 3 4 3 2 3" xfId="17553" xr:uid="{00000000-0005-0000-0000-0000F9490000}"/>
    <cellStyle name="Normal 2 2 3 4 3 2 3 2" xfId="17554" xr:uid="{00000000-0005-0000-0000-0000FA490000}"/>
    <cellStyle name="Normal 2 2 3 4 3 2 4" xfId="17555" xr:uid="{00000000-0005-0000-0000-0000FB490000}"/>
    <cellStyle name="Normal 2 2 3 4 3 2 4 2" xfId="17556" xr:uid="{00000000-0005-0000-0000-0000FC490000}"/>
    <cellStyle name="Normal 2 2 3 4 3 2 5" xfId="17557" xr:uid="{00000000-0005-0000-0000-0000FD490000}"/>
    <cellStyle name="Normal 2 2 3 4 3 2 5 2" xfId="17558" xr:uid="{00000000-0005-0000-0000-0000FE490000}"/>
    <cellStyle name="Normal 2 2 3 4 3 2 6" xfId="17559" xr:uid="{00000000-0005-0000-0000-0000FF490000}"/>
    <cellStyle name="Normal 2 2 3 4 3 2 6 2" xfId="17560" xr:uid="{00000000-0005-0000-0000-0000004A0000}"/>
    <cellStyle name="Normal 2 2 3 4 3 2 7" xfId="17561" xr:uid="{00000000-0005-0000-0000-0000014A0000}"/>
    <cellStyle name="Normal 2 2 3 4 3 2 7 2" xfId="17562" xr:uid="{00000000-0005-0000-0000-0000024A0000}"/>
    <cellStyle name="Normal 2 2 3 4 3 2 8" xfId="17563" xr:uid="{00000000-0005-0000-0000-0000034A0000}"/>
    <cellStyle name="Normal 2 2 3 4 3 2 8 2" xfId="17564" xr:uid="{00000000-0005-0000-0000-0000044A0000}"/>
    <cellStyle name="Normal 2 2 3 4 3 2 9" xfId="17565" xr:uid="{00000000-0005-0000-0000-0000054A0000}"/>
    <cellStyle name="Normal 2 2 3 4 3 2 9 2" xfId="17566" xr:uid="{00000000-0005-0000-0000-0000064A0000}"/>
    <cellStyle name="Normal 2 2 3 4 3 20" xfId="17567" xr:uid="{00000000-0005-0000-0000-0000074A0000}"/>
    <cellStyle name="Normal 2 2 3 4 3 20 2" xfId="17568" xr:uid="{00000000-0005-0000-0000-0000084A0000}"/>
    <cellStyle name="Normal 2 2 3 4 3 21" xfId="17569" xr:uid="{00000000-0005-0000-0000-0000094A0000}"/>
    <cellStyle name="Normal 2 2 3 4 3 21 2" xfId="17570" xr:uid="{00000000-0005-0000-0000-00000A4A0000}"/>
    <cellStyle name="Normal 2 2 3 4 3 22" xfId="17571" xr:uid="{00000000-0005-0000-0000-00000B4A0000}"/>
    <cellStyle name="Normal 2 2 3 4 3 22 2" xfId="17572" xr:uid="{00000000-0005-0000-0000-00000C4A0000}"/>
    <cellStyle name="Normal 2 2 3 4 3 23" xfId="17573" xr:uid="{00000000-0005-0000-0000-00000D4A0000}"/>
    <cellStyle name="Normal 2 2 3 4 3 23 2" xfId="17574" xr:uid="{00000000-0005-0000-0000-00000E4A0000}"/>
    <cellStyle name="Normal 2 2 3 4 3 24" xfId="17575" xr:uid="{00000000-0005-0000-0000-00000F4A0000}"/>
    <cellStyle name="Normal 2 2 3 4 3 3" xfId="17576" xr:uid="{00000000-0005-0000-0000-0000104A0000}"/>
    <cellStyle name="Normal 2 2 3 4 3 3 10" xfId="17577" xr:uid="{00000000-0005-0000-0000-0000114A0000}"/>
    <cellStyle name="Normal 2 2 3 4 3 3 10 2" xfId="17578" xr:uid="{00000000-0005-0000-0000-0000124A0000}"/>
    <cellStyle name="Normal 2 2 3 4 3 3 11" xfId="17579" xr:uid="{00000000-0005-0000-0000-0000134A0000}"/>
    <cellStyle name="Normal 2 2 3 4 3 3 11 2" xfId="17580" xr:uid="{00000000-0005-0000-0000-0000144A0000}"/>
    <cellStyle name="Normal 2 2 3 4 3 3 12" xfId="17581" xr:uid="{00000000-0005-0000-0000-0000154A0000}"/>
    <cellStyle name="Normal 2 2 3 4 3 3 12 2" xfId="17582" xr:uid="{00000000-0005-0000-0000-0000164A0000}"/>
    <cellStyle name="Normal 2 2 3 4 3 3 13" xfId="17583" xr:uid="{00000000-0005-0000-0000-0000174A0000}"/>
    <cellStyle name="Normal 2 2 3 4 3 3 13 2" xfId="17584" xr:uid="{00000000-0005-0000-0000-0000184A0000}"/>
    <cellStyle name="Normal 2 2 3 4 3 3 14" xfId="17585" xr:uid="{00000000-0005-0000-0000-0000194A0000}"/>
    <cellStyle name="Normal 2 2 3 4 3 3 14 2" xfId="17586" xr:uid="{00000000-0005-0000-0000-00001A4A0000}"/>
    <cellStyle name="Normal 2 2 3 4 3 3 15" xfId="17587" xr:uid="{00000000-0005-0000-0000-00001B4A0000}"/>
    <cellStyle name="Normal 2 2 3 4 3 3 15 2" xfId="17588" xr:uid="{00000000-0005-0000-0000-00001C4A0000}"/>
    <cellStyle name="Normal 2 2 3 4 3 3 16" xfId="17589" xr:uid="{00000000-0005-0000-0000-00001D4A0000}"/>
    <cellStyle name="Normal 2 2 3 4 3 3 16 2" xfId="17590" xr:uid="{00000000-0005-0000-0000-00001E4A0000}"/>
    <cellStyle name="Normal 2 2 3 4 3 3 17" xfId="17591" xr:uid="{00000000-0005-0000-0000-00001F4A0000}"/>
    <cellStyle name="Normal 2 2 3 4 3 3 17 2" xfId="17592" xr:uid="{00000000-0005-0000-0000-0000204A0000}"/>
    <cellStyle name="Normal 2 2 3 4 3 3 18" xfId="17593" xr:uid="{00000000-0005-0000-0000-0000214A0000}"/>
    <cellStyle name="Normal 2 2 3 4 3 3 18 2" xfId="17594" xr:uid="{00000000-0005-0000-0000-0000224A0000}"/>
    <cellStyle name="Normal 2 2 3 4 3 3 19" xfId="17595" xr:uid="{00000000-0005-0000-0000-0000234A0000}"/>
    <cellStyle name="Normal 2 2 3 4 3 3 19 2" xfId="17596" xr:uid="{00000000-0005-0000-0000-0000244A0000}"/>
    <cellStyle name="Normal 2 2 3 4 3 3 2" xfId="17597" xr:uid="{00000000-0005-0000-0000-0000254A0000}"/>
    <cellStyle name="Normal 2 2 3 4 3 3 2 2" xfId="17598" xr:uid="{00000000-0005-0000-0000-0000264A0000}"/>
    <cellStyle name="Normal 2 2 3 4 3 3 20" xfId="17599" xr:uid="{00000000-0005-0000-0000-0000274A0000}"/>
    <cellStyle name="Normal 2 2 3 4 3 3 20 2" xfId="17600" xr:uid="{00000000-0005-0000-0000-0000284A0000}"/>
    <cellStyle name="Normal 2 2 3 4 3 3 21" xfId="17601" xr:uid="{00000000-0005-0000-0000-0000294A0000}"/>
    <cellStyle name="Normal 2 2 3 4 3 3 21 2" xfId="17602" xr:uid="{00000000-0005-0000-0000-00002A4A0000}"/>
    <cellStyle name="Normal 2 2 3 4 3 3 22" xfId="17603" xr:uid="{00000000-0005-0000-0000-00002B4A0000}"/>
    <cellStyle name="Normal 2 2 3 4 3 3 3" xfId="17604" xr:uid="{00000000-0005-0000-0000-00002C4A0000}"/>
    <cellStyle name="Normal 2 2 3 4 3 3 3 2" xfId="17605" xr:uid="{00000000-0005-0000-0000-00002D4A0000}"/>
    <cellStyle name="Normal 2 2 3 4 3 3 4" xfId="17606" xr:uid="{00000000-0005-0000-0000-00002E4A0000}"/>
    <cellStyle name="Normal 2 2 3 4 3 3 4 2" xfId="17607" xr:uid="{00000000-0005-0000-0000-00002F4A0000}"/>
    <cellStyle name="Normal 2 2 3 4 3 3 5" xfId="17608" xr:uid="{00000000-0005-0000-0000-0000304A0000}"/>
    <cellStyle name="Normal 2 2 3 4 3 3 5 2" xfId="17609" xr:uid="{00000000-0005-0000-0000-0000314A0000}"/>
    <cellStyle name="Normal 2 2 3 4 3 3 6" xfId="17610" xr:uid="{00000000-0005-0000-0000-0000324A0000}"/>
    <cellStyle name="Normal 2 2 3 4 3 3 6 2" xfId="17611" xr:uid="{00000000-0005-0000-0000-0000334A0000}"/>
    <cellStyle name="Normal 2 2 3 4 3 3 7" xfId="17612" xr:uid="{00000000-0005-0000-0000-0000344A0000}"/>
    <cellStyle name="Normal 2 2 3 4 3 3 7 2" xfId="17613" xr:uid="{00000000-0005-0000-0000-0000354A0000}"/>
    <cellStyle name="Normal 2 2 3 4 3 3 8" xfId="17614" xr:uid="{00000000-0005-0000-0000-0000364A0000}"/>
    <cellStyle name="Normal 2 2 3 4 3 3 8 2" xfId="17615" xr:uid="{00000000-0005-0000-0000-0000374A0000}"/>
    <cellStyle name="Normal 2 2 3 4 3 3 9" xfId="17616" xr:uid="{00000000-0005-0000-0000-0000384A0000}"/>
    <cellStyle name="Normal 2 2 3 4 3 3 9 2" xfId="17617" xr:uid="{00000000-0005-0000-0000-0000394A0000}"/>
    <cellStyle name="Normal 2 2 3 4 3 4" xfId="17618" xr:uid="{00000000-0005-0000-0000-00003A4A0000}"/>
    <cellStyle name="Normal 2 2 3 4 3 4 2" xfId="17619" xr:uid="{00000000-0005-0000-0000-00003B4A0000}"/>
    <cellStyle name="Normal 2 2 3 4 3 5" xfId="17620" xr:uid="{00000000-0005-0000-0000-00003C4A0000}"/>
    <cellStyle name="Normal 2 2 3 4 3 5 2" xfId="17621" xr:uid="{00000000-0005-0000-0000-00003D4A0000}"/>
    <cellStyle name="Normal 2 2 3 4 3 6" xfId="17622" xr:uid="{00000000-0005-0000-0000-00003E4A0000}"/>
    <cellStyle name="Normal 2 2 3 4 3 6 2" xfId="17623" xr:uid="{00000000-0005-0000-0000-00003F4A0000}"/>
    <cellStyle name="Normal 2 2 3 4 3 7" xfId="17624" xr:uid="{00000000-0005-0000-0000-0000404A0000}"/>
    <cellStyle name="Normal 2 2 3 4 3 7 2" xfId="17625" xr:uid="{00000000-0005-0000-0000-0000414A0000}"/>
    <cellStyle name="Normal 2 2 3 4 3 8" xfId="17626" xr:uid="{00000000-0005-0000-0000-0000424A0000}"/>
    <cellStyle name="Normal 2 2 3 4 3 8 2" xfId="17627" xr:uid="{00000000-0005-0000-0000-0000434A0000}"/>
    <cellStyle name="Normal 2 2 3 4 3 9" xfId="17628" xr:uid="{00000000-0005-0000-0000-0000444A0000}"/>
    <cellStyle name="Normal 2 2 3 4 3 9 2" xfId="17629" xr:uid="{00000000-0005-0000-0000-0000454A0000}"/>
    <cellStyle name="Normal 2 2 3 4 4" xfId="17630" xr:uid="{00000000-0005-0000-0000-0000464A0000}"/>
    <cellStyle name="Normal 2 2 3 4 4 10" xfId="17631" xr:uid="{00000000-0005-0000-0000-0000474A0000}"/>
    <cellStyle name="Normal 2 2 3 4 4 10 2" xfId="17632" xr:uid="{00000000-0005-0000-0000-0000484A0000}"/>
    <cellStyle name="Normal 2 2 3 4 4 11" xfId="17633" xr:uid="{00000000-0005-0000-0000-0000494A0000}"/>
    <cellStyle name="Normal 2 2 3 4 4 11 2" xfId="17634" xr:uid="{00000000-0005-0000-0000-00004A4A0000}"/>
    <cellStyle name="Normal 2 2 3 4 4 12" xfId="17635" xr:uid="{00000000-0005-0000-0000-00004B4A0000}"/>
    <cellStyle name="Normal 2 2 3 4 4 12 2" xfId="17636" xr:uid="{00000000-0005-0000-0000-00004C4A0000}"/>
    <cellStyle name="Normal 2 2 3 4 4 13" xfId="17637" xr:uid="{00000000-0005-0000-0000-00004D4A0000}"/>
    <cellStyle name="Normal 2 2 3 4 4 13 2" xfId="17638" xr:uid="{00000000-0005-0000-0000-00004E4A0000}"/>
    <cellStyle name="Normal 2 2 3 4 4 14" xfId="17639" xr:uid="{00000000-0005-0000-0000-00004F4A0000}"/>
    <cellStyle name="Normal 2 2 3 4 4 14 2" xfId="17640" xr:uid="{00000000-0005-0000-0000-0000504A0000}"/>
    <cellStyle name="Normal 2 2 3 4 4 15" xfId="17641" xr:uid="{00000000-0005-0000-0000-0000514A0000}"/>
    <cellStyle name="Normal 2 2 3 4 4 15 2" xfId="17642" xr:uid="{00000000-0005-0000-0000-0000524A0000}"/>
    <cellStyle name="Normal 2 2 3 4 4 16" xfId="17643" xr:uid="{00000000-0005-0000-0000-0000534A0000}"/>
    <cellStyle name="Normal 2 2 3 4 4 16 2" xfId="17644" xr:uid="{00000000-0005-0000-0000-0000544A0000}"/>
    <cellStyle name="Normal 2 2 3 4 4 17" xfId="17645" xr:uid="{00000000-0005-0000-0000-0000554A0000}"/>
    <cellStyle name="Normal 2 2 3 4 4 17 2" xfId="17646" xr:uid="{00000000-0005-0000-0000-0000564A0000}"/>
    <cellStyle name="Normal 2 2 3 4 4 18" xfId="17647" xr:uid="{00000000-0005-0000-0000-0000574A0000}"/>
    <cellStyle name="Normal 2 2 3 4 4 18 2" xfId="17648" xr:uid="{00000000-0005-0000-0000-0000584A0000}"/>
    <cellStyle name="Normal 2 2 3 4 4 19" xfId="17649" xr:uid="{00000000-0005-0000-0000-0000594A0000}"/>
    <cellStyle name="Normal 2 2 3 4 4 19 2" xfId="17650" xr:uid="{00000000-0005-0000-0000-00005A4A0000}"/>
    <cellStyle name="Normal 2 2 3 4 4 2" xfId="17651" xr:uid="{00000000-0005-0000-0000-00005B4A0000}"/>
    <cellStyle name="Normal 2 2 3 4 4 2 10" xfId="17652" xr:uid="{00000000-0005-0000-0000-00005C4A0000}"/>
    <cellStyle name="Normal 2 2 3 4 4 2 10 2" xfId="17653" xr:uid="{00000000-0005-0000-0000-00005D4A0000}"/>
    <cellStyle name="Normal 2 2 3 4 4 2 11" xfId="17654" xr:uid="{00000000-0005-0000-0000-00005E4A0000}"/>
    <cellStyle name="Normal 2 2 3 4 4 2 11 2" xfId="17655" xr:uid="{00000000-0005-0000-0000-00005F4A0000}"/>
    <cellStyle name="Normal 2 2 3 4 4 2 12" xfId="17656" xr:uid="{00000000-0005-0000-0000-0000604A0000}"/>
    <cellStyle name="Normal 2 2 3 4 4 2 12 2" xfId="17657" xr:uid="{00000000-0005-0000-0000-0000614A0000}"/>
    <cellStyle name="Normal 2 2 3 4 4 2 13" xfId="17658" xr:uid="{00000000-0005-0000-0000-0000624A0000}"/>
    <cellStyle name="Normal 2 2 3 4 4 2 13 2" xfId="17659" xr:uid="{00000000-0005-0000-0000-0000634A0000}"/>
    <cellStyle name="Normal 2 2 3 4 4 2 14" xfId="17660" xr:uid="{00000000-0005-0000-0000-0000644A0000}"/>
    <cellStyle name="Normal 2 2 3 4 4 2 14 2" xfId="17661" xr:uid="{00000000-0005-0000-0000-0000654A0000}"/>
    <cellStyle name="Normal 2 2 3 4 4 2 15" xfId="17662" xr:uid="{00000000-0005-0000-0000-0000664A0000}"/>
    <cellStyle name="Normal 2 2 3 4 4 2 15 2" xfId="17663" xr:uid="{00000000-0005-0000-0000-0000674A0000}"/>
    <cellStyle name="Normal 2 2 3 4 4 2 16" xfId="17664" xr:uid="{00000000-0005-0000-0000-0000684A0000}"/>
    <cellStyle name="Normal 2 2 3 4 4 2 16 2" xfId="17665" xr:uid="{00000000-0005-0000-0000-0000694A0000}"/>
    <cellStyle name="Normal 2 2 3 4 4 2 17" xfId="17666" xr:uid="{00000000-0005-0000-0000-00006A4A0000}"/>
    <cellStyle name="Normal 2 2 3 4 4 2 17 2" xfId="17667" xr:uid="{00000000-0005-0000-0000-00006B4A0000}"/>
    <cellStyle name="Normal 2 2 3 4 4 2 18" xfId="17668" xr:uid="{00000000-0005-0000-0000-00006C4A0000}"/>
    <cellStyle name="Normal 2 2 3 4 4 2 18 2" xfId="17669" xr:uid="{00000000-0005-0000-0000-00006D4A0000}"/>
    <cellStyle name="Normal 2 2 3 4 4 2 19" xfId="17670" xr:uid="{00000000-0005-0000-0000-00006E4A0000}"/>
    <cellStyle name="Normal 2 2 3 4 4 2 19 2" xfId="17671" xr:uid="{00000000-0005-0000-0000-00006F4A0000}"/>
    <cellStyle name="Normal 2 2 3 4 4 2 2" xfId="17672" xr:uid="{00000000-0005-0000-0000-0000704A0000}"/>
    <cellStyle name="Normal 2 2 3 4 4 2 2 2" xfId="17673" xr:uid="{00000000-0005-0000-0000-0000714A0000}"/>
    <cellStyle name="Normal 2 2 3 4 4 2 20" xfId="17674" xr:uid="{00000000-0005-0000-0000-0000724A0000}"/>
    <cellStyle name="Normal 2 2 3 4 4 2 20 2" xfId="17675" xr:uid="{00000000-0005-0000-0000-0000734A0000}"/>
    <cellStyle name="Normal 2 2 3 4 4 2 21" xfId="17676" xr:uid="{00000000-0005-0000-0000-0000744A0000}"/>
    <cellStyle name="Normal 2 2 3 4 4 2 21 2" xfId="17677" xr:uid="{00000000-0005-0000-0000-0000754A0000}"/>
    <cellStyle name="Normal 2 2 3 4 4 2 22" xfId="17678" xr:uid="{00000000-0005-0000-0000-0000764A0000}"/>
    <cellStyle name="Normal 2 2 3 4 4 2 3" xfId="17679" xr:uid="{00000000-0005-0000-0000-0000774A0000}"/>
    <cellStyle name="Normal 2 2 3 4 4 2 3 2" xfId="17680" xr:uid="{00000000-0005-0000-0000-0000784A0000}"/>
    <cellStyle name="Normal 2 2 3 4 4 2 4" xfId="17681" xr:uid="{00000000-0005-0000-0000-0000794A0000}"/>
    <cellStyle name="Normal 2 2 3 4 4 2 4 2" xfId="17682" xr:uid="{00000000-0005-0000-0000-00007A4A0000}"/>
    <cellStyle name="Normal 2 2 3 4 4 2 5" xfId="17683" xr:uid="{00000000-0005-0000-0000-00007B4A0000}"/>
    <cellStyle name="Normal 2 2 3 4 4 2 5 2" xfId="17684" xr:uid="{00000000-0005-0000-0000-00007C4A0000}"/>
    <cellStyle name="Normal 2 2 3 4 4 2 6" xfId="17685" xr:uid="{00000000-0005-0000-0000-00007D4A0000}"/>
    <cellStyle name="Normal 2 2 3 4 4 2 6 2" xfId="17686" xr:uid="{00000000-0005-0000-0000-00007E4A0000}"/>
    <cellStyle name="Normal 2 2 3 4 4 2 7" xfId="17687" xr:uid="{00000000-0005-0000-0000-00007F4A0000}"/>
    <cellStyle name="Normal 2 2 3 4 4 2 7 2" xfId="17688" xr:uid="{00000000-0005-0000-0000-0000804A0000}"/>
    <cellStyle name="Normal 2 2 3 4 4 2 8" xfId="17689" xr:uid="{00000000-0005-0000-0000-0000814A0000}"/>
    <cellStyle name="Normal 2 2 3 4 4 2 8 2" xfId="17690" xr:uid="{00000000-0005-0000-0000-0000824A0000}"/>
    <cellStyle name="Normal 2 2 3 4 4 2 9" xfId="17691" xr:uid="{00000000-0005-0000-0000-0000834A0000}"/>
    <cellStyle name="Normal 2 2 3 4 4 2 9 2" xfId="17692" xr:uid="{00000000-0005-0000-0000-0000844A0000}"/>
    <cellStyle name="Normal 2 2 3 4 4 20" xfId="17693" xr:uid="{00000000-0005-0000-0000-0000854A0000}"/>
    <cellStyle name="Normal 2 2 3 4 4 20 2" xfId="17694" xr:uid="{00000000-0005-0000-0000-0000864A0000}"/>
    <cellStyle name="Normal 2 2 3 4 4 21" xfId="17695" xr:uid="{00000000-0005-0000-0000-0000874A0000}"/>
    <cellStyle name="Normal 2 2 3 4 4 21 2" xfId="17696" xr:uid="{00000000-0005-0000-0000-0000884A0000}"/>
    <cellStyle name="Normal 2 2 3 4 4 22" xfId="17697" xr:uid="{00000000-0005-0000-0000-0000894A0000}"/>
    <cellStyle name="Normal 2 2 3 4 4 22 2" xfId="17698" xr:uid="{00000000-0005-0000-0000-00008A4A0000}"/>
    <cellStyle name="Normal 2 2 3 4 4 23" xfId="17699" xr:uid="{00000000-0005-0000-0000-00008B4A0000}"/>
    <cellStyle name="Normal 2 2 3 4 4 23 2" xfId="17700" xr:uid="{00000000-0005-0000-0000-00008C4A0000}"/>
    <cellStyle name="Normal 2 2 3 4 4 24" xfId="17701" xr:uid="{00000000-0005-0000-0000-00008D4A0000}"/>
    <cellStyle name="Normal 2 2 3 4 4 3" xfId="17702" xr:uid="{00000000-0005-0000-0000-00008E4A0000}"/>
    <cellStyle name="Normal 2 2 3 4 4 3 10" xfId="17703" xr:uid="{00000000-0005-0000-0000-00008F4A0000}"/>
    <cellStyle name="Normal 2 2 3 4 4 3 10 2" xfId="17704" xr:uid="{00000000-0005-0000-0000-0000904A0000}"/>
    <cellStyle name="Normal 2 2 3 4 4 3 11" xfId="17705" xr:uid="{00000000-0005-0000-0000-0000914A0000}"/>
    <cellStyle name="Normal 2 2 3 4 4 3 11 2" xfId="17706" xr:uid="{00000000-0005-0000-0000-0000924A0000}"/>
    <cellStyle name="Normal 2 2 3 4 4 3 12" xfId="17707" xr:uid="{00000000-0005-0000-0000-0000934A0000}"/>
    <cellStyle name="Normal 2 2 3 4 4 3 12 2" xfId="17708" xr:uid="{00000000-0005-0000-0000-0000944A0000}"/>
    <cellStyle name="Normal 2 2 3 4 4 3 13" xfId="17709" xr:uid="{00000000-0005-0000-0000-0000954A0000}"/>
    <cellStyle name="Normal 2 2 3 4 4 3 13 2" xfId="17710" xr:uid="{00000000-0005-0000-0000-0000964A0000}"/>
    <cellStyle name="Normal 2 2 3 4 4 3 14" xfId="17711" xr:uid="{00000000-0005-0000-0000-0000974A0000}"/>
    <cellStyle name="Normal 2 2 3 4 4 3 14 2" xfId="17712" xr:uid="{00000000-0005-0000-0000-0000984A0000}"/>
    <cellStyle name="Normal 2 2 3 4 4 3 15" xfId="17713" xr:uid="{00000000-0005-0000-0000-0000994A0000}"/>
    <cellStyle name="Normal 2 2 3 4 4 3 15 2" xfId="17714" xr:uid="{00000000-0005-0000-0000-00009A4A0000}"/>
    <cellStyle name="Normal 2 2 3 4 4 3 16" xfId="17715" xr:uid="{00000000-0005-0000-0000-00009B4A0000}"/>
    <cellStyle name="Normal 2 2 3 4 4 3 16 2" xfId="17716" xr:uid="{00000000-0005-0000-0000-00009C4A0000}"/>
    <cellStyle name="Normal 2 2 3 4 4 3 17" xfId="17717" xr:uid="{00000000-0005-0000-0000-00009D4A0000}"/>
    <cellStyle name="Normal 2 2 3 4 4 3 17 2" xfId="17718" xr:uid="{00000000-0005-0000-0000-00009E4A0000}"/>
    <cellStyle name="Normal 2 2 3 4 4 3 18" xfId="17719" xr:uid="{00000000-0005-0000-0000-00009F4A0000}"/>
    <cellStyle name="Normal 2 2 3 4 4 3 18 2" xfId="17720" xr:uid="{00000000-0005-0000-0000-0000A04A0000}"/>
    <cellStyle name="Normal 2 2 3 4 4 3 19" xfId="17721" xr:uid="{00000000-0005-0000-0000-0000A14A0000}"/>
    <cellStyle name="Normal 2 2 3 4 4 3 19 2" xfId="17722" xr:uid="{00000000-0005-0000-0000-0000A24A0000}"/>
    <cellStyle name="Normal 2 2 3 4 4 3 2" xfId="17723" xr:uid="{00000000-0005-0000-0000-0000A34A0000}"/>
    <cellStyle name="Normal 2 2 3 4 4 3 2 2" xfId="17724" xr:uid="{00000000-0005-0000-0000-0000A44A0000}"/>
    <cellStyle name="Normal 2 2 3 4 4 3 20" xfId="17725" xr:uid="{00000000-0005-0000-0000-0000A54A0000}"/>
    <cellStyle name="Normal 2 2 3 4 4 3 20 2" xfId="17726" xr:uid="{00000000-0005-0000-0000-0000A64A0000}"/>
    <cellStyle name="Normal 2 2 3 4 4 3 21" xfId="17727" xr:uid="{00000000-0005-0000-0000-0000A74A0000}"/>
    <cellStyle name="Normal 2 2 3 4 4 3 21 2" xfId="17728" xr:uid="{00000000-0005-0000-0000-0000A84A0000}"/>
    <cellStyle name="Normal 2 2 3 4 4 3 22" xfId="17729" xr:uid="{00000000-0005-0000-0000-0000A94A0000}"/>
    <cellStyle name="Normal 2 2 3 4 4 3 3" xfId="17730" xr:uid="{00000000-0005-0000-0000-0000AA4A0000}"/>
    <cellStyle name="Normal 2 2 3 4 4 3 3 2" xfId="17731" xr:uid="{00000000-0005-0000-0000-0000AB4A0000}"/>
    <cellStyle name="Normal 2 2 3 4 4 3 4" xfId="17732" xr:uid="{00000000-0005-0000-0000-0000AC4A0000}"/>
    <cellStyle name="Normal 2 2 3 4 4 3 4 2" xfId="17733" xr:uid="{00000000-0005-0000-0000-0000AD4A0000}"/>
    <cellStyle name="Normal 2 2 3 4 4 3 5" xfId="17734" xr:uid="{00000000-0005-0000-0000-0000AE4A0000}"/>
    <cellStyle name="Normal 2 2 3 4 4 3 5 2" xfId="17735" xr:uid="{00000000-0005-0000-0000-0000AF4A0000}"/>
    <cellStyle name="Normal 2 2 3 4 4 3 6" xfId="17736" xr:uid="{00000000-0005-0000-0000-0000B04A0000}"/>
    <cellStyle name="Normal 2 2 3 4 4 3 6 2" xfId="17737" xr:uid="{00000000-0005-0000-0000-0000B14A0000}"/>
    <cellStyle name="Normal 2 2 3 4 4 3 7" xfId="17738" xr:uid="{00000000-0005-0000-0000-0000B24A0000}"/>
    <cellStyle name="Normal 2 2 3 4 4 3 7 2" xfId="17739" xr:uid="{00000000-0005-0000-0000-0000B34A0000}"/>
    <cellStyle name="Normal 2 2 3 4 4 3 8" xfId="17740" xr:uid="{00000000-0005-0000-0000-0000B44A0000}"/>
    <cellStyle name="Normal 2 2 3 4 4 3 8 2" xfId="17741" xr:uid="{00000000-0005-0000-0000-0000B54A0000}"/>
    <cellStyle name="Normal 2 2 3 4 4 3 9" xfId="17742" xr:uid="{00000000-0005-0000-0000-0000B64A0000}"/>
    <cellStyle name="Normal 2 2 3 4 4 3 9 2" xfId="17743" xr:uid="{00000000-0005-0000-0000-0000B74A0000}"/>
    <cellStyle name="Normal 2 2 3 4 4 4" xfId="17744" xr:uid="{00000000-0005-0000-0000-0000B84A0000}"/>
    <cellStyle name="Normal 2 2 3 4 4 4 2" xfId="17745" xr:uid="{00000000-0005-0000-0000-0000B94A0000}"/>
    <cellStyle name="Normal 2 2 3 4 4 5" xfId="17746" xr:uid="{00000000-0005-0000-0000-0000BA4A0000}"/>
    <cellStyle name="Normal 2 2 3 4 4 5 2" xfId="17747" xr:uid="{00000000-0005-0000-0000-0000BB4A0000}"/>
    <cellStyle name="Normal 2 2 3 4 4 6" xfId="17748" xr:uid="{00000000-0005-0000-0000-0000BC4A0000}"/>
    <cellStyle name="Normal 2 2 3 4 4 6 2" xfId="17749" xr:uid="{00000000-0005-0000-0000-0000BD4A0000}"/>
    <cellStyle name="Normal 2 2 3 4 4 7" xfId="17750" xr:uid="{00000000-0005-0000-0000-0000BE4A0000}"/>
    <cellStyle name="Normal 2 2 3 4 4 7 2" xfId="17751" xr:uid="{00000000-0005-0000-0000-0000BF4A0000}"/>
    <cellStyle name="Normal 2 2 3 4 4 8" xfId="17752" xr:uid="{00000000-0005-0000-0000-0000C04A0000}"/>
    <cellStyle name="Normal 2 2 3 4 4 8 2" xfId="17753" xr:uid="{00000000-0005-0000-0000-0000C14A0000}"/>
    <cellStyle name="Normal 2 2 3 4 4 9" xfId="17754" xr:uid="{00000000-0005-0000-0000-0000C24A0000}"/>
    <cellStyle name="Normal 2 2 3 4 4 9 2" xfId="17755" xr:uid="{00000000-0005-0000-0000-0000C34A0000}"/>
    <cellStyle name="Normal 2 2 3 4 5" xfId="17756" xr:uid="{00000000-0005-0000-0000-0000C44A0000}"/>
    <cellStyle name="Normal 2 2 3 4 5 10" xfId="17757" xr:uid="{00000000-0005-0000-0000-0000C54A0000}"/>
    <cellStyle name="Normal 2 2 3 4 5 10 2" xfId="17758" xr:uid="{00000000-0005-0000-0000-0000C64A0000}"/>
    <cellStyle name="Normal 2 2 3 4 5 11" xfId="17759" xr:uid="{00000000-0005-0000-0000-0000C74A0000}"/>
    <cellStyle name="Normal 2 2 3 4 5 11 2" xfId="17760" xr:uid="{00000000-0005-0000-0000-0000C84A0000}"/>
    <cellStyle name="Normal 2 2 3 4 5 12" xfId="17761" xr:uid="{00000000-0005-0000-0000-0000C94A0000}"/>
    <cellStyle name="Normal 2 2 3 4 5 12 2" xfId="17762" xr:uid="{00000000-0005-0000-0000-0000CA4A0000}"/>
    <cellStyle name="Normal 2 2 3 4 5 13" xfId="17763" xr:uid="{00000000-0005-0000-0000-0000CB4A0000}"/>
    <cellStyle name="Normal 2 2 3 4 5 13 2" xfId="17764" xr:uid="{00000000-0005-0000-0000-0000CC4A0000}"/>
    <cellStyle name="Normal 2 2 3 4 5 14" xfId="17765" xr:uid="{00000000-0005-0000-0000-0000CD4A0000}"/>
    <cellStyle name="Normal 2 2 3 4 5 14 2" xfId="17766" xr:uid="{00000000-0005-0000-0000-0000CE4A0000}"/>
    <cellStyle name="Normal 2 2 3 4 5 15" xfId="17767" xr:uid="{00000000-0005-0000-0000-0000CF4A0000}"/>
    <cellStyle name="Normal 2 2 3 4 5 15 2" xfId="17768" xr:uid="{00000000-0005-0000-0000-0000D04A0000}"/>
    <cellStyle name="Normal 2 2 3 4 5 16" xfId="17769" xr:uid="{00000000-0005-0000-0000-0000D14A0000}"/>
    <cellStyle name="Normal 2 2 3 4 5 16 2" xfId="17770" xr:uid="{00000000-0005-0000-0000-0000D24A0000}"/>
    <cellStyle name="Normal 2 2 3 4 5 17" xfId="17771" xr:uid="{00000000-0005-0000-0000-0000D34A0000}"/>
    <cellStyle name="Normal 2 2 3 4 5 17 2" xfId="17772" xr:uid="{00000000-0005-0000-0000-0000D44A0000}"/>
    <cellStyle name="Normal 2 2 3 4 5 18" xfId="17773" xr:uid="{00000000-0005-0000-0000-0000D54A0000}"/>
    <cellStyle name="Normal 2 2 3 4 5 18 2" xfId="17774" xr:uid="{00000000-0005-0000-0000-0000D64A0000}"/>
    <cellStyle name="Normal 2 2 3 4 5 19" xfId="17775" xr:uid="{00000000-0005-0000-0000-0000D74A0000}"/>
    <cellStyle name="Normal 2 2 3 4 5 19 2" xfId="17776" xr:uid="{00000000-0005-0000-0000-0000D84A0000}"/>
    <cellStyle name="Normal 2 2 3 4 5 2" xfId="17777" xr:uid="{00000000-0005-0000-0000-0000D94A0000}"/>
    <cellStyle name="Normal 2 2 3 4 5 2 10" xfId="17778" xr:uid="{00000000-0005-0000-0000-0000DA4A0000}"/>
    <cellStyle name="Normal 2 2 3 4 5 2 10 2" xfId="17779" xr:uid="{00000000-0005-0000-0000-0000DB4A0000}"/>
    <cellStyle name="Normal 2 2 3 4 5 2 11" xfId="17780" xr:uid="{00000000-0005-0000-0000-0000DC4A0000}"/>
    <cellStyle name="Normal 2 2 3 4 5 2 11 2" xfId="17781" xr:uid="{00000000-0005-0000-0000-0000DD4A0000}"/>
    <cellStyle name="Normal 2 2 3 4 5 2 12" xfId="17782" xr:uid="{00000000-0005-0000-0000-0000DE4A0000}"/>
    <cellStyle name="Normal 2 2 3 4 5 2 12 2" xfId="17783" xr:uid="{00000000-0005-0000-0000-0000DF4A0000}"/>
    <cellStyle name="Normal 2 2 3 4 5 2 13" xfId="17784" xr:uid="{00000000-0005-0000-0000-0000E04A0000}"/>
    <cellStyle name="Normal 2 2 3 4 5 2 13 2" xfId="17785" xr:uid="{00000000-0005-0000-0000-0000E14A0000}"/>
    <cellStyle name="Normal 2 2 3 4 5 2 14" xfId="17786" xr:uid="{00000000-0005-0000-0000-0000E24A0000}"/>
    <cellStyle name="Normal 2 2 3 4 5 2 14 2" xfId="17787" xr:uid="{00000000-0005-0000-0000-0000E34A0000}"/>
    <cellStyle name="Normal 2 2 3 4 5 2 15" xfId="17788" xr:uid="{00000000-0005-0000-0000-0000E44A0000}"/>
    <cellStyle name="Normal 2 2 3 4 5 2 15 2" xfId="17789" xr:uid="{00000000-0005-0000-0000-0000E54A0000}"/>
    <cellStyle name="Normal 2 2 3 4 5 2 16" xfId="17790" xr:uid="{00000000-0005-0000-0000-0000E64A0000}"/>
    <cellStyle name="Normal 2 2 3 4 5 2 16 2" xfId="17791" xr:uid="{00000000-0005-0000-0000-0000E74A0000}"/>
    <cellStyle name="Normal 2 2 3 4 5 2 17" xfId="17792" xr:uid="{00000000-0005-0000-0000-0000E84A0000}"/>
    <cellStyle name="Normal 2 2 3 4 5 2 17 2" xfId="17793" xr:uid="{00000000-0005-0000-0000-0000E94A0000}"/>
    <cellStyle name="Normal 2 2 3 4 5 2 18" xfId="17794" xr:uid="{00000000-0005-0000-0000-0000EA4A0000}"/>
    <cellStyle name="Normal 2 2 3 4 5 2 18 2" xfId="17795" xr:uid="{00000000-0005-0000-0000-0000EB4A0000}"/>
    <cellStyle name="Normal 2 2 3 4 5 2 19" xfId="17796" xr:uid="{00000000-0005-0000-0000-0000EC4A0000}"/>
    <cellStyle name="Normal 2 2 3 4 5 2 19 2" xfId="17797" xr:uid="{00000000-0005-0000-0000-0000ED4A0000}"/>
    <cellStyle name="Normal 2 2 3 4 5 2 2" xfId="17798" xr:uid="{00000000-0005-0000-0000-0000EE4A0000}"/>
    <cellStyle name="Normal 2 2 3 4 5 2 2 2" xfId="17799" xr:uid="{00000000-0005-0000-0000-0000EF4A0000}"/>
    <cellStyle name="Normal 2 2 3 4 5 2 20" xfId="17800" xr:uid="{00000000-0005-0000-0000-0000F04A0000}"/>
    <cellStyle name="Normal 2 2 3 4 5 2 20 2" xfId="17801" xr:uid="{00000000-0005-0000-0000-0000F14A0000}"/>
    <cellStyle name="Normal 2 2 3 4 5 2 21" xfId="17802" xr:uid="{00000000-0005-0000-0000-0000F24A0000}"/>
    <cellStyle name="Normal 2 2 3 4 5 2 21 2" xfId="17803" xr:uid="{00000000-0005-0000-0000-0000F34A0000}"/>
    <cellStyle name="Normal 2 2 3 4 5 2 22" xfId="17804" xr:uid="{00000000-0005-0000-0000-0000F44A0000}"/>
    <cellStyle name="Normal 2 2 3 4 5 2 3" xfId="17805" xr:uid="{00000000-0005-0000-0000-0000F54A0000}"/>
    <cellStyle name="Normal 2 2 3 4 5 2 3 2" xfId="17806" xr:uid="{00000000-0005-0000-0000-0000F64A0000}"/>
    <cellStyle name="Normal 2 2 3 4 5 2 4" xfId="17807" xr:uid="{00000000-0005-0000-0000-0000F74A0000}"/>
    <cellStyle name="Normal 2 2 3 4 5 2 4 2" xfId="17808" xr:uid="{00000000-0005-0000-0000-0000F84A0000}"/>
    <cellStyle name="Normal 2 2 3 4 5 2 5" xfId="17809" xr:uid="{00000000-0005-0000-0000-0000F94A0000}"/>
    <cellStyle name="Normal 2 2 3 4 5 2 5 2" xfId="17810" xr:uid="{00000000-0005-0000-0000-0000FA4A0000}"/>
    <cellStyle name="Normal 2 2 3 4 5 2 6" xfId="17811" xr:uid="{00000000-0005-0000-0000-0000FB4A0000}"/>
    <cellStyle name="Normal 2 2 3 4 5 2 6 2" xfId="17812" xr:uid="{00000000-0005-0000-0000-0000FC4A0000}"/>
    <cellStyle name="Normal 2 2 3 4 5 2 7" xfId="17813" xr:uid="{00000000-0005-0000-0000-0000FD4A0000}"/>
    <cellStyle name="Normal 2 2 3 4 5 2 7 2" xfId="17814" xr:uid="{00000000-0005-0000-0000-0000FE4A0000}"/>
    <cellStyle name="Normal 2 2 3 4 5 2 8" xfId="17815" xr:uid="{00000000-0005-0000-0000-0000FF4A0000}"/>
    <cellStyle name="Normal 2 2 3 4 5 2 8 2" xfId="17816" xr:uid="{00000000-0005-0000-0000-0000004B0000}"/>
    <cellStyle name="Normal 2 2 3 4 5 2 9" xfId="17817" xr:uid="{00000000-0005-0000-0000-0000014B0000}"/>
    <cellStyle name="Normal 2 2 3 4 5 2 9 2" xfId="17818" xr:uid="{00000000-0005-0000-0000-0000024B0000}"/>
    <cellStyle name="Normal 2 2 3 4 5 20" xfId="17819" xr:uid="{00000000-0005-0000-0000-0000034B0000}"/>
    <cellStyle name="Normal 2 2 3 4 5 20 2" xfId="17820" xr:uid="{00000000-0005-0000-0000-0000044B0000}"/>
    <cellStyle name="Normal 2 2 3 4 5 21" xfId="17821" xr:uid="{00000000-0005-0000-0000-0000054B0000}"/>
    <cellStyle name="Normal 2 2 3 4 5 21 2" xfId="17822" xr:uid="{00000000-0005-0000-0000-0000064B0000}"/>
    <cellStyle name="Normal 2 2 3 4 5 22" xfId="17823" xr:uid="{00000000-0005-0000-0000-0000074B0000}"/>
    <cellStyle name="Normal 2 2 3 4 5 22 2" xfId="17824" xr:uid="{00000000-0005-0000-0000-0000084B0000}"/>
    <cellStyle name="Normal 2 2 3 4 5 23" xfId="17825" xr:uid="{00000000-0005-0000-0000-0000094B0000}"/>
    <cellStyle name="Normal 2 2 3 4 5 23 2" xfId="17826" xr:uid="{00000000-0005-0000-0000-00000A4B0000}"/>
    <cellStyle name="Normal 2 2 3 4 5 24" xfId="17827" xr:uid="{00000000-0005-0000-0000-00000B4B0000}"/>
    <cellStyle name="Normal 2 2 3 4 5 3" xfId="17828" xr:uid="{00000000-0005-0000-0000-00000C4B0000}"/>
    <cellStyle name="Normal 2 2 3 4 5 3 10" xfId="17829" xr:uid="{00000000-0005-0000-0000-00000D4B0000}"/>
    <cellStyle name="Normal 2 2 3 4 5 3 10 2" xfId="17830" xr:uid="{00000000-0005-0000-0000-00000E4B0000}"/>
    <cellStyle name="Normal 2 2 3 4 5 3 11" xfId="17831" xr:uid="{00000000-0005-0000-0000-00000F4B0000}"/>
    <cellStyle name="Normal 2 2 3 4 5 3 11 2" xfId="17832" xr:uid="{00000000-0005-0000-0000-0000104B0000}"/>
    <cellStyle name="Normal 2 2 3 4 5 3 12" xfId="17833" xr:uid="{00000000-0005-0000-0000-0000114B0000}"/>
    <cellStyle name="Normal 2 2 3 4 5 3 12 2" xfId="17834" xr:uid="{00000000-0005-0000-0000-0000124B0000}"/>
    <cellStyle name="Normal 2 2 3 4 5 3 13" xfId="17835" xr:uid="{00000000-0005-0000-0000-0000134B0000}"/>
    <cellStyle name="Normal 2 2 3 4 5 3 13 2" xfId="17836" xr:uid="{00000000-0005-0000-0000-0000144B0000}"/>
    <cellStyle name="Normal 2 2 3 4 5 3 14" xfId="17837" xr:uid="{00000000-0005-0000-0000-0000154B0000}"/>
    <cellStyle name="Normal 2 2 3 4 5 3 14 2" xfId="17838" xr:uid="{00000000-0005-0000-0000-0000164B0000}"/>
    <cellStyle name="Normal 2 2 3 4 5 3 15" xfId="17839" xr:uid="{00000000-0005-0000-0000-0000174B0000}"/>
    <cellStyle name="Normal 2 2 3 4 5 3 15 2" xfId="17840" xr:uid="{00000000-0005-0000-0000-0000184B0000}"/>
    <cellStyle name="Normal 2 2 3 4 5 3 16" xfId="17841" xr:uid="{00000000-0005-0000-0000-0000194B0000}"/>
    <cellStyle name="Normal 2 2 3 4 5 3 16 2" xfId="17842" xr:uid="{00000000-0005-0000-0000-00001A4B0000}"/>
    <cellStyle name="Normal 2 2 3 4 5 3 17" xfId="17843" xr:uid="{00000000-0005-0000-0000-00001B4B0000}"/>
    <cellStyle name="Normal 2 2 3 4 5 3 17 2" xfId="17844" xr:uid="{00000000-0005-0000-0000-00001C4B0000}"/>
    <cellStyle name="Normal 2 2 3 4 5 3 18" xfId="17845" xr:uid="{00000000-0005-0000-0000-00001D4B0000}"/>
    <cellStyle name="Normal 2 2 3 4 5 3 18 2" xfId="17846" xr:uid="{00000000-0005-0000-0000-00001E4B0000}"/>
    <cellStyle name="Normal 2 2 3 4 5 3 19" xfId="17847" xr:uid="{00000000-0005-0000-0000-00001F4B0000}"/>
    <cellStyle name="Normal 2 2 3 4 5 3 19 2" xfId="17848" xr:uid="{00000000-0005-0000-0000-0000204B0000}"/>
    <cellStyle name="Normal 2 2 3 4 5 3 2" xfId="17849" xr:uid="{00000000-0005-0000-0000-0000214B0000}"/>
    <cellStyle name="Normal 2 2 3 4 5 3 2 2" xfId="17850" xr:uid="{00000000-0005-0000-0000-0000224B0000}"/>
    <cellStyle name="Normal 2 2 3 4 5 3 20" xfId="17851" xr:uid="{00000000-0005-0000-0000-0000234B0000}"/>
    <cellStyle name="Normal 2 2 3 4 5 3 20 2" xfId="17852" xr:uid="{00000000-0005-0000-0000-0000244B0000}"/>
    <cellStyle name="Normal 2 2 3 4 5 3 21" xfId="17853" xr:uid="{00000000-0005-0000-0000-0000254B0000}"/>
    <cellStyle name="Normal 2 2 3 4 5 3 21 2" xfId="17854" xr:uid="{00000000-0005-0000-0000-0000264B0000}"/>
    <cellStyle name="Normal 2 2 3 4 5 3 22" xfId="17855" xr:uid="{00000000-0005-0000-0000-0000274B0000}"/>
    <cellStyle name="Normal 2 2 3 4 5 3 3" xfId="17856" xr:uid="{00000000-0005-0000-0000-0000284B0000}"/>
    <cellStyle name="Normal 2 2 3 4 5 3 3 2" xfId="17857" xr:uid="{00000000-0005-0000-0000-0000294B0000}"/>
    <cellStyle name="Normal 2 2 3 4 5 3 4" xfId="17858" xr:uid="{00000000-0005-0000-0000-00002A4B0000}"/>
    <cellStyle name="Normal 2 2 3 4 5 3 4 2" xfId="17859" xr:uid="{00000000-0005-0000-0000-00002B4B0000}"/>
    <cellStyle name="Normal 2 2 3 4 5 3 5" xfId="17860" xr:uid="{00000000-0005-0000-0000-00002C4B0000}"/>
    <cellStyle name="Normal 2 2 3 4 5 3 5 2" xfId="17861" xr:uid="{00000000-0005-0000-0000-00002D4B0000}"/>
    <cellStyle name="Normal 2 2 3 4 5 3 6" xfId="17862" xr:uid="{00000000-0005-0000-0000-00002E4B0000}"/>
    <cellStyle name="Normal 2 2 3 4 5 3 6 2" xfId="17863" xr:uid="{00000000-0005-0000-0000-00002F4B0000}"/>
    <cellStyle name="Normal 2 2 3 4 5 3 7" xfId="17864" xr:uid="{00000000-0005-0000-0000-0000304B0000}"/>
    <cellStyle name="Normal 2 2 3 4 5 3 7 2" xfId="17865" xr:uid="{00000000-0005-0000-0000-0000314B0000}"/>
    <cellStyle name="Normal 2 2 3 4 5 3 8" xfId="17866" xr:uid="{00000000-0005-0000-0000-0000324B0000}"/>
    <cellStyle name="Normal 2 2 3 4 5 3 8 2" xfId="17867" xr:uid="{00000000-0005-0000-0000-0000334B0000}"/>
    <cellStyle name="Normal 2 2 3 4 5 3 9" xfId="17868" xr:uid="{00000000-0005-0000-0000-0000344B0000}"/>
    <cellStyle name="Normal 2 2 3 4 5 3 9 2" xfId="17869" xr:uid="{00000000-0005-0000-0000-0000354B0000}"/>
    <cellStyle name="Normal 2 2 3 4 5 4" xfId="17870" xr:uid="{00000000-0005-0000-0000-0000364B0000}"/>
    <cellStyle name="Normal 2 2 3 4 5 4 2" xfId="17871" xr:uid="{00000000-0005-0000-0000-0000374B0000}"/>
    <cellStyle name="Normal 2 2 3 4 5 5" xfId="17872" xr:uid="{00000000-0005-0000-0000-0000384B0000}"/>
    <cellStyle name="Normal 2 2 3 4 5 5 2" xfId="17873" xr:uid="{00000000-0005-0000-0000-0000394B0000}"/>
    <cellStyle name="Normal 2 2 3 4 5 6" xfId="17874" xr:uid="{00000000-0005-0000-0000-00003A4B0000}"/>
    <cellStyle name="Normal 2 2 3 4 5 6 2" xfId="17875" xr:uid="{00000000-0005-0000-0000-00003B4B0000}"/>
    <cellStyle name="Normal 2 2 3 4 5 7" xfId="17876" xr:uid="{00000000-0005-0000-0000-00003C4B0000}"/>
    <cellStyle name="Normal 2 2 3 4 5 7 2" xfId="17877" xr:uid="{00000000-0005-0000-0000-00003D4B0000}"/>
    <cellStyle name="Normal 2 2 3 4 5 8" xfId="17878" xr:uid="{00000000-0005-0000-0000-00003E4B0000}"/>
    <cellStyle name="Normal 2 2 3 4 5 8 2" xfId="17879" xr:uid="{00000000-0005-0000-0000-00003F4B0000}"/>
    <cellStyle name="Normal 2 2 3 4 5 9" xfId="17880" xr:uid="{00000000-0005-0000-0000-0000404B0000}"/>
    <cellStyle name="Normal 2 2 3 4 5 9 2" xfId="17881" xr:uid="{00000000-0005-0000-0000-0000414B0000}"/>
    <cellStyle name="Normal 2 2 3 4 6" xfId="17882" xr:uid="{00000000-0005-0000-0000-0000424B0000}"/>
    <cellStyle name="Normal 2 2 3 4 6 10" xfId="17883" xr:uid="{00000000-0005-0000-0000-0000434B0000}"/>
    <cellStyle name="Normal 2 2 3 4 6 10 2" xfId="17884" xr:uid="{00000000-0005-0000-0000-0000444B0000}"/>
    <cellStyle name="Normal 2 2 3 4 6 11" xfId="17885" xr:uid="{00000000-0005-0000-0000-0000454B0000}"/>
    <cellStyle name="Normal 2 2 3 4 6 11 2" xfId="17886" xr:uid="{00000000-0005-0000-0000-0000464B0000}"/>
    <cellStyle name="Normal 2 2 3 4 6 12" xfId="17887" xr:uid="{00000000-0005-0000-0000-0000474B0000}"/>
    <cellStyle name="Normal 2 2 3 4 6 12 2" xfId="17888" xr:uid="{00000000-0005-0000-0000-0000484B0000}"/>
    <cellStyle name="Normal 2 2 3 4 6 13" xfId="17889" xr:uid="{00000000-0005-0000-0000-0000494B0000}"/>
    <cellStyle name="Normal 2 2 3 4 6 13 2" xfId="17890" xr:uid="{00000000-0005-0000-0000-00004A4B0000}"/>
    <cellStyle name="Normal 2 2 3 4 6 14" xfId="17891" xr:uid="{00000000-0005-0000-0000-00004B4B0000}"/>
    <cellStyle name="Normal 2 2 3 4 6 14 2" xfId="17892" xr:uid="{00000000-0005-0000-0000-00004C4B0000}"/>
    <cellStyle name="Normal 2 2 3 4 6 15" xfId="17893" xr:uid="{00000000-0005-0000-0000-00004D4B0000}"/>
    <cellStyle name="Normal 2 2 3 4 6 15 2" xfId="17894" xr:uid="{00000000-0005-0000-0000-00004E4B0000}"/>
    <cellStyle name="Normal 2 2 3 4 6 16" xfId="17895" xr:uid="{00000000-0005-0000-0000-00004F4B0000}"/>
    <cellStyle name="Normal 2 2 3 4 6 16 2" xfId="17896" xr:uid="{00000000-0005-0000-0000-0000504B0000}"/>
    <cellStyle name="Normal 2 2 3 4 6 17" xfId="17897" xr:uid="{00000000-0005-0000-0000-0000514B0000}"/>
    <cellStyle name="Normal 2 2 3 4 6 17 2" xfId="17898" xr:uid="{00000000-0005-0000-0000-0000524B0000}"/>
    <cellStyle name="Normal 2 2 3 4 6 18" xfId="17899" xr:uid="{00000000-0005-0000-0000-0000534B0000}"/>
    <cellStyle name="Normal 2 2 3 4 6 18 2" xfId="17900" xr:uid="{00000000-0005-0000-0000-0000544B0000}"/>
    <cellStyle name="Normal 2 2 3 4 6 19" xfId="17901" xr:uid="{00000000-0005-0000-0000-0000554B0000}"/>
    <cellStyle name="Normal 2 2 3 4 6 19 2" xfId="17902" xr:uid="{00000000-0005-0000-0000-0000564B0000}"/>
    <cellStyle name="Normal 2 2 3 4 6 2" xfId="17903" xr:uid="{00000000-0005-0000-0000-0000574B0000}"/>
    <cellStyle name="Normal 2 2 3 4 6 2 2" xfId="17904" xr:uid="{00000000-0005-0000-0000-0000584B0000}"/>
    <cellStyle name="Normal 2 2 3 4 6 20" xfId="17905" xr:uid="{00000000-0005-0000-0000-0000594B0000}"/>
    <cellStyle name="Normal 2 2 3 4 6 20 2" xfId="17906" xr:uid="{00000000-0005-0000-0000-00005A4B0000}"/>
    <cellStyle name="Normal 2 2 3 4 6 21" xfId="17907" xr:uid="{00000000-0005-0000-0000-00005B4B0000}"/>
    <cellStyle name="Normal 2 2 3 4 6 21 2" xfId="17908" xr:uid="{00000000-0005-0000-0000-00005C4B0000}"/>
    <cellStyle name="Normal 2 2 3 4 6 22" xfId="17909" xr:uid="{00000000-0005-0000-0000-00005D4B0000}"/>
    <cellStyle name="Normal 2 2 3 4 6 3" xfId="17910" xr:uid="{00000000-0005-0000-0000-00005E4B0000}"/>
    <cellStyle name="Normal 2 2 3 4 6 3 2" xfId="17911" xr:uid="{00000000-0005-0000-0000-00005F4B0000}"/>
    <cellStyle name="Normal 2 2 3 4 6 4" xfId="17912" xr:uid="{00000000-0005-0000-0000-0000604B0000}"/>
    <cellStyle name="Normal 2 2 3 4 6 4 2" xfId="17913" xr:uid="{00000000-0005-0000-0000-0000614B0000}"/>
    <cellStyle name="Normal 2 2 3 4 6 5" xfId="17914" xr:uid="{00000000-0005-0000-0000-0000624B0000}"/>
    <cellStyle name="Normal 2 2 3 4 6 5 2" xfId="17915" xr:uid="{00000000-0005-0000-0000-0000634B0000}"/>
    <cellStyle name="Normal 2 2 3 4 6 6" xfId="17916" xr:uid="{00000000-0005-0000-0000-0000644B0000}"/>
    <cellStyle name="Normal 2 2 3 4 6 6 2" xfId="17917" xr:uid="{00000000-0005-0000-0000-0000654B0000}"/>
    <cellStyle name="Normal 2 2 3 4 6 7" xfId="17918" xr:uid="{00000000-0005-0000-0000-0000664B0000}"/>
    <cellStyle name="Normal 2 2 3 4 6 7 2" xfId="17919" xr:uid="{00000000-0005-0000-0000-0000674B0000}"/>
    <cellStyle name="Normal 2 2 3 4 6 8" xfId="17920" xr:uid="{00000000-0005-0000-0000-0000684B0000}"/>
    <cellStyle name="Normal 2 2 3 4 6 8 2" xfId="17921" xr:uid="{00000000-0005-0000-0000-0000694B0000}"/>
    <cellStyle name="Normal 2 2 3 4 6 9" xfId="17922" xr:uid="{00000000-0005-0000-0000-00006A4B0000}"/>
    <cellStyle name="Normal 2 2 3 4 6 9 2" xfId="17923" xr:uid="{00000000-0005-0000-0000-00006B4B0000}"/>
    <cellStyle name="Normal 2 2 3 4 7" xfId="17924" xr:uid="{00000000-0005-0000-0000-00006C4B0000}"/>
    <cellStyle name="Normal 2 2 3 4 7 10" xfId="17925" xr:uid="{00000000-0005-0000-0000-00006D4B0000}"/>
    <cellStyle name="Normal 2 2 3 4 7 10 2" xfId="17926" xr:uid="{00000000-0005-0000-0000-00006E4B0000}"/>
    <cellStyle name="Normal 2 2 3 4 7 11" xfId="17927" xr:uid="{00000000-0005-0000-0000-00006F4B0000}"/>
    <cellStyle name="Normal 2 2 3 4 7 11 2" xfId="17928" xr:uid="{00000000-0005-0000-0000-0000704B0000}"/>
    <cellStyle name="Normal 2 2 3 4 7 12" xfId="17929" xr:uid="{00000000-0005-0000-0000-0000714B0000}"/>
    <cellStyle name="Normal 2 2 3 4 7 12 2" xfId="17930" xr:uid="{00000000-0005-0000-0000-0000724B0000}"/>
    <cellStyle name="Normal 2 2 3 4 7 13" xfId="17931" xr:uid="{00000000-0005-0000-0000-0000734B0000}"/>
    <cellStyle name="Normal 2 2 3 4 7 13 2" xfId="17932" xr:uid="{00000000-0005-0000-0000-0000744B0000}"/>
    <cellStyle name="Normal 2 2 3 4 7 14" xfId="17933" xr:uid="{00000000-0005-0000-0000-0000754B0000}"/>
    <cellStyle name="Normal 2 2 3 4 7 14 2" xfId="17934" xr:uid="{00000000-0005-0000-0000-0000764B0000}"/>
    <cellStyle name="Normal 2 2 3 4 7 15" xfId="17935" xr:uid="{00000000-0005-0000-0000-0000774B0000}"/>
    <cellStyle name="Normal 2 2 3 4 7 15 2" xfId="17936" xr:uid="{00000000-0005-0000-0000-0000784B0000}"/>
    <cellStyle name="Normal 2 2 3 4 7 16" xfId="17937" xr:uid="{00000000-0005-0000-0000-0000794B0000}"/>
    <cellStyle name="Normal 2 2 3 4 7 16 2" xfId="17938" xr:uid="{00000000-0005-0000-0000-00007A4B0000}"/>
    <cellStyle name="Normal 2 2 3 4 7 17" xfId="17939" xr:uid="{00000000-0005-0000-0000-00007B4B0000}"/>
    <cellStyle name="Normal 2 2 3 4 7 17 2" xfId="17940" xr:uid="{00000000-0005-0000-0000-00007C4B0000}"/>
    <cellStyle name="Normal 2 2 3 4 7 18" xfId="17941" xr:uid="{00000000-0005-0000-0000-00007D4B0000}"/>
    <cellStyle name="Normal 2 2 3 4 7 18 2" xfId="17942" xr:uid="{00000000-0005-0000-0000-00007E4B0000}"/>
    <cellStyle name="Normal 2 2 3 4 7 19" xfId="17943" xr:uid="{00000000-0005-0000-0000-00007F4B0000}"/>
    <cellStyle name="Normal 2 2 3 4 7 19 2" xfId="17944" xr:uid="{00000000-0005-0000-0000-0000804B0000}"/>
    <cellStyle name="Normal 2 2 3 4 7 2" xfId="17945" xr:uid="{00000000-0005-0000-0000-0000814B0000}"/>
    <cellStyle name="Normal 2 2 3 4 7 2 2" xfId="17946" xr:uid="{00000000-0005-0000-0000-0000824B0000}"/>
    <cellStyle name="Normal 2 2 3 4 7 20" xfId="17947" xr:uid="{00000000-0005-0000-0000-0000834B0000}"/>
    <cellStyle name="Normal 2 2 3 4 7 20 2" xfId="17948" xr:uid="{00000000-0005-0000-0000-0000844B0000}"/>
    <cellStyle name="Normal 2 2 3 4 7 21" xfId="17949" xr:uid="{00000000-0005-0000-0000-0000854B0000}"/>
    <cellStyle name="Normal 2 2 3 4 7 21 2" xfId="17950" xr:uid="{00000000-0005-0000-0000-0000864B0000}"/>
    <cellStyle name="Normal 2 2 3 4 7 22" xfId="17951" xr:uid="{00000000-0005-0000-0000-0000874B0000}"/>
    <cellStyle name="Normal 2 2 3 4 7 3" xfId="17952" xr:uid="{00000000-0005-0000-0000-0000884B0000}"/>
    <cellStyle name="Normal 2 2 3 4 7 3 2" xfId="17953" xr:uid="{00000000-0005-0000-0000-0000894B0000}"/>
    <cellStyle name="Normal 2 2 3 4 7 4" xfId="17954" xr:uid="{00000000-0005-0000-0000-00008A4B0000}"/>
    <cellStyle name="Normal 2 2 3 4 7 4 2" xfId="17955" xr:uid="{00000000-0005-0000-0000-00008B4B0000}"/>
    <cellStyle name="Normal 2 2 3 4 7 5" xfId="17956" xr:uid="{00000000-0005-0000-0000-00008C4B0000}"/>
    <cellStyle name="Normal 2 2 3 4 7 5 2" xfId="17957" xr:uid="{00000000-0005-0000-0000-00008D4B0000}"/>
    <cellStyle name="Normal 2 2 3 4 7 6" xfId="17958" xr:uid="{00000000-0005-0000-0000-00008E4B0000}"/>
    <cellStyle name="Normal 2 2 3 4 7 6 2" xfId="17959" xr:uid="{00000000-0005-0000-0000-00008F4B0000}"/>
    <cellStyle name="Normal 2 2 3 4 7 7" xfId="17960" xr:uid="{00000000-0005-0000-0000-0000904B0000}"/>
    <cellStyle name="Normal 2 2 3 4 7 7 2" xfId="17961" xr:uid="{00000000-0005-0000-0000-0000914B0000}"/>
    <cellStyle name="Normal 2 2 3 4 7 8" xfId="17962" xr:uid="{00000000-0005-0000-0000-0000924B0000}"/>
    <cellStyle name="Normal 2 2 3 4 7 8 2" xfId="17963" xr:uid="{00000000-0005-0000-0000-0000934B0000}"/>
    <cellStyle name="Normal 2 2 3 4 7 9" xfId="17964" xr:uid="{00000000-0005-0000-0000-0000944B0000}"/>
    <cellStyle name="Normal 2 2 3 4 7 9 2" xfId="17965" xr:uid="{00000000-0005-0000-0000-0000954B0000}"/>
    <cellStyle name="Normal 2 2 3 4 8" xfId="17966" xr:uid="{00000000-0005-0000-0000-0000964B0000}"/>
    <cellStyle name="Normal 2 2 3 4 8 2" xfId="17967" xr:uid="{00000000-0005-0000-0000-0000974B0000}"/>
    <cellStyle name="Normal 2 2 3 4 9" xfId="17968" xr:uid="{00000000-0005-0000-0000-0000984B0000}"/>
    <cellStyle name="Normal 2 2 3 4 9 2" xfId="17969" xr:uid="{00000000-0005-0000-0000-0000994B0000}"/>
    <cellStyle name="Normal 2 2 3 5" xfId="17970" xr:uid="{00000000-0005-0000-0000-00009A4B0000}"/>
    <cellStyle name="Normal 2 2 3 5 10" xfId="17971" xr:uid="{00000000-0005-0000-0000-00009B4B0000}"/>
    <cellStyle name="Normal 2 2 3 5 10 2" xfId="17972" xr:uid="{00000000-0005-0000-0000-00009C4B0000}"/>
    <cellStyle name="Normal 2 2 3 5 11" xfId="17973" xr:uid="{00000000-0005-0000-0000-00009D4B0000}"/>
    <cellStyle name="Normal 2 2 3 5 11 2" xfId="17974" xr:uid="{00000000-0005-0000-0000-00009E4B0000}"/>
    <cellStyle name="Normal 2 2 3 5 12" xfId="17975" xr:uid="{00000000-0005-0000-0000-00009F4B0000}"/>
    <cellStyle name="Normal 2 2 3 5 12 2" xfId="17976" xr:uid="{00000000-0005-0000-0000-0000A04B0000}"/>
    <cellStyle name="Normal 2 2 3 5 13" xfId="17977" xr:uid="{00000000-0005-0000-0000-0000A14B0000}"/>
    <cellStyle name="Normal 2 2 3 5 13 2" xfId="17978" xr:uid="{00000000-0005-0000-0000-0000A24B0000}"/>
    <cellStyle name="Normal 2 2 3 5 14" xfId="17979" xr:uid="{00000000-0005-0000-0000-0000A34B0000}"/>
    <cellStyle name="Normal 2 2 3 5 14 2" xfId="17980" xr:uid="{00000000-0005-0000-0000-0000A44B0000}"/>
    <cellStyle name="Normal 2 2 3 5 15" xfId="17981" xr:uid="{00000000-0005-0000-0000-0000A54B0000}"/>
    <cellStyle name="Normal 2 2 3 5 15 2" xfId="17982" xr:uid="{00000000-0005-0000-0000-0000A64B0000}"/>
    <cellStyle name="Normal 2 2 3 5 16" xfId="17983" xr:uid="{00000000-0005-0000-0000-0000A74B0000}"/>
    <cellStyle name="Normal 2 2 3 5 16 2" xfId="17984" xr:uid="{00000000-0005-0000-0000-0000A84B0000}"/>
    <cellStyle name="Normal 2 2 3 5 17" xfId="17985" xr:uid="{00000000-0005-0000-0000-0000A94B0000}"/>
    <cellStyle name="Normal 2 2 3 5 17 2" xfId="17986" xr:uid="{00000000-0005-0000-0000-0000AA4B0000}"/>
    <cellStyle name="Normal 2 2 3 5 18" xfId="17987" xr:uid="{00000000-0005-0000-0000-0000AB4B0000}"/>
    <cellStyle name="Normal 2 2 3 5 18 2" xfId="17988" xr:uid="{00000000-0005-0000-0000-0000AC4B0000}"/>
    <cellStyle name="Normal 2 2 3 5 19" xfId="17989" xr:uid="{00000000-0005-0000-0000-0000AD4B0000}"/>
    <cellStyle name="Normal 2 2 3 5 19 2" xfId="17990" xr:uid="{00000000-0005-0000-0000-0000AE4B0000}"/>
    <cellStyle name="Normal 2 2 3 5 2" xfId="17991" xr:uid="{00000000-0005-0000-0000-0000AF4B0000}"/>
    <cellStyle name="Normal 2 2 3 5 2 10" xfId="17992" xr:uid="{00000000-0005-0000-0000-0000B04B0000}"/>
    <cellStyle name="Normal 2 2 3 5 2 10 2" xfId="17993" xr:uid="{00000000-0005-0000-0000-0000B14B0000}"/>
    <cellStyle name="Normal 2 2 3 5 2 11" xfId="17994" xr:uid="{00000000-0005-0000-0000-0000B24B0000}"/>
    <cellStyle name="Normal 2 2 3 5 2 11 2" xfId="17995" xr:uid="{00000000-0005-0000-0000-0000B34B0000}"/>
    <cellStyle name="Normal 2 2 3 5 2 12" xfId="17996" xr:uid="{00000000-0005-0000-0000-0000B44B0000}"/>
    <cellStyle name="Normal 2 2 3 5 2 12 2" xfId="17997" xr:uid="{00000000-0005-0000-0000-0000B54B0000}"/>
    <cellStyle name="Normal 2 2 3 5 2 13" xfId="17998" xr:uid="{00000000-0005-0000-0000-0000B64B0000}"/>
    <cellStyle name="Normal 2 2 3 5 2 13 2" xfId="17999" xr:uid="{00000000-0005-0000-0000-0000B74B0000}"/>
    <cellStyle name="Normal 2 2 3 5 2 14" xfId="18000" xr:uid="{00000000-0005-0000-0000-0000B84B0000}"/>
    <cellStyle name="Normal 2 2 3 5 2 14 2" xfId="18001" xr:uid="{00000000-0005-0000-0000-0000B94B0000}"/>
    <cellStyle name="Normal 2 2 3 5 2 15" xfId="18002" xr:uid="{00000000-0005-0000-0000-0000BA4B0000}"/>
    <cellStyle name="Normal 2 2 3 5 2 15 2" xfId="18003" xr:uid="{00000000-0005-0000-0000-0000BB4B0000}"/>
    <cellStyle name="Normal 2 2 3 5 2 16" xfId="18004" xr:uid="{00000000-0005-0000-0000-0000BC4B0000}"/>
    <cellStyle name="Normal 2 2 3 5 2 16 2" xfId="18005" xr:uid="{00000000-0005-0000-0000-0000BD4B0000}"/>
    <cellStyle name="Normal 2 2 3 5 2 17" xfId="18006" xr:uid="{00000000-0005-0000-0000-0000BE4B0000}"/>
    <cellStyle name="Normal 2 2 3 5 2 17 2" xfId="18007" xr:uid="{00000000-0005-0000-0000-0000BF4B0000}"/>
    <cellStyle name="Normal 2 2 3 5 2 18" xfId="18008" xr:uid="{00000000-0005-0000-0000-0000C04B0000}"/>
    <cellStyle name="Normal 2 2 3 5 2 18 2" xfId="18009" xr:uid="{00000000-0005-0000-0000-0000C14B0000}"/>
    <cellStyle name="Normal 2 2 3 5 2 19" xfId="18010" xr:uid="{00000000-0005-0000-0000-0000C24B0000}"/>
    <cellStyle name="Normal 2 2 3 5 2 19 2" xfId="18011" xr:uid="{00000000-0005-0000-0000-0000C34B0000}"/>
    <cellStyle name="Normal 2 2 3 5 2 2" xfId="18012" xr:uid="{00000000-0005-0000-0000-0000C44B0000}"/>
    <cellStyle name="Normal 2 2 3 5 2 2 10" xfId="18013" xr:uid="{00000000-0005-0000-0000-0000C54B0000}"/>
    <cellStyle name="Normal 2 2 3 5 2 2 10 2" xfId="18014" xr:uid="{00000000-0005-0000-0000-0000C64B0000}"/>
    <cellStyle name="Normal 2 2 3 5 2 2 11" xfId="18015" xr:uid="{00000000-0005-0000-0000-0000C74B0000}"/>
    <cellStyle name="Normal 2 2 3 5 2 2 11 2" xfId="18016" xr:uid="{00000000-0005-0000-0000-0000C84B0000}"/>
    <cellStyle name="Normal 2 2 3 5 2 2 12" xfId="18017" xr:uid="{00000000-0005-0000-0000-0000C94B0000}"/>
    <cellStyle name="Normal 2 2 3 5 2 2 12 2" xfId="18018" xr:uid="{00000000-0005-0000-0000-0000CA4B0000}"/>
    <cellStyle name="Normal 2 2 3 5 2 2 13" xfId="18019" xr:uid="{00000000-0005-0000-0000-0000CB4B0000}"/>
    <cellStyle name="Normal 2 2 3 5 2 2 13 2" xfId="18020" xr:uid="{00000000-0005-0000-0000-0000CC4B0000}"/>
    <cellStyle name="Normal 2 2 3 5 2 2 14" xfId="18021" xr:uid="{00000000-0005-0000-0000-0000CD4B0000}"/>
    <cellStyle name="Normal 2 2 3 5 2 2 14 2" xfId="18022" xr:uid="{00000000-0005-0000-0000-0000CE4B0000}"/>
    <cellStyle name="Normal 2 2 3 5 2 2 15" xfId="18023" xr:uid="{00000000-0005-0000-0000-0000CF4B0000}"/>
    <cellStyle name="Normal 2 2 3 5 2 2 15 2" xfId="18024" xr:uid="{00000000-0005-0000-0000-0000D04B0000}"/>
    <cellStyle name="Normal 2 2 3 5 2 2 16" xfId="18025" xr:uid="{00000000-0005-0000-0000-0000D14B0000}"/>
    <cellStyle name="Normal 2 2 3 5 2 2 16 2" xfId="18026" xr:uid="{00000000-0005-0000-0000-0000D24B0000}"/>
    <cellStyle name="Normal 2 2 3 5 2 2 17" xfId="18027" xr:uid="{00000000-0005-0000-0000-0000D34B0000}"/>
    <cellStyle name="Normal 2 2 3 5 2 2 17 2" xfId="18028" xr:uid="{00000000-0005-0000-0000-0000D44B0000}"/>
    <cellStyle name="Normal 2 2 3 5 2 2 18" xfId="18029" xr:uid="{00000000-0005-0000-0000-0000D54B0000}"/>
    <cellStyle name="Normal 2 2 3 5 2 2 18 2" xfId="18030" xr:uid="{00000000-0005-0000-0000-0000D64B0000}"/>
    <cellStyle name="Normal 2 2 3 5 2 2 19" xfId="18031" xr:uid="{00000000-0005-0000-0000-0000D74B0000}"/>
    <cellStyle name="Normal 2 2 3 5 2 2 19 2" xfId="18032" xr:uid="{00000000-0005-0000-0000-0000D84B0000}"/>
    <cellStyle name="Normal 2 2 3 5 2 2 2" xfId="18033" xr:uid="{00000000-0005-0000-0000-0000D94B0000}"/>
    <cellStyle name="Normal 2 2 3 5 2 2 2 10" xfId="18034" xr:uid="{00000000-0005-0000-0000-0000DA4B0000}"/>
    <cellStyle name="Normal 2 2 3 5 2 2 2 10 2" xfId="18035" xr:uid="{00000000-0005-0000-0000-0000DB4B0000}"/>
    <cellStyle name="Normal 2 2 3 5 2 2 2 11" xfId="18036" xr:uid="{00000000-0005-0000-0000-0000DC4B0000}"/>
    <cellStyle name="Normal 2 2 3 5 2 2 2 11 2" xfId="18037" xr:uid="{00000000-0005-0000-0000-0000DD4B0000}"/>
    <cellStyle name="Normal 2 2 3 5 2 2 2 12" xfId="18038" xr:uid="{00000000-0005-0000-0000-0000DE4B0000}"/>
    <cellStyle name="Normal 2 2 3 5 2 2 2 12 2" xfId="18039" xr:uid="{00000000-0005-0000-0000-0000DF4B0000}"/>
    <cellStyle name="Normal 2 2 3 5 2 2 2 13" xfId="18040" xr:uid="{00000000-0005-0000-0000-0000E04B0000}"/>
    <cellStyle name="Normal 2 2 3 5 2 2 2 13 2" xfId="18041" xr:uid="{00000000-0005-0000-0000-0000E14B0000}"/>
    <cellStyle name="Normal 2 2 3 5 2 2 2 14" xfId="18042" xr:uid="{00000000-0005-0000-0000-0000E24B0000}"/>
    <cellStyle name="Normal 2 2 3 5 2 2 2 14 2" xfId="18043" xr:uid="{00000000-0005-0000-0000-0000E34B0000}"/>
    <cellStyle name="Normal 2 2 3 5 2 2 2 15" xfId="18044" xr:uid="{00000000-0005-0000-0000-0000E44B0000}"/>
    <cellStyle name="Normal 2 2 3 5 2 2 2 15 2" xfId="18045" xr:uid="{00000000-0005-0000-0000-0000E54B0000}"/>
    <cellStyle name="Normal 2 2 3 5 2 2 2 16" xfId="18046" xr:uid="{00000000-0005-0000-0000-0000E64B0000}"/>
    <cellStyle name="Normal 2 2 3 5 2 2 2 16 2" xfId="18047" xr:uid="{00000000-0005-0000-0000-0000E74B0000}"/>
    <cellStyle name="Normal 2 2 3 5 2 2 2 17" xfId="18048" xr:uid="{00000000-0005-0000-0000-0000E84B0000}"/>
    <cellStyle name="Normal 2 2 3 5 2 2 2 17 2" xfId="18049" xr:uid="{00000000-0005-0000-0000-0000E94B0000}"/>
    <cellStyle name="Normal 2 2 3 5 2 2 2 18" xfId="18050" xr:uid="{00000000-0005-0000-0000-0000EA4B0000}"/>
    <cellStyle name="Normal 2 2 3 5 2 2 2 18 2" xfId="18051" xr:uid="{00000000-0005-0000-0000-0000EB4B0000}"/>
    <cellStyle name="Normal 2 2 3 5 2 2 2 19" xfId="18052" xr:uid="{00000000-0005-0000-0000-0000EC4B0000}"/>
    <cellStyle name="Normal 2 2 3 5 2 2 2 19 2" xfId="18053" xr:uid="{00000000-0005-0000-0000-0000ED4B0000}"/>
    <cellStyle name="Normal 2 2 3 5 2 2 2 2" xfId="18054" xr:uid="{00000000-0005-0000-0000-0000EE4B0000}"/>
    <cellStyle name="Normal 2 2 3 5 2 2 2 2 2" xfId="18055" xr:uid="{00000000-0005-0000-0000-0000EF4B0000}"/>
    <cellStyle name="Normal 2 2 3 5 2 2 2 20" xfId="18056" xr:uid="{00000000-0005-0000-0000-0000F04B0000}"/>
    <cellStyle name="Normal 2 2 3 5 2 2 2 20 2" xfId="18057" xr:uid="{00000000-0005-0000-0000-0000F14B0000}"/>
    <cellStyle name="Normal 2 2 3 5 2 2 2 21" xfId="18058" xr:uid="{00000000-0005-0000-0000-0000F24B0000}"/>
    <cellStyle name="Normal 2 2 3 5 2 2 2 21 2" xfId="18059" xr:uid="{00000000-0005-0000-0000-0000F34B0000}"/>
    <cellStyle name="Normal 2 2 3 5 2 2 2 22" xfId="18060" xr:uid="{00000000-0005-0000-0000-0000F44B0000}"/>
    <cellStyle name="Normal 2 2 3 5 2 2 2 3" xfId="18061" xr:uid="{00000000-0005-0000-0000-0000F54B0000}"/>
    <cellStyle name="Normal 2 2 3 5 2 2 2 3 2" xfId="18062" xr:uid="{00000000-0005-0000-0000-0000F64B0000}"/>
    <cellStyle name="Normal 2 2 3 5 2 2 2 4" xfId="18063" xr:uid="{00000000-0005-0000-0000-0000F74B0000}"/>
    <cellStyle name="Normal 2 2 3 5 2 2 2 4 2" xfId="18064" xr:uid="{00000000-0005-0000-0000-0000F84B0000}"/>
    <cellStyle name="Normal 2 2 3 5 2 2 2 5" xfId="18065" xr:uid="{00000000-0005-0000-0000-0000F94B0000}"/>
    <cellStyle name="Normal 2 2 3 5 2 2 2 5 2" xfId="18066" xr:uid="{00000000-0005-0000-0000-0000FA4B0000}"/>
    <cellStyle name="Normal 2 2 3 5 2 2 2 6" xfId="18067" xr:uid="{00000000-0005-0000-0000-0000FB4B0000}"/>
    <cellStyle name="Normal 2 2 3 5 2 2 2 6 2" xfId="18068" xr:uid="{00000000-0005-0000-0000-0000FC4B0000}"/>
    <cellStyle name="Normal 2 2 3 5 2 2 2 7" xfId="18069" xr:uid="{00000000-0005-0000-0000-0000FD4B0000}"/>
    <cellStyle name="Normal 2 2 3 5 2 2 2 7 2" xfId="18070" xr:uid="{00000000-0005-0000-0000-0000FE4B0000}"/>
    <cellStyle name="Normal 2 2 3 5 2 2 2 8" xfId="18071" xr:uid="{00000000-0005-0000-0000-0000FF4B0000}"/>
    <cellStyle name="Normal 2 2 3 5 2 2 2 8 2" xfId="18072" xr:uid="{00000000-0005-0000-0000-0000004C0000}"/>
    <cellStyle name="Normal 2 2 3 5 2 2 2 9" xfId="18073" xr:uid="{00000000-0005-0000-0000-0000014C0000}"/>
    <cellStyle name="Normal 2 2 3 5 2 2 2 9 2" xfId="18074" xr:uid="{00000000-0005-0000-0000-0000024C0000}"/>
    <cellStyle name="Normal 2 2 3 5 2 2 20" xfId="18075" xr:uid="{00000000-0005-0000-0000-0000034C0000}"/>
    <cellStyle name="Normal 2 2 3 5 2 2 20 2" xfId="18076" xr:uid="{00000000-0005-0000-0000-0000044C0000}"/>
    <cellStyle name="Normal 2 2 3 5 2 2 21" xfId="18077" xr:uid="{00000000-0005-0000-0000-0000054C0000}"/>
    <cellStyle name="Normal 2 2 3 5 2 2 21 2" xfId="18078" xr:uid="{00000000-0005-0000-0000-0000064C0000}"/>
    <cellStyle name="Normal 2 2 3 5 2 2 22" xfId="18079" xr:uid="{00000000-0005-0000-0000-0000074C0000}"/>
    <cellStyle name="Normal 2 2 3 5 2 2 22 2" xfId="18080" xr:uid="{00000000-0005-0000-0000-0000084C0000}"/>
    <cellStyle name="Normal 2 2 3 5 2 2 23" xfId="18081" xr:uid="{00000000-0005-0000-0000-0000094C0000}"/>
    <cellStyle name="Normal 2 2 3 5 2 2 23 2" xfId="18082" xr:uid="{00000000-0005-0000-0000-00000A4C0000}"/>
    <cellStyle name="Normal 2 2 3 5 2 2 24" xfId="18083" xr:uid="{00000000-0005-0000-0000-00000B4C0000}"/>
    <cellStyle name="Normal 2 2 3 5 2 2 3" xfId="18084" xr:uid="{00000000-0005-0000-0000-00000C4C0000}"/>
    <cellStyle name="Normal 2 2 3 5 2 2 3 10" xfId="18085" xr:uid="{00000000-0005-0000-0000-00000D4C0000}"/>
    <cellStyle name="Normal 2 2 3 5 2 2 3 10 2" xfId="18086" xr:uid="{00000000-0005-0000-0000-00000E4C0000}"/>
    <cellStyle name="Normal 2 2 3 5 2 2 3 11" xfId="18087" xr:uid="{00000000-0005-0000-0000-00000F4C0000}"/>
    <cellStyle name="Normal 2 2 3 5 2 2 3 11 2" xfId="18088" xr:uid="{00000000-0005-0000-0000-0000104C0000}"/>
    <cellStyle name="Normal 2 2 3 5 2 2 3 12" xfId="18089" xr:uid="{00000000-0005-0000-0000-0000114C0000}"/>
    <cellStyle name="Normal 2 2 3 5 2 2 3 12 2" xfId="18090" xr:uid="{00000000-0005-0000-0000-0000124C0000}"/>
    <cellStyle name="Normal 2 2 3 5 2 2 3 13" xfId="18091" xr:uid="{00000000-0005-0000-0000-0000134C0000}"/>
    <cellStyle name="Normal 2 2 3 5 2 2 3 13 2" xfId="18092" xr:uid="{00000000-0005-0000-0000-0000144C0000}"/>
    <cellStyle name="Normal 2 2 3 5 2 2 3 14" xfId="18093" xr:uid="{00000000-0005-0000-0000-0000154C0000}"/>
    <cellStyle name="Normal 2 2 3 5 2 2 3 14 2" xfId="18094" xr:uid="{00000000-0005-0000-0000-0000164C0000}"/>
    <cellStyle name="Normal 2 2 3 5 2 2 3 15" xfId="18095" xr:uid="{00000000-0005-0000-0000-0000174C0000}"/>
    <cellStyle name="Normal 2 2 3 5 2 2 3 15 2" xfId="18096" xr:uid="{00000000-0005-0000-0000-0000184C0000}"/>
    <cellStyle name="Normal 2 2 3 5 2 2 3 16" xfId="18097" xr:uid="{00000000-0005-0000-0000-0000194C0000}"/>
    <cellStyle name="Normal 2 2 3 5 2 2 3 16 2" xfId="18098" xr:uid="{00000000-0005-0000-0000-00001A4C0000}"/>
    <cellStyle name="Normal 2 2 3 5 2 2 3 17" xfId="18099" xr:uid="{00000000-0005-0000-0000-00001B4C0000}"/>
    <cellStyle name="Normal 2 2 3 5 2 2 3 17 2" xfId="18100" xr:uid="{00000000-0005-0000-0000-00001C4C0000}"/>
    <cellStyle name="Normal 2 2 3 5 2 2 3 18" xfId="18101" xr:uid="{00000000-0005-0000-0000-00001D4C0000}"/>
    <cellStyle name="Normal 2 2 3 5 2 2 3 18 2" xfId="18102" xr:uid="{00000000-0005-0000-0000-00001E4C0000}"/>
    <cellStyle name="Normal 2 2 3 5 2 2 3 19" xfId="18103" xr:uid="{00000000-0005-0000-0000-00001F4C0000}"/>
    <cellStyle name="Normal 2 2 3 5 2 2 3 19 2" xfId="18104" xr:uid="{00000000-0005-0000-0000-0000204C0000}"/>
    <cellStyle name="Normal 2 2 3 5 2 2 3 2" xfId="18105" xr:uid="{00000000-0005-0000-0000-0000214C0000}"/>
    <cellStyle name="Normal 2 2 3 5 2 2 3 2 2" xfId="18106" xr:uid="{00000000-0005-0000-0000-0000224C0000}"/>
    <cellStyle name="Normal 2 2 3 5 2 2 3 20" xfId="18107" xr:uid="{00000000-0005-0000-0000-0000234C0000}"/>
    <cellStyle name="Normal 2 2 3 5 2 2 3 20 2" xfId="18108" xr:uid="{00000000-0005-0000-0000-0000244C0000}"/>
    <cellStyle name="Normal 2 2 3 5 2 2 3 21" xfId="18109" xr:uid="{00000000-0005-0000-0000-0000254C0000}"/>
    <cellStyle name="Normal 2 2 3 5 2 2 3 21 2" xfId="18110" xr:uid="{00000000-0005-0000-0000-0000264C0000}"/>
    <cellStyle name="Normal 2 2 3 5 2 2 3 22" xfId="18111" xr:uid="{00000000-0005-0000-0000-0000274C0000}"/>
    <cellStyle name="Normal 2 2 3 5 2 2 3 3" xfId="18112" xr:uid="{00000000-0005-0000-0000-0000284C0000}"/>
    <cellStyle name="Normal 2 2 3 5 2 2 3 3 2" xfId="18113" xr:uid="{00000000-0005-0000-0000-0000294C0000}"/>
    <cellStyle name="Normal 2 2 3 5 2 2 3 4" xfId="18114" xr:uid="{00000000-0005-0000-0000-00002A4C0000}"/>
    <cellStyle name="Normal 2 2 3 5 2 2 3 4 2" xfId="18115" xr:uid="{00000000-0005-0000-0000-00002B4C0000}"/>
    <cellStyle name="Normal 2 2 3 5 2 2 3 5" xfId="18116" xr:uid="{00000000-0005-0000-0000-00002C4C0000}"/>
    <cellStyle name="Normal 2 2 3 5 2 2 3 5 2" xfId="18117" xr:uid="{00000000-0005-0000-0000-00002D4C0000}"/>
    <cellStyle name="Normal 2 2 3 5 2 2 3 6" xfId="18118" xr:uid="{00000000-0005-0000-0000-00002E4C0000}"/>
    <cellStyle name="Normal 2 2 3 5 2 2 3 6 2" xfId="18119" xr:uid="{00000000-0005-0000-0000-00002F4C0000}"/>
    <cellStyle name="Normal 2 2 3 5 2 2 3 7" xfId="18120" xr:uid="{00000000-0005-0000-0000-0000304C0000}"/>
    <cellStyle name="Normal 2 2 3 5 2 2 3 7 2" xfId="18121" xr:uid="{00000000-0005-0000-0000-0000314C0000}"/>
    <cellStyle name="Normal 2 2 3 5 2 2 3 8" xfId="18122" xr:uid="{00000000-0005-0000-0000-0000324C0000}"/>
    <cellStyle name="Normal 2 2 3 5 2 2 3 8 2" xfId="18123" xr:uid="{00000000-0005-0000-0000-0000334C0000}"/>
    <cellStyle name="Normal 2 2 3 5 2 2 3 9" xfId="18124" xr:uid="{00000000-0005-0000-0000-0000344C0000}"/>
    <cellStyle name="Normal 2 2 3 5 2 2 3 9 2" xfId="18125" xr:uid="{00000000-0005-0000-0000-0000354C0000}"/>
    <cellStyle name="Normal 2 2 3 5 2 2 4" xfId="18126" xr:uid="{00000000-0005-0000-0000-0000364C0000}"/>
    <cellStyle name="Normal 2 2 3 5 2 2 4 2" xfId="18127" xr:uid="{00000000-0005-0000-0000-0000374C0000}"/>
    <cellStyle name="Normal 2 2 3 5 2 2 5" xfId="18128" xr:uid="{00000000-0005-0000-0000-0000384C0000}"/>
    <cellStyle name="Normal 2 2 3 5 2 2 5 2" xfId="18129" xr:uid="{00000000-0005-0000-0000-0000394C0000}"/>
    <cellStyle name="Normal 2 2 3 5 2 2 6" xfId="18130" xr:uid="{00000000-0005-0000-0000-00003A4C0000}"/>
    <cellStyle name="Normal 2 2 3 5 2 2 6 2" xfId="18131" xr:uid="{00000000-0005-0000-0000-00003B4C0000}"/>
    <cellStyle name="Normal 2 2 3 5 2 2 7" xfId="18132" xr:uid="{00000000-0005-0000-0000-00003C4C0000}"/>
    <cellStyle name="Normal 2 2 3 5 2 2 7 2" xfId="18133" xr:uid="{00000000-0005-0000-0000-00003D4C0000}"/>
    <cellStyle name="Normal 2 2 3 5 2 2 8" xfId="18134" xr:uid="{00000000-0005-0000-0000-00003E4C0000}"/>
    <cellStyle name="Normal 2 2 3 5 2 2 8 2" xfId="18135" xr:uid="{00000000-0005-0000-0000-00003F4C0000}"/>
    <cellStyle name="Normal 2 2 3 5 2 2 9" xfId="18136" xr:uid="{00000000-0005-0000-0000-0000404C0000}"/>
    <cellStyle name="Normal 2 2 3 5 2 2 9 2" xfId="18137" xr:uid="{00000000-0005-0000-0000-0000414C0000}"/>
    <cellStyle name="Normal 2 2 3 5 2 20" xfId="18138" xr:uid="{00000000-0005-0000-0000-0000424C0000}"/>
    <cellStyle name="Normal 2 2 3 5 2 20 2" xfId="18139" xr:uid="{00000000-0005-0000-0000-0000434C0000}"/>
    <cellStyle name="Normal 2 2 3 5 2 21" xfId="18140" xr:uid="{00000000-0005-0000-0000-0000444C0000}"/>
    <cellStyle name="Normal 2 2 3 5 2 21 2" xfId="18141" xr:uid="{00000000-0005-0000-0000-0000454C0000}"/>
    <cellStyle name="Normal 2 2 3 5 2 22" xfId="18142" xr:uid="{00000000-0005-0000-0000-0000464C0000}"/>
    <cellStyle name="Normal 2 2 3 5 2 22 2" xfId="18143" xr:uid="{00000000-0005-0000-0000-0000474C0000}"/>
    <cellStyle name="Normal 2 2 3 5 2 23" xfId="18144" xr:uid="{00000000-0005-0000-0000-0000484C0000}"/>
    <cellStyle name="Normal 2 2 3 5 2 23 2" xfId="18145" xr:uid="{00000000-0005-0000-0000-0000494C0000}"/>
    <cellStyle name="Normal 2 2 3 5 2 24" xfId="18146" xr:uid="{00000000-0005-0000-0000-00004A4C0000}"/>
    <cellStyle name="Normal 2 2 3 5 2 24 2" xfId="18147" xr:uid="{00000000-0005-0000-0000-00004B4C0000}"/>
    <cellStyle name="Normal 2 2 3 5 2 25" xfId="18148" xr:uid="{00000000-0005-0000-0000-00004C4C0000}"/>
    <cellStyle name="Normal 2 2 3 5 2 25 2" xfId="18149" xr:uid="{00000000-0005-0000-0000-00004D4C0000}"/>
    <cellStyle name="Normal 2 2 3 5 2 26" xfId="18150" xr:uid="{00000000-0005-0000-0000-00004E4C0000}"/>
    <cellStyle name="Normal 2 2 3 5 2 26 2" xfId="18151" xr:uid="{00000000-0005-0000-0000-00004F4C0000}"/>
    <cellStyle name="Normal 2 2 3 5 2 27" xfId="18152" xr:uid="{00000000-0005-0000-0000-0000504C0000}"/>
    <cellStyle name="Normal 2 2 3 5 2 3" xfId="18153" xr:uid="{00000000-0005-0000-0000-0000514C0000}"/>
    <cellStyle name="Normal 2 2 3 5 2 3 10" xfId="18154" xr:uid="{00000000-0005-0000-0000-0000524C0000}"/>
    <cellStyle name="Normal 2 2 3 5 2 3 10 2" xfId="18155" xr:uid="{00000000-0005-0000-0000-0000534C0000}"/>
    <cellStyle name="Normal 2 2 3 5 2 3 11" xfId="18156" xr:uid="{00000000-0005-0000-0000-0000544C0000}"/>
    <cellStyle name="Normal 2 2 3 5 2 3 11 2" xfId="18157" xr:uid="{00000000-0005-0000-0000-0000554C0000}"/>
    <cellStyle name="Normal 2 2 3 5 2 3 12" xfId="18158" xr:uid="{00000000-0005-0000-0000-0000564C0000}"/>
    <cellStyle name="Normal 2 2 3 5 2 3 12 2" xfId="18159" xr:uid="{00000000-0005-0000-0000-0000574C0000}"/>
    <cellStyle name="Normal 2 2 3 5 2 3 13" xfId="18160" xr:uid="{00000000-0005-0000-0000-0000584C0000}"/>
    <cellStyle name="Normal 2 2 3 5 2 3 13 2" xfId="18161" xr:uid="{00000000-0005-0000-0000-0000594C0000}"/>
    <cellStyle name="Normal 2 2 3 5 2 3 14" xfId="18162" xr:uid="{00000000-0005-0000-0000-00005A4C0000}"/>
    <cellStyle name="Normal 2 2 3 5 2 3 14 2" xfId="18163" xr:uid="{00000000-0005-0000-0000-00005B4C0000}"/>
    <cellStyle name="Normal 2 2 3 5 2 3 15" xfId="18164" xr:uid="{00000000-0005-0000-0000-00005C4C0000}"/>
    <cellStyle name="Normal 2 2 3 5 2 3 15 2" xfId="18165" xr:uid="{00000000-0005-0000-0000-00005D4C0000}"/>
    <cellStyle name="Normal 2 2 3 5 2 3 16" xfId="18166" xr:uid="{00000000-0005-0000-0000-00005E4C0000}"/>
    <cellStyle name="Normal 2 2 3 5 2 3 16 2" xfId="18167" xr:uid="{00000000-0005-0000-0000-00005F4C0000}"/>
    <cellStyle name="Normal 2 2 3 5 2 3 17" xfId="18168" xr:uid="{00000000-0005-0000-0000-0000604C0000}"/>
    <cellStyle name="Normal 2 2 3 5 2 3 17 2" xfId="18169" xr:uid="{00000000-0005-0000-0000-0000614C0000}"/>
    <cellStyle name="Normal 2 2 3 5 2 3 18" xfId="18170" xr:uid="{00000000-0005-0000-0000-0000624C0000}"/>
    <cellStyle name="Normal 2 2 3 5 2 3 18 2" xfId="18171" xr:uid="{00000000-0005-0000-0000-0000634C0000}"/>
    <cellStyle name="Normal 2 2 3 5 2 3 19" xfId="18172" xr:uid="{00000000-0005-0000-0000-0000644C0000}"/>
    <cellStyle name="Normal 2 2 3 5 2 3 19 2" xfId="18173" xr:uid="{00000000-0005-0000-0000-0000654C0000}"/>
    <cellStyle name="Normal 2 2 3 5 2 3 2" xfId="18174" xr:uid="{00000000-0005-0000-0000-0000664C0000}"/>
    <cellStyle name="Normal 2 2 3 5 2 3 2 10" xfId="18175" xr:uid="{00000000-0005-0000-0000-0000674C0000}"/>
    <cellStyle name="Normal 2 2 3 5 2 3 2 10 2" xfId="18176" xr:uid="{00000000-0005-0000-0000-0000684C0000}"/>
    <cellStyle name="Normal 2 2 3 5 2 3 2 11" xfId="18177" xr:uid="{00000000-0005-0000-0000-0000694C0000}"/>
    <cellStyle name="Normal 2 2 3 5 2 3 2 11 2" xfId="18178" xr:uid="{00000000-0005-0000-0000-00006A4C0000}"/>
    <cellStyle name="Normal 2 2 3 5 2 3 2 12" xfId="18179" xr:uid="{00000000-0005-0000-0000-00006B4C0000}"/>
    <cellStyle name="Normal 2 2 3 5 2 3 2 12 2" xfId="18180" xr:uid="{00000000-0005-0000-0000-00006C4C0000}"/>
    <cellStyle name="Normal 2 2 3 5 2 3 2 13" xfId="18181" xr:uid="{00000000-0005-0000-0000-00006D4C0000}"/>
    <cellStyle name="Normal 2 2 3 5 2 3 2 13 2" xfId="18182" xr:uid="{00000000-0005-0000-0000-00006E4C0000}"/>
    <cellStyle name="Normal 2 2 3 5 2 3 2 14" xfId="18183" xr:uid="{00000000-0005-0000-0000-00006F4C0000}"/>
    <cellStyle name="Normal 2 2 3 5 2 3 2 14 2" xfId="18184" xr:uid="{00000000-0005-0000-0000-0000704C0000}"/>
    <cellStyle name="Normal 2 2 3 5 2 3 2 15" xfId="18185" xr:uid="{00000000-0005-0000-0000-0000714C0000}"/>
    <cellStyle name="Normal 2 2 3 5 2 3 2 15 2" xfId="18186" xr:uid="{00000000-0005-0000-0000-0000724C0000}"/>
    <cellStyle name="Normal 2 2 3 5 2 3 2 16" xfId="18187" xr:uid="{00000000-0005-0000-0000-0000734C0000}"/>
    <cellStyle name="Normal 2 2 3 5 2 3 2 16 2" xfId="18188" xr:uid="{00000000-0005-0000-0000-0000744C0000}"/>
    <cellStyle name="Normal 2 2 3 5 2 3 2 17" xfId="18189" xr:uid="{00000000-0005-0000-0000-0000754C0000}"/>
    <cellStyle name="Normal 2 2 3 5 2 3 2 17 2" xfId="18190" xr:uid="{00000000-0005-0000-0000-0000764C0000}"/>
    <cellStyle name="Normal 2 2 3 5 2 3 2 18" xfId="18191" xr:uid="{00000000-0005-0000-0000-0000774C0000}"/>
    <cellStyle name="Normal 2 2 3 5 2 3 2 18 2" xfId="18192" xr:uid="{00000000-0005-0000-0000-0000784C0000}"/>
    <cellStyle name="Normal 2 2 3 5 2 3 2 19" xfId="18193" xr:uid="{00000000-0005-0000-0000-0000794C0000}"/>
    <cellStyle name="Normal 2 2 3 5 2 3 2 19 2" xfId="18194" xr:uid="{00000000-0005-0000-0000-00007A4C0000}"/>
    <cellStyle name="Normal 2 2 3 5 2 3 2 2" xfId="18195" xr:uid="{00000000-0005-0000-0000-00007B4C0000}"/>
    <cellStyle name="Normal 2 2 3 5 2 3 2 2 2" xfId="18196" xr:uid="{00000000-0005-0000-0000-00007C4C0000}"/>
    <cellStyle name="Normal 2 2 3 5 2 3 2 20" xfId="18197" xr:uid="{00000000-0005-0000-0000-00007D4C0000}"/>
    <cellStyle name="Normal 2 2 3 5 2 3 2 20 2" xfId="18198" xr:uid="{00000000-0005-0000-0000-00007E4C0000}"/>
    <cellStyle name="Normal 2 2 3 5 2 3 2 21" xfId="18199" xr:uid="{00000000-0005-0000-0000-00007F4C0000}"/>
    <cellStyle name="Normal 2 2 3 5 2 3 2 21 2" xfId="18200" xr:uid="{00000000-0005-0000-0000-0000804C0000}"/>
    <cellStyle name="Normal 2 2 3 5 2 3 2 22" xfId="18201" xr:uid="{00000000-0005-0000-0000-0000814C0000}"/>
    <cellStyle name="Normal 2 2 3 5 2 3 2 3" xfId="18202" xr:uid="{00000000-0005-0000-0000-0000824C0000}"/>
    <cellStyle name="Normal 2 2 3 5 2 3 2 3 2" xfId="18203" xr:uid="{00000000-0005-0000-0000-0000834C0000}"/>
    <cellStyle name="Normal 2 2 3 5 2 3 2 4" xfId="18204" xr:uid="{00000000-0005-0000-0000-0000844C0000}"/>
    <cellStyle name="Normal 2 2 3 5 2 3 2 4 2" xfId="18205" xr:uid="{00000000-0005-0000-0000-0000854C0000}"/>
    <cellStyle name="Normal 2 2 3 5 2 3 2 5" xfId="18206" xr:uid="{00000000-0005-0000-0000-0000864C0000}"/>
    <cellStyle name="Normal 2 2 3 5 2 3 2 5 2" xfId="18207" xr:uid="{00000000-0005-0000-0000-0000874C0000}"/>
    <cellStyle name="Normal 2 2 3 5 2 3 2 6" xfId="18208" xr:uid="{00000000-0005-0000-0000-0000884C0000}"/>
    <cellStyle name="Normal 2 2 3 5 2 3 2 6 2" xfId="18209" xr:uid="{00000000-0005-0000-0000-0000894C0000}"/>
    <cellStyle name="Normal 2 2 3 5 2 3 2 7" xfId="18210" xr:uid="{00000000-0005-0000-0000-00008A4C0000}"/>
    <cellStyle name="Normal 2 2 3 5 2 3 2 7 2" xfId="18211" xr:uid="{00000000-0005-0000-0000-00008B4C0000}"/>
    <cellStyle name="Normal 2 2 3 5 2 3 2 8" xfId="18212" xr:uid="{00000000-0005-0000-0000-00008C4C0000}"/>
    <cellStyle name="Normal 2 2 3 5 2 3 2 8 2" xfId="18213" xr:uid="{00000000-0005-0000-0000-00008D4C0000}"/>
    <cellStyle name="Normal 2 2 3 5 2 3 2 9" xfId="18214" xr:uid="{00000000-0005-0000-0000-00008E4C0000}"/>
    <cellStyle name="Normal 2 2 3 5 2 3 2 9 2" xfId="18215" xr:uid="{00000000-0005-0000-0000-00008F4C0000}"/>
    <cellStyle name="Normal 2 2 3 5 2 3 20" xfId="18216" xr:uid="{00000000-0005-0000-0000-0000904C0000}"/>
    <cellStyle name="Normal 2 2 3 5 2 3 20 2" xfId="18217" xr:uid="{00000000-0005-0000-0000-0000914C0000}"/>
    <cellStyle name="Normal 2 2 3 5 2 3 21" xfId="18218" xr:uid="{00000000-0005-0000-0000-0000924C0000}"/>
    <cellStyle name="Normal 2 2 3 5 2 3 21 2" xfId="18219" xr:uid="{00000000-0005-0000-0000-0000934C0000}"/>
    <cellStyle name="Normal 2 2 3 5 2 3 22" xfId="18220" xr:uid="{00000000-0005-0000-0000-0000944C0000}"/>
    <cellStyle name="Normal 2 2 3 5 2 3 22 2" xfId="18221" xr:uid="{00000000-0005-0000-0000-0000954C0000}"/>
    <cellStyle name="Normal 2 2 3 5 2 3 23" xfId="18222" xr:uid="{00000000-0005-0000-0000-0000964C0000}"/>
    <cellStyle name="Normal 2 2 3 5 2 3 23 2" xfId="18223" xr:uid="{00000000-0005-0000-0000-0000974C0000}"/>
    <cellStyle name="Normal 2 2 3 5 2 3 24" xfId="18224" xr:uid="{00000000-0005-0000-0000-0000984C0000}"/>
    <cellStyle name="Normal 2 2 3 5 2 3 3" xfId="18225" xr:uid="{00000000-0005-0000-0000-0000994C0000}"/>
    <cellStyle name="Normal 2 2 3 5 2 3 3 10" xfId="18226" xr:uid="{00000000-0005-0000-0000-00009A4C0000}"/>
    <cellStyle name="Normal 2 2 3 5 2 3 3 10 2" xfId="18227" xr:uid="{00000000-0005-0000-0000-00009B4C0000}"/>
    <cellStyle name="Normal 2 2 3 5 2 3 3 11" xfId="18228" xr:uid="{00000000-0005-0000-0000-00009C4C0000}"/>
    <cellStyle name="Normal 2 2 3 5 2 3 3 11 2" xfId="18229" xr:uid="{00000000-0005-0000-0000-00009D4C0000}"/>
    <cellStyle name="Normal 2 2 3 5 2 3 3 12" xfId="18230" xr:uid="{00000000-0005-0000-0000-00009E4C0000}"/>
    <cellStyle name="Normal 2 2 3 5 2 3 3 12 2" xfId="18231" xr:uid="{00000000-0005-0000-0000-00009F4C0000}"/>
    <cellStyle name="Normal 2 2 3 5 2 3 3 13" xfId="18232" xr:uid="{00000000-0005-0000-0000-0000A04C0000}"/>
    <cellStyle name="Normal 2 2 3 5 2 3 3 13 2" xfId="18233" xr:uid="{00000000-0005-0000-0000-0000A14C0000}"/>
    <cellStyle name="Normal 2 2 3 5 2 3 3 14" xfId="18234" xr:uid="{00000000-0005-0000-0000-0000A24C0000}"/>
    <cellStyle name="Normal 2 2 3 5 2 3 3 14 2" xfId="18235" xr:uid="{00000000-0005-0000-0000-0000A34C0000}"/>
    <cellStyle name="Normal 2 2 3 5 2 3 3 15" xfId="18236" xr:uid="{00000000-0005-0000-0000-0000A44C0000}"/>
    <cellStyle name="Normal 2 2 3 5 2 3 3 15 2" xfId="18237" xr:uid="{00000000-0005-0000-0000-0000A54C0000}"/>
    <cellStyle name="Normal 2 2 3 5 2 3 3 16" xfId="18238" xr:uid="{00000000-0005-0000-0000-0000A64C0000}"/>
    <cellStyle name="Normal 2 2 3 5 2 3 3 16 2" xfId="18239" xr:uid="{00000000-0005-0000-0000-0000A74C0000}"/>
    <cellStyle name="Normal 2 2 3 5 2 3 3 17" xfId="18240" xr:uid="{00000000-0005-0000-0000-0000A84C0000}"/>
    <cellStyle name="Normal 2 2 3 5 2 3 3 17 2" xfId="18241" xr:uid="{00000000-0005-0000-0000-0000A94C0000}"/>
    <cellStyle name="Normal 2 2 3 5 2 3 3 18" xfId="18242" xr:uid="{00000000-0005-0000-0000-0000AA4C0000}"/>
    <cellStyle name="Normal 2 2 3 5 2 3 3 18 2" xfId="18243" xr:uid="{00000000-0005-0000-0000-0000AB4C0000}"/>
    <cellStyle name="Normal 2 2 3 5 2 3 3 19" xfId="18244" xr:uid="{00000000-0005-0000-0000-0000AC4C0000}"/>
    <cellStyle name="Normal 2 2 3 5 2 3 3 19 2" xfId="18245" xr:uid="{00000000-0005-0000-0000-0000AD4C0000}"/>
    <cellStyle name="Normal 2 2 3 5 2 3 3 2" xfId="18246" xr:uid="{00000000-0005-0000-0000-0000AE4C0000}"/>
    <cellStyle name="Normal 2 2 3 5 2 3 3 2 2" xfId="18247" xr:uid="{00000000-0005-0000-0000-0000AF4C0000}"/>
    <cellStyle name="Normal 2 2 3 5 2 3 3 20" xfId="18248" xr:uid="{00000000-0005-0000-0000-0000B04C0000}"/>
    <cellStyle name="Normal 2 2 3 5 2 3 3 20 2" xfId="18249" xr:uid="{00000000-0005-0000-0000-0000B14C0000}"/>
    <cellStyle name="Normal 2 2 3 5 2 3 3 21" xfId="18250" xr:uid="{00000000-0005-0000-0000-0000B24C0000}"/>
    <cellStyle name="Normal 2 2 3 5 2 3 3 21 2" xfId="18251" xr:uid="{00000000-0005-0000-0000-0000B34C0000}"/>
    <cellStyle name="Normal 2 2 3 5 2 3 3 22" xfId="18252" xr:uid="{00000000-0005-0000-0000-0000B44C0000}"/>
    <cellStyle name="Normal 2 2 3 5 2 3 3 3" xfId="18253" xr:uid="{00000000-0005-0000-0000-0000B54C0000}"/>
    <cellStyle name="Normal 2 2 3 5 2 3 3 3 2" xfId="18254" xr:uid="{00000000-0005-0000-0000-0000B64C0000}"/>
    <cellStyle name="Normal 2 2 3 5 2 3 3 4" xfId="18255" xr:uid="{00000000-0005-0000-0000-0000B74C0000}"/>
    <cellStyle name="Normal 2 2 3 5 2 3 3 4 2" xfId="18256" xr:uid="{00000000-0005-0000-0000-0000B84C0000}"/>
    <cellStyle name="Normal 2 2 3 5 2 3 3 5" xfId="18257" xr:uid="{00000000-0005-0000-0000-0000B94C0000}"/>
    <cellStyle name="Normal 2 2 3 5 2 3 3 5 2" xfId="18258" xr:uid="{00000000-0005-0000-0000-0000BA4C0000}"/>
    <cellStyle name="Normal 2 2 3 5 2 3 3 6" xfId="18259" xr:uid="{00000000-0005-0000-0000-0000BB4C0000}"/>
    <cellStyle name="Normal 2 2 3 5 2 3 3 6 2" xfId="18260" xr:uid="{00000000-0005-0000-0000-0000BC4C0000}"/>
    <cellStyle name="Normal 2 2 3 5 2 3 3 7" xfId="18261" xr:uid="{00000000-0005-0000-0000-0000BD4C0000}"/>
    <cellStyle name="Normal 2 2 3 5 2 3 3 7 2" xfId="18262" xr:uid="{00000000-0005-0000-0000-0000BE4C0000}"/>
    <cellStyle name="Normal 2 2 3 5 2 3 3 8" xfId="18263" xr:uid="{00000000-0005-0000-0000-0000BF4C0000}"/>
    <cellStyle name="Normal 2 2 3 5 2 3 3 8 2" xfId="18264" xr:uid="{00000000-0005-0000-0000-0000C04C0000}"/>
    <cellStyle name="Normal 2 2 3 5 2 3 3 9" xfId="18265" xr:uid="{00000000-0005-0000-0000-0000C14C0000}"/>
    <cellStyle name="Normal 2 2 3 5 2 3 3 9 2" xfId="18266" xr:uid="{00000000-0005-0000-0000-0000C24C0000}"/>
    <cellStyle name="Normal 2 2 3 5 2 3 4" xfId="18267" xr:uid="{00000000-0005-0000-0000-0000C34C0000}"/>
    <cellStyle name="Normal 2 2 3 5 2 3 4 2" xfId="18268" xr:uid="{00000000-0005-0000-0000-0000C44C0000}"/>
    <cellStyle name="Normal 2 2 3 5 2 3 5" xfId="18269" xr:uid="{00000000-0005-0000-0000-0000C54C0000}"/>
    <cellStyle name="Normal 2 2 3 5 2 3 5 2" xfId="18270" xr:uid="{00000000-0005-0000-0000-0000C64C0000}"/>
    <cellStyle name="Normal 2 2 3 5 2 3 6" xfId="18271" xr:uid="{00000000-0005-0000-0000-0000C74C0000}"/>
    <cellStyle name="Normal 2 2 3 5 2 3 6 2" xfId="18272" xr:uid="{00000000-0005-0000-0000-0000C84C0000}"/>
    <cellStyle name="Normal 2 2 3 5 2 3 7" xfId="18273" xr:uid="{00000000-0005-0000-0000-0000C94C0000}"/>
    <cellStyle name="Normal 2 2 3 5 2 3 7 2" xfId="18274" xr:uid="{00000000-0005-0000-0000-0000CA4C0000}"/>
    <cellStyle name="Normal 2 2 3 5 2 3 8" xfId="18275" xr:uid="{00000000-0005-0000-0000-0000CB4C0000}"/>
    <cellStyle name="Normal 2 2 3 5 2 3 8 2" xfId="18276" xr:uid="{00000000-0005-0000-0000-0000CC4C0000}"/>
    <cellStyle name="Normal 2 2 3 5 2 3 9" xfId="18277" xr:uid="{00000000-0005-0000-0000-0000CD4C0000}"/>
    <cellStyle name="Normal 2 2 3 5 2 3 9 2" xfId="18278" xr:uid="{00000000-0005-0000-0000-0000CE4C0000}"/>
    <cellStyle name="Normal 2 2 3 5 2 4" xfId="18279" xr:uid="{00000000-0005-0000-0000-0000CF4C0000}"/>
    <cellStyle name="Normal 2 2 3 5 2 4 10" xfId="18280" xr:uid="{00000000-0005-0000-0000-0000D04C0000}"/>
    <cellStyle name="Normal 2 2 3 5 2 4 10 2" xfId="18281" xr:uid="{00000000-0005-0000-0000-0000D14C0000}"/>
    <cellStyle name="Normal 2 2 3 5 2 4 11" xfId="18282" xr:uid="{00000000-0005-0000-0000-0000D24C0000}"/>
    <cellStyle name="Normal 2 2 3 5 2 4 11 2" xfId="18283" xr:uid="{00000000-0005-0000-0000-0000D34C0000}"/>
    <cellStyle name="Normal 2 2 3 5 2 4 12" xfId="18284" xr:uid="{00000000-0005-0000-0000-0000D44C0000}"/>
    <cellStyle name="Normal 2 2 3 5 2 4 12 2" xfId="18285" xr:uid="{00000000-0005-0000-0000-0000D54C0000}"/>
    <cellStyle name="Normal 2 2 3 5 2 4 13" xfId="18286" xr:uid="{00000000-0005-0000-0000-0000D64C0000}"/>
    <cellStyle name="Normal 2 2 3 5 2 4 13 2" xfId="18287" xr:uid="{00000000-0005-0000-0000-0000D74C0000}"/>
    <cellStyle name="Normal 2 2 3 5 2 4 14" xfId="18288" xr:uid="{00000000-0005-0000-0000-0000D84C0000}"/>
    <cellStyle name="Normal 2 2 3 5 2 4 14 2" xfId="18289" xr:uid="{00000000-0005-0000-0000-0000D94C0000}"/>
    <cellStyle name="Normal 2 2 3 5 2 4 15" xfId="18290" xr:uid="{00000000-0005-0000-0000-0000DA4C0000}"/>
    <cellStyle name="Normal 2 2 3 5 2 4 15 2" xfId="18291" xr:uid="{00000000-0005-0000-0000-0000DB4C0000}"/>
    <cellStyle name="Normal 2 2 3 5 2 4 16" xfId="18292" xr:uid="{00000000-0005-0000-0000-0000DC4C0000}"/>
    <cellStyle name="Normal 2 2 3 5 2 4 16 2" xfId="18293" xr:uid="{00000000-0005-0000-0000-0000DD4C0000}"/>
    <cellStyle name="Normal 2 2 3 5 2 4 17" xfId="18294" xr:uid="{00000000-0005-0000-0000-0000DE4C0000}"/>
    <cellStyle name="Normal 2 2 3 5 2 4 17 2" xfId="18295" xr:uid="{00000000-0005-0000-0000-0000DF4C0000}"/>
    <cellStyle name="Normal 2 2 3 5 2 4 18" xfId="18296" xr:uid="{00000000-0005-0000-0000-0000E04C0000}"/>
    <cellStyle name="Normal 2 2 3 5 2 4 18 2" xfId="18297" xr:uid="{00000000-0005-0000-0000-0000E14C0000}"/>
    <cellStyle name="Normal 2 2 3 5 2 4 19" xfId="18298" xr:uid="{00000000-0005-0000-0000-0000E24C0000}"/>
    <cellStyle name="Normal 2 2 3 5 2 4 19 2" xfId="18299" xr:uid="{00000000-0005-0000-0000-0000E34C0000}"/>
    <cellStyle name="Normal 2 2 3 5 2 4 2" xfId="18300" xr:uid="{00000000-0005-0000-0000-0000E44C0000}"/>
    <cellStyle name="Normal 2 2 3 5 2 4 2 10" xfId="18301" xr:uid="{00000000-0005-0000-0000-0000E54C0000}"/>
    <cellStyle name="Normal 2 2 3 5 2 4 2 10 2" xfId="18302" xr:uid="{00000000-0005-0000-0000-0000E64C0000}"/>
    <cellStyle name="Normal 2 2 3 5 2 4 2 11" xfId="18303" xr:uid="{00000000-0005-0000-0000-0000E74C0000}"/>
    <cellStyle name="Normal 2 2 3 5 2 4 2 11 2" xfId="18304" xr:uid="{00000000-0005-0000-0000-0000E84C0000}"/>
    <cellStyle name="Normal 2 2 3 5 2 4 2 12" xfId="18305" xr:uid="{00000000-0005-0000-0000-0000E94C0000}"/>
    <cellStyle name="Normal 2 2 3 5 2 4 2 12 2" xfId="18306" xr:uid="{00000000-0005-0000-0000-0000EA4C0000}"/>
    <cellStyle name="Normal 2 2 3 5 2 4 2 13" xfId="18307" xr:uid="{00000000-0005-0000-0000-0000EB4C0000}"/>
    <cellStyle name="Normal 2 2 3 5 2 4 2 13 2" xfId="18308" xr:uid="{00000000-0005-0000-0000-0000EC4C0000}"/>
    <cellStyle name="Normal 2 2 3 5 2 4 2 14" xfId="18309" xr:uid="{00000000-0005-0000-0000-0000ED4C0000}"/>
    <cellStyle name="Normal 2 2 3 5 2 4 2 14 2" xfId="18310" xr:uid="{00000000-0005-0000-0000-0000EE4C0000}"/>
    <cellStyle name="Normal 2 2 3 5 2 4 2 15" xfId="18311" xr:uid="{00000000-0005-0000-0000-0000EF4C0000}"/>
    <cellStyle name="Normal 2 2 3 5 2 4 2 15 2" xfId="18312" xr:uid="{00000000-0005-0000-0000-0000F04C0000}"/>
    <cellStyle name="Normal 2 2 3 5 2 4 2 16" xfId="18313" xr:uid="{00000000-0005-0000-0000-0000F14C0000}"/>
    <cellStyle name="Normal 2 2 3 5 2 4 2 16 2" xfId="18314" xr:uid="{00000000-0005-0000-0000-0000F24C0000}"/>
    <cellStyle name="Normal 2 2 3 5 2 4 2 17" xfId="18315" xr:uid="{00000000-0005-0000-0000-0000F34C0000}"/>
    <cellStyle name="Normal 2 2 3 5 2 4 2 17 2" xfId="18316" xr:uid="{00000000-0005-0000-0000-0000F44C0000}"/>
    <cellStyle name="Normal 2 2 3 5 2 4 2 18" xfId="18317" xr:uid="{00000000-0005-0000-0000-0000F54C0000}"/>
    <cellStyle name="Normal 2 2 3 5 2 4 2 18 2" xfId="18318" xr:uid="{00000000-0005-0000-0000-0000F64C0000}"/>
    <cellStyle name="Normal 2 2 3 5 2 4 2 19" xfId="18319" xr:uid="{00000000-0005-0000-0000-0000F74C0000}"/>
    <cellStyle name="Normal 2 2 3 5 2 4 2 19 2" xfId="18320" xr:uid="{00000000-0005-0000-0000-0000F84C0000}"/>
    <cellStyle name="Normal 2 2 3 5 2 4 2 2" xfId="18321" xr:uid="{00000000-0005-0000-0000-0000F94C0000}"/>
    <cellStyle name="Normal 2 2 3 5 2 4 2 2 2" xfId="18322" xr:uid="{00000000-0005-0000-0000-0000FA4C0000}"/>
    <cellStyle name="Normal 2 2 3 5 2 4 2 20" xfId="18323" xr:uid="{00000000-0005-0000-0000-0000FB4C0000}"/>
    <cellStyle name="Normal 2 2 3 5 2 4 2 20 2" xfId="18324" xr:uid="{00000000-0005-0000-0000-0000FC4C0000}"/>
    <cellStyle name="Normal 2 2 3 5 2 4 2 21" xfId="18325" xr:uid="{00000000-0005-0000-0000-0000FD4C0000}"/>
    <cellStyle name="Normal 2 2 3 5 2 4 2 21 2" xfId="18326" xr:uid="{00000000-0005-0000-0000-0000FE4C0000}"/>
    <cellStyle name="Normal 2 2 3 5 2 4 2 22" xfId="18327" xr:uid="{00000000-0005-0000-0000-0000FF4C0000}"/>
    <cellStyle name="Normal 2 2 3 5 2 4 2 3" xfId="18328" xr:uid="{00000000-0005-0000-0000-0000004D0000}"/>
    <cellStyle name="Normal 2 2 3 5 2 4 2 3 2" xfId="18329" xr:uid="{00000000-0005-0000-0000-0000014D0000}"/>
    <cellStyle name="Normal 2 2 3 5 2 4 2 4" xfId="18330" xr:uid="{00000000-0005-0000-0000-0000024D0000}"/>
    <cellStyle name="Normal 2 2 3 5 2 4 2 4 2" xfId="18331" xr:uid="{00000000-0005-0000-0000-0000034D0000}"/>
    <cellStyle name="Normal 2 2 3 5 2 4 2 5" xfId="18332" xr:uid="{00000000-0005-0000-0000-0000044D0000}"/>
    <cellStyle name="Normal 2 2 3 5 2 4 2 5 2" xfId="18333" xr:uid="{00000000-0005-0000-0000-0000054D0000}"/>
    <cellStyle name="Normal 2 2 3 5 2 4 2 6" xfId="18334" xr:uid="{00000000-0005-0000-0000-0000064D0000}"/>
    <cellStyle name="Normal 2 2 3 5 2 4 2 6 2" xfId="18335" xr:uid="{00000000-0005-0000-0000-0000074D0000}"/>
    <cellStyle name="Normal 2 2 3 5 2 4 2 7" xfId="18336" xr:uid="{00000000-0005-0000-0000-0000084D0000}"/>
    <cellStyle name="Normal 2 2 3 5 2 4 2 7 2" xfId="18337" xr:uid="{00000000-0005-0000-0000-0000094D0000}"/>
    <cellStyle name="Normal 2 2 3 5 2 4 2 8" xfId="18338" xr:uid="{00000000-0005-0000-0000-00000A4D0000}"/>
    <cellStyle name="Normal 2 2 3 5 2 4 2 8 2" xfId="18339" xr:uid="{00000000-0005-0000-0000-00000B4D0000}"/>
    <cellStyle name="Normal 2 2 3 5 2 4 2 9" xfId="18340" xr:uid="{00000000-0005-0000-0000-00000C4D0000}"/>
    <cellStyle name="Normal 2 2 3 5 2 4 2 9 2" xfId="18341" xr:uid="{00000000-0005-0000-0000-00000D4D0000}"/>
    <cellStyle name="Normal 2 2 3 5 2 4 20" xfId="18342" xr:uid="{00000000-0005-0000-0000-00000E4D0000}"/>
    <cellStyle name="Normal 2 2 3 5 2 4 20 2" xfId="18343" xr:uid="{00000000-0005-0000-0000-00000F4D0000}"/>
    <cellStyle name="Normal 2 2 3 5 2 4 21" xfId="18344" xr:uid="{00000000-0005-0000-0000-0000104D0000}"/>
    <cellStyle name="Normal 2 2 3 5 2 4 21 2" xfId="18345" xr:uid="{00000000-0005-0000-0000-0000114D0000}"/>
    <cellStyle name="Normal 2 2 3 5 2 4 22" xfId="18346" xr:uid="{00000000-0005-0000-0000-0000124D0000}"/>
    <cellStyle name="Normal 2 2 3 5 2 4 22 2" xfId="18347" xr:uid="{00000000-0005-0000-0000-0000134D0000}"/>
    <cellStyle name="Normal 2 2 3 5 2 4 23" xfId="18348" xr:uid="{00000000-0005-0000-0000-0000144D0000}"/>
    <cellStyle name="Normal 2 2 3 5 2 4 23 2" xfId="18349" xr:uid="{00000000-0005-0000-0000-0000154D0000}"/>
    <cellStyle name="Normal 2 2 3 5 2 4 24" xfId="18350" xr:uid="{00000000-0005-0000-0000-0000164D0000}"/>
    <cellStyle name="Normal 2 2 3 5 2 4 3" xfId="18351" xr:uid="{00000000-0005-0000-0000-0000174D0000}"/>
    <cellStyle name="Normal 2 2 3 5 2 4 3 10" xfId="18352" xr:uid="{00000000-0005-0000-0000-0000184D0000}"/>
    <cellStyle name="Normal 2 2 3 5 2 4 3 10 2" xfId="18353" xr:uid="{00000000-0005-0000-0000-0000194D0000}"/>
    <cellStyle name="Normal 2 2 3 5 2 4 3 11" xfId="18354" xr:uid="{00000000-0005-0000-0000-00001A4D0000}"/>
    <cellStyle name="Normal 2 2 3 5 2 4 3 11 2" xfId="18355" xr:uid="{00000000-0005-0000-0000-00001B4D0000}"/>
    <cellStyle name="Normal 2 2 3 5 2 4 3 12" xfId="18356" xr:uid="{00000000-0005-0000-0000-00001C4D0000}"/>
    <cellStyle name="Normal 2 2 3 5 2 4 3 12 2" xfId="18357" xr:uid="{00000000-0005-0000-0000-00001D4D0000}"/>
    <cellStyle name="Normal 2 2 3 5 2 4 3 13" xfId="18358" xr:uid="{00000000-0005-0000-0000-00001E4D0000}"/>
    <cellStyle name="Normal 2 2 3 5 2 4 3 13 2" xfId="18359" xr:uid="{00000000-0005-0000-0000-00001F4D0000}"/>
    <cellStyle name="Normal 2 2 3 5 2 4 3 14" xfId="18360" xr:uid="{00000000-0005-0000-0000-0000204D0000}"/>
    <cellStyle name="Normal 2 2 3 5 2 4 3 14 2" xfId="18361" xr:uid="{00000000-0005-0000-0000-0000214D0000}"/>
    <cellStyle name="Normal 2 2 3 5 2 4 3 15" xfId="18362" xr:uid="{00000000-0005-0000-0000-0000224D0000}"/>
    <cellStyle name="Normal 2 2 3 5 2 4 3 15 2" xfId="18363" xr:uid="{00000000-0005-0000-0000-0000234D0000}"/>
    <cellStyle name="Normal 2 2 3 5 2 4 3 16" xfId="18364" xr:uid="{00000000-0005-0000-0000-0000244D0000}"/>
    <cellStyle name="Normal 2 2 3 5 2 4 3 16 2" xfId="18365" xr:uid="{00000000-0005-0000-0000-0000254D0000}"/>
    <cellStyle name="Normal 2 2 3 5 2 4 3 17" xfId="18366" xr:uid="{00000000-0005-0000-0000-0000264D0000}"/>
    <cellStyle name="Normal 2 2 3 5 2 4 3 17 2" xfId="18367" xr:uid="{00000000-0005-0000-0000-0000274D0000}"/>
    <cellStyle name="Normal 2 2 3 5 2 4 3 18" xfId="18368" xr:uid="{00000000-0005-0000-0000-0000284D0000}"/>
    <cellStyle name="Normal 2 2 3 5 2 4 3 18 2" xfId="18369" xr:uid="{00000000-0005-0000-0000-0000294D0000}"/>
    <cellStyle name="Normal 2 2 3 5 2 4 3 19" xfId="18370" xr:uid="{00000000-0005-0000-0000-00002A4D0000}"/>
    <cellStyle name="Normal 2 2 3 5 2 4 3 19 2" xfId="18371" xr:uid="{00000000-0005-0000-0000-00002B4D0000}"/>
    <cellStyle name="Normal 2 2 3 5 2 4 3 2" xfId="18372" xr:uid="{00000000-0005-0000-0000-00002C4D0000}"/>
    <cellStyle name="Normal 2 2 3 5 2 4 3 2 2" xfId="18373" xr:uid="{00000000-0005-0000-0000-00002D4D0000}"/>
    <cellStyle name="Normal 2 2 3 5 2 4 3 20" xfId="18374" xr:uid="{00000000-0005-0000-0000-00002E4D0000}"/>
    <cellStyle name="Normal 2 2 3 5 2 4 3 20 2" xfId="18375" xr:uid="{00000000-0005-0000-0000-00002F4D0000}"/>
    <cellStyle name="Normal 2 2 3 5 2 4 3 21" xfId="18376" xr:uid="{00000000-0005-0000-0000-0000304D0000}"/>
    <cellStyle name="Normal 2 2 3 5 2 4 3 21 2" xfId="18377" xr:uid="{00000000-0005-0000-0000-0000314D0000}"/>
    <cellStyle name="Normal 2 2 3 5 2 4 3 22" xfId="18378" xr:uid="{00000000-0005-0000-0000-0000324D0000}"/>
    <cellStyle name="Normal 2 2 3 5 2 4 3 3" xfId="18379" xr:uid="{00000000-0005-0000-0000-0000334D0000}"/>
    <cellStyle name="Normal 2 2 3 5 2 4 3 3 2" xfId="18380" xr:uid="{00000000-0005-0000-0000-0000344D0000}"/>
    <cellStyle name="Normal 2 2 3 5 2 4 3 4" xfId="18381" xr:uid="{00000000-0005-0000-0000-0000354D0000}"/>
    <cellStyle name="Normal 2 2 3 5 2 4 3 4 2" xfId="18382" xr:uid="{00000000-0005-0000-0000-0000364D0000}"/>
    <cellStyle name="Normal 2 2 3 5 2 4 3 5" xfId="18383" xr:uid="{00000000-0005-0000-0000-0000374D0000}"/>
    <cellStyle name="Normal 2 2 3 5 2 4 3 5 2" xfId="18384" xr:uid="{00000000-0005-0000-0000-0000384D0000}"/>
    <cellStyle name="Normal 2 2 3 5 2 4 3 6" xfId="18385" xr:uid="{00000000-0005-0000-0000-0000394D0000}"/>
    <cellStyle name="Normal 2 2 3 5 2 4 3 6 2" xfId="18386" xr:uid="{00000000-0005-0000-0000-00003A4D0000}"/>
    <cellStyle name="Normal 2 2 3 5 2 4 3 7" xfId="18387" xr:uid="{00000000-0005-0000-0000-00003B4D0000}"/>
    <cellStyle name="Normal 2 2 3 5 2 4 3 7 2" xfId="18388" xr:uid="{00000000-0005-0000-0000-00003C4D0000}"/>
    <cellStyle name="Normal 2 2 3 5 2 4 3 8" xfId="18389" xr:uid="{00000000-0005-0000-0000-00003D4D0000}"/>
    <cellStyle name="Normal 2 2 3 5 2 4 3 8 2" xfId="18390" xr:uid="{00000000-0005-0000-0000-00003E4D0000}"/>
    <cellStyle name="Normal 2 2 3 5 2 4 3 9" xfId="18391" xr:uid="{00000000-0005-0000-0000-00003F4D0000}"/>
    <cellStyle name="Normal 2 2 3 5 2 4 3 9 2" xfId="18392" xr:uid="{00000000-0005-0000-0000-0000404D0000}"/>
    <cellStyle name="Normal 2 2 3 5 2 4 4" xfId="18393" xr:uid="{00000000-0005-0000-0000-0000414D0000}"/>
    <cellStyle name="Normal 2 2 3 5 2 4 4 2" xfId="18394" xr:uid="{00000000-0005-0000-0000-0000424D0000}"/>
    <cellStyle name="Normal 2 2 3 5 2 4 5" xfId="18395" xr:uid="{00000000-0005-0000-0000-0000434D0000}"/>
    <cellStyle name="Normal 2 2 3 5 2 4 5 2" xfId="18396" xr:uid="{00000000-0005-0000-0000-0000444D0000}"/>
    <cellStyle name="Normal 2 2 3 5 2 4 6" xfId="18397" xr:uid="{00000000-0005-0000-0000-0000454D0000}"/>
    <cellStyle name="Normal 2 2 3 5 2 4 6 2" xfId="18398" xr:uid="{00000000-0005-0000-0000-0000464D0000}"/>
    <cellStyle name="Normal 2 2 3 5 2 4 7" xfId="18399" xr:uid="{00000000-0005-0000-0000-0000474D0000}"/>
    <cellStyle name="Normal 2 2 3 5 2 4 7 2" xfId="18400" xr:uid="{00000000-0005-0000-0000-0000484D0000}"/>
    <cellStyle name="Normal 2 2 3 5 2 4 8" xfId="18401" xr:uid="{00000000-0005-0000-0000-0000494D0000}"/>
    <cellStyle name="Normal 2 2 3 5 2 4 8 2" xfId="18402" xr:uid="{00000000-0005-0000-0000-00004A4D0000}"/>
    <cellStyle name="Normal 2 2 3 5 2 4 9" xfId="18403" xr:uid="{00000000-0005-0000-0000-00004B4D0000}"/>
    <cellStyle name="Normal 2 2 3 5 2 4 9 2" xfId="18404" xr:uid="{00000000-0005-0000-0000-00004C4D0000}"/>
    <cellStyle name="Normal 2 2 3 5 2 5" xfId="18405" xr:uid="{00000000-0005-0000-0000-00004D4D0000}"/>
    <cellStyle name="Normal 2 2 3 5 2 5 10" xfId="18406" xr:uid="{00000000-0005-0000-0000-00004E4D0000}"/>
    <cellStyle name="Normal 2 2 3 5 2 5 10 2" xfId="18407" xr:uid="{00000000-0005-0000-0000-00004F4D0000}"/>
    <cellStyle name="Normal 2 2 3 5 2 5 11" xfId="18408" xr:uid="{00000000-0005-0000-0000-0000504D0000}"/>
    <cellStyle name="Normal 2 2 3 5 2 5 11 2" xfId="18409" xr:uid="{00000000-0005-0000-0000-0000514D0000}"/>
    <cellStyle name="Normal 2 2 3 5 2 5 12" xfId="18410" xr:uid="{00000000-0005-0000-0000-0000524D0000}"/>
    <cellStyle name="Normal 2 2 3 5 2 5 12 2" xfId="18411" xr:uid="{00000000-0005-0000-0000-0000534D0000}"/>
    <cellStyle name="Normal 2 2 3 5 2 5 13" xfId="18412" xr:uid="{00000000-0005-0000-0000-0000544D0000}"/>
    <cellStyle name="Normal 2 2 3 5 2 5 13 2" xfId="18413" xr:uid="{00000000-0005-0000-0000-0000554D0000}"/>
    <cellStyle name="Normal 2 2 3 5 2 5 14" xfId="18414" xr:uid="{00000000-0005-0000-0000-0000564D0000}"/>
    <cellStyle name="Normal 2 2 3 5 2 5 14 2" xfId="18415" xr:uid="{00000000-0005-0000-0000-0000574D0000}"/>
    <cellStyle name="Normal 2 2 3 5 2 5 15" xfId="18416" xr:uid="{00000000-0005-0000-0000-0000584D0000}"/>
    <cellStyle name="Normal 2 2 3 5 2 5 15 2" xfId="18417" xr:uid="{00000000-0005-0000-0000-0000594D0000}"/>
    <cellStyle name="Normal 2 2 3 5 2 5 16" xfId="18418" xr:uid="{00000000-0005-0000-0000-00005A4D0000}"/>
    <cellStyle name="Normal 2 2 3 5 2 5 16 2" xfId="18419" xr:uid="{00000000-0005-0000-0000-00005B4D0000}"/>
    <cellStyle name="Normal 2 2 3 5 2 5 17" xfId="18420" xr:uid="{00000000-0005-0000-0000-00005C4D0000}"/>
    <cellStyle name="Normal 2 2 3 5 2 5 17 2" xfId="18421" xr:uid="{00000000-0005-0000-0000-00005D4D0000}"/>
    <cellStyle name="Normal 2 2 3 5 2 5 18" xfId="18422" xr:uid="{00000000-0005-0000-0000-00005E4D0000}"/>
    <cellStyle name="Normal 2 2 3 5 2 5 18 2" xfId="18423" xr:uid="{00000000-0005-0000-0000-00005F4D0000}"/>
    <cellStyle name="Normal 2 2 3 5 2 5 19" xfId="18424" xr:uid="{00000000-0005-0000-0000-0000604D0000}"/>
    <cellStyle name="Normal 2 2 3 5 2 5 19 2" xfId="18425" xr:uid="{00000000-0005-0000-0000-0000614D0000}"/>
    <cellStyle name="Normal 2 2 3 5 2 5 2" xfId="18426" xr:uid="{00000000-0005-0000-0000-0000624D0000}"/>
    <cellStyle name="Normal 2 2 3 5 2 5 2 2" xfId="18427" xr:uid="{00000000-0005-0000-0000-0000634D0000}"/>
    <cellStyle name="Normal 2 2 3 5 2 5 20" xfId="18428" xr:uid="{00000000-0005-0000-0000-0000644D0000}"/>
    <cellStyle name="Normal 2 2 3 5 2 5 20 2" xfId="18429" xr:uid="{00000000-0005-0000-0000-0000654D0000}"/>
    <cellStyle name="Normal 2 2 3 5 2 5 21" xfId="18430" xr:uid="{00000000-0005-0000-0000-0000664D0000}"/>
    <cellStyle name="Normal 2 2 3 5 2 5 21 2" xfId="18431" xr:uid="{00000000-0005-0000-0000-0000674D0000}"/>
    <cellStyle name="Normal 2 2 3 5 2 5 22" xfId="18432" xr:uid="{00000000-0005-0000-0000-0000684D0000}"/>
    <cellStyle name="Normal 2 2 3 5 2 5 3" xfId="18433" xr:uid="{00000000-0005-0000-0000-0000694D0000}"/>
    <cellStyle name="Normal 2 2 3 5 2 5 3 2" xfId="18434" xr:uid="{00000000-0005-0000-0000-00006A4D0000}"/>
    <cellStyle name="Normal 2 2 3 5 2 5 4" xfId="18435" xr:uid="{00000000-0005-0000-0000-00006B4D0000}"/>
    <cellStyle name="Normal 2 2 3 5 2 5 4 2" xfId="18436" xr:uid="{00000000-0005-0000-0000-00006C4D0000}"/>
    <cellStyle name="Normal 2 2 3 5 2 5 5" xfId="18437" xr:uid="{00000000-0005-0000-0000-00006D4D0000}"/>
    <cellStyle name="Normal 2 2 3 5 2 5 5 2" xfId="18438" xr:uid="{00000000-0005-0000-0000-00006E4D0000}"/>
    <cellStyle name="Normal 2 2 3 5 2 5 6" xfId="18439" xr:uid="{00000000-0005-0000-0000-00006F4D0000}"/>
    <cellStyle name="Normal 2 2 3 5 2 5 6 2" xfId="18440" xr:uid="{00000000-0005-0000-0000-0000704D0000}"/>
    <cellStyle name="Normal 2 2 3 5 2 5 7" xfId="18441" xr:uid="{00000000-0005-0000-0000-0000714D0000}"/>
    <cellStyle name="Normal 2 2 3 5 2 5 7 2" xfId="18442" xr:uid="{00000000-0005-0000-0000-0000724D0000}"/>
    <cellStyle name="Normal 2 2 3 5 2 5 8" xfId="18443" xr:uid="{00000000-0005-0000-0000-0000734D0000}"/>
    <cellStyle name="Normal 2 2 3 5 2 5 8 2" xfId="18444" xr:uid="{00000000-0005-0000-0000-0000744D0000}"/>
    <cellStyle name="Normal 2 2 3 5 2 5 9" xfId="18445" xr:uid="{00000000-0005-0000-0000-0000754D0000}"/>
    <cellStyle name="Normal 2 2 3 5 2 5 9 2" xfId="18446" xr:uid="{00000000-0005-0000-0000-0000764D0000}"/>
    <cellStyle name="Normal 2 2 3 5 2 6" xfId="18447" xr:uid="{00000000-0005-0000-0000-0000774D0000}"/>
    <cellStyle name="Normal 2 2 3 5 2 6 10" xfId="18448" xr:uid="{00000000-0005-0000-0000-0000784D0000}"/>
    <cellStyle name="Normal 2 2 3 5 2 6 10 2" xfId="18449" xr:uid="{00000000-0005-0000-0000-0000794D0000}"/>
    <cellStyle name="Normal 2 2 3 5 2 6 11" xfId="18450" xr:uid="{00000000-0005-0000-0000-00007A4D0000}"/>
    <cellStyle name="Normal 2 2 3 5 2 6 11 2" xfId="18451" xr:uid="{00000000-0005-0000-0000-00007B4D0000}"/>
    <cellStyle name="Normal 2 2 3 5 2 6 12" xfId="18452" xr:uid="{00000000-0005-0000-0000-00007C4D0000}"/>
    <cellStyle name="Normal 2 2 3 5 2 6 12 2" xfId="18453" xr:uid="{00000000-0005-0000-0000-00007D4D0000}"/>
    <cellStyle name="Normal 2 2 3 5 2 6 13" xfId="18454" xr:uid="{00000000-0005-0000-0000-00007E4D0000}"/>
    <cellStyle name="Normal 2 2 3 5 2 6 13 2" xfId="18455" xr:uid="{00000000-0005-0000-0000-00007F4D0000}"/>
    <cellStyle name="Normal 2 2 3 5 2 6 14" xfId="18456" xr:uid="{00000000-0005-0000-0000-0000804D0000}"/>
    <cellStyle name="Normal 2 2 3 5 2 6 14 2" xfId="18457" xr:uid="{00000000-0005-0000-0000-0000814D0000}"/>
    <cellStyle name="Normal 2 2 3 5 2 6 15" xfId="18458" xr:uid="{00000000-0005-0000-0000-0000824D0000}"/>
    <cellStyle name="Normal 2 2 3 5 2 6 15 2" xfId="18459" xr:uid="{00000000-0005-0000-0000-0000834D0000}"/>
    <cellStyle name="Normal 2 2 3 5 2 6 16" xfId="18460" xr:uid="{00000000-0005-0000-0000-0000844D0000}"/>
    <cellStyle name="Normal 2 2 3 5 2 6 16 2" xfId="18461" xr:uid="{00000000-0005-0000-0000-0000854D0000}"/>
    <cellStyle name="Normal 2 2 3 5 2 6 17" xfId="18462" xr:uid="{00000000-0005-0000-0000-0000864D0000}"/>
    <cellStyle name="Normal 2 2 3 5 2 6 17 2" xfId="18463" xr:uid="{00000000-0005-0000-0000-0000874D0000}"/>
    <cellStyle name="Normal 2 2 3 5 2 6 18" xfId="18464" xr:uid="{00000000-0005-0000-0000-0000884D0000}"/>
    <cellStyle name="Normal 2 2 3 5 2 6 18 2" xfId="18465" xr:uid="{00000000-0005-0000-0000-0000894D0000}"/>
    <cellStyle name="Normal 2 2 3 5 2 6 19" xfId="18466" xr:uid="{00000000-0005-0000-0000-00008A4D0000}"/>
    <cellStyle name="Normal 2 2 3 5 2 6 19 2" xfId="18467" xr:uid="{00000000-0005-0000-0000-00008B4D0000}"/>
    <cellStyle name="Normal 2 2 3 5 2 6 2" xfId="18468" xr:uid="{00000000-0005-0000-0000-00008C4D0000}"/>
    <cellStyle name="Normal 2 2 3 5 2 6 2 2" xfId="18469" xr:uid="{00000000-0005-0000-0000-00008D4D0000}"/>
    <cellStyle name="Normal 2 2 3 5 2 6 20" xfId="18470" xr:uid="{00000000-0005-0000-0000-00008E4D0000}"/>
    <cellStyle name="Normal 2 2 3 5 2 6 20 2" xfId="18471" xr:uid="{00000000-0005-0000-0000-00008F4D0000}"/>
    <cellStyle name="Normal 2 2 3 5 2 6 21" xfId="18472" xr:uid="{00000000-0005-0000-0000-0000904D0000}"/>
    <cellStyle name="Normal 2 2 3 5 2 6 21 2" xfId="18473" xr:uid="{00000000-0005-0000-0000-0000914D0000}"/>
    <cellStyle name="Normal 2 2 3 5 2 6 22" xfId="18474" xr:uid="{00000000-0005-0000-0000-0000924D0000}"/>
    <cellStyle name="Normal 2 2 3 5 2 6 3" xfId="18475" xr:uid="{00000000-0005-0000-0000-0000934D0000}"/>
    <cellStyle name="Normal 2 2 3 5 2 6 3 2" xfId="18476" xr:uid="{00000000-0005-0000-0000-0000944D0000}"/>
    <cellStyle name="Normal 2 2 3 5 2 6 4" xfId="18477" xr:uid="{00000000-0005-0000-0000-0000954D0000}"/>
    <cellStyle name="Normal 2 2 3 5 2 6 4 2" xfId="18478" xr:uid="{00000000-0005-0000-0000-0000964D0000}"/>
    <cellStyle name="Normal 2 2 3 5 2 6 5" xfId="18479" xr:uid="{00000000-0005-0000-0000-0000974D0000}"/>
    <cellStyle name="Normal 2 2 3 5 2 6 5 2" xfId="18480" xr:uid="{00000000-0005-0000-0000-0000984D0000}"/>
    <cellStyle name="Normal 2 2 3 5 2 6 6" xfId="18481" xr:uid="{00000000-0005-0000-0000-0000994D0000}"/>
    <cellStyle name="Normal 2 2 3 5 2 6 6 2" xfId="18482" xr:uid="{00000000-0005-0000-0000-00009A4D0000}"/>
    <cellStyle name="Normal 2 2 3 5 2 6 7" xfId="18483" xr:uid="{00000000-0005-0000-0000-00009B4D0000}"/>
    <cellStyle name="Normal 2 2 3 5 2 6 7 2" xfId="18484" xr:uid="{00000000-0005-0000-0000-00009C4D0000}"/>
    <cellStyle name="Normal 2 2 3 5 2 6 8" xfId="18485" xr:uid="{00000000-0005-0000-0000-00009D4D0000}"/>
    <cellStyle name="Normal 2 2 3 5 2 6 8 2" xfId="18486" xr:uid="{00000000-0005-0000-0000-00009E4D0000}"/>
    <cellStyle name="Normal 2 2 3 5 2 6 9" xfId="18487" xr:uid="{00000000-0005-0000-0000-00009F4D0000}"/>
    <cellStyle name="Normal 2 2 3 5 2 6 9 2" xfId="18488" xr:uid="{00000000-0005-0000-0000-0000A04D0000}"/>
    <cellStyle name="Normal 2 2 3 5 2 7" xfId="18489" xr:uid="{00000000-0005-0000-0000-0000A14D0000}"/>
    <cellStyle name="Normal 2 2 3 5 2 7 2" xfId="18490" xr:uid="{00000000-0005-0000-0000-0000A24D0000}"/>
    <cellStyle name="Normal 2 2 3 5 2 8" xfId="18491" xr:uid="{00000000-0005-0000-0000-0000A34D0000}"/>
    <cellStyle name="Normal 2 2 3 5 2 8 2" xfId="18492" xr:uid="{00000000-0005-0000-0000-0000A44D0000}"/>
    <cellStyle name="Normal 2 2 3 5 2 9" xfId="18493" xr:uid="{00000000-0005-0000-0000-0000A54D0000}"/>
    <cellStyle name="Normal 2 2 3 5 2 9 2" xfId="18494" xr:uid="{00000000-0005-0000-0000-0000A64D0000}"/>
    <cellStyle name="Normal 2 2 3 5 20" xfId="18495" xr:uid="{00000000-0005-0000-0000-0000A74D0000}"/>
    <cellStyle name="Normal 2 2 3 5 20 2" xfId="18496" xr:uid="{00000000-0005-0000-0000-0000A84D0000}"/>
    <cellStyle name="Normal 2 2 3 5 21" xfId="18497" xr:uid="{00000000-0005-0000-0000-0000A94D0000}"/>
    <cellStyle name="Normal 2 2 3 5 21 2" xfId="18498" xr:uid="{00000000-0005-0000-0000-0000AA4D0000}"/>
    <cellStyle name="Normal 2 2 3 5 22" xfId="18499" xr:uid="{00000000-0005-0000-0000-0000AB4D0000}"/>
    <cellStyle name="Normal 2 2 3 5 22 2" xfId="18500" xr:uid="{00000000-0005-0000-0000-0000AC4D0000}"/>
    <cellStyle name="Normal 2 2 3 5 23" xfId="18501" xr:uid="{00000000-0005-0000-0000-0000AD4D0000}"/>
    <cellStyle name="Normal 2 2 3 5 23 2" xfId="18502" xr:uid="{00000000-0005-0000-0000-0000AE4D0000}"/>
    <cellStyle name="Normal 2 2 3 5 24" xfId="18503" xr:uid="{00000000-0005-0000-0000-0000AF4D0000}"/>
    <cellStyle name="Normal 2 2 3 5 24 2" xfId="18504" xr:uid="{00000000-0005-0000-0000-0000B04D0000}"/>
    <cellStyle name="Normal 2 2 3 5 25" xfId="18505" xr:uid="{00000000-0005-0000-0000-0000B14D0000}"/>
    <cellStyle name="Normal 2 2 3 5 25 2" xfId="18506" xr:uid="{00000000-0005-0000-0000-0000B24D0000}"/>
    <cellStyle name="Normal 2 2 3 5 26" xfId="18507" xr:uid="{00000000-0005-0000-0000-0000B34D0000}"/>
    <cellStyle name="Normal 2 2 3 5 26 2" xfId="18508" xr:uid="{00000000-0005-0000-0000-0000B44D0000}"/>
    <cellStyle name="Normal 2 2 3 5 27" xfId="18509" xr:uid="{00000000-0005-0000-0000-0000B54D0000}"/>
    <cellStyle name="Normal 2 2 3 5 27 2" xfId="18510" xr:uid="{00000000-0005-0000-0000-0000B64D0000}"/>
    <cellStyle name="Normal 2 2 3 5 28" xfId="18511" xr:uid="{00000000-0005-0000-0000-0000B74D0000}"/>
    <cellStyle name="Normal 2 2 3 5 3" xfId="18512" xr:uid="{00000000-0005-0000-0000-0000B84D0000}"/>
    <cellStyle name="Normal 2 2 3 5 3 10" xfId="18513" xr:uid="{00000000-0005-0000-0000-0000B94D0000}"/>
    <cellStyle name="Normal 2 2 3 5 3 10 2" xfId="18514" xr:uid="{00000000-0005-0000-0000-0000BA4D0000}"/>
    <cellStyle name="Normal 2 2 3 5 3 11" xfId="18515" xr:uid="{00000000-0005-0000-0000-0000BB4D0000}"/>
    <cellStyle name="Normal 2 2 3 5 3 11 2" xfId="18516" xr:uid="{00000000-0005-0000-0000-0000BC4D0000}"/>
    <cellStyle name="Normal 2 2 3 5 3 12" xfId="18517" xr:uid="{00000000-0005-0000-0000-0000BD4D0000}"/>
    <cellStyle name="Normal 2 2 3 5 3 12 2" xfId="18518" xr:uid="{00000000-0005-0000-0000-0000BE4D0000}"/>
    <cellStyle name="Normal 2 2 3 5 3 13" xfId="18519" xr:uid="{00000000-0005-0000-0000-0000BF4D0000}"/>
    <cellStyle name="Normal 2 2 3 5 3 13 2" xfId="18520" xr:uid="{00000000-0005-0000-0000-0000C04D0000}"/>
    <cellStyle name="Normal 2 2 3 5 3 14" xfId="18521" xr:uid="{00000000-0005-0000-0000-0000C14D0000}"/>
    <cellStyle name="Normal 2 2 3 5 3 14 2" xfId="18522" xr:uid="{00000000-0005-0000-0000-0000C24D0000}"/>
    <cellStyle name="Normal 2 2 3 5 3 15" xfId="18523" xr:uid="{00000000-0005-0000-0000-0000C34D0000}"/>
    <cellStyle name="Normal 2 2 3 5 3 15 2" xfId="18524" xr:uid="{00000000-0005-0000-0000-0000C44D0000}"/>
    <cellStyle name="Normal 2 2 3 5 3 16" xfId="18525" xr:uid="{00000000-0005-0000-0000-0000C54D0000}"/>
    <cellStyle name="Normal 2 2 3 5 3 16 2" xfId="18526" xr:uid="{00000000-0005-0000-0000-0000C64D0000}"/>
    <cellStyle name="Normal 2 2 3 5 3 17" xfId="18527" xr:uid="{00000000-0005-0000-0000-0000C74D0000}"/>
    <cellStyle name="Normal 2 2 3 5 3 17 2" xfId="18528" xr:uid="{00000000-0005-0000-0000-0000C84D0000}"/>
    <cellStyle name="Normal 2 2 3 5 3 18" xfId="18529" xr:uid="{00000000-0005-0000-0000-0000C94D0000}"/>
    <cellStyle name="Normal 2 2 3 5 3 18 2" xfId="18530" xr:uid="{00000000-0005-0000-0000-0000CA4D0000}"/>
    <cellStyle name="Normal 2 2 3 5 3 19" xfId="18531" xr:uid="{00000000-0005-0000-0000-0000CB4D0000}"/>
    <cellStyle name="Normal 2 2 3 5 3 19 2" xfId="18532" xr:uid="{00000000-0005-0000-0000-0000CC4D0000}"/>
    <cellStyle name="Normal 2 2 3 5 3 2" xfId="18533" xr:uid="{00000000-0005-0000-0000-0000CD4D0000}"/>
    <cellStyle name="Normal 2 2 3 5 3 2 10" xfId="18534" xr:uid="{00000000-0005-0000-0000-0000CE4D0000}"/>
    <cellStyle name="Normal 2 2 3 5 3 2 10 2" xfId="18535" xr:uid="{00000000-0005-0000-0000-0000CF4D0000}"/>
    <cellStyle name="Normal 2 2 3 5 3 2 11" xfId="18536" xr:uid="{00000000-0005-0000-0000-0000D04D0000}"/>
    <cellStyle name="Normal 2 2 3 5 3 2 11 2" xfId="18537" xr:uid="{00000000-0005-0000-0000-0000D14D0000}"/>
    <cellStyle name="Normal 2 2 3 5 3 2 12" xfId="18538" xr:uid="{00000000-0005-0000-0000-0000D24D0000}"/>
    <cellStyle name="Normal 2 2 3 5 3 2 12 2" xfId="18539" xr:uid="{00000000-0005-0000-0000-0000D34D0000}"/>
    <cellStyle name="Normal 2 2 3 5 3 2 13" xfId="18540" xr:uid="{00000000-0005-0000-0000-0000D44D0000}"/>
    <cellStyle name="Normal 2 2 3 5 3 2 13 2" xfId="18541" xr:uid="{00000000-0005-0000-0000-0000D54D0000}"/>
    <cellStyle name="Normal 2 2 3 5 3 2 14" xfId="18542" xr:uid="{00000000-0005-0000-0000-0000D64D0000}"/>
    <cellStyle name="Normal 2 2 3 5 3 2 14 2" xfId="18543" xr:uid="{00000000-0005-0000-0000-0000D74D0000}"/>
    <cellStyle name="Normal 2 2 3 5 3 2 15" xfId="18544" xr:uid="{00000000-0005-0000-0000-0000D84D0000}"/>
    <cellStyle name="Normal 2 2 3 5 3 2 15 2" xfId="18545" xr:uid="{00000000-0005-0000-0000-0000D94D0000}"/>
    <cellStyle name="Normal 2 2 3 5 3 2 16" xfId="18546" xr:uid="{00000000-0005-0000-0000-0000DA4D0000}"/>
    <cellStyle name="Normal 2 2 3 5 3 2 16 2" xfId="18547" xr:uid="{00000000-0005-0000-0000-0000DB4D0000}"/>
    <cellStyle name="Normal 2 2 3 5 3 2 17" xfId="18548" xr:uid="{00000000-0005-0000-0000-0000DC4D0000}"/>
    <cellStyle name="Normal 2 2 3 5 3 2 17 2" xfId="18549" xr:uid="{00000000-0005-0000-0000-0000DD4D0000}"/>
    <cellStyle name="Normal 2 2 3 5 3 2 18" xfId="18550" xr:uid="{00000000-0005-0000-0000-0000DE4D0000}"/>
    <cellStyle name="Normal 2 2 3 5 3 2 18 2" xfId="18551" xr:uid="{00000000-0005-0000-0000-0000DF4D0000}"/>
    <cellStyle name="Normal 2 2 3 5 3 2 19" xfId="18552" xr:uid="{00000000-0005-0000-0000-0000E04D0000}"/>
    <cellStyle name="Normal 2 2 3 5 3 2 19 2" xfId="18553" xr:uid="{00000000-0005-0000-0000-0000E14D0000}"/>
    <cellStyle name="Normal 2 2 3 5 3 2 2" xfId="18554" xr:uid="{00000000-0005-0000-0000-0000E24D0000}"/>
    <cellStyle name="Normal 2 2 3 5 3 2 2 2" xfId="18555" xr:uid="{00000000-0005-0000-0000-0000E34D0000}"/>
    <cellStyle name="Normal 2 2 3 5 3 2 20" xfId="18556" xr:uid="{00000000-0005-0000-0000-0000E44D0000}"/>
    <cellStyle name="Normal 2 2 3 5 3 2 20 2" xfId="18557" xr:uid="{00000000-0005-0000-0000-0000E54D0000}"/>
    <cellStyle name="Normal 2 2 3 5 3 2 21" xfId="18558" xr:uid="{00000000-0005-0000-0000-0000E64D0000}"/>
    <cellStyle name="Normal 2 2 3 5 3 2 21 2" xfId="18559" xr:uid="{00000000-0005-0000-0000-0000E74D0000}"/>
    <cellStyle name="Normal 2 2 3 5 3 2 22" xfId="18560" xr:uid="{00000000-0005-0000-0000-0000E84D0000}"/>
    <cellStyle name="Normal 2 2 3 5 3 2 3" xfId="18561" xr:uid="{00000000-0005-0000-0000-0000E94D0000}"/>
    <cellStyle name="Normal 2 2 3 5 3 2 3 2" xfId="18562" xr:uid="{00000000-0005-0000-0000-0000EA4D0000}"/>
    <cellStyle name="Normal 2 2 3 5 3 2 4" xfId="18563" xr:uid="{00000000-0005-0000-0000-0000EB4D0000}"/>
    <cellStyle name="Normal 2 2 3 5 3 2 4 2" xfId="18564" xr:uid="{00000000-0005-0000-0000-0000EC4D0000}"/>
    <cellStyle name="Normal 2 2 3 5 3 2 5" xfId="18565" xr:uid="{00000000-0005-0000-0000-0000ED4D0000}"/>
    <cellStyle name="Normal 2 2 3 5 3 2 5 2" xfId="18566" xr:uid="{00000000-0005-0000-0000-0000EE4D0000}"/>
    <cellStyle name="Normal 2 2 3 5 3 2 6" xfId="18567" xr:uid="{00000000-0005-0000-0000-0000EF4D0000}"/>
    <cellStyle name="Normal 2 2 3 5 3 2 6 2" xfId="18568" xr:uid="{00000000-0005-0000-0000-0000F04D0000}"/>
    <cellStyle name="Normal 2 2 3 5 3 2 7" xfId="18569" xr:uid="{00000000-0005-0000-0000-0000F14D0000}"/>
    <cellStyle name="Normal 2 2 3 5 3 2 7 2" xfId="18570" xr:uid="{00000000-0005-0000-0000-0000F24D0000}"/>
    <cellStyle name="Normal 2 2 3 5 3 2 8" xfId="18571" xr:uid="{00000000-0005-0000-0000-0000F34D0000}"/>
    <cellStyle name="Normal 2 2 3 5 3 2 8 2" xfId="18572" xr:uid="{00000000-0005-0000-0000-0000F44D0000}"/>
    <cellStyle name="Normal 2 2 3 5 3 2 9" xfId="18573" xr:uid="{00000000-0005-0000-0000-0000F54D0000}"/>
    <cellStyle name="Normal 2 2 3 5 3 2 9 2" xfId="18574" xr:uid="{00000000-0005-0000-0000-0000F64D0000}"/>
    <cellStyle name="Normal 2 2 3 5 3 20" xfId="18575" xr:uid="{00000000-0005-0000-0000-0000F74D0000}"/>
    <cellStyle name="Normal 2 2 3 5 3 20 2" xfId="18576" xr:uid="{00000000-0005-0000-0000-0000F84D0000}"/>
    <cellStyle name="Normal 2 2 3 5 3 21" xfId="18577" xr:uid="{00000000-0005-0000-0000-0000F94D0000}"/>
    <cellStyle name="Normal 2 2 3 5 3 21 2" xfId="18578" xr:uid="{00000000-0005-0000-0000-0000FA4D0000}"/>
    <cellStyle name="Normal 2 2 3 5 3 22" xfId="18579" xr:uid="{00000000-0005-0000-0000-0000FB4D0000}"/>
    <cellStyle name="Normal 2 2 3 5 3 22 2" xfId="18580" xr:uid="{00000000-0005-0000-0000-0000FC4D0000}"/>
    <cellStyle name="Normal 2 2 3 5 3 23" xfId="18581" xr:uid="{00000000-0005-0000-0000-0000FD4D0000}"/>
    <cellStyle name="Normal 2 2 3 5 3 23 2" xfId="18582" xr:uid="{00000000-0005-0000-0000-0000FE4D0000}"/>
    <cellStyle name="Normal 2 2 3 5 3 24" xfId="18583" xr:uid="{00000000-0005-0000-0000-0000FF4D0000}"/>
    <cellStyle name="Normal 2 2 3 5 3 3" xfId="18584" xr:uid="{00000000-0005-0000-0000-0000004E0000}"/>
    <cellStyle name="Normal 2 2 3 5 3 3 10" xfId="18585" xr:uid="{00000000-0005-0000-0000-0000014E0000}"/>
    <cellStyle name="Normal 2 2 3 5 3 3 10 2" xfId="18586" xr:uid="{00000000-0005-0000-0000-0000024E0000}"/>
    <cellStyle name="Normal 2 2 3 5 3 3 11" xfId="18587" xr:uid="{00000000-0005-0000-0000-0000034E0000}"/>
    <cellStyle name="Normal 2 2 3 5 3 3 11 2" xfId="18588" xr:uid="{00000000-0005-0000-0000-0000044E0000}"/>
    <cellStyle name="Normal 2 2 3 5 3 3 12" xfId="18589" xr:uid="{00000000-0005-0000-0000-0000054E0000}"/>
    <cellStyle name="Normal 2 2 3 5 3 3 12 2" xfId="18590" xr:uid="{00000000-0005-0000-0000-0000064E0000}"/>
    <cellStyle name="Normal 2 2 3 5 3 3 13" xfId="18591" xr:uid="{00000000-0005-0000-0000-0000074E0000}"/>
    <cellStyle name="Normal 2 2 3 5 3 3 13 2" xfId="18592" xr:uid="{00000000-0005-0000-0000-0000084E0000}"/>
    <cellStyle name="Normal 2 2 3 5 3 3 14" xfId="18593" xr:uid="{00000000-0005-0000-0000-0000094E0000}"/>
    <cellStyle name="Normal 2 2 3 5 3 3 14 2" xfId="18594" xr:uid="{00000000-0005-0000-0000-00000A4E0000}"/>
    <cellStyle name="Normal 2 2 3 5 3 3 15" xfId="18595" xr:uid="{00000000-0005-0000-0000-00000B4E0000}"/>
    <cellStyle name="Normal 2 2 3 5 3 3 15 2" xfId="18596" xr:uid="{00000000-0005-0000-0000-00000C4E0000}"/>
    <cellStyle name="Normal 2 2 3 5 3 3 16" xfId="18597" xr:uid="{00000000-0005-0000-0000-00000D4E0000}"/>
    <cellStyle name="Normal 2 2 3 5 3 3 16 2" xfId="18598" xr:uid="{00000000-0005-0000-0000-00000E4E0000}"/>
    <cellStyle name="Normal 2 2 3 5 3 3 17" xfId="18599" xr:uid="{00000000-0005-0000-0000-00000F4E0000}"/>
    <cellStyle name="Normal 2 2 3 5 3 3 17 2" xfId="18600" xr:uid="{00000000-0005-0000-0000-0000104E0000}"/>
    <cellStyle name="Normal 2 2 3 5 3 3 18" xfId="18601" xr:uid="{00000000-0005-0000-0000-0000114E0000}"/>
    <cellStyle name="Normal 2 2 3 5 3 3 18 2" xfId="18602" xr:uid="{00000000-0005-0000-0000-0000124E0000}"/>
    <cellStyle name="Normal 2 2 3 5 3 3 19" xfId="18603" xr:uid="{00000000-0005-0000-0000-0000134E0000}"/>
    <cellStyle name="Normal 2 2 3 5 3 3 19 2" xfId="18604" xr:uid="{00000000-0005-0000-0000-0000144E0000}"/>
    <cellStyle name="Normal 2 2 3 5 3 3 2" xfId="18605" xr:uid="{00000000-0005-0000-0000-0000154E0000}"/>
    <cellStyle name="Normal 2 2 3 5 3 3 2 2" xfId="18606" xr:uid="{00000000-0005-0000-0000-0000164E0000}"/>
    <cellStyle name="Normal 2 2 3 5 3 3 20" xfId="18607" xr:uid="{00000000-0005-0000-0000-0000174E0000}"/>
    <cellStyle name="Normal 2 2 3 5 3 3 20 2" xfId="18608" xr:uid="{00000000-0005-0000-0000-0000184E0000}"/>
    <cellStyle name="Normal 2 2 3 5 3 3 21" xfId="18609" xr:uid="{00000000-0005-0000-0000-0000194E0000}"/>
    <cellStyle name="Normal 2 2 3 5 3 3 21 2" xfId="18610" xr:uid="{00000000-0005-0000-0000-00001A4E0000}"/>
    <cellStyle name="Normal 2 2 3 5 3 3 22" xfId="18611" xr:uid="{00000000-0005-0000-0000-00001B4E0000}"/>
    <cellStyle name="Normal 2 2 3 5 3 3 3" xfId="18612" xr:uid="{00000000-0005-0000-0000-00001C4E0000}"/>
    <cellStyle name="Normal 2 2 3 5 3 3 3 2" xfId="18613" xr:uid="{00000000-0005-0000-0000-00001D4E0000}"/>
    <cellStyle name="Normal 2 2 3 5 3 3 4" xfId="18614" xr:uid="{00000000-0005-0000-0000-00001E4E0000}"/>
    <cellStyle name="Normal 2 2 3 5 3 3 4 2" xfId="18615" xr:uid="{00000000-0005-0000-0000-00001F4E0000}"/>
    <cellStyle name="Normal 2 2 3 5 3 3 5" xfId="18616" xr:uid="{00000000-0005-0000-0000-0000204E0000}"/>
    <cellStyle name="Normal 2 2 3 5 3 3 5 2" xfId="18617" xr:uid="{00000000-0005-0000-0000-0000214E0000}"/>
    <cellStyle name="Normal 2 2 3 5 3 3 6" xfId="18618" xr:uid="{00000000-0005-0000-0000-0000224E0000}"/>
    <cellStyle name="Normal 2 2 3 5 3 3 6 2" xfId="18619" xr:uid="{00000000-0005-0000-0000-0000234E0000}"/>
    <cellStyle name="Normal 2 2 3 5 3 3 7" xfId="18620" xr:uid="{00000000-0005-0000-0000-0000244E0000}"/>
    <cellStyle name="Normal 2 2 3 5 3 3 7 2" xfId="18621" xr:uid="{00000000-0005-0000-0000-0000254E0000}"/>
    <cellStyle name="Normal 2 2 3 5 3 3 8" xfId="18622" xr:uid="{00000000-0005-0000-0000-0000264E0000}"/>
    <cellStyle name="Normal 2 2 3 5 3 3 8 2" xfId="18623" xr:uid="{00000000-0005-0000-0000-0000274E0000}"/>
    <cellStyle name="Normal 2 2 3 5 3 3 9" xfId="18624" xr:uid="{00000000-0005-0000-0000-0000284E0000}"/>
    <cellStyle name="Normal 2 2 3 5 3 3 9 2" xfId="18625" xr:uid="{00000000-0005-0000-0000-0000294E0000}"/>
    <cellStyle name="Normal 2 2 3 5 3 4" xfId="18626" xr:uid="{00000000-0005-0000-0000-00002A4E0000}"/>
    <cellStyle name="Normal 2 2 3 5 3 4 2" xfId="18627" xr:uid="{00000000-0005-0000-0000-00002B4E0000}"/>
    <cellStyle name="Normal 2 2 3 5 3 5" xfId="18628" xr:uid="{00000000-0005-0000-0000-00002C4E0000}"/>
    <cellStyle name="Normal 2 2 3 5 3 5 2" xfId="18629" xr:uid="{00000000-0005-0000-0000-00002D4E0000}"/>
    <cellStyle name="Normal 2 2 3 5 3 6" xfId="18630" xr:uid="{00000000-0005-0000-0000-00002E4E0000}"/>
    <cellStyle name="Normal 2 2 3 5 3 6 2" xfId="18631" xr:uid="{00000000-0005-0000-0000-00002F4E0000}"/>
    <cellStyle name="Normal 2 2 3 5 3 7" xfId="18632" xr:uid="{00000000-0005-0000-0000-0000304E0000}"/>
    <cellStyle name="Normal 2 2 3 5 3 7 2" xfId="18633" xr:uid="{00000000-0005-0000-0000-0000314E0000}"/>
    <cellStyle name="Normal 2 2 3 5 3 8" xfId="18634" xr:uid="{00000000-0005-0000-0000-0000324E0000}"/>
    <cellStyle name="Normal 2 2 3 5 3 8 2" xfId="18635" xr:uid="{00000000-0005-0000-0000-0000334E0000}"/>
    <cellStyle name="Normal 2 2 3 5 3 9" xfId="18636" xr:uid="{00000000-0005-0000-0000-0000344E0000}"/>
    <cellStyle name="Normal 2 2 3 5 3 9 2" xfId="18637" xr:uid="{00000000-0005-0000-0000-0000354E0000}"/>
    <cellStyle name="Normal 2 2 3 5 4" xfId="18638" xr:uid="{00000000-0005-0000-0000-0000364E0000}"/>
    <cellStyle name="Normal 2 2 3 5 4 10" xfId="18639" xr:uid="{00000000-0005-0000-0000-0000374E0000}"/>
    <cellStyle name="Normal 2 2 3 5 4 10 2" xfId="18640" xr:uid="{00000000-0005-0000-0000-0000384E0000}"/>
    <cellStyle name="Normal 2 2 3 5 4 11" xfId="18641" xr:uid="{00000000-0005-0000-0000-0000394E0000}"/>
    <cellStyle name="Normal 2 2 3 5 4 11 2" xfId="18642" xr:uid="{00000000-0005-0000-0000-00003A4E0000}"/>
    <cellStyle name="Normal 2 2 3 5 4 12" xfId="18643" xr:uid="{00000000-0005-0000-0000-00003B4E0000}"/>
    <cellStyle name="Normal 2 2 3 5 4 12 2" xfId="18644" xr:uid="{00000000-0005-0000-0000-00003C4E0000}"/>
    <cellStyle name="Normal 2 2 3 5 4 13" xfId="18645" xr:uid="{00000000-0005-0000-0000-00003D4E0000}"/>
    <cellStyle name="Normal 2 2 3 5 4 13 2" xfId="18646" xr:uid="{00000000-0005-0000-0000-00003E4E0000}"/>
    <cellStyle name="Normal 2 2 3 5 4 14" xfId="18647" xr:uid="{00000000-0005-0000-0000-00003F4E0000}"/>
    <cellStyle name="Normal 2 2 3 5 4 14 2" xfId="18648" xr:uid="{00000000-0005-0000-0000-0000404E0000}"/>
    <cellStyle name="Normal 2 2 3 5 4 15" xfId="18649" xr:uid="{00000000-0005-0000-0000-0000414E0000}"/>
    <cellStyle name="Normal 2 2 3 5 4 15 2" xfId="18650" xr:uid="{00000000-0005-0000-0000-0000424E0000}"/>
    <cellStyle name="Normal 2 2 3 5 4 16" xfId="18651" xr:uid="{00000000-0005-0000-0000-0000434E0000}"/>
    <cellStyle name="Normal 2 2 3 5 4 16 2" xfId="18652" xr:uid="{00000000-0005-0000-0000-0000444E0000}"/>
    <cellStyle name="Normal 2 2 3 5 4 17" xfId="18653" xr:uid="{00000000-0005-0000-0000-0000454E0000}"/>
    <cellStyle name="Normal 2 2 3 5 4 17 2" xfId="18654" xr:uid="{00000000-0005-0000-0000-0000464E0000}"/>
    <cellStyle name="Normal 2 2 3 5 4 18" xfId="18655" xr:uid="{00000000-0005-0000-0000-0000474E0000}"/>
    <cellStyle name="Normal 2 2 3 5 4 18 2" xfId="18656" xr:uid="{00000000-0005-0000-0000-0000484E0000}"/>
    <cellStyle name="Normal 2 2 3 5 4 19" xfId="18657" xr:uid="{00000000-0005-0000-0000-0000494E0000}"/>
    <cellStyle name="Normal 2 2 3 5 4 19 2" xfId="18658" xr:uid="{00000000-0005-0000-0000-00004A4E0000}"/>
    <cellStyle name="Normal 2 2 3 5 4 2" xfId="18659" xr:uid="{00000000-0005-0000-0000-00004B4E0000}"/>
    <cellStyle name="Normal 2 2 3 5 4 2 10" xfId="18660" xr:uid="{00000000-0005-0000-0000-00004C4E0000}"/>
    <cellStyle name="Normal 2 2 3 5 4 2 10 2" xfId="18661" xr:uid="{00000000-0005-0000-0000-00004D4E0000}"/>
    <cellStyle name="Normal 2 2 3 5 4 2 11" xfId="18662" xr:uid="{00000000-0005-0000-0000-00004E4E0000}"/>
    <cellStyle name="Normal 2 2 3 5 4 2 11 2" xfId="18663" xr:uid="{00000000-0005-0000-0000-00004F4E0000}"/>
    <cellStyle name="Normal 2 2 3 5 4 2 12" xfId="18664" xr:uid="{00000000-0005-0000-0000-0000504E0000}"/>
    <cellStyle name="Normal 2 2 3 5 4 2 12 2" xfId="18665" xr:uid="{00000000-0005-0000-0000-0000514E0000}"/>
    <cellStyle name="Normal 2 2 3 5 4 2 13" xfId="18666" xr:uid="{00000000-0005-0000-0000-0000524E0000}"/>
    <cellStyle name="Normal 2 2 3 5 4 2 13 2" xfId="18667" xr:uid="{00000000-0005-0000-0000-0000534E0000}"/>
    <cellStyle name="Normal 2 2 3 5 4 2 14" xfId="18668" xr:uid="{00000000-0005-0000-0000-0000544E0000}"/>
    <cellStyle name="Normal 2 2 3 5 4 2 14 2" xfId="18669" xr:uid="{00000000-0005-0000-0000-0000554E0000}"/>
    <cellStyle name="Normal 2 2 3 5 4 2 15" xfId="18670" xr:uid="{00000000-0005-0000-0000-0000564E0000}"/>
    <cellStyle name="Normal 2 2 3 5 4 2 15 2" xfId="18671" xr:uid="{00000000-0005-0000-0000-0000574E0000}"/>
    <cellStyle name="Normal 2 2 3 5 4 2 16" xfId="18672" xr:uid="{00000000-0005-0000-0000-0000584E0000}"/>
    <cellStyle name="Normal 2 2 3 5 4 2 16 2" xfId="18673" xr:uid="{00000000-0005-0000-0000-0000594E0000}"/>
    <cellStyle name="Normal 2 2 3 5 4 2 17" xfId="18674" xr:uid="{00000000-0005-0000-0000-00005A4E0000}"/>
    <cellStyle name="Normal 2 2 3 5 4 2 17 2" xfId="18675" xr:uid="{00000000-0005-0000-0000-00005B4E0000}"/>
    <cellStyle name="Normal 2 2 3 5 4 2 18" xfId="18676" xr:uid="{00000000-0005-0000-0000-00005C4E0000}"/>
    <cellStyle name="Normal 2 2 3 5 4 2 18 2" xfId="18677" xr:uid="{00000000-0005-0000-0000-00005D4E0000}"/>
    <cellStyle name="Normal 2 2 3 5 4 2 19" xfId="18678" xr:uid="{00000000-0005-0000-0000-00005E4E0000}"/>
    <cellStyle name="Normal 2 2 3 5 4 2 19 2" xfId="18679" xr:uid="{00000000-0005-0000-0000-00005F4E0000}"/>
    <cellStyle name="Normal 2 2 3 5 4 2 2" xfId="18680" xr:uid="{00000000-0005-0000-0000-0000604E0000}"/>
    <cellStyle name="Normal 2 2 3 5 4 2 2 2" xfId="18681" xr:uid="{00000000-0005-0000-0000-0000614E0000}"/>
    <cellStyle name="Normal 2 2 3 5 4 2 20" xfId="18682" xr:uid="{00000000-0005-0000-0000-0000624E0000}"/>
    <cellStyle name="Normal 2 2 3 5 4 2 20 2" xfId="18683" xr:uid="{00000000-0005-0000-0000-0000634E0000}"/>
    <cellStyle name="Normal 2 2 3 5 4 2 21" xfId="18684" xr:uid="{00000000-0005-0000-0000-0000644E0000}"/>
    <cellStyle name="Normal 2 2 3 5 4 2 21 2" xfId="18685" xr:uid="{00000000-0005-0000-0000-0000654E0000}"/>
    <cellStyle name="Normal 2 2 3 5 4 2 22" xfId="18686" xr:uid="{00000000-0005-0000-0000-0000664E0000}"/>
    <cellStyle name="Normal 2 2 3 5 4 2 3" xfId="18687" xr:uid="{00000000-0005-0000-0000-0000674E0000}"/>
    <cellStyle name="Normal 2 2 3 5 4 2 3 2" xfId="18688" xr:uid="{00000000-0005-0000-0000-0000684E0000}"/>
    <cellStyle name="Normal 2 2 3 5 4 2 4" xfId="18689" xr:uid="{00000000-0005-0000-0000-0000694E0000}"/>
    <cellStyle name="Normal 2 2 3 5 4 2 4 2" xfId="18690" xr:uid="{00000000-0005-0000-0000-00006A4E0000}"/>
    <cellStyle name="Normal 2 2 3 5 4 2 5" xfId="18691" xr:uid="{00000000-0005-0000-0000-00006B4E0000}"/>
    <cellStyle name="Normal 2 2 3 5 4 2 5 2" xfId="18692" xr:uid="{00000000-0005-0000-0000-00006C4E0000}"/>
    <cellStyle name="Normal 2 2 3 5 4 2 6" xfId="18693" xr:uid="{00000000-0005-0000-0000-00006D4E0000}"/>
    <cellStyle name="Normal 2 2 3 5 4 2 6 2" xfId="18694" xr:uid="{00000000-0005-0000-0000-00006E4E0000}"/>
    <cellStyle name="Normal 2 2 3 5 4 2 7" xfId="18695" xr:uid="{00000000-0005-0000-0000-00006F4E0000}"/>
    <cellStyle name="Normal 2 2 3 5 4 2 7 2" xfId="18696" xr:uid="{00000000-0005-0000-0000-0000704E0000}"/>
    <cellStyle name="Normal 2 2 3 5 4 2 8" xfId="18697" xr:uid="{00000000-0005-0000-0000-0000714E0000}"/>
    <cellStyle name="Normal 2 2 3 5 4 2 8 2" xfId="18698" xr:uid="{00000000-0005-0000-0000-0000724E0000}"/>
    <cellStyle name="Normal 2 2 3 5 4 2 9" xfId="18699" xr:uid="{00000000-0005-0000-0000-0000734E0000}"/>
    <cellStyle name="Normal 2 2 3 5 4 2 9 2" xfId="18700" xr:uid="{00000000-0005-0000-0000-0000744E0000}"/>
    <cellStyle name="Normal 2 2 3 5 4 20" xfId="18701" xr:uid="{00000000-0005-0000-0000-0000754E0000}"/>
    <cellStyle name="Normal 2 2 3 5 4 20 2" xfId="18702" xr:uid="{00000000-0005-0000-0000-0000764E0000}"/>
    <cellStyle name="Normal 2 2 3 5 4 21" xfId="18703" xr:uid="{00000000-0005-0000-0000-0000774E0000}"/>
    <cellStyle name="Normal 2 2 3 5 4 21 2" xfId="18704" xr:uid="{00000000-0005-0000-0000-0000784E0000}"/>
    <cellStyle name="Normal 2 2 3 5 4 22" xfId="18705" xr:uid="{00000000-0005-0000-0000-0000794E0000}"/>
    <cellStyle name="Normal 2 2 3 5 4 22 2" xfId="18706" xr:uid="{00000000-0005-0000-0000-00007A4E0000}"/>
    <cellStyle name="Normal 2 2 3 5 4 23" xfId="18707" xr:uid="{00000000-0005-0000-0000-00007B4E0000}"/>
    <cellStyle name="Normal 2 2 3 5 4 23 2" xfId="18708" xr:uid="{00000000-0005-0000-0000-00007C4E0000}"/>
    <cellStyle name="Normal 2 2 3 5 4 24" xfId="18709" xr:uid="{00000000-0005-0000-0000-00007D4E0000}"/>
    <cellStyle name="Normal 2 2 3 5 4 3" xfId="18710" xr:uid="{00000000-0005-0000-0000-00007E4E0000}"/>
    <cellStyle name="Normal 2 2 3 5 4 3 10" xfId="18711" xr:uid="{00000000-0005-0000-0000-00007F4E0000}"/>
    <cellStyle name="Normal 2 2 3 5 4 3 10 2" xfId="18712" xr:uid="{00000000-0005-0000-0000-0000804E0000}"/>
    <cellStyle name="Normal 2 2 3 5 4 3 11" xfId="18713" xr:uid="{00000000-0005-0000-0000-0000814E0000}"/>
    <cellStyle name="Normal 2 2 3 5 4 3 11 2" xfId="18714" xr:uid="{00000000-0005-0000-0000-0000824E0000}"/>
    <cellStyle name="Normal 2 2 3 5 4 3 12" xfId="18715" xr:uid="{00000000-0005-0000-0000-0000834E0000}"/>
    <cellStyle name="Normal 2 2 3 5 4 3 12 2" xfId="18716" xr:uid="{00000000-0005-0000-0000-0000844E0000}"/>
    <cellStyle name="Normal 2 2 3 5 4 3 13" xfId="18717" xr:uid="{00000000-0005-0000-0000-0000854E0000}"/>
    <cellStyle name="Normal 2 2 3 5 4 3 13 2" xfId="18718" xr:uid="{00000000-0005-0000-0000-0000864E0000}"/>
    <cellStyle name="Normal 2 2 3 5 4 3 14" xfId="18719" xr:uid="{00000000-0005-0000-0000-0000874E0000}"/>
    <cellStyle name="Normal 2 2 3 5 4 3 14 2" xfId="18720" xr:uid="{00000000-0005-0000-0000-0000884E0000}"/>
    <cellStyle name="Normal 2 2 3 5 4 3 15" xfId="18721" xr:uid="{00000000-0005-0000-0000-0000894E0000}"/>
    <cellStyle name="Normal 2 2 3 5 4 3 15 2" xfId="18722" xr:uid="{00000000-0005-0000-0000-00008A4E0000}"/>
    <cellStyle name="Normal 2 2 3 5 4 3 16" xfId="18723" xr:uid="{00000000-0005-0000-0000-00008B4E0000}"/>
    <cellStyle name="Normal 2 2 3 5 4 3 16 2" xfId="18724" xr:uid="{00000000-0005-0000-0000-00008C4E0000}"/>
    <cellStyle name="Normal 2 2 3 5 4 3 17" xfId="18725" xr:uid="{00000000-0005-0000-0000-00008D4E0000}"/>
    <cellStyle name="Normal 2 2 3 5 4 3 17 2" xfId="18726" xr:uid="{00000000-0005-0000-0000-00008E4E0000}"/>
    <cellStyle name="Normal 2 2 3 5 4 3 18" xfId="18727" xr:uid="{00000000-0005-0000-0000-00008F4E0000}"/>
    <cellStyle name="Normal 2 2 3 5 4 3 18 2" xfId="18728" xr:uid="{00000000-0005-0000-0000-0000904E0000}"/>
    <cellStyle name="Normal 2 2 3 5 4 3 19" xfId="18729" xr:uid="{00000000-0005-0000-0000-0000914E0000}"/>
    <cellStyle name="Normal 2 2 3 5 4 3 19 2" xfId="18730" xr:uid="{00000000-0005-0000-0000-0000924E0000}"/>
    <cellStyle name="Normal 2 2 3 5 4 3 2" xfId="18731" xr:uid="{00000000-0005-0000-0000-0000934E0000}"/>
    <cellStyle name="Normal 2 2 3 5 4 3 2 2" xfId="18732" xr:uid="{00000000-0005-0000-0000-0000944E0000}"/>
    <cellStyle name="Normal 2 2 3 5 4 3 20" xfId="18733" xr:uid="{00000000-0005-0000-0000-0000954E0000}"/>
    <cellStyle name="Normal 2 2 3 5 4 3 20 2" xfId="18734" xr:uid="{00000000-0005-0000-0000-0000964E0000}"/>
    <cellStyle name="Normal 2 2 3 5 4 3 21" xfId="18735" xr:uid="{00000000-0005-0000-0000-0000974E0000}"/>
    <cellStyle name="Normal 2 2 3 5 4 3 21 2" xfId="18736" xr:uid="{00000000-0005-0000-0000-0000984E0000}"/>
    <cellStyle name="Normal 2 2 3 5 4 3 22" xfId="18737" xr:uid="{00000000-0005-0000-0000-0000994E0000}"/>
    <cellStyle name="Normal 2 2 3 5 4 3 3" xfId="18738" xr:uid="{00000000-0005-0000-0000-00009A4E0000}"/>
    <cellStyle name="Normal 2 2 3 5 4 3 3 2" xfId="18739" xr:uid="{00000000-0005-0000-0000-00009B4E0000}"/>
    <cellStyle name="Normal 2 2 3 5 4 3 4" xfId="18740" xr:uid="{00000000-0005-0000-0000-00009C4E0000}"/>
    <cellStyle name="Normal 2 2 3 5 4 3 4 2" xfId="18741" xr:uid="{00000000-0005-0000-0000-00009D4E0000}"/>
    <cellStyle name="Normal 2 2 3 5 4 3 5" xfId="18742" xr:uid="{00000000-0005-0000-0000-00009E4E0000}"/>
    <cellStyle name="Normal 2 2 3 5 4 3 5 2" xfId="18743" xr:uid="{00000000-0005-0000-0000-00009F4E0000}"/>
    <cellStyle name="Normal 2 2 3 5 4 3 6" xfId="18744" xr:uid="{00000000-0005-0000-0000-0000A04E0000}"/>
    <cellStyle name="Normal 2 2 3 5 4 3 6 2" xfId="18745" xr:uid="{00000000-0005-0000-0000-0000A14E0000}"/>
    <cellStyle name="Normal 2 2 3 5 4 3 7" xfId="18746" xr:uid="{00000000-0005-0000-0000-0000A24E0000}"/>
    <cellStyle name="Normal 2 2 3 5 4 3 7 2" xfId="18747" xr:uid="{00000000-0005-0000-0000-0000A34E0000}"/>
    <cellStyle name="Normal 2 2 3 5 4 3 8" xfId="18748" xr:uid="{00000000-0005-0000-0000-0000A44E0000}"/>
    <cellStyle name="Normal 2 2 3 5 4 3 8 2" xfId="18749" xr:uid="{00000000-0005-0000-0000-0000A54E0000}"/>
    <cellStyle name="Normal 2 2 3 5 4 3 9" xfId="18750" xr:uid="{00000000-0005-0000-0000-0000A64E0000}"/>
    <cellStyle name="Normal 2 2 3 5 4 3 9 2" xfId="18751" xr:uid="{00000000-0005-0000-0000-0000A74E0000}"/>
    <cellStyle name="Normal 2 2 3 5 4 4" xfId="18752" xr:uid="{00000000-0005-0000-0000-0000A84E0000}"/>
    <cellStyle name="Normal 2 2 3 5 4 4 2" xfId="18753" xr:uid="{00000000-0005-0000-0000-0000A94E0000}"/>
    <cellStyle name="Normal 2 2 3 5 4 5" xfId="18754" xr:uid="{00000000-0005-0000-0000-0000AA4E0000}"/>
    <cellStyle name="Normal 2 2 3 5 4 5 2" xfId="18755" xr:uid="{00000000-0005-0000-0000-0000AB4E0000}"/>
    <cellStyle name="Normal 2 2 3 5 4 6" xfId="18756" xr:uid="{00000000-0005-0000-0000-0000AC4E0000}"/>
    <cellStyle name="Normal 2 2 3 5 4 6 2" xfId="18757" xr:uid="{00000000-0005-0000-0000-0000AD4E0000}"/>
    <cellStyle name="Normal 2 2 3 5 4 7" xfId="18758" xr:uid="{00000000-0005-0000-0000-0000AE4E0000}"/>
    <cellStyle name="Normal 2 2 3 5 4 7 2" xfId="18759" xr:uid="{00000000-0005-0000-0000-0000AF4E0000}"/>
    <cellStyle name="Normal 2 2 3 5 4 8" xfId="18760" xr:uid="{00000000-0005-0000-0000-0000B04E0000}"/>
    <cellStyle name="Normal 2 2 3 5 4 8 2" xfId="18761" xr:uid="{00000000-0005-0000-0000-0000B14E0000}"/>
    <cellStyle name="Normal 2 2 3 5 4 9" xfId="18762" xr:uid="{00000000-0005-0000-0000-0000B24E0000}"/>
    <cellStyle name="Normal 2 2 3 5 4 9 2" xfId="18763" xr:uid="{00000000-0005-0000-0000-0000B34E0000}"/>
    <cellStyle name="Normal 2 2 3 5 5" xfId="18764" xr:uid="{00000000-0005-0000-0000-0000B44E0000}"/>
    <cellStyle name="Normal 2 2 3 5 5 10" xfId="18765" xr:uid="{00000000-0005-0000-0000-0000B54E0000}"/>
    <cellStyle name="Normal 2 2 3 5 5 10 2" xfId="18766" xr:uid="{00000000-0005-0000-0000-0000B64E0000}"/>
    <cellStyle name="Normal 2 2 3 5 5 11" xfId="18767" xr:uid="{00000000-0005-0000-0000-0000B74E0000}"/>
    <cellStyle name="Normal 2 2 3 5 5 11 2" xfId="18768" xr:uid="{00000000-0005-0000-0000-0000B84E0000}"/>
    <cellStyle name="Normal 2 2 3 5 5 12" xfId="18769" xr:uid="{00000000-0005-0000-0000-0000B94E0000}"/>
    <cellStyle name="Normal 2 2 3 5 5 12 2" xfId="18770" xr:uid="{00000000-0005-0000-0000-0000BA4E0000}"/>
    <cellStyle name="Normal 2 2 3 5 5 13" xfId="18771" xr:uid="{00000000-0005-0000-0000-0000BB4E0000}"/>
    <cellStyle name="Normal 2 2 3 5 5 13 2" xfId="18772" xr:uid="{00000000-0005-0000-0000-0000BC4E0000}"/>
    <cellStyle name="Normal 2 2 3 5 5 14" xfId="18773" xr:uid="{00000000-0005-0000-0000-0000BD4E0000}"/>
    <cellStyle name="Normal 2 2 3 5 5 14 2" xfId="18774" xr:uid="{00000000-0005-0000-0000-0000BE4E0000}"/>
    <cellStyle name="Normal 2 2 3 5 5 15" xfId="18775" xr:uid="{00000000-0005-0000-0000-0000BF4E0000}"/>
    <cellStyle name="Normal 2 2 3 5 5 15 2" xfId="18776" xr:uid="{00000000-0005-0000-0000-0000C04E0000}"/>
    <cellStyle name="Normal 2 2 3 5 5 16" xfId="18777" xr:uid="{00000000-0005-0000-0000-0000C14E0000}"/>
    <cellStyle name="Normal 2 2 3 5 5 16 2" xfId="18778" xr:uid="{00000000-0005-0000-0000-0000C24E0000}"/>
    <cellStyle name="Normal 2 2 3 5 5 17" xfId="18779" xr:uid="{00000000-0005-0000-0000-0000C34E0000}"/>
    <cellStyle name="Normal 2 2 3 5 5 17 2" xfId="18780" xr:uid="{00000000-0005-0000-0000-0000C44E0000}"/>
    <cellStyle name="Normal 2 2 3 5 5 18" xfId="18781" xr:uid="{00000000-0005-0000-0000-0000C54E0000}"/>
    <cellStyle name="Normal 2 2 3 5 5 18 2" xfId="18782" xr:uid="{00000000-0005-0000-0000-0000C64E0000}"/>
    <cellStyle name="Normal 2 2 3 5 5 19" xfId="18783" xr:uid="{00000000-0005-0000-0000-0000C74E0000}"/>
    <cellStyle name="Normal 2 2 3 5 5 19 2" xfId="18784" xr:uid="{00000000-0005-0000-0000-0000C84E0000}"/>
    <cellStyle name="Normal 2 2 3 5 5 2" xfId="18785" xr:uid="{00000000-0005-0000-0000-0000C94E0000}"/>
    <cellStyle name="Normal 2 2 3 5 5 2 10" xfId="18786" xr:uid="{00000000-0005-0000-0000-0000CA4E0000}"/>
    <cellStyle name="Normal 2 2 3 5 5 2 10 2" xfId="18787" xr:uid="{00000000-0005-0000-0000-0000CB4E0000}"/>
    <cellStyle name="Normal 2 2 3 5 5 2 11" xfId="18788" xr:uid="{00000000-0005-0000-0000-0000CC4E0000}"/>
    <cellStyle name="Normal 2 2 3 5 5 2 11 2" xfId="18789" xr:uid="{00000000-0005-0000-0000-0000CD4E0000}"/>
    <cellStyle name="Normal 2 2 3 5 5 2 12" xfId="18790" xr:uid="{00000000-0005-0000-0000-0000CE4E0000}"/>
    <cellStyle name="Normal 2 2 3 5 5 2 12 2" xfId="18791" xr:uid="{00000000-0005-0000-0000-0000CF4E0000}"/>
    <cellStyle name="Normal 2 2 3 5 5 2 13" xfId="18792" xr:uid="{00000000-0005-0000-0000-0000D04E0000}"/>
    <cellStyle name="Normal 2 2 3 5 5 2 13 2" xfId="18793" xr:uid="{00000000-0005-0000-0000-0000D14E0000}"/>
    <cellStyle name="Normal 2 2 3 5 5 2 14" xfId="18794" xr:uid="{00000000-0005-0000-0000-0000D24E0000}"/>
    <cellStyle name="Normal 2 2 3 5 5 2 14 2" xfId="18795" xr:uid="{00000000-0005-0000-0000-0000D34E0000}"/>
    <cellStyle name="Normal 2 2 3 5 5 2 15" xfId="18796" xr:uid="{00000000-0005-0000-0000-0000D44E0000}"/>
    <cellStyle name="Normal 2 2 3 5 5 2 15 2" xfId="18797" xr:uid="{00000000-0005-0000-0000-0000D54E0000}"/>
    <cellStyle name="Normal 2 2 3 5 5 2 16" xfId="18798" xr:uid="{00000000-0005-0000-0000-0000D64E0000}"/>
    <cellStyle name="Normal 2 2 3 5 5 2 16 2" xfId="18799" xr:uid="{00000000-0005-0000-0000-0000D74E0000}"/>
    <cellStyle name="Normal 2 2 3 5 5 2 17" xfId="18800" xr:uid="{00000000-0005-0000-0000-0000D84E0000}"/>
    <cellStyle name="Normal 2 2 3 5 5 2 17 2" xfId="18801" xr:uid="{00000000-0005-0000-0000-0000D94E0000}"/>
    <cellStyle name="Normal 2 2 3 5 5 2 18" xfId="18802" xr:uid="{00000000-0005-0000-0000-0000DA4E0000}"/>
    <cellStyle name="Normal 2 2 3 5 5 2 18 2" xfId="18803" xr:uid="{00000000-0005-0000-0000-0000DB4E0000}"/>
    <cellStyle name="Normal 2 2 3 5 5 2 19" xfId="18804" xr:uid="{00000000-0005-0000-0000-0000DC4E0000}"/>
    <cellStyle name="Normal 2 2 3 5 5 2 19 2" xfId="18805" xr:uid="{00000000-0005-0000-0000-0000DD4E0000}"/>
    <cellStyle name="Normal 2 2 3 5 5 2 2" xfId="18806" xr:uid="{00000000-0005-0000-0000-0000DE4E0000}"/>
    <cellStyle name="Normal 2 2 3 5 5 2 2 2" xfId="18807" xr:uid="{00000000-0005-0000-0000-0000DF4E0000}"/>
    <cellStyle name="Normal 2 2 3 5 5 2 20" xfId="18808" xr:uid="{00000000-0005-0000-0000-0000E04E0000}"/>
    <cellStyle name="Normal 2 2 3 5 5 2 20 2" xfId="18809" xr:uid="{00000000-0005-0000-0000-0000E14E0000}"/>
    <cellStyle name="Normal 2 2 3 5 5 2 21" xfId="18810" xr:uid="{00000000-0005-0000-0000-0000E24E0000}"/>
    <cellStyle name="Normal 2 2 3 5 5 2 21 2" xfId="18811" xr:uid="{00000000-0005-0000-0000-0000E34E0000}"/>
    <cellStyle name="Normal 2 2 3 5 5 2 22" xfId="18812" xr:uid="{00000000-0005-0000-0000-0000E44E0000}"/>
    <cellStyle name="Normal 2 2 3 5 5 2 3" xfId="18813" xr:uid="{00000000-0005-0000-0000-0000E54E0000}"/>
    <cellStyle name="Normal 2 2 3 5 5 2 3 2" xfId="18814" xr:uid="{00000000-0005-0000-0000-0000E64E0000}"/>
    <cellStyle name="Normal 2 2 3 5 5 2 4" xfId="18815" xr:uid="{00000000-0005-0000-0000-0000E74E0000}"/>
    <cellStyle name="Normal 2 2 3 5 5 2 4 2" xfId="18816" xr:uid="{00000000-0005-0000-0000-0000E84E0000}"/>
    <cellStyle name="Normal 2 2 3 5 5 2 5" xfId="18817" xr:uid="{00000000-0005-0000-0000-0000E94E0000}"/>
    <cellStyle name="Normal 2 2 3 5 5 2 5 2" xfId="18818" xr:uid="{00000000-0005-0000-0000-0000EA4E0000}"/>
    <cellStyle name="Normal 2 2 3 5 5 2 6" xfId="18819" xr:uid="{00000000-0005-0000-0000-0000EB4E0000}"/>
    <cellStyle name="Normal 2 2 3 5 5 2 6 2" xfId="18820" xr:uid="{00000000-0005-0000-0000-0000EC4E0000}"/>
    <cellStyle name="Normal 2 2 3 5 5 2 7" xfId="18821" xr:uid="{00000000-0005-0000-0000-0000ED4E0000}"/>
    <cellStyle name="Normal 2 2 3 5 5 2 7 2" xfId="18822" xr:uid="{00000000-0005-0000-0000-0000EE4E0000}"/>
    <cellStyle name="Normal 2 2 3 5 5 2 8" xfId="18823" xr:uid="{00000000-0005-0000-0000-0000EF4E0000}"/>
    <cellStyle name="Normal 2 2 3 5 5 2 8 2" xfId="18824" xr:uid="{00000000-0005-0000-0000-0000F04E0000}"/>
    <cellStyle name="Normal 2 2 3 5 5 2 9" xfId="18825" xr:uid="{00000000-0005-0000-0000-0000F14E0000}"/>
    <cellStyle name="Normal 2 2 3 5 5 2 9 2" xfId="18826" xr:uid="{00000000-0005-0000-0000-0000F24E0000}"/>
    <cellStyle name="Normal 2 2 3 5 5 20" xfId="18827" xr:uid="{00000000-0005-0000-0000-0000F34E0000}"/>
    <cellStyle name="Normal 2 2 3 5 5 20 2" xfId="18828" xr:uid="{00000000-0005-0000-0000-0000F44E0000}"/>
    <cellStyle name="Normal 2 2 3 5 5 21" xfId="18829" xr:uid="{00000000-0005-0000-0000-0000F54E0000}"/>
    <cellStyle name="Normal 2 2 3 5 5 21 2" xfId="18830" xr:uid="{00000000-0005-0000-0000-0000F64E0000}"/>
    <cellStyle name="Normal 2 2 3 5 5 22" xfId="18831" xr:uid="{00000000-0005-0000-0000-0000F74E0000}"/>
    <cellStyle name="Normal 2 2 3 5 5 22 2" xfId="18832" xr:uid="{00000000-0005-0000-0000-0000F84E0000}"/>
    <cellStyle name="Normal 2 2 3 5 5 23" xfId="18833" xr:uid="{00000000-0005-0000-0000-0000F94E0000}"/>
    <cellStyle name="Normal 2 2 3 5 5 23 2" xfId="18834" xr:uid="{00000000-0005-0000-0000-0000FA4E0000}"/>
    <cellStyle name="Normal 2 2 3 5 5 24" xfId="18835" xr:uid="{00000000-0005-0000-0000-0000FB4E0000}"/>
    <cellStyle name="Normal 2 2 3 5 5 3" xfId="18836" xr:uid="{00000000-0005-0000-0000-0000FC4E0000}"/>
    <cellStyle name="Normal 2 2 3 5 5 3 10" xfId="18837" xr:uid="{00000000-0005-0000-0000-0000FD4E0000}"/>
    <cellStyle name="Normal 2 2 3 5 5 3 10 2" xfId="18838" xr:uid="{00000000-0005-0000-0000-0000FE4E0000}"/>
    <cellStyle name="Normal 2 2 3 5 5 3 11" xfId="18839" xr:uid="{00000000-0005-0000-0000-0000FF4E0000}"/>
    <cellStyle name="Normal 2 2 3 5 5 3 11 2" xfId="18840" xr:uid="{00000000-0005-0000-0000-0000004F0000}"/>
    <cellStyle name="Normal 2 2 3 5 5 3 12" xfId="18841" xr:uid="{00000000-0005-0000-0000-0000014F0000}"/>
    <cellStyle name="Normal 2 2 3 5 5 3 12 2" xfId="18842" xr:uid="{00000000-0005-0000-0000-0000024F0000}"/>
    <cellStyle name="Normal 2 2 3 5 5 3 13" xfId="18843" xr:uid="{00000000-0005-0000-0000-0000034F0000}"/>
    <cellStyle name="Normal 2 2 3 5 5 3 13 2" xfId="18844" xr:uid="{00000000-0005-0000-0000-0000044F0000}"/>
    <cellStyle name="Normal 2 2 3 5 5 3 14" xfId="18845" xr:uid="{00000000-0005-0000-0000-0000054F0000}"/>
    <cellStyle name="Normal 2 2 3 5 5 3 14 2" xfId="18846" xr:uid="{00000000-0005-0000-0000-0000064F0000}"/>
    <cellStyle name="Normal 2 2 3 5 5 3 15" xfId="18847" xr:uid="{00000000-0005-0000-0000-0000074F0000}"/>
    <cellStyle name="Normal 2 2 3 5 5 3 15 2" xfId="18848" xr:uid="{00000000-0005-0000-0000-0000084F0000}"/>
    <cellStyle name="Normal 2 2 3 5 5 3 16" xfId="18849" xr:uid="{00000000-0005-0000-0000-0000094F0000}"/>
    <cellStyle name="Normal 2 2 3 5 5 3 16 2" xfId="18850" xr:uid="{00000000-0005-0000-0000-00000A4F0000}"/>
    <cellStyle name="Normal 2 2 3 5 5 3 17" xfId="18851" xr:uid="{00000000-0005-0000-0000-00000B4F0000}"/>
    <cellStyle name="Normal 2 2 3 5 5 3 17 2" xfId="18852" xr:uid="{00000000-0005-0000-0000-00000C4F0000}"/>
    <cellStyle name="Normal 2 2 3 5 5 3 18" xfId="18853" xr:uid="{00000000-0005-0000-0000-00000D4F0000}"/>
    <cellStyle name="Normal 2 2 3 5 5 3 18 2" xfId="18854" xr:uid="{00000000-0005-0000-0000-00000E4F0000}"/>
    <cellStyle name="Normal 2 2 3 5 5 3 19" xfId="18855" xr:uid="{00000000-0005-0000-0000-00000F4F0000}"/>
    <cellStyle name="Normal 2 2 3 5 5 3 19 2" xfId="18856" xr:uid="{00000000-0005-0000-0000-0000104F0000}"/>
    <cellStyle name="Normal 2 2 3 5 5 3 2" xfId="18857" xr:uid="{00000000-0005-0000-0000-0000114F0000}"/>
    <cellStyle name="Normal 2 2 3 5 5 3 2 2" xfId="18858" xr:uid="{00000000-0005-0000-0000-0000124F0000}"/>
    <cellStyle name="Normal 2 2 3 5 5 3 20" xfId="18859" xr:uid="{00000000-0005-0000-0000-0000134F0000}"/>
    <cellStyle name="Normal 2 2 3 5 5 3 20 2" xfId="18860" xr:uid="{00000000-0005-0000-0000-0000144F0000}"/>
    <cellStyle name="Normal 2 2 3 5 5 3 21" xfId="18861" xr:uid="{00000000-0005-0000-0000-0000154F0000}"/>
    <cellStyle name="Normal 2 2 3 5 5 3 21 2" xfId="18862" xr:uid="{00000000-0005-0000-0000-0000164F0000}"/>
    <cellStyle name="Normal 2 2 3 5 5 3 22" xfId="18863" xr:uid="{00000000-0005-0000-0000-0000174F0000}"/>
    <cellStyle name="Normal 2 2 3 5 5 3 3" xfId="18864" xr:uid="{00000000-0005-0000-0000-0000184F0000}"/>
    <cellStyle name="Normal 2 2 3 5 5 3 3 2" xfId="18865" xr:uid="{00000000-0005-0000-0000-0000194F0000}"/>
    <cellStyle name="Normal 2 2 3 5 5 3 4" xfId="18866" xr:uid="{00000000-0005-0000-0000-00001A4F0000}"/>
    <cellStyle name="Normal 2 2 3 5 5 3 4 2" xfId="18867" xr:uid="{00000000-0005-0000-0000-00001B4F0000}"/>
    <cellStyle name="Normal 2 2 3 5 5 3 5" xfId="18868" xr:uid="{00000000-0005-0000-0000-00001C4F0000}"/>
    <cellStyle name="Normal 2 2 3 5 5 3 5 2" xfId="18869" xr:uid="{00000000-0005-0000-0000-00001D4F0000}"/>
    <cellStyle name="Normal 2 2 3 5 5 3 6" xfId="18870" xr:uid="{00000000-0005-0000-0000-00001E4F0000}"/>
    <cellStyle name="Normal 2 2 3 5 5 3 6 2" xfId="18871" xr:uid="{00000000-0005-0000-0000-00001F4F0000}"/>
    <cellStyle name="Normal 2 2 3 5 5 3 7" xfId="18872" xr:uid="{00000000-0005-0000-0000-0000204F0000}"/>
    <cellStyle name="Normal 2 2 3 5 5 3 7 2" xfId="18873" xr:uid="{00000000-0005-0000-0000-0000214F0000}"/>
    <cellStyle name="Normal 2 2 3 5 5 3 8" xfId="18874" xr:uid="{00000000-0005-0000-0000-0000224F0000}"/>
    <cellStyle name="Normal 2 2 3 5 5 3 8 2" xfId="18875" xr:uid="{00000000-0005-0000-0000-0000234F0000}"/>
    <cellStyle name="Normal 2 2 3 5 5 3 9" xfId="18876" xr:uid="{00000000-0005-0000-0000-0000244F0000}"/>
    <cellStyle name="Normal 2 2 3 5 5 3 9 2" xfId="18877" xr:uid="{00000000-0005-0000-0000-0000254F0000}"/>
    <cellStyle name="Normal 2 2 3 5 5 4" xfId="18878" xr:uid="{00000000-0005-0000-0000-0000264F0000}"/>
    <cellStyle name="Normal 2 2 3 5 5 4 2" xfId="18879" xr:uid="{00000000-0005-0000-0000-0000274F0000}"/>
    <cellStyle name="Normal 2 2 3 5 5 5" xfId="18880" xr:uid="{00000000-0005-0000-0000-0000284F0000}"/>
    <cellStyle name="Normal 2 2 3 5 5 5 2" xfId="18881" xr:uid="{00000000-0005-0000-0000-0000294F0000}"/>
    <cellStyle name="Normal 2 2 3 5 5 6" xfId="18882" xr:uid="{00000000-0005-0000-0000-00002A4F0000}"/>
    <cellStyle name="Normal 2 2 3 5 5 6 2" xfId="18883" xr:uid="{00000000-0005-0000-0000-00002B4F0000}"/>
    <cellStyle name="Normal 2 2 3 5 5 7" xfId="18884" xr:uid="{00000000-0005-0000-0000-00002C4F0000}"/>
    <cellStyle name="Normal 2 2 3 5 5 7 2" xfId="18885" xr:uid="{00000000-0005-0000-0000-00002D4F0000}"/>
    <cellStyle name="Normal 2 2 3 5 5 8" xfId="18886" xr:uid="{00000000-0005-0000-0000-00002E4F0000}"/>
    <cellStyle name="Normal 2 2 3 5 5 8 2" xfId="18887" xr:uid="{00000000-0005-0000-0000-00002F4F0000}"/>
    <cellStyle name="Normal 2 2 3 5 5 9" xfId="18888" xr:uid="{00000000-0005-0000-0000-0000304F0000}"/>
    <cellStyle name="Normal 2 2 3 5 5 9 2" xfId="18889" xr:uid="{00000000-0005-0000-0000-0000314F0000}"/>
    <cellStyle name="Normal 2 2 3 5 6" xfId="18890" xr:uid="{00000000-0005-0000-0000-0000324F0000}"/>
    <cellStyle name="Normal 2 2 3 5 6 10" xfId="18891" xr:uid="{00000000-0005-0000-0000-0000334F0000}"/>
    <cellStyle name="Normal 2 2 3 5 6 10 2" xfId="18892" xr:uid="{00000000-0005-0000-0000-0000344F0000}"/>
    <cellStyle name="Normal 2 2 3 5 6 11" xfId="18893" xr:uid="{00000000-0005-0000-0000-0000354F0000}"/>
    <cellStyle name="Normal 2 2 3 5 6 11 2" xfId="18894" xr:uid="{00000000-0005-0000-0000-0000364F0000}"/>
    <cellStyle name="Normal 2 2 3 5 6 12" xfId="18895" xr:uid="{00000000-0005-0000-0000-0000374F0000}"/>
    <cellStyle name="Normal 2 2 3 5 6 12 2" xfId="18896" xr:uid="{00000000-0005-0000-0000-0000384F0000}"/>
    <cellStyle name="Normal 2 2 3 5 6 13" xfId="18897" xr:uid="{00000000-0005-0000-0000-0000394F0000}"/>
    <cellStyle name="Normal 2 2 3 5 6 13 2" xfId="18898" xr:uid="{00000000-0005-0000-0000-00003A4F0000}"/>
    <cellStyle name="Normal 2 2 3 5 6 14" xfId="18899" xr:uid="{00000000-0005-0000-0000-00003B4F0000}"/>
    <cellStyle name="Normal 2 2 3 5 6 14 2" xfId="18900" xr:uid="{00000000-0005-0000-0000-00003C4F0000}"/>
    <cellStyle name="Normal 2 2 3 5 6 15" xfId="18901" xr:uid="{00000000-0005-0000-0000-00003D4F0000}"/>
    <cellStyle name="Normal 2 2 3 5 6 15 2" xfId="18902" xr:uid="{00000000-0005-0000-0000-00003E4F0000}"/>
    <cellStyle name="Normal 2 2 3 5 6 16" xfId="18903" xr:uid="{00000000-0005-0000-0000-00003F4F0000}"/>
    <cellStyle name="Normal 2 2 3 5 6 16 2" xfId="18904" xr:uid="{00000000-0005-0000-0000-0000404F0000}"/>
    <cellStyle name="Normal 2 2 3 5 6 17" xfId="18905" xr:uid="{00000000-0005-0000-0000-0000414F0000}"/>
    <cellStyle name="Normal 2 2 3 5 6 17 2" xfId="18906" xr:uid="{00000000-0005-0000-0000-0000424F0000}"/>
    <cellStyle name="Normal 2 2 3 5 6 18" xfId="18907" xr:uid="{00000000-0005-0000-0000-0000434F0000}"/>
    <cellStyle name="Normal 2 2 3 5 6 18 2" xfId="18908" xr:uid="{00000000-0005-0000-0000-0000444F0000}"/>
    <cellStyle name="Normal 2 2 3 5 6 19" xfId="18909" xr:uid="{00000000-0005-0000-0000-0000454F0000}"/>
    <cellStyle name="Normal 2 2 3 5 6 19 2" xfId="18910" xr:uid="{00000000-0005-0000-0000-0000464F0000}"/>
    <cellStyle name="Normal 2 2 3 5 6 2" xfId="18911" xr:uid="{00000000-0005-0000-0000-0000474F0000}"/>
    <cellStyle name="Normal 2 2 3 5 6 2 2" xfId="18912" xr:uid="{00000000-0005-0000-0000-0000484F0000}"/>
    <cellStyle name="Normal 2 2 3 5 6 20" xfId="18913" xr:uid="{00000000-0005-0000-0000-0000494F0000}"/>
    <cellStyle name="Normal 2 2 3 5 6 20 2" xfId="18914" xr:uid="{00000000-0005-0000-0000-00004A4F0000}"/>
    <cellStyle name="Normal 2 2 3 5 6 21" xfId="18915" xr:uid="{00000000-0005-0000-0000-00004B4F0000}"/>
    <cellStyle name="Normal 2 2 3 5 6 21 2" xfId="18916" xr:uid="{00000000-0005-0000-0000-00004C4F0000}"/>
    <cellStyle name="Normal 2 2 3 5 6 22" xfId="18917" xr:uid="{00000000-0005-0000-0000-00004D4F0000}"/>
    <cellStyle name="Normal 2 2 3 5 6 3" xfId="18918" xr:uid="{00000000-0005-0000-0000-00004E4F0000}"/>
    <cellStyle name="Normal 2 2 3 5 6 3 2" xfId="18919" xr:uid="{00000000-0005-0000-0000-00004F4F0000}"/>
    <cellStyle name="Normal 2 2 3 5 6 4" xfId="18920" xr:uid="{00000000-0005-0000-0000-0000504F0000}"/>
    <cellStyle name="Normal 2 2 3 5 6 4 2" xfId="18921" xr:uid="{00000000-0005-0000-0000-0000514F0000}"/>
    <cellStyle name="Normal 2 2 3 5 6 5" xfId="18922" xr:uid="{00000000-0005-0000-0000-0000524F0000}"/>
    <cellStyle name="Normal 2 2 3 5 6 5 2" xfId="18923" xr:uid="{00000000-0005-0000-0000-0000534F0000}"/>
    <cellStyle name="Normal 2 2 3 5 6 6" xfId="18924" xr:uid="{00000000-0005-0000-0000-0000544F0000}"/>
    <cellStyle name="Normal 2 2 3 5 6 6 2" xfId="18925" xr:uid="{00000000-0005-0000-0000-0000554F0000}"/>
    <cellStyle name="Normal 2 2 3 5 6 7" xfId="18926" xr:uid="{00000000-0005-0000-0000-0000564F0000}"/>
    <cellStyle name="Normal 2 2 3 5 6 7 2" xfId="18927" xr:uid="{00000000-0005-0000-0000-0000574F0000}"/>
    <cellStyle name="Normal 2 2 3 5 6 8" xfId="18928" xr:uid="{00000000-0005-0000-0000-0000584F0000}"/>
    <cellStyle name="Normal 2 2 3 5 6 8 2" xfId="18929" xr:uid="{00000000-0005-0000-0000-0000594F0000}"/>
    <cellStyle name="Normal 2 2 3 5 6 9" xfId="18930" xr:uid="{00000000-0005-0000-0000-00005A4F0000}"/>
    <cellStyle name="Normal 2 2 3 5 6 9 2" xfId="18931" xr:uid="{00000000-0005-0000-0000-00005B4F0000}"/>
    <cellStyle name="Normal 2 2 3 5 7" xfId="18932" xr:uid="{00000000-0005-0000-0000-00005C4F0000}"/>
    <cellStyle name="Normal 2 2 3 5 7 10" xfId="18933" xr:uid="{00000000-0005-0000-0000-00005D4F0000}"/>
    <cellStyle name="Normal 2 2 3 5 7 10 2" xfId="18934" xr:uid="{00000000-0005-0000-0000-00005E4F0000}"/>
    <cellStyle name="Normal 2 2 3 5 7 11" xfId="18935" xr:uid="{00000000-0005-0000-0000-00005F4F0000}"/>
    <cellStyle name="Normal 2 2 3 5 7 11 2" xfId="18936" xr:uid="{00000000-0005-0000-0000-0000604F0000}"/>
    <cellStyle name="Normal 2 2 3 5 7 12" xfId="18937" xr:uid="{00000000-0005-0000-0000-0000614F0000}"/>
    <cellStyle name="Normal 2 2 3 5 7 12 2" xfId="18938" xr:uid="{00000000-0005-0000-0000-0000624F0000}"/>
    <cellStyle name="Normal 2 2 3 5 7 13" xfId="18939" xr:uid="{00000000-0005-0000-0000-0000634F0000}"/>
    <cellStyle name="Normal 2 2 3 5 7 13 2" xfId="18940" xr:uid="{00000000-0005-0000-0000-0000644F0000}"/>
    <cellStyle name="Normal 2 2 3 5 7 14" xfId="18941" xr:uid="{00000000-0005-0000-0000-0000654F0000}"/>
    <cellStyle name="Normal 2 2 3 5 7 14 2" xfId="18942" xr:uid="{00000000-0005-0000-0000-0000664F0000}"/>
    <cellStyle name="Normal 2 2 3 5 7 15" xfId="18943" xr:uid="{00000000-0005-0000-0000-0000674F0000}"/>
    <cellStyle name="Normal 2 2 3 5 7 15 2" xfId="18944" xr:uid="{00000000-0005-0000-0000-0000684F0000}"/>
    <cellStyle name="Normal 2 2 3 5 7 16" xfId="18945" xr:uid="{00000000-0005-0000-0000-0000694F0000}"/>
    <cellStyle name="Normal 2 2 3 5 7 16 2" xfId="18946" xr:uid="{00000000-0005-0000-0000-00006A4F0000}"/>
    <cellStyle name="Normal 2 2 3 5 7 17" xfId="18947" xr:uid="{00000000-0005-0000-0000-00006B4F0000}"/>
    <cellStyle name="Normal 2 2 3 5 7 17 2" xfId="18948" xr:uid="{00000000-0005-0000-0000-00006C4F0000}"/>
    <cellStyle name="Normal 2 2 3 5 7 18" xfId="18949" xr:uid="{00000000-0005-0000-0000-00006D4F0000}"/>
    <cellStyle name="Normal 2 2 3 5 7 18 2" xfId="18950" xr:uid="{00000000-0005-0000-0000-00006E4F0000}"/>
    <cellStyle name="Normal 2 2 3 5 7 19" xfId="18951" xr:uid="{00000000-0005-0000-0000-00006F4F0000}"/>
    <cellStyle name="Normal 2 2 3 5 7 19 2" xfId="18952" xr:uid="{00000000-0005-0000-0000-0000704F0000}"/>
    <cellStyle name="Normal 2 2 3 5 7 2" xfId="18953" xr:uid="{00000000-0005-0000-0000-0000714F0000}"/>
    <cellStyle name="Normal 2 2 3 5 7 2 2" xfId="18954" xr:uid="{00000000-0005-0000-0000-0000724F0000}"/>
    <cellStyle name="Normal 2 2 3 5 7 20" xfId="18955" xr:uid="{00000000-0005-0000-0000-0000734F0000}"/>
    <cellStyle name="Normal 2 2 3 5 7 20 2" xfId="18956" xr:uid="{00000000-0005-0000-0000-0000744F0000}"/>
    <cellStyle name="Normal 2 2 3 5 7 21" xfId="18957" xr:uid="{00000000-0005-0000-0000-0000754F0000}"/>
    <cellStyle name="Normal 2 2 3 5 7 21 2" xfId="18958" xr:uid="{00000000-0005-0000-0000-0000764F0000}"/>
    <cellStyle name="Normal 2 2 3 5 7 22" xfId="18959" xr:uid="{00000000-0005-0000-0000-0000774F0000}"/>
    <cellStyle name="Normal 2 2 3 5 7 3" xfId="18960" xr:uid="{00000000-0005-0000-0000-0000784F0000}"/>
    <cellStyle name="Normal 2 2 3 5 7 3 2" xfId="18961" xr:uid="{00000000-0005-0000-0000-0000794F0000}"/>
    <cellStyle name="Normal 2 2 3 5 7 4" xfId="18962" xr:uid="{00000000-0005-0000-0000-00007A4F0000}"/>
    <cellStyle name="Normal 2 2 3 5 7 4 2" xfId="18963" xr:uid="{00000000-0005-0000-0000-00007B4F0000}"/>
    <cellStyle name="Normal 2 2 3 5 7 5" xfId="18964" xr:uid="{00000000-0005-0000-0000-00007C4F0000}"/>
    <cellStyle name="Normal 2 2 3 5 7 5 2" xfId="18965" xr:uid="{00000000-0005-0000-0000-00007D4F0000}"/>
    <cellStyle name="Normal 2 2 3 5 7 6" xfId="18966" xr:uid="{00000000-0005-0000-0000-00007E4F0000}"/>
    <cellStyle name="Normal 2 2 3 5 7 6 2" xfId="18967" xr:uid="{00000000-0005-0000-0000-00007F4F0000}"/>
    <cellStyle name="Normal 2 2 3 5 7 7" xfId="18968" xr:uid="{00000000-0005-0000-0000-0000804F0000}"/>
    <cellStyle name="Normal 2 2 3 5 7 7 2" xfId="18969" xr:uid="{00000000-0005-0000-0000-0000814F0000}"/>
    <cellStyle name="Normal 2 2 3 5 7 8" xfId="18970" xr:uid="{00000000-0005-0000-0000-0000824F0000}"/>
    <cellStyle name="Normal 2 2 3 5 7 8 2" xfId="18971" xr:uid="{00000000-0005-0000-0000-0000834F0000}"/>
    <cellStyle name="Normal 2 2 3 5 7 9" xfId="18972" xr:uid="{00000000-0005-0000-0000-0000844F0000}"/>
    <cellStyle name="Normal 2 2 3 5 7 9 2" xfId="18973" xr:uid="{00000000-0005-0000-0000-0000854F0000}"/>
    <cellStyle name="Normal 2 2 3 5 8" xfId="18974" xr:uid="{00000000-0005-0000-0000-0000864F0000}"/>
    <cellStyle name="Normal 2 2 3 5 8 2" xfId="18975" xr:uid="{00000000-0005-0000-0000-0000874F0000}"/>
    <cellStyle name="Normal 2 2 3 5 9" xfId="18976" xr:uid="{00000000-0005-0000-0000-0000884F0000}"/>
    <cellStyle name="Normal 2 2 3 5 9 2" xfId="18977" xr:uid="{00000000-0005-0000-0000-0000894F0000}"/>
    <cellStyle name="Normal 2 2 3 6" xfId="18978" xr:uid="{00000000-0005-0000-0000-00008A4F0000}"/>
    <cellStyle name="Normal 2 2 3 6 10" xfId="18979" xr:uid="{00000000-0005-0000-0000-00008B4F0000}"/>
    <cellStyle name="Normal 2 2 3 6 10 2" xfId="18980" xr:uid="{00000000-0005-0000-0000-00008C4F0000}"/>
    <cellStyle name="Normal 2 2 3 6 11" xfId="18981" xr:uid="{00000000-0005-0000-0000-00008D4F0000}"/>
    <cellStyle name="Normal 2 2 3 6 11 2" xfId="18982" xr:uid="{00000000-0005-0000-0000-00008E4F0000}"/>
    <cellStyle name="Normal 2 2 3 6 12" xfId="18983" xr:uid="{00000000-0005-0000-0000-00008F4F0000}"/>
    <cellStyle name="Normal 2 2 3 6 12 2" xfId="18984" xr:uid="{00000000-0005-0000-0000-0000904F0000}"/>
    <cellStyle name="Normal 2 2 3 6 13" xfId="18985" xr:uid="{00000000-0005-0000-0000-0000914F0000}"/>
    <cellStyle name="Normal 2 2 3 6 13 2" xfId="18986" xr:uid="{00000000-0005-0000-0000-0000924F0000}"/>
    <cellStyle name="Normal 2 2 3 6 14" xfId="18987" xr:uid="{00000000-0005-0000-0000-0000934F0000}"/>
    <cellStyle name="Normal 2 2 3 6 14 2" xfId="18988" xr:uid="{00000000-0005-0000-0000-0000944F0000}"/>
    <cellStyle name="Normal 2 2 3 6 15" xfId="18989" xr:uid="{00000000-0005-0000-0000-0000954F0000}"/>
    <cellStyle name="Normal 2 2 3 6 15 2" xfId="18990" xr:uid="{00000000-0005-0000-0000-0000964F0000}"/>
    <cellStyle name="Normal 2 2 3 6 16" xfId="18991" xr:uid="{00000000-0005-0000-0000-0000974F0000}"/>
    <cellStyle name="Normal 2 2 3 6 16 2" xfId="18992" xr:uid="{00000000-0005-0000-0000-0000984F0000}"/>
    <cellStyle name="Normal 2 2 3 6 17" xfId="18993" xr:uid="{00000000-0005-0000-0000-0000994F0000}"/>
    <cellStyle name="Normal 2 2 3 6 17 2" xfId="18994" xr:uid="{00000000-0005-0000-0000-00009A4F0000}"/>
    <cellStyle name="Normal 2 2 3 6 18" xfId="18995" xr:uid="{00000000-0005-0000-0000-00009B4F0000}"/>
    <cellStyle name="Normal 2 2 3 6 18 2" xfId="18996" xr:uid="{00000000-0005-0000-0000-00009C4F0000}"/>
    <cellStyle name="Normal 2 2 3 6 19" xfId="18997" xr:uid="{00000000-0005-0000-0000-00009D4F0000}"/>
    <cellStyle name="Normal 2 2 3 6 19 2" xfId="18998" xr:uid="{00000000-0005-0000-0000-00009E4F0000}"/>
    <cellStyle name="Normal 2 2 3 6 2" xfId="18999" xr:uid="{00000000-0005-0000-0000-00009F4F0000}"/>
    <cellStyle name="Normal 2 2 3 6 2 10" xfId="19000" xr:uid="{00000000-0005-0000-0000-0000A04F0000}"/>
    <cellStyle name="Normal 2 2 3 6 2 10 2" xfId="19001" xr:uid="{00000000-0005-0000-0000-0000A14F0000}"/>
    <cellStyle name="Normal 2 2 3 6 2 11" xfId="19002" xr:uid="{00000000-0005-0000-0000-0000A24F0000}"/>
    <cellStyle name="Normal 2 2 3 6 2 11 2" xfId="19003" xr:uid="{00000000-0005-0000-0000-0000A34F0000}"/>
    <cellStyle name="Normal 2 2 3 6 2 12" xfId="19004" xr:uid="{00000000-0005-0000-0000-0000A44F0000}"/>
    <cellStyle name="Normal 2 2 3 6 2 12 2" xfId="19005" xr:uid="{00000000-0005-0000-0000-0000A54F0000}"/>
    <cellStyle name="Normal 2 2 3 6 2 13" xfId="19006" xr:uid="{00000000-0005-0000-0000-0000A64F0000}"/>
    <cellStyle name="Normal 2 2 3 6 2 13 2" xfId="19007" xr:uid="{00000000-0005-0000-0000-0000A74F0000}"/>
    <cellStyle name="Normal 2 2 3 6 2 14" xfId="19008" xr:uid="{00000000-0005-0000-0000-0000A84F0000}"/>
    <cellStyle name="Normal 2 2 3 6 2 14 2" xfId="19009" xr:uid="{00000000-0005-0000-0000-0000A94F0000}"/>
    <cellStyle name="Normal 2 2 3 6 2 15" xfId="19010" xr:uid="{00000000-0005-0000-0000-0000AA4F0000}"/>
    <cellStyle name="Normal 2 2 3 6 2 15 2" xfId="19011" xr:uid="{00000000-0005-0000-0000-0000AB4F0000}"/>
    <cellStyle name="Normal 2 2 3 6 2 16" xfId="19012" xr:uid="{00000000-0005-0000-0000-0000AC4F0000}"/>
    <cellStyle name="Normal 2 2 3 6 2 16 2" xfId="19013" xr:uid="{00000000-0005-0000-0000-0000AD4F0000}"/>
    <cellStyle name="Normal 2 2 3 6 2 17" xfId="19014" xr:uid="{00000000-0005-0000-0000-0000AE4F0000}"/>
    <cellStyle name="Normal 2 2 3 6 2 17 2" xfId="19015" xr:uid="{00000000-0005-0000-0000-0000AF4F0000}"/>
    <cellStyle name="Normal 2 2 3 6 2 18" xfId="19016" xr:uid="{00000000-0005-0000-0000-0000B04F0000}"/>
    <cellStyle name="Normal 2 2 3 6 2 18 2" xfId="19017" xr:uid="{00000000-0005-0000-0000-0000B14F0000}"/>
    <cellStyle name="Normal 2 2 3 6 2 19" xfId="19018" xr:uid="{00000000-0005-0000-0000-0000B24F0000}"/>
    <cellStyle name="Normal 2 2 3 6 2 19 2" xfId="19019" xr:uid="{00000000-0005-0000-0000-0000B34F0000}"/>
    <cellStyle name="Normal 2 2 3 6 2 2" xfId="19020" xr:uid="{00000000-0005-0000-0000-0000B44F0000}"/>
    <cellStyle name="Normal 2 2 3 6 2 2 10" xfId="19021" xr:uid="{00000000-0005-0000-0000-0000B54F0000}"/>
    <cellStyle name="Normal 2 2 3 6 2 2 10 2" xfId="19022" xr:uid="{00000000-0005-0000-0000-0000B64F0000}"/>
    <cellStyle name="Normal 2 2 3 6 2 2 11" xfId="19023" xr:uid="{00000000-0005-0000-0000-0000B74F0000}"/>
    <cellStyle name="Normal 2 2 3 6 2 2 11 2" xfId="19024" xr:uid="{00000000-0005-0000-0000-0000B84F0000}"/>
    <cellStyle name="Normal 2 2 3 6 2 2 12" xfId="19025" xr:uid="{00000000-0005-0000-0000-0000B94F0000}"/>
    <cellStyle name="Normal 2 2 3 6 2 2 12 2" xfId="19026" xr:uid="{00000000-0005-0000-0000-0000BA4F0000}"/>
    <cellStyle name="Normal 2 2 3 6 2 2 13" xfId="19027" xr:uid="{00000000-0005-0000-0000-0000BB4F0000}"/>
    <cellStyle name="Normal 2 2 3 6 2 2 13 2" xfId="19028" xr:uid="{00000000-0005-0000-0000-0000BC4F0000}"/>
    <cellStyle name="Normal 2 2 3 6 2 2 14" xfId="19029" xr:uid="{00000000-0005-0000-0000-0000BD4F0000}"/>
    <cellStyle name="Normal 2 2 3 6 2 2 14 2" xfId="19030" xr:uid="{00000000-0005-0000-0000-0000BE4F0000}"/>
    <cellStyle name="Normal 2 2 3 6 2 2 15" xfId="19031" xr:uid="{00000000-0005-0000-0000-0000BF4F0000}"/>
    <cellStyle name="Normal 2 2 3 6 2 2 15 2" xfId="19032" xr:uid="{00000000-0005-0000-0000-0000C04F0000}"/>
    <cellStyle name="Normal 2 2 3 6 2 2 16" xfId="19033" xr:uid="{00000000-0005-0000-0000-0000C14F0000}"/>
    <cellStyle name="Normal 2 2 3 6 2 2 16 2" xfId="19034" xr:uid="{00000000-0005-0000-0000-0000C24F0000}"/>
    <cellStyle name="Normal 2 2 3 6 2 2 17" xfId="19035" xr:uid="{00000000-0005-0000-0000-0000C34F0000}"/>
    <cellStyle name="Normal 2 2 3 6 2 2 17 2" xfId="19036" xr:uid="{00000000-0005-0000-0000-0000C44F0000}"/>
    <cellStyle name="Normal 2 2 3 6 2 2 18" xfId="19037" xr:uid="{00000000-0005-0000-0000-0000C54F0000}"/>
    <cellStyle name="Normal 2 2 3 6 2 2 18 2" xfId="19038" xr:uid="{00000000-0005-0000-0000-0000C64F0000}"/>
    <cellStyle name="Normal 2 2 3 6 2 2 19" xfId="19039" xr:uid="{00000000-0005-0000-0000-0000C74F0000}"/>
    <cellStyle name="Normal 2 2 3 6 2 2 19 2" xfId="19040" xr:uid="{00000000-0005-0000-0000-0000C84F0000}"/>
    <cellStyle name="Normal 2 2 3 6 2 2 2" xfId="19041" xr:uid="{00000000-0005-0000-0000-0000C94F0000}"/>
    <cellStyle name="Normal 2 2 3 6 2 2 2 10" xfId="19042" xr:uid="{00000000-0005-0000-0000-0000CA4F0000}"/>
    <cellStyle name="Normal 2 2 3 6 2 2 2 10 2" xfId="19043" xr:uid="{00000000-0005-0000-0000-0000CB4F0000}"/>
    <cellStyle name="Normal 2 2 3 6 2 2 2 11" xfId="19044" xr:uid="{00000000-0005-0000-0000-0000CC4F0000}"/>
    <cellStyle name="Normal 2 2 3 6 2 2 2 11 2" xfId="19045" xr:uid="{00000000-0005-0000-0000-0000CD4F0000}"/>
    <cellStyle name="Normal 2 2 3 6 2 2 2 12" xfId="19046" xr:uid="{00000000-0005-0000-0000-0000CE4F0000}"/>
    <cellStyle name="Normal 2 2 3 6 2 2 2 12 2" xfId="19047" xr:uid="{00000000-0005-0000-0000-0000CF4F0000}"/>
    <cellStyle name="Normal 2 2 3 6 2 2 2 13" xfId="19048" xr:uid="{00000000-0005-0000-0000-0000D04F0000}"/>
    <cellStyle name="Normal 2 2 3 6 2 2 2 13 2" xfId="19049" xr:uid="{00000000-0005-0000-0000-0000D14F0000}"/>
    <cellStyle name="Normal 2 2 3 6 2 2 2 14" xfId="19050" xr:uid="{00000000-0005-0000-0000-0000D24F0000}"/>
    <cellStyle name="Normal 2 2 3 6 2 2 2 14 2" xfId="19051" xr:uid="{00000000-0005-0000-0000-0000D34F0000}"/>
    <cellStyle name="Normal 2 2 3 6 2 2 2 15" xfId="19052" xr:uid="{00000000-0005-0000-0000-0000D44F0000}"/>
    <cellStyle name="Normal 2 2 3 6 2 2 2 15 2" xfId="19053" xr:uid="{00000000-0005-0000-0000-0000D54F0000}"/>
    <cellStyle name="Normal 2 2 3 6 2 2 2 16" xfId="19054" xr:uid="{00000000-0005-0000-0000-0000D64F0000}"/>
    <cellStyle name="Normal 2 2 3 6 2 2 2 16 2" xfId="19055" xr:uid="{00000000-0005-0000-0000-0000D74F0000}"/>
    <cellStyle name="Normal 2 2 3 6 2 2 2 17" xfId="19056" xr:uid="{00000000-0005-0000-0000-0000D84F0000}"/>
    <cellStyle name="Normal 2 2 3 6 2 2 2 17 2" xfId="19057" xr:uid="{00000000-0005-0000-0000-0000D94F0000}"/>
    <cellStyle name="Normal 2 2 3 6 2 2 2 18" xfId="19058" xr:uid="{00000000-0005-0000-0000-0000DA4F0000}"/>
    <cellStyle name="Normal 2 2 3 6 2 2 2 18 2" xfId="19059" xr:uid="{00000000-0005-0000-0000-0000DB4F0000}"/>
    <cellStyle name="Normal 2 2 3 6 2 2 2 19" xfId="19060" xr:uid="{00000000-0005-0000-0000-0000DC4F0000}"/>
    <cellStyle name="Normal 2 2 3 6 2 2 2 19 2" xfId="19061" xr:uid="{00000000-0005-0000-0000-0000DD4F0000}"/>
    <cellStyle name="Normal 2 2 3 6 2 2 2 2" xfId="19062" xr:uid="{00000000-0005-0000-0000-0000DE4F0000}"/>
    <cellStyle name="Normal 2 2 3 6 2 2 2 2 2" xfId="19063" xr:uid="{00000000-0005-0000-0000-0000DF4F0000}"/>
    <cellStyle name="Normal 2 2 3 6 2 2 2 20" xfId="19064" xr:uid="{00000000-0005-0000-0000-0000E04F0000}"/>
    <cellStyle name="Normal 2 2 3 6 2 2 2 20 2" xfId="19065" xr:uid="{00000000-0005-0000-0000-0000E14F0000}"/>
    <cellStyle name="Normal 2 2 3 6 2 2 2 21" xfId="19066" xr:uid="{00000000-0005-0000-0000-0000E24F0000}"/>
    <cellStyle name="Normal 2 2 3 6 2 2 2 21 2" xfId="19067" xr:uid="{00000000-0005-0000-0000-0000E34F0000}"/>
    <cellStyle name="Normal 2 2 3 6 2 2 2 22" xfId="19068" xr:uid="{00000000-0005-0000-0000-0000E44F0000}"/>
    <cellStyle name="Normal 2 2 3 6 2 2 2 3" xfId="19069" xr:uid="{00000000-0005-0000-0000-0000E54F0000}"/>
    <cellStyle name="Normal 2 2 3 6 2 2 2 3 2" xfId="19070" xr:uid="{00000000-0005-0000-0000-0000E64F0000}"/>
    <cellStyle name="Normal 2 2 3 6 2 2 2 4" xfId="19071" xr:uid="{00000000-0005-0000-0000-0000E74F0000}"/>
    <cellStyle name="Normal 2 2 3 6 2 2 2 4 2" xfId="19072" xr:uid="{00000000-0005-0000-0000-0000E84F0000}"/>
    <cellStyle name="Normal 2 2 3 6 2 2 2 5" xfId="19073" xr:uid="{00000000-0005-0000-0000-0000E94F0000}"/>
    <cellStyle name="Normal 2 2 3 6 2 2 2 5 2" xfId="19074" xr:uid="{00000000-0005-0000-0000-0000EA4F0000}"/>
    <cellStyle name="Normal 2 2 3 6 2 2 2 6" xfId="19075" xr:uid="{00000000-0005-0000-0000-0000EB4F0000}"/>
    <cellStyle name="Normal 2 2 3 6 2 2 2 6 2" xfId="19076" xr:uid="{00000000-0005-0000-0000-0000EC4F0000}"/>
    <cellStyle name="Normal 2 2 3 6 2 2 2 7" xfId="19077" xr:uid="{00000000-0005-0000-0000-0000ED4F0000}"/>
    <cellStyle name="Normal 2 2 3 6 2 2 2 7 2" xfId="19078" xr:uid="{00000000-0005-0000-0000-0000EE4F0000}"/>
    <cellStyle name="Normal 2 2 3 6 2 2 2 8" xfId="19079" xr:uid="{00000000-0005-0000-0000-0000EF4F0000}"/>
    <cellStyle name="Normal 2 2 3 6 2 2 2 8 2" xfId="19080" xr:uid="{00000000-0005-0000-0000-0000F04F0000}"/>
    <cellStyle name="Normal 2 2 3 6 2 2 2 9" xfId="19081" xr:uid="{00000000-0005-0000-0000-0000F14F0000}"/>
    <cellStyle name="Normal 2 2 3 6 2 2 2 9 2" xfId="19082" xr:uid="{00000000-0005-0000-0000-0000F24F0000}"/>
    <cellStyle name="Normal 2 2 3 6 2 2 20" xfId="19083" xr:uid="{00000000-0005-0000-0000-0000F34F0000}"/>
    <cellStyle name="Normal 2 2 3 6 2 2 20 2" xfId="19084" xr:uid="{00000000-0005-0000-0000-0000F44F0000}"/>
    <cellStyle name="Normal 2 2 3 6 2 2 21" xfId="19085" xr:uid="{00000000-0005-0000-0000-0000F54F0000}"/>
    <cellStyle name="Normal 2 2 3 6 2 2 21 2" xfId="19086" xr:uid="{00000000-0005-0000-0000-0000F64F0000}"/>
    <cellStyle name="Normal 2 2 3 6 2 2 22" xfId="19087" xr:uid="{00000000-0005-0000-0000-0000F74F0000}"/>
    <cellStyle name="Normal 2 2 3 6 2 2 22 2" xfId="19088" xr:uid="{00000000-0005-0000-0000-0000F84F0000}"/>
    <cellStyle name="Normal 2 2 3 6 2 2 23" xfId="19089" xr:uid="{00000000-0005-0000-0000-0000F94F0000}"/>
    <cellStyle name="Normal 2 2 3 6 2 2 23 2" xfId="19090" xr:uid="{00000000-0005-0000-0000-0000FA4F0000}"/>
    <cellStyle name="Normal 2 2 3 6 2 2 24" xfId="19091" xr:uid="{00000000-0005-0000-0000-0000FB4F0000}"/>
    <cellStyle name="Normal 2 2 3 6 2 2 3" xfId="19092" xr:uid="{00000000-0005-0000-0000-0000FC4F0000}"/>
    <cellStyle name="Normal 2 2 3 6 2 2 3 10" xfId="19093" xr:uid="{00000000-0005-0000-0000-0000FD4F0000}"/>
    <cellStyle name="Normal 2 2 3 6 2 2 3 10 2" xfId="19094" xr:uid="{00000000-0005-0000-0000-0000FE4F0000}"/>
    <cellStyle name="Normal 2 2 3 6 2 2 3 11" xfId="19095" xr:uid="{00000000-0005-0000-0000-0000FF4F0000}"/>
    <cellStyle name="Normal 2 2 3 6 2 2 3 11 2" xfId="19096" xr:uid="{00000000-0005-0000-0000-000000500000}"/>
    <cellStyle name="Normal 2 2 3 6 2 2 3 12" xfId="19097" xr:uid="{00000000-0005-0000-0000-000001500000}"/>
    <cellStyle name="Normal 2 2 3 6 2 2 3 12 2" xfId="19098" xr:uid="{00000000-0005-0000-0000-000002500000}"/>
    <cellStyle name="Normal 2 2 3 6 2 2 3 13" xfId="19099" xr:uid="{00000000-0005-0000-0000-000003500000}"/>
    <cellStyle name="Normal 2 2 3 6 2 2 3 13 2" xfId="19100" xr:uid="{00000000-0005-0000-0000-000004500000}"/>
    <cellStyle name="Normal 2 2 3 6 2 2 3 14" xfId="19101" xr:uid="{00000000-0005-0000-0000-000005500000}"/>
    <cellStyle name="Normal 2 2 3 6 2 2 3 14 2" xfId="19102" xr:uid="{00000000-0005-0000-0000-000006500000}"/>
    <cellStyle name="Normal 2 2 3 6 2 2 3 15" xfId="19103" xr:uid="{00000000-0005-0000-0000-000007500000}"/>
    <cellStyle name="Normal 2 2 3 6 2 2 3 15 2" xfId="19104" xr:uid="{00000000-0005-0000-0000-000008500000}"/>
    <cellStyle name="Normal 2 2 3 6 2 2 3 16" xfId="19105" xr:uid="{00000000-0005-0000-0000-000009500000}"/>
    <cellStyle name="Normal 2 2 3 6 2 2 3 16 2" xfId="19106" xr:uid="{00000000-0005-0000-0000-00000A500000}"/>
    <cellStyle name="Normal 2 2 3 6 2 2 3 17" xfId="19107" xr:uid="{00000000-0005-0000-0000-00000B500000}"/>
    <cellStyle name="Normal 2 2 3 6 2 2 3 17 2" xfId="19108" xr:uid="{00000000-0005-0000-0000-00000C500000}"/>
    <cellStyle name="Normal 2 2 3 6 2 2 3 18" xfId="19109" xr:uid="{00000000-0005-0000-0000-00000D500000}"/>
    <cellStyle name="Normal 2 2 3 6 2 2 3 18 2" xfId="19110" xr:uid="{00000000-0005-0000-0000-00000E500000}"/>
    <cellStyle name="Normal 2 2 3 6 2 2 3 19" xfId="19111" xr:uid="{00000000-0005-0000-0000-00000F500000}"/>
    <cellStyle name="Normal 2 2 3 6 2 2 3 19 2" xfId="19112" xr:uid="{00000000-0005-0000-0000-000010500000}"/>
    <cellStyle name="Normal 2 2 3 6 2 2 3 2" xfId="19113" xr:uid="{00000000-0005-0000-0000-000011500000}"/>
    <cellStyle name="Normal 2 2 3 6 2 2 3 2 2" xfId="19114" xr:uid="{00000000-0005-0000-0000-000012500000}"/>
    <cellStyle name="Normal 2 2 3 6 2 2 3 20" xfId="19115" xr:uid="{00000000-0005-0000-0000-000013500000}"/>
    <cellStyle name="Normal 2 2 3 6 2 2 3 20 2" xfId="19116" xr:uid="{00000000-0005-0000-0000-000014500000}"/>
    <cellStyle name="Normal 2 2 3 6 2 2 3 21" xfId="19117" xr:uid="{00000000-0005-0000-0000-000015500000}"/>
    <cellStyle name="Normal 2 2 3 6 2 2 3 21 2" xfId="19118" xr:uid="{00000000-0005-0000-0000-000016500000}"/>
    <cellStyle name="Normal 2 2 3 6 2 2 3 22" xfId="19119" xr:uid="{00000000-0005-0000-0000-000017500000}"/>
    <cellStyle name="Normal 2 2 3 6 2 2 3 3" xfId="19120" xr:uid="{00000000-0005-0000-0000-000018500000}"/>
    <cellStyle name="Normal 2 2 3 6 2 2 3 3 2" xfId="19121" xr:uid="{00000000-0005-0000-0000-000019500000}"/>
    <cellStyle name="Normal 2 2 3 6 2 2 3 4" xfId="19122" xr:uid="{00000000-0005-0000-0000-00001A500000}"/>
    <cellStyle name="Normal 2 2 3 6 2 2 3 4 2" xfId="19123" xr:uid="{00000000-0005-0000-0000-00001B500000}"/>
    <cellStyle name="Normal 2 2 3 6 2 2 3 5" xfId="19124" xr:uid="{00000000-0005-0000-0000-00001C500000}"/>
    <cellStyle name="Normal 2 2 3 6 2 2 3 5 2" xfId="19125" xr:uid="{00000000-0005-0000-0000-00001D500000}"/>
    <cellStyle name="Normal 2 2 3 6 2 2 3 6" xfId="19126" xr:uid="{00000000-0005-0000-0000-00001E500000}"/>
    <cellStyle name="Normal 2 2 3 6 2 2 3 6 2" xfId="19127" xr:uid="{00000000-0005-0000-0000-00001F500000}"/>
    <cellStyle name="Normal 2 2 3 6 2 2 3 7" xfId="19128" xr:uid="{00000000-0005-0000-0000-000020500000}"/>
    <cellStyle name="Normal 2 2 3 6 2 2 3 7 2" xfId="19129" xr:uid="{00000000-0005-0000-0000-000021500000}"/>
    <cellStyle name="Normal 2 2 3 6 2 2 3 8" xfId="19130" xr:uid="{00000000-0005-0000-0000-000022500000}"/>
    <cellStyle name="Normal 2 2 3 6 2 2 3 8 2" xfId="19131" xr:uid="{00000000-0005-0000-0000-000023500000}"/>
    <cellStyle name="Normal 2 2 3 6 2 2 3 9" xfId="19132" xr:uid="{00000000-0005-0000-0000-000024500000}"/>
    <cellStyle name="Normal 2 2 3 6 2 2 3 9 2" xfId="19133" xr:uid="{00000000-0005-0000-0000-000025500000}"/>
    <cellStyle name="Normal 2 2 3 6 2 2 4" xfId="19134" xr:uid="{00000000-0005-0000-0000-000026500000}"/>
    <cellStyle name="Normal 2 2 3 6 2 2 4 2" xfId="19135" xr:uid="{00000000-0005-0000-0000-000027500000}"/>
    <cellStyle name="Normal 2 2 3 6 2 2 5" xfId="19136" xr:uid="{00000000-0005-0000-0000-000028500000}"/>
    <cellStyle name="Normal 2 2 3 6 2 2 5 2" xfId="19137" xr:uid="{00000000-0005-0000-0000-000029500000}"/>
    <cellStyle name="Normal 2 2 3 6 2 2 6" xfId="19138" xr:uid="{00000000-0005-0000-0000-00002A500000}"/>
    <cellStyle name="Normal 2 2 3 6 2 2 6 2" xfId="19139" xr:uid="{00000000-0005-0000-0000-00002B500000}"/>
    <cellStyle name="Normal 2 2 3 6 2 2 7" xfId="19140" xr:uid="{00000000-0005-0000-0000-00002C500000}"/>
    <cellStyle name="Normal 2 2 3 6 2 2 7 2" xfId="19141" xr:uid="{00000000-0005-0000-0000-00002D500000}"/>
    <cellStyle name="Normal 2 2 3 6 2 2 8" xfId="19142" xr:uid="{00000000-0005-0000-0000-00002E500000}"/>
    <cellStyle name="Normal 2 2 3 6 2 2 8 2" xfId="19143" xr:uid="{00000000-0005-0000-0000-00002F500000}"/>
    <cellStyle name="Normal 2 2 3 6 2 2 9" xfId="19144" xr:uid="{00000000-0005-0000-0000-000030500000}"/>
    <cellStyle name="Normal 2 2 3 6 2 2 9 2" xfId="19145" xr:uid="{00000000-0005-0000-0000-000031500000}"/>
    <cellStyle name="Normal 2 2 3 6 2 20" xfId="19146" xr:uid="{00000000-0005-0000-0000-000032500000}"/>
    <cellStyle name="Normal 2 2 3 6 2 20 2" xfId="19147" xr:uid="{00000000-0005-0000-0000-000033500000}"/>
    <cellStyle name="Normal 2 2 3 6 2 21" xfId="19148" xr:uid="{00000000-0005-0000-0000-000034500000}"/>
    <cellStyle name="Normal 2 2 3 6 2 21 2" xfId="19149" xr:uid="{00000000-0005-0000-0000-000035500000}"/>
    <cellStyle name="Normal 2 2 3 6 2 22" xfId="19150" xr:uid="{00000000-0005-0000-0000-000036500000}"/>
    <cellStyle name="Normal 2 2 3 6 2 22 2" xfId="19151" xr:uid="{00000000-0005-0000-0000-000037500000}"/>
    <cellStyle name="Normal 2 2 3 6 2 23" xfId="19152" xr:uid="{00000000-0005-0000-0000-000038500000}"/>
    <cellStyle name="Normal 2 2 3 6 2 23 2" xfId="19153" xr:uid="{00000000-0005-0000-0000-000039500000}"/>
    <cellStyle name="Normal 2 2 3 6 2 24" xfId="19154" xr:uid="{00000000-0005-0000-0000-00003A500000}"/>
    <cellStyle name="Normal 2 2 3 6 2 24 2" xfId="19155" xr:uid="{00000000-0005-0000-0000-00003B500000}"/>
    <cellStyle name="Normal 2 2 3 6 2 25" xfId="19156" xr:uid="{00000000-0005-0000-0000-00003C500000}"/>
    <cellStyle name="Normal 2 2 3 6 2 25 2" xfId="19157" xr:uid="{00000000-0005-0000-0000-00003D500000}"/>
    <cellStyle name="Normal 2 2 3 6 2 26" xfId="19158" xr:uid="{00000000-0005-0000-0000-00003E500000}"/>
    <cellStyle name="Normal 2 2 3 6 2 26 2" xfId="19159" xr:uid="{00000000-0005-0000-0000-00003F500000}"/>
    <cellStyle name="Normal 2 2 3 6 2 27" xfId="19160" xr:uid="{00000000-0005-0000-0000-000040500000}"/>
    <cellStyle name="Normal 2 2 3 6 2 3" xfId="19161" xr:uid="{00000000-0005-0000-0000-000041500000}"/>
    <cellStyle name="Normal 2 2 3 6 2 3 10" xfId="19162" xr:uid="{00000000-0005-0000-0000-000042500000}"/>
    <cellStyle name="Normal 2 2 3 6 2 3 10 2" xfId="19163" xr:uid="{00000000-0005-0000-0000-000043500000}"/>
    <cellStyle name="Normal 2 2 3 6 2 3 11" xfId="19164" xr:uid="{00000000-0005-0000-0000-000044500000}"/>
    <cellStyle name="Normal 2 2 3 6 2 3 11 2" xfId="19165" xr:uid="{00000000-0005-0000-0000-000045500000}"/>
    <cellStyle name="Normal 2 2 3 6 2 3 12" xfId="19166" xr:uid="{00000000-0005-0000-0000-000046500000}"/>
    <cellStyle name="Normal 2 2 3 6 2 3 12 2" xfId="19167" xr:uid="{00000000-0005-0000-0000-000047500000}"/>
    <cellStyle name="Normal 2 2 3 6 2 3 13" xfId="19168" xr:uid="{00000000-0005-0000-0000-000048500000}"/>
    <cellStyle name="Normal 2 2 3 6 2 3 13 2" xfId="19169" xr:uid="{00000000-0005-0000-0000-000049500000}"/>
    <cellStyle name="Normal 2 2 3 6 2 3 14" xfId="19170" xr:uid="{00000000-0005-0000-0000-00004A500000}"/>
    <cellStyle name="Normal 2 2 3 6 2 3 14 2" xfId="19171" xr:uid="{00000000-0005-0000-0000-00004B500000}"/>
    <cellStyle name="Normal 2 2 3 6 2 3 15" xfId="19172" xr:uid="{00000000-0005-0000-0000-00004C500000}"/>
    <cellStyle name="Normal 2 2 3 6 2 3 15 2" xfId="19173" xr:uid="{00000000-0005-0000-0000-00004D500000}"/>
    <cellStyle name="Normal 2 2 3 6 2 3 16" xfId="19174" xr:uid="{00000000-0005-0000-0000-00004E500000}"/>
    <cellStyle name="Normal 2 2 3 6 2 3 16 2" xfId="19175" xr:uid="{00000000-0005-0000-0000-00004F500000}"/>
    <cellStyle name="Normal 2 2 3 6 2 3 17" xfId="19176" xr:uid="{00000000-0005-0000-0000-000050500000}"/>
    <cellStyle name="Normal 2 2 3 6 2 3 17 2" xfId="19177" xr:uid="{00000000-0005-0000-0000-000051500000}"/>
    <cellStyle name="Normal 2 2 3 6 2 3 18" xfId="19178" xr:uid="{00000000-0005-0000-0000-000052500000}"/>
    <cellStyle name="Normal 2 2 3 6 2 3 18 2" xfId="19179" xr:uid="{00000000-0005-0000-0000-000053500000}"/>
    <cellStyle name="Normal 2 2 3 6 2 3 19" xfId="19180" xr:uid="{00000000-0005-0000-0000-000054500000}"/>
    <cellStyle name="Normal 2 2 3 6 2 3 19 2" xfId="19181" xr:uid="{00000000-0005-0000-0000-000055500000}"/>
    <cellStyle name="Normal 2 2 3 6 2 3 2" xfId="19182" xr:uid="{00000000-0005-0000-0000-000056500000}"/>
    <cellStyle name="Normal 2 2 3 6 2 3 2 10" xfId="19183" xr:uid="{00000000-0005-0000-0000-000057500000}"/>
    <cellStyle name="Normal 2 2 3 6 2 3 2 10 2" xfId="19184" xr:uid="{00000000-0005-0000-0000-000058500000}"/>
    <cellStyle name="Normal 2 2 3 6 2 3 2 11" xfId="19185" xr:uid="{00000000-0005-0000-0000-000059500000}"/>
    <cellStyle name="Normal 2 2 3 6 2 3 2 11 2" xfId="19186" xr:uid="{00000000-0005-0000-0000-00005A500000}"/>
    <cellStyle name="Normal 2 2 3 6 2 3 2 12" xfId="19187" xr:uid="{00000000-0005-0000-0000-00005B500000}"/>
    <cellStyle name="Normal 2 2 3 6 2 3 2 12 2" xfId="19188" xr:uid="{00000000-0005-0000-0000-00005C500000}"/>
    <cellStyle name="Normal 2 2 3 6 2 3 2 13" xfId="19189" xr:uid="{00000000-0005-0000-0000-00005D500000}"/>
    <cellStyle name="Normal 2 2 3 6 2 3 2 13 2" xfId="19190" xr:uid="{00000000-0005-0000-0000-00005E500000}"/>
    <cellStyle name="Normal 2 2 3 6 2 3 2 14" xfId="19191" xr:uid="{00000000-0005-0000-0000-00005F500000}"/>
    <cellStyle name="Normal 2 2 3 6 2 3 2 14 2" xfId="19192" xr:uid="{00000000-0005-0000-0000-000060500000}"/>
    <cellStyle name="Normal 2 2 3 6 2 3 2 15" xfId="19193" xr:uid="{00000000-0005-0000-0000-000061500000}"/>
    <cellStyle name="Normal 2 2 3 6 2 3 2 15 2" xfId="19194" xr:uid="{00000000-0005-0000-0000-000062500000}"/>
    <cellStyle name="Normal 2 2 3 6 2 3 2 16" xfId="19195" xr:uid="{00000000-0005-0000-0000-000063500000}"/>
    <cellStyle name="Normal 2 2 3 6 2 3 2 16 2" xfId="19196" xr:uid="{00000000-0005-0000-0000-000064500000}"/>
    <cellStyle name="Normal 2 2 3 6 2 3 2 17" xfId="19197" xr:uid="{00000000-0005-0000-0000-000065500000}"/>
    <cellStyle name="Normal 2 2 3 6 2 3 2 17 2" xfId="19198" xr:uid="{00000000-0005-0000-0000-000066500000}"/>
    <cellStyle name="Normal 2 2 3 6 2 3 2 18" xfId="19199" xr:uid="{00000000-0005-0000-0000-000067500000}"/>
    <cellStyle name="Normal 2 2 3 6 2 3 2 18 2" xfId="19200" xr:uid="{00000000-0005-0000-0000-000068500000}"/>
    <cellStyle name="Normal 2 2 3 6 2 3 2 19" xfId="19201" xr:uid="{00000000-0005-0000-0000-000069500000}"/>
    <cellStyle name="Normal 2 2 3 6 2 3 2 19 2" xfId="19202" xr:uid="{00000000-0005-0000-0000-00006A500000}"/>
    <cellStyle name="Normal 2 2 3 6 2 3 2 2" xfId="19203" xr:uid="{00000000-0005-0000-0000-00006B500000}"/>
    <cellStyle name="Normal 2 2 3 6 2 3 2 2 2" xfId="19204" xr:uid="{00000000-0005-0000-0000-00006C500000}"/>
    <cellStyle name="Normal 2 2 3 6 2 3 2 20" xfId="19205" xr:uid="{00000000-0005-0000-0000-00006D500000}"/>
    <cellStyle name="Normal 2 2 3 6 2 3 2 20 2" xfId="19206" xr:uid="{00000000-0005-0000-0000-00006E500000}"/>
    <cellStyle name="Normal 2 2 3 6 2 3 2 21" xfId="19207" xr:uid="{00000000-0005-0000-0000-00006F500000}"/>
    <cellStyle name="Normal 2 2 3 6 2 3 2 21 2" xfId="19208" xr:uid="{00000000-0005-0000-0000-000070500000}"/>
    <cellStyle name="Normal 2 2 3 6 2 3 2 22" xfId="19209" xr:uid="{00000000-0005-0000-0000-000071500000}"/>
    <cellStyle name="Normal 2 2 3 6 2 3 2 3" xfId="19210" xr:uid="{00000000-0005-0000-0000-000072500000}"/>
    <cellStyle name="Normal 2 2 3 6 2 3 2 3 2" xfId="19211" xr:uid="{00000000-0005-0000-0000-000073500000}"/>
    <cellStyle name="Normal 2 2 3 6 2 3 2 4" xfId="19212" xr:uid="{00000000-0005-0000-0000-000074500000}"/>
    <cellStyle name="Normal 2 2 3 6 2 3 2 4 2" xfId="19213" xr:uid="{00000000-0005-0000-0000-000075500000}"/>
    <cellStyle name="Normal 2 2 3 6 2 3 2 5" xfId="19214" xr:uid="{00000000-0005-0000-0000-000076500000}"/>
    <cellStyle name="Normal 2 2 3 6 2 3 2 5 2" xfId="19215" xr:uid="{00000000-0005-0000-0000-000077500000}"/>
    <cellStyle name="Normal 2 2 3 6 2 3 2 6" xfId="19216" xr:uid="{00000000-0005-0000-0000-000078500000}"/>
    <cellStyle name="Normal 2 2 3 6 2 3 2 6 2" xfId="19217" xr:uid="{00000000-0005-0000-0000-000079500000}"/>
    <cellStyle name="Normal 2 2 3 6 2 3 2 7" xfId="19218" xr:uid="{00000000-0005-0000-0000-00007A500000}"/>
    <cellStyle name="Normal 2 2 3 6 2 3 2 7 2" xfId="19219" xr:uid="{00000000-0005-0000-0000-00007B500000}"/>
    <cellStyle name="Normal 2 2 3 6 2 3 2 8" xfId="19220" xr:uid="{00000000-0005-0000-0000-00007C500000}"/>
    <cellStyle name="Normal 2 2 3 6 2 3 2 8 2" xfId="19221" xr:uid="{00000000-0005-0000-0000-00007D500000}"/>
    <cellStyle name="Normal 2 2 3 6 2 3 2 9" xfId="19222" xr:uid="{00000000-0005-0000-0000-00007E500000}"/>
    <cellStyle name="Normal 2 2 3 6 2 3 2 9 2" xfId="19223" xr:uid="{00000000-0005-0000-0000-00007F500000}"/>
    <cellStyle name="Normal 2 2 3 6 2 3 20" xfId="19224" xr:uid="{00000000-0005-0000-0000-000080500000}"/>
    <cellStyle name="Normal 2 2 3 6 2 3 20 2" xfId="19225" xr:uid="{00000000-0005-0000-0000-000081500000}"/>
    <cellStyle name="Normal 2 2 3 6 2 3 21" xfId="19226" xr:uid="{00000000-0005-0000-0000-000082500000}"/>
    <cellStyle name="Normal 2 2 3 6 2 3 21 2" xfId="19227" xr:uid="{00000000-0005-0000-0000-000083500000}"/>
    <cellStyle name="Normal 2 2 3 6 2 3 22" xfId="19228" xr:uid="{00000000-0005-0000-0000-000084500000}"/>
    <cellStyle name="Normal 2 2 3 6 2 3 22 2" xfId="19229" xr:uid="{00000000-0005-0000-0000-000085500000}"/>
    <cellStyle name="Normal 2 2 3 6 2 3 23" xfId="19230" xr:uid="{00000000-0005-0000-0000-000086500000}"/>
    <cellStyle name="Normal 2 2 3 6 2 3 23 2" xfId="19231" xr:uid="{00000000-0005-0000-0000-000087500000}"/>
    <cellStyle name="Normal 2 2 3 6 2 3 24" xfId="19232" xr:uid="{00000000-0005-0000-0000-000088500000}"/>
    <cellStyle name="Normal 2 2 3 6 2 3 3" xfId="19233" xr:uid="{00000000-0005-0000-0000-000089500000}"/>
    <cellStyle name="Normal 2 2 3 6 2 3 3 10" xfId="19234" xr:uid="{00000000-0005-0000-0000-00008A500000}"/>
    <cellStyle name="Normal 2 2 3 6 2 3 3 10 2" xfId="19235" xr:uid="{00000000-0005-0000-0000-00008B500000}"/>
    <cellStyle name="Normal 2 2 3 6 2 3 3 11" xfId="19236" xr:uid="{00000000-0005-0000-0000-00008C500000}"/>
    <cellStyle name="Normal 2 2 3 6 2 3 3 11 2" xfId="19237" xr:uid="{00000000-0005-0000-0000-00008D500000}"/>
    <cellStyle name="Normal 2 2 3 6 2 3 3 12" xfId="19238" xr:uid="{00000000-0005-0000-0000-00008E500000}"/>
    <cellStyle name="Normal 2 2 3 6 2 3 3 12 2" xfId="19239" xr:uid="{00000000-0005-0000-0000-00008F500000}"/>
    <cellStyle name="Normal 2 2 3 6 2 3 3 13" xfId="19240" xr:uid="{00000000-0005-0000-0000-000090500000}"/>
    <cellStyle name="Normal 2 2 3 6 2 3 3 13 2" xfId="19241" xr:uid="{00000000-0005-0000-0000-000091500000}"/>
    <cellStyle name="Normal 2 2 3 6 2 3 3 14" xfId="19242" xr:uid="{00000000-0005-0000-0000-000092500000}"/>
    <cellStyle name="Normal 2 2 3 6 2 3 3 14 2" xfId="19243" xr:uid="{00000000-0005-0000-0000-000093500000}"/>
    <cellStyle name="Normal 2 2 3 6 2 3 3 15" xfId="19244" xr:uid="{00000000-0005-0000-0000-000094500000}"/>
    <cellStyle name="Normal 2 2 3 6 2 3 3 15 2" xfId="19245" xr:uid="{00000000-0005-0000-0000-000095500000}"/>
    <cellStyle name="Normal 2 2 3 6 2 3 3 16" xfId="19246" xr:uid="{00000000-0005-0000-0000-000096500000}"/>
    <cellStyle name="Normal 2 2 3 6 2 3 3 16 2" xfId="19247" xr:uid="{00000000-0005-0000-0000-000097500000}"/>
    <cellStyle name="Normal 2 2 3 6 2 3 3 17" xfId="19248" xr:uid="{00000000-0005-0000-0000-000098500000}"/>
    <cellStyle name="Normal 2 2 3 6 2 3 3 17 2" xfId="19249" xr:uid="{00000000-0005-0000-0000-000099500000}"/>
    <cellStyle name="Normal 2 2 3 6 2 3 3 18" xfId="19250" xr:uid="{00000000-0005-0000-0000-00009A500000}"/>
    <cellStyle name="Normal 2 2 3 6 2 3 3 18 2" xfId="19251" xr:uid="{00000000-0005-0000-0000-00009B500000}"/>
    <cellStyle name="Normal 2 2 3 6 2 3 3 19" xfId="19252" xr:uid="{00000000-0005-0000-0000-00009C500000}"/>
    <cellStyle name="Normal 2 2 3 6 2 3 3 19 2" xfId="19253" xr:uid="{00000000-0005-0000-0000-00009D500000}"/>
    <cellStyle name="Normal 2 2 3 6 2 3 3 2" xfId="19254" xr:uid="{00000000-0005-0000-0000-00009E500000}"/>
    <cellStyle name="Normal 2 2 3 6 2 3 3 2 2" xfId="19255" xr:uid="{00000000-0005-0000-0000-00009F500000}"/>
    <cellStyle name="Normal 2 2 3 6 2 3 3 20" xfId="19256" xr:uid="{00000000-0005-0000-0000-0000A0500000}"/>
    <cellStyle name="Normal 2 2 3 6 2 3 3 20 2" xfId="19257" xr:uid="{00000000-0005-0000-0000-0000A1500000}"/>
    <cellStyle name="Normal 2 2 3 6 2 3 3 21" xfId="19258" xr:uid="{00000000-0005-0000-0000-0000A2500000}"/>
    <cellStyle name="Normal 2 2 3 6 2 3 3 21 2" xfId="19259" xr:uid="{00000000-0005-0000-0000-0000A3500000}"/>
    <cellStyle name="Normal 2 2 3 6 2 3 3 22" xfId="19260" xr:uid="{00000000-0005-0000-0000-0000A4500000}"/>
    <cellStyle name="Normal 2 2 3 6 2 3 3 3" xfId="19261" xr:uid="{00000000-0005-0000-0000-0000A5500000}"/>
    <cellStyle name="Normal 2 2 3 6 2 3 3 3 2" xfId="19262" xr:uid="{00000000-0005-0000-0000-0000A6500000}"/>
    <cellStyle name="Normal 2 2 3 6 2 3 3 4" xfId="19263" xr:uid="{00000000-0005-0000-0000-0000A7500000}"/>
    <cellStyle name="Normal 2 2 3 6 2 3 3 4 2" xfId="19264" xr:uid="{00000000-0005-0000-0000-0000A8500000}"/>
    <cellStyle name="Normal 2 2 3 6 2 3 3 5" xfId="19265" xr:uid="{00000000-0005-0000-0000-0000A9500000}"/>
    <cellStyle name="Normal 2 2 3 6 2 3 3 5 2" xfId="19266" xr:uid="{00000000-0005-0000-0000-0000AA500000}"/>
    <cellStyle name="Normal 2 2 3 6 2 3 3 6" xfId="19267" xr:uid="{00000000-0005-0000-0000-0000AB500000}"/>
    <cellStyle name="Normal 2 2 3 6 2 3 3 6 2" xfId="19268" xr:uid="{00000000-0005-0000-0000-0000AC500000}"/>
    <cellStyle name="Normal 2 2 3 6 2 3 3 7" xfId="19269" xr:uid="{00000000-0005-0000-0000-0000AD500000}"/>
    <cellStyle name="Normal 2 2 3 6 2 3 3 7 2" xfId="19270" xr:uid="{00000000-0005-0000-0000-0000AE500000}"/>
    <cellStyle name="Normal 2 2 3 6 2 3 3 8" xfId="19271" xr:uid="{00000000-0005-0000-0000-0000AF500000}"/>
    <cellStyle name="Normal 2 2 3 6 2 3 3 8 2" xfId="19272" xr:uid="{00000000-0005-0000-0000-0000B0500000}"/>
    <cellStyle name="Normal 2 2 3 6 2 3 3 9" xfId="19273" xr:uid="{00000000-0005-0000-0000-0000B1500000}"/>
    <cellStyle name="Normal 2 2 3 6 2 3 3 9 2" xfId="19274" xr:uid="{00000000-0005-0000-0000-0000B2500000}"/>
    <cellStyle name="Normal 2 2 3 6 2 3 4" xfId="19275" xr:uid="{00000000-0005-0000-0000-0000B3500000}"/>
    <cellStyle name="Normal 2 2 3 6 2 3 4 2" xfId="19276" xr:uid="{00000000-0005-0000-0000-0000B4500000}"/>
    <cellStyle name="Normal 2 2 3 6 2 3 5" xfId="19277" xr:uid="{00000000-0005-0000-0000-0000B5500000}"/>
    <cellStyle name="Normal 2 2 3 6 2 3 5 2" xfId="19278" xr:uid="{00000000-0005-0000-0000-0000B6500000}"/>
    <cellStyle name="Normal 2 2 3 6 2 3 6" xfId="19279" xr:uid="{00000000-0005-0000-0000-0000B7500000}"/>
    <cellStyle name="Normal 2 2 3 6 2 3 6 2" xfId="19280" xr:uid="{00000000-0005-0000-0000-0000B8500000}"/>
    <cellStyle name="Normal 2 2 3 6 2 3 7" xfId="19281" xr:uid="{00000000-0005-0000-0000-0000B9500000}"/>
    <cellStyle name="Normal 2 2 3 6 2 3 7 2" xfId="19282" xr:uid="{00000000-0005-0000-0000-0000BA500000}"/>
    <cellStyle name="Normal 2 2 3 6 2 3 8" xfId="19283" xr:uid="{00000000-0005-0000-0000-0000BB500000}"/>
    <cellStyle name="Normal 2 2 3 6 2 3 8 2" xfId="19284" xr:uid="{00000000-0005-0000-0000-0000BC500000}"/>
    <cellStyle name="Normal 2 2 3 6 2 3 9" xfId="19285" xr:uid="{00000000-0005-0000-0000-0000BD500000}"/>
    <cellStyle name="Normal 2 2 3 6 2 3 9 2" xfId="19286" xr:uid="{00000000-0005-0000-0000-0000BE500000}"/>
    <cellStyle name="Normal 2 2 3 6 2 4" xfId="19287" xr:uid="{00000000-0005-0000-0000-0000BF500000}"/>
    <cellStyle name="Normal 2 2 3 6 2 4 10" xfId="19288" xr:uid="{00000000-0005-0000-0000-0000C0500000}"/>
    <cellStyle name="Normal 2 2 3 6 2 4 10 2" xfId="19289" xr:uid="{00000000-0005-0000-0000-0000C1500000}"/>
    <cellStyle name="Normal 2 2 3 6 2 4 11" xfId="19290" xr:uid="{00000000-0005-0000-0000-0000C2500000}"/>
    <cellStyle name="Normal 2 2 3 6 2 4 11 2" xfId="19291" xr:uid="{00000000-0005-0000-0000-0000C3500000}"/>
    <cellStyle name="Normal 2 2 3 6 2 4 12" xfId="19292" xr:uid="{00000000-0005-0000-0000-0000C4500000}"/>
    <cellStyle name="Normal 2 2 3 6 2 4 12 2" xfId="19293" xr:uid="{00000000-0005-0000-0000-0000C5500000}"/>
    <cellStyle name="Normal 2 2 3 6 2 4 13" xfId="19294" xr:uid="{00000000-0005-0000-0000-0000C6500000}"/>
    <cellStyle name="Normal 2 2 3 6 2 4 13 2" xfId="19295" xr:uid="{00000000-0005-0000-0000-0000C7500000}"/>
    <cellStyle name="Normal 2 2 3 6 2 4 14" xfId="19296" xr:uid="{00000000-0005-0000-0000-0000C8500000}"/>
    <cellStyle name="Normal 2 2 3 6 2 4 14 2" xfId="19297" xr:uid="{00000000-0005-0000-0000-0000C9500000}"/>
    <cellStyle name="Normal 2 2 3 6 2 4 15" xfId="19298" xr:uid="{00000000-0005-0000-0000-0000CA500000}"/>
    <cellStyle name="Normal 2 2 3 6 2 4 15 2" xfId="19299" xr:uid="{00000000-0005-0000-0000-0000CB500000}"/>
    <cellStyle name="Normal 2 2 3 6 2 4 16" xfId="19300" xr:uid="{00000000-0005-0000-0000-0000CC500000}"/>
    <cellStyle name="Normal 2 2 3 6 2 4 16 2" xfId="19301" xr:uid="{00000000-0005-0000-0000-0000CD500000}"/>
    <cellStyle name="Normal 2 2 3 6 2 4 17" xfId="19302" xr:uid="{00000000-0005-0000-0000-0000CE500000}"/>
    <cellStyle name="Normal 2 2 3 6 2 4 17 2" xfId="19303" xr:uid="{00000000-0005-0000-0000-0000CF500000}"/>
    <cellStyle name="Normal 2 2 3 6 2 4 18" xfId="19304" xr:uid="{00000000-0005-0000-0000-0000D0500000}"/>
    <cellStyle name="Normal 2 2 3 6 2 4 18 2" xfId="19305" xr:uid="{00000000-0005-0000-0000-0000D1500000}"/>
    <cellStyle name="Normal 2 2 3 6 2 4 19" xfId="19306" xr:uid="{00000000-0005-0000-0000-0000D2500000}"/>
    <cellStyle name="Normal 2 2 3 6 2 4 19 2" xfId="19307" xr:uid="{00000000-0005-0000-0000-0000D3500000}"/>
    <cellStyle name="Normal 2 2 3 6 2 4 2" xfId="19308" xr:uid="{00000000-0005-0000-0000-0000D4500000}"/>
    <cellStyle name="Normal 2 2 3 6 2 4 2 10" xfId="19309" xr:uid="{00000000-0005-0000-0000-0000D5500000}"/>
    <cellStyle name="Normal 2 2 3 6 2 4 2 10 2" xfId="19310" xr:uid="{00000000-0005-0000-0000-0000D6500000}"/>
    <cellStyle name="Normal 2 2 3 6 2 4 2 11" xfId="19311" xr:uid="{00000000-0005-0000-0000-0000D7500000}"/>
    <cellStyle name="Normal 2 2 3 6 2 4 2 11 2" xfId="19312" xr:uid="{00000000-0005-0000-0000-0000D8500000}"/>
    <cellStyle name="Normal 2 2 3 6 2 4 2 12" xfId="19313" xr:uid="{00000000-0005-0000-0000-0000D9500000}"/>
    <cellStyle name="Normal 2 2 3 6 2 4 2 12 2" xfId="19314" xr:uid="{00000000-0005-0000-0000-0000DA500000}"/>
    <cellStyle name="Normal 2 2 3 6 2 4 2 13" xfId="19315" xr:uid="{00000000-0005-0000-0000-0000DB500000}"/>
    <cellStyle name="Normal 2 2 3 6 2 4 2 13 2" xfId="19316" xr:uid="{00000000-0005-0000-0000-0000DC500000}"/>
    <cellStyle name="Normal 2 2 3 6 2 4 2 14" xfId="19317" xr:uid="{00000000-0005-0000-0000-0000DD500000}"/>
    <cellStyle name="Normal 2 2 3 6 2 4 2 14 2" xfId="19318" xr:uid="{00000000-0005-0000-0000-0000DE500000}"/>
    <cellStyle name="Normal 2 2 3 6 2 4 2 15" xfId="19319" xr:uid="{00000000-0005-0000-0000-0000DF500000}"/>
    <cellStyle name="Normal 2 2 3 6 2 4 2 15 2" xfId="19320" xr:uid="{00000000-0005-0000-0000-0000E0500000}"/>
    <cellStyle name="Normal 2 2 3 6 2 4 2 16" xfId="19321" xr:uid="{00000000-0005-0000-0000-0000E1500000}"/>
    <cellStyle name="Normal 2 2 3 6 2 4 2 16 2" xfId="19322" xr:uid="{00000000-0005-0000-0000-0000E2500000}"/>
    <cellStyle name="Normal 2 2 3 6 2 4 2 17" xfId="19323" xr:uid="{00000000-0005-0000-0000-0000E3500000}"/>
    <cellStyle name="Normal 2 2 3 6 2 4 2 17 2" xfId="19324" xr:uid="{00000000-0005-0000-0000-0000E4500000}"/>
    <cellStyle name="Normal 2 2 3 6 2 4 2 18" xfId="19325" xr:uid="{00000000-0005-0000-0000-0000E5500000}"/>
    <cellStyle name="Normal 2 2 3 6 2 4 2 18 2" xfId="19326" xr:uid="{00000000-0005-0000-0000-0000E6500000}"/>
    <cellStyle name="Normal 2 2 3 6 2 4 2 19" xfId="19327" xr:uid="{00000000-0005-0000-0000-0000E7500000}"/>
    <cellStyle name="Normal 2 2 3 6 2 4 2 19 2" xfId="19328" xr:uid="{00000000-0005-0000-0000-0000E8500000}"/>
    <cellStyle name="Normal 2 2 3 6 2 4 2 2" xfId="19329" xr:uid="{00000000-0005-0000-0000-0000E9500000}"/>
    <cellStyle name="Normal 2 2 3 6 2 4 2 2 2" xfId="19330" xr:uid="{00000000-0005-0000-0000-0000EA500000}"/>
    <cellStyle name="Normal 2 2 3 6 2 4 2 20" xfId="19331" xr:uid="{00000000-0005-0000-0000-0000EB500000}"/>
    <cellStyle name="Normal 2 2 3 6 2 4 2 20 2" xfId="19332" xr:uid="{00000000-0005-0000-0000-0000EC500000}"/>
    <cellStyle name="Normal 2 2 3 6 2 4 2 21" xfId="19333" xr:uid="{00000000-0005-0000-0000-0000ED500000}"/>
    <cellStyle name="Normal 2 2 3 6 2 4 2 21 2" xfId="19334" xr:uid="{00000000-0005-0000-0000-0000EE500000}"/>
    <cellStyle name="Normal 2 2 3 6 2 4 2 22" xfId="19335" xr:uid="{00000000-0005-0000-0000-0000EF500000}"/>
    <cellStyle name="Normal 2 2 3 6 2 4 2 3" xfId="19336" xr:uid="{00000000-0005-0000-0000-0000F0500000}"/>
    <cellStyle name="Normal 2 2 3 6 2 4 2 3 2" xfId="19337" xr:uid="{00000000-0005-0000-0000-0000F1500000}"/>
    <cellStyle name="Normal 2 2 3 6 2 4 2 4" xfId="19338" xr:uid="{00000000-0005-0000-0000-0000F2500000}"/>
    <cellStyle name="Normal 2 2 3 6 2 4 2 4 2" xfId="19339" xr:uid="{00000000-0005-0000-0000-0000F3500000}"/>
    <cellStyle name="Normal 2 2 3 6 2 4 2 5" xfId="19340" xr:uid="{00000000-0005-0000-0000-0000F4500000}"/>
    <cellStyle name="Normal 2 2 3 6 2 4 2 5 2" xfId="19341" xr:uid="{00000000-0005-0000-0000-0000F5500000}"/>
    <cellStyle name="Normal 2 2 3 6 2 4 2 6" xfId="19342" xr:uid="{00000000-0005-0000-0000-0000F6500000}"/>
    <cellStyle name="Normal 2 2 3 6 2 4 2 6 2" xfId="19343" xr:uid="{00000000-0005-0000-0000-0000F7500000}"/>
    <cellStyle name="Normal 2 2 3 6 2 4 2 7" xfId="19344" xr:uid="{00000000-0005-0000-0000-0000F8500000}"/>
    <cellStyle name="Normal 2 2 3 6 2 4 2 7 2" xfId="19345" xr:uid="{00000000-0005-0000-0000-0000F9500000}"/>
    <cellStyle name="Normal 2 2 3 6 2 4 2 8" xfId="19346" xr:uid="{00000000-0005-0000-0000-0000FA500000}"/>
    <cellStyle name="Normal 2 2 3 6 2 4 2 8 2" xfId="19347" xr:uid="{00000000-0005-0000-0000-0000FB500000}"/>
    <cellStyle name="Normal 2 2 3 6 2 4 2 9" xfId="19348" xr:uid="{00000000-0005-0000-0000-0000FC500000}"/>
    <cellStyle name="Normal 2 2 3 6 2 4 2 9 2" xfId="19349" xr:uid="{00000000-0005-0000-0000-0000FD500000}"/>
    <cellStyle name="Normal 2 2 3 6 2 4 20" xfId="19350" xr:uid="{00000000-0005-0000-0000-0000FE500000}"/>
    <cellStyle name="Normal 2 2 3 6 2 4 20 2" xfId="19351" xr:uid="{00000000-0005-0000-0000-0000FF500000}"/>
    <cellStyle name="Normal 2 2 3 6 2 4 21" xfId="19352" xr:uid="{00000000-0005-0000-0000-000000510000}"/>
    <cellStyle name="Normal 2 2 3 6 2 4 21 2" xfId="19353" xr:uid="{00000000-0005-0000-0000-000001510000}"/>
    <cellStyle name="Normal 2 2 3 6 2 4 22" xfId="19354" xr:uid="{00000000-0005-0000-0000-000002510000}"/>
    <cellStyle name="Normal 2 2 3 6 2 4 22 2" xfId="19355" xr:uid="{00000000-0005-0000-0000-000003510000}"/>
    <cellStyle name="Normal 2 2 3 6 2 4 23" xfId="19356" xr:uid="{00000000-0005-0000-0000-000004510000}"/>
    <cellStyle name="Normal 2 2 3 6 2 4 23 2" xfId="19357" xr:uid="{00000000-0005-0000-0000-000005510000}"/>
    <cellStyle name="Normal 2 2 3 6 2 4 24" xfId="19358" xr:uid="{00000000-0005-0000-0000-000006510000}"/>
    <cellStyle name="Normal 2 2 3 6 2 4 3" xfId="19359" xr:uid="{00000000-0005-0000-0000-000007510000}"/>
    <cellStyle name="Normal 2 2 3 6 2 4 3 10" xfId="19360" xr:uid="{00000000-0005-0000-0000-000008510000}"/>
    <cellStyle name="Normal 2 2 3 6 2 4 3 10 2" xfId="19361" xr:uid="{00000000-0005-0000-0000-000009510000}"/>
    <cellStyle name="Normal 2 2 3 6 2 4 3 11" xfId="19362" xr:uid="{00000000-0005-0000-0000-00000A510000}"/>
    <cellStyle name="Normal 2 2 3 6 2 4 3 11 2" xfId="19363" xr:uid="{00000000-0005-0000-0000-00000B510000}"/>
    <cellStyle name="Normal 2 2 3 6 2 4 3 12" xfId="19364" xr:uid="{00000000-0005-0000-0000-00000C510000}"/>
    <cellStyle name="Normal 2 2 3 6 2 4 3 12 2" xfId="19365" xr:uid="{00000000-0005-0000-0000-00000D510000}"/>
    <cellStyle name="Normal 2 2 3 6 2 4 3 13" xfId="19366" xr:uid="{00000000-0005-0000-0000-00000E510000}"/>
    <cellStyle name="Normal 2 2 3 6 2 4 3 13 2" xfId="19367" xr:uid="{00000000-0005-0000-0000-00000F510000}"/>
    <cellStyle name="Normal 2 2 3 6 2 4 3 14" xfId="19368" xr:uid="{00000000-0005-0000-0000-000010510000}"/>
    <cellStyle name="Normal 2 2 3 6 2 4 3 14 2" xfId="19369" xr:uid="{00000000-0005-0000-0000-000011510000}"/>
    <cellStyle name="Normal 2 2 3 6 2 4 3 15" xfId="19370" xr:uid="{00000000-0005-0000-0000-000012510000}"/>
    <cellStyle name="Normal 2 2 3 6 2 4 3 15 2" xfId="19371" xr:uid="{00000000-0005-0000-0000-000013510000}"/>
    <cellStyle name="Normal 2 2 3 6 2 4 3 16" xfId="19372" xr:uid="{00000000-0005-0000-0000-000014510000}"/>
    <cellStyle name="Normal 2 2 3 6 2 4 3 16 2" xfId="19373" xr:uid="{00000000-0005-0000-0000-000015510000}"/>
    <cellStyle name="Normal 2 2 3 6 2 4 3 17" xfId="19374" xr:uid="{00000000-0005-0000-0000-000016510000}"/>
    <cellStyle name="Normal 2 2 3 6 2 4 3 17 2" xfId="19375" xr:uid="{00000000-0005-0000-0000-000017510000}"/>
    <cellStyle name="Normal 2 2 3 6 2 4 3 18" xfId="19376" xr:uid="{00000000-0005-0000-0000-000018510000}"/>
    <cellStyle name="Normal 2 2 3 6 2 4 3 18 2" xfId="19377" xr:uid="{00000000-0005-0000-0000-000019510000}"/>
    <cellStyle name="Normal 2 2 3 6 2 4 3 19" xfId="19378" xr:uid="{00000000-0005-0000-0000-00001A510000}"/>
    <cellStyle name="Normal 2 2 3 6 2 4 3 19 2" xfId="19379" xr:uid="{00000000-0005-0000-0000-00001B510000}"/>
    <cellStyle name="Normal 2 2 3 6 2 4 3 2" xfId="19380" xr:uid="{00000000-0005-0000-0000-00001C510000}"/>
    <cellStyle name="Normal 2 2 3 6 2 4 3 2 2" xfId="19381" xr:uid="{00000000-0005-0000-0000-00001D510000}"/>
    <cellStyle name="Normal 2 2 3 6 2 4 3 20" xfId="19382" xr:uid="{00000000-0005-0000-0000-00001E510000}"/>
    <cellStyle name="Normal 2 2 3 6 2 4 3 20 2" xfId="19383" xr:uid="{00000000-0005-0000-0000-00001F510000}"/>
    <cellStyle name="Normal 2 2 3 6 2 4 3 21" xfId="19384" xr:uid="{00000000-0005-0000-0000-000020510000}"/>
    <cellStyle name="Normal 2 2 3 6 2 4 3 21 2" xfId="19385" xr:uid="{00000000-0005-0000-0000-000021510000}"/>
    <cellStyle name="Normal 2 2 3 6 2 4 3 22" xfId="19386" xr:uid="{00000000-0005-0000-0000-000022510000}"/>
    <cellStyle name="Normal 2 2 3 6 2 4 3 3" xfId="19387" xr:uid="{00000000-0005-0000-0000-000023510000}"/>
    <cellStyle name="Normal 2 2 3 6 2 4 3 3 2" xfId="19388" xr:uid="{00000000-0005-0000-0000-000024510000}"/>
    <cellStyle name="Normal 2 2 3 6 2 4 3 4" xfId="19389" xr:uid="{00000000-0005-0000-0000-000025510000}"/>
    <cellStyle name="Normal 2 2 3 6 2 4 3 4 2" xfId="19390" xr:uid="{00000000-0005-0000-0000-000026510000}"/>
    <cellStyle name="Normal 2 2 3 6 2 4 3 5" xfId="19391" xr:uid="{00000000-0005-0000-0000-000027510000}"/>
    <cellStyle name="Normal 2 2 3 6 2 4 3 5 2" xfId="19392" xr:uid="{00000000-0005-0000-0000-000028510000}"/>
    <cellStyle name="Normal 2 2 3 6 2 4 3 6" xfId="19393" xr:uid="{00000000-0005-0000-0000-000029510000}"/>
    <cellStyle name="Normal 2 2 3 6 2 4 3 6 2" xfId="19394" xr:uid="{00000000-0005-0000-0000-00002A510000}"/>
    <cellStyle name="Normal 2 2 3 6 2 4 3 7" xfId="19395" xr:uid="{00000000-0005-0000-0000-00002B510000}"/>
    <cellStyle name="Normal 2 2 3 6 2 4 3 7 2" xfId="19396" xr:uid="{00000000-0005-0000-0000-00002C510000}"/>
    <cellStyle name="Normal 2 2 3 6 2 4 3 8" xfId="19397" xr:uid="{00000000-0005-0000-0000-00002D510000}"/>
    <cellStyle name="Normal 2 2 3 6 2 4 3 8 2" xfId="19398" xr:uid="{00000000-0005-0000-0000-00002E510000}"/>
    <cellStyle name="Normal 2 2 3 6 2 4 3 9" xfId="19399" xr:uid="{00000000-0005-0000-0000-00002F510000}"/>
    <cellStyle name="Normal 2 2 3 6 2 4 3 9 2" xfId="19400" xr:uid="{00000000-0005-0000-0000-000030510000}"/>
    <cellStyle name="Normal 2 2 3 6 2 4 4" xfId="19401" xr:uid="{00000000-0005-0000-0000-000031510000}"/>
    <cellStyle name="Normal 2 2 3 6 2 4 4 2" xfId="19402" xr:uid="{00000000-0005-0000-0000-000032510000}"/>
    <cellStyle name="Normal 2 2 3 6 2 4 5" xfId="19403" xr:uid="{00000000-0005-0000-0000-000033510000}"/>
    <cellStyle name="Normal 2 2 3 6 2 4 5 2" xfId="19404" xr:uid="{00000000-0005-0000-0000-000034510000}"/>
    <cellStyle name="Normal 2 2 3 6 2 4 6" xfId="19405" xr:uid="{00000000-0005-0000-0000-000035510000}"/>
    <cellStyle name="Normal 2 2 3 6 2 4 6 2" xfId="19406" xr:uid="{00000000-0005-0000-0000-000036510000}"/>
    <cellStyle name="Normal 2 2 3 6 2 4 7" xfId="19407" xr:uid="{00000000-0005-0000-0000-000037510000}"/>
    <cellStyle name="Normal 2 2 3 6 2 4 7 2" xfId="19408" xr:uid="{00000000-0005-0000-0000-000038510000}"/>
    <cellStyle name="Normal 2 2 3 6 2 4 8" xfId="19409" xr:uid="{00000000-0005-0000-0000-000039510000}"/>
    <cellStyle name="Normal 2 2 3 6 2 4 8 2" xfId="19410" xr:uid="{00000000-0005-0000-0000-00003A510000}"/>
    <cellStyle name="Normal 2 2 3 6 2 4 9" xfId="19411" xr:uid="{00000000-0005-0000-0000-00003B510000}"/>
    <cellStyle name="Normal 2 2 3 6 2 4 9 2" xfId="19412" xr:uid="{00000000-0005-0000-0000-00003C510000}"/>
    <cellStyle name="Normal 2 2 3 6 2 5" xfId="19413" xr:uid="{00000000-0005-0000-0000-00003D510000}"/>
    <cellStyle name="Normal 2 2 3 6 2 5 10" xfId="19414" xr:uid="{00000000-0005-0000-0000-00003E510000}"/>
    <cellStyle name="Normal 2 2 3 6 2 5 10 2" xfId="19415" xr:uid="{00000000-0005-0000-0000-00003F510000}"/>
    <cellStyle name="Normal 2 2 3 6 2 5 11" xfId="19416" xr:uid="{00000000-0005-0000-0000-000040510000}"/>
    <cellStyle name="Normal 2 2 3 6 2 5 11 2" xfId="19417" xr:uid="{00000000-0005-0000-0000-000041510000}"/>
    <cellStyle name="Normal 2 2 3 6 2 5 12" xfId="19418" xr:uid="{00000000-0005-0000-0000-000042510000}"/>
    <cellStyle name="Normal 2 2 3 6 2 5 12 2" xfId="19419" xr:uid="{00000000-0005-0000-0000-000043510000}"/>
    <cellStyle name="Normal 2 2 3 6 2 5 13" xfId="19420" xr:uid="{00000000-0005-0000-0000-000044510000}"/>
    <cellStyle name="Normal 2 2 3 6 2 5 13 2" xfId="19421" xr:uid="{00000000-0005-0000-0000-000045510000}"/>
    <cellStyle name="Normal 2 2 3 6 2 5 14" xfId="19422" xr:uid="{00000000-0005-0000-0000-000046510000}"/>
    <cellStyle name="Normal 2 2 3 6 2 5 14 2" xfId="19423" xr:uid="{00000000-0005-0000-0000-000047510000}"/>
    <cellStyle name="Normal 2 2 3 6 2 5 15" xfId="19424" xr:uid="{00000000-0005-0000-0000-000048510000}"/>
    <cellStyle name="Normal 2 2 3 6 2 5 15 2" xfId="19425" xr:uid="{00000000-0005-0000-0000-000049510000}"/>
    <cellStyle name="Normal 2 2 3 6 2 5 16" xfId="19426" xr:uid="{00000000-0005-0000-0000-00004A510000}"/>
    <cellStyle name="Normal 2 2 3 6 2 5 16 2" xfId="19427" xr:uid="{00000000-0005-0000-0000-00004B510000}"/>
    <cellStyle name="Normal 2 2 3 6 2 5 17" xfId="19428" xr:uid="{00000000-0005-0000-0000-00004C510000}"/>
    <cellStyle name="Normal 2 2 3 6 2 5 17 2" xfId="19429" xr:uid="{00000000-0005-0000-0000-00004D510000}"/>
    <cellStyle name="Normal 2 2 3 6 2 5 18" xfId="19430" xr:uid="{00000000-0005-0000-0000-00004E510000}"/>
    <cellStyle name="Normal 2 2 3 6 2 5 18 2" xfId="19431" xr:uid="{00000000-0005-0000-0000-00004F510000}"/>
    <cellStyle name="Normal 2 2 3 6 2 5 19" xfId="19432" xr:uid="{00000000-0005-0000-0000-000050510000}"/>
    <cellStyle name="Normal 2 2 3 6 2 5 19 2" xfId="19433" xr:uid="{00000000-0005-0000-0000-000051510000}"/>
    <cellStyle name="Normal 2 2 3 6 2 5 2" xfId="19434" xr:uid="{00000000-0005-0000-0000-000052510000}"/>
    <cellStyle name="Normal 2 2 3 6 2 5 2 2" xfId="19435" xr:uid="{00000000-0005-0000-0000-000053510000}"/>
    <cellStyle name="Normal 2 2 3 6 2 5 20" xfId="19436" xr:uid="{00000000-0005-0000-0000-000054510000}"/>
    <cellStyle name="Normal 2 2 3 6 2 5 20 2" xfId="19437" xr:uid="{00000000-0005-0000-0000-000055510000}"/>
    <cellStyle name="Normal 2 2 3 6 2 5 21" xfId="19438" xr:uid="{00000000-0005-0000-0000-000056510000}"/>
    <cellStyle name="Normal 2 2 3 6 2 5 21 2" xfId="19439" xr:uid="{00000000-0005-0000-0000-000057510000}"/>
    <cellStyle name="Normal 2 2 3 6 2 5 22" xfId="19440" xr:uid="{00000000-0005-0000-0000-000058510000}"/>
    <cellStyle name="Normal 2 2 3 6 2 5 3" xfId="19441" xr:uid="{00000000-0005-0000-0000-000059510000}"/>
    <cellStyle name="Normal 2 2 3 6 2 5 3 2" xfId="19442" xr:uid="{00000000-0005-0000-0000-00005A510000}"/>
    <cellStyle name="Normal 2 2 3 6 2 5 4" xfId="19443" xr:uid="{00000000-0005-0000-0000-00005B510000}"/>
    <cellStyle name="Normal 2 2 3 6 2 5 4 2" xfId="19444" xr:uid="{00000000-0005-0000-0000-00005C510000}"/>
    <cellStyle name="Normal 2 2 3 6 2 5 5" xfId="19445" xr:uid="{00000000-0005-0000-0000-00005D510000}"/>
    <cellStyle name="Normal 2 2 3 6 2 5 5 2" xfId="19446" xr:uid="{00000000-0005-0000-0000-00005E510000}"/>
    <cellStyle name="Normal 2 2 3 6 2 5 6" xfId="19447" xr:uid="{00000000-0005-0000-0000-00005F510000}"/>
    <cellStyle name="Normal 2 2 3 6 2 5 6 2" xfId="19448" xr:uid="{00000000-0005-0000-0000-000060510000}"/>
    <cellStyle name="Normal 2 2 3 6 2 5 7" xfId="19449" xr:uid="{00000000-0005-0000-0000-000061510000}"/>
    <cellStyle name="Normal 2 2 3 6 2 5 7 2" xfId="19450" xr:uid="{00000000-0005-0000-0000-000062510000}"/>
    <cellStyle name="Normal 2 2 3 6 2 5 8" xfId="19451" xr:uid="{00000000-0005-0000-0000-000063510000}"/>
    <cellStyle name="Normal 2 2 3 6 2 5 8 2" xfId="19452" xr:uid="{00000000-0005-0000-0000-000064510000}"/>
    <cellStyle name="Normal 2 2 3 6 2 5 9" xfId="19453" xr:uid="{00000000-0005-0000-0000-000065510000}"/>
    <cellStyle name="Normal 2 2 3 6 2 5 9 2" xfId="19454" xr:uid="{00000000-0005-0000-0000-000066510000}"/>
    <cellStyle name="Normal 2 2 3 6 2 6" xfId="19455" xr:uid="{00000000-0005-0000-0000-000067510000}"/>
    <cellStyle name="Normal 2 2 3 6 2 6 10" xfId="19456" xr:uid="{00000000-0005-0000-0000-000068510000}"/>
    <cellStyle name="Normal 2 2 3 6 2 6 10 2" xfId="19457" xr:uid="{00000000-0005-0000-0000-000069510000}"/>
    <cellStyle name="Normal 2 2 3 6 2 6 11" xfId="19458" xr:uid="{00000000-0005-0000-0000-00006A510000}"/>
    <cellStyle name="Normal 2 2 3 6 2 6 11 2" xfId="19459" xr:uid="{00000000-0005-0000-0000-00006B510000}"/>
    <cellStyle name="Normal 2 2 3 6 2 6 12" xfId="19460" xr:uid="{00000000-0005-0000-0000-00006C510000}"/>
    <cellStyle name="Normal 2 2 3 6 2 6 12 2" xfId="19461" xr:uid="{00000000-0005-0000-0000-00006D510000}"/>
    <cellStyle name="Normal 2 2 3 6 2 6 13" xfId="19462" xr:uid="{00000000-0005-0000-0000-00006E510000}"/>
    <cellStyle name="Normal 2 2 3 6 2 6 13 2" xfId="19463" xr:uid="{00000000-0005-0000-0000-00006F510000}"/>
    <cellStyle name="Normal 2 2 3 6 2 6 14" xfId="19464" xr:uid="{00000000-0005-0000-0000-000070510000}"/>
    <cellStyle name="Normal 2 2 3 6 2 6 14 2" xfId="19465" xr:uid="{00000000-0005-0000-0000-000071510000}"/>
    <cellStyle name="Normal 2 2 3 6 2 6 15" xfId="19466" xr:uid="{00000000-0005-0000-0000-000072510000}"/>
    <cellStyle name="Normal 2 2 3 6 2 6 15 2" xfId="19467" xr:uid="{00000000-0005-0000-0000-000073510000}"/>
    <cellStyle name="Normal 2 2 3 6 2 6 16" xfId="19468" xr:uid="{00000000-0005-0000-0000-000074510000}"/>
    <cellStyle name="Normal 2 2 3 6 2 6 16 2" xfId="19469" xr:uid="{00000000-0005-0000-0000-000075510000}"/>
    <cellStyle name="Normal 2 2 3 6 2 6 17" xfId="19470" xr:uid="{00000000-0005-0000-0000-000076510000}"/>
    <cellStyle name="Normal 2 2 3 6 2 6 17 2" xfId="19471" xr:uid="{00000000-0005-0000-0000-000077510000}"/>
    <cellStyle name="Normal 2 2 3 6 2 6 18" xfId="19472" xr:uid="{00000000-0005-0000-0000-000078510000}"/>
    <cellStyle name="Normal 2 2 3 6 2 6 18 2" xfId="19473" xr:uid="{00000000-0005-0000-0000-000079510000}"/>
    <cellStyle name="Normal 2 2 3 6 2 6 19" xfId="19474" xr:uid="{00000000-0005-0000-0000-00007A510000}"/>
    <cellStyle name="Normal 2 2 3 6 2 6 19 2" xfId="19475" xr:uid="{00000000-0005-0000-0000-00007B510000}"/>
    <cellStyle name="Normal 2 2 3 6 2 6 2" xfId="19476" xr:uid="{00000000-0005-0000-0000-00007C510000}"/>
    <cellStyle name="Normal 2 2 3 6 2 6 2 2" xfId="19477" xr:uid="{00000000-0005-0000-0000-00007D510000}"/>
    <cellStyle name="Normal 2 2 3 6 2 6 20" xfId="19478" xr:uid="{00000000-0005-0000-0000-00007E510000}"/>
    <cellStyle name="Normal 2 2 3 6 2 6 20 2" xfId="19479" xr:uid="{00000000-0005-0000-0000-00007F510000}"/>
    <cellStyle name="Normal 2 2 3 6 2 6 21" xfId="19480" xr:uid="{00000000-0005-0000-0000-000080510000}"/>
    <cellStyle name="Normal 2 2 3 6 2 6 21 2" xfId="19481" xr:uid="{00000000-0005-0000-0000-000081510000}"/>
    <cellStyle name="Normal 2 2 3 6 2 6 22" xfId="19482" xr:uid="{00000000-0005-0000-0000-000082510000}"/>
    <cellStyle name="Normal 2 2 3 6 2 6 3" xfId="19483" xr:uid="{00000000-0005-0000-0000-000083510000}"/>
    <cellStyle name="Normal 2 2 3 6 2 6 3 2" xfId="19484" xr:uid="{00000000-0005-0000-0000-000084510000}"/>
    <cellStyle name="Normal 2 2 3 6 2 6 4" xfId="19485" xr:uid="{00000000-0005-0000-0000-000085510000}"/>
    <cellStyle name="Normal 2 2 3 6 2 6 4 2" xfId="19486" xr:uid="{00000000-0005-0000-0000-000086510000}"/>
    <cellStyle name="Normal 2 2 3 6 2 6 5" xfId="19487" xr:uid="{00000000-0005-0000-0000-000087510000}"/>
    <cellStyle name="Normal 2 2 3 6 2 6 5 2" xfId="19488" xr:uid="{00000000-0005-0000-0000-000088510000}"/>
    <cellStyle name="Normal 2 2 3 6 2 6 6" xfId="19489" xr:uid="{00000000-0005-0000-0000-000089510000}"/>
    <cellStyle name="Normal 2 2 3 6 2 6 6 2" xfId="19490" xr:uid="{00000000-0005-0000-0000-00008A510000}"/>
    <cellStyle name="Normal 2 2 3 6 2 6 7" xfId="19491" xr:uid="{00000000-0005-0000-0000-00008B510000}"/>
    <cellStyle name="Normal 2 2 3 6 2 6 7 2" xfId="19492" xr:uid="{00000000-0005-0000-0000-00008C510000}"/>
    <cellStyle name="Normal 2 2 3 6 2 6 8" xfId="19493" xr:uid="{00000000-0005-0000-0000-00008D510000}"/>
    <cellStyle name="Normal 2 2 3 6 2 6 8 2" xfId="19494" xr:uid="{00000000-0005-0000-0000-00008E510000}"/>
    <cellStyle name="Normal 2 2 3 6 2 6 9" xfId="19495" xr:uid="{00000000-0005-0000-0000-00008F510000}"/>
    <cellStyle name="Normal 2 2 3 6 2 6 9 2" xfId="19496" xr:uid="{00000000-0005-0000-0000-000090510000}"/>
    <cellStyle name="Normal 2 2 3 6 2 7" xfId="19497" xr:uid="{00000000-0005-0000-0000-000091510000}"/>
    <cellStyle name="Normal 2 2 3 6 2 7 2" xfId="19498" xr:uid="{00000000-0005-0000-0000-000092510000}"/>
    <cellStyle name="Normal 2 2 3 6 2 8" xfId="19499" xr:uid="{00000000-0005-0000-0000-000093510000}"/>
    <cellStyle name="Normal 2 2 3 6 2 8 2" xfId="19500" xr:uid="{00000000-0005-0000-0000-000094510000}"/>
    <cellStyle name="Normal 2 2 3 6 2 9" xfId="19501" xr:uid="{00000000-0005-0000-0000-000095510000}"/>
    <cellStyle name="Normal 2 2 3 6 2 9 2" xfId="19502" xr:uid="{00000000-0005-0000-0000-000096510000}"/>
    <cellStyle name="Normal 2 2 3 6 20" xfId="19503" xr:uid="{00000000-0005-0000-0000-000097510000}"/>
    <cellStyle name="Normal 2 2 3 6 20 2" xfId="19504" xr:uid="{00000000-0005-0000-0000-000098510000}"/>
    <cellStyle name="Normal 2 2 3 6 21" xfId="19505" xr:uid="{00000000-0005-0000-0000-000099510000}"/>
    <cellStyle name="Normal 2 2 3 6 21 2" xfId="19506" xr:uid="{00000000-0005-0000-0000-00009A510000}"/>
    <cellStyle name="Normal 2 2 3 6 22" xfId="19507" xr:uid="{00000000-0005-0000-0000-00009B510000}"/>
    <cellStyle name="Normal 2 2 3 6 22 2" xfId="19508" xr:uid="{00000000-0005-0000-0000-00009C510000}"/>
    <cellStyle name="Normal 2 2 3 6 23" xfId="19509" xr:uid="{00000000-0005-0000-0000-00009D510000}"/>
    <cellStyle name="Normal 2 2 3 6 23 2" xfId="19510" xr:uid="{00000000-0005-0000-0000-00009E510000}"/>
    <cellStyle name="Normal 2 2 3 6 24" xfId="19511" xr:uid="{00000000-0005-0000-0000-00009F510000}"/>
    <cellStyle name="Normal 2 2 3 6 24 2" xfId="19512" xr:uid="{00000000-0005-0000-0000-0000A0510000}"/>
    <cellStyle name="Normal 2 2 3 6 25" xfId="19513" xr:uid="{00000000-0005-0000-0000-0000A1510000}"/>
    <cellStyle name="Normal 2 2 3 6 25 2" xfId="19514" xr:uid="{00000000-0005-0000-0000-0000A2510000}"/>
    <cellStyle name="Normal 2 2 3 6 26" xfId="19515" xr:uid="{00000000-0005-0000-0000-0000A3510000}"/>
    <cellStyle name="Normal 2 2 3 6 26 2" xfId="19516" xr:uid="{00000000-0005-0000-0000-0000A4510000}"/>
    <cellStyle name="Normal 2 2 3 6 27" xfId="19517" xr:uid="{00000000-0005-0000-0000-0000A5510000}"/>
    <cellStyle name="Normal 2 2 3 6 27 2" xfId="19518" xr:uid="{00000000-0005-0000-0000-0000A6510000}"/>
    <cellStyle name="Normal 2 2 3 6 28" xfId="19519" xr:uid="{00000000-0005-0000-0000-0000A7510000}"/>
    <cellStyle name="Normal 2 2 3 6 3" xfId="19520" xr:uid="{00000000-0005-0000-0000-0000A8510000}"/>
    <cellStyle name="Normal 2 2 3 6 3 10" xfId="19521" xr:uid="{00000000-0005-0000-0000-0000A9510000}"/>
    <cellStyle name="Normal 2 2 3 6 3 10 2" xfId="19522" xr:uid="{00000000-0005-0000-0000-0000AA510000}"/>
    <cellStyle name="Normal 2 2 3 6 3 11" xfId="19523" xr:uid="{00000000-0005-0000-0000-0000AB510000}"/>
    <cellStyle name="Normal 2 2 3 6 3 11 2" xfId="19524" xr:uid="{00000000-0005-0000-0000-0000AC510000}"/>
    <cellStyle name="Normal 2 2 3 6 3 12" xfId="19525" xr:uid="{00000000-0005-0000-0000-0000AD510000}"/>
    <cellStyle name="Normal 2 2 3 6 3 12 2" xfId="19526" xr:uid="{00000000-0005-0000-0000-0000AE510000}"/>
    <cellStyle name="Normal 2 2 3 6 3 13" xfId="19527" xr:uid="{00000000-0005-0000-0000-0000AF510000}"/>
    <cellStyle name="Normal 2 2 3 6 3 13 2" xfId="19528" xr:uid="{00000000-0005-0000-0000-0000B0510000}"/>
    <cellStyle name="Normal 2 2 3 6 3 14" xfId="19529" xr:uid="{00000000-0005-0000-0000-0000B1510000}"/>
    <cellStyle name="Normal 2 2 3 6 3 14 2" xfId="19530" xr:uid="{00000000-0005-0000-0000-0000B2510000}"/>
    <cellStyle name="Normal 2 2 3 6 3 15" xfId="19531" xr:uid="{00000000-0005-0000-0000-0000B3510000}"/>
    <cellStyle name="Normal 2 2 3 6 3 15 2" xfId="19532" xr:uid="{00000000-0005-0000-0000-0000B4510000}"/>
    <cellStyle name="Normal 2 2 3 6 3 16" xfId="19533" xr:uid="{00000000-0005-0000-0000-0000B5510000}"/>
    <cellStyle name="Normal 2 2 3 6 3 16 2" xfId="19534" xr:uid="{00000000-0005-0000-0000-0000B6510000}"/>
    <cellStyle name="Normal 2 2 3 6 3 17" xfId="19535" xr:uid="{00000000-0005-0000-0000-0000B7510000}"/>
    <cellStyle name="Normal 2 2 3 6 3 17 2" xfId="19536" xr:uid="{00000000-0005-0000-0000-0000B8510000}"/>
    <cellStyle name="Normal 2 2 3 6 3 18" xfId="19537" xr:uid="{00000000-0005-0000-0000-0000B9510000}"/>
    <cellStyle name="Normal 2 2 3 6 3 18 2" xfId="19538" xr:uid="{00000000-0005-0000-0000-0000BA510000}"/>
    <cellStyle name="Normal 2 2 3 6 3 19" xfId="19539" xr:uid="{00000000-0005-0000-0000-0000BB510000}"/>
    <cellStyle name="Normal 2 2 3 6 3 19 2" xfId="19540" xr:uid="{00000000-0005-0000-0000-0000BC510000}"/>
    <cellStyle name="Normal 2 2 3 6 3 2" xfId="19541" xr:uid="{00000000-0005-0000-0000-0000BD510000}"/>
    <cellStyle name="Normal 2 2 3 6 3 2 10" xfId="19542" xr:uid="{00000000-0005-0000-0000-0000BE510000}"/>
    <cellStyle name="Normal 2 2 3 6 3 2 10 2" xfId="19543" xr:uid="{00000000-0005-0000-0000-0000BF510000}"/>
    <cellStyle name="Normal 2 2 3 6 3 2 11" xfId="19544" xr:uid="{00000000-0005-0000-0000-0000C0510000}"/>
    <cellStyle name="Normal 2 2 3 6 3 2 11 2" xfId="19545" xr:uid="{00000000-0005-0000-0000-0000C1510000}"/>
    <cellStyle name="Normal 2 2 3 6 3 2 12" xfId="19546" xr:uid="{00000000-0005-0000-0000-0000C2510000}"/>
    <cellStyle name="Normal 2 2 3 6 3 2 12 2" xfId="19547" xr:uid="{00000000-0005-0000-0000-0000C3510000}"/>
    <cellStyle name="Normal 2 2 3 6 3 2 13" xfId="19548" xr:uid="{00000000-0005-0000-0000-0000C4510000}"/>
    <cellStyle name="Normal 2 2 3 6 3 2 13 2" xfId="19549" xr:uid="{00000000-0005-0000-0000-0000C5510000}"/>
    <cellStyle name="Normal 2 2 3 6 3 2 14" xfId="19550" xr:uid="{00000000-0005-0000-0000-0000C6510000}"/>
    <cellStyle name="Normal 2 2 3 6 3 2 14 2" xfId="19551" xr:uid="{00000000-0005-0000-0000-0000C7510000}"/>
    <cellStyle name="Normal 2 2 3 6 3 2 15" xfId="19552" xr:uid="{00000000-0005-0000-0000-0000C8510000}"/>
    <cellStyle name="Normal 2 2 3 6 3 2 15 2" xfId="19553" xr:uid="{00000000-0005-0000-0000-0000C9510000}"/>
    <cellStyle name="Normal 2 2 3 6 3 2 16" xfId="19554" xr:uid="{00000000-0005-0000-0000-0000CA510000}"/>
    <cellStyle name="Normal 2 2 3 6 3 2 16 2" xfId="19555" xr:uid="{00000000-0005-0000-0000-0000CB510000}"/>
    <cellStyle name="Normal 2 2 3 6 3 2 17" xfId="19556" xr:uid="{00000000-0005-0000-0000-0000CC510000}"/>
    <cellStyle name="Normal 2 2 3 6 3 2 17 2" xfId="19557" xr:uid="{00000000-0005-0000-0000-0000CD510000}"/>
    <cellStyle name="Normal 2 2 3 6 3 2 18" xfId="19558" xr:uid="{00000000-0005-0000-0000-0000CE510000}"/>
    <cellStyle name="Normal 2 2 3 6 3 2 18 2" xfId="19559" xr:uid="{00000000-0005-0000-0000-0000CF510000}"/>
    <cellStyle name="Normal 2 2 3 6 3 2 19" xfId="19560" xr:uid="{00000000-0005-0000-0000-0000D0510000}"/>
    <cellStyle name="Normal 2 2 3 6 3 2 19 2" xfId="19561" xr:uid="{00000000-0005-0000-0000-0000D1510000}"/>
    <cellStyle name="Normal 2 2 3 6 3 2 2" xfId="19562" xr:uid="{00000000-0005-0000-0000-0000D2510000}"/>
    <cellStyle name="Normal 2 2 3 6 3 2 2 2" xfId="19563" xr:uid="{00000000-0005-0000-0000-0000D3510000}"/>
    <cellStyle name="Normal 2 2 3 6 3 2 20" xfId="19564" xr:uid="{00000000-0005-0000-0000-0000D4510000}"/>
    <cellStyle name="Normal 2 2 3 6 3 2 20 2" xfId="19565" xr:uid="{00000000-0005-0000-0000-0000D5510000}"/>
    <cellStyle name="Normal 2 2 3 6 3 2 21" xfId="19566" xr:uid="{00000000-0005-0000-0000-0000D6510000}"/>
    <cellStyle name="Normal 2 2 3 6 3 2 21 2" xfId="19567" xr:uid="{00000000-0005-0000-0000-0000D7510000}"/>
    <cellStyle name="Normal 2 2 3 6 3 2 22" xfId="19568" xr:uid="{00000000-0005-0000-0000-0000D8510000}"/>
    <cellStyle name="Normal 2 2 3 6 3 2 3" xfId="19569" xr:uid="{00000000-0005-0000-0000-0000D9510000}"/>
    <cellStyle name="Normal 2 2 3 6 3 2 3 2" xfId="19570" xr:uid="{00000000-0005-0000-0000-0000DA510000}"/>
    <cellStyle name="Normal 2 2 3 6 3 2 4" xfId="19571" xr:uid="{00000000-0005-0000-0000-0000DB510000}"/>
    <cellStyle name="Normal 2 2 3 6 3 2 4 2" xfId="19572" xr:uid="{00000000-0005-0000-0000-0000DC510000}"/>
    <cellStyle name="Normal 2 2 3 6 3 2 5" xfId="19573" xr:uid="{00000000-0005-0000-0000-0000DD510000}"/>
    <cellStyle name="Normal 2 2 3 6 3 2 5 2" xfId="19574" xr:uid="{00000000-0005-0000-0000-0000DE510000}"/>
    <cellStyle name="Normal 2 2 3 6 3 2 6" xfId="19575" xr:uid="{00000000-0005-0000-0000-0000DF510000}"/>
    <cellStyle name="Normal 2 2 3 6 3 2 6 2" xfId="19576" xr:uid="{00000000-0005-0000-0000-0000E0510000}"/>
    <cellStyle name="Normal 2 2 3 6 3 2 7" xfId="19577" xr:uid="{00000000-0005-0000-0000-0000E1510000}"/>
    <cellStyle name="Normal 2 2 3 6 3 2 7 2" xfId="19578" xr:uid="{00000000-0005-0000-0000-0000E2510000}"/>
    <cellStyle name="Normal 2 2 3 6 3 2 8" xfId="19579" xr:uid="{00000000-0005-0000-0000-0000E3510000}"/>
    <cellStyle name="Normal 2 2 3 6 3 2 8 2" xfId="19580" xr:uid="{00000000-0005-0000-0000-0000E4510000}"/>
    <cellStyle name="Normal 2 2 3 6 3 2 9" xfId="19581" xr:uid="{00000000-0005-0000-0000-0000E5510000}"/>
    <cellStyle name="Normal 2 2 3 6 3 2 9 2" xfId="19582" xr:uid="{00000000-0005-0000-0000-0000E6510000}"/>
    <cellStyle name="Normal 2 2 3 6 3 20" xfId="19583" xr:uid="{00000000-0005-0000-0000-0000E7510000}"/>
    <cellStyle name="Normal 2 2 3 6 3 20 2" xfId="19584" xr:uid="{00000000-0005-0000-0000-0000E8510000}"/>
    <cellStyle name="Normal 2 2 3 6 3 21" xfId="19585" xr:uid="{00000000-0005-0000-0000-0000E9510000}"/>
    <cellStyle name="Normal 2 2 3 6 3 21 2" xfId="19586" xr:uid="{00000000-0005-0000-0000-0000EA510000}"/>
    <cellStyle name="Normal 2 2 3 6 3 22" xfId="19587" xr:uid="{00000000-0005-0000-0000-0000EB510000}"/>
    <cellStyle name="Normal 2 2 3 6 3 22 2" xfId="19588" xr:uid="{00000000-0005-0000-0000-0000EC510000}"/>
    <cellStyle name="Normal 2 2 3 6 3 23" xfId="19589" xr:uid="{00000000-0005-0000-0000-0000ED510000}"/>
    <cellStyle name="Normal 2 2 3 6 3 23 2" xfId="19590" xr:uid="{00000000-0005-0000-0000-0000EE510000}"/>
    <cellStyle name="Normal 2 2 3 6 3 24" xfId="19591" xr:uid="{00000000-0005-0000-0000-0000EF510000}"/>
    <cellStyle name="Normal 2 2 3 6 3 3" xfId="19592" xr:uid="{00000000-0005-0000-0000-0000F0510000}"/>
    <cellStyle name="Normal 2 2 3 6 3 3 10" xfId="19593" xr:uid="{00000000-0005-0000-0000-0000F1510000}"/>
    <cellStyle name="Normal 2 2 3 6 3 3 10 2" xfId="19594" xr:uid="{00000000-0005-0000-0000-0000F2510000}"/>
    <cellStyle name="Normal 2 2 3 6 3 3 11" xfId="19595" xr:uid="{00000000-0005-0000-0000-0000F3510000}"/>
    <cellStyle name="Normal 2 2 3 6 3 3 11 2" xfId="19596" xr:uid="{00000000-0005-0000-0000-0000F4510000}"/>
    <cellStyle name="Normal 2 2 3 6 3 3 12" xfId="19597" xr:uid="{00000000-0005-0000-0000-0000F5510000}"/>
    <cellStyle name="Normal 2 2 3 6 3 3 12 2" xfId="19598" xr:uid="{00000000-0005-0000-0000-0000F6510000}"/>
    <cellStyle name="Normal 2 2 3 6 3 3 13" xfId="19599" xr:uid="{00000000-0005-0000-0000-0000F7510000}"/>
    <cellStyle name="Normal 2 2 3 6 3 3 13 2" xfId="19600" xr:uid="{00000000-0005-0000-0000-0000F8510000}"/>
    <cellStyle name="Normal 2 2 3 6 3 3 14" xfId="19601" xr:uid="{00000000-0005-0000-0000-0000F9510000}"/>
    <cellStyle name="Normal 2 2 3 6 3 3 14 2" xfId="19602" xr:uid="{00000000-0005-0000-0000-0000FA510000}"/>
    <cellStyle name="Normal 2 2 3 6 3 3 15" xfId="19603" xr:uid="{00000000-0005-0000-0000-0000FB510000}"/>
    <cellStyle name="Normal 2 2 3 6 3 3 15 2" xfId="19604" xr:uid="{00000000-0005-0000-0000-0000FC510000}"/>
    <cellStyle name="Normal 2 2 3 6 3 3 16" xfId="19605" xr:uid="{00000000-0005-0000-0000-0000FD510000}"/>
    <cellStyle name="Normal 2 2 3 6 3 3 16 2" xfId="19606" xr:uid="{00000000-0005-0000-0000-0000FE510000}"/>
    <cellStyle name="Normal 2 2 3 6 3 3 17" xfId="19607" xr:uid="{00000000-0005-0000-0000-0000FF510000}"/>
    <cellStyle name="Normal 2 2 3 6 3 3 17 2" xfId="19608" xr:uid="{00000000-0005-0000-0000-000000520000}"/>
    <cellStyle name="Normal 2 2 3 6 3 3 18" xfId="19609" xr:uid="{00000000-0005-0000-0000-000001520000}"/>
    <cellStyle name="Normal 2 2 3 6 3 3 18 2" xfId="19610" xr:uid="{00000000-0005-0000-0000-000002520000}"/>
    <cellStyle name="Normal 2 2 3 6 3 3 19" xfId="19611" xr:uid="{00000000-0005-0000-0000-000003520000}"/>
    <cellStyle name="Normal 2 2 3 6 3 3 19 2" xfId="19612" xr:uid="{00000000-0005-0000-0000-000004520000}"/>
    <cellStyle name="Normal 2 2 3 6 3 3 2" xfId="19613" xr:uid="{00000000-0005-0000-0000-000005520000}"/>
    <cellStyle name="Normal 2 2 3 6 3 3 2 2" xfId="19614" xr:uid="{00000000-0005-0000-0000-000006520000}"/>
    <cellStyle name="Normal 2 2 3 6 3 3 20" xfId="19615" xr:uid="{00000000-0005-0000-0000-000007520000}"/>
    <cellStyle name="Normal 2 2 3 6 3 3 20 2" xfId="19616" xr:uid="{00000000-0005-0000-0000-000008520000}"/>
    <cellStyle name="Normal 2 2 3 6 3 3 21" xfId="19617" xr:uid="{00000000-0005-0000-0000-000009520000}"/>
    <cellStyle name="Normal 2 2 3 6 3 3 21 2" xfId="19618" xr:uid="{00000000-0005-0000-0000-00000A520000}"/>
    <cellStyle name="Normal 2 2 3 6 3 3 22" xfId="19619" xr:uid="{00000000-0005-0000-0000-00000B520000}"/>
    <cellStyle name="Normal 2 2 3 6 3 3 3" xfId="19620" xr:uid="{00000000-0005-0000-0000-00000C520000}"/>
    <cellStyle name="Normal 2 2 3 6 3 3 3 2" xfId="19621" xr:uid="{00000000-0005-0000-0000-00000D520000}"/>
    <cellStyle name="Normal 2 2 3 6 3 3 4" xfId="19622" xr:uid="{00000000-0005-0000-0000-00000E520000}"/>
    <cellStyle name="Normal 2 2 3 6 3 3 4 2" xfId="19623" xr:uid="{00000000-0005-0000-0000-00000F520000}"/>
    <cellStyle name="Normal 2 2 3 6 3 3 5" xfId="19624" xr:uid="{00000000-0005-0000-0000-000010520000}"/>
    <cellStyle name="Normal 2 2 3 6 3 3 5 2" xfId="19625" xr:uid="{00000000-0005-0000-0000-000011520000}"/>
    <cellStyle name="Normal 2 2 3 6 3 3 6" xfId="19626" xr:uid="{00000000-0005-0000-0000-000012520000}"/>
    <cellStyle name="Normal 2 2 3 6 3 3 6 2" xfId="19627" xr:uid="{00000000-0005-0000-0000-000013520000}"/>
    <cellStyle name="Normal 2 2 3 6 3 3 7" xfId="19628" xr:uid="{00000000-0005-0000-0000-000014520000}"/>
    <cellStyle name="Normal 2 2 3 6 3 3 7 2" xfId="19629" xr:uid="{00000000-0005-0000-0000-000015520000}"/>
    <cellStyle name="Normal 2 2 3 6 3 3 8" xfId="19630" xr:uid="{00000000-0005-0000-0000-000016520000}"/>
    <cellStyle name="Normal 2 2 3 6 3 3 8 2" xfId="19631" xr:uid="{00000000-0005-0000-0000-000017520000}"/>
    <cellStyle name="Normal 2 2 3 6 3 3 9" xfId="19632" xr:uid="{00000000-0005-0000-0000-000018520000}"/>
    <cellStyle name="Normal 2 2 3 6 3 3 9 2" xfId="19633" xr:uid="{00000000-0005-0000-0000-000019520000}"/>
    <cellStyle name="Normal 2 2 3 6 3 4" xfId="19634" xr:uid="{00000000-0005-0000-0000-00001A520000}"/>
    <cellStyle name="Normal 2 2 3 6 3 4 2" xfId="19635" xr:uid="{00000000-0005-0000-0000-00001B520000}"/>
    <cellStyle name="Normal 2 2 3 6 3 5" xfId="19636" xr:uid="{00000000-0005-0000-0000-00001C520000}"/>
    <cellStyle name="Normal 2 2 3 6 3 5 2" xfId="19637" xr:uid="{00000000-0005-0000-0000-00001D520000}"/>
    <cellStyle name="Normal 2 2 3 6 3 6" xfId="19638" xr:uid="{00000000-0005-0000-0000-00001E520000}"/>
    <cellStyle name="Normal 2 2 3 6 3 6 2" xfId="19639" xr:uid="{00000000-0005-0000-0000-00001F520000}"/>
    <cellStyle name="Normal 2 2 3 6 3 7" xfId="19640" xr:uid="{00000000-0005-0000-0000-000020520000}"/>
    <cellStyle name="Normal 2 2 3 6 3 7 2" xfId="19641" xr:uid="{00000000-0005-0000-0000-000021520000}"/>
    <cellStyle name="Normal 2 2 3 6 3 8" xfId="19642" xr:uid="{00000000-0005-0000-0000-000022520000}"/>
    <cellStyle name="Normal 2 2 3 6 3 8 2" xfId="19643" xr:uid="{00000000-0005-0000-0000-000023520000}"/>
    <cellStyle name="Normal 2 2 3 6 3 9" xfId="19644" xr:uid="{00000000-0005-0000-0000-000024520000}"/>
    <cellStyle name="Normal 2 2 3 6 3 9 2" xfId="19645" xr:uid="{00000000-0005-0000-0000-000025520000}"/>
    <cellStyle name="Normal 2 2 3 6 4" xfId="19646" xr:uid="{00000000-0005-0000-0000-000026520000}"/>
    <cellStyle name="Normal 2 2 3 6 4 10" xfId="19647" xr:uid="{00000000-0005-0000-0000-000027520000}"/>
    <cellStyle name="Normal 2 2 3 6 4 10 2" xfId="19648" xr:uid="{00000000-0005-0000-0000-000028520000}"/>
    <cellStyle name="Normal 2 2 3 6 4 11" xfId="19649" xr:uid="{00000000-0005-0000-0000-000029520000}"/>
    <cellStyle name="Normal 2 2 3 6 4 11 2" xfId="19650" xr:uid="{00000000-0005-0000-0000-00002A520000}"/>
    <cellStyle name="Normal 2 2 3 6 4 12" xfId="19651" xr:uid="{00000000-0005-0000-0000-00002B520000}"/>
    <cellStyle name="Normal 2 2 3 6 4 12 2" xfId="19652" xr:uid="{00000000-0005-0000-0000-00002C520000}"/>
    <cellStyle name="Normal 2 2 3 6 4 13" xfId="19653" xr:uid="{00000000-0005-0000-0000-00002D520000}"/>
    <cellStyle name="Normal 2 2 3 6 4 13 2" xfId="19654" xr:uid="{00000000-0005-0000-0000-00002E520000}"/>
    <cellStyle name="Normal 2 2 3 6 4 14" xfId="19655" xr:uid="{00000000-0005-0000-0000-00002F520000}"/>
    <cellStyle name="Normal 2 2 3 6 4 14 2" xfId="19656" xr:uid="{00000000-0005-0000-0000-000030520000}"/>
    <cellStyle name="Normal 2 2 3 6 4 15" xfId="19657" xr:uid="{00000000-0005-0000-0000-000031520000}"/>
    <cellStyle name="Normal 2 2 3 6 4 15 2" xfId="19658" xr:uid="{00000000-0005-0000-0000-000032520000}"/>
    <cellStyle name="Normal 2 2 3 6 4 16" xfId="19659" xr:uid="{00000000-0005-0000-0000-000033520000}"/>
    <cellStyle name="Normal 2 2 3 6 4 16 2" xfId="19660" xr:uid="{00000000-0005-0000-0000-000034520000}"/>
    <cellStyle name="Normal 2 2 3 6 4 17" xfId="19661" xr:uid="{00000000-0005-0000-0000-000035520000}"/>
    <cellStyle name="Normal 2 2 3 6 4 17 2" xfId="19662" xr:uid="{00000000-0005-0000-0000-000036520000}"/>
    <cellStyle name="Normal 2 2 3 6 4 18" xfId="19663" xr:uid="{00000000-0005-0000-0000-000037520000}"/>
    <cellStyle name="Normal 2 2 3 6 4 18 2" xfId="19664" xr:uid="{00000000-0005-0000-0000-000038520000}"/>
    <cellStyle name="Normal 2 2 3 6 4 19" xfId="19665" xr:uid="{00000000-0005-0000-0000-000039520000}"/>
    <cellStyle name="Normal 2 2 3 6 4 19 2" xfId="19666" xr:uid="{00000000-0005-0000-0000-00003A520000}"/>
    <cellStyle name="Normal 2 2 3 6 4 2" xfId="19667" xr:uid="{00000000-0005-0000-0000-00003B520000}"/>
    <cellStyle name="Normal 2 2 3 6 4 2 10" xfId="19668" xr:uid="{00000000-0005-0000-0000-00003C520000}"/>
    <cellStyle name="Normal 2 2 3 6 4 2 10 2" xfId="19669" xr:uid="{00000000-0005-0000-0000-00003D520000}"/>
    <cellStyle name="Normal 2 2 3 6 4 2 11" xfId="19670" xr:uid="{00000000-0005-0000-0000-00003E520000}"/>
    <cellStyle name="Normal 2 2 3 6 4 2 11 2" xfId="19671" xr:uid="{00000000-0005-0000-0000-00003F520000}"/>
    <cellStyle name="Normal 2 2 3 6 4 2 12" xfId="19672" xr:uid="{00000000-0005-0000-0000-000040520000}"/>
    <cellStyle name="Normal 2 2 3 6 4 2 12 2" xfId="19673" xr:uid="{00000000-0005-0000-0000-000041520000}"/>
    <cellStyle name="Normal 2 2 3 6 4 2 13" xfId="19674" xr:uid="{00000000-0005-0000-0000-000042520000}"/>
    <cellStyle name="Normal 2 2 3 6 4 2 13 2" xfId="19675" xr:uid="{00000000-0005-0000-0000-000043520000}"/>
    <cellStyle name="Normal 2 2 3 6 4 2 14" xfId="19676" xr:uid="{00000000-0005-0000-0000-000044520000}"/>
    <cellStyle name="Normal 2 2 3 6 4 2 14 2" xfId="19677" xr:uid="{00000000-0005-0000-0000-000045520000}"/>
    <cellStyle name="Normal 2 2 3 6 4 2 15" xfId="19678" xr:uid="{00000000-0005-0000-0000-000046520000}"/>
    <cellStyle name="Normal 2 2 3 6 4 2 15 2" xfId="19679" xr:uid="{00000000-0005-0000-0000-000047520000}"/>
    <cellStyle name="Normal 2 2 3 6 4 2 16" xfId="19680" xr:uid="{00000000-0005-0000-0000-000048520000}"/>
    <cellStyle name="Normal 2 2 3 6 4 2 16 2" xfId="19681" xr:uid="{00000000-0005-0000-0000-000049520000}"/>
    <cellStyle name="Normal 2 2 3 6 4 2 17" xfId="19682" xr:uid="{00000000-0005-0000-0000-00004A520000}"/>
    <cellStyle name="Normal 2 2 3 6 4 2 17 2" xfId="19683" xr:uid="{00000000-0005-0000-0000-00004B520000}"/>
    <cellStyle name="Normal 2 2 3 6 4 2 18" xfId="19684" xr:uid="{00000000-0005-0000-0000-00004C520000}"/>
    <cellStyle name="Normal 2 2 3 6 4 2 18 2" xfId="19685" xr:uid="{00000000-0005-0000-0000-00004D520000}"/>
    <cellStyle name="Normal 2 2 3 6 4 2 19" xfId="19686" xr:uid="{00000000-0005-0000-0000-00004E520000}"/>
    <cellStyle name="Normal 2 2 3 6 4 2 19 2" xfId="19687" xr:uid="{00000000-0005-0000-0000-00004F520000}"/>
    <cellStyle name="Normal 2 2 3 6 4 2 2" xfId="19688" xr:uid="{00000000-0005-0000-0000-000050520000}"/>
    <cellStyle name="Normal 2 2 3 6 4 2 2 2" xfId="19689" xr:uid="{00000000-0005-0000-0000-000051520000}"/>
    <cellStyle name="Normal 2 2 3 6 4 2 20" xfId="19690" xr:uid="{00000000-0005-0000-0000-000052520000}"/>
    <cellStyle name="Normal 2 2 3 6 4 2 20 2" xfId="19691" xr:uid="{00000000-0005-0000-0000-000053520000}"/>
    <cellStyle name="Normal 2 2 3 6 4 2 21" xfId="19692" xr:uid="{00000000-0005-0000-0000-000054520000}"/>
    <cellStyle name="Normal 2 2 3 6 4 2 21 2" xfId="19693" xr:uid="{00000000-0005-0000-0000-000055520000}"/>
    <cellStyle name="Normal 2 2 3 6 4 2 22" xfId="19694" xr:uid="{00000000-0005-0000-0000-000056520000}"/>
    <cellStyle name="Normal 2 2 3 6 4 2 3" xfId="19695" xr:uid="{00000000-0005-0000-0000-000057520000}"/>
    <cellStyle name="Normal 2 2 3 6 4 2 3 2" xfId="19696" xr:uid="{00000000-0005-0000-0000-000058520000}"/>
    <cellStyle name="Normal 2 2 3 6 4 2 4" xfId="19697" xr:uid="{00000000-0005-0000-0000-000059520000}"/>
    <cellStyle name="Normal 2 2 3 6 4 2 4 2" xfId="19698" xr:uid="{00000000-0005-0000-0000-00005A520000}"/>
    <cellStyle name="Normal 2 2 3 6 4 2 5" xfId="19699" xr:uid="{00000000-0005-0000-0000-00005B520000}"/>
    <cellStyle name="Normal 2 2 3 6 4 2 5 2" xfId="19700" xr:uid="{00000000-0005-0000-0000-00005C520000}"/>
    <cellStyle name="Normal 2 2 3 6 4 2 6" xfId="19701" xr:uid="{00000000-0005-0000-0000-00005D520000}"/>
    <cellStyle name="Normal 2 2 3 6 4 2 6 2" xfId="19702" xr:uid="{00000000-0005-0000-0000-00005E520000}"/>
    <cellStyle name="Normal 2 2 3 6 4 2 7" xfId="19703" xr:uid="{00000000-0005-0000-0000-00005F520000}"/>
    <cellStyle name="Normal 2 2 3 6 4 2 7 2" xfId="19704" xr:uid="{00000000-0005-0000-0000-000060520000}"/>
    <cellStyle name="Normal 2 2 3 6 4 2 8" xfId="19705" xr:uid="{00000000-0005-0000-0000-000061520000}"/>
    <cellStyle name="Normal 2 2 3 6 4 2 8 2" xfId="19706" xr:uid="{00000000-0005-0000-0000-000062520000}"/>
    <cellStyle name="Normal 2 2 3 6 4 2 9" xfId="19707" xr:uid="{00000000-0005-0000-0000-000063520000}"/>
    <cellStyle name="Normal 2 2 3 6 4 2 9 2" xfId="19708" xr:uid="{00000000-0005-0000-0000-000064520000}"/>
    <cellStyle name="Normal 2 2 3 6 4 20" xfId="19709" xr:uid="{00000000-0005-0000-0000-000065520000}"/>
    <cellStyle name="Normal 2 2 3 6 4 20 2" xfId="19710" xr:uid="{00000000-0005-0000-0000-000066520000}"/>
    <cellStyle name="Normal 2 2 3 6 4 21" xfId="19711" xr:uid="{00000000-0005-0000-0000-000067520000}"/>
    <cellStyle name="Normal 2 2 3 6 4 21 2" xfId="19712" xr:uid="{00000000-0005-0000-0000-000068520000}"/>
    <cellStyle name="Normal 2 2 3 6 4 22" xfId="19713" xr:uid="{00000000-0005-0000-0000-000069520000}"/>
    <cellStyle name="Normal 2 2 3 6 4 22 2" xfId="19714" xr:uid="{00000000-0005-0000-0000-00006A520000}"/>
    <cellStyle name="Normal 2 2 3 6 4 23" xfId="19715" xr:uid="{00000000-0005-0000-0000-00006B520000}"/>
    <cellStyle name="Normal 2 2 3 6 4 23 2" xfId="19716" xr:uid="{00000000-0005-0000-0000-00006C520000}"/>
    <cellStyle name="Normal 2 2 3 6 4 24" xfId="19717" xr:uid="{00000000-0005-0000-0000-00006D520000}"/>
    <cellStyle name="Normal 2 2 3 6 4 3" xfId="19718" xr:uid="{00000000-0005-0000-0000-00006E520000}"/>
    <cellStyle name="Normal 2 2 3 6 4 3 10" xfId="19719" xr:uid="{00000000-0005-0000-0000-00006F520000}"/>
    <cellStyle name="Normal 2 2 3 6 4 3 10 2" xfId="19720" xr:uid="{00000000-0005-0000-0000-000070520000}"/>
    <cellStyle name="Normal 2 2 3 6 4 3 11" xfId="19721" xr:uid="{00000000-0005-0000-0000-000071520000}"/>
    <cellStyle name="Normal 2 2 3 6 4 3 11 2" xfId="19722" xr:uid="{00000000-0005-0000-0000-000072520000}"/>
    <cellStyle name="Normal 2 2 3 6 4 3 12" xfId="19723" xr:uid="{00000000-0005-0000-0000-000073520000}"/>
    <cellStyle name="Normal 2 2 3 6 4 3 12 2" xfId="19724" xr:uid="{00000000-0005-0000-0000-000074520000}"/>
    <cellStyle name="Normal 2 2 3 6 4 3 13" xfId="19725" xr:uid="{00000000-0005-0000-0000-000075520000}"/>
    <cellStyle name="Normal 2 2 3 6 4 3 13 2" xfId="19726" xr:uid="{00000000-0005-0000-0000-000076520000}"/>
    <cellStyle name="Normal 2 2 3 6 4 3 14" xfId="19727" xr:uid="{00000000-0005-0000-0000-000077520000}"/>
    <cellStyle name="Normal 2 2 3 6 4 3 14 2" xfId="19728" xr:uid="{00000000-0005-0000-0000-000078520000}"/>
    <cellStyle name="Normal 2 2 3 6 4 3 15" xfId="19729" xr:uid="{00000000-0005-0000-0000-000079520000}"/>
    <cellStyle name="Normal 2 2 3 6 4 3 15 2" xfId="19730" xr:uid="{00000000-0005-0000-0000-00007A520000}"/>
    <cellStyle name="Normal 2 2 3 6 4 3 16" xfId="19731" xr:uid="{00000000-0005-0000-0000-00007B520000}"/>
    <cellStyle name="Normal 2 2 3 6 4 3 16 2" xfId="19732" xr:uid="{00000000-0005-0000-0000-00007C520000}"/>
    <cellStyle name="Normal 2 2 3 6 4 3 17" xfId="19733" xr:uid="{00000000-0005-0000-0000-00007D520000}"/>
    <cellStyle name="Normal 2 2 3 6 4 3 17 2" xfId="19734" xr:uid="{00000000-0005-0000-0000-00007E520000}"/>
    <cellStyle name="Normal 2 2 3 6 4 3 18" xfId="19735" xr:uid="{00000000-0005-0000-0000-00007F520000}"/>
    <cellStyle name="Normal 2 2 3 6 4 3 18 2" xfId="19736" xr:uid="{00000000-0005-0000-0000-000080520000}"/>
    <cellStyle name="Normal 2 2 3 6 4 3 19" xfId="19737" xr:uid="{00000000-0005-0000-0000-000081520000}"/>
    <cellStyle name="Normal 2 2 3 6 4 3 19 2" xfId="19738" xr:uid="{00000000-0005-0000-0000-000082520000}"/>
    <cellStyle name="Normal 2 2 3 6 4 3 2" xfId="19739" xr:uid="{00000000-0005-0000-0000-000083520000}"/>
    <cellStyle name="Normal 2 2 3 6 4 3 2 2" xfId="19740" xr:uid="{00000000-0005-0000-0000-000084520000}"/>
    <cellStyle name="Normal 2 2 3 6 4 3 20" xfId="19741" xr:uid="{00000000-0005-0000-0000-000085520000}"/>
    <cellStyle name="Normal 2 2 3 6 4 3 20 2" xfId="19742" xr:uid="{00000000-0005-0000-0000-000086520000}"/>
    <cellStyle name="Normal 2 2 3 6 4 3 21" xfId="19743" xr:uid="{00000000-0005-0000-0000-000087520000}"/>
    <cellStyle name="Normal 2 2 3 6 4 3 21 2" xfId="19744" xr:uid="{00000000-0005-0000-0000-000088520000}"/>
    <cellStyle name="Normal 2 2 3 6 4 3 22" xfId="19745" xr:uid="{00000000-0005-0000-0000-000089520000}"/>
    <cellStyle name="Normal 2 2 3 6 4 3 3" xfId="19746" xr:uid="{00000000-0005-0000-0000-00008A520000}"/>
    <cellStyle name="Normal 2 2 3 6 4 3 3 2" xfId="19747" xr:uid="{00000000-0005-0000-0000-00008B520000}"/>
    <cellStyle name="Normal 2 2 3 6 4 3 4" xfId="19748" xr:uid="{00000000-0005-0000-0000-00008C520000}"/>
    <cellStyle name="Normal 2 2 3 6 4 3 4 2" xfId="19749" xr:uid="{00000000-0005-0000-0000-00008D520000}"/>
    <cellStyle name="Normal 2 2 3 6 4 3 5" xfId="19750" xr:uid="{00000000-0005-0000-0000-00008E520000}"/>
    <cellStyle name="Normal 2 2 3 6 4 3 5 2" xfId="19751" xr:uid="{00000000-0005-0000-0000-00008F520000}"/>
    <cellStyle name="Normal 2 2 3 6 4 3 6" xfId="19752" xr:uid="{00000000-0005-0000-0000-000090520000}"/>
    <cellStyle name="Normal 2 2 3 6 4 3 6 2" xfId="19753" xr:uid="{00000000-0005-0000-0000-000091520000}"/>
    <cellStyle name="Normal 2 2 3 6 4 3 7" xfId="19754" xr:uid="{00000000-0005-0000-0000-000092520000}"/>
    <cellStyle name="Normal 2 2 3 6 4 3 7 2" xfId="19755" xr:uid="{00000000-0005-0000-0000-000093520000}"/>
    <cellStyle name="Normal 2 2 3 6 4 3 8" xfId="19756" xr:uid="{00000000-0005-0000-0000-000094520000}"/>
    <cellStyle name="Normal 2 2 3 6 4 3 8 2" xfId="19757" xr:uid="{00000000-0005-0000-0000-000095520000}"/>
    <cellStyle name="Normal 2 2 3 6 4 3 9" xfId="19758" xr:uid="{00000000-0005-0000-0000-000096520000}"/>
    <cellStyle name="Normal 2 2 3 6 4 3 9 2" xfId="19759" xr:uid="{00000000-0005-0000-0000-000097520000}"/>
    <cellStyle name="Normal 2 2 3 6 4 4" xfId="19760" xr:uid="{00000000-0005-0000-0000-000098520000}"/>
    <cellStyle name="Normal 2 2 3 6 4 4 2" xfId="19761" xr:uid="{00000000-0005-0000-0000-000099520000}"/>
    <cellStyle name="Normal 2 2 3 6 4 5" xfId="19762" xr:uid="{00000000-0005-0000-0000-00009A520000}"/>
    <cellStyle name="Normal 2 2 3 6 4 5 2" xfId="19763" xr:uid="{00000000-0005-0000-0000-00009B520000}"/>
    <cellStyle name="Normal 2 2 3 6 4 6" xfId="19764" xr:uid="{00000000-0005-0000-0000-00009C520000}"/>
    <cellStyle name="Normal 2 2 3 6 4 6 2" xfId="19765" xr:uid="{00000000-0005-0000-0000-00009D520000}"/>
    <cellStyle name="Normal 2 2 3 6 4 7" xfId="19766" xr:uid="{00000000-0005-0000-0000-00009E520000}"/>
    <cellStyle name="Normal 2 2 3 6 4 7 2" xfId="19767" xr:uid="{00000000-0005-0000-0000-00009F520000}"/>
    <cellStyle name="Normal 2 2 3 6 4 8" xfId="19768" xr:uid="{00000000-0005-0000-0000-0000A0520000}"/>
    <cellStyle name="Normal 2 2 3 6 4 8 2" xfId="19769" xr:uid="{00000000-0005-0000-0000-0000A1520000}"/>
    <cellStyle name="Normal 2 2 3 6 4 9" xfId="19770" xr:uid="{00000000-0005-0000-0000-0000A2520000}"/>
    <cellStyle name="Normal 2 2 3 6 4 9 2" xfId="19771" xr:uid="{00000000-0005-0000-0000-0000A3520000}"/>
    <cellStyle name="Normal 2 2 3 6 5" xfId="19772" xr:uid="{00000000-0005-0000-0000-0000A4520000}"/>
    <cellStyle name="Normal 2 2 3 6 5 10" xfId="19773" xr:uid="{00000000-0005-0000-0000-0000A5520000}"/>
    <cellStyle name="Normal 2 2 3 6 5 10 2" xfId="19774" xr:uid="{00000000-0005-0000-0000-0000A6520000}"/>
    <cellStyle name="Normal 2 2 3 6 5 11" xfId="19775" xr:uid="{00000000-0005-0000-0000-0000A7520000}"/>
    <cellStyle name="Normal 2 2 3 6 5 11 2" xfId="19776" xr:uid="{00000000-0005-0000-0000-0000A8520000}"/>
    <cellStyle name="Normal 2 2 3 6 5 12" xfId="19777" xr:uid="{00000000-0005-0000-0000-0000A9520000}"/>
    <cellStyle name="Normal 2 2 3 6 5 12 2" xfId="19778" xr:uid="{00000000-0005-0000-0000-0000AA520000}"/>
    <cellStyle name="Normal 2 2 3 6 5 13" xfId="19779" xr:uid="{00000000-0005-0000-0000-0000AB520000}"/>
    <cellStyle name="Normal 2 2 3 6 5 13 2" xfId="19780" xr:uid="{00000000-0005-0000-0000-0000AC520000}"/>
    <cellStyle name="Normal 2 2 3 6 5 14" xfId="19781" xr:uid="{00000000-0005-0000-0000-0000AD520000}"/>
    <cellStyle name="Normal 2 2 3 6 5 14 2" xfId="19782" xr:uid="{00000000-0005-0000-0000-0000AE520000}"/>
    <cellStyle name="Normal 2 2 3 6 5 15" xfId="19783" xr:uid="{00000000-0005-0000-0000-0000AF520000}"/>
    <cellStyle name="Normal 2 2 3 6 5 15 2" xfId="19784" xr:uid="{00000000-0005-0000-0000-0000B0520000}"/>
    <cellStyle name="Normal 2 2 3 6 5 16" xfId="19785" xr:uid="{00000000-0005-0000-0000-0000B1520000}"/>
    <cellStyle name="Normal 2 2 3 6 5 16 2" xfId="19786" xr:uid="{00000000-0005-0000-0000-0000B2520000}"/>
    <cellStyle name="Normal 2 2 3 6 5 17" xfId="19787" xr:uid="{00000000-0005-0000-0000-0000B3520000}"/>
    <cellStyle name="Normal 2 2 3 6 5 17 2" xfId="19788" xr:uid="{00000000-0005-0000-0000-0000B4520000}"/>
    <cellStyle name="Normal 2 2 3 6 5 18" xfId="19789" xr:uid="{00000000-0005-0000-0000-0000B5520000}"/>
    <cellStyle name="Normal 2 2 3 6 5 18 2" xfId="19790" xr:uid="{00000000-0005-0000-0000-0000B6520000}"/>
    <cellStyle name="Normal 2 2 3 6 5 19" xfId="19791" xr:uid="{00000000-0005-0000-0000-0000B7520000}"/>
    <cellStyle name="Normal 2 2 3 6 5 19 2" xfId="19792" xr:uid="{00000000-0005-0000-0000-0000B8520000}"/>
    <cellStyle name="Normal 2 2 3 6 5 2" xfId="19793" xr:uid="{00000000-0005-0000-0000-0000B9520000}"/>
    <cellStyle name="Normal 2 2 3 6 5 2 10" xfId="19794" xr:uid="{00000000-0005-0000-0000-0000BA520000}"/>
    <cellStyle name="Normal 2 2 3 6 5 2 10 2" xfId="19795" xr:uid="{00000000-0005-0000-0000-0000BB520000}"/>
    <cellStyle name="Normal 2 2 3 6 5 2 11" xfId="19796" xr:uid="{00000000-0005-0000-0000-0000BC520000}"/>
    <cellStyle name="Normal 2 2 3 6 5 2 11 2" xfId="19797" xr:uid="{00000000-0005-0000-0000-0000BD520000}"/>
    <cellStyle name="Normal 2 2 3 6 5 2 12" xfId="19798" xr:uid="{00000000-0005-0000-0000-0000BE520000}"/>
    <cellStyle name="Normal 2 2 3 6 5 2 12 2" xfId="19799" xr:uid="{00000000-0005-0000-0000-0000BF520000}"/>
    <cellStyle name="Normal 2 2 3 6 5 2 13" xfId="19800" xr:uid="{00000000-0005-0000-0000-0000C0520000}"/>
    <cellStyle name="Normal 2 2 3 6 5 2 13 2" xfId="19801" xr:uid="{00000000-0005-0000-0000-0000C1520000}"/>
    <cellStyle name="Normal 2 2 3 6 5 2 14" xfId="19802" xr:uid="{00000000-0005-0000-0000-0000C2520000}"/>
    <cellStyle name="Normal 2 2 3 6 5 2 14 2" xfId="19803" xr:uid="{00000000-0005-0000-0000-0000C3520000}"/>
    <cellStyle name="Normal 2 2 3 6 5 2 15" xfId="19804" xr:uid="{00000000-0005-0000-0000-0000C4520000}"/>
    <cellStyle name="Normal 2 2 3 6 5 2 15 2" xfId="19805" xr:uid="{00000000-0005-0000-0000-0000C5520000}"/>
    <cellStyle name="Normal 2 2 3 6 5 2 16" xfId="19806" xr:uid="{00000000-0005-0000-0000-0000C6520000}"/>
    <cellStyle name="Normal 2 2 3 6 5 2 16 2" xfId="19807" xr:uid="{00000000-0005-0000-0000-0000C7520000}"/>
    <cellStyle name="Normal 2 2 3 6 5 2 17" xfId="19808" xr:uid="{00000000-0005-0000-0000-0000C8520000}"/>
    <cellStyle name="Normal 2 2 3 6 5 2 17 2" xfId="19809" xr:uid="{00000000-0005-0000-0000-0000C9520000}"/>
    <cellStyle name="Normal 2 2 3 6 5 2 18" xfId="19810" xr:uid="{00000000-0005-0000-0000-0000CA520000}"/>
    <cellStyle name="Normal 2 2 3 6 5 2 18 2" xfId="19811" xr:uid="{00000000-0005-0000-0000-0000CB520000}"/>
    <cellStyle name="Normal 2 2 3 6 5 2 19" xfId="19812" xr:uid="{00000000-0005-0000-0000-0000CC520000}"/>
    <cellStyle name="Normal 2 2 3 6 5 2 19 2" xfId="19813" xr:uid="{00000000-0005-0000-0000-0000CD520000}"/>
    <cellStyle name="Normal 2 2 3 6 5 2 2" xfId="19814" xr:uid="{00000000-0005-0000-0000-0000CE520000}"/>
    <cellStyle name="Normal 2 2 3 6 5 2 2 2" xfId="19815" xr:uid="{00000000-0005-0000-0000-0000CF520000}"/>
    <cellStyle name="Normal 2 2 3 6 5 2 20" xfId="19816" xr:uid="{00000000-0005-0000-0000-0000D0520000}"/>
    <cellStyle name="Normal 2 2 3 6 5 2 20 2" xfId="19817" xr:uid="{00000000-0005-0000-0000-0000D1520000}"/>
    <cellStyle name="Normal 2 2 3 6 5 2 21" xfId="19818" xr:uid="{00000000-0005-0000-0000-0000D2520000}"/>
    <cellStyle name="Normal 2 2 3 6 5 2 21 2" xfId="19819" xr:uid="{00000000-0005-0000-0000-0000D3520000}"/>
    <cellStyle name="Normal 2 2 3 6 5 2 22" xfId="19820" xr:uid="{00000000-0005-0000-0000-0000D4520000}"/>
    <cellStyle name="Normal 2 2 3 6 5 2 3" xfId="19821" xr:uid="{00000000-0005-0000-0000-0000D5520000}"/>
    <cellStyle name="Normal 2 2 3 6 5 2 3 2" xfId="19822" xr:uid="{00000000-0005-0000-0000-0000D6520000}"/>
    <cellStyle name="Normal 2 2 3 6 5 2 4" xfId="19823" xr:uid="{00000000-0005-0000-0000-0000D7520000}"/>
    <cellStyle name="Normal 2 2 3 6 5 2 4 2" xfId="19824" xr:uid="{00000000-0005-0000-0000-0000D8520000}"/>
    <cellStyle name="Normal 2 2 3 6 5 2 5" xfId="19825" xr:uid="{00000000-0005-0000-0000-0000D9520000}"/>
    <cellStyle name="Normal 2 2 3 6 5 2 5 2" xfId="19826" xr:uid="{00000000-0005-0000-0000-0000DA520000}"/>
    <cellStyle name="Normal 2 2 3 6 5 2 6" xfId="19827" xr:uid="{00000000-0005-0000-0000-0000DB520000}"/>
    <cellStyle name="Normal 2 2 3 6 5 2 6 2" xfId="19828" xr:uid="{00000000-0005-0000-0000-0000DC520000}"/>
    <cellStyle name="Normal 2 2 3 6 5 2 7" xfId="19829" xr:uid="{00000000-0005-0000-0000-0000DD520000}"/>
    <cellStyle name="Normal 2 2 3 6 5 2 7 2" xfId="19830" xr:uid="{00000000-0005-0000-0000-0000DE520000}"/>
    <cellStyle name="Normal 2 2 3 6 5 2 8" xfId="19831" xr:uid="{00000000-0005-0000-0000-0000DF520000}"/>
    <cellStyle name="Normal 2 2 3 6 5 2 8 2" xfId="19832" xr:uid="{00000000-0005-0000-0000-0000E0520000}"/>
    <cellStyle name="Normal 2 2 3 6 5 2 9" xfId="19833" xr:uid="{00000000-0005-0000-0000-0000E1520000}"/>
    <cellStyle name="Normal 2 2 3 6 5 2 9 2" xfId="19834" xr:uid="{00000000-0005-0000-0000-0000E2520000}"/>
    <cellStyle name="Normal 2 2 3 6 5 20" xfId="19835" xr:uid="{00000000-0005-0000-0000-0000E3520000}"/>
    <cellStyle name="Normal 2 2 3 6 5 20 2" xfId="19836" xr:uid="{00000000-0005-0000-0000-0000E4520000}"/>
    <cellStyle name="Normal 2 2 3 6 5 21" xfId="19837" xr:uid="{00000000-0005-0000-0000-0000E5520000}"/>
    <cellStyle name="Normal 2 2 3 6 5 21 2" xfId="19838" xr:uid="{00000000-0005-0000-0000-0000E6520000}"/>
    <cellStyle name="Normal 2 2 3 6 5 22" xfId="19839" xr:uid="{00000000-0005-0000-0000-0000E7520000}"/>
    <cellStyle name="Normal 2 2 3 6 5 22 2" xfId="19840" xr:uid="{00000000-0005-0000-0000-0000E8520000}"/>
    <cellStyle name="Normal 2 2 3 6 5 23" xfId="19841" xr:uid="{00000000-0005-0000-0000-0000E9520000}"/>
    <cellStyle name="Normal 2 2 3 6 5 23 2" xfId="19842" xr:uid="{00000000-0005-0000-0000-0000EA520000}"/>
    <cellStyle name="Normal 2 2 3 6 5 24" xfId="19843" xr:uid="{00000000-0005-0000-0000-0000EB520000}"/>
    <cellStyle name="Normal 2 2 3 6 5 3" xfId="19844" xr:uid="{00000000-0005-0000-0000-0000EC520000}"/>
    <cellStyle name="Normal 2 2 3 6 5 3 10" xfId="19845" xr:uid="{00000000-0005-0000-0000-0000ED520000}"/>
    <cellStyle name="Normal 2 2 3 6 5 3 10 2" xfId="19846" xr:uid="{00000000-0005-0000-0000-0000EE520000}"/>
    <cellStyle name="Normal 2 2 3 6 5 3 11" xfId="19847" xr:uid="{00000000-0005-0000-0000-0000EF520000}"/>
    <cellStyle name="Normal 2 2 3 6 5 3 11 2" xfId="19848" xr:uid="{00000000-0005-0000-0000-0000F0520000}"/>
    <cellStyle name="Normal 2 2 3 6 5 3 12" xfId="19849" xr:uid="{00000000-0005-0000-0000-0000F1520000}"/>
    <cellStyle name="Normal 2 2 3 6 5 3 12 2" xfId="19850" xr:uid="{00000000-0005-0000-0000-0000F2520000}"/>
    <cellStyle name="Normal 2 2 3 6 5 3 13" xfId="19851" xr:uid="{00000000-0005-0000-0000-0000F3520000}"/>
    <cellStyle name="Normal 2 2 3 6 5 3 13 2" xfId="19852" xr:uid="{00000000-0005-0000-0000-0000F4520000}"/>
    <cellStyle name="Normal 2 2 3 6 5 3 14" xfId="19853" xr:uid="{00000000-0005-0000-0000-0000F5520000}"/>
    <cellStyle name="Normal 2 2 3 6 5 3 14 2" xfId="19854" xr:uid="{00000000-0005-0000-0000-0000F6520000}"/>
    <cellStyle name="Normal 2 2 3 6 5 3 15" xfId="19855" xr:uid="{00000000-0005-0000-0000-0000F7520000}"/>
    <cellStyle name="Normal 2 2 3 6 5 3 15 2" xfId="19856" xr:uid="{00000000-0005-0000-0000-0000F8520000}"/>
    <cellStyle name="Normal 2 2 3 6 5 3 16" xfId="19857" xr:uid="{00000000-0005-0000-0000-0000F9520000}"/>
    <cellStyle name="Normal 2 2 3 6 5 3 16 2" xfId="19858" xr:uid="{00000000-0005-0000-0000-0000FA520000}"/>
    <cellStyle name="Normal 2 2 3 6 5 3 17" xfId="19859" xr:uid="{00000000-0005-0000-0000-0000FB520000}"/>
    <cellStyle name="Normal 2 2 3 6 5 3 17 2" xfId="19860" xr:uid="{00000000-0005-0000-0000-0000FC520000}"/>
    <cellStyle name="Normal 2 2 3 6 5 3 18" xfId="19861" xr:uid="{00000000-0005-0000-0000-0000FD520000}"/>
    <cellStyle name="Normal 2 2 3 6 5 3 18 2" xfId="19862" xr:uid="{00000000-0005-0000-0000-0000FE520000}"/>
    <cellStyle name="Normal 2 2 3 6 5 3 19" xfId="19863" xr:uid="{00000000-0005-0000-0000-0000FF520000}"/>
    <cellStyle name="Normal 2 2 3 6 5 3 19 2" xfId="19864" xr:uid="{00000000-0005-0000-0000-000000530000}"/>
    <cellStyle name="Normal 2 2 3 6 5 3 2" xfId="19865" xr:uid="{00000000-0005-0000-0000-000001530000}"/>
    <cellStyle name="Normal 2 2 3 6 5 3 2 2" xfId="19866" xr:uid="{00000000-0005-0000-0000-000002530000}"/>
    <cellStyle name="Normal 2 2 3 6 5 3 20" xfId="19867" xr:uid="{00000000-0005-0000-0000-000003530000}"/>
    <cellStyle name="Normal 2 2 3 6 5 3 20 2" xfId="19868" xr:uid="{00000000-0005-0000-0000-000004530000}"/>
    <cellStyle name="Normal 2 2 3 6 5 3 21" xfId="19869" xr:uid="{00000000-0005-0000-0000-000005530000}"/>
    <cellStyle name="Normal 2 2 3 6 5 3 21 2" xfId="19870" xr:uid="{00000000-0005-0000-0000-000006530000}"/>
    <cellStyle name="Normal 2 2 3 6 5 3 22" xfId="19871" xr:uid="{00000000-0005-0000-0000-000007530000}"/>
    <cellStyle name="Normal 2 2 3 6 5 3 3" xfId="19872" xr:uid="{00000000-0005-0000-0000-000008530000}"/>
    <cellStyle name="Normal 2 2 3 6 5 3 3 2" xfId="19873" xr:uid="{00000000-0005-0000-0000-000009530000}"/>
    <cellStyle name="Normal 2 2 3 6 5 3 4" xfId="19874" xr:uid="{00000000-0005-0000-0000-00000A530000}"/>
    <cellStyle name="Normal 2 2 3 6 5 3 4 2" xfId="19875" xr:uid="{00000000-0005-0000-0000-00000B530000}"/>
    <cellStyle name="Normal 2 2 3 6 5 3 5" xfId="19876" xr:uid="{00000000-0005-0000-0000-00000C530000}"/>
    <cellStyle name="Normal 2 2 3 6 5 3 5 2" xfId="19877" xr:uid="{00000000-0005-0000-0000-00000D530000}"/>
    <cellStyle name="Normal 2 2 3 6 5 3 6" xfId="19878" xr:uid="{00000000-0005-0000-0000-00000E530000}"/>
    <cellStyle name="Normal 2 2 3 6 5 3 6 2" xfId="19879" xr:uid="{00000000-0005-0000-0000-00000F530000}"/>
    <cellStyle name="Normal 2 2 3 6 5 3 7" xfId="19880" xr:uid="{00000000-0005-0000-0000-000010530000}"/>
    <cellStyle name="Normal 2 2 3 6 5 3 7 2" xfId="19881" xr:uid="{00000000-0005-0000-0000-000011530000}"/>
    <cellStyle name="Normal 2 2 3 6 5 3 8" xfId="19882" xr:uid="{00000000-0005-0000-0000-000012530000}"/>
    <cellStyle name="Normal 2 2 3 6 5 3 8 2" xfId="19883" xr:uid="{00000000-0005-0000-0000-000013530000}"/>
    <cellStyle name="Normal 2 2 3 6 5 3 9" xfId="19884" xr:uid="{00000000-0005-0000-0000-000014530000}"/>
    <cellStyle name="Normal 2 2 3 6 5 3 9 2" xfId="19885" xr:uid="{00000000-0005-0000-0000-000015530000}"/>
    <cellStyle name="Normal 2 2 3 6 5 4" xfId="19886" xr:uid="{00000000-0005-0000-0000-000016530000}"/>
    <cellStyle name="Normal 2 2 3 6 5 4 2" xfId="19887" xr:uid="{00000000-0005-0000-0000-000017530000}"/>
    <cellStyle name="Normal 2 2 3 6 5 5" xfId="19888" xr:uid="{00000000-0005-0000-0000-000018530000}"/>
    <cellStyle name="Normal 2 2 3 6 5 5 2" xfId="19889" xr:uid="{00000000-0005-0000-0000-000019530000}"/>
    <cellStyle name="Normal 2 2 3 6 5 6" xfId="19890" xr:uid="{00000000-0005-0000-0000-00001A530000}"/>
    <cellStyle name="Normal 2 2 3 6 5 6 2" xfId="19891" xr:uid="{00000000-0005-0000-0000-00001B530000}"/>
    <cellStyle name="Normal 2 2 3 6 5 7" xfId="19892" xr:uid="{00000000-0005-0000-0000-00001C530000}"/>
    <cellStyle name="Normal 2 2 3 6 5 7 2" xfId="19893" xr:uid="{00000000-0005-0000-0000-00001D530000}"/>
    <cellStyle name="Normal 2 2 3 6 5 8" xfId="19894" xr:uid="{00000000-0005-0000-0000-00001E530000}"/>
    <cellStyle name="Normal 2 2 3 6 5 8 2" xfId="19895" xr:uid="{00000000-0005-0000-0000-00001F530000}"/>
    <cellStyle name="Normal 2 2 3 6 5 9" xfId="19896" xr:uid="{00000000-0005-0000-0000-000020530000}"/>
    <cellStyle name="Normal 2 2 3 6 5 9 2" xfId="19897" xr:uid="{00000000-0005-0000-0000-000021530000}"/>
    <cellStyle name="Normal 2 2 3 6 6" xfId="19898" xr:uid="{00000000-0005-0000-0000-000022530000}"/>
    <cellStyle name="Normal 2 2 3 6 6 10" xfId="19899" xr:uid="{00000000-0005-0000-0000-000023530000}"/>
    <cellStyle name="Normal 2 2 3 6 6 10 2" xfId="19900" xr:uid="{00000000-0005-0000-0000-000024530000}"/>
    <cellStyle name="Normal 2 2 3 6 6 11" xfId="19901" xr:uid="{00000000-0005-0000-0000-000025530000}"/>
    <cellStyle name="Normal 2 2 3 6 6 11 2" xfId="19902" xr:uid="{00000000-0005-0000-0000-000026530000}"/>
    <cellStyle name="Normal 2 2 3 6 6 12" xfId="19903" xr:uid="{00000000-0005-0000-0000-000027530000}"/>
    <cellStyle name="Normal 2 2 3 6 6 12 2" xfId="19904" xr:uid="{00000000-0005-0000-0000-000028530000}"/>
    <cellStyle name="Normal 2 2 3 6 6 13" xfId="19905" xr:uid="{00000000-0005-0000-0000-000029530000}"/>
    <cellStyle name="Normal 2 2 3 6 6 13 2" xfId="19906" xr:uid="{00000000-0005-0000-0000-00002A530000}"/>
    <cellStyle name="Normal 2 2 3 6 6 14" xfId="19907" xr:uid="{00000000-0005-0000-0000-00002B530000}"/>
    <cellStyle name="Normal 2 2 3 6 6 14 2" xfId="19908" xr:uid="{00000000-0005-0000-0000-00002C530000}"/>
    <cellStyle name="Normal 2 2 3 6 6 15" xfId="19909" xr:uid="{00000000-0005-0000-0000-00002D530000}"/>
    <cellStyle name="Normal 2 2 3 6 6 15 2" xfId="19910" xr:uid="{00000000-0005-0000-0000-00002E530000}"/>
    <cellStyle name="Normal 2 2 3 6 6 16" xfId="19911" xr:uid="{00000000-0005-0000-0000-00002F530000}"/>
    <cellStyle name="Normal 2 2 3 6 6 16 2" xfId="19912" xr:uid="{00000000-0005-0000-0000-000030530000}"/>
    <cellStyle name="Normal 2 2 3 6 6 17" xfId="19913" xr:uid="{00000000-0005-0000-0000-000031530000}"/>
    <cellStyle name="Normal 2 2 3 6 6 17 2" xfId="19914" xr:uid="{00000000-0005-0000-0000-000032530000}"/>
    <cellStyle name="Normal 2 2 3 6 6 18" xfId="19915" xr:uid="{00000000-0005-0000-0000-000033530000}"/>
    <cellStyle name="Normal 2 2 3 6 6 18 2" xfId="19916" xr:uid="{00000000-0005-0000-0000-000034530000}"/>
    <cellStyle name="Normal 2 2 3 6 6 19" xfId="19917" xr:uid="{00000000-0005-0000-0000-000035530000}"/>
    <cellStyle name="Normal 2 2 3 6 6 19 2" xfId="19918" xr:uid="{00000000-0005-0000-0000-000036530000}"/>
    <cellStyle name="Normal 2 2 3 6 6 2" xfId="19919" xr:uid="{00000000-0005-0000-0000-000037530000}"/>
    <cellStyle name="Normal 2 2 3 6 6 2 2" xfId="19920" xr:uid="{00000000-0005-0000-0000-000038530000}"/>
    <cellStyle name="Normal 2 2 3 6 6 20" xfId="19921" xr:uid="{00000000-0005-0000-0000-000039530000}"/>
    <cellStyle name="Normal 2 2 3 6 6 20 2" xfId="19922" xr:uid="{00000000-0005-0000-0000-00003A530000}"/>
    <cellStyle name="Normal 2 2 3 6 6 21" xfId="19923" xr:uid="{00000000-0005-0000-0000-00003B530000}"/>
    <cellStyle name="Normal 2 2 3 6 6 21 2" xfId="19924" xr:uid="{00000000-0005-0000-0000-00003C530000}"/>
    <cellStyle name="Normal 2 2 3 6 6 22" xfId="19925" xr:uid="{00000000-0005-0000-0000-00003D530000}"/>
    <cellStyle name="Normal 2 2 3 6 6 3" xfId="19926" xr:uid="{00000000-0005-0000-0000-00003E530000}"/>
    <cellStyle name="Normal 2 2 3 6 6 3 2" xfId="19927" xr:uid="{00000000-0005-0000-0000-00003F530000}"/>
    <cellStyle name="Normal 2 2 3 6 6 4" xfId="19928" xr:uid="{00000000-0005-0000-0000-000040530000}"/>
    <cellStyle name="Normal 2 2 3 6 6 4 2" xfId="19929" xr:uid="{00000000-0005-0000-0000-000041530000}"/>
    <cellStyle name="Normal 2 2 3 6 6 5" xfId="19930" xr:uid="{00000000-0005-0000-0000-000042530000}"/>
    <cellStyle name="Normal 2 2 3 6 6 5 2" xfId="19931" xr:uid="{00000000-0005-0000-0000-000043530000}"/>
    <cellStyle name="Normal 2 2 3 6 6 6" xfId="19932" xr:uid="{00000000-0005-0000-0000-000044530000}"/>
    <cellStyle name="Normal 2 2 3 6 6 6 2" xfId="19933" xr:uid="{00000000-0005-0000-0000-000045530000}"/>
    <cellStyle name="Normal 2 2 3 6 6 7" xfId="19934" xr:uid="{00000000-0005-0000-0000-000046530000}"/>
    <cellStyle name="Normal 2 2 3 6 6 7 2" xfId="19935" xr:uid="{00000000-0005-0000-0000-000047530000}"/>
    <cellStyle name="Normal 2 2 3 6 6 8" xfId="19936" xr:uid="{00000000-0005-0000-0000-000048530000}"/>
    <cellStyle name="Normal 2 2 3 6 6 8 2" xfId="19937" xr:uid="{00000000-0005-0000-0000-000049530000}"/>
    <cellStyle name="Normal 2 2 3 6 6 9" xfId="19938" xr:uid="{00000000-0005-0000-0000-00004A530000}"/>
    <cellStyle name="Normal 2 2 3 6 6 9 2" xfId="19939" xr:uid="{00000000-0005-0000-0000-00004B530000}"/>
    <cellStyle name="Normal 2 2 3 6 7" xfId="19940" xr:uid="{00000000-0005-0000-0000-00004C530000}"/>
    <cellStyle name="Normal 2 2 3 6 7 10" xfId="19941" xr:uid="{00000000-0005-0000-0000-00004D530000}"/>
    <cellStyle name="Normal 2 2 3 6 7 10 2" xfId="19942" xr:uid="{00000000-0005-0000-0000-00004E530000}"/>
    <cellStyle name="Normal 2 2 3 6 7 11" xfId="19943" xr:uid="{00000000-0005-0000-0000-00004F530000}"/>
    <cellStyle name="Normal 2 2 3 6 7 11 2" xfId="19944" xr:uid="{00000000-0005-0000-0000-000050530000}"/>
    <cellStyle name="Normal 2 2 3 6 7 12" xfId="19945" xr:uid="{00000000-0005-0000-0000-000051530000}"/>
    <cellStyle name="Normal 2 2 3 6 7 12 2" xfId="19946" xr:uid="{00000000-0005-0000-0000-000052530000}"/>
    <cellStyle name="Normal 2 2 3 6 7 13" xfId="19947" xr:uid="{00000000-0005-0000-0000-000053530000}"/>
    <cellStyle name="Normal 2 2 3 6 7 13 2" xfId="19948" xr:uid="{00000000-0005-0000-0000-000054530000}"/>
    <cellStyle name="Normal 2 2 3 6 7 14" xfId="19949" xr:uid="{00000000-0005-0000-0000-000055530000}"/>
    <cellStyle name="Normal 2 2 3 6 7 14 2" xfId="19950" xr:uid="{00000000-0005-0000-0000-000056530000}"/>
    <cellStyle name="Normal 2 2 3 6 7 15" xfId="19951" xr:uid="{00000000-0005-0000-0000-000057530000}"/>
    <cellStyle name="Normal 2 2 3 6 7 15 2" xfId="19952" xr:uid="{00000000-0005-0000-0000-000058530000}"/>
    <cellStyle name="Normal 2 2 3 6 7 16" xfId="19953" xr:uid="{00000000-0005-0000-0000-000059530000}"/>
    <cellStyle name="Normal 2 2 3 6 7 16 2" xfId="19954" xr:uid="{00000000-0005-0000-0000-00005A530000}"/>
    <cellStyle name="Normal 2 2 3 6 7 17" xfId="19955" xr:uid="{00000000-0005-0000-0000-00005B530000}"/>
    <cellStyle name="Normal 2 2 3 6 7 17 2" xfId="19956" xr:uid="{00000000-0005-0000-0000-00005C530000}"/>
    <cellStyle name="Normal 2 2 3 6 7 18" xfId="19957" xr:uid="{00000000-0005-0000-0000-00005D530000}"/>
    <cellStyle name="Normal 2 2 3 6 7 18 2" xfId="19958" xr:uid="{00000000-0005-0000-0000-00005E530000}"/>
    <cellStyle name="Normal 2 2 3 6 7 19" xfId="19959" xr:uid="{00000000-0005-0000-0000-00005F530000}"/>
    <cellStyle name="Normal 2 2 3 6 7 19 2" xfId="19960" xr:uid="{00000000-0005-0000-0000-000060530000}"/>
    <cellStyle name="Normal 2 2 3 6 7 2" xfId="19961" xr:uid="{00000000-0005-0000-0000-000061530000}"/>
    <cellStyle name="Normal 2 2 3 6 7 2 2" xfId="19962" xr:uid="{00000000-0005-0000-0000-000062530000}"/>
    <cellStyle name="Normal 2 2 3 6 7 20" xfId="19963" xr:uid="{00000000-0005-0000-0000-000063530000}"/>
    <cellStyle name="Normal 2 2 3 6 7 20 2" xfId="19964" xr:uid="{00000000-0005-0000-0000-000064530000}"/>
    <cellStyle name="Normal 2 2 3 6 7 21" xfId="19965" xr:uid="{00000000-0005-0000-0000-000065530000}"/>
    <cellStyle name="Normal 2 2 3 6 7 21 2" xfId="19966" xr:uid="{00000000-0005-0000-0000-000066530000}"/>
    <cellStyle name="Normal 2 2 3 6 7 22" xfId="19967" xr:uid="{00000000-0005-0000-0000-000067530000}"/>
    <cellStyle name="Normal 2 2 3 6 7 3" xfId="19968" xr:uid="{00000000-0005-0000-0000-000068530000}"/>
    <cellStyle name="Normal 2 2 3 6 7 3 2" xfId="19969" xr:uid="{00000000-0005-0000-0000-000069530000}"/>
    <cellStyle name="Normal 2 2 3 6 7 4" xfId="19970" xr:uid="{00000000-0005-0000-0000-00006A530000}"/>
    <cellStyle name="Normal 2 2 3 6 7 4 2" xfId="19971" xr:uid="{00000000-0005-0000-0000-00006B530000}"/>
    <cellStyle name="Normal 2 2 3 6 7 5" xfId="19972" xr:uid="{00000000-0005-0000-0000-00006C530000}"/>
    <cellStyle name="Normal 2 2 3 6 7 5 2" xfId="19973" xr:uid="{00000000-0005-0000-0000-00006D530000}"/>
    <cellStyle name="Normal 2 2 3 6 7 6" xfId="19974" xr:uid="{00000000-0005-0000-0000-00006E530000}"/>
    <cellStyle name="Normal 2 2 3 6 7 6 2" xfId="19975" xr:uid="{00000000-0005-0000-0000-00006F530000}"/>
    <cellStyle name="Normal 2 2 3 6 7 7" xfId="19976" xr:uid="{00000000-0005-0000-0000-000070530000}"/>
    <cellStyle name="Normal 2 2 3 6 7 7 2" xfId="19977" xr:uid="{00000000-0005-0000-0000-000071530000}"/>
    <cellStyle name="Normal 2 2 3 6 7 8" xfId="19978" xr:uid="{00000000-0005-0000-0000-000072530000}"/>
    <cellStyle name="Normal 2 2 3 6 7 8 2" xfId="19979" xr:uid="{00000000-0005-0000-0000-000073530000}"/>
    <cellStyle name="Normal 2 2 3 6 7 9" xfId="19980" xr:uid="{00000000-0005-0000-0000-000074530000}"/>
    <cellStyle name="Normal 2 2 3 6 7 9 2" xfId="19981" xr:uid="{00000000-0005-0000-0000-000075530000}"/>
    <cellStyle name="Normal 2 2 3 6 8" xfId="19982" xr:uid="{00000000-0005-0000-0000-000076530000}"/>
    <cellStyle name="Normal 2 2 3 6 8 2" xfId="19983" xr:uid="{00000000-0005-0000-0000-000077530000}"/>
    <cellStyle name="Normal 2 2 3 6 9" xfId="19984" xr:uid="{00000000-0005-0000-0000-000078530000}"/>
    <cellStyle name="Normal 2 2 3 6 9 2" xfId="19985" xr:uid="{00000000-0005-0000-0000-000079530000}"/>
    <cellStyle name="Normal 2 2 3 7" xfId="19986" xr:uid="{00000000-0005-0000-0000-00007A530000}"/>
    <cellStyle name="Normal 2 2 3 7 10" xfId="19987" xr:uid="{00000000-0005-0000-0000-00007B530000}"/>
    <cellStyle name="Normal 2 2 3 7 10 2" xfId="19988" xr:uid="{00000000-0005-0000-0000-00007C530000}"/>
    <cellStyle name="Normal 2 2 3 7 11" xfId="19989" xr:uid="{00000000-0005-0000-0000-00007D530000}"/>
    <cellStyle name="Normal 2 2 3 7 11 2" xfId="19990" xr:uid="{00000000-0005-0000-0000-00007E530000}"/>
    <cellStyle name="Normal 2 2 3 7 12" xfId="19991" xr:uid="{00000000-0005-0000-0000-00007F530000}"/>
    <cellStyle name="Normal 2 2 3 7 12 2" xfId="19992" xr:uid="{00000000-0005-0000-0000-000080530000}"/>
    <cellStyle name="Normal 2 2 3 7 13" xfId="19993" xr:uid="{00000000-0005-0000-0000-000081530000}"/>
    <cellStyle name="Normal 2 2 3 7 13 2" xfId="19994" xr:uid="{00000000-0005-0000-0000-000082530000}"/>
    <cellStyle name="Normal 2 2 3 7 14" xfId="19995" xr:uid="{00000000-0005-0000-0000-000083530000}"/>
    <cellStyle name="Normal 2 2 3 7 14 2" xfId="19996" xr:uid="{00000000-0005-0000-0000-000084530000}"/>
    <cellStyle name="Normal 2 2 3 7 15" xfId="19997" xr:uid="{00000000-0005-0000-0000-000085530000}"/>
    <cellStyle name="Normal 2 2 3 7 15 2" xfId="19998" xr:uid="{00000000-0005-0000-0000-000086530000}"/>
    <cellStyle name="Normal 2 2 3 7 16" xfId="19999" xr:uid="{00000000-0005-0000-0000-000087530000}"/>
    <cellStyle name="Normal 2 2 3 7 16 2" xfId="20000" xr:uid="{00000000-0005-0000-0000-000088530000}"/>
    <cellStyle name="Normal 2 2 3 7 17" xfId="20001" xr:uid="{00000000-0005-0000-0000-000089530000}"/>
    <cellStyle name="Normal 2 2 3 7 17 2" xfId="20002" xr:uid="{00000000-0005-0000-0000-00008A530000}"/>
    <cellStyle name="Normal 2 2 3 7 18" xfId="20003" xr:uid="{00000000-0005-0000-0000-00008B530000}"/>
    <cellStyle name="Normal 2 2 3 7 18 2" xfId="20004" xr:uid="{00000000-0005-0000-0000-00008C530000}"/>
    <cellStyle name="Normal 2 2 3 7 19" xfId="20005" xr:uid="{00000000-0005-0000-0000-00008D530000}"/>
    <cellStyle name="Normal 2 2 3 7 19 2" xfId="20006" xr:uid="{00000000-0005-0000-0000-00008E530000}"/>
    <cellStyle name="Normal 2 2 3 7 2" xfId="20007" xr:uid="{00000000-0005-0000-0000-00008F530000}"/>
    <cellStyle name="Normal 2 2 3 7 2 10" xfId="20008" xr:uid="{00000000-0005-0000-0000-000090530000}"/>
    <cellStyle name="Normal 2 2 3 7 2 10 2" xfId="20009" xr:uid="{00000000-0005-0000-0000-000091530000}"/>
    <cellStyle name="Normal 2 2 3 7 2 11" xfId="20010" xr:uid="{00000000-0005-0000-0000-000092530000}"/>
    <cellStyle name="Normal 2 2 3 7 2 11 2" xfId="20011" xr:uid="{00000000-0005-0000-0000-000093530000}"/>
    <cellStyle name="Normal 2 2 3 7 2 12" xfId="20012" xr:uid="{00000000-0005-0000-0000-000094530000}"/>
    <cellStyle name="Normal 2 2 3 7 2 12 2" xfId="20013" xr:uid="{00000000-0005-0000-0000-000095530000}"/>
    <cellStyle name="Normal 2 2 3 7 2 13" xfId="20014" xr:uid="{00000000-0005-0000-0000-000096530000}"/>
    <cellStyle name="Normal 2 2 3 7 2 13 2" xfId="20015" xr:uid="{00000000-0005-0000-0000-000097530000}"/>
    <cellStyle name="Normal 2 2 3 7 2 14" xfId="20016" xr:uid="{00000000-0005-0000-0000-000098530000}"/>
    <cellStyle name="Normal 2 2 3 7 2 14 2" xfId="20017" xr:uid="{00000000-0005-0000-0000-000099530000}"/>
    <cellStyle name="Normal 2 2 3 7 2 15" xfId="20018" xr:uid="{00000000-0005-0000-0000-00009A530000}"/>
    <cellStyle name="Normal 2 2 3 7 2 15 2" xfId="20019" xr:uid="{00000000-0005-0000-0000-00009B530000}"/>
    <cellStyle name="Normal 2 2 3 7 2 16" xfId="20020" xr:uid="{00000000-0005-0000-0000-00009C530000}"/>
    <cellStyle name="Normal 2 2 3 7 2 16 2" xfId="20021" xr:uid="{00000000-0005-0000-0000-00009D530000}"/>
    <cellStyle name="Normal 2 2 3 7 2 17" xfId="20022" xr:uid="{00000000-0005-0000-0000-00009E530000}"/>
    <cellStyle name="Normal 2 2 3 7 2 17 2" xfId="20023" xr:uid="{00000000-0005-0000-0000-00009F530000}"/>
    <cellStyle name="Normal 2 2 3 7 2 18" xfId="20024" xr:uid="{00000000-0005-0000-0000-0000A0530000}"/>
    <cellStyle name="Normal 2 2 3 7 2 18 2" xfId="20025" xr:uid="{00000000-0005-0000-0000-0000A1530000}"/>
    <cellStyle name="Normal 2 2 3 7 2 19" xfId="20026" xr:uid="{00000000-0005-0000-0000-0000A2530000}"/>
    <cellStyle name="Normal 2 2 3 7 2 19 2" xfId="20027" xr:uid="{00000000-0005-0000-0000-0000A3530000}"/>
    <cellStyle name="Normal 2 2 3 7 2 2" xfId="20028" xr:uid="{00000000-0005-0000-0000-0000A4530000}"/>
    <cellStyle name="Normal 2 2 3 7 2 2 10" xfId="20029" xr:uid="{00000000-0005-0000-0000-0000A5530000}"/>
    <cellStyle name="Normal 2 2 3 7 2 2 10 2" xfId="20030" xr:uid="{00000000-0005-0000-0000-0000A6530000}"/>
    <cellStyle name="Normal 2 2 3 7 2 2 11" xfId="20031" xr:uid="{00000000-0005-0000-0000-0000A7530000}"/>
    <cellStyle name="Normal 2 2 3 7 2 2 11 2" xfId="20032" xr:uid="{00000000-0005-0000-0000-0000A8530000}"/>
    <cellStyle name="Normal 2 2 3 7 2 2 12" xfId="20033" xr:uid="{00000000-0005-0000-0000-0000A9530000}"/>
    <cellStyle name="Normal 2 2 3 7 2 2 12 2" xfId="20034" xr:uid="{00000000-0005-0000-0000-0000AA530000}"/>
    <cellStyle name="Normal 2 2 3 7 2 2 13" xfId="20035" xr:uid="{00000000-0005-0000-0000-0000AB530000}"/>
    <cellStyle name="Normal 2 2 3 7 2 2 13 2" xfId="20036" xr:uid="{00000000-0005-0000-0000-0000AC530000}"/>
    <cellStyle name="Normal 2 2 3 7 2 2 14" xfId="20037" xr:uid="{00000000-0005-0000-0000-0000AD530000}"/>
    <cellStyle name="Normal 2 2 3 7 2 2 14 2" xfId="20038" xr:uid="{00000000-0005-0000-0000-0000AE530000}"/>
    <cellStyle name="Normal 2 2 3 7 2 2 15" xfId="20039" xr:uid="{00000000-0005-0000-0000-0000AF530000}"/>
    <cellStyle name="Normal 2 2 3 7 2 2 15 2" xfId="20040" xr:uid="{00000000-0005-0000-0000-0000B0530000}"/>
    <cellStyle name="Normal 2 2 3 7 2 2 16" xfId="20041" xr:uid="{00000000-0005-0000-0000-0000B1530000}"/>
    <cellStyle name="Normal 2 2 3 7 2 2 16 2" xfId="20042" xr:uid="{00000000-0005-0000-0000-0000B2530000}"/>
    <cellStyle name="Normal 2 2 3 7 2 2 17" xfId="20043" xr:uid="{00000000-0005-0000-0000-0000B3530000}"/>
    <cellStyle name="Normal 2 2 3 7 2 2 17 2" xfId="20044" xr:uid="{00000000-0005-0000-0000-0000B4530000}"/>
    <cellStyle name="Normal 2 2 3 7 2 2 18" xfId="20045" xr:uid="{00000000-0005-0000-0000-0000B5530000}"/>
    <cellStyle name="Normal 2 2 3 7 2 2 18 2" xfId="20046" xr:uid="{00000000-0005-0000-0000-0000B6530000}"/>
    <cellStyle name="Normal 2 2 3 7 2 2 19" xfId="20047" xr:uid="{00000000-0005-0000-0000-0000B7530000}"/>
    <cellStyle name="Normal 2 2 3 7 2 2 19 2" xfId="20048" xr:uid="{00000000-0005-0000-0000-0000B8530000}"/>
    <cellStyle name="Normal 2 2 3 7 2 2 2" xfId="20049" xr:uid="{00000000-0005-0000-0000-0000B9530000}"/>
    <cellStyle name="Normal 2 2 3 7 2 2 2 2" xfId="20050" xr:uid="{00000000-0005-0000-0000-0000BA530000}"/>
    <cellStyle name="Normal 2 2 3 7 2 2 20" xfId="20051" xr:uid="{00000000-0005-0000-0000-0000BB530000}"/>
    <cellStyle name="Normal 2 2 3 7 2 2 20 2" xfId="20052" xr:uid="{00000000-0005-0000-0000-0000BC530000}"/>
    <cellStyle name="Normal 2 2 3 7 2 2 21" xfId="20053" xr:uid="{00000000-0005-0000-0000-0000BD530000}"/>
    <cellStyle name="Normal 2 2 3 7 2 2 21 2" xfId="20054" xr:uid="{00000000-0005-0000-0000-0000BE530000}"/>
    <cellStyle name="Normal 2 2 3 7 2 2 22" xfId="20055" xr:uid="{00000000-0005-0000-0000-0000BF530000}"/>
    <cellStyle name="Normal 2 2 3 7 2 2 3" xfId="20056" xr:uid="{00000000-0005-0000-0000-0000C0530000}"/>
    <cellStyle name="Normal 2 2 3 7 2 2 3 2" xfId="20057" xr:uid="{00000000-0005-0000-0000-0000C1530000}"/>
    <cellStyle name="Normal 2 2 3 7 2 2 4" xfId="20058" xr:uid="{00000000-0005-0000-0000-0000C2530000}"/>
    <cellStyle name="Normal 2 2 3 7 2 2 4 2" xfId="20059" xr:uid="{00000000-0005-0000-0000-0000C3530000}"/>
    <cellStyle name="Normal 2 2 3 7 2 2 5" xfId="20060" xr:uid="{00000000-0005-0000-0000-0000C4530000}"/>
    <cellStyle name="Normal 2 2 3 7 2 2 5 2" xfId="20061" xr:uid="{00000000-0005-0000-0000-0000C5530000}"/>
    <cellStyle name="Normal 2 2 3 7 2 2 6" xfId="20062" xr:uid="{00000000-0005-0000-0000-0000C6530000}"/>
    <cellStyle name="Normal 2 2 3 7 2 2 6 2" xfId="20063" xr:uid="{00000000-0005-0000-0000-0000C7530000}"/>
    <cellStyle name="Normal 2 2 3 7 2 2 7" xfId="20064" xr:uid="{00000000-0005-0000-0000-0000C8530000}"/>
    <cellStyle name="Normal 2 2 3 7 2 2 7 2" xfId="20065" xr:uid="{00000000-0005-0000-0000-0000C9530000}"/>
    <cellStyle name="Normal 2 2 3 7 2 2 8" xfId="20066" xr:uid="{00000000-0005-0000-0000-0000CA530000}"/>
    <cellStyle name="Normal 2 2 3 7 2 2 8 2" xfId="20067" xr:uid="{00000000-0005-0000-0000-0000CB530000}"/>
    <cellStyle name="Normal 2 2 3 7 2 2 9" xfId="20068" xr:uid="{00000000-0005-0000-0000-0000CC530000}"/>
    <cellStyle name="Normal 2 2 3 7 2 2 9 2" xfId="20069" xr:uid="{00000000-0005-0000-0000-0000CD530000}"/>
    <cellStyle name="Normal 2 2 3 7 2 20" xfId="20070" xr:uid="{00000000-0005-0000-0000-0000CE530000}"/>
    <cellStyle name="Normal 2 2 3 7 2 20 2" xfId="20071" xr:uid="{00000000-0005-0000-0000-0000CF530000}"/>
    <cellStyle name="Normal 2 2 3 7 2 21" xfId="20072" xr:uid="{00000000-0005-0000-0000-0000D0530000}"/>
    <cellStyle name="Normal 2 2 3 7 2 21 2" xfId="20073" xr:uid="{00000000-0005-0000-0000-0000D1530000}"/>
    <cellStyle name="Normal 2 2 3 7 2 22" xfId="20074" xr:uid="{00000000-0005-0000-0000-0000D2530000}"/>
    <cellStyle name="Normal 2 2 3 7 2 22 2" xfId="20075" xr:uid="{00000000-0005-0000-0000-0000D3530000}"/>
    <cellStyle name="Normal 2 2 3 7 2 23" xfId="20076" xr:uid="{00000000-0005-0000-0000-0000D4530000}"/>
    <cellStyle name="Normal 2 2 3 7 2 23 2" xfId="20077" xr:uid="{00000000-0005-0000-0000-0000D5530000}"/>
    <cellStyle name="Normal 2 2 3 7 2 24" xfId="20078" xr:uid="{00000000-0005-0000-0000-0000D6530000}"/>
    <cellStyle name="Normal 2 2 3 7 2 3" xfId="20079" xr:uid="{00000000-0005-0000-0000-0000D7530000}"/>
    <cellStyle name="Normal 2 2 3 7 2 3 10" xfId="20080" xr:uid="{00000000-0005-0000-0000-0000D8530000}"/>
    <cellStyle name="Normal 2 2 3 7 2 3 10 2" xfId="20081" xr:uid="{00000000-0005-0000-0000-0000D9530000}"/>
    <cellStyle name="Normal 2 2 3 7 2 3 11" xfId="20082" xr:uid="{00000000-0005-0000-0000-0000DA530000}"/>
    <cellStyle name="Normal 2 2 3 7 2 3 11 2" xfId="20083" xr:uid="{00000000-0005-0000-0000-0000DB530000}"/>
    <cellStyle name="Normal 2 2 3 7 2 3 12" xfId="20084" xr:uid="{00000000-0005-0000-0000-0000DC530000}"/>
    <cellStyle name="Normal 2 2 3 7 2 3 12 2" xfId="20085" xr:uid="{00000000-0005-0000-0000-0000DD530000}"/>
    <cellStyle name="Normal 2 2 3 7 2 3 13" xfId="20086" xr:uid="{00000000-0005-0000-0000-0000DE530000}"/>
    <cellStyle name="Normal 2 2 3 7 2 3 13 2" xfId="20087" xr:uid="{00000000-0005-0000-0000-0000DF530000}"/>
    <cellStyle name="Normal 2 2 3 7 2 3 14" xfId="20088" xr:uid="{00000000-0005-0000-0000-0000E0530000}"/>
    <cellStyle name="Normal 2 2 3 7 2 3 14 2" xfId="20089" xr:uid="{00000000-0005-0000-0000-0000E1530000}"/>
    <cellStyle name="Normal 2 2 3 7 2 3 15" xfId="20090" xr:uid="{00000000-0005-0000-0000-0000E2530000}"/>
    <cellStyle name="Normal 2 2 3 7 2 3 15 2" xfId="20091" xr:uid="{00000000-0005-0000-0000-0000E3530000}"/>
    <cellStyle name="Normal 2 2 3 7 2 3 16" xfId="20092" xr:uid="{00000000-0005-0000-0000-0000E4530000}"/>
    <cellStyle name="Normal 2 2 3 7 2 3 16 2" xfId="20093" xr:uid="{00000000-0005-0000-0000-0000E5530000}"/>
    <cellStyle name="Normal 2 2 3 7 2 3 17" xfId="20094" xr:uid="{00000000-0005-0000-0000-0000E6530000}"/>
    <cellStyle name="Normal 2 2 3 7 2 3 17 2" xfId="20095" xr:uid="{00000000-0005-0000-0000-0000E7530000}"/>
    <cellStyle name="Normal 2 2 3 7 2 3 18" xfId="20096" xr:uid="{00000000-0005-0000-0000-0000E8530000}"/>
    <cellStyle name="Normal 2 2 3 7 2 3 18 2" xfId="20097" xr:uid="{00000000-0005-0000-0000-0000E9530000}"/>
    <cellStyle name="Normal 2 2 3 7 2 3 19" xfId="20098" xr:uid="{00000000-0005-0000-0000-0000EA530000}"/>
    <cellStyle name="Normal 2 2 3 7 2 3 19 2" xfId="20099" xr:uid="{00000000-0005-0000-0000-0000EB530000}"/>
    <cellStyle name="Normal 2 2 3 7 2 3 2" xfId="20100" xr:uid="{00000000-0005-0000-0000-0000EC530000}"/>
    <cellStyle name="Normal 2 2 3 7 2 3 2 2" xfId="20101" xr:uid="{00000000-0005-0000-0000-0000ED530000}"/>
    <cellStyle name="Normal 2 2 3 7 2 3 20" xfId="20102" xr:uid="{00000000-0005-0000-0000-0000EE530000}"/>
    <cellStyle name="Normal 2 2 3 7 2 3 20 2" xfId="20103" xr:uid="{00000000-0005-0000-0000-0000EF530000}"/>
    <cellStyle name="Normal 2 2 3 7 2 3 21" xfId="20104" xr:uid="{00000000-0005-0000-0000-0000F0530000}"/>
    <cellStyle name="Normal 2 2 3 7 2 3 21 2" xfId="20105" xr:uid="{00000000-0005-0000-0000-0000F1530000}"/>
    <cellStyle name="Normal 2 2 3 7 2 3 22" xfId="20106" xr:uid="{00000000-0005-0000-0000-0000F2530000}"/>
    <cellStyle name="Normal 2 2 3 7 2 3 3" xfId="20107" xr:uid="{00000000-0005-0000-0000-0000F3530000}"/>
    <cellStyle name="Normal 2 2 3 7 2 3 3 2" xfId="20108" xr:uid="{00000000-0005-0000-0000-0000F4530000}"/>
    <cellStyle name="Normal 2 2 3 7 2 3 4" xfId="20109" xr:uid="{00000000-0005-0000-0000-0000F5530000}"/>
    <cellStyle name="Normal 2 2 3 7 2 3 4 2" xfId="20110" xr:uid="{00000000-0005-0000-0000-0000F6530000}"/>
    <cellStyle name="Normal 2 2 3 7 2 3 5" xfId="20111" xr:uid="{00000000-0005-0000-0000-0000F7530000}"/>
    <cellStyle name="Normal 2 2 3 7 2 3 5 2" xfId="20112" xr:uid="{00000000-0005-0000-0000-0000F8530000}"/>
    <cellStyle name="Normal 2 2 3 7 2 3 6" xfId="20113" xr:uid="{00000000-0005-0000-0000-0000F9530000}"/>
    <cellStyle name="Normal 2 2 3 7 2 3 6 2" xfId="20114" xr:uid="{00000000-0005-0000-0000-0000FA530000}"/>
    <cellStyle name="Normal 2 2 3 7 2 3 7" xfId="20115" xr:uid="{00000000-0005-0000-0000-0000FB530000}"/>
    <cellStyle name="Normal 2 2 3 7 2 3 7 2" xfId="20116" xr:uid="{00000000-0005-0000-0000-0000FC530000}"/>
    <cellStyle name="Normal 2 2 3 7 2 3 8" xfId="20117" xr:uid="{00000000-0005-0000-0000-0000FD530000}"/>
    <cellStyle name="Normal 2 2 3 7 2 3 8 2" xfId="20118" xr:uid="{00000000-0005-0000-0000-0000FE530000}"/>
    <cellStyle name="Normal 2 2 3 7 2 3 9" xfId="20119" xr:uid="{00000000-0005-0000-0000-0000FF530000}"/>
    <cellStyle name="Normal 2 2 3 7 2 3 9 2" xfId="20120" xr:uid="{00000000-0005-0000-0000-000000540000}"/>
    <cellStyle name="Normal 2 2 3 7 2 4" xfId="20121" xr:uid="{00000000-0005-0000-0000-000001540000}"/>
    <cellStyle name="Normal 2 2 3 7 2 4 2" xfId="20122" xr:uid="{00000000-0005-0000-0000-000002540000}"/>
    <cellStyle name="Normal 2 2 3 7 2 5" xfId="20123" xr:uid="{00000000-0005-0000-0000-000003540000}"/>
    <cellStyle name="Normal 2 2 3 7 2 5 2" xfId="20124" xr:uid="{00000000-0005-0000-0000-000004540000}"/>
    <cellStyle name="Normal 2 2 3 7 2 6" xfId="20125" xr:uid="{00000000-0005-0000-0000-000005540000}"/>
    <cellStyle name="Normal 2 2 3 7 2 6 2" xfId="20126" xr:uid="{00000000-0005-0000-0000-000006540000}"/>
    <cellStyle name="Normal 2 2 3 7 2 7" xfId="20127" xr:uid="{00000000-0005-0000-0000-000007540000}"/>
    <cellStyle name="Normal 2 2 3 7 2 7 2" xfId="20128" xr:uid="{00000000-0005-0000-0000-000008540000}"/>
    <cellStyle name="Normal 2 2 3 7 2 8" xfId="20129" xr:uid="{00000000-0005-0000-0000-000009540000}"/>
    <cellStyle name="Normal 2 2 3 7 2 8 2" xfId="20130" xr:uid="{00000000-0005-0000-0000-00000A540000}"/>
    <cellStyle name="Normal 2 2 3 7 2 9" xfId="20131" xr:uid="{00000000-0005-0000-0000-00000B540000}"/>
    <cellStyle name="Normal 2 2 3 7 2 9 2" xfId="20132" xr:uid="{00000000-0005-0000-0000-00000C540000}"/>
    <cellStyle name="Normal 2 2 3 7 20" xfId="20133" xr:uid="{00000000-0005-0000-0000-00000D540000}"/>
    <cellStyle name="Normal 2 2 3 7 20 2" xfId="20134" xr:uid="{00000000-0005-0000-0000-00000E540000}"/>
    <cellStyle name="Normal 2 2 3 7 21" xfId="20135" xr:uid="{00000000-0005-0000-0000-00000F540000}"/>
    <cellStyle name="Normal 2 2 3 7 21 2" xfId="20136" xr:uid="{00000000-0005-0000-0000-000010540000}"/>
    <cellStyle name="Normal 2 2 3 7 22" xfId="20137" xr:uid="{00000000-0005-0000-0000-000011540000}"/>
    <cellStyle name="Normal 2 2 3 7 22 2" xfId="20138" xr:uid="{00000000-0005-0000-0000-000012540000}"/>
    <cellStyle name="Normal 2 2 3 7 23" xfId="20139" xr:uid="{00000000-0005-0000-0000-000013540000}"/>
    <cellStyle name="Normal 2 2 3 7 23 2" xfId="20140" xr:uid="{00000000-0005-0000-0000-000014540000}"/>
    <cellStyle name="Normal 2 2 3 7 24" xfId="20141" xr:uid="{00000000-0005-0000-0000-000015540000}"/>
    <cellStyle name="Normal 2 2 3 7 24 2" xfId="20142" xr:uid="{00000000-0005-0000-0000-000016540000}"/>
    <cellStyle name="Normal 2 2 3 7 25" xfId="20143" xr:uid="{00000000-0005-0000-0000-000017540000}"/>
    <cellStyle name="Normal 2 2 3 7 25 2" xfId="20144" xr:uid="{00000000-0005-0000-0000-000018540000}"/>
    <cellStyle name="Normal 2 2 3 7 26" xfId="20145" xr:uid="{00000000-0005-0000-0000-000019540000}"/>
    <cellStyle name="Normal 2 2 3 7 26 2" xfId="20146" xr:uid="{00000000-0005-0000-0000-00001A540000}"/>
    <cellStyle name="Normal 2 2 3 7 27" xfId="20147" xr:uid="{00000000-0005-0000-0000-00001B540000}"/>
    <cellStyle name="Normal 2 2 3 7 3" xfId="20148" xr:uid="{00000000-0005-0000-0000-00001C540000}"/>
    <cellStyle name="Normal 2 2 3 7 3 10" xfId="20149" xr:uid="{00000000-0005-0000-0000-00001D540000}"/>
    <cellStyle name="Normal 2 2 3 7 3 10 2" xfId="20150" xr:uid="{00000000-0005-0000-0000-00001E540000}"/>
    <cellStyle name="Normal 2 2 3 7 3 11" xfId="20151" xr:uid="{00000000-0005-0000-0000-00001F540000}"/>
    <cellStyle name="Normal 2 2 3 7 3 11 2" xfId="20152" xr:uid="{00000000-0005-0000-0000-000020540000}"/>
    <cellStyle name="Normal 2 2 3 7 3 12" xfId="20153" xr:uid="{00000000-0005-0000-0000-000021540000}"/>
    <cellStyle name="Normal 2 2 3 7 3 12 2" xfId="20154" xr:uid="{00000000-0005-0000-0000-000022540000}"/>
    <cellStyle name="Normal 2 2 3 7 3 13" xfId="20155" xr:uid="{00000000-0005-0000-0000-000023540000}"/>
    <cellStyle name="Normal 2 2 3 7 3 13 2" xfId="20156" xr:uid="{00000000-0005-0000-0000-000024540000}"/>
    <cellStyle name="Normal 2 2 3 7 3 14" xfId="20157" xr:uid="{00000000-0005-0000-0000-000025540000}"/>
    <cellStyle name="Normal 2 2 3 7 3 14 2" xfId="20158" xr:uid="{00000000-0005-0000-0000-000026540000}"/>
    <cellStyle name="Normal 2 2 3 7 3 15" xfId="20159" xr:uid="{00000000-0005-0000-0000-000027540000}"/>
    <cellStyle name="Normal 2 2 3 7 3 15 2" xfId="20160" xr:uid="{00000000-0005-0000-0000-000028540000}"/>
    <cellStyle name="Normal 2 2 3 7 3 16" xfId="20161" xr:uid="{00000000-0005-0000-0000-000029540000}"/>
    <cellStyle name="Normal 2 2 3 7 3 16 2" xfId="20162" xr:uid="{00000000-0005-0000-0000-00002A540000}"/>
    <cellStyle name="Normal 2 2 3 7 3 17" xfId="20163" xr:uid="{00000000-0005-0000-0000-00002B540000}"/>
    <cellStyle name="Normal 2 2 3 7 3 17 2" xfId="20164" xr:uid="{00000000-0005-0000-0000-00002C540000}"/>
    <cellStyle name="Normal 2 2 3 7 3 18" xfId="20165" xr:uid="{00000000-0005-0000-0000-00002D540000}"/>
    <cellStyle name="Normal 2 2 3 7 3 18 2" xfId="20166" xr:uid="{00000000-0005-0000-0000-00002E540000}"/>
    <cellStyle name="Normal 2 2 3 7 3 19" xfId="20167" xr:uid="{00000000-0005-0000-0000-00002F540000}"/>
    <cellStyle name="Normal 2 2 3 7 3 19 2" xfId="20168" xr:uid="{00000000-0005-0000-0000-000030540000}"/>
    <cellStyle name="Normal 2 2 3 7 3 2" xfId="20169" xr:uid="{00000000-0005-0000-0000-000031540000}"/>
    <cellStyle name="Normal 2 2 3 7 3 2 10" xfId="20170" xr:uid="{00000000-0005-0000-0000-000032540000}"/>
    <cellStyle name="Normal 2 2 3 7 3 2 10 2" xfId="20171" xr:uid="{00000000-0005-0000-0000-000033540000}"/>
    <cellStyle name="Normal 2 2 3 7 3 2 11" xfId="20172" xr:uid="{00000000-0005-0000-0000-000034540000}"/>
    <cellStyle name="Normal 2 2 3 7 3 2 11 2" xfId="20173" xr:uid="{00000000-0005-0000-0000-000035540000}"/>
    <cellStyle name="Normal 2 2 3 7 3 2 12" xfId="20174" xr:uid="{00000000-0005-0000-0000-000036540000}"/>
    <cellStyle name="Normal 2 2 3 7 3 2 12 2" xfId="20175" xr:uid="{00000000-0005-0000-0000-000037540000}"/>
    <cellStyle name="Normal 2 2 3 7 3 2 13" xfId="20176" xr:uid="{00000000-0005-0000-0000-000038540000}"/>
    <cellStyle name="Normal 2 2 3 7 3 2 13 2" xfId="20177" xr:uid="{00000000-0005-0000-0000-000039540000}"/>
    <cellStyle name="Normal 2 2 3 7 3 2 14" xfId="20178" xr:uid="{00000000-0005-0000-0000-00003A540000}"/>
    <cellStyle name="Normal 2 2 3 7 3 2 14 2" xfId="20179" xr:uid="{00000000-0005-0000-0000-00003B540000}"/>
    <cellStyle name="Normal 2 2 3 7 3 2 15" xfId="20180" xr:uid="{00000000-0005-0000-0000-00003C540000}"/>
    <cellStyle name="Normal 2 2 3 7 3 2 15 2" xfId="20181" xr:uid="{00000000-0005-0000-0000-00003D540000}"/>
    <cellStyle name="Normal 2 2 3 7 3 2 16" xfId="20182" xr:uid="{00000000-0005-0000-0000-00003E540000}"/>
    <cellStyle name="Normal 2 2 3 7 3 2 16 2" xfId="20183" xr:uid="{00000000-0005-0000-0000-00003F540000}"/>
    <cellStyle name="Normal 2 2 3 7 3 2 17" xfId="20184" xr:uid="{00000000-0005-0000-0000-000040540000}"/>
    <cellStyle name="Normal 2 2 3 7 3 2 17 2" xfId="20185" xr:uid="{00000000-0005-0000-0000-000041540000}"/>
    <cellStyle name="Normal 2 2 3 7 3 2 18" xfId="20186" xr:uid="{00000000-0005-0000-0000-000042540000}"/>
    <cellStyle name="Normal 2 2 3 7 3 2 18 2" xfId="20187" xr:uid="{00000000-0005-0000-0000-000043540000}"/>
    <cellStyle name="Normal 2 2 3 7 3 2 19" xfId="20188" xr:uid="{00000000-0005-0000-0000-000044540000}"/>
    <cellStyle name="Normal 2 2 3 7 3 2 19 2" xfId="20189" xr:uid="{00000000-0005-0000-0000-000045540000}"/>
    <cellStyle name="Normal 2 2 3 7 3 2 2" xfId="20190" xr:uid="{00000000-0005-0000-0000-000046540000}"/>
    <cellStyle name="Normal 2 2 3 7 3 2 2 2" xfId="20191" xr:uid="{00000000-0005-0000-0000-000047540000}"/>
    <cellStyle name="Normal 2 2 3 7 3 2 20" xfId="20192" xr:uid="{00000000-0005-0000-0000-000048540000}"/>
    <cellStyle name="Normal 2 2 3 7 3 2 20 2" xfId="20193" xr:uid="{00000000-0005-0000-0000-000049540000}"/>
    <cellStyle name="Normal 2 2 3 7 3 2 21" xfId="20194" xr:uid="{00000000-0005-0000-0000-00004A540000}"/>
    <cellStyle name="Normal 2 2 3 7 3 2 21 2" xfId="20195" xr:uid="{00000000-0005-0000-0000-00004B540000}"/>
    <cellStyle name="Normal 2 2 3 7 3 2 22" xfId="20196" xr:uid="{00000000-0005-0000-0000-00004C540000}"/>
    <cellStyle name="Normal 2 2 3 7 3 2 3" xfId="20197" xr:uid="{00000000-0005-0000-0000-00004D540000}"/>
    <cellStyle name="Normal 2 2 3 7 3 2 3 2" xfId="20198" xr:uid="{00000000-0005-0000-0000-00004E540000}"/>
    <cellStyle name="Normal 2 2 3 7 3 2 4" xfId="20199" xr:uid="{00000000-0005-0000-0000-00004F540000}"/>
    <cellStyle name="Normal 2 2 3 7 3 2 4 2" xfId="20200" xr:uid="{00000000-0005-0000-0000-000050540000}"/>
    <cellStyle name="Normal 2 2 3 7 3 2 5" xfId="20201" xr:uid="{00000000-0005-0000-0000-000051540000}"/>
    <cellStyle name="Normal 2 2 3 7 3 2 5 2" xfId="20202" xr:uid="{00000000-0005-0000-0000-000052540000}"/>
    <cellStyle name="Normal 2 2 3 7 3 2 6" xfId="20203" xr:uid="{00000000-0005-0000-0000-000053540000}"/>
    <cellStyle name="Normal 2 2 3 7 3 2 6 2" xfId="20204" xr:uid="{00000000-0005-0000-0000-000054540000}"/>
    <cellStyle name="Normal 2 2 3 7 3 2 7" xfId="20205" xr:uid="{00000000-0005-0000-0000-000055540000}"/>
    <cellStyle name="Normal 2 2 3 7 3 2 7 2" xfId="20206" xr:uid="{00000000-0005-0000-0000-000056540000}"/>
    <cellStyle name="Normal 2 2 3 7 3 2 8" xfId="20207" xr:uid="{00000000-0005-0000-0000-000057540000}"/>
    <cellStyle name="Normal 2 2 3 7 3 2 8 2" xfId="20208" xr:uid="{00000000-0005-0000-0000-000058540000}"/>
    <cellStyle name="Normal 2 2 3 7 3 2 9" xfId="20209" xr:uid="{00000000-0005-0000-0000-000059540000}"/>
    <cellStyle name="Normal 2 2 3 7 3 2 9 2" xfId="20210" xr:uid="{00000000-0005-0000-0000-00005A540000}"/>
    <cellStyle name="Normal 2 2 3 7 3 20" xfId="20211" xr:uid="{00000000-0005-0000-0000-00005B540000}"/>
    <cellStyle name="Normal 2 2 3 7 3 20 2" xfId="20212" xr:uid="{00000000-0005-0000-0000-00005C540000}"/>
    <cellStyle name="Normal 2 2 3 7 3 21" xfId="20213" xr:uid="{00000000-0005-0000-0000-00005D540000}"/>
    <cellStyle name="Normal 2 2 3 7 3 21 2" xfId="20214" xr:uid="{00000000-0005-0000-0000-00005E540000}"/>
    <cellStyle name="Normal 2 2 3 7 3 22" xfId="20215" xr:uid="{00000000-0005-0000-0000-00005F540000}"/>
    <cellStyle name="Normal 2 2 3 7 3 22 2" xfId="20216" xr:uid="{00000000-0005-0000-0000-000060540000}"/>
    <cellStyle name="Normal 2 2 3 7 3 23" xfId="20217" xr:uid="{00000000-0005-0000-0000-000061540000}"/>
    <cellStyle name="Normal 2 2 3 7 3 23 2" xfId="20218" xr:uid="{00000000-0005-0000-0000-000062540000}"/>
    <cellStyle name="Normal 2 2 3 7 3 24" xfId="20219" xr:uid="{00000000-0005-0000-0000-000063540000}"/>
    <cellStyle name="Normal 2 2 3 7 3 3" xfId="20220" xr:uid="{00000000-0005-0000-0000-000064540000}"/>
    <cellStyle name="Normal 2 2 3 7 3 3 10" xfId="20221" xr:uid="{00000000-0005-0000-0000-000065540000}"/>
    <cellStyle name="Normal 2 2 3 7 3 3 10 2" xfId="20222" xr:uid="{00000000-0005-0000-0000-000066540000}"/>
    <cellStyle name="Normal 2 2 3 7 3 3 11" xfId="20223" xr:uid="{00000000-0005-0000-0000-000067540000}"/>
    <cellStyle name="Normal 2 2 3 7 3 3 11 2" xfId="20224" xr:uid="{00000000-0005-0000-0000-000068540000}"/>
    <cellStyle name="Normal 2 2 3 7 3 3 12" xfId="20225" xr:uid="{00000000-0005-0000-0000-000069540000}"/>
    <cellStyle name="Normal 2 2 3 7 3 3 12 2" xfId="20226" xr:uid="{00000000-0005-0000-0000-00006A540000}"/>
    <cellStyle name="Normal 2 2 3 7 3 3 13" xfId="20227" xr:uid="{00000000-0005-0000-0000-00006B540000}"/>
    <cellStyle name="Normal 2 2 3 7 3 3 13 2" xfId="20228" xr:uid="{00000000-0005-0000-0000-00006C540000}"/>
    <cellStyle name="Normal 2 2 3 7 3 3 14" xfId="20229" xr:uid="{00000000-0005-0000-0000-00006D540000}"/>
    <cellStyle name="Normal 2 2 3 7 3 3 14 2" xfId="20230" xr:uid="{00000000-0005-0000-0000-00006E540000}"/>
    <cellStyle name="Normal 2 2 3 7 3 3 15" xfId="20231" xr:uid="{00000000-0005-0000-0000-00006F540000}"/>
    <cellStyle name="Normal 2 2 3 7 3 3 15 2" xfId="20232" xr:uid="{00000000-0005-0000-0000-000070540000}"/>
    <cellStyle name="Normal 2 2 3 7 3 3 16" xfId="20233" xr:uid="{00000000-0005-0000-0000-000071540000}"/>
    <cellStyle name="Normal 2 2 3 7 3 3 16 2" xfId="20234" xr:uid="{00000000-0005-0000-0000-000072540000}"/>
    <cellStyle name="Normal 2 2 3 7 3 3 17" xfId="20235" xr:uid="{00000000-0005-0000-0000-000073540000}"/>
    <cellStyle name="Normal 2 2 3 7 3 3 17 2" xfId="20236" xr:uid="{00000000-0005-0000-0000-000074540000}"/>
    <cellStyle name="Normal 2 2 3 7 3 3 18" xfId="20237" xr:uid="{00000000-0005-0000-0000-000075540000}"/>
    <cellStyle name="Normal 2 2 3 7 3 3 18 2" xfId="20238" xr:uid="{00000000-0005-0000-0000-000076540000}"/>
    <cellStyle name="Normal 2 2 3 7 3 3 19" xfId="20239" xr:uid="{00000000-0005-0000-0000-000077540000}"/>
    <cellStyle name="Normal 2 2 3 7 3 3 19 2" xfId="20240" xr:uid="{00000000-0005-0000-0000-000078540000}"/>
    <cellStyle name="Normal 2 2 3 7 3 3 2" xfId="20241" xr:uid="{00000000-0005-0000-0000-000079540000}"/>
    <cellStyle name="Normal 2 2 3 7 3 3 2 2" xfId="20242" xr:uid="{00000000-0005-0000-0000-00007A540000}"/>
    <cellStyle name="Normal 2 2 3 7 3 3 20" xfId="20243" xr:uid="{00000000-0005-0000-0000-00007B540000}"/>
    <cellStyle name="Normal 2 2 3 7 3 3 20 2" xfId="20244" xr:uid="{00000000-0005-0000-0000-00007C540000}"/>
    <cellStyle name="Normal 2 2 3 7 3 3 21" xfId="20245" xr:uid="{00000000-0005-0000-0000-00007D540000}"/>
    <cellStyle name="Normal 2 2 3 7 3 3 21 2" xfId="20246" xr:uid="{00000000-0005-0000-0000-00007E540000}"/>
    <cellStyle name="Normal 2 2 3 7 3 3 22" xfId="20247" xr:uid="{00000000-0005-0000-0000-00007F540000}"/>
    <cellStyle name="Normal 2 2 3 7 3 3 3" xfId="20248" xr:uid="{00000000-0005-0000-0000-000080540000}"/>
    <cellStyle name="Normal 2 2 3 7 3 3 3 2" xfId="20249" xr:uid="{00000000-0005-0000-0000-000081540000}"/>
    <cellStyle name="Normal 2 2 3 7 3 3 4" xfId="20250" xr:uid="{00000000-0005-0000-0000-000082540000}"/>
    <cellStyle name="Normal 2 2 3 7 3 3 4 2" xfId="20251" xr:uid="{00000000-0005-0000-0000-000083540000}"/>
    <cellStyle name="Normal 2 2 3 7 3 3 5" xfId="20252" xr:uid="{00000000-0005-0000-0000-000084540000}"/>
    <cellStyle name="Normal 2 2 3 7 3 3 5 2" xfId="20253" xr:uid="{00000000-0005-0000-0000-000085540000}"/>
    <cellStyle name="Normal 2 2 3 7 3 3 6" xfId="20254" xr:uid="{00000000-0005-0000-0000-000086540000}"/>
    <cellStyle name="Normal 2 2 3 7 3 3 6 2" xfId="20255" xr:uid="{00000000-0005-0000-0000-000087540000}"/>
    <cellStyle name="Normal 2 2 3 7 3 3 7" xfId="20256" xr:uid="{00000000-0005-0000-0000-000088540000}"/>
    <cellStyle name="Normal 2 2 3 7 3 3 7 2" xfId="20257" xr:uid="{00000000-0005-0000-0000-000089540000}"/>
    <cellStyle name="Normal 2 2 3 7 3 3 8" xfId="20258" xr:uid="{00000000-0005-0000-0000-00008A540000}"/>
    <cellStyle name="Normal 2 2 3 7 3 3 8 2" xfId="20259" xr:uid="{00000000-0005-0000-0000-00008B540000}"/>
    <cellStyle name="Normal 2 2 3 7 3 3 9" xfId="20260" xr:uid="{00000000-0005-0000-0000-00008C540000}"/>
    <cellStyle name="Normal 2 2 3 7 3 3 9 2" xfId="20261" xr:uid="{00000000-0005-0000-0000-00008D540000}"/>
    <cellStyle name="Normal 2 2 3 7 3 4" xfId="20262" xr:uid="{00000000-0005-0000-0000-00008E540000}"/>
    <cellStyle name="Normal 2 2 3 7 3 4 2" xfId="20263" xr:uid="{00000000-0005-0000-0000-00008F540000}"/>
    <cellStyle name="Normal 2 2 3 7 3 5" xfId="20264" xr:uid="{00000000-0005-0000-0000-000090540000}"/>
    <cellStyle name="Normal 2 2 3 7 3 5 2" xfId="20265" xr:uid="{00000000-0005-0000-0000-000091540000}"/>
    <cellStyle name="Normal 2 2 3 7 3 6" xfId="20266" xr:uid="{00000000-0005-0000-0000-000092540000}"/>
    <cellStyle name="Normal 2 2 3 7 3 6 2" xfId="20267" xr:uid="{00000000-0005-0000-0000-000093540000}"/>
    <cellStyle name="Normal 2 2 3 7 3 7" xfId="20268" xr:uid="{00000000-0005-0000-0000-000094540000}"/>
    <cellStyle name="Normal 2 2 3 7 3 7 2" xfId="20269" xr:uid="{00000000-0005-0000-0000-000095540000}"/>
    <cellStyle name="Normal 2 2 3 7 3 8" xfId="20270" xr:uid="{00000000-0005-0000-0000-000096540000}"/>
    <cellStyle name="Normal 2 2 3 7 3 8 2" xfId="20271" xr:uid="{00000000-0005-0000-0000-000097540000}"/>
    <cellStyle name="Normal 2 2 3 7 3 9" xfId="20272" xr:uid="{00000000-0005-0000-0000-000098540000}"/>
    <cellStyle name="Normal 2 2 3 7 3 9 2" xfId="20273" xr:uid="{00000000-0005-0000-0000-000099540000}"/>
    <cellStyle name="Normal 2 2 3 7 4" xfId="20274" xr:uid="{00000000-0005-0000-0000-00009A540000}"/>
    <cellStyle name="Normal 2 2 3 7 4 10" xfId="20275" xr:uid="{00000000-0005-0000-0000-00009B540000}"/>
    <cellStyle name="Normal 2 2 3 7 4 10 2" xfId="20276" xr:uid="{00000000-0005-0000-0000-00009C540000}"/>
    <cellStyle name="Normal 2 2 3 7 4 11" xfId="20277" xr:uid="{00000000-0005-0000-0000-00009D540000}"/>
    <cellStyle name="Normal 2 2 3 7 4 11 2" xfId="20278" xr:uid="{00000000-0005-0000-0000-00009E540000}"/>
    <cellStyle name="Normal 2 2 3 7 4 12" xfId="20279" xr:uid="{00000000-0005-0000-0000-00009F540000}"/>
    <cellStyle name="Normal 2 2 3 7 4 12 2" xfId="20280" xr:uid="{00000000-0005-0000-0000-0000A0540000}"/>
    <cellStyle name="Normal 2 2 3 7 4 13" xfId="20281" xr:uid="{00000000-0005-0000-0000-0000A1540000}"/>
    <cellStyle name="Normal 2 2 3 7 4 13 2" xfId="20282" xr:uid="{00000000-0005-0000-0000-0000A2540000}"/>
    <cellStyle name="Normal 2 2 3 7 4 14" xfId="20283" xr:uid="{00000000-0005-0000-0000-0000A3540000}"/>
    <cellStyle name="Normal 2 2 3 7 4 14 2" xfId="20284" xr:uid="{00000000-0005-0000-0000-0000A4540000}"/>
    <cellStyle name="Normal 2 2 3 7 4 15" xfId="20285" xr:uid="{00000000-0005-0000-0000-0000A5540000}"/>
    <cellStyle name="Normal 2 2 3 7 4 15 2" xfId="20286" xr:uid="{00000000-0005-0000-0000-0000A6540000}"/>
    <cellStyle name="Normal 2 2 3 7 4 16" xfId="20287" xr:uid="{00000000-0005-0000-0000-0000A7540000}"/>
    <cellStyle name="Normal 2 2 3 7 4 16 2" xfId="20288" xr:uid="{00000000-0005-0000-0000-0000A8540000}"/>
    <cellStyle name="Normal 2 2 3 7 4 17" xfId="20289" xr:uid="{00000000-0005-0000-0000-0000A9540000}"/>
    <cellStyle name="Normal 2 2 3 7 4 17 2" xfId="20290" xr:uid="{00000000-0005-0000-0000-0000AA540000}"/>
    <cellStyle name="Normal 2 2 3 7 4 18" xfId="20291" xr:uid="{00000000-0005-0000-0000-0000AB540000}"/>
    <cellStyle name="Normal 2 2 3 7 4 18 2" xfId="20292" xr:uid="{00000000-0005-0000-0000-0000AC540000}"/>
    <cellStyle name="Normal 2 2 3 7 4 19" xfId="20293" xr:uid="{00000000-0005-0000-0000-0000AD540000}"/>
    <cellStyle name="Normal 2 2 3 7 4 19 2" xfId="20294" xr:uid="{00000000-0005-0000-0000-0000AE540000}"/>
    <cellStyle name="Normal 2 2 3 7 4 2" xfId="20295" xr:uid="{00000000-0005-0000-0000-0000AF540000}"/>
    <cellStyle name="Normal 2 2 3 7 4 2 10" xfId="20296" xr:uid="{00000000-0005-0000-0000-0000B0540000}"/>
    <cellStyle name="Normal 2 2 3 7 4 2 10 2" xfId="20297" xr:uid="{00000000-0005-0000-0000-0000B1540000}"/>
    <cellStyle name="Normal 2 2 3 7 4 2 11" xfId="20298" xr:uid="{00000000-0005-0000-0000-0000B2540000}"/>
    <cellStyle name="Normal 2 2 3 7 4 2 11 2" xfId="20299" xr:uid="{00000000-0005-0000-0000-0000B3540000}"/>
    <cellStyle name="Normal 2 2 3 7 4 2 12" xfId="20300" xr:uid="{00000000-0005-0000-0000-0000B4540000}"/>
    <cellStyle name="Normal 2 2 3 7 4 2 12 2" xfId="20301" xr:uid="{00000000-0005-0000-0000-0000B5540000}"/>
    <cellStyle name="Normal 2 2 3 7 4 2 13" xfId="20302" xr:uid="{00000000-0005-0000-0000-0000B6540000}"/>
    <cellStyle name="Normal 2 2 3 7 4 2 13 2" xfId="20303" xr:uid="{00000000-0005-0000-0000-0000B7540000}"/>
    <cellStyle name="Normal 2 2 3 7 4 2 14" xfId="20304" xr:uid="{00000000-0005-0000-0000-0000B8540000}"/>
    <cellStyle name="Normal 2 2 3 7 4 2 14 2" xfId="20305" xr:uid="{00000000-0005-0000-0000-0000B9540000}"/>
    <cellStyle name="Normal 2 2 3 7 4 2 15" xfId="20306" xr:uid="{00000000-0005-0000-0000-0000BA540000}"/>
    <cellStyle name="Normal 2 2 3 7 4 2 15 2" xfId="20307" xr:uid="{00000000-0005-0000-0000-0000BB540000}"/>
    <cellStyle name="Normal 2 2 3 7 4 2 16" xfId="20308" xr:uid="{00000000-0005-0000-0000-0000BC540000}"/>
    <cellStyle name="Normal 2 2 3 7 4 2 16 2" xfId="20309" xr:uid="{00000000-0005-0000-0000-0000BD540000}"/>
    <cellStyle name="Normal 2 2 3 7 4 2 17" xfId="20310" xr:uid="{00000000-0005-0000-0000-0000BE540000}"/>
    <cellStyle name="Normal 2 2 3 7 4 2 17 2" xfId="20311" xr:uid="{00000000-0005-0000-0000-0000BF540000}"/>
    <cellStyle name="Normal 2 2 3 7 4 2 18" xfId="20312" xr:uid="{00000000-0005-0000-0000-0000C0540000}"/>
    <cellStyle name="Normal 2 2 3 7 4 2 18 2" xfId="20313" xr:uid="{00000000-0005-0000-0000-0000C1540000}"/>
    <cellStyle name="Normal 2 2 3 7 4 2 19" xfId="20314" xr:uid="{00000000-0005-0000-0000-0000C2540000}"/>
    <cellStyle name="Normal 2 2 3 7 4 2 19 2" xfId="20315" xr:uid="{00000000-0005-0000-0000-0000C3540000}"/>
    <cellStyle name="Normal 2 2 3 7 4 2 2" xfId="20316" xr:uid="{00000000-0005-0000-0000-0000C4540000}"/>
    <cellStyle name="Normal 2 2 3 7 4 2 2 2" xfId="20317" xr:uid="{00000000-0005-0000-0000-0000C5540000}"/>
    <cellStyle name="Normal 2 2 3 7 4 2 20" xfId="20318" xr:uid="{00000000-0005-0000-0000-0000C6540000}"/>
    <cellStyle name="Normal 2 2 3 7 4 2 20 2" xfId="20319" xr:uid="{00000000-0005-0000-0000-0000C7540000}"/>
    <cellStyle name="Normal 2 2 3 7 4 2 21" xfId="20320" xr:uid="{00000000-0005-0000-0000-0000C8540000}"/>
    <cellStyle name="Normal 2 2 3 7 4 2 21 2" xfId="20321" xr:uid="{00000000-0005-0000-0000-0000C9540000}"/>
    <cellStyle name="Normal 2 2 3 7 4 2 22" xfId="20322" xr:uid="{00000000-0005-0000-0000-0000CA540000}"/>
    <cellStyle name="Normal 2 2 3 7 4 2 3" xfId="20323" xr:uid="{00000000-0005-0000-0000-0000CB540000}"/>
    <cellStyle name="Normal 2 2 3 7 4 2 3 2" xfId="20324" xr:uid="{00000000-0005-0000-0000-0000CC540000}"/>
    <cellStyle name="Normal 2 2 3 7 4 2 4" xfId="20325" xr:uid="{00000000-0005-0000-0000-0000CD540000}"/>
    <cellStyle name="Normal 2 2 3 7 4 2 4 2" xfId="20326" xr:uid="{00000000-0005-0000-0000-0000CE540000}"/>
    <cellStyle name="Normal 2 2 3 7 4 2 5" xfId="20327" xr:uid="{00000000-0005-0000-0000-0000CF540000}"/>
    <cellStyle name="Normal 2 2 3 7 4 2 5 2" xfId="20328" xr:uid="{00000000-0005-0000-0000-0000D0540000}"/>
    <cellStyle name="Normal 2 2 3 7 4 2 6" xfId="20329" xr:uid="{00000000-0005-0000-0000-0000D1540000}"/>
    <cellStyle name="Normal 2 2 3 7 4 2 6 2" xfId="20330" xr:uid="{00000000-0005-0000-0000-0000D2540000}"/>
    <cellStyle name="Normal 2 2 3 7 4 2 7" xfId="20331" xr:uid="{00000000-0005-0000-0000-0000D3540000}"/>
    <cellStyle name="Normal 2 2 3 7 4 2 7 2" xfId="20332" xr:uid="{00000000-0005-0000-0000-0000D4540000}"/>
    <cellStyle name="Normal 2 2 3 7 4 2 8" xfId="20333" xr:uid="{00000000-0005-0000-0000-0000D5540000}"/>
    <cellStyle name="Normal 2 2 3 7 4 2 8 2" xfId="20334" xr:uid="{00000000-0005-0000-0000-0000D6540000}"/>
    <cellStyle name="Normal 2 2 3 7 4 2 9" xfId="20335" xr:uid="{00000000-0005-0000-0000-0000D7540000}"/>
    <cellStyle name="Normal 2 2 3 7 4 2 9 2" xfId="20336" xr:uid="{00000000-0005-0000-0000-0000D8540000}"/>
    <cellStyle name="Normal 2 2 3 7 4 20" xfId="20337" xr:uid="{00000000-0005-0000-0000-0000D9540000}"/>
    <cellStyle name="Normal 2 2 3 7 4 20 2" xfId="20338" xr:uid="{00000000-0005-0000-0000-0000DA540000}"/>
    <cellStyle name="Normal 2 2 3 7 4 21" xfId="20339" xr:uid="{00000000-0005-0000-0000-0000DB540000}"/>
    <cellStyle name="Normal 2 2 3 7 4 21 2" xfId="20340" xr:uid="{00000000-0005-0000-0000-0000DC540000}"/>
    <cellStyle name="Normal 2 2 3 7 4 22" xfId="20341" xr:uid="{00000000-0005-0000-0000-0000DD540000}"/>
    <cellStyle name="Normal 2 2 3 7 4 22 2" xfId="20342" xr:uid="{00000000-0005-0000-0000-0000DE540000}"/>
    <cellStyle name="Normal 2 2 3 7 4 23" xfId="20343" xr:uid="{00000000-0005-0000-0000-0000DF540000}"/>
    <cellStyle name="Normal 2 2 3 7 4 23 2" xfId="20344" xr:uid="{00000000-0005-0000-0000-0000E0540000}"/>
    <cellStyle name="Normal 2 2 3 7 4 24" xfId="20345" xr:uid="{00000000-0005-0000-0000-0000E1540000}"/>
    <cellStyle name="Normal 2 2 3 7 4 3" xfId="20346" xr:uid="{00000000-0005-0000-0000-0000E2540000}"/>
    <cellStyle name="Normal 2 2 3 7 4 3 10" xfId="20347" xr:uid="{00000000-0005-0000-0000-0000E3540000}"/>
    <cellStyle name="Normal 2 2 3 7 4 3 10 2" xfId="20348" xr:uid="{00000000-0005-0000-0000-0000E4540000}"/>
    <cellStyle name="Normal 2 2 3 7 4 3 11" xfId="20349" xr:uid="{00000000-0005-0000-0000-0000E5540000}"/>
    <cellStyle name="Normal 2 2 3 7 4 3 11 2" xfId="20350" xr:uid="{00000000-0005-0000-0000-0000E6540000}"/>
    <cellStyle name="Normal 2 2 3 7 4 3 12" xfId="20351" xr:uid="{00000000-0005-0000-0000-0000E7540000}"/>
    <cellStyle name="Normal 2 2 3 7 4 3 12 2" xfId="20352" xr:uid="{00000000-0005-0000-0000-0000E8540000}"/>
    <cellStyle name="Normal 2 2 3 7 4 3 13" xfId="20353" xr:uid="{00000000-0005-0000-0000-0000E9540000}"/>
    <cellStyle name="Normal 2 2 3 7 4 3 13 2" xfId="20354" xr:uid="{00000000-0005-0000-0000-0000EA540000}"/>
    <cellStyle name="Normal 2 2 3 7 4 3 14" xfId="20355" xr:uid="{00000000-0005-0000-0000-0000EB540000}"/>
    <cellStyle name="Normal 2 2 3 7 4 3 14 2" xfId="20356" xr:uid="{00000000-0005-0000-0000-0000EC540000}"/>
    <cellStyle name="Normal 2 2 3 7 4 3 15" xfId="20357" xr:uid="{00000000-0005-0000-0000-0000ED540000}"/>
    <cellStyle name="Normal 2 2 3 7 4 3 15 2" xfId="20358" xr:uid="{00000000-0005-0000-0000-0000EE540000}"/>
    <cellStyle name="Normal 2 2 3 7 4 3 16" xfId="20359" xr:uid="{00000000-0005-0000-0000-0000EF540000}"/>
    <cellStyle name="Normal 2 2 3 7 4 3 16 2" xfId="20360" xr:uid="{00000000-0005-0000-0000-0000F0540000}"/>
    <cellStyle name="Normal 2 2 3 7 4 3 17" xfId="20361" xr:uid="{00000000-0005-0000-0000-0000F1540000}"/>
    <cellStyle name="Normal 2 2 3 7 4 3 17 2" xfId="20362" xr:uid="{00000000-0005-0000-0000-0000F2540000}"/>
    <cellStyle name="Normal 2 2 3 7 4 3 18" xfId="20363" xr:uid="{00000000-0005-0000-0000-0000F3540000}"/>
    <cellStyle name="Normal 2 2 3 7 4 3 18 2" xfId="20364" xr:uid="{00000000-0005-0000-0000-0000F4540000}"/>
    <cellStyle name="Normal 2 2 3 7 4 3 19" xfId="20365" xr:uid="{00000000-0005-0000-0000-0000F5540000}"/>
    <cellStyle name="Normal 2 2 3 7 4 3 19 2" xfId="20366" xr:uid="{00000000-0005-0000-0000-0000F6540000}"/>
    <cellStyle name="Normal 2 2 3 7 4 3 2" xfId="20367" xr:uid="{00000000-0005-0000-0000-0000F7540000}"/>
    <cellStyle name="Normal 2 2 3 7 4 3 2 2" xfId="20368" xr:uid="{00000000-0005-0000-0000-0000F8540000}"/>
    <cellStyle name="Normal 2 2 3 7 4 3 20" xfId="20369" xr:uid="{00000000-0005-0000-0000-0000F9540000}"/>
    <cellStyle name="Normal 2 2 3 7 4 3 20 2" xfId="20370" xr:uid="{00000000-0005-0000-0000-0000FA540000}"/>
    <cellStyle name="Normal 2 2 3 7 4 3 21" xfId="20371" xr:uid="{00000000-0005-0000-0000-0000FB540000}"/>
    <cellStyle name="Normal 2 2 3 7 4 3 21 2" xfId="20372" xr:uid="{00000000-0005-0000-0000-0000FC540000}"/>
    <cellStyle name="Normal 2 2 3 7 4 3 22" xfId="20373" xr:uid="{00000000-0005-0000-0000-0000FD540000}"/>
    <cellStyle name="Normal 2 2 3 7 4 3 3" xfId="20374" xr:uid="{00000000-0005-0000-0000-0000FE540000}"/>
    <cellStyle name="Normal 2 2 3 7 4 3 3 2" xfId="20375" xr:uid="{00000000-0005-0000-0000-0000FF540000}"/>
    <cellStyle name="Normal 2 2 3 7 4 3 4" xfId="20376" xr:uid="{00000000-0005-0000-0000-000000550000}"/>
    <cellStyle name="Normal 2 2 3 7 4 3 4 2" xfId="20377" xr:uid="{00000000-0005-0000-0000-000001550000}"/>
    <cellStyle name="Normal 2 2 3 7 4 3 5" xfId="20378" xr:uid="{00000000-0005-0000-0000-000002550000}"/>
    <cellStyle name="Normal 2 2 3 7 4 3 5 2" xfId="20379" xr:uid="{00000000-0005-0000-0000-000003550000}"/>
    <cellStyle name="Normal 2 2 3 7 4 3 6" xfId="20380" xr:uid="{00000000-0005-0000-0000-000004550000}"/>
    <cellStyle name="Normal 2 2 3 7 4 3 6 2" xfId="20381" xr:uid="{00000000-0005-0000-0000-000005550000}"/>
    <cellStyle name="Normal 2 2 3 7 4 3 7" xfId="20382" xr:uid="{00000000-0005-0000-0000-000006550000}"/>
    <cellStyle name="Normal 2 2 3 7 4 3 7 2" xfId="20383" xr:uid="{00000000-0005-0000-0000-000007550000}"/>
    <cellStyle name="Normal 2 2 3 7 4 3 8" xfId="20384" xr:uid="{00000000-0005-0000-0000-000008550000}"/>
    <cellStyle name="Normal 2 2 3 7 4 3 8 2" xfId="20385" xr:uid="{00000000-0005-0000-0000-000009550000}"/>
    <cellStyle name="Normal 2 2 3 7 4 3 9" xfId="20386" xr:uid="{00000000-0005-0000-0000-00000A550000}"/>
    <cellStyle name="Normal 2 2 3 7 4 3 9 2" xfId="20387" xr:uid="{00000000-0005-0000-0000-00000B550000}"/>
    <cellStyle name="Normal 2 2 3 7 4 4" xfId="20388" xr:uid="{00000000-0005-0000-0000-00000C550000}"/>
    <cellStyle name="Normal 2 2 3 7 4 4 2" xfId="20389" xr:uid="{00000000-0005-0000-0000-00000D550000}"/>
    <cellStyle name="Normal 2 2 3 7 4 5" xfId="20390" xr:uid="{00000000-0005-0000-0000-00000E550000}"/>
    <cellStyle name="Normal 2 2 3 7 4 5 2" xfId="20391" xr:uid="{00000000-0005-0000-0000-00000F550000}"/>
    <cellStyle name="Normal 2 2 3 7 4 6" xfId="20392" xr:uid="{00000000-0005-0000-0000-000010550000}"/>
    <cellStyle name="Normal 2 2 3 7 4 6 2" xfId="20393" xr:uid="{00000000-0005-0000-0000-000011550000}"/>
    <cellStyle name="Normal 2 2 3 7 4 7" xfId="20394" xr:uid="{00000000-0005-0000-0000-000012550000}"/>
    <cellStyle name="Normal 2 2 3 7 4 7 2" xfId="20395" xr:uid="{00000000-0005-0000-0000-000013550000}"/>
    <cellStyle name="Normal 2 2 3 7 4 8" xfId="20396" xr:uid="{00000000-0005-0000-0000-000014550000}"/>
    <cellStyle name="Normal 2 2 3 7 4 8 2" xfId="20397" xr:uid="{00000000-0005-0000-0000-000015550000}"/>
    <cellStyle name="Normal 2 2 3 7 4 9" xfId="20398" xr:uid="{00000000-0005-0000-0000-000016550000}"/>
    <cellStyle name="Normal 2 2 3 7 4 9 2" xfId="20399" xr:uid="{00000000-0005-0000-0000-000017550000}"/>
    <cellStyle name="Normal 2 2 3 7 5" xfId="20400" xr:uid="{00000000-0005-0000-0000-000018550000}"/>
    <cellStyle name="Normal 2 2 3 7 5 10" xfId="20401" xr:uid="{00000000-0005-0000-0000-000019550000}"/>
    <cellStyle name="Normal 2 2 3 7 5 10 2" xfId="20402" xr:uid="{00000000-0005-0000-0000-00001A550000}"/>
    <cellStyle name="Normal 2 2 3 7 5 11" xfId="20403" xr:uid="{00000000-0005-0000-0000-00001B550000}"/>
    <cellStyle name="Normal 2 2 3 7 5 11 2" xfId="20404" xr:uid="{00000000-0005-0000-0000-00001C550000}"/>
    <cellStyle name="Normal 2 2 3 7 5 12" xfId="20405" xr:uid="{00000000-0005-0000-0000-00001D550000}"/>
    <cellStyle name="Normal 2 2 3 7 5 12 2" xfId="20406" xr:uid="{00000000-0005-0000-0000-00001E550000}"/>
    <cellStyle name="Normal 2 2 3 7 5 13" xfId="20407" xr:uid="{00000000-0005-0000-0000-00001F550000}"/>
    <cellStyle name="Normal 2 2 3 7 5 13 2" xfId="20408" xr:uid="{00000000-0005-0000-0000-000020550000}"/>
    <cellStyle name="Normal 2 2 3 7 5 14" xfId="20409" xr:uid="{00000000-0005-0000-0000-000021550000}"/>
    <cellStyle name="Normal 2 2 3 7 5 14 2" xfId="20410" xr:uid="{00000000-0005-0000-0000-000022550000}"/>
    <cellStyle name="Normal 2 2 3 7 5 15" xfId="20411" xr:uid="{00000000-0005-0000-0000-000023550000}"/>
    <cellStyle name="Normal 2 2 3 7 5 15 2" xfId="20412" xr:uid="{00000000-0005-0000-0000-000024550000}"/>
    <cellStyle name="Normal 2 2 3 7 5 16" xfId="20413" xr:uid="{00000000-0005-0000-0000-000025550000}"/>
    <cellStyle name="Normal 2 2 3 7 5 16 2" xfId="20414" xr:uid="{00000000-0005-0000-0000-000026550000}"/>
    <cellStyle name="Normal 2 2 3 7 5 17" xfId="20415" xr:uid="{00000000-0005-0000-0000-000027550000}"/>
    <cellStyle name="Normal 2 2 3 7 5 17 2" xfId="20416" xr:uid="{00000000-0005-0000-0000-000028550000}"/>
    <cellStyle name="Normal 2 2 3 7 5 18" xfId="20417" xr:uid="{00000000-0005-0000-0000-000029550000}"/>
    <cellStyle name="Normal 2 2 3 7 5 18 2" xfId="20418" xr:uid="{00000000-0005-0000-0000-00002A550000}"/>
    <cellStyle name="Normal 2 2 3 7 5 19" xfId="20419" xr:uid="{00000000-0005-0000-0000-00002B550000}"/>
    <cellStyle name="Normal 2 2 3 7 5 19 2" xfId="20420" xr:uid="{00000000-0005-0000-0000-00002C550000}"/>
    <cellStyle name="Normal 2 2 3 7 5 2" xfId="20421" xr:uid="{00000000-0005-0000-0000-00002D550000}"/>
    <cellStyle name="Normal 2 2 3 7 5 2 2" xfId="20422" xr:uid="{00000000-0005-0000-0000-00002E550000}"/>
    <cellStyle name="Normal 2 2 3 7 5 20" xfId="20423" xr:uid="{00000000-0005-0000-0000-00002F550000}"/>
    <cellStyle name="Normal 2 2 3 7 5 20 2" xfId="20424" xr:uid="{00000000-0005-0000-0000-000030550000}"/>
    <cellStyle name="Normal 2 2 3 7 5 21" xfId="20425" xr:uid="{00000000-0005-0000-0000-000031550000}"/>
    <cellStyle name="Normal 2 2 3 7 5 21 2" xfId="20426" xr:uid="{00000000-0005-0000-0000-000032550000}"/>
    <cellStyle name="Normal 2 2 3 7 5 22" xfId="20427" xr:uid="{00000000-0005-0000-0000-000033550000}"/>
    <cellStyle name="Normal 2 2 3 7 5 3" xfId="20428" xr:uid="{00000000-0005-0000-0000-000034550000}"/>
    <cellStyle name="Normal 2 2 3 7 5 3 2" xfId="20429" xr:uid="{00000000-0005-0000-0000-000035550000}"/>
    <cellStyle name="Normal 2 2 3 7 5 4" xfId="20430" xr:uid="{00000000-0005-0000-0000-000036550000}"/>
    <cellStyle name="Normal 2 2 3 7 5 4 2" xfId="20431" xr:uid="{00000000-0005-0000-0000-000037550000}"/>
    <cellStyle name="Normal 2 2 3 7 5 5" xfId="20432" xr:uid="{00000000-0005-0000-0000-000038550000}"/>
    <cellStyle name="Normal 2 2 3 7 5 5 2" xfId="20433" xr:uid="{00000000-0005-0000-0000-000039550000}"/>
    <cellStyle name="Normal 2 2 3 7 5 6" xfId="20434" xr:uid="{00000000-0005-0000-0000-00003A550000}"/>
    <cellStyle name="Normal 2 2 3 7 5 6 2" xfId="20435" xr:uid="{00000000-0005-0000-0000-00003B550000}"/>
    <cellStyle name="Normal 2 2 3 7 5 7" xfId="20436" xr:uid="{00000000-0005-0000-0000-00003C550000}"/>
    <cellStyle name="Normal 2 2 3 7 5 7 2" xfId="20437" xr:uid="{00000000-0005-0000-0000-00003D550000}"/>
    <cellStyle name="Normal 2 2 3 7 5 8" xfId="20438" xr:uid="{00000000-0005-0000-0000-00003E550000}"/>
    <cellStyle name="Normal 2 2 3 7 5 8 2" xfId="20439" xr:uid="{00000000-0005-0000-0000-00003F550000}"/>
    <cellStyle name="Normal 2 2 3 7 5 9" xfId="20440" xr:uid="{00000000-0005-0000-0000-000040550000}"/>
    <cellStyle name="Normal 2 2 3 7 5 9 2" xfId="20441" xr:uid="{00000000-0005-0000-0000-000041550000}"/>
    <cellStyle name="Normal 2 2 3 7 6" xfId="20442" xr:uid="{00000000-0005-0000-0000-000042550000}"/>
    <cellStyle name="Normal 2 2 3 7 6 10" xfId="20443" xr:uid="{00000000-0005-0000-0000-000043550000}"/>
    <cellStyle name="Normal 2 2 3 7 6 10 2" xfId="20444" xr:uid="{00000000-0005-0000-0000-000044550000}"/>
    <cellStyle name="Normal 2 2 3 7 6 11" xfId="20445" xr:uid="{00000000-0005-0000-0000-000045550000}"/>
    <cellStyle name="Normal 2 2 3 7 6 11 2" xfId="20446" xr:uid="{00000000-0005-0000-0000-000046550000}"/>
    <cellStyle name="Normal 2 2 3 7 6 12" xfId="20447" xr:uid="{00000000-0005-0000-0000-000047550000}"/>
    <cellStyle name="Normal 2 2 3 7 6 12 2" xfId="20448" xr:uid="{00000000-0005-0000-0000-000048550000}"/>
    <cellStyle name="Normal 2 2 3 7 6 13" xfId="20449" xr:uid="{00000000-0005-0000-0000-000049550000}"/>
    <cellStyle name="Normal 2 2 3 7 6 13 2" xfId="20450" xr:uid="{00000000-0005-0000-0000-00004A550000}"/>
    <cellStyle name="Normal 2 2 3 7 6 14" xfId="20451" xr:uid="{00000000-0005-0000-0000-00004B550000}"/>
    <cellStyle name="Normal 2 2 3 7 6 14 2" xfId="20452" xr:uid="{00000000-0005-0000-0000-00004C550000}"/>
    <cellStyle name="Normal 2 2 3 7 6 15" xfId="20453" xr:uid="{00000000-0005-0000-0000-00004D550000}"/>
    <cellStyle name="Normal 2 2 3 7 6 15 2" xfId="20454" xr:uid="{00000000-0005-0000-0000-00004E550000}"/>
    <cellStyle name="Normal 2 2 3 7 6 16" xfId="20455" xr:uid="{00000000-0005-0000-0000-00004F550000}"/>
    <cellStyle name="Normal 2 2 3 7 6 16 2" xfId="20456" xr:uid="{00000000-0005-0000-0000-000050550000}"/>
    <cellStyle name="Normal 2 2 3 7 6 17" xfId="20457" xr:uid="{00000000-0005-0000-0000-000051550000}"/>
    <cellStyle name="Normal 2 2 3 7 6 17 2" xfId="20458" xr:uid="{00000000-0005-0000-0000-000052550000}"/>
    <cellStyle name="Normal 2 2 3 7 6 18" xfId="20459" xr:uid="{00000000-0005-0000-0000-000053550000}"/>
    <cellStyle name="Normal 2 2 3 7 6 18 2" xfId="20460" xr:uid="{00000000-0005-0000-0000-000054550000}"/>
    <cellStyle name="Normal 2 2 3 7 6 19" xfId="20461" xr:uid="{00000000-0005-0000-0000-000055550000}"/>
    <cellStyle name="Normal 2 2 3 7 6 19 2" xfId="20462" xr:uid="{00000000-0005-0000-0000-000056550000}"/>
    <cellStyle name="Normal 2 2 3 7 6 2" xfId="20463" xr:uid="{00000000-0005-0000-0000-000057550000}"/>
    <cellStyle name="Normal 2 2 3 7 6 2 2" xfId="20464" xr:uid="{00000000-0005-0000-0000-000058550000}"/>
    <cellStyle name="Normal 2 2 3 7 6 20" xfId="20465" xr:uid="{00000000-0005-0000-0000-000059550000}"/>
    <cellStyle name="Normal 2 2 3 7 6 20 2" xfId="20466" xr:uid="{00000000-0005-0000-0000-00005A550000}"/>
    <cellStyle name="Normal 2 2 3 7 6 21" xfId="20467" xr:uid="{00000000-0005-0000-0000-00005B550000}"/>
    <cellStyle name="Normal 2 2 3 7 6 21 2" xfId="20468" xr:uid="{00000000-0005-0000-0000-00005C550000}"/>
    <cellStyle name="Normal 2 2 3 7 6 22" xfId="20469" xr:uid="{00000000-0005-0000-0000-00005D550000}"/>
    <cellStyle name="Normal 2 2 3 7 6 3" xfId="20470" xr:uid="{00000000-0005-0000-0000-00005E550000}"/>
    <cellStyle name="Normal 2 2 3 7 6 3 2" xfId="20471" xr:uid="{00000000-0005-0000-0000-00005F550000}"/>
    <cellStyle name="Normal 2 2 3 7 6 4" xfId="20472" xr:uid="{00000000-0005-0000-0000-000060550000}"/>
    <cellStyle name="Normal 2 2 3 7 6 4 2" xfId="20473" xr:uid="{00000000-0005-0000-0000-000061550000}"/>
    <cellStyle name="Normal 2 2 3 7 6 5" xfId="20474" xr:uid="{00000000-0005-0000-0000-000062550000}"/>
    <cellStyle name="Normal 2 2 3 7 6 5 2" xfId="20475" xr:uid="{00000000-0005-0000-0000-000063550000}"/>
    <cellStyle name="Normal 2 2 3 7 6 6" xfId="20476" xr:uid="{00000000-0005-0000-0000-000064550000}"/>
    <cellStyle name="Normal 2 2 3 7 6 6 2" xfId="20477" xr:uid="{00000000-0005-0000-0000-000065550000}"/>
    <cellStyle name="Normal 2 2 3 7 6 7" xfId="20478" xr:uid="{00000000-0005-0000-0000-000066550000}"/>
    <cellStyle name="Normal 2 2 3 7 6 7 2" xfId="20479" xr:uid="{00000000-0005-0000-0000-000067550000}"/>
    <cellStyle name="Normal 2 2 3 7 6 8" xfId="20480" xr:uid="{00000000-0005-0000-0000-000068550000}"/>
    <cellStyle name="Normal 2 2 3 7 6 8 2" xfId="20481" xr:uid="{00000000-0005-0000-0000-000069550000}"/>
    <cellStyle name="Normal 2 2 3 7 6 9" xfId="20482" xr:uid="{00000000-0005-0000-0000-00006A550000}"/>
    <cellStyle name="Normal 2 2 3 7 6 9 2" xfId="20483" xr:uid="{00000000-0005-0000-0000-00006B550000}"/>
    <cellStyle name="Normal 2 2 3 7 7" xfId="20484" xr:uid="{00000000-0005-0000-0000-00006C550000}"/>
    <cellStyle name="Normal 2 2 3 7 7 2" xfId="20485" xr:uid="{00000000-0005-0000-0000-00006D550000}"/>
    <cellStyle name="Normal 2 2 3 7 8" xfId="20486" xr:uid="{00000000-0005-0000-0000-00006E550000}"/>
    <cellStyle name="Normal 2 2 3 7 8 2" xfId="20487" xr:uid="{00000000-0005-0000-0000-00006F550000}"/>
    <cellStyle name="Normal 2 2 3 7 9" xfId="20488" xr:uid="{00000000-0005-0000-0000-000070550000}"/>
    <cellStyle name="Normal 2 2 3 7 9 2" xfId="20489" xr:uid="{00000000-0005-0000-0000-000071550000}"/>
    <cellStyle name="Normal 2 2 3 8" xfId="20490" xr:uid="{00000000-0005-0000-0000-000072550000}"/>
    <cellStyle name="Normal 2 2 3 8 10" xfId="20491" xr:uid="{00000000-0005-0000-0000-000073550000}"/>
    <cellStyle name="Normal 2 2 3 8 10 2" xfId="20492" xr:uid="{00000000-0005-0000-0000-000074550000}"/>
    <cellStyle name="Normal 2 2 3 8 11" xfId="20493" xr:uid="{00000000-0005-0000-0000-000075550000}"/>
    <cellStyle name="Normal 2 2 3 8 11 2" xfId="20494" xr:uid="{00000000-0005-0000-0000-000076550000}"/>
    <cellStyle name="Normal 2 2 3 8 12" xfId="20495" xr:uid="{00000000-0005-0000-0000-000077550000}"/>
    <cellStyle name="Normal 2 2 3 8 12 2" xfId="20496" xr:uid="{00000000-0005-0000-0000-000078550000}"/>
    <cellStyle name="Normal 2 2 3 8 13" xfId="20497" xr:uid="{00000000-0005-0000-0000-000079550000}"/>
    <cellStyle name="Normal 2 2 3 8 13 2" xfId="20498" xr:uid="{00000000-0005-0000-0000-00007A550000}"/>
    <cellStyle name="Normal 2 2 3 8 14" xfId="20499" xr:uid="{00000000-0005-0000-0000-00007B550000}"/>
    <cellStyle name="Normal 2 2 3 8 14 2" xfId="20500" xr:uid="{00000000-0005-0000-0000-00007C550000}"/>
    <cellStyle name="Normal 2 2 3 8 15" xfId="20501" xr:uid="{00000000-0005-0000-0000-00007D550000}"/>
    <cellStyle name="Normal 2 2 3 8 15 2" xfId="20502" xr:uid="{00000000-0005-0000-0000-00007E550000}"/>
    <cellStyle name="Normal 2 2 3 8 16" xfId="20503" xr:uid="{00000000-0005-0000-0000-00007F550000}"/>
    <cellStyle name="Normal 2 2 3 8 16 2" xfId="20504" xr:uid="{00000000-0005-0000-0000-000080550000}"/>
    <cellStyle name="Normal 2 2 3 8 17" xfId="20505" xr:uid="{00000000-0005-0000-0000-000081550000}"/>
    <cellStyle name="Normal 2 2 3 8 17 2" xfId="20506" xr:uid="{00000000-0005-0000-0000-000082550000}"/>
    <cellStyle name="Normal 2 2 3 8 18" xfId="20507" xr:uid="{00000000-0005-0000-0000-000083550000}"/>
    <cellStyle name="Normal 2 2 3 8 18 2" xfId="20508" xr:uid="{00000000-0005-0000-0000-000084550000}"/>
    <cellStyle name="Normal 2 2 3 8 19" xfId="20509" xr:uid="{00000000-0005-0000-0000-000085550000}"/>
    <cellStyle name="Normal 2 2 3 8 19 2" xfId="20510" xr:uid="{00000000-0005-0000-0000-000086550000}"/>
    <cellStyle name="Normal 2 2 3 8 2" xfId="20511" xr:uid="{00000000-0005-0000-0000-000087550000}"/>
    <cellStyle name="Normal 2 2 3 8 2 10" xfId="20512" xr:uid="{00000000-0005-0000-0000-000088550000}"/>
    <cellStyle name="Normal 2 2 3 8 2 10 2" xfId="20513" xr:uid="{00000000-0005-0000-0000-000089550000}"/>
    <cellStyle name="Normal 2 2 3 8 2 11" xfId="20514" xr:uid="{00000000-0005-0000-0000-00008A550000}"/>
    <cellStyle name="Normal 2 2 3 8 2 11 2" xfId="20515" xr:uid="{00000000-0005-0000-0000-00008B550000}"/>
    <cellStyle name="Normal 2 2 3 8 2 12" xfId="20516" xr:uid="{00000000-0005-0000-0000-00008C550000}"/>
    <cellStyle name="Normal 2 2 3 8 2 12 2" xfId="20517" xr:uid="{00000000-0005-0000-0000-00008D550000}"/>
    <cellStyle name="Normal 2 2 3 8 2 13" xfId="20518" xr:uid="{00000000-0005-0000-0000-00008E550000}"/>
    <cellStyle name="Normal 2 2 3 8 2 13 2" xfId="20519" xr:uid="{00000000-0005-0000-0000-00008F550000}"/>
    <cellStyle name="Normal 2 2 3 8 2 14" xfId="20520" xr:uid="{00000000-0005-0000-0000-000090550000}"/>
    <cellStyle name="Normal 2 2 3 8 2 14 2" xfId="20521" xr:uid="{00000000-0005-0000-0000-000091550000}"/>
    <cellStyle name="Normal 2 2 3 8 2 15" xfId="20522" xr:uid="{00000000-0005-0000-0000-000092550000}"/>
    <cellStyle name="Normal 2 2 3 8 2 15 2" xfId="20523" xr:uid="{00000000-0005-0000-0000-000093550000}"/>
    <cellStyle name="Normal 2 2 3 8 2 16" xfId="20524" xr:uid="{00000000-0005-0000-0000-000094550000}"/>
    <cellStyle name="Normal 2 2 3 8 2 16 2" xfId="20525" xr:uid="{00000000-0005-0000-0000-000095550000}"/>
    <cellStyle name="Normal 2 2 3 8 2 17" xfId="20526" xr:uid="{00000000-0005-0000-0000-000096550000}"/>
    <cellStyle name="Normal 2 2 3 8 2 17 2" xfId="20527" xr:uid="{00000000-0005-0000-0000-000097550000}"/>
    <cellStyle name="Normal 2 2 3 8 2 18" xfId="20528" xr:uid="{00000000-0005-0000-0000-000098550000}"/>
    <cellStyle name="Normal 2 2 3 8 2 18 2" xfId="20529" xr:uid="{00000000-0005-0000-0000-000099550000}"/>
    <cellStyle name="Normal 2 2 3 8 2 19" xfId="20530" xr:uid="{00000000-0005-0000-0000-00009A550000}"/>
    <cellStyle name="Normal 2 2 3 8 2 19 2" xfId="20531" xr:uid="{00000000-0005-0000-0000-00009B550000}"/>
    <cellStyle name="Normal 2 2 3 8 2 2" xfId="20532" xr:uid="{00000000-0005-0000-0000-00009C550000}"/>
    <cellStyle name="Normal 2 2 3 8 2 2 2" xfId="20533" xr:uid="{00000000-0005-0000-0000-00009D550000}"/>
    <cellStyle name="Normal 2 2 3 8 2 20" xfId="20534" xr:uid="{00000000-0005-0000-0000-00009E550000}"/>
    <cellStyle name="Normal 2 2 3 8 2 20 2" xfId="20535" xr:uid="{00000000-0005-0000-0000-00009F550000}"/>
    <cellStyle name="Normal 2 2 3 8 2 21" xfId="20536" xr:uid="{00000000-0005-0000-0000-0000A0550000}"/>
    <cellStyle name="Normal 2 2 3 8 2 21 2" xfId="20537" xr:uid="{00000000-0005-0000-0000-0000A1550000}"/>
    <cellStyle name="Normal 2 2 3 8 2 22" xfId="20538" xr:uid="{00000000-0005-0000-0000-0000A2550000}"/>
    <cellStyle name="Normal 2 2 3 8 2 3" xfId="20539" xr:uid="{00000000-0005-0000-0000-0000A3550000}"/>
    <cellStyle name="Normal 2 2 3 8 2 3 2" xfId="20540" xr:uid="{00000000-0005-0000-0000-0000A4550000}"/>
    <cellStyle name="Normal 2 2 3 8 2 4" xfId="20541" xr:uid="{00000000-0005-0000-0000-0000A5550000}"/>
    <cellStyle name="Normal 2 2 3 8 2 4 2" xfId="20542" xr:uid="{00000000-0005-0000-0000-0000A6550000}"/>
    <cellStyle name="Normal 2 2 3 8 2 5" xfId="20543" xr:uid="{00000000-0005-0000-0000-0000A7550000}"/>
    <cellStyle name="Normal 2 2 3 8 2 5 2" xfId="20544" xr:uid="{00000000-0005-0000-0000-0000A8550000}"/>
    <cellStyle name="Normal 2 2 3 8 2 6" xfId="20545" xr:uid="{00000000-0005-0000-0000-0000A9550000}"/>
    <cellStyle name="Normal 2 2 3 8 2 6 2" xfId="20546" xr:uid="{00000000-0005-0000-0000-0000AA550000}"/>
    <cellStyle name="Normal 2 2 3 8 2 7" xfId="20547" xr:uid="{00000000-0005-0000-0000-0000AB550000}"/>
    <cellStyle name="Normal 2 2 3 8 2 7 2" xfId="20548" xr:uid="{00000000-0005-0000-0000-0000AC550000}"/>
    <cellStyle name="Normal 2 2 3 8 2 8" xfId="20549" xr:uid="{00000000-0005-0000-0000-0000AD550000}"/>
    <cellStyle name="Normal 2 2 3 8 2 8 2" xfId="20550" xr:uid="{00000000-0005-0000-0000-0000AE550000}"/>
    <cellStyle name="Normal 2 2 3 8 2 9" xfId="20551" xr:uid="{00000000-0005-0000-0000-0000AF550000}"/>
    <cellStyle name="Normal 2 2 3 8 2 9 2" xfId="20552" xr:uid="{00000000-0005-0000-0000-0000B0550000}"/>
    <cellStyle name="Normal 2 2 3 8 20" xfId="20553" xr:uid="{00000000-0005-0000-0000-0000B1550000}"/>
    <cellStyle name="Normal 2 2 3 8 20 2" xfId="20554" xr:uid="{00000000-0005-0000-0000-0000B2550000}"/>
    <cellStyle name="Normal 2 2 3 8 21" xfId="20555" xr:uid="{00000000-0005-0000-0000-0000B3550000}"/>
    <cellStyle name="Normal 2 2 3 8 21 2" xfId="20556" xr:uid="{00000000-0005-0000-0000-0000B4550000}"/>
    <cellStyle name="Normal 2 2 3 8 22" xfId="20557" xr:uid="{00000000-0005-0000-0000-0000B5550000}"/>
    <cellStyle name="Normal 2 2 3 8 22 2" xfId="20558" xr:uid="{00000000-0005-0000-0000-0000B6550000}"/>
    <cellStyle name="Normal 2 2 3 8 23" xfId="20559" xr:uid="{00000000-0005-0000-0000-0000B7550000}"/>
    <cellStyle name="Normal 2 2 3 8 23 2" xfId="20560" xr:uid="{00000000-0005-0000-0000-0000B8550000}"/>
    <cellStyle name="Normal 2 2 3 8 24" xfId="20561" xr:uid="{00000000-0005-0000-0000-0000B9550000}"/>
    <cellStyle name="Normal 2 2 3 8 3" xfId="20562" xr:uid="{00000000-0005-0000-0000-0000BA550000}"/>
    <cellStyle name="Normal 2 2 3 8 3 10" xfId="20563" xr:uid="{00000000-0005-0000-0000-0000BB550000}"/>
    <cellStyle name="Normal 2 2 3 8 3 10 2" xfId="20564" xr:uid="{00000000-0005-0000-0000-0000BC550000}"/>
    <cellStyle name="Normal 2 2 3 8 3 11" xfId="20565" xr:uid="{00000000-0005-0000-0000-0000BD550000}"/>
    <cellStyle name="Normal 2 2 3 8 3 11 2" xfId="20566" xr:uid="{00000000-0005-0000-0000-0000BE550000}"/>
    <cellStyle name="Normal 2 2 3 8 3 12" xfId="20567" xr:uid="{00000000-0005-0000-0000-0000BF550000}"/>
    <cellStyle name="Normal 2 2 3 8 3 12 2" xfId="20568" xr:uid="{00000000-0005-0000-0000-0000C0550000}"/>
    <cellStyle name="Normal 2 2 3 8 3 13" xfId="20569" xr:uid="{00000000-0005-0000-0000-0000C1550000}"/>
    <cellStyle name="Normal 2 2 3 8 3 13 2" xfId="20570" xr:uid="{00000000-0005-0000-0000-0000C2550000}"/>
    <cellStyle name="Normal 2 2 3 8 3 14" xfId="20571" xr:uid="{00000000-0005-0000-0000-0000C3550000}"/>
    <cellStyle name="Normal 2 2 3 8 3 14 2" xfId="20572" xr:uid="{00000000-0005-0000-0000-0000C4550000}"/>
    <cellStyle name="Normal 2 2 3 8 3 15" xfId="20573" xr:uid="{00000000-0005-0000-0000-0000C5550000}"/>
    <cellStyle name="Normal 2 2 3 8 3 15 2" xfId="20574" xr:uid="{00000000-0005-0000-0000-0000C6550000}"/>
    <cellStyle name="Normal 2 2 3 8 3 16" xfId="20575" xr:uid="{00000000-0005-0000-0000-0000C7550000}"/>
    <cellStyle name="Normal 2 2 3 8 3 16 2" xfId="20576" xr:uid="{00000000-0005-0000-0000-0000C8550000}"/>
    <cellStyle name="Normal 2 2 3 8 3 17" xfId="20577" xr:uid="{00000000-0005-0000-0000-0000C9550000}"/>
    <cellStyle name="Normal 2 2 3 8 3 17 2" xfId="20578" xr:uid="{00000000-0005-0000-0000-0000CA550000}"/>
    <cellStyle name="Normal 2 2 3 8 3 18" xfId="20579" xr:uid="{00000000-0005-0000-0000-0000CB550000}"/>
    <cellStyle name="Normal 2 2 3 8 3 18 2" xfId="20580" xr:uid="{00000000-0005-0000-0000-0000CC550000}"/>
    <cellStyle name="Normal 2 2 3 8 3 19" xfId="20581" xr:uid="{00000000-0005-0000-0000-0000CD550000}"/>
    <cellStyle name="Normal 2 2 3 8 3 19 2" xfId="20582" xr:uid="{00000000-0005-0000-0000-0000CE550000}"/>
    <cellStyle name="Normal 2 2 3 8 3 2" xfId="20583" xr:uid="{00000000-0005-0000-0000-0000CF550000}"/>
    <cellStyle name="Normal 2 2 3 8 3 2 2" xfId="20584" xr:uid="{00000000-0005-0000-0000-0000D0550000}"/>
    <cellStyle name="Normal 2 2 3 8 3 20" xfId="20585" xr:uid="{00000000-0005-0000-0000-0000D1550000}"/>
    <cellStyle name="Normal 2 2 3 8 3 20 2" xfId="20586" xr:uid="{00000000-0005-0000-0000-0000D2550000}"/>
    <cellStyle name="Normal 2 2 3 8 3 21" xfId="20587" xr:uid="{00000000-0005-0000-0000-0000D3550000}"/>
    <cellStyle name="Normal 2 2 3 8 3 21 2" xfId="20588" xr:uid="{00000000-0005-0000-0000-0000D4550000}"/>
    <cellStyle name="Normal 2 2 3 8 3 22" xfId="20589" xr:uid="{00000000-0005-0000-0000-0000D5550000}"/>
    <cellStyle name="Normal 2 2 3 8 3 3" xfId="20590" xr:uid="{00000000-0005-0000-0000-0000D6550000}"/>
    <cellStyle name="Normal 2 2 3 8 3 3 2" xfId="20591" xr:uid="{00000000-0005-0000-0000-0000D7550000}"/>
    <cellStyle name="Normal 2 2 3 8 3 4" xfId="20592" xr:uid="{00000000-0005-0000-0000-0000D8550000}"/>
    <cellStyle name="Normal 2 2 3 8 3 4 2" xfId="20593" xr:uid="{00000000-0005-0000-0000-0000D9550000}"/>
    <cellStyle name="Normal 2 2 3 8 3 5" xfId="20594" xr:uid="{00000000-0005-0000-0000-0000DA550000}"/>
    <cellStyle name="Normal 2 2 3 8 3 5 2" xfId="20595" xr:uid="{00000000-0005-0000-0000-0000DB550000}"/>
    <cellStyle name="Normal 2 2 3 8 3 6" xfId="20596" xr:uid="{00000000-0005-0000-0000-0000DC550000}"/>
    <cellStyle name="Normal 2 2 3 8 3 6 2" xfId="20597" xr:uid="{00000000-0005-0000-0000-0000DD550000}"/>
    <cellStyle name="Normal 2 2 3 8 3 7" xfId="20598" xr:uid="{00000000-0005-0000-0000-0000DE550000}"/>
    <cellStyle name="Normal 2 2 3 8 3 7 2" xfId="20599" xr:uid="{00000000-0005-0000-0000-0000DF550000}"/>
    <cellStyle name="Normal 2 2 3 8 3 8" xfId="20600" xr:uid="{00000000-0005-0000-0000-0000E0550000}"/>
    <cellStyle name="Normal 2 2 3 8 3 8 2" xfId="20601" xr:uid="{00000000-0005-0000-0000-0000E1550000}"/>
    <cellStyle name="Normal 2 2 3 8 3 9" xfId="20602" xr:uid="{00000000-0005-0000-0000-0000E2550000}"/>
    <cellStyle name="Normal 2 2 3 8 3 9 2" xfId="20603" xr:uid="{00000000-0005-0000-0000-0000E3550000}"/>
    <cellStyle name="Normal 2 2 3 8 4" xfId="20604" xr:uid="{00000000-0005-0000-0000-0000E4550000}"/>
    <cellStyle name="Normal 2 2 3 8 4 2" xfId="20605" xr:uid="{00000000-0005-0000-0000-0000E5550000}"/>
    <cellStyle name="Normal 2 2 3 8 5" xfId="20606" xr:uid="{00000000-0005-0000-0000-0000E6550000}"/>
    <cellStyle name="Normal 2 2 3 8 5 2" xfId="20607" xr:uid="{00000000-0005-0000-0000-0000E7550000}"/>
    <cellStyle name="Normal 2 2 3 8 6" xfId="20608" xr:uid="{00000000-0005-0000-0000-0000E8550000}"/>
    <cellStyle name="Normal 2 2 3 8 6 2" xfId="20609" xr:uid="{00000000-0005-0000-0000-0000E9550000}"/>
    <cellStyle name="Normal 2 2 3 8 7" xfId="20610" xr:uid="{00000000-0005-0000-0000-0000EA550000}"/>
    <cellStyle name="Normal 2 2 3 8 7 2" xfId="20611" xr:uid="{00000000-0005-0000-0000-0000EB550000}"/>
    <cellStyle name="Normal 2 2 3 8 8" xfId="20612" xr:uid="{00000000-0005-0000-0000-0000EC550000}"/>
    <cellStyle name="Normal 2 2 3 8 8 2" xfId="20613" xr:uid="{00000000-0005-0000-0000-0000ED550000}"/>
    <cellStyle name="Normal 2 2 3 8 9" xfId="20614" xr:uid="{00000000-0005-0000-0000-0000EE550000}"/>
    <cellStyle name="Normal 2 2 3 8 9 2" xfId="20615" xr:uid="{00000000-0005-0000-0000-0000EF550000}"/>
    <cellStyle name="Normal 2 2 3 9" xfId="20616" xr:uid="{00000000-0005-0000-0000-0000F0550000}"/>
    <cellStyle name="Normal 2 2 3 9 10" xfId="20617" xr:uid="{00000000-0005-0000-0000-0000F1550000}"/>
    <cellStyle name="Normal 2 2 3 9 10 2" xfId="20618" xr:uid="{00000000-0005-0000-0000-0000F2550000}"/>
    <cellStyle name="Normal 2 2 3 9 11" xfId="20619" xr:uid="{00000000-0005-0000-0000-0000F3550000}"/>
    <cellStyle name="Normal 2 2 3 9 11 2" xfId="20620" xr:uid="{00000000-0005-0000-0000-0000F4550000}"/>
    <cellStyle name="Normal 2 2 3 9 12" xfId="20621" xr:uid="{00000000-0005-0000-0000-0000F5550000}"/>
    <cellStyle name="Normal 2 2 3 9 12 2" xfId="20622" xr:uid="{00000000-0005-0000-0000-0000F6550000}"/>
    <cellStyle name="Normal 2 2 3 9 13" xfId="20623" xr:uid="{00000000-0005-0000-0000-0000F7550000}"/>
    <cellStyle name="Normal 2 2 3 9 13 2" xfId="20624" xr:uid="{00000000-0005-0000-0000-0000F8550000}"/>
    <cellStyle name="Normal 2 2 3 9 14" xfId="20625" xr:uid="{00000000-0005-0000-0000-0000F9550000}"/>
    <cellStyle name="Normal 2 2 3 9 14 2" xfId="20626" xr:uid="{00000000-0005-0000-0000-0000FA550000}"/>
    <cellStyle name="Normal 2 2 3 9 15" xfId="20627" xr:uid="{00000000-0005-0000-0000-0000FB550000}"/>
    <cellStyle name="Normal 2 2 3 9 15 2" xfId="20628" xr:uid="{00000000-0005-0000-0000-0000FC550000}"/>
    <cellStyle name="Normal 2 2 3 9 16" xfId="20629" xr:uid="{00000000-0005-0000-0000-0000FD550000}"/>
    <cellStyle name="Normal 2 2 3 9 16 2" xfId="20630" xr:uid="{00000000-0005-0000-0000-0000FE550000}"/>
    <cellStyle name="Normal 2 2 3 9 17" xfId="20631" xr:uid="{00000000-0005-0000-0000-0000FF550000}"/>
    <cellStyle name="Normal 2 2 3 9 17 2" xfId="20632" xr:uid="{00000000-0005-0000-0000-000000560000}"/>
    <cellStyle name="Normal 2 2 3 9 18" xfId="20633" xr:uid="{00000000-0005-0000-0000-000001560000}"/>
    <cellStyle name="Normal 2 2 3 9 18 2" xfId="20634" xr:uid="{00000000-0005-0000-0000-000002560000}"/>
    <cellStyle name="Normal 2 2 3 9 19" xfId="20635" xr:uid="{00000000-0005-0000-0000-000003560000}"/>
    <cellStyle name="Normal 2 2 3 9 19 2" xfId="20636" xr:uid="{00000000-0005-0000-0000-000004560000}"/>
    <cellStyle name="Normal 2 2 3 9 2" xfId="20637" xr:uid="{00000000-0005-0000-0000-000005560000}"/>
    <cellStyle name="Normal 2 2 3 9 2 10" xfId="20638" xr:uid="{00000000-0005-0000-0000-000006560000}"/>
    <cellStyle name="Normal 2 2 3 9 2 10 2" xfId="20639" xr:uid="{00000000-0005-0000-0000-000007560000}"/>
    <cellStyle name="Normal 2 2 3 9 2 11" xfId="20640" xr:uid="{00000000-0005-0000-0000-000008560000}"/>
    <cellStyle name="Normal 2 2 3 9 2 11 2" xfId="20641" xr:uid="{00000000-0005-0000-0000-000009560000}"/>
    <cellStyle name="Normal 2 2 3 9 2 12" xfId="20642" xr:uid="{00000000-0005-0000-0000-00000A560000}"/>
    <cellStyle name="Normal 2 2 3 9 2 12 2" xfId="20643" xr:uid="{00000000-0005-0000-0000-00000B560000}"/>
    <cellStyle name="Normal 2 2 3 9 2 13" xfId="20644" xr:uid="{00000000-0005-0000-0000-00000C560000}"/>
    <cellStyle name="Normal 2 2 3 9 2 13 2" xfId="20645" xr:uid="{00000000-0005-0000-0000-00000D560000}"/>
    <cellStyle name="Normal 2 2 3 9 2 14" xfId="20646" xr:uid="{00000000-0005-0000-0000-00000E560000}"/>
    <cellStyle name="Normal 2 2 3 9 2 14 2" xfId="20647" xr:uid="{00000000-0005-0000-0000-00000F560000}"/>
    <cellStyle name="Normal 2 2 3 9 2 15" xfId="20648" xr:uid="{00000000-0005-0000-0000-000010560000}"/>
    <cellStyle name="Normal 2 2 3 9 2 15 2" xfId="20649" xr:uid="{00000000-0005-0000-0000-000011560000}"/>
    <cellStyle name="Normal 2 2 3 9 2 16" xfId="20650" xr:uid="{00000000-0005-0000-0000-000012560000}"/>
    <cellStyle name="Normal 2 2 3 9 2 16 2" xfId="20651" xr:uid="{00000000-0005-0000-0000-000013560000}"/>
    <cellStyle name="Normal 2 2 3 9 2 17" xfId="20652" xr:uid="{00000000-0005-0000-0000-000014560000}"/>
    <cellStyle name="Normal 2 2 3 9 2 17 2" xfId="20653" xr:uid="{00000000-0005-0000-0000-000015560000}"/>
    <cellStyle name="Normal 2 2 3 9 2 18" xfId="20654" xr:uid="{00000000-0005-0000-0000-000016560000}"/>
    <cellStyle name="Normal 2 2 3 9 2 18 2" xfId="20655" xr:uid="{00000000-0005-0000-0000-000017560000}"/>
    <cellStyle name="Normal 2 2 3 9 2 19" xfId="20656" xr:uid="{00000000-0005-0000-0000-000018560000}"/>
    <cellStyle name="Normal 2 2 3 9 2 19 2" xfId="20657" xr:uid="{00000000-0005-0000-0000-000019560000}"/>
    <cellStyle name="Normal 2 2 3 9 2 2" xfId="20658" xr:uid="{00000000-0005-0000-0000-00001A560000}"/>
    <cellStyle name="Normal 2 2 3 9 2 2 2" xfId="20659" xr:uid="{00000000-0005-0000-0000-00001B560000}"/>
    <cellStyle name="Normal 2 2 3 9 2 20" xfId="20660" xr:uid="{00000000-0005-0000-0000-00001C560000}"/>
    <cellStyle name="Normal 2 2 3 9 2 20 2" xfId="20661" xr:uid="{00000000-0005-0000-0000-00001D560000}"/>
    <cellStyle name="Normal 2 2 3 9 2 21" xfId="20662" xr:uid="{00000000-0005-0000-0000-00001E560000}"/>
    <cellStyle name="Normal 2 2 3 9 2 21 2" xfId="20663" xr:uid="{00000000-0005-0000-0000-00001F560000}"/>
    <cellStyle name="Normal 2 2 3 9 2 22" xfId="20664" xr:uid="{00000000-0005-0000-0000-000020560000}"/>
    <cellStyle name="Normal 2 2 3 9 2 3" xfId="20665" xr:uid="{00000000-0005-0000-0000-000021560000}"/>
    <cellStyle name="Normal 2 2 3 9 2 3 2" xfId="20666" xr:uid="{00000000-0005-0000-0000-000022560000}"/>
    <cellStyle name="Normal 2 2 3 9 2 4" xfId="20667" xr:uid="{00000000-0005-0000-0000-000023560000}"/>
    <cellStyle name="Normal 2 2 3 9 2 4 2" xfId="20668" xr:uid="{00000000-0005-0000-0000-000024560000}"/>
    <cellStyle name="Normal 2 2 3 9 2 5" xfId="20669" xr:uid="{00000000-0005-0000-0000-000025560000}"/>
    <cellStyle name="Normal 2 2 3 9 2 5 2" xfId="20670" xr:uid="{00000000-0005-0000-0000-000026560000}"/>
    <cellStyle name="Normal 2 2 3 9 2 6" xfId="20671" xr:uid="{00000000-0005-0000-0000-000027560000}"/>
    <cellStyle name="Normal 2 2 3 9 2 6 2" xfId="20672" xr:uid="{00000000-0005-0000-0000-000028560000}"/>
    <cellStyle name="Normal 2 2 3 9 2 7" xfId="20673" xr:uid="{00000000-0005-0000-0000-000029560000}"/>
    <cellStyle name="Normal 2 2 3 9 2 7 2" xfId="20674" xr:uid="{00000000-0005-0000-0000-00002A560000}"/>
    <cellStyle name="Normal 2 2 3 9 2 8" xfId="20675" xr:uid="{00000000-0005-0000-0000-00002B560000}"/>
    <cellStyle name="Normal 2 2 3 9 2 8 2" xfId="20676" xr:uid="{00000000-0005-0000-0000-00002C560000}"/>
    <cellStyle name="Normal 2 2 3 9 2 9" xfId="20677" xr:uid="{00000000-0005-0000-0000-00002D560000}"/>
    <cellStyle name="Normal 2 2 3 9 2 9 2" xfId="20678" xr:uid="{00000000-0005-0000-0000-00002E560000}"/>
    <cellStyle name="Normal 2 2 3 9 20" xfId="20679" xr:uid="{00000000-0005-0000-0000-00002F560000}"/>
    <cellStyle name="Normal 2 2 3 9 20 2" xfId="20680" xr:uid="{00000000-0005-0000-0000-000030560000}"/>
    <cellStyle name="Normal 2 2 3 9 21" xfId="20681" xr:uid="{00000000-0005-0000-0000-000031560000}"/>
    <cellStyle name="Normal 2 2 3 9 21 2" xfId="20682" xr:uid="{00000000-0005-0000-0000-000032560000}"/>
    <cellStyle name="Normal 2 2 3 9 22" xfId="20683" xr:uid="{00000000-0005-0000-0000-000033560000}"/>
    <cellStyle name="Normal 2 2 3 9 22 2" xfId="20684" xr:uid="{00000000-0005-0000-0000-000034560000}"/>
    <cellStyle name="Normal 2 2 3 9 23" xfId="20685" xr:uid="{00000000-0005-0000-0000-000035560000}"/>
    <cellStyle name="Normal 2 2 3 9 23 2" xfId="20686" xr:uid="{00000000-0005-0000-0000-000036560000}"/>
    <cellStyle name="Normal 2 2 3 9 24" xfId="20687" xr:uid="{00000000-0005-0000-0000-000037560000}"/>
    <cellStyle name="Normal 2 2 3 9 3" xfId="20688" xr:uid="{00000000-0005-0000-0000-000038560000}"/>
    <cellStyle name="Normal 2 2 3 9 3 10" xfId="20689" xr:uid="{00000000-0005-0000-0000-000039560000}"/>
    <cellStyle name="Normal 2 2 3 9 3 10 2" xfId="20690" xr:uid="{00000000-0005-0000-0000-00003A560000}"/>
    <cellStyle name="Normal 2 2 3 9 3 11" xfId="20691" xr:uid="{00000000-0005-0000-0000-00003B560000}"/>
    <cellStyle name="Normal 2 2 3 9 3 11 2" xfId="20692" xr:uid="{00000000-0005-0000-0000-00003C560000}"/>
    <cellStyle name="Normal 2 2 3 9 3 12" xfId="20693" xr:uid="{00000000-0005-0000-0000-00003D560000}"/>
    <cellStyle name="Normal 2 2 3 9 3 12 2" xfId="20694" xr:uid="{00000000-0005-0000-0000-00003E560000}"/>
    <cellStyle name="Normal 2 2 3 9 3 13" xfId="20695" xr:uid="{00000000-0005-0000-0000-00003F560000}"/>
    <cellStyle name="Normal 2 2 3 9 3 13 2" xfId="20696" xr:uid="{00000000-0005-0000-0000-000040560000}"/>
    <cellStyle name="Normal 2 2 3 9 3 14" xfId="20697" xr:uid="{00000000-0005-0000-0000-000041560000}"/>
    <cellStyle name="Normal 2 2 3 9 3 14 2" xfId="20698" xr:uid="{00000000-0005-0000-0000-000042560000}"/>
    <cellStyle name="Normal 2 2 3 9 3 15" xfId="20699" xr:uid="{00000000-0005-0000-0000-000043560000}"/>
    <cellStyle name="Normal 2 2 3 9 3 15 2" xfId="20700" xr:uid="{00000000-0005-0000-0000-000044560000}"/>
    <cellStyle name="Normal 2 2 3 9 3 16" xfId="20701" xr:uid="{00000000-0005-0000-0000-000045560000}"/>
    <cellStyle name="Normal 2 2 3 9 3 16 2" xfId="20702" xr:uid="{00000000-0005-0000-0000-000046560000}"/>
    <cellStyle name="Normal 2 2 3 9 3 17" xfId="20703" xr:uid="{00000000-0005-0000-0000-000047560000}"/>
    <cellStyle name="Normal 2 2 3 9 3 17 2" xfId="20704" xr:uid="{00000000-0005-0000-0000-000048560000}"/>
    <cellStyle name="Normal 2 2 3 9 3 18" xfId="20705" xr:uid="{00000000-0005-0000-0000-000049560000}"/>
    <cellStyle name="Normal 2 2 3 9 3 18 2" xfId="20706" xr:uid="{00000000-0005-0000-0000-00004A560000}"/>
    <cellStyle name="Normal 2 2 3 9 3 19" xfId="20707" xr:uid="{00000000-0005-0000-0000-00004B560000}"/>
    <cellStyle name="Normal 2 2 3 9 3 19 2" xfId="20708" xr:uid="{00000000-0005-0000-0000-00004C560000}"/>
    <cellStyle name="Normal 2 2 3 9 3 2" xfId="20709" xr:uid="{00000000-0005-0000-0000-00004D560000}"/>
    <cellStyle name="Normal 2 2 3 9 3 2 2" xfId="20710" xr:uid="{00000000-0005-0000-0000-00004E560000}"/>
    <cellStyle name="Normal 2 2 3 9 3 20" xfId="20711" xr:uid="{00000000-0005-0000-0000-00004F560000}"/>
    <cellStyle name="Normal 2 2 3 9 3 20 2" xfId="20712" xr:uid="{00000000-0005-0000-0000-000050560000}"/>
    <cellStyle name="Normal 2 2 3 9 3 21" xfId="20713" xr:uid="{00000000-0005-0000-0000-000051560000}"/>
    <cellStyle name="Normal 2 2 3 9 3 21 2" xfId="20714" xr:uid="{00000000-0005-0000-0000-000052560000}"/>
    <cellStyle name="Normal 2 2 3 9 3 22" xfId="20715" xr:uid="{00000000-0005-0000-0000-000053560000}"/>
    <cellStyle name="Normal 2 2 3 9 3 3" xfId="20716" xr:uid="{00000000-0005-0000-0000-000054560000}"/>
    <cellStyle name="Normal 2 2 3 9 3 3 2" xfId="20717" xr:uid="{00000000-0005-0000-0000-000055560000}"/>
    <cellStyle name="Normal 2 2 3 9 3 4" xfId="20718" xr:uid="{00000000-0005-0000-0000-000056560000}"/>
    <cellStyle name="Normal 2 2 3 9 3 4 2" xfId="20719" xr:uid="{00000000-0005-0000-0000-000057560000}"/>
    <cellStyle name="Normal 2 2 3 9 3 5" xfId="20720" xr:uid="{00000000-0005-0000-0000-000058560000}"/>
    <cellStyle name="Normal 2 2 3 9 3 5 2" xfId="20721" xr:uid="{00000000-0005-0000-0000-000059560000}"/>
    <cellStyle name="Normal 2 2 3 9 3 6" xfId="20722" xr:uid="{00000000-0005-0000-0000-00005A560000}"/>
    <cellStyle name="Normal 2 2 3 9 3 6 2" xfId="20723" xr:uid="{00000000-0005-0000-0000-00005B560000}"/>
    <cellStyle name="Normal 2 2 3 9 3 7" xfId="20724" xr:uid="{00000000-0005-0000-0000-00005C560000}"/>
    <cellStyle name="Normal 2 2 3 9 3 7 2" xfId="20725" xr:uid="{00000000-0005-0000-0000-00005D560000}"/>
    <cellStyle name="Normal 2 2 3 9 3 8" xfId="20726" xr:uid="{00000000-0005-0000-0000-00005E560000}"/>
    <cellStyle name="Normal 2 2 3 9 3 8 2" xfId="20727" xr:uid="{00000000-0005-0000-0000-00005F560000}"/>
    <cellStyle name="Normal 2 2 3 9 3 9" xfId="20728" xr:uid="{00000000-0005-0000-0000-000060560000}"/>
    <cellStyle name="Normal 2 2 3 9 3 9 2" xfId="20729" xr:uid="{00000000-0005-0000-0000-000061560000}"/>
    <cellStyle name="Normal 2 2 3 9 4" xfId="20730" xr:uid="{00000000-0005-0000-0000-000062560000}"/>
    <cellStyle name="Normal 2 2 3 9 4 2" xfId="20731" xr:uid="{00000000-0005-0000-0000-000063560000}"/>
    <cellStyle name="Normal 2 2 3 9 5" xfId="20732" xr:uid="{00000000-0005-0000-0000-000064560000}"/>
    <cellStyle name="Normal 2 2 3 9 5 2" xfId="20733" xr:uid="{00000000-0005-0000-0000-000065560000}"/>
    <cellStyle name="Normal 2 2 3 9 6" xfId="20734" xr:uid="{00000000-0005-0000-0000-000066560000}"/>
    <cellStyle name="Normal 2 2 3 9 6 2" xfId="20735" xr:uid="{00000000-0005-0000-0000-000067560000}"/>
    <cellStyle name="Normal 2 2 3 9 7" xfId="20736" xr:uid="{00000000-0005-0000-0000-000068560000}"/>
    <cellStyle name="Normal 2 2 3 9 7 2" xfId="20737" xr:uid="{00000000-0005-0000-0000-000069560000}"/>
    <cellStyle name="Normal 2 2 3 9 8" xfId="20738" xr:uid="{00000000-0005-0000-0000-00006A560000}"/>
    <cellStyle name="Normal 2 2 3 9 8 2" xfId="20739" xr:uid="{00000000-0005-0000-0000-00006B560000}"/>
    <cellStyle name="Normal 2 2 3 9 9" xfId="20740" xr:uid="{00000000-0005-0000-0000-00006C560000}"/>
    <cellStyle name="Normal 2 2 3 9 9 2" xfId="20741" xr:uid="{00000000-0005-0000-0000-00006D560000}"/>
    <cellStyle name="Normal 2 2 30" xfId="20742" xr:uid="{00000000-0005-0000-0000-00006E560000}"/>
    <cellStyle name="Normal 2 2 30 2" xfId="20743" xr:uid="{00000000-0005-0000-0000-00006F560000}"/>
    <cellStyle name="Normal 2 2 31" xfId="20744" xr:uid="{00000000-0005-0000-0000-000070560000}"/>
    <cellStyle name="Normal 2 2 31 2" xfId="20745" xr:uid="{00000000-0005-0000-0000-000071560000}"/>
    <cellStyle name="Normal 2 2 32" xfId="20746" xr:uid="{00000000-0005-0000-0000-000072560000}"/>
    <cellStyle name="Normal 2 2 32 2" xfId="20747" xr:uid="{00000000-0005-0000-0000-000073560000}"/>
    <cellStyle name="Normal 2 2 33" xfId="20748" xr:uid="{00000000-0005-0000-0000-000074560000}"/>
    <cellStyle name="Normal 2 2 33 2" xfId="20749" xr:uid="{00000000-0005-0000-0000-000075560000}"/>
    <cellStyle name="Normal 2 2 34" xfId="20750" xr:uid="{00000000-0005-0000-0000-000076560000}"/>
    <cellStyle name="Normal 2 2 34 2" xfId="20751" xr:uid="{00000000-0005-0000-0000-000077560000}"/>
    <cellStyle name="Normal 2 2 35" xfId="20752" xr:uid="{00000000-0005-0000-0000-000078560000}"/>
    <cellStyle name="Normal 2 2 4" xfId="20753" xr:uid="{00000000-0005-0000-0000-000079560000}"/>
    <cellStyle name="Normal 2 2 4 10" xfId="20754" xr:uid="{00000000-0005-0000-0000-00007A560000}"/>
    <cellStyle name="Normal 2 2 4 10 2" xfId="20755" xr:uid="{00000000-0005-0000-0000-00007B560000}"/>
    <cellStyle name="Normal 2 2 4 11" xfId="20756" xr:uid="{00000000-0005-0000-0000-00007C560000}"/>
    <cellStyle name="Normal 2 2 4 11 2" xfId="20757" xr:uid="{00000000-0005-0000-0000-00007D560000}"/>
    <cellStyle name="Normal 2 2 4 12" xfId="20758" xr:uid="{00000000-0005-0000-0000-00007E560000}"/>
    <cellStyle name="Normal 2 2 4 12 2" xfId="20759" xr:uid="{00000000-0005-0000-0000-00007F560000}"/>
    <cellStyle name="Normal 2 2 4 13" xfId="20760" xr:uid="{00000000-0005-0000-0000-000080560000}"/>
    <cellStyle name="Normal 2 2 4 13 2" xfId="20761" xr:uid="{00000000-0005-0000-0000-000081560000}"/>
    <cellStyle name="Normal 2 2 4 14" xfId="20762" xr:uid="{00000000-0005-0000-0000-000082560000}"/>
    <cellStyle name="Normal 2 2 4 14 2" xfId="20763" xr:uid="{00000000-0005-0000-0000-000083560000}"/>
    <cellStyle name="Normal 2 2 4 15" xfId="20764" xr:uid="{00000000-0005-0000-0000-000084560000}"/>
    <cellStyle name="Normal 2 2 4 15 2" xfId="20765" xr:uid="{00000000-0005-0000-0000-000085560000}"/>
    <cellStyle name="Normal 2 2 4 16" xfId="20766" xr:uid="{00000000-0005-0000-0000-000086560000}"/>
    <cellStyle name="Normal 2 2 4 16 2" xfId="20767" xr:uid="{00000000-0005-0000-0000-000087560000}"/>
    <cellStyle name="Normal 2 2 4 17" xfId="20768" xr:uid="{00000000-0005-0000-0000-000088560000}"/>
    <cellStyle name="Normal 2 2 4 17 2" xfId="20769" xr:uid="{00000000-0005-0000-0000-000089560000}"/>
    <cellStyle name="Normal 2 2 4 18" xfId="20770" xr:uid="{00000000-0005-0000-0000-00008A560000}"/>
    <cellStyle name="Normal 2 2 4 18 2" xfId="20771" xr:uid="{00000000-0005-0000-0000-00008B560000}"/>
    <cellStyle name="Normal 2 2 4 19" xfId="20772" xr:uid="{00000000-0005-0000-0000-00008C560000}"/>
    <cellStyle name="Normal 2 2 4 19 2" xfId="20773" xr:uid="{00000000-0005-0000-0000-00008D560000}"/>
    <cellStyle name="Normal 2 2 4 2" xfId="20774" xr:uid="{00000000-0005-0000-0000-00008E560000}"/>
    <cellStyle name="Normal 2 2 4 2 10" xfId="20775" xr:uid="{00000000-0005-0000-0000-00008F560000}"/>
    <cellStyle name="Normal 2 2 4 2 10 2" xfId="20776" xr:uid="{00000000-0005-0000-0000-000090560000}"/>
    <cellStyle name="Normal 2 2 4 2 11" xfId="20777" xr:uid="{00000000-0005-0000-0000-000091560000}"/>
    <cellStyle name="Normal 2 2 4 2 11 2" xfId="20778" xr:uid="{00000000-0005-0000-0000-000092560000}"/>
    <cellStyle name="Normal 2 2 4 2 12" xfId="20779" xr:uid="{00000000-0005-0000-0000-000093560000}"/>
    <cellStyle name="Normal 2 2 4 2 12 2" xfId="20780" xr:uid="{00000000-0005-0000-0000-000094560000}"/>
    <cellStyle name="Normal 2 2 4 2 13" xfId="20781" xr:uid="{00000000-0005-0000-0000-000095560000}"/>
    <cellStyle name="Normal 2 2 4 2 13 2" xfId="20782" xr:uid="{00000000-0005-0000-0000-000096560000}"/>
    <cellStyle name="Normal 2 2 4 2 14" xfId="20783" xr:uid="{00000000-0005-0000-0000-000097560000}"/>
    <cellStyle name="Normal 2 2 4 2 14 2" xfId="20784" xr:uid="{00000000-0005-0000-0000-000098560000}"/>
    <cellStyle name="Normal 2 2 4 2 15" xfId="20785" xr:uid="{00000000-0005-0000-0000-000099560000}"/>
    <cellStyle name="Normal 2 2 4 2 15 2" xfId="20786" xr:uid="{00000000-0005-0000-0000-00009A560000}"/>
    <cellStyle name="Normal 2 2 4 2 16" xfId="20787" xr:uid="{00000000-0005-0000-0000-00009B560000}"/>
    <cellStyle name="Normal 2 2 4 2 16 2" xfId="20788" xr:uid="{00000000-0005-0000-0000-00009C560000}"/>
    <cellStyle name="Normal 2 2 4 2 17" xfId="20789" xr:uid="{00000000-0005-0000-0000-00009D560000}"/>
    <cellStyle name="Normal 2 2 4 2 17 2" xfId="20790" xr:uid="{00000000-0005-0000-0000-00009E560000}"/>
    <cellStyle name="Normal 2 2 4 2 18" xfId="20791" xr:uid="{00000000-0005-0000-0000-00009F560000}"/>
    <cellStyle name="Normal 2 2 4 2 18 2" xfId="20792" xr:uid="{00000000-0005-0000-0000-0000A0560000}"/>
    <cellStyle name="Normal 2 2 4 2 19" xfId="20793" xr:uid="{00000000-0005-0000-0000-0000A1560000}"/>
    <cellStyle name="Normal 2 2 4 2 19 2" xfId="20794" xr:uid="{00000000-0005-0000-0000-0000A2560000}"/>
    <cellStyle name="Normal 2 2 4 2 2" xfId="20795" xr:uid="{00000000-0005-0000-0000-0000A3560000}"/>
    <cellStyle name="Normal 2 2 4 2 2 10" xfId="20796" xr:uid="{00000000-0005-0000-0000-0000A4560000}"/>
    <cellStyle name="Normal 2 2 4 2 2 10 2" xfId="20797" xr:uid="{00000000-0005-0000-0000-0000A5560000}"/>
    <cellStyle name="Normal 2 2 4 2 2 11" xfId="20798" xr:uid="{00000000-0005-0000-0000-0000A6560000}"/>
    <cellStyle name="Normal 2 2 4 2 2 11 2" xfId="20799" xr:uid="{00000000-0005-0000-0000-0000A7560000}"/>
    <cellStyle name="Normal 2 2 4 2 2 12" xfId="20800" xr:uid="{00000000-0005-0000-0000-0000A8560000}"/>
    <cellStyle name="Normal 2 2 4 2 2 12 2" xfId="20801" xr:uid="{00000000-0005-0000-0000-0000A9560000}"/>
    <cellStyle name="Normal 2 2 4 2 2 13" xfId="20802" xr:uid="{00000000-0005-0000-0000-0000AA560000}"/>
    <cellStyle name="Normal 2 2 4 2 2 13 2" xfId="20803" xr:uid="{00000000-0005-0000-0000-0000AB560000}"/>
    <cellStyle name="Normal 2 2 4 2 2 14" xfId="20804" xr:uid="{00000000-0005-0000-0000-0000AC560000}"/>
    <cellStyle name="Normal 2 2 4 2 2 14 2" xfId="20805" xr:uid="{00000000-0005-0000-0000-0000AD560000}"/>
    <cellStyle name="Normal 2 2 4 2 2 15" xfId="20806" xr:uid="{00000000-0005-0000-0000-0000AE560000}"/>
    <cellStyle name="Normal 2 2 4 2 2 15 2" xfId="20807" xr:uid="{00000000-0005-0000-0000-0000AF560000}"/>
    <cellStyle name="Normal 2 2 4 2 2 16" xfId="20808" xr:uid="{00000000-0005-0000-0000-0000B0560000}"/>
    <cellStyle name="Normal 2 2 4 2 2 16 2" xfId="20809" xr:uid="{00000000-0005-0000-0000-0000B1560000}"/>
    <cellStyle name="Normal 2 2 4 2 2 17" xfId="20810" xr:uid="{00000000-0005-0000-0000-0000B2560000}"/>
    <cellStyle name="Normal 2 2 4 2 2 17 2" xfId="20811" xr:uid="{00000000-0005-0000-0000-0000B3560000}"/>
    <cellStyle name="Normal 2 2 4 2 2 18" xfId="20812" xr:uid="{00000000-0005-0000-0000-0000B4560000}"/>
    <cellStyle name="Normal 2 2 4 2 2 18 2" xfId="20813" xr:uid="{00000000-0005-0000-0000-0000B5560000}"/>
    <cellStyle name="Normal 2 2 4 2 2 19" xfId="20814" xr:uid="{00000000-0005-0000-0000-0000B6560000}"/>
    <cellStyle name="Normal 2 2 4 2 2 19 2" xfId="20815" xr:uid="{00000000-0005-0000-0000-0000B7560000}"/>
    <cellStyle name="Normal 2 2 4 2 2 2" xfId="20816" xr:uid="{00000000-0005-0000-0000-0000B8560000}"/>
    <cellStyle name="Normal 2 2 4 2 2 2 10" xfId="20817" xr:uid="{00000000-0005-0000-0000-0000B9560000}"/>
    <cellStyle name="Normal 2 2 4 2 2 2 10 2" xfId="20818" xr:uid="{00000000-0005-0000-0000-0000BA560000}"/>
    <cellStyle name="Normal 2 2 4 2 2 2 11" xfId="20819" xr:uid="{00000000-0005-0000-0000-0000BB560000}"/>
    <cellStyle name="Normal 2 2 4 2 2 2 11 2" xfId="20820" xr:uid="{00000000-0005-0000-0000-0000BC560000}"/>
    <cellStyle name="Normal 2 2 4 2 2 2 12" xfId="20821" xr:uid="{00000000-0005-0000-0000-0000BD560000}"/>
    <cellStyle name="Normal 2 2 4 2 2 2 12 2" xfId="20822" xr:uid="{00000000-0005-0000-0000-0000BE560000}"/>
    <cellStyle name="Normal 2 2 4 2 2 2 13" xfId="20823" xr:uid="{00000000-0005-0000-0000-0000BF560000}"/>
    <cellStyle name="Normal 2 2 4 2 2 2 13 2" xfId="20824" xr:uid="{00000000-0005-0000-0000-0000C0560000}"/>
    <cellStyle name="Normal 2 2 4 2 2 2 14" xfId="20825" xr:uid="{00000000-0005-0000-0000-0000C1560000}"/>
    <cellStyle name="Normal 2 2 4 2 2 2 14 2" xfId="20826" xr:uid="{00000000-0005-0000-0000-0000C2560000}"/>
    <cellStyle name="Normal 2 2 4 2 2 2 15" xfId="20827" xr:uid="{00000000-0005-0000-0000-0000C3560000}"/>
    <cellStyle name="Normal 2 2 4 2 2 2 15 2" xfId="20828" xr:uid="{00000000-0005-0000-0000-0000C4560000}"/>
    <cellStyle name="Normal 2 2 4 2 2 2 16" xfId="20829" xr:uid="{00000000-0005-0000-0000-0000C5560000}"/>
    <cellStyle name="Normal 2 2 4 2 2 2 16 2" xfId="20830" xr:uid="{00000000-0005-0000-0000-0000C6560000}"/>
    <cellStyle name="Normal 2 2 4 2 2 2 17" xfId="20831" xr:uid="{00000000-0005-0000-0000-0000C7560000}"/>
    <cellStyle name="Normal 2 2 4 2 2 2 17 2" xfId="20832" xr:uid="{00000000-0005-0000-0000-0000C8560000}"/>
    <cellStyle name="Normal 2 2 4 2 2 2 18" xfId="20833" xr:uid="{00000000-0005-0000-0000-0000C9560000}"/>
    <cellStyle name="Normal 2 2 4 2 2 2 18 2" xfId="20834" xr:uid="{00000000-0005-0000-0000-0000CA560000}"/>
    <cellStyle name="Normal 2 2 4 2 2 2 19" xfId="20835" xr:uid="{00000000-0005-0000-0000-0000CB560000}"/>
    <cellStyle name="Normal 2 2 4 2 2 2 19 2" xfId="20836" xr:uid="{00000000-0005-0000-0000-0000CC560000}"/>
    <cellStyle name="Normal 2 2 4 2 2 2 2" xfId="20837" xr:uid="{00000000-0005-0000-0000-0000CD560000}"/>
    <cellStyle name="Normal 2 2 4 2 2 2 2 10" xfId="20838" xr:uid="{00000000-0005-0000-0000-0000CE560000}"/>
    <cellStyle name="Normal 2 2 4 2 2 2 2 10 2" xfId="20839" xr:uid="{00000000-0005-0000-0000-0000CF560000}"/>
    <cellStyle name="Normal 2 2 4 2 2 2 2 11" xfId="20840" xr:uid="{00000000-0005-0000-0000-0000D0560000}"/>
    <cellStyle name="Normal 2 2 4 2 2 2 2 11 2" xfId="20841" xr:uid="{00000000-0005-0000-0000-0000D1560000}"/>
    <cellStyle name="Normal 2 2 4 2 2 2 2 12" xfId="20842" xr:uid="{00000000-0005-0000-0000-0000D2560000}"/>
    <cellStyle name="Normal 2 2 4 2 2 2 2 12 2" xfId="20843" xr:uid="{00000000-0005-0000-0000-0000D3560000}"/>
    <cellStyle name="Normal 2 2 4 2 2 2 2 13" xfId="20844" xr:uid="{00000000-0005-0000-0000-0000D4560000}"/>
    <cellStyle name="Normal 2 2 4 2 2 2 2 13 2" xfId="20845" xr:uid="{00000000-0005-0000-0000-0000D5560000}"/>
    <cellStyle name="Normal 2 2 4 2 2 2 2 14" xfId="20846" xr:uid="{00000000-0005-0000-0000-0000D6560000}"/>
    <cellStyle name="Normal 2 2 4 2 2 2 2 14 2" xfId="20847" xr:uid="{00000000-0005-0000-0000-0000D7560000}"/>
    <cellStyle name="Normal 2 2 4 2 2 2 2 15" xfId="20848" xr:uid="{00000000-0005-0000-0000-0000D8560000}"/>
    <cellStyle name="Normal 2 2 4 2 2 2 2 15 2" xfId="20849" xr:uid="{00000000-0005-0000-0000-0000D9560000}"/>
    <cellStyle name="Normal 2 2 4 2 2 2 2 16" xfId="20850" xr:uid="{00000000-0005-0000-0000-0000DA560000}"/>
    <cellStyle name="Normal 2 2 4 2 2 2 2 16 2" xfId="20851" xr:uid="{00000000-0005-0000-0000-0000DB560000}"/>
    <cellStyle name="Normal 2 2 4 2 2 2 2 17" xfId="20852" xr:uid="{00000000-0005-0000-0000-0000DC560000}"/>
    <cellStyle name="Normal 2 2 4 2 2 2 2 17 2" xfId="20853" xr:uid="{00000000-0005-0000-0000-0000DD560000}"/>
    <cellStyle name="Normal 2 2 4 2 2 2 2 18" xfId="20854" xr:uid="{00000000-0005-0000-0000-0000DE560000}"/>
    <cellStyle name="Normal 2 2 4 2 2 2 2 18 2" xfId="20855" xr:uid="{00000000-0005-0000-0000-0000DF560000}"/>
    <cellStyle name="Normal 2 2 4 2 2 2 2 19" xfId="20856" xr:uid="{00000000-0005-0000-0000-0000E0560000}"/>
    <cellStyle name="Normal 2 2 4 2 2 2 2 19 2" xfId="20857" xr:uid="{00000000-0005-0000-0000-0000E1560000}"/>
    <cellStyle name="Normal 2 2 4 2 2 2 2 2" xfId="20858" xr:uid="{00000000-0005-0000-0000-0000E2560000}"/>
    <cellStyle name="Normal 2 2 4 2 2 2 2 2 2" xfId="20859" xr:uid="{00000000-0005-0000-0000-0000E3560000}"/>
    <cellStyle name="Normal 2 2 4 2 2 2 2 20" xfId="20860" xr:uid="{00000000-0005-0000-0000-0000E4560000}"/>
    <cellStyle name="Normal 2 2 4 2 2 2 2 20 2" xfId="20861" xr:uid="{00000000-0005-0000-0000-0000E5560000}"/>
    <cellStyle name="Normal 2 2 4 2 2 2 2 21" xfId="20862" xr:uid="{00000000-0005-0000-0000-0000E6560000}"/>
    <cellStyle name="Normal 2 2 4 2 2 2 2 21 2" xfId="20863" xr:uid="{00000000-0005-0000-0000-0000E7560000}"/>
    <cellStyle name="Normal 2 2 4 2 2 2 2 22" xfId="20864" xr:uid="{00000000-0005-0000-0000-0000E8560000}"/>
    <cellStyle name="Normal 2 2 4 2 2 2 2 3" xfId="20865" xr:uid="{00000000-0005-0000-0000-0000E9560000}"/>
    <cellStyle name="Normal 2 2 4 2 2 2 2 3 2" xfId="20866" xr:uid="{00000000-0005-0000-0000-0000EA560000}"/>
    <cellStyle name="Normal 2 2 4 2 2 2 2 4" xfId="20867" xr:uid="{00000000-0005-0000-0000-0000EB560000}"/>
    <cellStyle name="Normal 2 2 4 2 2 2 2 4 2" xfId="20868" xr:uid="{00000000-0005-0000-0000-0000EC560000}"/>
    <cellStyle name="Normal 2 2 4 2 2 2 2 5" xfId="20869" xr:uid="{00000000-0005-0000-0000-0000ED560000}"/>
    <cellStyle name="Normal 2 2 4 2 2 2 2 5 2" xfId="20870" xr:uid="{00000000-0005-0000-0000-0000EE560000}"/>
    <cellStyle name="Normal 2 2 4 2 2 2 2 6" xfId="20871" xr:uid="{00000000-0005-0000-0000-0000EF560000}"/>
    <cellStyle name="Normal 2 2 4 2 2 2 2 6 2" xfId="20872" xr:uid="{00000000-0005-0000-0000-0000F0560000}"/>
    <cellStyle name="Normal 2 2 4 2 2 2 2 7" xfId="20873" xr:uid="{00000000-0005-0000-0000-0000F1560000}"/>
    <cellStyle name="Normal 2 2 4 2 2 2 2 7 2" xfId="20874" xr:uid="{00000000-0005-0000-0000-0000F2560000}"/>
    <cellStyle name="Normal 2 2 4 2 2 2 2 8" xfId="20875" xr:uid="{00000000-0005-0000-0000-0000F3560000}"/>
    <cellStyle name="Normal 2 2 4 2 2 2 2 8 2" xfId="20876" xr:uid="{00000000-0005-0000-0000-0000F4560000}"/>
    <cellStyle name="Normal 2 2 4 2 2 2 2 9" xfId="20877" xr:uid="{00000000-0005-0000-0000-0000F5560000}"/>
    <cellStyle name="Normal 2 2 4 2 2 2 2 9 2" xfId="20878" xr:uid="{00000000-0005-0000-0000-0000F6560000}"/>
    <cellStyle name="Normal 2 2 4 2 2 2 20" xfId="20879" xr:uid="{00000000-0005-0000-0000-0000F7560000}"/>
    <cellStyle name="Normal 2 2 4 2 2 2 20 2" xfId="20880" xr:uid="{00000000-0005-0000-0000-0000F8560000}"/>
    <cellStyle name="Normal 2 2 4 2 2 2 21" xfId="20881" xr:uid="{00000000-0005-0000-0000-0000F9560000}"/>
    <cellStyle name="Normal 2 2 4 2 2 2 21 2" xfId="20882" xr:uid="{00000000-0005-0000-0000-0000FA560000}"/>
    <cellStyle name="Normal 2 2 4 2 2 2 22" xfId="20883" xr:uid="{00000000-0005-0000-0000-0000FB560000}"/>
    <cellStyle name="Normal 2 2 4 2 2 2 22 2" xfId="20884" xr:uid="{00000000-0005-0000-0000-0000FC560000}"/>
    <cellStyle name="Normal 2 2 4 2 2 2 23" xfId="20885" xr:uid="{00000000-0005-0000-0000-0000FD560000}"/>
    <cellStyle name="Normal 2 2 4 2 2 2 23 2" xfId="20886" xr:uid="{00000000-0005-0000-0000-0000FE560000}"/>
    <cellStyle name="Normal 2 2 4 2 2 2 24" xfId="20887" xr:uid="{00000000-0005-0000-0000-0000FF560000}"/>
    <cellStyle name="Normal 2 2 4 2 2 2 3" xfId="20888" xr:uid="{00000000-0005-0000-0000-000000570000}"/>
    <cellStyle name="Normal 2 2 4 2 2 2 3 10" xfId="20889" xr:uid="{00000000-0005-0000-0000-000001570000}"/>
    <cellStyle name="Normal 2 2 4 2 2 2 3 10 2" xfId="20890" xr:uid="{00000000-0005-0000-0000-000002570000}"/>
    <cellStyle name="Normal 2 2 4 2 2 2 3 11" xfId="20891" xr:uid="{00000000-0005-0000-0000-000003570000}"/>
    <cellStyle name="Normal 2 2 4 2 2 2 3 11 2" xfId="20892" xr:uid="{00000000-0005-0000-0000-000004570000}"/>
    <cellStyle name="Normal 2 2 4 2 2 2 3 12" xfId="20893" xr:uid="{00000000-0005-0000-0000-000005570000}"/>
    <cellStyle name="Normal 2 2 4 2 2 2 3 12 2" xfId="20894" xr:uid="{00000000-0005-0000-0000-000006570000}"/>
    <cellStyle name="Normal 2 2 4 2 2 2 3 13" xfId="20895" xr:uid="{00000000-0005-0000-0000-000007570000}"/>
    <cellStyle name="Normal 2 2 4 2 2 2 3 13 2" xfId="20896" xr:uid="{00000000-0005-0000-0000-000008570000}"/>
    <cellStyle name="Normal 2 2 4 2 2 2 3 14" xfId="20897" xr:uid="{00000000-0005-0000-0000-000009570000}"/>
    <cellStyle name="Normal 2 2 4 2 2 2 3 14 2" xfId="20898" xr:uid="{00000000-0005-0000-0000-00000A570000}"/>
    <cellStyle name="Normal 2 2 4 2 2 2 3 15" xfId="20899" xr:uid="{00000000-0005-0000-0000-00000B570000}"/>
    <cellStyle name="Normal 2 2 4 2 2 2 3 15 2" xfId="20900" xr:uid="{00000000-0005-0000-0000-00000C570000}"/>
    <cellStyle name="Normal 2 2 4 2 2 2 3 16" xfId="20901" xr:uid="{00000000-0005-0000-0000-00000D570000}"/>
    <cellStyle name="Normal 2 2 4 2 2 2 3 16 2" xfId="20902" xr:uid="{00000000-0005-0000-0000-00000E570000}"/>
    <cellStyle name="Normal 2 2 4 2 2 2 3 17" xfId="20903" xr:uid="{00000000-0005-0000-0000-00000F570000}"/>
    <cellStyle name="Normal 2 2 4 2 2 2 3 17 2" xfId="20904" xr:uid="{00000000-0005-0000-0000-000010570000}"/>
    <cellStyle name="Normal 2 2 4 2 2 2 3 18" xfId="20905" xr:uid="{00000000-0005-0000-0000-000011570000}"/>
    <cellStyle name="Normal 2 2 4 2 2 2 3 18 2" xfId="20906" xr:uid="{00000000-0005-0000-0000-000012570000}"/>
    <cellStyle name="Normal 2 2 4 2 2 2 3 19" xfId="20907" xr:uid="{00000000-0005-0000-0000-000013570000}"/>
    <cellStyle name="Normal 2 2 4 2 2 2 3 19 2" xfId="20908" xr:uid="{00000000-0005-0000-0000-000014570000}"/>
    <cellStyle name="Normal 2 2 4 2 2 2 3 2" xfId="20909" xr:uid="{00000000-0005-0000-0000-000015570000}"/>
    <cellStyle name="Normal 2 2 4 2 2 2 3 2 2" xfId="20910" xr:uid="{00000000-0005-0000-0000-000016570000}"/>
    <cellStyle name="Normal 2 2 4 2 2 2 3 20" xfId="20911" xr:uid="{00000000-0005-0000-0000-000017570000}"/>
    <cellStyle name="Normal 2 2 4 2 2 2 3 20 2" xfId="20912" xr:uid="{00000000-0005-0000-0000-000018570000}"/>
    <cellStyle name="Normal 2 2 4 2 2 2 3 21" xfId="20913" xr:uid="{00000000-0005-0000-0000-000019570000}"/>
    <cellStyle name="Normal 2 2 4 2 2 2 3 21 2" xfId="20914" xr:uid="{00000000-0005-0000-0000-00001A570000}"/>
    <cellStyle name="Normal 2 2 4 2 2 2 3 22" xfId="20915" xr:uid="{00000000-0005-0000-0000-00001B570000}"/>
    <cellStyle name="Normal 2 2 4 2 2 2 3 3" xfId="20916" xr:uid="{00000000-0005-0000-0000-00001C570000}"/>
    <cellStyle name="Normal 2 2 4 2 2 2 3 3 2" xfId="20917" xr:uid="{00000000-0005-0000-0000-00001D570000}"/>
    <cellStyle name="Normal 2 2 4 2 2 2 3 4" xfId="20918" xr:uid="{00000000-0005-0000-0000-00001E570000}"/>
    <cellStyle name="Normal 2 2 4 2 2 2 3 4 2" xfId="20919" xr:uid="{00000000-0005-0000-0000-00001F570000}"/>
    <cellStyle name="Normal 2 2 4 2 2 2 3 5" xfId="20920" xr:uid="{00000000-0005-0000-0000-000020570000}"/>
    <cellStyle name="Normal 2 2 4 2 2 2 3 5 2" xfId="20921" xr:uid="{00000000-0005-0000-0000-000021570000}"/>
    <cellStyle name="Normal 2 2 4 2 2 2 3 6" xfId="20922" xr:uid="{00000000-0005-0000-0000-000022570000}"/>
    <cellStyle name="Normal 2 2 4 2 2 2 3 6 2" xfId="20923" xr:uid="{00000000-0005-0000-0000-000023570000}"/>
    <cellStyle name="Normal 2 2 4 2 2 2 3 7" xfId="20924" xr:uid="{00000000-0005-0000-0000-000024570000}"/>
    <cellStyle name="Normal 2 2 4 2 2 2 3 7 2" xfId="20925" xr:uid="{00000000-0005-0000-0000-000025570000}"/>
    <cellStyle name="Normal 2 2 4 2 2 2 3 8" xfId="20926" xr:uid="{00000000-0005-0000-0000-000026570000}"/>
    <cellStyle name="Normal 2 2 4 2 2 2 3 8 2" xfId="20927" xr:uid="{00000000-0005-0000-0000-000027570000}"/>
    <cellStyle name="Normal 2 2 4 2 2 2 3 9" xfId="20928" xr:uid="{00000000-0005-0000-0000-000028570000}"/>
    <cellStyle name="Normal 2 2 4 2 2 2 3 9 2" xfId="20929" xr:uid="{00000000-0005-0000-0000-000029570000}"/>
    <cellStyle name="Normal 2 2 4 2 2 2 4" xfId="20930" xr:uid="{00000000-0005-0000-0000-00002A570000}"/>
    <cellStyle name="Normal 2 2 4 2 2 2 4 2" xfId="20931" xr:uid="{00000000-0005-0000-0000-00002B570000}"/>
    <cellStyle name="Normal 2 2 4 2 2 2 5" xfId="20932" xr:uid="{00000000-0005-0000-0000-00002C570000}"/>
    <cellStyle name="Normal 2 2 4 2 2 2 5 2" xfId="20933" xr:uid="{00000000-0005-0000-0000-00002D570000}"/>
    <cellStyle name="Normal 2 2 4 2 2 2 6" xfId="20934" xr:uid="{00000000-0005-0000-0000-00002E570000}"/>
    <cellStyle name="Normal 2 2 4 2 2 2 6 2" xfId="20935" xr:uid="{00000000-0005-0000-0000-00002F570000}"/>
    <cellStyle name="Normal 2 2 4 2 2 2 7" xfId="20936" xr:uid="{00000000-0005-0000-0000-000030570000}"/>
    <cellStyle name="Normal 2 2 4 2 2 2 7 2" xfId="20937" xr:uid="{00000000-0005-0000-0000-000031570000}"/>
    <cellStyle name="Normal 2 2 4 2 2 2 8" xfId="20938" xr:uid="{00000000-0005-0000-0000-000032570000}"/>
    <cellStyle name="Normal 2 2 4 2 2 2 8 2" xfId="20939" xr:uid="{00000000-0005-0000-0000-000033570000}"/>
    <cellStyle name="Normal 2 2 4 2 2 2 9" xfId="20940" xr:uid="{00000000-0005-0000-0000-000034570000}"/>
    <cellStyle name="Normal 2 2 4 2 2 2 9 2" xfId="20941" xr:uid="{00000000-0005-0000-0000-000035570000}"/>
    <cellStyle name="Normal 2 2 4 2 2 20" xfId="20942" xr:uid="{00000000-0005-0000-0000-000036570000}"/>
    <cellStyle name="Normal 2 2 4 2 2 20 2" xfId="20943" xr:uid="{00000000-0005-0000-0000-000037570000}"/>
    <cellStyle name="Normal 2 2 4 2 2 21" xfId="20944" xr:uid="{00000000-0005-0000-0000-000038570000}"/>
    <cellStyle name="Normal 2 2 4 2 2 21 2" xfId="20945" xr:uid="{00000000-0005-0000-0000-000039570000}"/>
    <cellStyle name="Normal 2 2 4 2 2 22" xfId="20946" xr:uid="{00000000-0005-0000-0000-00003A570000}"/>
    <cellStyle name="Normal 2 2 4 2 2 22 2" xfId="20947" xr:uid="{00000000-0005-0000-0000-00003B570000}"/>
    <cellStyle name="Normal 2 2 4 2 2 23" xfId="20948" xr:uid="{00000000-0005-0000-0000-00003C570000}"/>
    <cellStyle name="Normal 2 2 4 2 2 23 2" xfId="20949" xr:uid="{00000000-0005-0000-0000-00003D570000}"/>
    <cellStyle name="Normal 2 2 4 2 2 24" xfId="20950" xr:uid="{00000000-0005-0000-0000-00003E570000}"/>
    <cellStyle name="Normal 2 2 4 2 2 24 2" xfId="20951" xr:uid="{00000000-0005-0000-0000-00003F570000}"/>
    <cellStyle name="Normal 2 2 4 2 2 25" xfId="20952" xr:uid="{00000000-0005-0000-0000-000040570000}"/>
    <cellStyle name="Normal 2 2 4 2 2 25 2" xfId="20953" xr:uid="{00000000-0005-0000-0000-000041570000}"/>
    <cellStyle name="Normal 2 2 4 2 2 26" xfId="20954" xr:uid="{00000000-0005-0000-0000-000042570000}"/>
    <cellStyle name="Normal 2 2 4 2 2 26 2" xfId="20955" xr:uid="{00000000-0005-0000-0000-000043570000}"/>
    <cellStyle name="Normal 2 2 4 2 2 27" xfId="20956" xr:uid="{00000000-0005-0000-0000-000044570000}"/>
    <cellStyle name="Normal 2 2 4 2 2 3" xfId="20957" xr:uid="{00000000-0005-0000-0000-000045570000}"/>
    <cellStyle name="Normal 2 2 4 2 2 3 10" xfId="20958" xr:uid="{00000000-0005-0000-0000-000046570000}"/>
    <cellStyle name="Normal 2 2 4 2 2 3 10 2" xfId="20959" xr:uid="{00000000-0005-0000-0000-000047570000}"/>
    <cellStyle name="Normal 2 2 4 2 2 3 11" xfId="20960" xr:uid="{00000000-0005-0000-0000-000048570000}"/>
    <cellStyle name="Normal 2 2 4 2 2 3 11 2" xfId="20961" xr:uid="{00000000-0005-0000-0000-000049570000}"/>
    <cellStyle name="Normal 2 2 4 2 2 3 12" xfId="20962" xr:uid="{00000000-0005-0000-0000-00004A570000}"/>
    <cellStyle name="Normal 2 2 4 2 2 3 12 2" xfId="20963" xr:uid="{00000000-0005-0000-0000-00004B570000}"/>
    <cellStyle name="Normal 2 2 4 2 2 3 13" xfId="20964" xr:uid="{00000000-0005-0000-0000-00004C570000}"/>
    <cellStyle name="Normal 2 2 4 2 2 3 13 2" xfId="20965" xr:uid="{00000000-0005-0000-0000-00004D570000}"/>
    <cellStyle name="Normal 2 2 4 2 2 3 14" xfId="20966" xr:uid="{00000000-0005-0000-0000-00004E570000}"/>
    <cellStyle name="Normal 2 2 4 2 2 3 14 2" xfId="20967" xr:uid="{00000000-0005-0000-0000-00004F570000}"/>
    <cellStyle name="Normal 2 2 4 2 2 3 15" xfId="20968" xr:uid="{00000000-0005-0000-0000-000050570000}"/>
    <cellStyle name="Normal 2 2 4 2 2 3 15 2" xfId="20969" xr:uid="{00000000-0005-0000-0000-000051570000}"/>
    <cellStyle name="Normal 2 2 4 2 2 3 16" xfId="20970" xr:uid="{00000000-0005-0000-0000-000052570000}"/>
    <cellStyle name="Normal 2 2 4 2 2 3 16 2" xfId="20971" xr:uid="{00000000-0005-0000-0000-000053570000}"/>
    <cellStyle name="Normal 2 2 4 2 2 3 17" xfId="20972" xr:uid="{00000000-0005-0000-0000-000054570000}"/>
    <cellStyle name="Normal 2 2 4 2 2 3 17 2" xfId="20973" xr:uid="{00000000-0005-0000-0000-000055570000}"/>
    <cellStyle name="Normal 2 2 4 2 2 3 18" xfId="20974" xr:uid="{00000000-0005-0000-0000-000056570000}"/>
    <cellStyle name="Normal 2 2 4 2 2 3 18 2" xfId="20975" xr:uid="{00000000-0005-0000-0000-000057570000}"/>
    <cellStyle name="Normal 2 2 4 2 2 3 19" xfId="20976" xr:uid="{00000000-0005-0000-0000-000058570000}"/>
    <cellStyle name="Normal 2 2 4 2 2 3 19 2" xfId="20977" xr:uid="{00000000-0005-0000-0000-000059570000}"/>
    <cellStyle name="Normal 2 2 4 2 2 3 2" xfId="20978" xr:uid="{00000000-0005-0000-0000-00005A570000}"/>
    <cellStyle name="Normal 2 2 4 2 2 3 2 10" xfId="20979" xr:uid="{00000000-0005-0000-0000-00005B570000}"/>
    <cellStyle name="Normal 2 2 4 2 2 3 2 10 2" xfId="20980" xr:uid="{00000000-0005-0000-0000-00005C570000}"/>
    <cellStyle name="Normal 2 2 4 2 2 3 2 11" xfId="20981" xr:uid="{00000000-0005-0000-0000-00005D570000}"/>
    <cellStyle name="Normal 2 2 4 2 2 3 2 11 2" xfId="20982" xr:uid="{00000000-0005-0000-0000-00005E570000}"/>
    <cellStyle name="Normal 2 2 4 2 2 3 2 12" xfId="20983" xr:uid="{00000000-0005-0000-0000-00005F570000}"/>
    <cellStyle name="Normal 2 2 4 2 2 3 2 12 2" xfId="20984" xr:uid="{00000000-0005-0000-0000-000060570000}"/>
    <cellStyle name="Normal 2 2 4 2 2 3 2 13" xfId="20985" xr:uid="{00000000-0005-0000-0000-000061570000}"/>
    <cellStyle name="Normal 2 2 4 2 2 3 2 13 2" xfId="20986" xr:uid="{00000000-0005-0000-0000-000062570000}"/>
    <cellStyle name="Normal 2 2 4 2 2 3 2 14" xfId="20987" xr:uid="{00000000-0005-0000-0000-000063570000}"/>
    <cellStyle name="Normal 2 2 4 2 2 3 2 14 2" xfId="20988" xr:uid="{00000000-0005-0000-0000-000064570000}"/>
    <cellStyle name="Normal 2 2 4 2 2 3 2 15" xfId="20989" xr:uid="{00000000-0005-0000-0000-000065570000}"/>
    <cellStyle name="Normal 2 2 4 2 2 3 2 15 2" xfId="20990" xr:uid="{00000000-0005-0000-0000-000066570000}"/>
    <cellStyle name="Normal 2 2 4 2 2 3 2 16" xfId="20991" xr:uid="{00000000-0005-0000-0000-000067570000}"/>
    <cellStyle name="Normal 2 2 4 2 2 3 2 16 2" xfId="20992" xr:uid="{00000000-0005-0000-0000-000068570000}"/>
    <cellStyle name="Normal 2 2 4 2 2 3 2 17" xfId="20993" xr:uid="{00000000-0005-0000-0000-000069570000}"/>
    <cellStyle name="Normal 2 2 4 2 2 3 2 17 2" xfId="20994" xr:uid="{00000000-0005-0000-0000-00006A570000}"/>
    <cellStyle name="Normal 2 2 4 2 2 3 2 18" xfId="20995" xr:uid="{00000000-0005-0000-0000-00006B570000}"/>
    <cellStyle name="Normal 2 2 4 2 2 3 2 18 2" xfId="20996" xr:uid="{00000000-0005-0000-0000-00006C570000}"/>
    <cellStyle name="Normal 2 2 4 2 2 3 2 19" xfId="20997" xr:uid="{00000000-0005-0000-0000-00006D570000}"/>
    <cellStyle name="Normal 2 2 4 2 2 3 2 19 2" xfId="20998" xr:uid="{00000000-0005-0000-0000-00006E570000}"/>
    <cellStyle name="Normal 2 2 4 2 2 3 2 2" xfId="20999" xr:uid="{00000000-0005-0000-0000-00006F570000}"/>
    <cellStyle name="Normal 2 2 4 2 2 3 2 2 2" xfId="21000" xr:uid="{00000000-0005-0000-0000-000070570000}"/>
    <cellStyle name="Normal 2 2 4 2 2 3 2 20" xfId="21001" xr:uid="{00000000-0005-0000-0000-000071570000}"/>
    <cellStyle name="Normal 2 2 4 2 2 3 2 20 2" xfId="21002" xr:uid="{00000000-0005-0000-0000-000072570000}"/>
    <cellStyle name="Normal 2 2 4 2 2 3 2 21" xfId="21003" xr:uid="{00000000-0005-0000-0000-000073570000}"/>
    <cellStyle name="Normal 2 2 4 2 2 3 2 21 2" xfId="21004" xr:uid="{00000000-0005-0000-0000-000074570000}"/>
    <cellStyle name="Normal 2 2 4 2 2 3 2 22" xfId="21005" xr:uid="{00000000-0005-0000-0000-000075570000}"/>
    <cellStyle name="Normal 2 2 4 2 2 3 2 3" xfId="21006" xr:uid="{00000000-0005-0000-0000-000076570000}"/>
    <cellStyle name="Normal 2 2 4 2 2 3 2 3 2" xfId="21007" xr:uid="{00000000-0005-0000-0000-000077570000}"/>
    <cellStyle name="Normal 2 2 4 2 2 3 2 4" xfId="21008" xr:uid="{00000000-0005-0000-0000-000078570000}"/>
    <cellStyle name="Normal 2 2 4 2 2 3 2 4 2" xfId="21009" xr:uid="{00000000-0005-0000-0000-000079570000}"/>
    <cellStyle name="Normal 2 2 4 2 2 3 2 5" xfId="21010" xr:uid="{00000000-0005-0000-0000-00007A570000}"/>
    <cellStyle name="Normal 2 2 4 2 2 3 2 5 2" xfId="21011" xr:uid="{00000000-0005-0000-0000-00007B570000}"/>
    <cellStyle name="Normal 2 2 4 2 2 3 2 6" xfId="21012" xr:uid="{00000000-0005-0000-0000-00007C570000}"/>
    <cellStyle name="Normal 2 2 4 2 2 3 2 6 2" xfId="21013" xr:uid="{00000000-0005-0000-0000-00007D570000}"/>
    <cellStyle name="Normal 2 2 4 2 2 3 2 7" xfId="21014" xr:uid="{00000000-0005-0000-0000-00007E570000}"/>
    <cellStyle name="Normal 2 2 4 2 2 3 2 7 2" xfId="21015" xr:uid="{00000000-0005-0000-0000-00007F570000}"/>
    <cellStyle name="Normal 2 2 4 2 2 3 2 8" xfId="21016" xr:uid="{00000000-0005-0000-0000-000080570000}"/>
    <cellStyle name="Normal 2 2 4 2 2 3 2 8 2" xfId="21017" xr:uid="{00000000-0005-0000-0000-000081570000}"/>
    <cellStyle name="Normal 2 2 4 2 2 3 2 9" xfId="21018" xr:uid="{00000000-0005-0000-0000-000082570000}"/>
    <cellStyle name="Normal 2 2 4 2 2 3 2 9 2" xfId="21019" xr:uid="{00000000-0005-0000-0000-000083570000}"/>
    <cellStyle name="Normal 2 2 4 2 2 3 20" xfId="21020" xr:uid="{00000000-0005-0000-0000-000084570000}"/>
    <cellStyle name="Normal 2 2 4 2 2 3 20 2" xfId="21021" xr:uid="{00000000-0005-0000-0000-000085570000}"/>
    <cellStyle name="Normal 2 2 4 2 2 3 21" xfId="21022" xr:uid="{00000000-0005-0000-0000-000086570000}"/>
    <cellStyle name="Normal 2 2 4 2 2 3 21 2" xfId="21023" xr:uid="{00000000-0005-0000-0000-000087570000}"/>
    <cellStyle name="Normal 2 2 4 2 2 3 22" xfId="21024" xr:uid="{00000000-0005-0000-0000-000088570000}"/>
    <cellStyle name="Normal 2 2 4 2 2 3 22 2" xfId="21025" xr:uid="{00000000-0005-0000-0000-000089570000}"/>
    <cellStyle name="Normal 2 2 4 2 2 3 23" xfId="21026" xr:uid="{00000000-0005-0000-0000-00008A570000}"/>
    <cellStyle name="Normal 2 2 4 2 2 3 23 2" xfId="21027" xr:uid="{00000000-0005-0000-0000-00008B570000}"/>
    <cellStyle name="Normal 2 2 4 2 2 3 24" xfId="21028" xr:uid="{00000000-0005-0000-0000-00008C570000}"/>
    <cellStyle name="Normal 2 2 4 2 2 3 3" xfId="21029" xr:uid="{00000000-0005-0000-0000-00008D570000}"/>
    <cellStyle name="Normal 2 2 4 2 2 3 3 10" xfId="21030" xr:uid="{00000000-0005-0000-0000-00008E570000}"/>
    <cellStyle name="Normal 2 2 4 2 2 3 3 10 2" xfId="21031" xr:uid="{00000000-0005-0000-0000-00008F570000}"/>
    <cellStyle name="Normal 2 2 4 2 2 3 3 11" xfId="21032" xr:uid="{00000000-0005-0000-0000-000090570000}"/>
    <cellStyle name="Normal 2 2 4 2 2 3 3 11 2" xfId="21033" xr:uid="{00000000-0005-0000-0000-000091570000}"/>
    <cellStyle name="Normal 2 2 4 2 2 3 3 12" xfId="21034" xr:uid="{00000000-0005-0000-0000-000092570000}"/>
    <cellStyle name="Normal 2 2 4 2 2 3 3 12 2" xfId="21035" xr:uid="{00000000-0005-0000-0000-000093570000}"/>
    <cellStyle name="Normal 2 2 4 2 2 3 3 13" xfId="21036" xr:uid="{00000000-0005-0000-0000-000094570000}"/>
    <cellStyle name="Normal 2 2 4 2 2 3 3 13 2" xfId="21037" xr:uid="{00000000-0005-0000-0000-000095570000}"/>
    <cellStyle name="Normal 2 2 4 2 2 3 3 14" xfId="21038" xr:uid="{00000000-0005-0000-0000-000096570000}"/>
    <cellStyle name="Normal 2 2 4 2 2 3 3 14 2" xfId="21039" xr:uid="{00000000-0005-0000-0000-000097570000}"/>
    <cellStyle name="Normal 2 2 4 2 2 3 3 15" xfId="21040" xr:uid="{00000000-0005-0000-0000-000098570000}"/>
    <cellStyle name="Normal 2 2 4 2 2 3 3 15 2" xfId="21041" xr:uid="{00000000-0005-0000-0000-000099570000}"/>
    <cellStyle name="Normal 2 2 4 2 2 3 3 16" xfId="21042" xr:uid="{00000000-0005-0000-0000-00009A570000}"/>
    <cellStyle name="Normal 2 2 4 2 2 3 3 16 2" xfId="21043" xr:uid="{00000000-0005-0000-0000-00009B570000}"/>
    <cellStyle name="Normal 2 2 4 2 2 3 3 17" xfId="21044" xr:uid="{00000000-0005-0000-0000-00009C570000}"/>
    <cellStyle name="Normal 2 2 4 2 2 3 3 17 2" xfId="21045" xr:uid="{00000000-0005-0000-0000-00009D570000}"/>
    <cellStyle name="Normal 2 2 4 2 2 3 3 18" xfId="21046" xr:uid="{00000000-0005-0000-0000-00009E570000}"/>
    <cellStyle name="Normal 2 2 4 2 2 3 3 18 2" xfId="21047" xr:uid="{00000000-0005-0000-0000-00009F570000}"/>
    <cellStyle name="Normal 2 2 4 2 2 3 3 19" xfId="21048" xr:uid="{00000000-0005-0000-0000-0000A0570000}"/>
    <cellStyle name="Normal 2 2 4 2 2 3 3 19 2" xfId="21049" xr:uid="{00000000-0005-0000-0000-0000A1570000}"/>
    <cellStyle name="Normal 2 2 4 2 2 3 3 2" xfId="21050" xr:uid="{00000000-0005-0000-0000-0000A2570000}"/>
    <cellStyle name="Normal 2 2 4 2 2 3 3 2 2" xfId="21051" xr:uid="{00000000-0005-0000-0000-0000A3570000}"/>
    <cellStyle name="Normal 2 2 4 2 2 3 3 20" xfId="21052" xr:uid="{00000000-0005-0000-0000-0000A4570000}"/>
    <cellStyle name="Normal 2 2 4 2 2 3 3 20 2" xfId="21053" xr:uid="{00000000-0005-0000-0000-0000A5570000}"/>
    <cellStyle name="Normal 2 2 4 2 2 3 3 21" xfId="21054" xr:uid="{00000000-0005-0000-0000-0000A6570000}"/>
    <cellStyle name="Normal 2 2 4 2 2 3 3 21 2" xfId="21055" xr:uid="{00000000-0005-0000-0000-0000A7570000}"/>
    <cellStyle name="Normal 2 2 4 2 2 3 3 22" xfId="21056" xr:uid="{00000000-0005-0000-0000-0000A8570000}"/>
    <cellStyle name="Normal 2 2 4 2 2 3 3 3" xfId="21057" xr:uid="{00000000-0005-0000-0000-0000A9570000}"/>
    <cellStyle name="Normal 2 2 4 2 2 3 3 3 2" xfId="21058" xr:uid="{00000000-0005-0000-0000-0000AA570000}"/>
    <cellStyle name="Normal 2 2 4 2 2 3 3 4" xfId="21059" xr:uid="{00000000-0005-0000-0000-0000AB570000}"/>
    <cellStyle name="Normal 2 2 4 2 2 3 3 4 2" xfId="21060" xr:uid="{00000000-0005-0000-0000-0000AC570000}"/>
    <cellStyle name="Normal 2 2 4 2 2 3 3 5" xfId="21061" xr:uid="{00000000-0005-0000-0000-0000AD570000}"/>
    <cellStyle name="Normal 2 2 4 2 2 3 3 5 2" xfId="21062" xr:uid="{00000000-0005-0000-0000-0000AE570000}"/>
    <cellStyle name="Normal 2 2 4 2 2 3 3 6" xfId="21063" xr:uid="{00000000-0005-0000-0000-0000AF570000}"/>
    <cellStyle name="Normal 2 2 4 2 2 3 3 6 2" xfId="21064" xr:uid="{00000000-0005-0000-0000-0000B0570000}"/>
    <cellStyle name="Normal 2 2 4 2 2 3 3 7" xfId="21065" xr:uid="{00000000-0005-0000-0000-0000B1570000}"/>
    <cellStyle name="Normal 2 2 4 2 2 3 3 7 2" xfId="21066" xr:uid="{00000000-0005-0000-0000-0000B2570000}"/>
    <cellStyle name="Normal 2 2 4 2 2 3 3 8" xfId="21067" xr:uid="{00000000-0005-0000-0000-0000B3570000}"/>
    <cellStyle name="Normal 2 2 4 2 2 3 3 8 2" xfId="21068" xr:uid="{00000000-0005-0000-0000-0000B4570000}"/>
    <cellStyle name="Normal 2 2 4 2 2 3 3 9" xfId="21069" xr:uid="{00000000-0005-0000-0000-0000B5570000}"/>
    <cellStyle name="Normal 2 2 4 2 2 3 3 9 2" xfId="21070" xr:uid="{00000000-0005-0000-0000-0000B6570000}"/>
    <cellStyle name="Normal 2 2 4 2 2 3 4" xfId="21071" xr:uid="{00000000-0005-0000-0000-0000B7570000}"/>
    <cellStyle name="Normal 2 2 4 2 2 3 4 2" xfId="21072" xr:uid="{00000000-0005-0000-0000-0000B8570000}"/>
    <cellStyle name="Normal 2 2 4 2 2 3 5" xfId="21073" xr:uid="{00000000-0005-0000-0000-0000B9570000}"/>
    <cellStyle name="Normal 2 2 4 2 2 3 5 2" xfId="21074" xr:uid="{00000000-0005-0000-0000-0000BA570000}"/>
    <cellStyle name="Normal 2 2 4 2 2 3 6" xfId="21075" xr:uid="{00000000-0005-0000-0000-0000BB570000}"/>
    <cellStyle name="Normal 2 2 4 2 2 3 6 2" xfId="21076" xr:uid="{00000000-0005-0000-0000-0000BC570000}"/>
    <cellStyle name="Normal 2 2 4 2 2 3 7" xfId="21077" xr:uid="{00000000-0005-0000-0000-0000BD570000}"/>
    <cellStyle name="Normal 2 2 4 2 2 3 7 2" xfId="21078" xr:uid="{00000000-0005-0000-0000-0000BE570000}"/>
    <cellStyle name="Normal 2 2 4 2 2 3 8" xfId="21079" xr:uid="{00000000-0005-0000-0000-0000BF570000}"/>
    <cellStyle name="Normal 2 2 4 2 2 3 8 2" xfId="21080" xr:uid="{00000000-0005-0000-0000-0000C0570000}"/>
    <cellStyle name="Normal 2 2 4 2 2 3 9" xfId="21081" xr:uid="{00000000-0005-0000-0000-0000C1570000}"/>
    <cellStyle name="Normal 2 2 4 2 2 3 9 2" xfId="21082" xr:uid="{00000000-0005-0000-0000-0000C2570000}"/>
    <cellStyle name="Normal 2 2 4 2 2 4" xfId="21083" xr:uid="{00000000-0005-0000-0000-0000C3570000}"/>
    <cellStyle name="Normal 2 2 4 2 2 4 10" xfId="21084" xr:uid="{00000000-0005-0000-0000-0000C4570000}"/>
    <cellStyle name="Normal 2 2 4 2 2 4 10 2" xfId="21085" xr:uid="{00000000-0005-0000-0000-0000C5570000}"/>
    <cellStyle name="Normal 2 2 4 2 2 4 11" xfId="21086" xr:uid="{00000000-0005-0000-0000-0000C6570000}"/>
    <cellStyle name="Normal 2 2 4 2 2 4 11 2" xfId="21087" xr:uid="{00000000-0005-0000-0000-0000C7570000}"/>
    <cellStyle name="Normal 2 2 4 2 2 4 12" xfId="21088" xr:uid="{00000000-0005-0000-0000-0000C8570000}"/>
    <cellStyle name="Normal 2 2 4 2 2 4 12 2" xfId="21089" xr:uid="{00000000-0005-0000-0000-0000C9570000}"/>
    <cellStyle name="Normal 2 2 4 2 2 4 13" xfId="21090" xr:uid="{00000000-0005-0000-0000-0000CA570000}"/>
    <cellStyle name="Normal 2 2 4 2 2 4 13 2" xfId="21091" xr:uid="{00000000-0005-0000-0000-0000CB570000}"/>
    <cellStyle name="Normal 2 2 4 2 2 4 14" xfId="21092" xr:uid="{00000000-0005-0000-0000-0000CC570000}"/>
    <cellStyle name="Normal 2 2 4 2 2 4 14 2" xfId="21093" xr:uid="{00000000-0005-0000-0000-0000CD570000}"/>
    <cellStyle name="Normal 2 2 4 2 2 4 15" xfId="21094" xr:uid="{00000000-0005-0000-0000-0000CE570000}"/>
    <cellStyle name="Normal 2 2 4 2 2 4 15 2" xfId="21095" xr:uid="{00000000-0005-0000-0000-0000CF570000}"/>
    <cellStyle name="Normal 2 2 4 2 2 4 16" xfId="21096" xr:uid="{00000000-0005-0000-0000-0000D0570000}"/>
    <cellStyle name="Normal 2 2 4 2 2 4 16 2" xfId="21097" xr:uid="{00000000-0005-0000-0000-0000D1570000}"/>
    <cellStyle name="Normal 2 2 4 2 2 4 17" xfId="21098" xr:uid="{00000000-0005-0000-0000-0000D2570000}"/>
    <cellStyle name="Normal 2 2 4 2 2 4 17 2" xfId="21099" xr:uid="{00000000-0005-0000-0000-0000D3570000}"/>
    <cellStyle name="Normal 2 2 4 2 2 4 18" xfId="21100" xr:uid="{00000000-0005-0000-0000-0000D4570000}"/>
    <cellStyle name="Normal 2 2 4 2 2 4 18 2" xfId="21101" xr:uid="{00000000-0005-0000-0000-0000D5570000}"/>
    <cellStyle name="Normal 2 2 4 2 2 4 19" xfId="21102" xr:uid="{00000000-0005-0000-0000-0000D6570000}"/>
    <cellStyle name="Normal 2 2 4 2 2 4 19 2" xfId="21103" xr:uid="{00000000-0005-0000-0000-0000D7570000}"/>
    <cellStyle name="Normal 2 2 4 2 2 4 2" xfId="21104" xr:uid="{00000000-0005-0000-0000-0000D8570000}"/>
    <cellStyle name="Normal 2 2 4 2 2 4 2 10" xfId="21105" xr:uid="{00000000-0005-0000-0000-0000D9570000}"/>
    <cellStyle name="Normal 2 2 4 2 2 4 2 10 2" xfId="21106" xr:uid="{00000000-0005-0000-0000-0000DA570000}"/>
    <cellStyle name="Normal 2 2 4 2 2 4 2 11" xfId="21107" xr:uid="{00000000-0005-0000-0000-0000DB570000}"/>
    <cellStyle name="Normal 2 2 4 2 2 4 2 11 2" xfId="21108" xr:uid="{00000000-0005-0000-0000-0000DC570000}"/>
    <cellStyle name="Normal 2 2 4 2 2 4 2 12" xfId="21109" xr:uid="{00000000-0005-0000-0000-0000DD570000}"/>
    <cellStyle name="Normal 2 2 4 2 2 4 2 12 2" xfId="21110" xr:uid="{00000000-0005-0000-0000-0000DE570000}"/>
    <cellStyle name="Normal 2 2 4 2 2 4 2 13" xfId="21111" xr:uid="{00000000-0005-0000-0000-0000DF570000}"/>
    <cellStyle name="Normal 2 2 4 2 2 4 2 13 2" xfId="21112" xr:uid="{00000000-0005-0000-0000-0000E0570000}"/>
    <cellStyle name="Normal 2 2 4 2 2 4 2 14" xfId="21113" xr:uid="{00000000-0005-0000-0000-0000E1570000}"/>
    <cellStyle name="Normal 2 2 4 2 2 4 2 14 2" xfId="21114" xr:uid="{00000000-0005-0000-0000-0000E2570000}"/>
    <cellStyle name="Normal 2 2 4 2 2 4 2 15" xfId="21115" xr:uid="{00000000-0005-0000-0000-0000E3570000}"/>
    <cellStyle name="Normal 2 2 4 2 2 4 2 15 2" xfId="21116" xr:uid="{00000000-0005-0000-0000-0000E4570000}"/>
    <cellStyle name="Normal 2 2 4 2 2 4 2 16" xfId="21117" xr:uid="{00000000-0005-0000-0000-0000E5570000}"/>
    <cellStyle name="Normal 2 2 4 2 2 4 2 16 2" xfId="21118" xr:uid="{00000000-0005-0000-0000-0000E6570000}"/>
    <cellStyle name="Normal 2 2 4 2 2 4 2 17" xfId="21119" xr:uid="{00000000-0005-0000-0000-0000E7570000}"/>
    <cellStyle name="Normal 2 2 4 2 2 4 2 17 2" xfId="21120" xr:uid="{00000000-0005-0000-0000-0000E8570000}"/>
    <cellStyle name="Normal 2 2 4 2 2 4 2 18" xfId="21121" xr:uid="{00000000-0005-0000-0000-0000E9570000}"/>
    <cellStyle name="Normal 2 2 4 2 2 4 2 18 2" xfId="21122" xr:uid="{00000000-0005-0000-0000-0000EA570000}"/>
    <cellStyle name="Normal 2 2 4 2 2 4 2 19" xfId="21123" xr:uid="{00000000-0005-0000-0000-0000EB570000}"/>
    <cellStyle name="Normal 2 2 4 2 2 4 2 19 2" xfId="21124" xr:uid="{00000000-0005-0000-0000-0000EC570000}"/>
    <cellStyle name="Normal 2 2 4 2 2 4 2 2" xfId="21125" xr:uid="{00000000-0005-0000-0000-0000ED570000}"/>
    <cellStyle name="Normal 2 2 4 2 2 4 2 2 2" xfId="21126" xr:uid="{00000000-0005-0000-0000-0000EE570000}"/>
    <cellStyle name="Normal 2 2 4 2 2 4 2 20" xfId="21127" xr:uid="{00000000-0005-0000-0000-0000EF570000}"/>
    <cellStyle name="Normal 2 2 4 2 2 4 2 20 2" xfId="21128" xr:uid="{00000000-0005-0000-0000-0000F0570000}"/>
    <cellStyle name="Normal 2 2 4 2 2 4 2 21" xfId="21129" xr:uid="{00000000-0005-0000-0000-0000F1570000}"/>
    <cellStyle name="Normal 2 2 4 2 2 4 2 21 2" xfId="21130" xr:uid="{00000000-0005-0000-0000-0000F2570000}"/>
    <cellStyle name="Normal 2 2 4 2 2 4 2 22" xfId="21131" xr:uid="{00000000-0005-0000-0000-0000F3570000}"/>
    <cellStyle name="Normal 2 2 4 2 2 4 2 3" xfId="21132" xr:uid="{00000000-0005-0000-0000-0000F4570000}"/>
    <cellStyle name="Normal 2 2 4 2 2 4 2 3 2" xfId="21133" xr:uid="{00000000-0005-0000-0000-0000F5570000}"/>
    <cellStyle name="Normal 2 2 4 2 2 4 2 4" xfId="21134" xr:uid="{00000000-0005-0000-0000-0000F6570000}"/>
    <cellStyle name="Normal 2 2 4 2 2 4 2 4 2" xfId="21135" xr:uid="{00000000-0005-0000-0000-0000F7570000}"/>
    <cellStyle name="Normal 2 2 4 2 2 4 2 5" xfId="21136" xr:uid="{00000000-0005-0000-0000-0000F8570000}"/>
    <cellStyle name="Normal 2 2 4 2 2 4 2 5 2" xfId="21137" xr:uid="{00000000-0005-0000-0000-0000F9570000}"/>
    <cellStyle name="Normal 2 2 4 2 2 4 2 6" xfId="21138" xr:uid="{00000000-0005-0000-0000-0000FA570000}"/>
    <cellStyle name="Normal 2 2 4 2 2 4 2 6 2" xfId="21139" xr:uid="{00000000-0005-0000-0000-0000FB570000}"/>
    <cellStyle name="Normal 2 2 4 2 2 4 2 7" xfId="21140" xr:uid="{00000000-0005-0000-0000-0000FC570000}"/>
    <cellStyle name="Normal 2 2 4 2 2 4 2 7 2" xfId="21141" xr:uid="{00000000-0005-0000-0000-0000FD570000}"/>
    <cellStyle name="Normal 2 2 4 2 2 4 2 8" xfId="21142" xr:uid="{00000000-0005-0000-0000-0000FE570000}"/>
    <cellStyle name="Normal 2 2 4 2 2 4 2 8 2" xfId="21143" xr:uid="{00000000-0005-0000-0000-0000FF570000}"/>
    <cellStyle name="Normal 2 2 4 2 2 4 2 9" xfId="21144" xr:uid="{00000000-0005-0000-0000-000000580000}"/>
    <cellStyle name="Normal 2 2 4 2 2 4 2 9 2" xfId="21145" xr:uid="{00000000-0005-0000-0000-000001580000}"/>
    <cellStyle name="Normal 2 2 4 2 2 4 20" xfId="21146" xr:uid="{00000000-0005-0000-0000-000002580000}"/>
    <cellStyle name="Normal 2 2 4 2 2 4 20 2" xfId="21147" xr:uid="{00000000-0005-0000-0000-000003580000}"/>
    <cellStyle name="Normal 2 2 4 2 2 4 21" xfId="21148" xr:uid="{00000000-0005-0000-0000-000004580000}"/>
    <cellStyle name="Normal 2 2 4 2 2 4 21 2" xfId="21149" xr:uid="{00000000-0005-0000-0000-000005580000}"/>
    <cellStyle name="Normal 2 2 4 2 2 4 22" xfId="21150" xr:uid="{00000000-0005-0000-0000-000006580000}"/>
    <cellStyle name="Normal 2 2 4 2 2 4 22 2" xfId="21151" xr:uid="{00000000-0005-0000-0000-000007580000}"/>
    <cellStyle name="Normal 2 2 4 2 2 4 23" xfId="21152" xr:uid="{00000000-0005-0000-0000-000008580000}"/>
    <cellStyle name="Normal 2 2 4 2 2 4 23 2" xfId="21153" xr:uid="{00000000-0005-0000-0000-000009580000}"/>
    <cellStyle name="Normal 2 2 4 2 2 4 24" xfId="21154" xr:uid="{00000000-0005-0000-0000-00000A580000}"/>
    <cellStyle name="Normal 2 2 4 2 2 4 3" xfId="21155" xr:uid="{00000000-0005-0000-0000-00000B580000}"/>
    <cellStyle name="Normal 2 2 4 2 2 4 3 10" xfId="21156" xr:uid="{00000000-0005-0000-0000-00000C580000}"/>
    <cellStyle name="Normal 2 2 4 2 2 4 3 10 2" xfId="21157" xr:uid="{00000000-0005-0000-0000-00000D580000}"/>
    <cellStyle name="Normal 2 2 4 2 2 4 3 11" xfId="21158" xr:uid="{00000000-0005-0000-0000-00000E580000}"/>
    <cellStyle name="Normal 2 2 4 2 2 4 3 11 2" xfId="21159" xr:uid="{00000000-0005-0000-0000-00000F580000}"/>
    <cellStyle name="Normal 2 2 4 2 2 4 3 12" xfId="21160" xr:uid="{00000000-0005-0000-0000-000010580000}"/>
    <cellStyle name="Normal 2 2 4 2 2 4 3 12 2" xfId="21161" xr:uid="{00000000-0005-0000-0000-000011580000}"/>
    <cellStyle name="Normal 2 2 4 2 2 4 3 13" xfId="21162" xr:uid="{00000000-0005-0000-0000-000012580000}"/>
    <cellStyle name="Normal 2 2 4 2 2 4 3 13 2" xfId="21163" xr:uid="{00000000-0005-0000-0000-000013580000}"/>
    <cellStyle name="Normal 2 2 4 2 2 4 3 14" xfId="21164" xr:uid="{00000000-0005-0000-0000-000014580000}"/>
    <cellStyle name="Normal 2 2 4 2 2 4 3 14 2" xfId="21165" xr:uid="{00000000-0005-0000-0000-000015580000}"/>
    <cellStyle name="Normal 2 2 4 2 2 4 3 15" xfId="21166" xr:uid="{00000000-0005-0000-0000-000016580000}"/>
    <cellStyle name="Normal 2 2 4 2 2 4 3 15 2" xfId="21167" xr:uid="{00000000-0005-0000-0000-000017580000}"/>
    <cellStyle name="Normal 2 2 4 2 2 4 3 16" xfId="21168" xr:uid="{00000000-0005-0000-0000-000018580000}"/>
    <cellStyle name="Normal 2 2 4 2 2 4 3 16 2" xfId="21169" xr:uid="{00000000-0005-0000-0000-000019580000}"/>
    <cellStyle name="Normal 2 2 4 2 2 4 3 17" xfId="21170" xr:uid="{00000000-0005-0000-0000-00001A580000}"/>
    <cellStyle name="Normal 2 2 4 2 2 4 3 17 2" xfId="21171" xr:uid="{00000000-0005-0000-0000-00001B580000}"/>
    <cellStyle name="Normal 2 2 4 2 2 4 3 18" xfId="21172" xr:uid="{00000000-0005-0000-0000-00001C580000}"/>
    <cellStyle name="Normal 2 2 4 2 2 4 3 18 2" xfId="21173" xr:uid="{00000000-0005-0000-0000-00001D580000}"/>
    <cellStyle name="Normal 2 2 4 2 2 4 3 19" xfId="21174" xr:uid="{00000000-0005-0000-0000-00001E580000}"/>
    <cellStyle name="Normal 2 2 4 2 2 4 3 19 2" xfId="21175" xr:uid="{00000000-0005-0000-0000-00001F580000}"/>
    <cellStyle name="Normal 2 2 4 2 2 4 3 2" xfId="21176" xr:uid="{00000000-0005-0000-0000-000020580000}"/>
    <cellStyle name="Normal 2 2 4 2 2 4 3 2 2" xfId="21177" xr:uid="{00000000-0005-0000-0000-000021580000}"/>
    <cellStyle name="Normal 2 2 4 2 2 4 3 20" xfId="21178" xr:uid="{00000000-0005-0000-0000-000022580000}"/>
    <cellStyle name="Normal 2 2 4 2 2 4 3 20 2" xfId="21179" xr:uid="{00000000-0005-0000-0000-000023580000}"/>
    <cellStyle name="Normal 2 2 4 2 2 4 3 21" xfId="21180" xr:uid="{00000000-0005-0000-0000-000024580000}"/>
    <cellStyle name="Normal 2 2 4 2 2 4 3 21 2" xfId="21181" xr:uid="{00000000-0005-0000-0000-000025580000}"/>
    <cellStyle name="Normal 2 2 4 2 2 4 3 22" xfId="21182" xr:uid="{00000000-0005-0000-0000-000026580000}"/>
    <cellStyle name="Normal 2 2 4 2 2 4 3 3" xfId="21183" xr:uid="{00000000-0005-0000-0000-000027580000}"/>
    <cellStyle name="Normal 2 2 4 2 2 4 3 3 2" xfId="21184" xr:uid="{00000000-0005-0000-0000-000028580000}"/>
    <cellStyle name="Normal 2 2 4 2 2 4 3 4" xfId="21185" xr:uid="{00000000-0005-0000-0000-000029580000}"/>
    <cellStyle name="Normal 2 2 4 2 2 4 3 4 2" xfId="21186" xr:uid="{00000000-0005-0000-0000-00002A580000}"/>
    <cellStyle name="Normal 2 2 4 2 2 4 3 5" xfId="21187" xr:uid="{00000000-0005-0000-0000-00002B580000}"/>
    <cellStyle name="Normal 2 2 4 2 2 4 3 5 2" xfId="21188" xr:uid="{00000000-0005-0000-0000-00002C580000}"/>
    <cellStyle name="Normal 2 2 4 2 2 4 3 6" xfId="21189" xr:uid="{00000000-0005-0000-0000-00002D580000}"/>
    <cellStyle name="Normal 2 2 4 2 2 4 3 6 2" xfId="21190" xr:uid="{00000000-0005-0000-0000-00002E580000}"/>
    <cellStyle name="Normal 2 2 4 2 2 4 3 7" xfId="21191" xr:uid="{00000000-0005-0000-0000-00002F580000}"/>
    <cellStyle name="Normal 2 2 4 2 2 4 3 7 2" xfId="21192" xr:uid="{00000000-0005-0000-0000-000030580000}"/>
    <cellStyle name="Normal 2 2 4 2 2 4 3 8" xfId="21193" xr:uid="{00000000-0005-0000-0000-000031580000}"/>
    <cellStyle name="Normal 2 2 4 2 2 4 3 8 2" xfId="21194" xr:uid="{00000000-0005-0000-0000-000032580000}"/>
    <cellStyle name="Normal 2 2 4 2 2 4 3 9" xfId="21195" xr:uid="{00000000-0005-0000-0000-000033580000}"/>
    <cellStyle name="Normal 2 2 4 2 2 4 3 9 2" xfId="21196" xr:uid="{00000000-0005-0000-0000-000034580000}"/>
    <cellStyle name="Normal 2 2 4 2 2 4 4" xfId="21197" xr:uid="{00000000-0005-0000-0000-000035580000}"/>
    <cellStyle name="Normal 2 2 4 2 2 4 4 2" xfId="21198" xr:uid="{00000000-0005-0000-0000-000036580000}"/>
    <cellStyle name="Normal 2 2 4 2 2 4 5" xfId="21199" xr:uid="{00000000-0005-0000-0000-000037580000}"/>
    <cellStyle name="Normal 2 2 4 2 2 4 5 2" xfId="21200" xr:uid="{00000000-0005-0000-0000-000038580000}"/>
    <cellStyle name="Normal 2 2 4 2 2 4 6" xfId="21201" xr:uid="{00000000-0005-0000-0000-000039580000}"/>
    <cellStyle name="Normal 2 2 4 2 2 4 6 2" xfId="21202" xr:uid="{00000000-0005-0000-0000-00003A580000}"/>
    <cellStyle name="Normal 2 2 4 2 2 4 7" xfId="21203" xr:uid="{00000000-0005-0000-0000-00003B580000}"/>
    <cellStyle name="Normal 2 2 4 2 2 4 7 2" xfId="21204" xr:uid="{00000000-0005-0000-0000-00003C580000}"/>
    <cellStyle name="Normal 2 2 4 2 2 4 8" xfId="21205" xr:uid="{00000000-0005-0000-0000-00003D580000}"/>
    <cellStyle name="Normal 2 2 4 2 2 4 8 2" xfId="21206" xr:uid="{00000000-0005-0000-0000-00003E580000}"/>
    <cellStyle name="Normal 2 2 4 2 2 4 9" xfId="21207" xr:uid="{00000000-0005-0000-0000-00003F580000}"/>
    <cellStyle name="Normal 2 2 4 2 2 4 9 2" xfId="21208" xr:uid="{00000000-0005-0000-0000-000040580000}"/>
    <cellStyle name="Normal 2 2 4 2 2 5" xfId="21209" xr:uid="{00000000-0005-0000-0000-000041580000}"/>
    <cellStyle name="Normal 2 2 4 2 2 5 10" xfId="21210" xr:uid="{00000000-0005-0000-0000-000042580000}"/>
    <cellStyle name="Normal 2 2 4 2 2 5 10 2" xfId="21211" xr:uid="{00000000-0005-0000-0000-000043580000}"/>
    <cellStyle name="Normal 2 2 4 2 2 5 11" xfId="21212" xr:uid="{00000000-0005-0000-0000-000044580000}"/>
    <cellStyle name="Normal 2 2 4 2 2 5 11 2" xfId="21213" xr:uid="{00000000-0005-0000-0000-000045580000}"/>
    <cellStyle name="Normal 2 2 4 2 2 5 12" xfId="21214" xr:uid="{00000000-0005-0000-0000-000046580000}"/>
    <cellStyle name="Normal 2 2 4 2 2 5 12 2" xfId="21215" xr:uid="{00000000-0005-0000-0000-000047580000}"/>
    <cellStyle name="Normal 2 2 4 2 2 5 13" xfId="21216" xr:uid="{00000000-0005-0000-0000-000048580000}"/>
    <cellStyle name="Normal 2 2 4 2 2 5 13 2" xfId="21217" xr:uid="{00000000-0005-0000-0000-000049580000}"/>
    <cellStyle name="Normal 2 2 4 2 2 5 14" xfId="21218" xr:uid="{00000000-0005-0000-0000-00004A580000}"/>
    <cellStyle name="Normal 2 2 4 2 2 5 14 2" xfId="21219" xr:uid="{00000000-0005-0000-0000-00004B580000}"/>
    <cellStyle name="Normal 2 2 4 2 2 5 15" xfId="21220" xr:uid="{00000000-0005-0000-0000-00004C580000}"/>
    <cellStyle name="Normal 2 2 4 2 2 5 15 2" xfId="21221" xr:uid="{00000000-0005-0000-0000-00004D580000}"/>
    <cellStyle name="Normal 2 2 4 2 2 5 16" xfId="21222" xr:uid="{00000000-0005-0000-0000-00004E580000}"/>
    <cellStyle name="Normal 2 2 4 2 2 5 16 2" xfId="21223" xr:uid="{00000000-0005-0000-0000-00004F580000}"/>
    <cellStyle name="Normal 2 2 4 2 2 5 17" xfId="21224" xr:uid="{00000000-0005-0000-0000-000050580000}"/>
    <cellStyle name="Normal 2 2 4 2 2 5 17 2" xfId="21225" xr:uid="{00000000-0005-0000-0000-000051580000}"/>
    <cellStyle name="Normal 2 2 4 2 2 5 18" xfId="21226" xr:uid="{00000000-0005-0000-0000-000052580000}"/>
    <cellStyle name="Normal 2 2 4 2 2 5 18 2" xfId="21227" xr:uid="{00000000-0005-0000-0000-000053580000}"/>
    <cellStyle name="Normal 2 2 4 2 2 5 19" xfId="21228" xr:uid="{00000000-0005-0000-0000-000054580000}"/>
    <cellStyle name="Normal 2 2 4 2 2 5 19 2" xfId="21229" xr:uid="{00000000-0005-0000-0000-000055580000}"/>
    <cellStyle name="Normal 2 2 4 2 2 5 2" xfId="21230" xr:uid="{00000000-0005-0000-0000-000056580000}"/>
    <cellStyle name="Normal 2 2 4 2 2 5 2 2" xfId="21231" xr:uid="{00000000-0005-0000-0000-000057580000}"/>
    <cellStyle name="Normal 2 2 4 2 2 5 20" xfId="21232" xr:uid="{00000000-0005-0000-0000-000058580000}"/>
    <cellStyle name="Normal 2 2 4 2 2 5 20 2" xfId="21233" xr:uid="{00000000-0005-0000-0000-000059580000}"/>
    <cellStyle name="Normal 2 2 4 2 2 5 21" xfId="21234" xr:uid="{00000000-0005-0000-0000-00005A580000}"/>
    <cellStyle name="Normal 2 2 4 2 2 5 21 2" xfId="21235" xr:uid="{00000000-0005-0000-0000-00005B580000}"/>
    <cellStyle name="Normal 2 2 4 2 2 5 22" xfId="21236" xr:uid="{00000000-0005-0000-0000-00005C580000}"/>
    <cellStyle name="Normal 2 2 4 2 2 5 3" xfId="21237" xr:uid="{00000000-0005-0000-0000-00005D580000}"/>
    <cellStyle name="Normal 2 2 4 2 2 5 3 2" xfId="21238" xr:uid="{00000000-0005-0000-0000-00005E580000}"/>
    <cellStyle name="Normal 2 2 4 2 2 5 4" xfId="21239" xr:uid="{00000000-0005-0000-0000-00005F580000}"/>
    <cellStyle name="Normal 2 2 4 2 2 5 4 2" xfId="21240" xr:uid="{00000000-0005-0000-0000-000060580000}"/>
    <cellStyle name="Normal 2 2 4 2 2 5 5" xfId="21241" xr:uid="{00000000-0005-0000-0000-000061580000}"/>
    <cellStyle name="Normal 2 2 4 2 2 5 5 2" xfId="21242" xr:uid="{00000000-0005-0000-0000-000062580000}"/>
    <cellStyle name="Normal 2 2 4 2 2 5 6" xfId="21243" xr:uid="{00000000-0005-0000-0000-000063580000}"/>
    <cellStyle name="Normal 2 2 4 2 2 5 6 2" xfId="21244" xr:uid="{00000000-0005-0000-0000-000064580000}"/>
    <cellStyle name="Normal 2 2 4 2 2 5 7" xfId="21245" xr:uid="{00000000-0005-0000-0000-000065580000}"/>
    <cellStyle name="Normal 2 2 4 2 2 5 7 2" xfId="21246" xr:uid="{00000000-0005-0000-0000-000066580000}"/>
    <cellStyle name="Normal 2 2 4 2 2 5 8" xfId="21247" xr:uid="{00000000-0005-0000-0000-000067580000}"/>
    <cellStyle name="Normal 2 2 4 2 2 5 8 2" xfId="21248" xr:uid="{00000000-0005-0000-0000-000068580000}"/>
    <cellStyle name="Normal 2 2 4 2 2 5 9" xfId="21249" xr:uid="{00000000-0005-0000-0000-000069580000}"/>
    <cellStyle name="Normal 2 2 4 2 2 5 9 2" xfId="21250" xr:uid="{00000000-0005-0000-0000-00006A580000}"/>
    <cellStyle name="Normal 2 2 4 2 2 6" xfId="21251" xr:uid="{00000000-0005-0000-0000-00006B580000}"/>
    <cellStyle name="Normal 2 2 4 2 2 6 10" xfId="21252" xr:uid="{00000000-0005-0000-0000-00006C580000}"/>
    <cellStyle name="Normal 2 2 4 2 2 6 10 2" xfId="21253" xr:uid="{00000000-0005-0000-0000-00006D580000}"/>
    <cellStyle name="Normal 2 2 4 2 2 6 11" xfId="21254" xr:uid="{00000000-0005-0000-0000-00006E580000}"/>
    <cellStyle name="Normal 2 2 4 2 2 6 11 2" xfId="21255" xr:uid="{00000000-0005-0000-0000-00006F580000}"/>
    <cellStyle name="Normal 2 2 4 2 2 6 12" xfId="21256" xr:uid="{00000000-0005-0000-0000-000070580000}"/>
    <cellStyle name="Normal 2 2 4 2 2 6 12 2" xfId="21257" xr:uid="{00000000-0005-0000-0000-000071580000}"/>
    <cellStyle name="Normal 2 2 4 2 2 6 13" xfId="21258" xr:uid="{00000000-0005-0000-0000-000072580000}"/>
    <cellStyle name="Normal 2 2 4 2 2 6 13 2" xfId="21259" xr:uid="{00000000-0005-0000-0000-000073580000}"/>
    <cellStyle name="Normal 2 2 4 2 2 6 14" xfId="21260" xr:uid="{00000000-0005-0000-0000-000074580000}"/>
    <cellStyle name="Normal 2 2 4 2 2 6 14 2" xfId="21261" xr:uid="{00000000-0005-0000-0000-000075580000}"/>
    <cellStyle name="Normal 2 2 4 2 2 6 15" xfId="21262" xr:uid="{00000000-0005-0000-0000-000076580000}"/>
    <cellStyle name="Normal 2 2 4 2 2 6 15 2" xfId="21263" xr:uid="{00000000-0005-0000-0000-000077580000}"/>
    <cellStyle name="Normal 2 2 4 2 2 6 16" xfId="21264" xr:uid="{00000000-0005-0000-0000-000078580000}"/>
    <cellStyle name="Normal 2 2 4 2 2 6 16 2" xfId="21265" xr:uid="{00000000-0005-0000-0000-000079580000}"/>
    <cellStyle name="Normal 2 2 4 2 2 6 17" xfId="21266" xr:uid="{00000000-0005-0000-0000-00007A580000}"/>
    <cellStyle name="Normal 2 2 4 2 2 6 17 2" xfId="21267" xr:uid="{00000000-0005-0000-0000-00007B580000}"/>
    <cellStyle name="Normal 2 2 4 2 2 6 18" xfId="21268" xr:uid="{00000000-0005-0000-0000-00007C580000}"/>
    <cellStyle name="Normal 2 2 4 2 2 6 18 2" xfId="21269" xr:uid="{00000000-0005-0000-0000-00007D580000}"/>
    <cellStyle name="Normal 2 2 4 2 2 6 19" xfId="21270" xr:uid="{00000000-0005-0000-0000-00007E580000}"/>
    <cellStyle name="Normal 2 2 4 2 2 6 19 2" xfId="21271" xr:uid="{00000000-0005-0000-0000-00007F580000}"/>
    <cellStyle name="Normal 2 2 4 2 2 6 2" xfId="21272" xr:uid="{00000000-0005-0000-0000-000080580000}"/>
    <cellStyle name="Normal 2 2 4 2 2 6 2 2" xfId="21273" xr:uid="{00000000-0005-0000-0000-000081580000}"/>
    <cellStyle name="Normal 2 2 4 2 2 6 20" xfId="21274" xr:uid="{00000000-0005-0000-0000-000082580000}"/>
    <cellStyle name="Normal 2 2 4 2 2 6 20 2" xfId="21275" xr:uid="{00000000-0005-0000-0000-000083580000}"/>
    <cellStyle name="Normal 2 2 4 2 2 6 21" xfId="21276" xr:uid="{00000000-0005-0000-0000-000084580000}"/>
    <cellStyle name="Normal 2 2 4 2 2 6 21 2" xfId="21277" xr:uid="{00000000-0005-0000-0000-000085580000}"/>
    <cellStyle name="Normal 2 2 4 2 2 6 22" xfId="21278" xr:uid="{00000000-0005-0000-0000-000086580000}"/>
    <cellStyle name="Normal 2 2 4 2 2 6 3" xfId="21279" xr:uid="{00000000-0005-0000-0000-000087580000}"/>
    <cellStyle name="Normal 2 2 4 2 2 6 3 2" xfId="21280" xr:uid="{00000000-0005-0000-0000-000088580000}"/>
    <cellStyle name="Normal 2 2 4 2 2 6 4" xfId="21281" xr:uid="{00000000-0005-0000-0000-000089580000}"/>
    <cellStyle name="Normal 2 2 4 2 2 6 4 2" xfId="21282" xr:uid="{00000000-0005-0000-0000-00008A580000}"/>
    <cellStyle name="Normal 2 2 4 2 2 6 5" xfId="21283" xr:uid="{00000000-0005-0000-0000-00008B580000}"/>
    <cellStyle name="Normal 2 2 4 2 2 6 5 2" xfId="21284" xr:uid="{00000000-0005-0000-0000-00008C580000}"/>
    <cellStyle name="Normal 2 2 4 2 2 6 6" xfId="21285" xr:uid="{00000000-0005-0000-0000-00008D580000}"/>
    <cellStyle name="Normal 2 2 4 2 2 6 6 2" xfId="21286" xr:uid="{00000000-0005-0000-0000-00008E580000}"/>
    <cellStyle name="Normal 2 2 4 2 2 6 7" xfId="21287" xr:uid="{00000000-0005-0000-0000-00008F580000}"/>
    <cellStyle name="Normal 2 2 4 2 2 6 7 2" xfId="21288" xr:uid="{00000000-0005-0000-0000-000090580000}"/>
    <cellStyle name="Normal 2 2 4 2 2 6 8" xfId="21289" xr:uid="{00000000-0005-0000-0000-000091580000}"/>
    <cellStyle name="Normal 2 2 4 2 2 6 8 2" xfId="21290" xr:uid="{00000000-0005-0000-0000-000092580000}"/>
    <cellStyle name="Normal 2 2 4 2 2 6 9" xfId="21291" xr:uid="{00000000-0005-0000-0000-000093580000}"/>
    <cellStyle name="Normal 2 2 4 2 2 6 9 2" xfId="21292" xr:uid="{00000000-0005-0000-0000-000094580000}"/>
    <cellStyle name="Normal 2 2 4 2 2 7" xfId="21293" xr:uid="{00000000-0005-0000-0000-000095580000}"/>
    <cellStyle name="Normal 2 2 4 2 2 7 2" xfId="21294" xr:uid="{00000000-0005-0000-0000-000096580000}"/>
    <cellStyle name="Normal 2 2 4 2 2 8" xfId="21295" xr:uid="{00000000-0005-0000-0000-000097580000}"/>
    <cellStyle name="Normal 2 2 4 2 2 8 2" xfId="21296" xr:uid="{00000000-0005-0000-0000-000098580000}"/>
    <cellStyle name="Normal 2 2 4 2 2 9" xfId="21297" xr:uid="{00000000-0005-0000-0000-000099580000}"/>
    <cellStyle name="Normal 2 2 4 2 2 9 2" xfId="21298" xr:uid="{00000000-0005-0000-0000-00009A580000}"/>
    <cellStyle name="Normal 2 2 4 2 20" xfId="21299" xr:uid="{00000000-0005-0000-0000-00009B580000}"/>
    <cellStyle name="Normal 2 2 4 2 20 2" xfId="21300" xr:uid="{00000000-0005-0000-0000-00009C580000}"/>
    <cellStyle name="Normal 2 2 4 2 21" xfId="21301" xr:uid="{00000000-0005-0000-0000-00009D580000}"/>
    <cellStyle name="Normal 2 2 4 2 21 2" xfId="21302" xr:uid="{00000000-0005-0000-0000-00009E580000}"/>
    <cellStyle name="Normal 2 2 4 2 22" xfId="21303" xr:uid="{00000000-0005-0000-0000-00009F580000}"/>
    <cellStyle name="Normal 2 2 4 2 22 2" xfId="21304" xr:uid="{00000000-0005-0000-0000-0000A0580000}"/>
    <cellStyle name="Normal 2 2 4 2 23" xfId="21305" xr:uid="{00000000-0005-0000-0000-0000A1580000}"/>
    <cellStyle name="Normal 2 2 4 2 23 2" xfId="21306" xr:uid="{00000000-0005-0000-0000-0000A2580000}"/>
    <cellStyle name="Normal 2 2 4 2 24" xfId="21307" xr:uid="{00000000-0005-0000-0000-0000A3580000}"/>
    <cellStyle name="Normal 2 2 4 2 24 2" xfId="21308" xr:uid="{00000000-0005-0000-0000-0000A4580000}"/>
    <cellStyle name="Normal 2 2 4 2 25" xfId="21309" xr:uid="{00000000-0005-0000-0000-0000A5580000}"/>
    <cellStyle name="Normal 2 2 4 2 25 2" xfId="21310" xr:uid="{00000000-0005-0000-0000-0000A6580000}"/>
    <cellStyle name="Normal 2 2 4 2 26" xfId="21311" xr:uid="{00000000-0005-0000-0000-0000A7580000}"/>
    <cellStyle name="Normal 2 2 4 2 26 2" xfId="21312" xr:uid="{00000000-0005-0000-0000-0000A8580000}"/>
    <cellStyle name="Normal 2 2 4 2 27" xfId="21313" xr:uid="{00000000-0005-0000-0000-0000A9580000}"/>
    <cellStyle name="Normal 2 2 4 2 27 2" xfId="21314" xr:uid="{00000000-0005-0000-0000-0000AA580000}"/>
    <cellStyle name="Normal 2 2 4 2 28" xfId="21315" xr:uid="{00000000-0005-0000-0000-0000AB580000}"/>
    <cellStyle name="Normal 2 2 4 2 3" xfId="21316" xr:uid="{00000000-0005-0000-0000-0000AC580000}"/>
    <cellStyle name="Normal 2 2 4 2 3 10" xfId="21317" xr:uid="{00000000-0005-0000-0000-0000AD580000}"/>
    <cellStyle name="Normal 2 2 4 2 3 10 2" xfId="21318" xr:uid="{00000000-0005-0000-0000-0000AE580000}"/>
    <cellStyle name="Normal 2 2 4 2 3 11" xfId="21319" xr:uid="{00000000-0005-0000-0000-0000AF580000}"/>
    <cellStyle name="Normal 2 2 4 2 3 11 2" xfId="21320" xr:uid="{00000000-0005-0000-0000-0000B0580000}"/>
    <cellStyle name="Normal 2 2 4 2 3 12" xfId="21321" xr:uid="{00000000-0005-0000-0000-0000B1580000}"/>
    <cellStyle name="Normal 2 2 4 2 3 12 2" xfId="21322" xr:uid="{00000000-0005-0000-0000-0000B2580000}"/>
    <cellStyle name="Normal 2 2 4 2 3 13" xfId="21323" xr:uid="{00000000-0005-0000-0000-0000B3580000}"/>
    <cellStyle name="Normal 2 2 4 2 3 13 2" xfId="21324" xr:uid="{00000000-0005-0000-0000-0000B4580000}"/>
    <cellStyle name="Normal 2 2 4 2 3 14" xfId="21325" xr:uid="{00000000-0005-0000-0000-0000B5580000}"/>
    <cellStyle name="Normal 2 2 4 2 3 14 2" xfId="21326" xr:uid="{00000000-0005-0000-0000-0000B6580000}"/>
    <cellStyle name="Normal 2 2 4 2 3 15" xfId="21327" xr:uid="{00000000-0005-0000-0000-0000B7580000}"/>
    <cellStyle name="Normal 2 2 4 2 3 15 2" xfId="21328" xr:uid="{00000000-0005-0000-0000-0000B8580000}"/>
    <cellStyle name="Normal 2 2 4 2 3 16" xfId="21329" xr:uid="{00000000-0005-0000-0000-0000B9580000}"/>
    <cellStyle name="Normal 2 2 4 2 3 16 2" xfId="21330" xr:uid="{00000000-0005-0000-0000-0000BA580000}"/>
    <cellStyle name="Normal 2 2 4 2 3 17" xfId="21331" xr:uid="{00000000-0005-0000-0000-0000BB580000}"/>
    <cellStyle name="Normal 2 2 4 2 3 17 2" xfId="21332" xr:uid="{00000000-0005-0000-0000-0000BC580000}"/>
    <cellStyle name="Normal 2 2 4 2 3 18" xfId="21333" xr:uid="{00000000-0005-0000-0000-0000BD580000}"/>
    <cellStyle name="Normal 2 2 4 2 3 18 2" xfId="21334" xr:uid="{00000000-0005-0000-0000-0000BE580000}"/>
    <cellStyle name="Normal 2 2 4 2 3 19" xfId="21335" xr:uid="{00000000-0005-0000-0000-0000BF580000}"/>
    <cellStyle name="Normal 2 2 4 2 3 19 2" xfId="21336" xr:uid="{00000000-0005-0000-0000-0000C0580000}"/>
    <cellStyle name="Normal 2 2 4 2 3 2" xfId="21337" xr:uid="{00000000-0005-0000-0000-0000C1580000}"/>
    <cellStyle name="Normal 2 2 4 2 3 2 10" xfId="21338" xr:uid="{00000000-0005-0000-0000-0000C2580000}"/>
    <cellStyle name="Normal 2 2 4 2 3 2 10 2" xfId="21339" xr:uid="{00000000-0005-0000-0000-0000C3580000}"/>
    <cellStyle name="Normal 2 2 4 2 3 2 11" xfId="21340" xr:uid="{00000000-0005-0000-0000-0000C4580000}"/>
    <cellStyle name="Normal 2 2 4 2 3 2 11 2" xfId="21341" xr:uid="{00000000-0005-0000-0000-0000C5580000}"/>
    <cellStyle name="Normal 2 2 4 2 3 2 12" xfId="21342" xr:uid="{00000000-0005-0000-0000-0000C6580000}"/>
    <cellStyle name="Normal 2 2 4 2 3 2 12 2" xfId="21343" xr:uid="{00000000-0005-0000-0000-0000C7580000}"/>
    <cellStyle name="Normal 2 2 4 2 3 2 13" xfId="21344" xr:uid="{00000000-0005-0000-0000-0000C8580000}"/>
    <cellStyle name="Normal 2 2 4 2 3 2 13 2" xfId="21345" xr:uid="{00000000-0005-0000-0000-0000C9580000}"/>
    <cellStyle name="Normal 2 2 4 2 3 2 14" xfId="21346" xr:uid="{00000000-0005-0000-0000-0000CA580000}"/>
    <cellStyle name="Normal 2 2 4 2 3 2 14 2" xfId="21347" xr:uid="{00000000-0005-0000-0000-0000CB580000}"/>
    <cellStyle name="Normal 2 2 4 2 3 2 15" xfId="21348" xr:uid="{00000000-0005-0000-0000-0000CC580000}"/>
    <cellStyle name="Normal 2 2 4 2 3 2 15 2" xfId="21349" xr:uid="{00000000-0005-0000-0000-0000CD580000}"/>
    <cellStyle name="Normal 2 2 4 2 3 2 16" xfId="21350" xr:uid="{00000000-0005-0000-0000-0000CE580000}"/>
    <cellStyle name="Normal 2 2 4 2 3 2 16 2" xfId="21351" xr:uid="{00000000-0005-0000-0000-0000CF580000}"/>
    <cellStyle name="Normal 2 2 4 2 3 2 17" xfId="21352" xr:uid="{00000000-0005-0000-0000-0000D0580000}"/>
    <cellStyle name="Normal 2 2 4 2 3 2 17 2" xfId="21353" xr:uid="{00000000-0005-0000-0000-0000D1580000}"/>
    <cellStyle name="Normal 2 2 4 2 3 2 18" xfId="21354" xr:uid="{00000000-0005-0000-0000-0000D2580000}"/>
    <cellStyle name="Normal 2 2 4 2 3 2 18 2" xfId="21355" xr:uid="{00000000-0005-0000-0000-0000D3580000}"/>
    <cellStyle name="Normal 2 2 4 2 3 2 19" xfId="21356" xr:uid="{00000000-0005-0000-0000-0000D4580000}"/>
    <cellStyle name="Normal 2 2 4 2 3 2 19 2" xfId="21357" xr:uid="{00000000-0005-0000-0000-0000D5580000}"/>
    <cellStyle name="Normal 2 2 4 2 3 2 2" xfId="21358" xr:uid="{00000000-0005-0000-0000-0000D6580000}"/>
    <cellStyle name="Normal 2 2 4 2 3 2 2 2" xfId="21359" xr:uid="{00000000-0005-0000-0000-0000D7580000}"/>
    <cellStyle name="Normal 2 2 4 2 3 2 20" xfId="21360" xr:uid="{00000000-0005-0000-0000-0000D8580000}"/>
    <cellStyle name="Normal 2 2 4 2 3 2 20 2" xfId="21361" xr:uid="{00000000-0005-0000-0000-0000D9580000}"/>
    <cellStyle name="Normal 2 2 4 2 3 2 21" xfId="21362" xr:uid="{00000000-0005-0000-0000-0000DA580000}"/>
    <cellStyle name="Normal 2 2 4 2 3 2 21 2" xfId="21363" xr:uid="{00000000-0005-0000-0000-0000DB580000}"/>
    <cellStyle name="Normal 2 2 4 2 3 2 22" xfId="21364" xr:uid="{00000000-0005-0000-0000-0000DC580000}"/>
    <cellStyle name="Normal 2 2 4 2 3 2 3" xfId="21365" xr:uid="{00000000-0005-0000-0000-0000DD580000}"/>
    <cellStyle name="Normal 2 2 4 2 3 2 3 2" xfId="21366" xr:uid="{00000000-0005-0000-0000-0000DE580000}"/>
    <cellStyle name="Normal 2 2 4 2 3 2 4" xfId="21367" xr:uid="{00000000-0005-0000-0000-0000DF580000}"/>
    <cellStyle name="Normal 2 2 4 2 3 2 4 2" xfId="21368" xr:uid="{00000000-0005-0000-0000-0000E0580000}"/>
    <cellStyle name="Normal 2 2 4 2 3 2 5" xfId="21369" xr:uid="{00000000-0005-0000-0000-0000E1580000}"/>
    <cellStyle name="Normal 2 2 4 2 3 2 5 2" xfId="21370" xr:uid="{00000000-0005-0000-0000-0000E2580000}"/>
    <cellStyle name="Normal 2 2 4 2 3 2 6" xfId="21371" xr:uid="{00000000-0005-0000-0000-0000E3580000}"/>
    <cellStyle name="Normal 2 2 4 2 3 2 6 2" xfId="21372" xr:uid="{00000000-0005-0000-0000-0000E4580000}"/>
    <cellStyle name="Normal 2 2 4 2 3 2 7" xfId="21373" xr:uid="{00000000-0005-0000-0000-0000E5580000}"/>
    <cellStyle name="Normal 2 2 4 2 3 2 7 2" xfId="21374" xr:uid="{00000000-0005-0000-0000-0000E6580000}"/>
    <cellStyle name="Normal 2 2 4 2 3 2 8" xfId="21375" xr:uid="{00000000-0005-0000-0000-0000E7580000}"/>
    <cellStyle name="Normal 2 2 4 2 3 2 8 2" xfId="21376" xr:uid="{00000000-0005-0000-0000-0000E8580000}"/>
    <cellStyle name="Normal 2 2 4 2 3 2 9" xfId="21377" xr:uid="{00000000-0005-0000-0000-0000E9580000}"/>
    <cellStyle name="Normal 2 2 4 2 3 2 9 2" xfId="21378" xr:uid="{00000000-0005-0000-0000-0000EA580000}"/>
    <cellStyle name="Normal 2 2 4 2 3 20" xfId="21379" xr:uid="{00000000-0005-0000-0000-0000EB580000}"/>
    <cellStyle name="Normal 2 2 4 2 3 20 2" xfId="21380" xr:uid="{00000000-0005-0000-0000-0000EC580000}"/>
    <cellStyle name="Normal 2 2 4 2 3 21" xfId="21381" xr:uid="{00000000-0005-0000-0000-0000ED580000}"/>
    <cellStyle name="Normal 2 2 4 2 3 21 2" xfId="21382" xr:uid="{00000000-0005-0000-0000-0000EE580000}"/>
    <cellStyle name="Normal 2 2 4 2 3 22" xfId="21383" xr:uid="{00000000-0005-0000-0000-0000EF580000}"/>
    <cellStyle name="Normal 2 2 4 2 3 22 2" xfId="21384" xr:uid="{00000000-0005-0000-0000-0000F0580000}"/>
    <cellStyle name="Normal 2 2 4 2 3 23" xfId="21385" xr:uid="{00000000-0005-0000-0000-0000F1580000}"/>
    <cellStyle name="Normal 2 2 4 2 3 23 2" xfId="21386" xr:uid="{00000000-0005-0000-0000-0000F2580000}"/>
    <cellStyle name="Normal 2 2 4 2 3 24" xfId="21387" xr:uid="{00000000-0005-0000-0000-0000F3580000}"/>
    <cellStyle name="Normal 2 2 4 2 3 3" xfId="21388" xr:uid="{00000000-0005-0000-0000-0000F4580000}"/>
    <cellStyle name="Normal 2 2 4 2 3 3 10" xfId="21389" xr:uid="{00000000-0005-0000-0000-0000F5580000}"/>
    <cellStyle name="Normal 2 2 4 2 3 3 10 2" xfId="21390" xr:uid="{00000000-0005-0000-0000-0000F6580000}"/>
    <cellStyle name="Normal 2 2 4 2 3 3 11" xfId="21391" xr:uid="{00000000-0005-0000-0000-0000F7580000}"/>
    <cellStyle name="Normal 2 2 4 2 3 3 11 2" xfId="21392" xr:uid="{00000000-0005-0000-0000-0000F8580000}"/>
    <cellStyle name="Normal 2 2 4 2 3 3 12" xfId="21393" xr:uid="{00000000-0005-0000-0000-0000F9580000}"/>
    <cellStyle name="Normal 2 2 4 2 3 3 12 2" xfId="21394" xr:uid="{00000000-0005-0000-0000-0000FA580000}"/>
    <cellStyle name="Normal 2 2 4 2 3 3 13" xfId="21395" xr:uid="{00000000-0005-0000-0000-0000FB580000}"/>
    <cellStyle name="Normal 2 2 4 2 3 3 13 2" xfId="21396" xr:uid="{00000000-0005-0000-0000-0000FC580000}"/>
    <cellStyle name="Normal 2 2 4 2 3 3 14" xfId="21397" xr:uid="{00000000-0005-0000-0000-0000FD580000}"/>
    <cellStyle name="Normal 2 2 4 2 3 3 14 2" xfId="21398" xr:uid="{00000000-0005-0000-0000-0000FE580000}"/>
    <cellStyle name="Normal 2 2 4 2 3 3 15" xfId="21399" xr:uid="{00000000-0005-0000-0000-0000FF580000}"/>
    <cellStyle name="Normal 2 2 4 2 3 3 15 2" xfId="21400" xr:uid="{00000000-0005-0000-0000-000000590000}"/>
    <cellStyle name="Normal 2 2 4 2 3 3 16" xfId="21401" xr:uid="{00000000-0005-0000-0000-000001590000}"/>
    <cellStyle name="Normal 2 2 4 2 3 3 16 2" xfId="21402" xr:uid="{00000000-0005-0000-0000-000002590000}"/>
    <cellStyle name="Normal 2 2 4 2 3 3 17" xfId="21403" xr:uid="{00000000-0005-0000-0000-000003590000}"/>
    <cellStyle name="Normal 2 2 4 2 3 3 17 2" xfId="21404" xr:uid="{00000000-0005-0000-0000-000004590000}"/>
    <cellStyle name="Normal 2 2 4 2 3 3 18" xfId="21405" xr:uid="{00000000-0005-0000-0000-000005590000}"/>
    <cellStyle name="Normal 2 2 4 2 3 3 18 2" xfId="21406" xr:uid="{00000000-0005-0000-0000-000006590000}"/>
    <cellStyle name="Normal 2 2 4 2 3 3 19" xfId="21407" xr:uid="{00000000-0005-0000-0000-000007590000}"/>
    <cellStyle name="Normal 2 2 4 2 3 3 19 2" xfId="21408" xr:uid="{00000000-0005-0000-0000-000008590000}"/>
    <cellStyle name="Normal 2 2 4 2 3 3 2" xfId="21409" xr:uid="{00000000-0005-0000-0000-000009590000}"/>
    <cellStyle name="Normal 2 2 4 2 3 3 2 2" xfId="21410" xr:uid="{00000000-0005-0000-0000-00000A590000}"/>
    <cellStyle name="Normal 2 2 4 2 3 3 20" xfId="21411" xr:uid="{00000000-0005-0000-0000-00000B590000}"/>
    <cellStyle name="Normal 2 2 4 2 3 3 20 2" xfId="21412" xr:uid="{00000000-0005-0000-0000-00000C590000}"/>
    <cellStyle name="Normal 2 2 4 2 3 3 21" xfId="21413" xr:uid="{00000000-0005-0000-0000-00000D590000}"/>
    <cellStyle name="Normal 2 2 4 2 3 3 21 2" xfId="21414" xr:uid="{00000000-0005-0000-0000-00000E590000}"/>
    <cellStyle name="Normal 2 2 4 2 3 3 22" xfId="21415" xr:uid="{00000000-0005-0000-0000-00000F590000}"/>
    <cellStyle name="Normal 2 2 4 2 3 3 3" xfId="21416" xr:uid="{00000000-0005-0000-0000-000010590000}"/>
    <cellStyle name="Normal 2 2 4 2 3 3 3 2" xfId="21417" xr:uid="{00000000-0005-0000-0000-000011590000}"/>
    <cellStyle name="Normal 2 2 4 2 3 3 4" xfId="21418" xr:uid="{00000000-0005-0000-0000-000012590000}"/>
    <cellStyle name="Normal 2 2 4 2 3 3 4 2" xfId="21419" xr:uid="{00000000-0005-0000-0000-000013590000}"/>
    <cellStyle name="Normal 2 2 4 2 3 3 5" xfId="21420" xr:uid="{00000000-0005-0000-0000-000014590000}"/>
    <cellStyle name="Normal 2 2 4 2 3 3 5 2" xfId="21421" xr:uid="{00000000-0005-0000-0000-000015590000}"/>
    <cellStyle name="Normal 2 2 4 2 3 3 6" xfId="21422" xr:uid="{00000000-0005-0000-0000-000016590000}"/>
    <cellStyle name="Normal 2 2 4 2 3 3 6 2" xfId="21423" xr:uid="{00000000-0005-0000-0000-000017590000}"/>
    <cellStyle name="Normal 2 2 4 2 3 3 7" xfId="21424" xr:uid="{00000000-0005-0000-0000-000018590000}"/>
    <cellStyle name="Normal 2 2 4 2 3 3 7 2" xfId="21425" xr:uid="{00000000-0005-0000-0000-000019590000}"/>
    <cellStyle name="Normal 2 2 4 2 3 3 8" xfId="21426" xr:uid="{00000000-0005-0000-0000-00001A590000}"/>
    <cellStyle name="Normal 2 2 4 2 3 3 8 2" xfId="21427" xr:uid="{00000000-0005-0000-0000-00001B590000}"/>
    <cellStyle name="Normal 2 2 4 2 3 3 9" xfId="21428" xr:uid="{00000000-0005-0000-0000-00001C590000}"/>
    <cellStyle name="Normal 2 2 4 2 3 3 9 2" xfId="21429" xr:uid="{00000000-0005-0000-0000-00001D590000}"/>
    <cellStyle name="Normal 2 2 4 2 3 4" xfId="21430" xr:uid="{00000000-0005-0000-0000-00001E590000}"/>
    <cellStyle name="Normal 2 2 4 2 3 4 2" xfId="21431" xr:uid="{00000000-0005-0000-0000-00001F590000}"/>
    <cellStyle name="Normal 2 2 4 2 3 5" xfId="21432" xr:uid="{00000000-0005-0000-0000-000020590000}"/>
    <cellStyle name="Normal 2 2 4 2 3 5 2" xfId="21433" xr:uid="{00000000-0005-0000-0000-000021590000}"/>
    <cellStyle name="Normal 2 2 4 2 3 6" xfId="21434" xr:uid="{00000000-0005-0000-0000-000022590000}"/>
    <cellStyle name="Normal 2 2 4 2 3 6 2" xfId="21435" xr:uid="{00000000-0005-0000-0000-000023590000}"/>
    <cellStyle name="Normal 2 2 4 2 3 7" xfId="21436" xr:uid="{00000000-0005-0000-0000-000024590000}"/>
    <cellStyle name="Normal 2 2 4 2 3 7 2" xfId="21437" xr:uid="{00000000-0005-0000-0000-000025590000}"/>
    <cellStyle name="Normal 2 2 4 2 3 8" xfId="21438" xr:uid="{00000000-0005-0000-0000-000026590000}"/>
    <cellStyle name="Normal 2 2 4 2 3 8 2" xfId="21439" xr:uid="{00000000-0005-0000-0000-000027590000}"/>
    <cellStyle name="Normal 2 2 4 2 3 9" xfId="21440" xr:uid="{00000000-0005-0000-0000-000028590000}"/>
    <cellStyle name="Normal 2 2 4 2 3 9 2" xfId="21441" xr:uid="{00000000-0005-0000-0000-000029590000}"/>
    <cellStyle name="Normal 2 2 4 2 4" xfId="21442" xr:uid="{00000000-0005-0000-0000-00002A590000}"/>
    <cellStyle name="Normal 2 2 4 2 4 10" xfId="21443" xr:uid="{00000000-0005-0000-0000-00002B590000}"/>
    <cellStyle name="Normal 2 2 4 2 4 10 2" xfId="21444" xr:uid="{00000000-0005-0000-0000-00002C590000}"/>
    <cellStyle name="Normal 2 2 4 2 4 11" xfId="21445" xr:uid="{00000000-0005-0000-0000-00002D590000}"/>
    <cellStyle name="Normal 2 2 4 2 4 11 2" xfId="21446" xr:uid="{00000000-0005-0000-0000-00002E590000}"/>
    <cellStyle name="Normal 2 2 4 2 4 12" xfId="21447" xr:uid="{00000000-0005-0000-0000-00002F590000}"/>
    <cellStyle name="Normal 2 2 4 2 4 12 2" xfId="21448" xr:uid="{00000000-0005-0000-0000-000030590000}"/>
    <cellStyle name="Normal 2 2 4 2 4 13" xfId="21449" xr:uid="{00000000-0005-0000-0000-000031590000}"/>
    <cellStyle name="Normal 2 2 4 2 4 13 2" xfId="21450" xr:uid="{00000000-0005-0000-0000-000032590000}"/>
    <cellStyle name="Normal 2 2 4 2 4 14" xfId="21451" xr:uid="{00000000-0005-0000-0000-000033590000}"/>
    <cellStyle name="Normal 2 2 4 2 4 14 2" xfId="21452" xr:uid="{00000000-0005-0000-0000-000034590000}"/>
    <cellStyle name="Normal 2 2 4 2 4 15" xfId="21453" xr:uid="{00000000-0005-0000-0000-000035590000}"/>
    <cellStyle name="Normal 2 2 4 2 4 15 2" xfId="21454" xr:uid="{00000000-0005-0000-0000-000036590000}"/>
    <cellStyle name="Normal 2 2 4 2 4 16" xfId="21455" xr:uid="{00000000-0005-0000-0000-000037590000}"/>
    <cellStyle name="Normal 2 2 4 2 4 16 2" xfId="21456" xr:uid="{00000000-0005-0000-0000-000038590000}"/>
    <cellStyle name="Normal 2 2 4 2 4 17" xfId="21457" xr:uid="{00000000-0005-0000-0000-000039590000}"/>
    <cellStyle name="Normal 2 2 4 2 4 17 2" xfId="21458" xr:uid="{00000000-0005-0000-0000-00003A590000}"/>
    <cellStyle name="Normal 2 2 4 2 4 18" xfId="21459" xr:uid="{00000000-0005-0000-0000-00003B590000}"/>
    <cellStyle name="Normal 2 2 4 2 4 18 2" xfId="21460" xr:uid="{00000000-0005-0000-0000-00003C590000}"/>
    <cellStyle name="Normal 2 2 4 2 4 19" xfId="21461" xr:uid="{00000000-0005-0000-0000-00003D590000}"/>
    <cellStyle name="Normal 2 2 4 2 4 19 2" xfId="21462" xr:uid="{00000000-0005-0000-0000-00003E590000}"/>
    <cellStyle name="Normal 2 2 4 2 4 2" xfId="21463" xr:uid="{00000000-0005-0000-0000-00003F590000}"/>
    <cellStyle name="Normal 2 2 4 2 4 2 10" xfId="21464" xr:uid="{00000000-0005-0000-0000-000040590000}"/>
    <cellStyle name="Normal 2 2 4 2 4 2 10 2" xfId="21465" xr:uid="{00000000-0005-0000-0000-000041590000}"/>
    <cellStyle name="Normal 2 2 4 2 4 2 11" xfId="21466" xr:uid="{00000000-0005-0000-0000-000042590000}"/>
    <cellStyle name="Normal 2 2 4 2 4 2 11 2" xfId="21467" xr:uid="{00000000-0005-0000-0000-000043590000}"/>
    <cellStyle name="Normal 2 2 4 2 4 2 12" xfId="21468" xr:uid="{00000000-0005-0000-0000-000044590000}"/>
    <cellStyle name="Normal 2 2 4 2 4 2 12 2" xfId="21469" xr:uid="{00000000-0005-0000-0000-000045590000}"/>
    <cellStyle name="Normal 2 2 4 2 4 2 13" xfId="21470" xr:uid="{00000000-0005-0000-0000-000046590000}"/>
    <cellStyle name="Normal 2 2 4 2 4 2 13 2" xfId="21471" xr:uid="{00000000-0005-0000-0000-000047590000}"/>
    <cellStyle name="Normal 2 2 4 2 4 2 14" xfId="21472" xr:uid="{00000000-0005-0000-0000-000048590000}"/>
    <cellStyle name="Normal 2 2 4 2 4 2 14 2" xfId="21473" xr:uid="{00000000-0005-0000-0000-000049590000}"/>
    <cellStyle name="Normal 2 2 4 2 4 2 15" xfId="21474" xr:uid="{00000000-0005-0000-0000-00004A590000}"/>
    <cellStyle name="Normal 2 2 4 2 4 2 15 2" xfId="21475" xr:uid="{00000000-0005-0000-0000-00004B590000}"/>
    <cellStyle name="Normal 2 2 4 2 4 2 16" xfId="21476" xr:uid="{00000000-0005-0000-0000-00004C590000}"/>
    <cellStyle name="Normal 2 2 4 2 4 2 16 2" xfId="21477" xr:uid="{00000000-0005-0000-0000-00004D590000}"/>
    <cellStyle name="Normal 2 2 4 2 4 2 17" xfId="21478" xr:uid="{00000000-0005-0000-0000-00004E590000}"/>
    <cellStyle name="Normal 2 2 4 2 4 2 17 2" xfId="21479" xr:uid="{00000000-0005-0000-0000-00004F590000}"/>
    <cellStyle name="Normal 2 2 4 2 4 2 18" xfId="21480" xr:uid="{00000000-0005-0000-0000-000050590000}"/>
    <cellStyle name="Normal 2 2 4 2 4 2 18 2" xfId="21481" xr:uid="{00000000-0005-0000-0000-000051590000}"/>
    <cellStyle name="Normal 2 2 4 2 4 2 19" xfId="21482" xr:uid="{00000000-0005-0000-0000-000052590000}"/>
    <cellStyle name="Normal 2 2 4 2 4 2 19 2" xfId="21483" xr:uid="{00000000-0005-0000-0000-000053590000}"/>
    <cellStyle name="Normal 2 2 4 2 4 2 2" xfId="21484" xr:uid="{00000000-0005-0000-0000-000054590000}"/>
    <cellStyle name="Normal 2 2 4 2 4 2 2 2" xfId="21485" xr:uid="{00000000-0005-0000-0000-000055590000}"/>
    <cellStyle name="Normal 2 2 4 2 4 2 20" xfId="21486" xr:uid="{00000000-0005-0000-0000-000056590000}"/>
    <cellStyle name="Normal 2 2 4 2 4 2 20 2" xfId="21487" xr:uid="{00000000-0005-0000-0000-000057590000}"/>
    <cellStyle name="Normal 2 2 4 2 4 2 21" xfId="21488" xr:uid="{00000000-0005-0000-0000-000058590000}"/>
    <cellStyle name="Normal 2 2 4 2 4 2 21 2" xfId="21489" xr:uid="{00000000-0005-0000-0000-000059590000}"/>
    <cellStyle name="Normal 2 2 4 2 4 2 22" xfId="21490" xr:uid="{00000000-0005-0000-0000-00005A590000}"/>
    <cellStyle name="Normal 2 2 4 2 4 2 3" xfId="21491" xr:uid="{00000000-0005-0000-0000-00005B590000}"/>
    <cellStyle name="Normal 2 2 4 2 4 2 3 2" xfId="21492" xr:uid="{00000000-0005-0000-0000-00005C590000}"/>
    <cellStyle name="Normal 2 2 4 2 4 2 4" xfId="21493" xr:uid="{00000000-0005-0000-0000-00005D590000}"/>
    <cellStyle name="Normal 2 2 4 2 4 2 4 2" xfId="21494" xr:uid="{00000000-0005-0000-0000-00005E590000}"/>
    <cellStyle name="Normal 2 2 4 2 4 2 5" xfId="21495" xr:uid="{00000000-0005-0000-0000-00005F590000}"/>
    <cellStyle name="Normal 2 2 4 2 4 2 5 2" xfId="21496" xr:uid="{00000000-0005-0000-0000-000060590000}"/>
    <cellStyle name="Normal 2 2 4 2 4 2 6" xfId="21497" xr:uid="{00000000-0005-0000-0000-000061590000}"/>
    <cellStyle name="Normal 2 2 4 2 4 2 6 2" xfId="21498" xr:uid="{00000000-0005-0000-0000-000062590000}"/>
    <cellStyle name="Normal 2 2 4 2 4 2 7" xfId="21499" xr:uid="{00000000-0005-0000-0000-000063590000}"/>
    <cellStyle name="Normal 2 2 4 2 4 2 7 2" xfId="21500" xr:uid="{00000000-0005-0000-0000-000064590000}"/>
    <cellStyle name="Normal 2 2 4 2 4 2 8" xfId="21501" xr:uid="{00000000-0005-0000-0000-000065590000}"/>
    <cellStyle name="Normal 2 2 4 2 4 2 8 2" xfId="21502" xr:uid="{00000000-0005-0000-0000-000066590000}"/>
    <cellStyle name="Normal 2 2 4 2 4 2 9" xfId="21503" xr:uid="{00000000-0005-0000-0000-000067590000}"/>
    <cellStyle name="Normal 2 2 4 2 4 2 9 2" xfId="21504" xr:uid="{00000000-0005-0000-0000-000068590000}"/>
    <cellStyle name="Normal 2 2 4 2 4 20" xfId="21505" xr:uid="{00000000-0005-0000-0000-000069590000}"/>
    <cellStyle name="Normal 2 2 4 2 4 20 2" xfId="21506" xr:uid="{00000000-0005-0000-0000-00006A590000}"/>
    <cellStyle name="Normal 2 2 4 2 4 21" xfId="21507" xr:uid="{00000000-0005-0000-0000-00006B590000}"/>
    <cellStyle name="Normal 2 2 4 2 4 21 2" xfId="21508" xr:uid="{00000000-0005-0000-0000-00006C590000}"/>
    <cellStyle name="Normal 2 2 4 2 4 22" xfId="21509" xr:uid="{00000000-0005-0000-0000-00006D590000}"/>
    <cellStyle name="Normal 2 2 4 2 4 22 2" xfId="21510" xr:uid="{00000000-0005-0000-0000-00006E590000}"/>
    <cellStyle name="Normal 2 2 4 2 4 23" xfId="21511" xr:uid="{00000000-0005-0000-0000-00006F590000}"/>
    <cellStyle name="Normal 2 2 4 2 4 23 2" xfId="21512" xr:uid="{00000000-0005-0000-0000-000070590000}"/>
    <cellStyle name="Normal 2 2 4 2 4 24" xfId="21513" xr:uid="{00000000-0005-0000-0000-000071590000}"/>
    <cellStyle name="Normal 2 2 4 2 4 3" xfId="21514" xr:uid="{00000000-0005-0000-0000-000072590000}"/>
    <cellStyle name="Normal 2 2 4 2 4 3 10" xfId="21515" xr:uid="{00000000-0005-0000-0000-000073590000}"/>
    <cellStyle name="Normal 2 2 4 2 4 3 10 2" xfId="21516" xr:uid="{00000000-0005-0000-0000-000074590000}"/>
    <cellStyle name="Normal 2 2 4 2 4 3 11" xfId="21517" xr:uid="{00000000-0005-0000-0000-000075590000}"/>
    <cellStyle name="Normal 2 2 4 2 4 3 11 2" xfId="21518" xr:uid="{00000000-0005-0000-0000-000076590000}"/>
    <cellStyle name="Normal 2 2 4 2 4 3 12" xfId="21519" xr:uid="{00000000-0005-0000-0000-000077590000}"/>
    <cellStyle name="Normal 2 2 4 2 4 3 12 2" xfId="21520" xr:uid="{00000000-0005-0000-0000-000078590000}"/>
    <cellStyle name="Normal 2 2 4 2 4 3 13" xfId="21521" xr:uid="{00000000-0005-0000-0000-000079590000}"/>
    <cellStyle name="Normal 2 2 4 2 4 3 13 2" xfId="21522" xr:uid="{00000000-0005-0000-0000-00007A590000}"/>
    <cellStyle name="Normal 2 2 4 2 4 3 14" xfId="21523" xr:uid="{00000000-0005-0000-0000-00007B590000}"/>
    <cellStyle name="Normal 2 2 4 2 4 3 14 2" xfId="21524" xr:uid="{00000000-0005-0000-0000-00007C590000}"/>
    <cellStyle name="Normal 2 2 4 2 4 3 15" xfId="21525" xr:uid="{00000000-0005-0000-0000-00007D590000}"/>
    <cellStyle name="Normal 2 2 4 2 4 3 15 2" xfId="21526" xr:uid="{00000000-0005-0000-0000-00007E590000}"/>
    <cellStyle name="Normal 2 2 4 2 4 3 16" xfId="21527" xr:uid="{00000000-0005-0000-0000-00007F590000}"/>
    <cellStyle name="Normal 2 2 4 2 4 3 16 2" xfId="21528" xr:uid="{00000000-0005-0000-0000-000080590000}"/>
    <cellStyle name="Normal 2 2 4 2 4 3 17" xfId="21529" xr:uid="{00000000-0005-0000-0000-000081590000}"/>
    <cellStyle name="Normal 2 2 4 2 4 3 17 2" xfId="21530" xr:uid="{00000000-0005-0000-0000-000082590000}"/>
    <cellStyle name="Normal 2 2 4 2 4 3 18" xfId="21531" xr:uid="{00000000-0005-0000-0000-000083590000}"/>
    <cellStyle name="Normal 2 2 4 2 4 3 18 2" xfId="21532" xr:uid="{00000000-0005-0000-0000-000084590000}"/>
    <cellStyle name="Normal 2 2 4 2 4 3 19" xfId="21533" xr:uid="{00000000-0005-0000-0000-000085590000}"/>
    <cellStyle name="Normal 2 2 4 2 4 3 19 2" xfId="21534" xr:uid="{00000000-0005-0000-0000-000086590000}"/>
    <cellStyle name="Normal 2 2 4 2 4 3 2" xfId="21535" xr:uid="{00000000-0005-0000-0000-000087590000}"/>
    <cellStyle name="Normal 2 2 4 2 4 3 2 2" xfId="21536" xr:uid="{00000000-0005-0000-0000-000088590000}"/>
    <cellStyle name="Normal 2 2 4 2 4 3 20" xfId="21537" xr:uid="{00000000-0005-0000-0000-000089590000}"/>
    <cellStyle name="Normal 2 2 4 2 4 3 20 2" xfId="21538" xr:uid="{00000000-0005-0000-0000-00008A590000}"/>
    <cellStyle name="Normal 2 2 4 2 4 3 21" xfId="21539" xr:uid="{00000000-0005-0000-0000-00008B590000}"/>
    <cellStyle name="Normal 2 2 4 2 4 3 21 2" xfId="21540" xr:uid="{00000000-0005-0000-0000-00008C590000}"/>
    <cellStyle name="Normal 2 2 4 2 4 3 22" xfId="21541" xr:uid="{00000000-0005-0000-0000-00008D590000}"/>
    <cellStyle name="Normal 2 2 4 2 4 3 3" xfId="21542" xr:uid="{00000000-0005-0000-0000-00008E590000}"/>
    <cellStyle name="Normal 2 2 4 2 4 3 3 2" xfId="21543" xr:uid="{00000000-0005-0000-0000-00008F590000}"/>
    <cellStyle name="Normal 2 2 4 2 4 3 4" xfId="21544" xr:uid="{00000000-0005-0000-0000-000090590000}"/>
    <cellStyle name="Normal 2 2 4 2 4 3 4 2" xfId="21545" xr:uid="{00000000-0005-0000-0000-000091590000}"/>
    <cellStyle name="Normal 2 2 4 2 4 3 5" xfId="21546" xr:uid="{00000000-0005-0000-0000-000092590000}"/>
    <cellStyle name="Normal 2 2 4 2 4 3 5 2" xfId="21547" xr:uid="{00000000-0005-0000-0000-000093590000}"/>
    <cellStyle name="Normal 2 2 4 2 4 3 6" xfId="21548" xr:uid="{00000000-0005-0000-0000-000094590000}"/>
    <cellStyle name="Normal 2 2 4 2 4 3 6 2" xfId="21549" xr:uid="{00000000-0005-0000-0000-000095590000}"/>
    <cellStyle name="Normal 2 2 4 2 4 3 7" xfId="21550" xr:uid="{00000000-0005-0000-0000-000096590000}"/>
    <cellStyle name="Normal 2 2 4 2 4 3 7 2" xfId="21551" xr:uid="{00000000-0005-0000-0000-000097590000}"/>
    <cellStyle name="Normal 2 2 4 2 4 3 8" xfId="21552" xr:uid="{00000000-0005-0000-0000-000098590000}"/>
    <cellStyle name="Normal 2 2 4 2 4 3 8 2" xfId="21553" xr:uid="{00000000-0005-0000-0000-000099590000}"/>
    <cellStyle name="Normal 2 2 4 2 4 3 9" xfId="21554" xr:uid="{00000000-0005-0000-0000-00009A590000}"/>
    <cellStyle name="Normal 2 2 4 2 4 3 9 2" xfId="21555" xr:uid="{00000000-0005-0000-0000-00009B590000}"/>
    <cellStyle name="Normal 2 2 4 2 4 4" xfId="21556" xr:uid="{00000000-0005-0000-0000-00009C590000}"/>
    <cellStyle name="Normal 2 2 4 2 4 4 2" xfId="21557" xr:uid="{00000000-0005-0000-0000-00009D590000}"/>
    <cellStyle name="Normal 2 2 4 2 4 5" xfId="21558" xr:uid="{00000000-0005-0000-0000-00009E590000}"/>
    <cellStyle name="Normal 2 2 4 2 4 5 2" xfId="21559" xr:uid="{00000000-0005-0000-0000-00009F590000}"/>
    <cellStyle name="Normal 2 2 4 2 4 6" xfId="21560" xr:uid="{00000000-0005-0000-0000-0000A0590000}"/>
    <cellStyle name="Normal 2 2 4 2 4 6 2" xfId="21561" xr:uid="{00000000-0005-0000-0000-0000A1590000}"/>
    <cellStyle name="Normal 2 2 4 2 4 7" xfId="21562" xr:uid="{00000000-0005-0000-0000-0000A2590000}"/>
    <cellStyle name="Normal 2 2 4 2 4 7 2" xfId="21563" xr:uid="{00000000-0005-0000-0000-0000A3590000}"/>
    <cellStyle name="Normal 2 2 4 2 4 8" xfId="21564" xr:uid="{00000000-0005-0000-0000-0000A4590000}"/>
    <cellStyle name="Normal 2 2 4 2 4 8 2" xfId="21565" xr:uid="{00000000-0005-0000-0000-0000A5590000}"/>
    <cellStyle name="Normal 2 2 4 2 4 9" xfId="21566" xr:uid="{00000000-0005-0000-0000-0000A6590000}"/>
    <cellStyle name="Normal 2 2 4 2 4 9 2" xfId="21567" xr:uid="{00000000-0005-0000-0000-0000A7590000}"/>
    <cellStyle name="Normal 2 2 4 2 5" xfId="21568" xr:uid="{00000000-0005-0000-0000-0000A8590000}"/>
    <cellStyle name="Normal 2 2 4 2 5 10" xfId="21569" xr:uid="{00000000-0005-0000-0000-0000A9590000}"/>
    <cellStyle name="Normal 2 2 4 2 5 10 2" xfId="21570" xr:uid="{00000000-0005-0000-0000-0000AA590000}"/>
    <cellStyle name="Normal 2 2 4 2 5 11" xfId="21571" xr:uid="{00000000-0005-0000-0000-0000AB590000}"/>
    <cellStyle name="Normal 2 2 4 2 5 11 2" xfId="21572" xr:uid="{00000000-0005-0000-0000-0000AC590000}"/>
    <cellStyle name="Normal 2 2 4 2 5 12" xfId="21573" xr:uid="{00000000-0005-0000-0000-0000AD590000}"/>
    <cellStyle name="Normal 2 2 4 2 5 12 2" xfId="21574" xr:uid="{00000000-0005-0000-0000-0000AE590000}"/>
    <cellStyle name="Normal 2 2 4 2 5 13" xfId="21575" xr:uid="{00000000-0005-0000-0000-0000AF590000}"/>
    <cellStyle name="Normal 2 2 4 2 5 13 2" xfId="21576" xr:uid="{00000000-0005-0000-0000-0000B0590000}"/>
    <cellStyle name="Normal 2 2 4 2 5 14" xfId="21577" xr:uid="{00000000-0005-0000-0000-0000B1590000}"/>
    <cellStyle name="Normal 2 2 4 2 5 14 2" xfId="21578" xr:uid="{00000000-0005-0000-0000-0000B2590000}"/>
    <cellStyle name="Normal 2 2 4 2 5 15" xfId="21579" xr:uid="{00000000-0005-0000-0000-0000B3590000}"/>
    <cellStyle name="Normal 2 2 4 2 5 15 2" xfId="21580" xr:uid="{00000000-0005-0000-0000-0000B4590000}"/>
    <cellStyle name="Normal 2 2 4 2 5 16" xfId="21581" xr:uid="{00000000-0005-0000-0000-0000B5590000}"/>
    <cellStyle name="Normal 2 2 4 2 5 16 2" xfId="21582" xr:uid="{00000000-0005-0000-0000-0000B6590000}"/>
    <cellStyle name="Normal 2 2 4 2 5 17" xfId="21583" xr:uid="{00000000-0005-0000-0000-0000B7590000}"/>
    <cellStyle name="Normal 2 2 4 2 5 17 2" xfId="21584" xr:uid="{00000000-0005-0000-0000-0000B8590000}"/>
    <cellStyle name="Normal 2 2 4 2 5 18" xfId="21585" xr:uid="{00000000-0005-0000-0000-0000B9590000}"/>
    <cellStyle name="Normal 2 2 4 2 5 18 2" xfId="21586" xr:uid="{00000000-0005-0000-0000-0000BA590000}"/>
    <cellStyle name="Normal 2 2 4 2 5 19" xfId="21587" xr:uid="{00000000-0005-0000-0000-0000BB590000}"/>
    <cellStyle name="Normal 2 2 4 2 5 19 2" xfId="21588" xr:uid="{00000000-0005-0000-0000-0000BC590000}"/>
    <cellStyle name="Normal 2 2 4 2 5 2" xfId="21589" xr:uid="{00000000-0005-0000-0000-0000BD590000}"/>
    <cellStyle name="Normal 2 2 4 2 5 2 10" xfId="21590" xr:uid="{00000000-0005-0000-0000-0000BE590000}"/>
    <cellStyle name="Normal 2 2 4 2 5 2 10 2" xfId="21591" xr:uid="{00000000-0005-0000-0000-0000BF590000}"/>
    <cellStyle name="Normal 2 2 4 2 5 2 11" xfId="21592" xr:uid="{00000000-0005-0000-0000-0000C0590000}"/>
    <cellStyle name="Normal 2 2 4 2 5 2 11 2" xfId="21593" xr:uid="{00000000-0005-0000-0000-0000C1590000}"/>
    <cellStyle name="Normal 2 2 4 2 5 2 12" xfId="21594" xr:uid="{00000000-0005-0000-0000-0000C2590000}"/>
    <cellStyle name="Normal 2 2 4 2 5 2 12 2" xfId="21595" xr:uid="{00000000-0005-0000-0000-0000C3590000}"/>
    <cellStyle name="Normal 2 2 4 2 5 2 13" xfId="21596" xr:uid="{00000000-0005-0000-0000-0000C4590000}"/>
    <cellStyle name="Normal 2 2 4 2 5 2 13 2" xfId="21597" xr:uid="{00000000-0005-0000-0000-0000C5590000}"/>
    <cellStyle name="Normal 2 2 4 2 5 2 14" xfId="21598" xr:uid="{00000000-0005-0000-0000-0000C6590000}"/>
    <cellStyle name="Normal 2 2 4 2 5 2 14 2" xfId="21599" xr:uid="{00000000-0005-0000-0000-0000C7590000}"/>
    <cellStyle name="Normal 2 2 4 2 5 2 15" xfId="21600" xr:uid="{00000000-0005-0000-0000-0000C8590000}"/>
    <cellStyle name="Normal 2 2 4 2 5 2 15 2" xfId="21601" xr:uid="{00000000-0005-0000-0000-0000C9590000}"/>
    <cellStyle name="Normal 2 2 4 2 5 2 16" xfId="21602" xr:uid="{00000000-0005-0000-0000-0000CA590000}"/>
    <cellStyle name="Normal 2 2 4 2 5 2 16 2" xfId="21603" xr:uid="{00000000-0005-0000-0000-0000CB590000}"/>
    <cellStyle name="Normal 2 2 4 2 5 2 17" xfId="21604" xr:uid="{00000000-0005-0000-0000-0000CC590000}"/>
    <cellStyle name="Normal 2 2 4 2 5 2 17 2" xfId="21605" xr:uid="{00000000-0005-0000-0000-0000CD590000}"/>
    <cellStyle name="Normal 2 2 4 2 5 2 18" xfId="21606" xr:uid="{00000000-0005-0000-0000-0000CE590000}"/>
    <cellStyle name="Normal 2 2 4 2 5 2 18 2" xfId="21607" xr:uid="{00000000-0005-0000-0000-0000CF590000}"/>
    <cellStyle name="Normal 2 2 4 2 5 2 19" xfId="21608" xr:uid="{00000000-0005-0000-0000-0000D0590000}"/>
    <cellStyle name="Normal 2 2 4 2 5 2 19 2" xfId="21609" xr:uid="{00000000-0005-0000-0000-0000D1590000}"/>
    <cellStyle name="Normal 2 2 4 2 5 2 2" xfId="21610" xr:uid="{00000000-0005-0000-0000-0000D2590000}"/>
    <cellStyle name="Normal 2 2 4 2 5 2 2 2" xfId="21611" xr:uid="{00000000-0005-0000-0000-0000D3590000}"/>
    <cellStyle name="Normal 2 2 4 2 5 2 20" xfId="21612" xr:uid="{00000000-0005-0000-0000-0000D4590000}"/>
    <cellStyle name="Normal 2 2 4 2 5 2 20 2" xfId="21613" xr:uid="{00000000-0005-0000-0000-0000D5590000}"/>
    <cellStyle name="Normal 2 2 4 2 5 2 21" xfId="21614" xr:uid="{00000000-0005-0000-0000-0000D6590000}"/>
    <cellStyle name="Normal 2 2 4 2 5 2 21 2" xfId="21615" xr:uid="{00000000-0005-0000-0000-0000D7590000}"/>
    <cellStyle name="Normal 2 2 4 2 5 2 22" xfId="21616" xr:uid="{00000000-0005-0000-0000-0000D8590000}"/>
    <cellStyle name="Normal 2 2 4 2 5 2 3" xfId="21617" xr:uid="{00000000-0005-0000-0000-0000D9590000}"/>
    <cellStyle name="Normal 2 2 4 2 5 2 3 2" xfId="21618" xr:uid="{00000000-0005-0000-0000-0000DA590000}"/>
    <cellStyle name="Normal 2 2 4 2 5 2 4" xfId="21619" xr:uid="{00000000-0005-0000-0000-0000DB590000}"/>
    <cellStyle name="Normal 2 2 4 2 5 2 4 2" xfId="21620" xr:uid="{00000000-0005-0000-0000-0000DC590000}"/>
    <cellStyle name="Normal 2 2 4 2 5 2 5" xfId="21621" xr:uid="{00000000-0005-0000-0000-0000DD590000}"/>
    <cellStyle name="Normal 2 2 4 2 5 2 5 2" xfId="21622" xr:uid="{00000000-0005-0000-0000-0000DE590000}"/>
    <cellStyle name="Normal 2 2 4 2 5 2 6" xfId="21623" xr:uid="{00000000-0005-0000-0000-0000DF590000}"/>
    <cellStyle name="Normal 2 2 4 2 5 2 6 2" xfId="21624" xr:uid="{00000000-0005-0000-0000-0000E0590000}"/>
    <cellStyle name="Normal 2 2 4 2 5 2 7" xfId="21625" xr:uid="{00000000-0005-0000-0000-0000E1590000}"/>
    <cellStyle name="Normal 2 2 4 2 5 2 7 2" xfId="21626" xr:uid="{00000000-0005-0000-0000-0000E2590000}"/>
    <cellStyle name="Normal 2 2 4 2 5 2 8" xfId="21627" xr:uid="{00000000-0005-0000-0000-0000E3590000}"/>
    <cellStyle name="Normal 2 2 4 2 5 2 8 2" xfId="21628" xr:uid="{00000000-0005-0000-0000-0000E4590000}"/>
    <cellStyle name="Normal 2 2 4 2 5 2 9" xfId="21629" xr:uid="{00000000-0005-0000-0000-0000E5590000}"/>
    <cellStyle name="Normal 2 2 4 2 5 2 9 2" xfId="21630" xr:uid="{00000000-0005-0000-0000-0000E6590000}"/>
    <cellStyle name="Normal 2 2 4 2 5 20" xfId="21631" xr:uid="{00000000-0005-0000-0000-0000E7590000}"/>
    <cellStyle name="Normal 2 2 4 2 5 20 2" xfId="21632" xr:uid="{00000000-0005-0000-0000-0000E8590000}"/>
    <cellStyle name="Normal 2 2 4 2 5 21" xfId="21633" xr:uid="{00000000-0005-0000-0000-0000E9590000}"/>
    <cellStyle name="Normal 2 2 4 2 5 21 2" xfId="21634" xr:uid="{00000000-0005-0000-0000-0000EA590000}"/>
    <cellStyle name="Normal 2 2 4 2 5 22" xfId="21635" xr:uid="{00000000-0005-0000-0000-0000EB590000}"/>
    <cellStyle name="Normal 2 2 4 2 5 22 2" xfId="21636" xr:uid="{00000000-0005-0000-0000-0000EC590000}"/>
    <cellStyle name="Normal 2 2 4 2 5 23" xfId="21637" xr:uid="{00000000-0005-0000-0000-0000ED590000}"/>
    <cellStyle name="Normal 2 2 4 2 5 23 2" xfId="21638" xr:uid="{00000000-0005-0000-0000-0000EE590000}"/>
    <cellStyle name="Normal 2 2 4 2 5 24" xfId="21639" xr:uid="{00000000-0005-0000-0000-0000EF590000}"/>
    <cellStyle name="Normal 2 2 4 2 5 3" xfId="21640" xr:uid="{00000000-0005-0000-0000-0000F0590000}"/>
    <cellStyle name="Normal 2 2 4 2 5 3 10" xfId="21641" xr:uid="{00000000-0005-0000-0000-0000F1590000}"/>
    <cellStyle name="Normal 2 2 4 2 5 3 10 2" xfId="21642" xr:uid="{00000000-0005-0000-0000-0000F2590000}"/>
    <cellStyle name="Normal 2 2 4 2 5 3 11" xfId="21643" xr:uid="{00000000-0005-0000-0000-0000F3590000}"/>
    <cellStyle name="Normal 2 2 4 2 5 3 11 2" xfId="21644" xr:uid="{00000000-0005-0000-0000-0000F4590000}"/>
    <cellStyle name="Normal 2 2 4 2 5 3 12" xfId="21645" xr:uid="{00000000-0005-0000-0000-0000F5590000}"/>
    <cellStyle name="Normal 2 2 4 2 5 3 12 2" xfId="21646" xr:uid="{00000000-0005-0000-0000-0000F6590000}"/>
    <cellStyle name="Normal 2 2 4 2 5 3 13" xfId="21647" xr:uid="{00000000-0005-0000-0000-0000F7590000}"/>
    <cellStyle name="Normal 2 2 4 2 5 3 13 2" xfId="21648" xr:uid="{00000000-0005-0000-0000-0000F8590000}"/>
    <cellStyle name="Normal 2 2 4 2 5 3 14" xfId="21649" xr:uid="{00000000-0005-0000-0000-0000F9590000}"/>
    <cellStyle name="Normal 2 2 4 2 5 3 14 2" xfId="21650" xr:uid="{00000000-0005-0000-0000-0000FA590000}"/>
    <cellStyle name="Normal 2 2 4 2 5 3 15" xfId="21651" xr:uid="{00000000-0005-0000-0000-0000FB590000}"/>
    <cellStyle name="Normal 2 2 4 2 5 3 15 2" xfId="21652" xr:uid="{00000000-0005-0000-0000-0000FC590000}"/>
    <cellStyle name="Normal 2 2 4 2 5 3 16" xfId="21653" xr:uid="{00000000-0005-0000-0000-0000FD590000}"/>
    <cellStyle name="Normal 2 2 4 2 5 3 16 2" xfId="21654" xr:uid="{00000000-0005-0000-0000-0000FE590000}"/>
    <cellStyle name="Normal 2 2 4 2 5 3 17" xfId="21655" xr:uid="{00000000-0005-0000-0000-0000FF590000}"/>
    <cellStyle name="Normal 2 2 4 2 5 3 17 2" xfId="21656" xr:uid="{00000000-0005-0000-0000-0000005A0000}"/>
    <cellStyle name="Normal 2 2 4 2 5 3 18" xfId="21657" xr:uid="{00000000-0005-0000-0000-0000015A0000}"/>
    <cellStyle name="Normal 2 2 4 2 5 3 18 2" xfId="21658" xr:uid="{00000000-0005-0000-0000-0000025A0000}"/>
    <cellStyle name="Normal 2 2 4 2 5 3 19" xfId="21659" xr:uid="{00000000-0005-0000-0000-0000035A0000}"/>
    <cellStyle name="Normal 2 2 4 2 5 3 19 2" xfId="21660" xr:uid="{00000000-0005-0000-0000-0000045A0000}"/>
    <cellStyle name="Normal 2 2 4 2 5 3 2" xfId="21661" xr:uid="{00000000-0005-0000-0000-0000055A0000}"/>
    <cellStyle name="Normal 2 2 4 2 5 3 2 2" xfId="21662" xr:uid="{00000000-0005-0000-0000-0000065A0000}"/>
    <cellStyle name="Normal 2 2 4 2 5 3 20" xfId="21663" xr:uid="{00000000-0005-0000-0000-0000075A0000}"/>
    <cellStyle name="Normal 2 2 4 2 5 3 20 2" xfId="21664" xr:uid="{00000000-0005-0000-0000-0000085A0000}"/>
    <cellStyle name="Normal 2 2 4 2 5 3 21" xfId="21665" xr:uid="{00000000-0005-0000-0000-0000095A0000}"/>
    <cellStyle name="Normal 2 2 4 2 5 3 21 2" xfId="21666" xr:uid="{00000000-0005-0000-0000-00000A5A0000}"/>
    <cellStyle name="Normal 2 2 4 2 5 3 22" xfId="21667" xr:uid="{00000000-0005-0000-0000-00000B5A0000}"/>
    <cellStyle name="Normal 2 2 4 2 5 3 3" xfId="21668" xr:uid="{00000000-0005-0000-0000-00000C5A0000}"/>
    <cellStyle name="Normal 2 2 4 2 5 3 3 2" xfId="21669" xr:uid="{00000000-0005-0000-0000-00000D5A0000}"/>
    <cellStyle name="Normal 2 2 4 2 5 3 4" xfId="21670" xr:uid="{00000000-0005-0000-0000-00000E5A0000}"/>
    <cellStyle name="Normal 2 2 4 2 5 3 4 2" xfId="21671" xr:uid="{00000000-0005-0000-0000-00000F5A0000}"/>
    <cellStyle name="Normal 2 2 4 2 5 3 5" xfId="21672" xr:uid="{00000000-0005-0000-0000-0000105A0000}"/>
    <cellStyle name="Normal 2 2 4 2 5 3 5 2" xfId="21673" xr:uid="{00000000-0005-0000-0000-0000115A0000}"/>
    <cellStyle name="Normal 2 2 4 2 5 3 6" xfId="21674" xr:uid="{00000000-0005-0000-0000-0000125A0000}"/>
    <cellStyle name="Normal 2 2 4 2 5 3 6 2" xfId="21675" xr:uid="{00000000-0005-0000-0000-0000135A0000}"/>
    <cellStyle name="Normal 2 2 4 2 5 3 7" xfId="21676" xr:uid="{00000000-0005-0000-0000-0000145A0000}"/>
    <cellStyle name="Normal 2 2 4 2 5 3 7 2" xfId="21677" xr:uid="{00000000-0005-0000-0000-0000155A0000}"/>
    <cellStyle name="Normal 2 2 4 2 5 3 8" xfId="21678" xr:uid="{00000000-0005-0000-0000-0000165A0000}"/>
    <cellStyle name="Normal 2 2 4 2 5 3 8 2" xfId="21679" xr:uid="{00000000-0005-0000-0000-0000175A0000}"/>
    <cellStyle name="Normal 2 2 4 2 5 3 9" xfId="21680" xr:uid="{00000000-0005-0000-0000-0000185A0000}"/>
    <cellStyle name="Normal 2 2 4 2 5 3 9 2" xfId="21681" xr:uid="{00000000-0005-0000-0000-0000195A0000}"/>
    <cellStyle name="Normal 2 2 4 2 5 4" xfId="21682" xr:uid="{00000000-0005-0000-0000-00001A5A0000}"/>
    <cellStyle name="Normal 2 2 4 2 5 4 2" xfId="21683" xr:uid="{00000000-0005-0000-0000-00001B5A0000}"/>
    <cellStyle name="Normal 2 2 4 2 5 5" xfId="21684" xr:uid="{00000000-0005-0000-0000-00001C5A0000}"/>
    <cellStyle name="Normal 2 2 4 2 5 5 2" xfId="21685" xr:uid="{00000000-0005-0000-0000-00001D5A0000}"/>
    <cellStyle name="Normal 2 2 4 2 5 6" xfId="21686" xr:uid="{00000000-0005-0000-0000-00001E5A0000}"/>
    <cellStyle name="Normal 2 2 4 2 5 6 2" xfId="21687" xr:uid="{00000000-0005-0000-0000-00001F5A0000}"/>
    <cellStyle name="Normal 2 2 4 2 5 7" xfId="21688" xr:uid="{00000000-0005-0000-0000-0000205A0000}"/>
    <cellStyle name="Normal 2 2 4 2 5 7 2" xfId="21689" xr:uid="{00000000-0005-0000-0000-0000215A0000}"/>
    <cellStyle name="Normal 2 2 4 2 5 8" xfId="21690" xr:uid="{00000000-0005-0000-0000-0000225A0000}"/>
    <cellStyle name="Normal 2 2 4 2 5 8 2" xfId="21691" xr:uid="{00000000-0005-0000-0000-0000235A0000}"/>
    <cellStyle name="Normal 2 2 4 2 5 9" xfId="21692" xr:uid="{00000000-0005-0000-0000-0000245A0000}"/>
    <cellStyle name="Normal 2 2 4 2 5 9 2" xfId="21693" xr:uid="{00000000-0005-0000-0000-0000255A0000}"/>
    <cellStyle name="Normal 2 2 4 2 6" xfId="21694" xr:uid="{00000000-0005-0000-0000-0000265A0000}"/>
    <cellStyle name="Normal 2 2 4 2 6 10" xfId="21695" xr:uid="{00000000-0005-0000-0000-0000275A0000}"/>
    <cellStyle name="Normal 2 2 4 2 6 10 2" xfId="21696" xr:uid="{00000000-0005-0000-0000-0000285A0000}"/>
    <cellStyle name="Normal 2 2 4 2 6 11" xfId="21697" xr:uid="{00000000-0005-0000-0000-0000295A0000}"/>
    <cellStyle name="Normal 2 2 4 2 6 11 2" xfId="21698" xr:uid="{00000000-0005-0000-0000-00002A5A0000}"/>
    <cellStyle name="Normal 2 2 4 2 6 12" xfId="21699" xr:uid="{00000000-0005-0000-0000-00002B5A0000}"/>
    <cellStyle name="Normal 2 2 4 2 6 12 2" xfId="21700" xr:uid="{00000000-0005-0000-0000-00002C5A0000}"/>
    <cellStyle name="Normal 2 2 4 2 6 13" xfId="21701" xr:uid="{00000000-0005-0000-0000-00002D5A0000}"/>
    <cellStyle name="Normal 2 2 4 2 6 13 2" xfId="21702" xr:uid="{00000000-0005-0000-0000-00002E5A0000}"/>
    <cellStyle name="Normal 2 2 4 2 6 14" xfId="21703" xr:uid="{00000000-0005-0000-0000-00002F5A0000}"/>
    <cellStyle name="Normal 2 2 4 2 6 14 2" xfId="21704" xr:uid="{00000000-0005-0000-0000-0000305A0000}"/>
    <cellStyle name="Normal 2 2 4 2 6 15" xfId="21705" xr:uid="{00000000-0005-0000-0000-0000315A0000}"/>
    <cellStyle name="Normal 2 2 4 2 6 15 2" xfId="21706" xr:uid="{00000000-0005-0000-0000-0000325A0000}"/>
    <cellStyle name="Normal 2 2 4 2 6 16" xfId="21707" xr:uid="{00000000-0005-0000-0000-0000335A0000}"/>
    <cellStyle name="Normal 2 2 4 2 6 16 2" xfId="21708" xr:uid="{00000000-0005-0000-0000-0000345A0000}"/>
    <cellStyle name="Normal 2 2 4 2 6 17" xfId="21709" xr:uid="{00000000-0005-0000-0000-0000355A0000}"/>
    <cellStyle name="Normal 2 2 4 2 6 17 2" xfId="21710" xr:uid="{00000000-0005-0000-0000-0000365A0000}"/>
    <cellStyle name="Normal 2 2 4 2 6 18" xfId="21711" xr:uid="{00000000-0005-0000-0000-0000375A0000}"/>
    <cellStyle name="Normal 2 2 4 2 6 18 2" xfId="21712" xr:uid="{00000000-0005-0000-0000-0000385A0000}"/>
    <cellStyle name="Normal 2 2 4 2 6 19" xfId="21713" xr:uid="{00000000-0005-0000-0000-0000395A0000}"/>
    <cellStyle name="Normal 2 2 4 2 6 19 2" xfId="21714" xr:uid="{00000000-0005-0000-0000-00003A5A0000}"/>
    <cellStyle name="Normal 2 2 4 2 6 2" xfId="21715" xr:uid="{00000000-0005-0000-0000-00003B5A0000}"/>
    <cellStyle name="Normal 2 2 4 2 6 2 2" xfId="21716" xr:uid="{00000000-0005-0000-0000-00003C5A0000}"/>
    <cellStyle name="Normal 2 2 4 2 6 20" xfId="21717" xr:uid="{00000000-0005-0000-0000-00003D5A0000}"/>
    <cellStyle name="Normal 2 2 4 2 6 20 2" xfId="21718" xr:uid="{00000000-0005-0000-0000-00003E5A0000}"/>
    <cellStyle name="Normal 2 2 4 2 6 21" xfId="21719" xr:uid="{00000000-0005-0000-0000-00003F5A0000}"/>
    <cellStyle name="Normal 2 2 4 2 6 21 2" xfId="21720" xr:uid="{00000000-0005-0000-0000-0000405A0000}"/>
    <cellStyle name="Normal 2 2 4 2 6 22" xfId="21721" xr:uid="{00000000-0005-0000-0000-0000415A0000}"/>
    <cellStyle name="Normal 2 2 4 2 6 3" xfId="21722" xr:uid="{00000000-0005-0000-0000-0000425A0000}"/>
    <cellStyle name="Normal 2 2 4 2 6 3 2" xfId="21723" xr:uid="{00000000-0005-0000-0000-0000435A0000}"/>
    <cellStyle name="Normal 2 2 4 2 6 4" xfId="21724" xr:uid="{00000000-0005-0000-0000-0000445A0000}"/>
    <cellStyle name="Normal 2 2 4 2 6 4 2" xfId="21725" xr:uid="{00000000-0005-0000-0000-0000455A0000}"/>
    <cellStyle name="Normal 2 2 4 2 6 5" xfId="21726" xr:uid="{00000000-0005-0000-0000-0000465A0000}"/>
    <cellStyle name="Normal 2 2 4 2 6 5 2" xfId="21727" xr:uid="{00000000-0005-0000-0000-0000475A0000}"/>
    <cellStyle name="Normal 2 2 4 2 6 6" xfId="21728" xr:uid="{00000000-0005-0000-0000-0000485A0000}"/>
    <cellStyle name="Normal 2 2 4 2 6 6 2" xfId="21729" xr:uid="{00000000-0005-0000-0000-0000495A0000}"/>
    <cellStyle name="Normal 2 2 4 2 6 7" xfId="21730" xr:uid="{00000000-0005-0000-0000-00004A5A0000}"/>
    <cellStyle name="Normal 2 2 4 2 6 7 2" xfId="21731" xr:uid="{00000000-0005-0000-0000-00004B5A0000}"/>
    <cellStyle name="Normal 2 2 4 2 6 8" xfId="21732" xr:uid="{00000000-0005-0000-0000-00004C5A0000}"/>
    <cellStyle name="Normal 2 2 4 2 6 8 2" xfId="21733" xr:uid="{00000000-0005-0000-0000-00004D5A0000}"/>
    <cellStyle name="Normal 2 2 4 2 6 9" xfId="21734" xr:uid="{00000000-0005-0000-0000-00004E5A0000}"/>
    <cellStyle name="Normal 2 2 4 2 6 9 2" xfId="21735" xr:uid="{00000000-0005-0000-0000-00004F5A0000}"/>
    <cellStyle name="Normal 2 2 4 2 7" xfId="21736" xr:uid="{00000000-0005-0000-0000-0000505A0000}"/>
    <cellStyle name="Normal 2 2 4 2 7 10" xfId="21737" xr:uid="{00000000-0005-0000-0000-0000515A0000}"/>
    <cellStyle name="Normal 2 2 4 2 7 10 2" xfId="21738" xr:uid="{00000000-0005-0000-0000-0000525A0000}"/>
    <cellStyle name="Normal 2 2 4 2 7 11" xfId="21739" xr:uid="{00000000-0005-0000-0000-0000535A0000}"/>
    <cellStyle name="Normal 2 2 4 2 7 11 2" xfId="21740" xr:uid="{00000000-0005-0000-0000-0000545A0000}"/>
    <cellStyle name="Normal 2 2 4 2 7 12" xfId="21741" xr:uid="{00000000-0005-0000-0000-0000555A0000}"/>
    <cellStyle name="Normal 2 2 4 2 7 12 2" xfId="21742" xr:uid="{00000000-0005-0000-0000-0000565A0000}"/>
    <cellStyle name="Normal 2 2 4 2 7 13" xfId="21743" xr:uid="{00000000-0005-0000-0000-0000575A0000}"/>
    <cellStyle name="Normal 2 2 4 2 7 13 2" xfId="21744" xr:uid="{00000000-0005-0000-0000-0000585A0000}"/>
    <cellStyle name="Normal 2 2 4 2 7 14" xfId="21745" xr:uid="{00000000-0005-0000-0000-0000595A0000}"/>
    <cellStyle name="Normal 2 2 4 2 7 14 2" xfId="21746" xr:uid="{00000000-0005-0000-0000-00005A5A0000}"/>
    <cellStyle name="Normal 2 2 4 2 7 15" xfId="21747" xr:uid="{00000000-0005-0000-0000-00005B5A0000}"/>
    <cellStyle name="Normal 2 2 4 2 7 15 2" xfId="21748" xr:uid="{00000000-0005-0000-0000-00005C5A0000}"/>
    <cellStyle name="Normal 2 2 4 2 7 16" xfId="21749" xr:uid="{00000000-0005-0000-0000-00005D5A0000}"/>
    <cellStyle name="Normal 2 2 4 2 7 16 2" xfId="21750" xr:uid="{00000000-0005-0000-0000-00005E5A0000}"/>
    <cellStyle name="Normal 2 2 4 2 7 17" xfId="21751" xr:uid="{00000000-0005-0000-0000-00005F5A0000}"/>
    <cellStyle name="Normal 2 2 4 2 7 17 2" xfId="21752" xr:uid="{00000000-0005-0000-0000-0000605A0000}"/>
    <cellStyle name="Normal 2 2 4 2 7 18" xfId="21753" xr:uid="{00000000-0005-0000-0000-0000615A0000}"/>
    <cellStyle name="Normal 2 2 4 2 7 18 2" xfId="21754" xr:uid="{00000000-0005-0000-0000-0000625A0000}"/>
    <cellStyle name="Normal 2 2 4 2 7 19" xfId="21755" xr:uid="{00000000-0005-0000-0000-0000635A0000}"/>
    <cellStyle name="Normal 2 2 4 2 7 19 2" xfId="21756" xr:uid="{00000000-0005-0000-0000-0000645A0000}"/>
    <cellStyle name="Normal 2 2 4 2 7 2" xfId="21757" xr:uid="{00000000-0005-0000-0000-0000655A0000}"/>
    <cellStyle name="Normal 2 2 4 2 7 2 2" xfId="21758" xr:uid="{00000000-0005-0000-0000-0000665A0000}"/>
    <cellStyle name="Normal 2 2 4 2 7 20" xfId="21759" xr:uid="{00000000-0005-0000-0000-0000675A0000}"/>
    <cellStyle name="Normal 2 2 4 2 7 20 2" xfId="21760" xr:uid="{00000000-0005-0000-0000-0000685A0000}"/>
    <cellStyle name="Normal 2 2 4 2 7 21" xfId="21761" xr:uid="{00000000-0005-0000-0000-0000695A0000}"/>
    <cellStyle name="Normal 2 2 4 2 7 21 2" xfId="21762" xr:uid="{00000000-0005-0000-0000-00006A5A0000}"/>
    <cellStyle name="Normal 2 2 4 2 7 22" xfId="21763" xr:uid="{00000000-0005-0000-0000-00006B5A0000}"/>
    <cellStyle name="Normal 2 2 4 2 7 3" xfId="21764" xr:uid="{00000000-0005-0000-0000-00006C5A0000}"/>
    <cellStyle name="Normal 2 2 4 2 7 3 2" xfId="21765" xr:uid="{00000000-0005-0000-0000-00006D5A0000}"/>
    <cellStyle name="Normal 2 2 4 2 7 4" xfId="21766" xr:uid="{00000000-0005-0000-0000-00006E5A0000}"/>
    <cellStyle name="Normal 2 2 4 2 7 4 2" xfId="21767" xr:uid="{00000000-0005-0000-0000-00006F5A0000}"/>
    <cellStyle name="Normal 2 2 4 2 7 5" xfId="21768" xr:uid="{00000000-0005-0000-0000-0000705A0000}"/>
    <cellStyle name="Normal 2 2 4 2 7 5 2" xfId="21769" xr:uid="{00000000-0005-0000-0000-0000715A0000}"/>
    <cellStyle name="Normal 2 2 4 2 7 6" xfId="21770" xr:uid="{00000000-0005-0000-0000-0000725A0000}"/>
    <cellStyle name="Normal 2 2 4 2 7 6 2" xfId="21771" xr:uid="{00000000-0005-0000-0000-0000735A0000}"/>
    <cellStyle name="Normal 2 2 4 2 7 7" xfId="21772" xr:uid="{00000000-0005-0000-0000-0000745A0000}"/>
    <cellStyle name="Normal 2 2 4 2 7 7 2" xfId="21773" xr:uid="{00000000-0005-0000-0000-0000755A0000}"/>
    <cellStyle name="Normal 2 2 4 2 7 8" xfId="21774" xr:uid="{00000000-0005-0000-0000-0000765A0000}"/>
    <cellStyle name="Normal 2 2 4 2 7 8 2" xfId="21775" xr:uid="{00000000-0005-0000-0000-0000775A0000}"/>
    <cellStyle name="Normal 2 2 4 2 7 9" xfId="21776" xr:uid="{00000000-0005-0000-0000-0000785A0000}"/>
    <cellStyle name="Normal 2 2 4 2 7 9 2" xfId="21777" xr:uid="{00000000-0005-0000-0000-0000795A0000}"/>
    <cellStyle name="Normal 2 2 4 2 8" xfId="21778" xr:uid="{00000000-0005-0000-0000-00007A5A0000}"/>
    <cellStyle name="Normal 2 2 4 2 8 2" xfId="21779" xr:uid="{00000000-0005-0000-0000-00007B5A0000}"/>
    <cellStyle name="Normal 2 2 4 2 9" xfId="21780" xr:uid="{00000000-0005-0000-0000-00007C5A0000}"/>
    <cellStyle name="Normal 2 2 4 2 9 2" xfId="21781" xr:uid="{00000000-0005-0000-0000-00007D5A0000}"/>
    <cellStyle name="Normal 2 2 4 20" xfId="21782" xr:uid="{00000000-0005-0000-0000-00007E5A0000}"/>
    <cellStyle name="Normal 2 2 4 20 2" xfId="21783" xr:uid="{00000000-0005-0000-0000-00007F5A0000}"/>
    <cellStyle name="Normal 2 2 4 21" xfId="21784" xr:uid="{00000000-0005-0000-0000-0000805A0000}"/>
    <cellStyle name="Normal 2 2 4 21 2" xfId="21785" xr:uid="{00000000-0005-0000-0000-0000815A0000}"/>
    <cellStyle name="Normal 2 2 4 22" xfId="21786" xr:uid="{00000000-0005-0000-0000-0000825A0000}"/>
    <cellStyle name="Normal 2 2 4 22 2" xfId="21787" xr:uid="{00000000-0005-0000-0000-0000835A0000}"/>
    <cellStyle name="Normal 2 2 4 23" xfId="21788" xr:uid="{00000000-0005-0000-0000-0000845A0000}"/>
    <cellStyle name="Normal 2 2 4 23 2" xfId="21789" xr:uid="{00000000-0005-0000-0000-0000855A0000}"/>
    <cellStyle name="Normal 2 2 4 24" xfId="21790" xr:uid="{00000000-0005-0000-0000-0000865A0000}"/>
    <cellStyle name="Normal 2 2 4 24 2" xfId="21791" xr:uid="{00000000-0005-0000-0000-0000875A0000}"/>
    <cellStyle name="Normal 2 2 4 25" xfId="21792" xr:uid="{00000000-0005-0000-0000-0000885A0000}"/>
    <cellStyle name="Normal 2 2 4 25 2" xfId="21793" xr:uid="{00000000-0005-0000-0000-0000895A0000}"/>
    <cellStyle name="Normal 2 2 4 26" xfId="21794" xr:uid="{00000000-0005-0000-0000-00008A5A0000}"/>
    <cellStyle name="Normal 2 2 4 26 2" xfId="21795" xr:uid="{00000000-0005-0000-0000-00008B5A0000}"/>
    <cellStyle name="Normal 2 2 4 27" xfId="21796" xr:uid="{00000000-0005-0000-0000-00008C5A0000}"/>
    <cellStyle name="Normal 2 2 4 27 2" xfId="21797" xr:uid="{00000000-0005-0000-0000-00008D5A0000}"/>
    <cellStyle name="Normal 2 2 4 28" xfId="21798" xr:uid="{00000000-0005-0000-0000-00008E5A0000}"/>
    <cellStyle name="Normal 2 2 4 28 2" xfId="21799" xr:uid="{00000000-0005-0000-0000-00008F5A0000}"/>
    <cellStyle name="Normal 2 2 4 29" xfId="21800" xr:uid="{00000000-0005-0000-0000-0000905A0000}"/>
    <cellStyle name="Normal 2 2 4 3" xfId="21801" xr:uid="{00000000-0005-0000-0000-0000915A0000}"/>
    <cellStyle name="Normal 2 2 4 3 10" xfId="21802" xr:uid="{00000000-0005-0000-0000-0000925A0000}"/>
    <cellStyle name="Normal 2 2 4 3 10 2" xfId="21803" xr:uid="{00000000-0005-0000-0000-0000935A0000}"/>
    <cellStyle name="Normal 2 2 4 3 11" xfId="21804" xr:uid="{00000000-0005-0000-0000-0000945A0000}"/>
    <cellStyle name="Normal 2 2 4 3 11 2" xfId="21805" xr:uid="{00000000-0005-0000-0000-0000955A0000}"/>
    <cellStyle name="Normal 2 2 4 3 12" xfId="21806" xr:uid="{00000000-0005-0000-0000-0000965A0000}"/>
    <cellStyle name="Normal 2 2 4 3 12 2" xfId="21807" xr:uid="{00000000-0005-0000-0000-0000975A0000}"/>
    <cellStyle name="Normal 2 2 4 3 13" xfId="21808" xr:uid="{00000000-0005-0000-0000-0000985A0000}"/>
    <cellStyle name="Normal 2 2 4 3 13 2" xfId="21809" xr:uid="{00000000-0005-0000-0000-0000995A0000}"/>
    <cellStyle name="Normal 2 2 4 3 14" xfId="21810" xr:uid="{00000000-0005-0000-0000-00009A5A0000}"/>
    <cellStyle name="Normal 2 2 4 3 14 2" xfId="21811" xr:uid="{00000000-0005-0000-0000-00009B5A0000}"/>
    <cellStyle name="Normal 2 2 4 3 15" xfId="21812" xr:uid="{00000000-0005-0000-0000-00009C5A0000}"/>
    <cellStyle name="Normal 2 2 4 3 15 2" xfId="21813" xr:uid="{00000000-0005-0000-0000-00009D5A0000}"/>
    <cellStyle name="Normal 2 2 4 3 16" xfId="21814" xr:uid="{00000000-0005-0000-0000-00009E5A0000}"/>
    <cellStyle name="Normal 2 2 4 3 16 2" xfId="21815" xr:uid="{00000000-0005-0000-0000-00009F5A0000}"/>
    <cellStyle name="Normal 2 2 4 3 17" xfId="21816" xr:uid="{00000000-0005-0000-0000-0000A05A0000}"/>
    <cellStyle name="Normal 2 2 4 3 17 2" xfId="21817" xr:uid="{00000000-0005-0000-0000-0000A15A0000}"/>
    <cellStyle name="Normal 2 2 4 3 18" xfId="21818" xr:uid="{00000000-0005-0000-0000-0000A25A0000}"/>
    <cellStyle name="Normal 2 2 4 3 18 2" xfId="21819" xr:uid="{00000000-0005-0000-0000-0000A35A0000}"/>
    <cellStyle name="Normal 2 2 4 3 19" xfId="21820" xr:uid="{00000000-0005-0000-0000-0000A45A0000}"/>
    <cellStyle name="Normal 2 2 4 3 19 2" xfId="21821" xr:uid="{00000000-0005-0000-0000-0000A55A0000}"/>
    <cellStyle name="Normal 2 2 4 3 2" xfId="21822" xr:uid="{00000000-0005-0000-0000-0000A65A0000}"/>
    <cellStyle name="Normal 2 2 4 3 2 10" xfId="21823" xr:uid="{00000000-0005-0000-0000-0000A75A0000}"/>
    <cellStyle name="Normal 2 2 4 3 2 10 2" xfId="21824" xr:uid="{00000000-0005-0000-0000-0000A85A0000}"/>
    <cellStyle name="Normal 2 2 4 3 2 11" xfId="21825" xr:uid="{00000000-0005-0000-0000-0000A95A0000}"/>
    <cellStyle name="Normal 2 2 4 3 2 11 2" xfId="21826" xr:uid="{00000000-0005-0000-0000-0000AA5A0000}"/>
    <cellStyle name="Normal 2 2 4 3 2 12" xfId="21827" xr:uid="{00000000-0005-0000-0000-0000AB5A0000}"/>
    <cellStyle name="Normal 2 2 4 3 2 12 2" xfId="21828" xr:uid="{00000000-0005-0000-0000-0000AC5A0000}"/>
    <cellStyle name="Normal 2 2 4 3 2 13" xfId="21829" xr:uid="{00000000-0005-0000-0000-0000AD5A0000}"/>
    <cellStyle name="Normal 2 2 4 3 2 13 2" xfId="21830" xr:uid="{00000000-0005-0000-0000-0000AE5A0000}"/>
    <cellStyle name="Normal 2 2 4 3 2 14" xfId="21831" xr:uid="{00000000-0005-0000-0000-0000AF5A0000}"/>
    <cellStyle name="Normal 2 2 4 3 2 14 2" xfId="21832" xr:uid="{00000000-0005-0000-0000-0000B05A0000}"/>
    <cellStyle name="Normal 2 2 4 3 2 15" xfId="21833" xr:uid="{00000000-0005-0000-0000-0000B15A0000}"/>
    <cellStyle name="Normal 2 2 4 3 2 15 2" xfId="21834" xr:uid="{00000000-0005-0000-0000-0000B25A0000}"/>
    <cellStyle name="Normal 2 2 4 3 2 16" xfId="21835" xr:uid="{00000000-0005-0000-0000-0000B35A0000}"/>
    <cellStyle name="Normal 2 2 4 3 2 16 2" xfId="21836" xr:uid="{00000000-0005-0000-0000-0000B45A0000}"/>
    <cellStyle name="Normal 2 2 4 3 2 17" xfId="21837" xr:uid="{00000000-0005-0000-0000-0000B55A0000}"/>
    <cellStyle name="Normal 2 2 4 3 2 17 2" xfId="21838" xr:uid="{00000000-0005-0000-0000-0000B65A0000}"/>
    <cellStyle name="Normal 2 2 4 3 2 18" xfId="21839" xr:uid="{00000000-0005-0000-0000-0000B75A0000}"/>
    <cellStyle name="Normal 2 2 4 3 2 18 2" xfId="21840" xr:uid="{00000000-0005-0000-0000-0000B85A0000}"/>
    <cellStyle name="Normal 2 2 4 3 2 19" xfId="21841" xr:uid="{00000000-0005-0000-0000-0000B95A0000}"/>
    <cellStyle name="Normal 2 2 4 3 2 19 2" xfId="21842" xr:uid="{00000000-0005-0000-0000-0000BA5A0000}"/>
    <cellStyle name="Normal 2 2 4 3 2 2" xfId="21843" xr:uid="{00000000-0005-0000-0000-0000BB5A0000}"/>
    <cellStyle name="Normal 2 2 4 3 2 2 10" xfId="21844" xr:uid="{00000000-0005-0000-0000-0000BC5A0000}"/>
    <cellStyle name="Normal 2 2 4 3 2 2 10 2" xfId="21845" xr:uid="{00000000-0005-0000-0000-0000BD5A0000}"/>
    <cellStyle name="Normal 2 2 4 3 2 2 11" xfId="21846" xr:uid="{00000000-0005-0000-0000-0000BE5A0000}"/>
    <cellStyle name="Normal 2 2 4 3 2 2 11 2" xfId="21847" xr:uid="{00000000-0005-0000-0000-0000BF5A0000}"/>
    <cellStyle name="Normal 2 2 4 3 2 2 12" xfId="21848" xr:uid="{00000000-0005-0000-0000-0000C05A0000}"/>
    <cellStyle name="Normal 2 2 4 3 2 2 12 2" xfId="21849" xr:uid="{00000000-0005-0000-0000-0000C15A0000}"/>
    <cellStyle name="Normal 2 2 4 3 2 2 13" xfId="21850" xr:uid="{00000000-0005-0000-0000-0000C25A0000}"/>
    <cellStyle name="Normal 2 2 4 3 2 2 13 2" xfId="21851" xr:uid="{00000000-0005-0000-0000-0000C35A0000}"/>
    <cellStyle name="Normal 2 2 4 3 2 2 14" xfId="21852" xr:uid="{00000000-0005-0000-0000-0000C45A0000}"/>
    <cellStyle name="Normal 2 2 4 3 2 2 14 2" xfId="21853" xr:uid="{00000000-0005-0000-0000-0000C55A0000}"/>
    <cellStyle name="Normal 2 2 4 3 2 2 15" xfId="21854" xr:uid="{00000000-0005-0000-0000-0000C65A0000}"/>
    <cellStyle name="Normal 2 2 4 3 2 2 15 2" xfId="21855" xr:uid="{00000000-0005-0000-0000-0000C75A0000}"/>
    <cellStyle name="Normal 2 2 4 3 2 2 16" xfId="21856" xr:uid="{00000000-0005-0000-0000-0000C85A0000}"/>
    <cellStyle name="Normal 2 2 4 3 2 2 16 2" xfId="21857" xr:uid="{00000000-0005-0000-0000-0000C95A0000}"/>
    <cellStyle name="Normal 2 2 4 3 2 2 17" xfId="21858" xr:uid="{00000000-0005-0000-0000-0000CA5A0000}"/>
    <cellStyle name="Normal 2 2 4 3 2 2 17 2" xfId="21859" xr:uid="{00000000-0005-0000-0000-0000CB5A0000}"/>
    <cellStyle name="Normal 2 2 4 3 2 2 18" xfId="21860" xr:uid="{00000000-0005-0000-0000-0000CC5A0000}"/>
    <cellStyle name="Normal 2 2 4 3 2 2 18 2" xfId="21861" xr:uid="{00000000-0005-0000-0000-0000CD5A0000}"/>
    <cellStyle name="Normal 2 2 4 3 2 2 19" xfId="21862" xr:uid="{00000000-0005-0000-0000-0000CE5A0000}"/>
    <cellStyle name="Normal 2 2 4 3 2 2 19 2" xfId="21863" xr:uid="{00000000-0005-0000-0000-0000CF5A0000}"/>
    <cellStyle name="Normal 2 2 4 3 2 2 2" xfId="21864" xr:uid="{00000000-0005-0000-0000-0000D05A0000}"/>
    <cellStyle name="Normal 2 2 4 3 2 2 2 2" xfId="21865" xr:uid="{00000000-0005-0000-0000-0000D15A0000}"/>
    <cellStyle name="Normal 2 2 4 3 2 2 20" xfId="21866" xr:uid="{00000000-0005-0000-0000-0000D25A0000}"/>
    <cellStyle name="Normal 2 2 4 3 2 2 20 2" xfId="21867" xr:uid="{00000000-0005-0000-0000-0000D35A0000}"/>
    <cellStyle name="Normal 2 2 4 3 2 2 21" xfId="21868" xr:uid="{00000000-0005-0000-0000-0000D45A0000}"/>
    <cellStyle name="Normal 2 2 4 3 2 2 21 2" xfId="21869" xr:uid="{00000000-0005-0000-0000-0000D55A0000}"/>
    <cellStyle name="Normal 2 2 4 3 2 2 22" xfId="21870" xr:uid="{00000000-0005-0000-0000-0000D65A0000}"/>
    <cellStyle name="Normal 2 2 4 3 2 2 3" xfId="21871" xr:uid="{00000000-0005-0000-0000-0000D75A0000}"/>
    <cellStyle name="Normal 2 2 4 3 2 2 3 2" xfId="21872" xr:uid="{00000000-0005-0000-0000-0000D85A0000}"/>
    <cellStyle name="Normal 2 2 4 3 2 2 4" xfId="21873" xr:uid="{00000000-0005-0000-0000-0000D95A0000}"/>
    <cellStyle name="Normal 2 2 4 3 2 2 4 2" xfId="21874" xr:uid="{00000000-0005-0000-0000-0000DA5A0000}"/>
    <cellStyle name="Normal 2 2 4 3 2 2 5" xfId="21875" xr:uid="{00000000-0005-0000-0000-0000DB5A0000}"/>
    <cellStyle name="Normal 2 2 4 3 2 2 5 2" xfId="21876" xr:uid="{00000000-0005-0000-0000-0000DC5A0000}"/>
    <cellStyle name="Normal 2 2 4 3 2 2 6" xfId="21877" xr:uid="{00000000-0005-0000-0000-0000DD5A0000}"/>
    <cellStyle name="Normal 2 2 4 3 2 2 6 2" xfId="21878" xr:uid="{00000000-0005-0000-0000-0000DE5A0000}"/>
    <cellStyle name="Normal 2 2 4 3 2 2 7" xfId="21879" xr:uid="{00000000-0005-0000-0000-0000DF5A0000}"/>
    <cellStyle name="Normal 2 2 4 3 2 2 7 2" xfId="21880" xr:uid="{00000000-0005-0000-0000-0000E05A0000}"/>
    <cellStyle name="Normal 2 2 4 3 2 2 8" xfId="21881" xr:uid="{00000000-0005-0000-0000-0000E15A0000}"/>
    <cellStyle name="Normal 2 2 4 3 2 2 8 2" xfId="21882" xr:uid="{00000000-0005-0000-0000-0000E25A0000}"/>
    <cellStyle name="Normal 2 2 4 3 2 2 9" xfId="21883" xr:uid="{00000000-0005-0000-0000-0000E35A0000}"/>
    <cellStyle name="Normal 2 2 4 3 2 2 9 2" xfId="21884" xr:uid="{00000000-0005-0000-0000-0000E45A0000}"/>
    <cellStyle name="Normal 2 2 4 3 2 20" xfId="21885" xr:uid="{00000000-0005-0000-0000-0000E55A0000}"/>
    <cellStyle name="Normal 2 2 4 3 2 20 2" xfId="21886" xr:uid="{00000000-0005-0000-0000-0000E65A0000}"/>
    <cellStyle name="Normal 2 2 4 3 2 21" xfId="21887" xr:uid="{00000000-0005-0000-0000-0000E75A0000}"/>
    <cellStyle name="Normal 2 2 4 3 2 21 2" xfId="21888" xr:uid="{00000000-0005-0000-0000-0000E85A0000}"/>
    <cellStyle name="Normal 2 2 4 3 2 22" xfId="21889" xr:uid="{00000000-0005-0000-0000-0000E95A0000}"/>
    <cellStyle name="Normal 2 2 4 3 2 22 2" xfId="21890" xr:uid="{00000000-0005-0000-0000-0000EA5A0000}"/>
    <cellStyle name="Normal 2 2 4 3 2 23" xfId="21891" xr:uid="{00000000-0005-0000-0000-0000EB5A0000}"/>
    <cellStyle name="Normal 2 2 4 3 2 23 2" xfId="21892" xr:uid="{00000000-0005-0000-0000-0000EC5A0000}"/>
    <cellStyle name="Normal 2 2 4 3 2 24" xfId="21893" xr:uid="{00000000-0005-0000-0000-0000ED5A0000}"/>
    <cellStyle name="Normal 2 2 4 3 2 3" xfId="21894" xr:uid="{00000000-0005-0000-0000-0000EE5A0000}"/>
    <cellStyle name="Normal 2 2 4 3 2 3 10" xfId="21895" xr:uid="{00000000-0005-0000-0000-0000EF5A0000}"/>
    <cellStyle name="Normal 2 2 4 3 2 3 10 2" xfId="21896" xr:uid="{00000000-0005-0000-0000-0000F05A0000}"/>
    <cellStyle name="Normal 2 2 4 3 2 3 11" xfId="21897" xr:uid="{00000000-0005-0000-0000-0000F15A0000}"/>
    <cellStyle name="Normal 2 2 4 3 2 3 11 2" xfId="21898" xr:uid="{00000000-0005-0000-0000-0000F25A0000}"/>
    <cellStyle name="Normal 2 2 4 3 2 3 12" xfId="21899" xr:uid="{00000000-0005-0000-0000-0000F35A0000}"/>
    <cellStyle name="Normal 2 2 4 3 2 3 12 2" xfId="21900" xr:uid="{00000000-0005-0000-0000-0000F45A0000}"/>
    <cellStyle name="Normal 2 2 4 3 2 3 13" xfId="21901" xr:uid="{00000000-0005-0000-0000-0000F55A0000}"/>
    <cellStyle name="Normal 2 2 4 3 2 3 13 2" xfId="21902" xr:uid="{00000000-0005-0000-0000-0000F65A0000}"/>
    <cellStyle name="Normal 2 2 4 3 2 3 14" xfId="21903" xr:uid="{00000000-0005-0000-0000-0000F75A0000}"/>
    <cellStyle name="Normal 2 2 4 3 2 3 14 2" xfId="21904" xr:uid="{00000000-0005-0000-0000-0000F85A0000}"/>
    <cellStyle name="Normal 2 2 4 3 2 3 15" xfId="21905" xr:uid="{00000000-0005-0000-0000-0000F95A0000}"/>
    <cellStyle name="Normal 2 2 4 3 2 3 15 2" xfId="21906" xr:uid="{00000000-0005-0000-0000-0000FA5A0000}"/>
    <cellStyle name="Normal 2 2 4 3 2 3 16" xfId="21907" xr:uid="{00000000-0005-0000-0000-0000FB5A0000}"/>
    <cellStyle name="Normal 2 2 4 3 2 3 16 2" xfId="21908" xr:uid="{00000000-0005-0000-0000-0000FC5A0000}"/>
    <cellStyle name="Normal 2 2 4 3 2 3 17" xfId="21909" xr:uid="{00000000-0005-0000-0000-0000FD5A0000}"/>
    <cellStyle name="Normal 2 2 4 3 2 3 17 2" xfId="21910" xr:uid="{00000000-0005-0000-0000-0000FE5A0000}"/>
    <cellStyle name="Normal 2 2 4 3 2 3 18" xfId="21911" xr:uid="{00000000-0005-0000-0000-0000FF5A0000}"/>
    <cellStyle name="Normal 2 2 4 3 2 3 18 2" xfId="21912" xr:uid="{00000000-0005-0000-0000-0000005B0000}"/>
    <cellStyle name="Normal 2 2 4 3 2 3 19" xfId="21913" xr:uid="{00000000-0005-0000-0000-0000015B0000}"/>
    <cellStyle name="Normal 2 2 4 3 2 3 19 2" xfId="21914" xr:uid="{00000000-0005-0000-0000-0000025B0000}"/>
    <cellStyle name="Normal 2 2 4 3 2 3 2" xfId="21915" xr:uid="{00000000-0005-0000-0000-0000035B0000}"/>
    <cellStyle name="Normal 2 2 4 3 2 3 2 2" xfId="21916" xr:uid="{00000000-0005-0000-0000-0000045B0000}"/>
    <cellStyle name="Normal 2 2 4 3 2 3 20" xfId="21917" xr:uid="{00000000-0005-0000-0000-0000055B0000}"/>
    <cellStyle name="Normal 2 2 4 3 2 3 20 2" xfId="21918" xr:uid="{00000000-0005-0000-0000-0000065B0000}"/>
    <cellStyle name="Normal 2 2 4 3 2 3 21" xfId="21919" xr:uid="{00000000-0005-0000-0000-0000075B0000}"/>
    <cellStyle name="Normal 2 2 4 3 2 3 21 2" xfId="21920" xr:uid="{00000000-0005-0000-0000-0000085B0000}"/>
    <cellStyle name="Normal 2 2 4 3 2 3 22" xfId="21921" xr:uid="{00000000-0005-0000-0000-0000095B0000}"/>
    <cellStyle name="Normal 2 2 4 3 2 3 3" xfId="21922" xr:uid="{00000000-0005-0000-0000-00000A5B0000}"/>
    <cellStyle name="Normal 2 2 4 3 2 3 3 2" xfId="21923" xr:uid="{00000000-0005-0000-0000-00000B5B0000}"/>
    <cellStyle name="Normal 2 2 4 3 2 3 4" xfId="21924" xr:uid="{00000000-0005-0000-0000-00000C5B0000}"/>
    <cellStyle name="Normal 2 2 4 3 2 3 4 2" xfId="21925" xr:uid="{00000000-0005-0000-0000-00000D5B0000}"/>
    <cellStyle name="Normal 2 2 4 3 2 3 5" xfId="21926" xr:uid="{00000000-0005-0000-0000-00000E5B0000}"/>
    <cellStyle name="Normal 2 2 4 3 2 3 5 2" xfId="21927" xr:uid="{00000000-0005-0000-0000-00000F5B0000}"/>
    <cellStyle name="Normal 2 2 4 3 2 3 6" xfId="21928" xr:uid="{00000000-0005-0000-0000-0000105B0000}"/>
    <cellStyle name="Normal 2 2 4 3 2 3 6 2" xfId="21929" xr:uid="{00000000-0005-0000-0000-0000115B0000}"/>
    <cellStyle name="Normal 2 2 4 3 2 3 7" xfId="21930" xr:uid="{00000000-0005-0000-0000-0000125B0000}"/>
    <cellStyle name="Normal 2 2 4 3 2 3 7 2" xfId="21931" xr:uid="{00000000-0005-0000-0000-0000135B0000}"/>
    <cellStyle name="Normal 2 2 4 3 2 3 8" xfId="21932" xr:uid="{00000000-0005-0000-0000-0000145B0000}"/>
    <cellStyle name="Normal 2 2 4 3 2 3 8 2" xfId="21933" xr:uid="{00000000-0005-0000-0000-0000155B0000}"/>
    <cellStyle name="Normal 2 2 4 3 2 3 9" xfId="21934" xr:uid="{00000000-0005-0000-0000-0000165B0000}"/>
    <cellStyle name="Normal 2 2 4 3 2 3 9 2" xfId="21935" xr:uid="{00000000-0005-0000-0000-0000175B0000}"/>
    <cellStyle name="Normal 2 2 4 3 2 4" xfId="21936" xr:uid="{00000000-0005-0000-0000-0000185B0000}"/>
    <cellStyle name="Normal 2 2 4 3 2 4 2" xfId="21937" xr:uid="{00000000-0005-0000-0000-0000195B0000}"/>
    <cellStyle name="Normal 2 2 4 3 2 5" xfId="21938" xr:uid="{00000000-0005-0000-0000-00001A5B0000}"/>
    <cellStyle name="Normal 2 2 4 3 2 5 2" xfId="21939" xr:uid="{00000000-0005-0000-0000-00001B5B0000}"/>
    <cellStyle name="Normal 2 2 4 3 2 6" xfId="21940" xr:uid="{00000000-0005-0000-0000-00001C5B0000}"/>
    <cellStyle name="Normal 2 2 4 3 2 6 2" xfId="21941" xr:uid="{00000000-0005-0000-0000-00001D5B0000}"/>
    <cellStyle name="Normal 2 2 4 3 2 7" xfId="21942" xr:uid="{00000000-0005-0000-0000-00001E5B0000}"/>
    <cellStyle name="Normal 2 2 4 3 2 7 2" xfId="21943" xr:uid="{00000000-0005-0000-0000-00001F5B0000}"/>
    <cellStyle name="Normal 2 2 4 3 2 8" xfId="21944" xr:uid="{00000000-0005-0000-0000-0000205B0000}"/>
    <cellStyle name="Normal 2 2 4 3 2 8 2" xfId="21945" xr:uid="{00000000-0005-0000-0000-0000215B0000}"/>
    <cellStyle name="Normal 2 2 4 3 2 9" xfId="21946" xr:uid="{00000000-0005-0000-0000-0000225B0000}"/>
    <cellStyle name="Normal 2 2 4 3 2 9 2" xfId="21947" xr:uid="{00000000-0005-0000-0000-0000235B0000}"/>
    <cellStyle name="Normal 2 2 4 3 20" xfId="21948" xr:uid="{00000000-0005-0000-0000-0000245B0000}"/>
    <cellStyle name="Normal 2 2 4 3 20 2" xfId="21949" xr:uid="{00000000-0005-0000-0000-0000255B0000}"/>
    <cellStyle name="Normal 2 2 4 3 21" xfId="21950" xr:uid="{00000000-0005-0000-0000-0000265B0000}"/>
    <cellStyle name="Normal 2 2 4 3 21 2" xfId="21951" xr:uid="{00000000-0005-0000-0000-0000275B0000}"/>
    <cellStyle name="Normal 2 2 4 3 22" xfId="21952" xr:uid="{00000000-0005-0000-0000-0000285B0000}"/>
    <cellStyle name="Normal 2 2 4 3 22 2" xfId="21953" xr:uid="{00000000-0005-0000-0000-0000295B0000}"/>
    <cellStyle name="Normal 2 2 4 3 23" xfId="21954" xr:uid="{00000000-0005-0000-0000-00002A5B0000}"/>
    <cellStyle name="Normal 2 2 4 3 23 2" xfId="21955" xr:uid="{00000000-0005-0000-0000-00002B5B0000}"/>
    <cellStyle name="Normal 2 2 4 3 24" xfId="21956" xr:uid="{00000000-0005-0000-0000-00002C5B0000}"/>
    <cellStyle name="Normal 2 2 4 3 24 2" xfId="21957" xr:uid="{00000000-0005-0000-0000-00002D5B0000}"/>
    <cellStyle name="Normal 2 2 4 3 25" xfId="21958" xr:uid="{00000000-0005-0000-0000-00002E5B0000}"/>
    <cellStyle name="Normal 2 2 4 3 25 2" xfId="21959" xr:uid="{00000000-0005-0000-0000-00002F5B0000}"/>
    <cellStyle name="Normal 2 2 4 3 26" xfId="21960" xr:uid="{00000000-0005-0000-0000-0000305B0000}"/>
    <cellStyle name="Normal 2 2 4 3 26 2" xfId="21961" xr:uid="{00000000-0005-0000-0000-0000315B0000}"/>
    <cellStyle name="Normal 2 2 4 3 27" xfId="21962" xr:uid="{00000000-0005-0000-0000-0000325B0000}"/>
    <cellStyle name="Normal 2 2 4 3 3" xfId="21963" xr:uid="{00000000-0005-0000-0000-0000335B0000}"/>
    <cellStyle name="Normal 2 2 4 3 3 10" xfId="21964" xr:uid="{00000000-0005-0000-0000-0000345B0000}"/>
    <cellStyle name="Normal 2 2 4 3 3 10 2" xfId="21965" xr:uid="{00000000-0005-0000-0000-0000355B0000}"/>
    <cellStyle name="Normal 2 2 4 3 3 11" xfId="21966" xr:uid="{00000000-0005-0000-0000-0000365B0000}"/>
    <cellStyle name="Normal 2 2 4 3 3 11 2" xfId="21967" xr:uid="{00000000-0005-0000-0000-0000375B0000}"/>
    <cellStyle name="Normal 2 2 4 3 3 12" xfId="21968" xr:uid="{00000000-0005-0000-0000-0000385B0000}"/>
    <cellStyle name="Normal 2 2 4 3 3 12 2" xfId="21969" xr:uid="{00000000-0005-0000-0000-0000395B0000}"/>
    <cellStyle name="Normal 2 2 4 3 3 13" xfId="21970" xr:uid="{00000000-0005-0000-0000-00003A5B0000}"/>
    <cellStyle name="Normal 2 2 4 3 3 13 2" xfId="21971" xr:uid="{00000000-0005-0000-0000-00003B5B0000}"/>
    <cellStyle name="Normal 2 2 4 3 3 14" xfId="21972" xr:uid="{00000000-0005-0000-0000-00003C5B0000}"/>
    <cellStyle name="Normal 2 2 4 3 3 14 2" xfId="21973" xr:uid="{00000000-0005-0000-0000-00003D5B0000}"/>
    <cellStyle name="Normal 2 2 4 3 3 15" xfId="21974" xr:uid="{00000000-0005-0000-0000-00003E5B0000}"/>
    <cellStyle name="Normal 2 2 4 3 3 15 2" xfId="21975" xr:uid="{00000000-0005-0000-0000-00003F5B0000}"/>
    <cellStyle name="Normal 2 2 4 3 3 16" xfId="21976" xr:uid="{00000000-0005-0000-0000-0000405B0000}"/>
    <cellStyle name="Normal 2 2 4 3 3 16 2" xfId="21977" xr:uid="{00000000-0005-0000-0000-0000415B0000}"/>
    <cellStyle name="Normal 2 2 4 3 3 17" xfId="21978" xr:uid="{00000000-0005-0000-0000-0000425B0000}"/>
    <cellStyle name="Normal 2 2 4 3 3 17 2" xfId="21979" xr:uid="{00000000-0005-0000-0000-0000435B0000}"/>
    <cellStyle name="Normal 2 2 4 3 3 18" xfId="21980" xr:uid="{00000000-0005-0000-0000-0000445B0000}"/>
    <cellStyle name="Normal 2 2 4 3 3 18 2" xfId="21981" xr:uid="{00000000-0005-0000-0000-0000455B0000}"/>
    <cellStyle name="Normal 2 2 4 3 3 19" xfId="21982" xr:uid="{00000000-0005-0000-0000-0000465B0000}"/>
    <cellStyle name="Normal 2 2 4 3 3 19 2" xfId="21983" xr:uid="{00000000-0005-0000-0000-0000475B0000}"/>
    <cellStyle name="Normal 2 2 4 3 3 2" xfId="21984" xr:uid="{00000000-0005-0000-0000-0000485B0000}"/>
    <cellStyle name="Normal 2 2 4 3 3 2 10" xfId="21985" xr:uid="{00000000-0005-0000-0000-0000495B0000}"/>
    <cellStyle name="Normal 2 2 4 3 3 2 10 2" xfId="21986" xr:uid="{00000000-0005-0000-0000-00004A5B0000}"/>
    <cellStyle name="Normal 2 2 4 3 3 2 11" xfId="21987" xr:uid="{00000000-0005-0000-0000-00004B5B0000}"/>
    <cellStyle name="Normal 2 2 4 3 3 2 11 2" xfId="21988" xr:uid="{00000000-0005-0000-0000-00004C5B0000}"/>
    <cellStyle name="Normal 2 2 4 3 3 2 12" xfId="21989" xr:uid="{00000000-0005-0000-0000-00004D5B0000}"/>
    <cellStyle name="Normal 2 2 4 3 3 2 12 2" xfId="21990" xr:uid="{00000000-0005-0000-0000-00004E5B0000}"/>
    <cellStyle name="Normal 2 2 4 3 3 2 13" xfId="21991" xr:uid="{00000000-0005-0000-0000-00004F5B0000}"/>
    <cellStyle name="Normal 2 2 4 3 3 2 13 2" xfId="21992" xr:uid="{00000000-0005-0000-0000-0000505B0000}"/>
    <cellStyle name="Normal 2 2 4 3 3 2 14" xfId="21993" xr:uid="{00000000-0005-0000-0000-0000515B0000}"/>
    <cellStyle name="Normal 2 2 4 3 3 2 14 2" xfId="21994" xr:uid="{00000000-0005-0000-0000-0000525B0000}"/>
    <cellStyle name="Normal 2 2 4 3 3 2 15" xfId="21995" xr:uid="{00000000-0005-0000-0000-0000535B0000}"/>
    <cellStyle name="Normal 2 2 4 3 3 2 15 2" xfId="21996" xr:uid="{00000000-0005-0000-0000-0000545B0000}"/>
    <cellStyle name="Normal 2 2 4 3 3 2 16" xfId="21997" xr:uid="{00000000-0005-0000-0000-0000555B0000}"/>
    <cellStyle name="Normal 2 2 4 3 3 2 16 2" xfId="21998" xr:uid="{00000000-0005-0000-0000-0000565B0000}"/>
    <cellStyle name="Normal 2 2 4 3 3 2 17" xfId="21999" xr:uid="{00000000-0005-0000-0000-0000575B0000}"/>
    <cellStyle name="Normal 2 2 4 3 3 2 17 2" xfId="22000" xr:uid="{00000000-0005-0000-0000-0000585B0000}"/>
    <cellStyle name="Normal 2 2 4 3 3 2 18" xfId="22001" xr:uid="{00000000-0005-0000-0000-0000595B0000}"/>
    <cellStyle name="Normal 2 2 4 3 3 2 18 2" xfId="22002" xr:uid="{00000000-0005-0000-0000-00005A5B0000}"/>
    <cellStyle name="Normal 2 2 4 3 3 2 19" xfId="22003" xr:uid="{00000000-0005-0000-0000-00005B5B0000}"/>
    <cellStyle name="Normal 2 2 4 3 3 2 19 2" xfId="22004" xr:uid="{00000000-0005-0000-0000-00005C5B0000}"/>
    <cellStyle name="Normal 2 2 4 3 3 2 2" xfId="22005" xr:uid="{00000000-0005-0000-0000-00005D5B0000}"/>
    <cellStyle name="Normal 2 2 4 3 3 2 2 2" xfId="22006" xr:uid="{00000000-0005-0000-0000-00005E5B0000}"/>
    <cellStyle name="Normal 2 2 4 3 3 2 20" xfId="22007" xr:uid="{00000000-0005-0000-0000-00005F5B0000}"/>
    <cellStyle name="Normal 2 2 4 3 3 2 20 2" xfId="22008" xr:uid="{00000000-0005-0000-0000-0000605B0000}"/>
    <cellStyle name="Normal 2 2 4 3 3 2 21" xfId="22009" xr:uid="{00000000-0005-0000-0000-0000615B0000}"/>
    <cellStyle name="Normal 2 2 4 3 3 2 21 2" xfId="22010" xr:uid="{00000000-0005-0000-0000-0000625B0000}"/>
    <cellStyle name="Normal 2 2 4 3 3 2 22" xfId="22011" xr:uid="{00000000-0005-0000-0000-0000635B0000}"/>
    <cellStyle name="Normal 2 2 4 3 3 2 3" xfId="22012" xr:uid="{00000000-0005-0000-0000-0000645B0000}"/>
    <cellStyle name="Normal 2 2 4 3 3 2 3 2" xfId="22013" xr:uid="{00000000-0005-0000-0000-0000655B0000}"/>
    <cellStyle name="Normal 2 2 4 3 3 2 4" xfId="22014" xr:uid="{00000000-0005-0000-0000-0000665B0000}"/>
    <cellStyle name="Normal 2 2 4 3 3 2 4 2" xfId="22015" xr:uid="{00000000-0005-0000-0000-0000675B0000}"/>
    <cellStyle name="Normal 2 2 4 3 3 2 5" xfId="22016" xr:uid="{00000000-0005-0000-0000-0000685B0000}"/>
    <cellStyle name="Normal 2 2 4 3 3 2 5 2" xfId="22017" xr:uid="{00000000-0005-0000-0000-0000695B0000}"/>
    <cellStyle name="Normal 2 2 4 3 3 2 6" xfId="22018" xr:uid="{00000000-0005-0000-0000-00006A5B0000}"/>
    <cellStyle name="Normal 2 2 4 3 3 2 6 2" xfId="22019" xr:uid="{00000000-0005-0000-0000-00006B5B0000}"/>
    <cellStyle name="Normal 2 2 4 3 3 2 7" xfId="22020" xr:uid="{00000000-0005-0000-0000-00006C5B0000}"/>
    <cellStyle name="Normal 2 2 4 3 3 2 7 2" xfId="22021" xr:uid="{00000000-0005-0000-0000-00006D5B0000}"/>
    <cellStyle name="Normal 2 2 4 3 3 2 8" xfId="22022" xr:uid="{00000000-0005-0000-0000-00006E5B0000}"/>
    <cellStyle name="Normal 2 2 4 3 3 2 8 2" xfId="22023" xr:uid="{00000000-0005-0000-0000-00006F5B0000}"/>
    <cellStyle name="Normal 2 2 4 3 3 2 9" xfId="22024" xr:uid="{00000000-0005-0000-0000-0000705B0000}"/>
    <cellStyle name="Normal 2 2 4 3 3 2 9 2" xfId="22025" xr:uid="{00000000-0005-0000-0000-0000715B0000}"/>
    <cellStyle name="Normal 2 2 4 3 3 20" xfId="22026" xr:uid="{00000000-0005-0000-0000-0000725B0000}"/>
    <cellStyle name="Normal 2 2 4 3 3 20 2" xfId="22027" xr:uid="{00000000-0005-0000-0000-0000735B0000}"/>
    <cellStyle name="Normal 2 2 4 3 3 21" xfId="22028" xr:uid="{00000000-0005-0000-0000-0000745B0000}"/>
    <cellStyle name="Normal 2 2 4 3 3 21 2" xfId="22029" xr:uid="{00000000-0005-0000-0000-0000755B0000}"/>
    <cellStyle name="Normal 2 2 4 3 3 22" xfId="22030" xr:uid="{00000000-0005-0000-0000-0000765B0000}"/>
    <cellStyle name="Normal 2 2 4 3 3 22 2" xfId="22031" xr:uid="{00000000-0005-0000-0000-0000775B0000}"/>
    <cellStyle name="Normal 2 2 4 3 3 23" xfId="22032" xr:uid="{00000000-0005-0000-0000-0000785B0000}"/>
    <cellStyle name="Normal 2 2 4 3 3 23 2" xfId="22033" xr:uid="{00000000-0005-0000-0000-0000795B0000}"/>
    <cellStyle name="Normal 2 2 4 3 3 24" xfId="22034" xr:uid="{00000000-0005-0000-0000-00007A5B0000}"/>
    <cellStyle name="Normal 2 2 4 3 3 3" xfId="22035" xr:uid="{00000000-0005-0000-0000-00007B5B0000}"/>
    <cellStyle name="Normal 2 2 4 3 3 3 10" xfId="22036" xr:uid="{00000000-0005-0000-0000-00007C5B0000}"/>
    <cellStyle name="Normal 2 2 4 3 3 3 10 2" xfId="22037" xr:uid="{00000000-0005-0000-0000-00007D5B0000}"/>
    <cellStyle name="Normal 2 2 4 3 3 3 11" xfId="22038" xr:uid="{00000000-0005-0000-0000-00007E5B0000}"/>
    <cellStyle name="Normal 2 2 4 3 3 3 11 2" xfId="22039" xr:uid="{00000000-0005-0000-0000-00007F5B0000}"/>
    <cellStyle name="Normal 2 2 4 3 3 3 12" xfId="22040" xr:uid="{00000000-0005-0000-0000-0000805B0000}"/>
    <cellStyle name="Normal 2 2 4 3 3 3 12 2" xfId="22041" xr:uid="{00000000-0005-0000-0000-0000815B0000}"/>
    <cellStyle name="Normal 2 2 4 3 3 3 13" xfId="22042" xr:uid="{00000000-0005-0000-0000-0000825B0000}"/>
    <cellStyle name="Normal 2 2 4 3 3 3 13 2" xfId="22043" xr:uid="{00000000-0005-0000-0000-0000835B0000}"/>
    <cellStyle name="Normal 2 2 4 3 3 3 14" xfId="22044" xr:uid="{00000000-0005-0000-0000-0000845B0000}"/>
    <cellStyle name="Normal 2 2 4 3 3 3 14 2" xfId="22045" xr:uid="{00000000-0005-0000-0000-0000855B0000}"/>
    <cellStyle name="Normal 2 2 4 3 3 3 15" xfId="22046" xr:uid="{00000000-0005-0000-0000-0000865B0000}"/>
    <cellStyle name="Normal 2 2 4 3 3 3 15 2" xfId="22047" xr:uid="{00000000-0005-0000-0000-0000875B0000}"/>
    <cellStyle name="Normal 2 2 4 3 3 3 16" xfId="22048" xr:uid="{00000000-0005-0000-0000-0000885B0000}"/>
    <cellStyle name="Normal 2 2 4 3 3 3 16 2" xfId="22049" xr:uid="{00000000-0005-0000-0000-0000895B0000}"/>
    <cellStyle name="Normal 2 2 4 3 3 3 17" xfId="22050" xr:uid="{00000000-0005-0000-0000-00008A5B0000}"/>
    <cellStyle name="Normal 2 2 4 3 3 3 17 2" xfId="22051" xr:uid="{00000000-0005-0000-0000-00008B5B0000}"/>
    <cellStyle name="Normal 2 2 4 3 3 3 18" xfId="22052" xr:uid="{00000000-0005-0000-0000-00008C5B0000}"/>
    <cellStyle name="Normal 2 2 4 3 3 3 18 2" xfId="22053" xr:uid="{00000000-0005-0000-0000-00008D5B0000}"/>
    <cellStyle name="Normal 2 2 4 3 3 3 19" xfId="22054" xr:uid="{00000000-0005-0000-0000-00008E5B0000}"/>
    <cellStyle name="Normal 2 2 4 3 3 3 19 2" xfId="22055" xr:uid="{00000000-0005-0000-0000-00008F5B0000}"/>
    <cellStyle name="Normal 2 2 4 3 3 3 2" xfId="22056" xr:uid="{00000000-0005-0000-0000-0000905B0000}"/>
    <cellStyle name="Normal 2 2 4 3 3 3 2 2" xfId="22057" xr:uid="{00000000-0005-0000-0000-0000915B0000}"/>
    <cellStyle name="Normal 2 2 4 3 3 3 20" xfId="22058" xr:uid="{00000000-0005-0000-0000-0000925B0000}"/>
    <cellStyle name="Normal 2 2 4 3 3 3 20 2" xfId="22059" xr:uid="{00000000-0005-0000-0000-0000935B0000}"/>
    <cellStyle name="Normal 2 2 4 3 3 3 21" xfId="22060" xr:uid="{00000000-0005-0000-0000-0000945B0000}"/>
    <cellStyle name="Normal 2 2 4 3 3 3 21 2" xfId="22061" xr:uid="{00000000-0005-0000-0000-0000955B0000}"/>
    <cellStyle name="Normal 2 2 4 3 3 3 22" xfId="22062" xr:uid="{00000000-0005-0000-0000-0000965B0000}"/>
    <cellStyle name="Normal 2 2 4 3 3 3 3" xfId="22063" xr:uid="{00000000-0005-0000-0000-0000975B0000}"/>
    <cellStyle name="Normal 2 2 4 3 3 3 3 2" xfId="22064" xr:uid="{00000000-0005-0000-0000-0000985B0000}"/>
    <cellStyle name="Normal 2 2 4 3 3 3 4" xfId="22065" xr:uid="{00000000-0005-0000-0000-0000995B0000}"/>
    <cellStyle name="Normal 2 2 4 3 3 3 4 2" xfId="22066" xr:uid="{00000000-0005-0000-0000-00009A5B0000}"/>
    <cellStyle name="Normal 2 2 4 3 3 3 5" xfId="22067" xr:uid="{00000000-0005-0000-0000-00009B5B0000}"/>
    <cellStyle name="Normal 2 2 4 3 3 3 5 2" xfId="22068" xr:uid="{00000000-0005-0000-0000-00009C5B0000}"/>
    <cellStyle name="Normal 2 2 4 3 3 3 6" xfId="22069" xr:uid="{00000000-0005-0000-0000-00009D5B0000}"/>
    <cellStyle name="Normal 2 2 4 3 3 3 6 2" xfId="22070" xr:uid="{00000000-0005-0000-0000-00009E5B0000}"/>
    <cellStyle name="Normal 2 2 4 3 3 3 7" xfId="22071" xr:uid="{00000000-0005-0000-0000-00009F5B0000}"/>
    <cellStyle name="Normal 2 2 4 3 3 3 7 2" xfId="22072" xr:uid="{00000000-0005-0000-0000-0000A05B0000}"/>
    <cellStyle name="Normal 2 2 4 3 3 3 8" xfId="22073" xr:uid="{00000000-0005-0000-0000-0000A15B0000}"/>
    <cellStyle name="Normal 2 2 4 3 3 3 8 2" xfId="22074" xr:uid="{00000000-0005-0000-0000-0000A25B0000}"/>
    <cellStyle name="Normal 2 2 4 3 3 3 9" xfId="22075" xr:uid="{00000000-0005-0000-0000-0000A35B0000}"/>
    <cellStyle name="Normal 2 2 4 3 3 3 9 2" xfId="22076" xr:uid="{00000000-0005-0000-0000-0000A45B0000}"/>
    <cellStyle name="Normal 2 2 4 3 3 4" xfId="22077" xr:uid="{00000000-0005-0000-0000-0000A55B0000}"/>
    <cellStyle name="Normal 2 2 4 3 3 4 2" xfId="22078" xr:uid="{00000000-0005-0000-0000-0000A65B0000}"/>
    <cellStyle name="Normal 2 2 4 3 3 5" xfId="22079" xr:uid="{00000000-0005-0000-0000-0000A75B0000}"/>
    <cellStyle name="Normal 2 2 4 3 3 5 2" xfId="22080" xr:uid="{00000000-0005-0000-0000-0000A85B0000}"/>
    <cellStyle name="Normal 2 2 4 3 3 6" xfId="22081" xr:uid="{00000000-0005-0000-0000-0000A95B0000}"/>
    <cellStyle name="Normal 2 2 4 3 3 6 2" xfId="22082" xr:uid="{00000000-0005-0000-0000-0000AA5B0000}"/>
    <cellStyle name="Normal 2 2 4 3 3 7" xfId="22083" xr:uid="{00000000-0005-0000-0000-0000AB5B0000}"/>
    <cellStyle name="Normal 2 2 4 3 3 7 2" xfId="22084" xr:uid="{00000000-0005-0000-0000-0000AC5B0000}"/>
    <cellStyle name="Normal 2 2 4 3 3 8" xfId="22085" xr:uid="{00000000-0005-0000-0000-0000AD5B0000}"/>
    <cellStyle name="Normal 2 2 4 3 3 8 2" xfId="22086" xr:uid="{00000000-0005-0000-0000-0000AE5B0000}"/>
    <cellStyle name="Normal 2 2 4 3 3 9" xfId="22087" xr:uid="{00000000-0005-0000-0000-0000AF5B0000}"/>
    <cellStyle name="Normal 2 2 4 3 3 9 2" xfId="22088" xr:uid="{00000000-0005-0000-0000-0000B05B0000}"/>
    <cellStyle name="Normal 2 2 4 3 4" xfId="22089" xr:uid="{00000000-0005-0000-0000-0000B15B0000}"/>
    <cellStyle name="Normal 2 2 4 3 4 10" xfId="22090" xr:uid="{00000000-0005-0000-0000-0000B25B0000}"/>
    <cellStyle name="Normal 2 2 4 3 4 10 2" xfId="22091" xr:uid="{00000000-0005-0000-0000-0000B35B0000}"/>
    <cellStyle name="Normal 2 2 4 3 4 11" xfId="22092" xr:uid="{00000000-0005-0000-0000-0000B45B0000}"/>
    <cellStyle name="Normal 2 2 4 3 4 11 2" xfId="22093" xr:uid="{00000000-0005-0000-0000-0000B55B0000}"/>
    <cellStyle name="Normal 2 2 4 3 4 12" xfId="22094" xr:uid="{00000000-0005-0000-0000-0000B65B0000}"/>
    <cellStyle name="Normal 2 2 4 3 4 12 2" xfId="22095" xr:uid="{00000000-0005-0000-0000-0000B75B0000}"/>
    <cellStyle name="Normal 2 2 4 3 4 13" xfId="22096" xr:uid="{00000000-0005-0000-0000-0000B85B0000}"/>
    <cellStyle name="Normal 2 2 4 3 4 13 2" xfId="22097" xr:uid="{00000000-0005-0000-0000-0000B95B0000}"/>
    <cellStyle name="Normal 2 2 4 3 4 14" xfId="22098" xr:uid="{00000000-0005-0000-0000-0000BA5B0000}"/>
    <cellStyle name="Normal 2 2 4 3 4 14 2" xfId="22099" xr:uid="{00000000-0005-0000-0000-0000BB5B0000}"/>
    <cellStyle name="Normal 2 2 4 3 4 15" xfId="22100" xr:uid="{00000000-0005-0000-0000-0000BC5B0000}"/>
    <cellStyle name="Normal 2 2 4 3 4 15 2" xfId="22101" xr:uid="{00000000-0005-0000-0000-0000BD5B0000}"/>
    <cellStyle name="Normal 2 2 4 3 4 16" xfId="22102" xr:uid="{00000000-0005-0000-0000-0000BE5B0000}"/>
    <cellStyle name="Normal 2 2 4 3 4 16 2" xfId="22103" xr:uid="{00000000-0005-0000-0000-0000BF5B0000}"/>
    <cellStyle name="Normal 2 2 4 3 4 17" xfId="22104" xr:uid="{00000000-0005-0000-0000-0000C05B0000}"/>
    <cellStyle name="Normal 2 2 4 3 4 17 2" xfId="22105" xr:uid="{00000000-0005-0000-0000-0000C15B0000}"/>
    <cellStyle name="Normal 2 2 4 3 4 18" xfId="22106" xr:uid="{00000000-0005-0000-0000-0000C25B0000}"/>
    <cellStyle name="Normal 2 2 4 3 4 18 2" xfId="22107" xr:uid="{00000000-0005-0000-0000-0000C35B0000}"/>
    <cellStyle name="Normal 2 2 4 3 4 19" xfId="22108" xr:uid="{00000000-0005-0000-0000-0000C45B0000}"/>
    <cellStyle name="Normal 2 2 4 3 4 19 2" xfId="22109" xr:uid="{00000000-0005-0000-0000-0000C55B0000}"/>
    <cellStyle name="Normal 2 2 4 3 4 2" xfId="22110" xr:uid="{00000000-0005-0000-0000-0000C65B0000}"/>
    <cellStyle name="Normal 2 2 4 3 4 2 10" xfId="22111" xr:uid="{00000000-0005-0000-0000-0000C75B0000}"/>
    <cellStyle name="Normal 2 2 4 3 4 2 10 2" xfId="22112" xr:uid="{00000000-0005-0000-0000-0000C85B0000}"/>
    <cellStyle name="Normal 2 2 4 3 4 2 11" xfId="22113" xr:uid="{00000000-0005-0000-0000-0000C95B0000}"/>
    <cellStyle name="Normal 2 2 4 3 4 2 11 2" xfId="22114" xr:uid="{00000000-0005-0000-0000-0000CA5B0000}"/>
    <cellStyle name="Normal 2 2 4 3 4 2 12" xfId="22115" xr:uid="{00000000-0005-0000-0000-0000CB5B0000}"/>
    <cellStyle name="Normal 2 2 4 3 4 2 12 2" xfId="22116" xr:uid="{00000000-0005-0000-0000-0000CC5B0000}"/>
    <cellStyle name="Normal 2 2 4 3 4 2 13" xfId="22117" xr:uid="{00000000-0005-0000-0000-0000CD5B0000}"/>
    <cellStyle name="Normal 2 2 4 3 4 2 13 2" xfId="22118" xr:uid="{00000000-0005-0000-0000-0000CE5B0000}"/>
    <cellStyle name="Normal 2 2 4 3 4 2 14" xfId="22119" xr:uid="{00000000-0005-0000-0000-0000CF5B0000}"/>
    <cellStyle name="Normal 2 2 4 3 4 2 14 2" xfId="22120" xr:uid="{00000000-0005-0000-0000-0000D05B0000}"/>
    <cellStyle name="Normal 2 2 4 3 4 2 15" xfId="22121" xr:uid="{00000000-0005-0000-0000-0000D15B0000}"/>
    <cellStyle name="Normal 2 2 4 3 4 2 15 2" xfId="22122" xr:uid="{00000000-0005-0000-0000-0000D25B0000}"/>
    <cellStyle name="Normal 2 2 4 3 4 2 16" xfId="22123" xr:uid="{00000000-0005-0000-0000-0000D35B0000}"/>
    <cellStyle name="Normal 2 2 4 3 4 2 16 2" xfId="22124" xr:uid="{00000000-0005-0000-0000-0000D45B0000}"/>
    <cellStyle name="Normal 2 2 4 3 4 2 17" xfId="22125" xr:uid="{00000000-0005-0000-0000-0000D55B0000}"/>
    <cellStyle name="Normal 2 2 4 3 4 2 17 2" xfId="22126" xr:uid="{00000000-0005-0000-0000-0000D65B0000}"/>
    <cellStyle name="Normal 2 2 4 3 4 2 18" xfId="22127" xr:uid="{00000000-0005-0000-0000-0000D75B0000}"/>
    <cellStyle name="Normal 2 2 4 3 4 2 18 2" xfId="22128" xr:uid="{00000000-0005-0000-0000-0000D85B0000}"/>
    <cellStyle name="Normal 2 2 4 3 4 2 19" xfId="22129" xr:uid="{00000000-0005-0000-0000-0000D95B0000}"/>
    <cellStyle name="Normal 2 2 4 3 4 2 19 2" xfId="22130" xr:uid="{00000000-0005-0000-0000-0000DA5B0000}"/>
    <cellStyle name="Normal 2 2 4 3 4 2 2" xfId="22131" xr:uid="{00000000-0005-0000-0000-0000DB5B0000}"/>
    <cellStyle name="Normal 2 2 4 3 4 2 2 2" xfId="22132" xr:uid="{00000000-0005-0000-0000-0000DC5B0000}"/>
    <cellStyle name="Normal 2 2 4 3 4 2 20" xfId="22133" xr:uid="{00000000-0005-0000-0000-0000DD5B0000}"/>
    <cellStyle name="Normal 2 2 4 3 4 2 20 2" xfId="22134" xr:uid="{00000000-0005-0000-0000-0000DE5B0000}"/>
    <cellStyle name="Normal 2 2 4 3 4 2 21" xfId="22135" xr:uid="{00000000-0005-0000-0000-0000DF5B0000}"/>
    <cellStyle name="Normal 2 2 4 3 4 2 21 2" xfId="22136" xr:uid="{00000000-0005-0000-0000-0000E05B0000}"/>
    <cellStyle name="Normal 2 2 4 3 4 2 22" xfId="22137" xr:uid="{00000000-0005-0000-0000-0000E15B0000}"/>
    <cellStyle name="Normal 2 2 4 3 4 2 3" xfId="22138" xr:uid="{00000000-0005-0000-0000-0000E25B0000}"/>
    <cellStyle name="Normal 2 2 4 3 4 2 3 2" xfId="22139" xr:uid="{00000000-0005-0000-0000-0000E35B0000}"/>
    <cellStyle name="Normal 2 2 4 3 4 2 4" xfId="22140" xr:uid="{00000000-0005-0000-0000-0000E45B0000}"/>
    <cellStyle name="Normal 2 2 4 3 4 2 4 2" xfId="22141" xr:uid="{00000000-0005-0000-0000-0000E55B0000}"/>
    <cellStyle name="Normal 2 2 4 3 4 2 5" xfId="22142" xr:uid="{00000000-0005-0000-0000-0000E65B0000}"/>
    <cellStyle name="Normal 2 2 4 3 4 2 5 2" xfId="22143" xr:uid="{00000000-0005-0000-0000-0000E75B0000}"/>
    <cellStyle name="Normal 2 2 4 3 4 2 6" xfId="22144" xr:uid="{00000000-0005-0000-0000-0000E85B0000}"/>
    <cellStyle name="Normal 2 2 4 3 4 2 6 2" xfId="22145" xr:uid="{00000000-0005-0000-0000-0000E95B0000}"/>
    <cellStyle name="Normal 2 2 4 3 4 2 7" xfId="22146" xr:uid="{00000000-0005-0000-0000-0000EA5B0000}"/>
    <cellStyle name="Normal 2 2 4 3 4 2 7 2" xfId="22147" xr:uid="{00000000-0005-0000-0000-0000EB5B0000}"/>
    <cellStyle name="Normal 2 2 4 3 4 2 8" xfId="22148" xr:uid="{00000000-0005-0000-0000-0000EC5B0000}"/>
    <cellStyle name="Normal 2 2 4 3 4 2 8 2" xfId="22149" xr:uid="{00000000-0005-0000-0000-0000ED5B0000}"/>
    <cellStyle name="Normal 2 2 4 3 4 2 9" xfId="22150" xr:uid="{00000000-0005-0000-0000-0000EE5B0000}"/>
    <cellStyle name="Normal 2 2 4 3 4 2 9 2" xfId="22151" xr:uid="{00000000-0005-0000-0000-0000EF5B0000}"/>
    <cellStyle name="Normal 2 2 4 3 4 20" xfId="22152" xr:uid="{00000000-0005-0000-0000-0000F05B0000}"/>
    <cellStyle name="Normal 2 2 4 3 4 20 2" xfId="22153" xr:uid="{00000000-0005-0000-0000-0000F15B0000}"/>
    <cellStyle name="Normal 2 2 4 3 4 21" xfId="22154" xr:uid="{00000000-0005-0000-0000-0000F25B0000}"/>
    <cellStyle name="Normal 2 2 4 3 4 21 2" xfId="22155" xr:uid="{00000000-0005-0000-0000-0000F35B0000}"/>
    <cellStyle name="Normal 2 2 4 3 4 22" xfId="22156" xr:uid="{00000000-0005-0000-0000-0000F45B0000}"/>
    <cellStyle name="Normal 2 2 4 3 4 22 2" xfId="22157" xr:uid="{00000000-0005-0000-0000-0000F55B0000}"/>
    <cellStyle name="Normal 2 2 4 3 4 23" xfId="22158" xr:uid="{00000000-0005-0000-0000-0000F65B0000}"/>
    <cellStyle name="Normal 2 2 4 3 4 23 2" xfId="22159" xr:uid="{00000000-0005-0000-0000-0000F75B0000}"/>
    <cellStyle name="Normal 2 2 4 3 4 24" xfId="22160" xr:uid="{00000000-0005-0000-0000-0000F85B0000}"/>
    <cellStyle name="Normal 2 2 4 3 4 3" xfId="22161" xr:uid="{00000000-0005-0000-0000-0000F95B0000}"/>
    <cellStyle name="Normal 2 2 4 3 4 3 10" xfId="22162" xr:uid="{00000000-0005-0000-0000-0000FA5B0000}"/>
    <cellStyle name="Normal 2 2 4 3 4 3 10 2" xfId="22163" xr:uid="{00000000-0005-0000-0000-0000FB5B0000}"/>
    <cellStyle name="Normal 2 2 4 3 4 3 11" xfId="22164" xr:uid="{00000000-0005-0000-0000-0000FC5B0000}"/>
    <cellStyle name="Normal 2 2 4 3 4 3 11 2" xfId="22165" xr:uid="{00000000-0005-0000-0000-0000FD5B0000}"/>
    <cellStyle name="Normal 2 2 4 3 4 3 12" xfId="22166" xr:uid="{00000000-0005-0000-0000-0000FE5B0000}"/>
    <cellStyle name="Normal 2 2 4 3 4 3 12 2" xfId="22167" xr:uid="{00000000-0005-0000-0000-0000FF5B0000}"/>
    <cellStyle name="Normal 2 2 4 3 4 3 13" xfId="22168" xr:uid="{00000000-0005-0000-0000-0000005C0000}"/>
    <cellStyle name="Normal 2 2 4 3 4 3 13 2" xfId="22169" xr:uid="{00000000-0005-0000-0000-0000015C0000}"/>
    <cellStyle name="Normal 2 2 4 3 4 3 14" xfId="22170" xr:uid="{00000000-0005-0000-0000-0000025C0000}"/>
    <cellStyle name="Normal 2 2 4 3 4 3 14 2" xfId="22171" xr:uid="{00000000-0005-0000-0000-0000035C0000}"/>
    <cellStyle name="Normal 2 2 4 3 4 3 15" xfId="22172" xr:uid="{00000000-0005-0000-0000-0000045C0000}"/>
    <cellStyle name="Normal 2 2 4 3 4 3 15 2" xfId="22173" xr:uid="{00000000-0005-0000-0000-0000055C0000}"/>
    <cellStyle name="Normal 2 2 4 3 4 3 16" xfId="22174" xr:uid="{00000000-0005-0000-0000-0000065C0000}"/>
    <cellStyle name="Normal 2 2 4 3 4 3 16 2" xfId="22175" xr:uid="{00000000-0005-0000-0000-0000075C0000}"/>
    <cellStyle name="Normal 2 2 4 3 4 3 17" xfId="22176" xr:uid="{00000000-0005-0000-0000-0000085C0000}"/>
    <cellStyle name="Normal 2 2 4 3 4 3 17 2" xfId="22177" xr:uid="{00000000-0005-0000-0000-0000095C0000}"/>
    <cellStyle name="Normal 2 2 4 3 4 3 18" xfId="22178" xr:uid="{00000000-0005-0000-0000-00000A5C0000}"/>
    <cellStyle name="Normal 2 2 4 3 4 3 18 2" xfId="22179" xr:uid="{00000000-0005-0000-0000-00000B5C0000}"/>
    <cellStyle name="Normal 2 2 4 3 4 3 19" xfId="22180" xr:uid="{00000000-0005-0000-0000-00000C5C0000}"/>
    <cellStyle name="Normal 2 2 4 3 4 3 19 2" xfId="22181" xr:uid="{00000000-0005-0000-0000-00000D5C0000}"/>
    <cellStyle name="Normal 2 2 4 3 4 3 2" xfId="22182" xr:uid="{00000000-0005-0000-0000-00000E5C0000}"/>
    <cellStyle name="Normal 2 2 4 3 4 3 2 2" xfId="22183" xr:uid="{00000000-0005-0000-0000-00000F5C0000}"/>
    <cellStyle name="Normal 2 2 4 3 4 3 20" xfId="22184" xr:uid="{00000000-0005-0000-0000-0000105C0000}"/>
    <cellStyle name="Normal 2 2 4 3 4 3 20 2" xfId="22185" xr:uid="{00000000-0005-0000-0000-0000115C0000}"/>
    <cellStyle name="Normal 2 2 4 3 4 3 21" xfId="22186" xr:uid="{00000000-0005-0000-0000-0000125C0000}"/>
    <cellStyle name="Normal 2 2 4 3 4 3 21 2" xfId="22187" xr:uid="{00000000-0005-0000-0000-0000135C0000}"/>
    <cellStyle name="Normal 2 2 4 3 4 3 22" xfId="22188" xr:uid="{00000000-0005-0000-0000-0000145C0000}"/>
    <cellStyle name="Normal 2 2 4 3 4 3 3" xfId="22189" xr:uid="{00000000-0005-0000-0000-0000155C0000}"/>
    <cellStyle name="Normal 2 2 4 3 4 3 3 2" xfId="22190" xr:uid="{00000000-0005-0000-0000-0000165C0000}"/>
    <cellStyle name="Normal 2 2 4 3 4 3 4" xfId="22191" xr:uid="{00000000-0005-0000-0000-0000175C0000}"/>
    <cellStyle name="Normal 2 2 4 3 4 3 4 2" xfId="22192" xr:uid="{00000000-0005-0000-0000-0000185C0000}"/>
    <cellStyle name="Normal 2 2 4 3 4 3 5" xfId="22193" xr:uid="{00000000-0005-0000-0000-0000195C0000}"/>
    <cellStyle name="Normal 2 2 4 3 4 3 5 2" xfId="22194" xr:uid="{00000000-0005-0000-0000-00001A5C0000}"/>
    <cellStyle name="Normal 2 2 4 3 4 3 6" xfId="22195" xr:uid="{00000000-0005-0000-0000-00001B5C0000}"/>
    <cellStyle name="Normal 2 2 4 3 4 3 6 2" xfId="22196" xr:uid="{00000000-0005-0000-0000-00001C5C0000}"/>
    <cellStyle name="Normal 2 2 4 3 4 3 7" xfId="22197" xr:uid="{00000000-0005-0000-0000-00001D5C0000}"/>
    <cellStyle name="Normal 2 2 4 3 4 3 7 2" xfId="22198" xr:uid="{00000000-0005-0000-0000-00001E5C0000}"/>
    <cellStyle name="Normal 2 2 4 3 4 3 8" xfId="22199" xr:uid="{00000000-0005-0000-0000-00001F5C0000}"/>
    <cellStyle name="Normal 2 2 4 3 4 3 8 2" xfId="22200" xr:uid="{00000000-0005-0000-0000-0000205C0000}"/>
    <cellStyle name="Normal 2 2 4 3 4 3 9" xfId="22201" xr:uid="{00000000-0005-0000-0000-0000215C0000}"/>
    <cellStyle name="Normal 2 2 4 3 4 3 9 2" xfId="22202" xr:uid="{00000000-0005-0000-0000-0000225C0000}"/>
    <cellStyle name="Normal 2 2 4 3 4 4" xfId="22203" xr:uid="{00000000-0005-0000-0000-0000235C0000}"/>
    <cellStyle name="Normal 2 2 4 3 4 4 2" xfId="22204" xr:uid="{00000000-0005-0000-0000-0000245C0000}"/>
    <cellStyle name="Normal 2 2 4 3 4 5" xfId="22205" xr:uid="{00000000-0005-0000-0000-0000255C0000}"/>
    <cellStyle name="Normal 2 2 4 3 4 5 2" xfId="22206" xr:uid="{00000000-0005-0000-0000-0000265C0000}"/>
    <cellStyle name="Normal 2 2 4 3 4 6" xfId="22207" xr:uid="{00000000-0005-0000-0000-0000275C0000}"/>
    <cellStyle name="Normal 2 2 4 3 4 6 2" xfId="22208" xr:uid="{00000000-0005-0000-0000-0000285C0000}"/>
    <cellStyle name="Normal 2 2 4 3 4 7" xfId="22209" xr:uid="{00000000-0005-0000-0000-0000295C0000}"/>
    <cellStyle name="Normal 2 2 4 3 4 7 2" xfId="22210" xr:uid="{00000000-0005-0000-0000-00002A5C0000}"/>
    <cellStyle name="Normal 2 2 4 3 4 8" xfId="22211" xr:uid="{00000000-0005-0000-0000-00002B5C0000}"/>
    <cellStyle name="Normal 2 2 4 3 4 8 2" xfId="22212" xr:uid="{00000000-0005-0000-0000-00002C5C0000}"/>
    <cellStyle name="Normal 2 2 4 3 4 9" xfId="22213" xr:uid="{00000000-0005-0000-0000-00002D5C0000}"/>
    <cellStyle name="Normal 2 2 4 3 4 9 2" xfId="22214" xr:uid="{00000000-0005-0000-0000-00002E5C0000}"/>
    <cellStyle name="Normal 2 2 4 3 5" xfId="22215" xr:uid="{00000000-0005-0000-0000-00002F5C0000}"/>
    <cellStyle name="Normal 2 2 4 3 5 10" xfId="22216" xr:uid="{00000000-0005-0000-0000-0000305C0000}"/>
    <cellStyle name="Normal 2 2 4 3 5 10 2" xfId="22217" xr:uid="{00000000-0005-0000-0000-0000315C0000}"/>
    <cellStyle name="Normal 2 2 4 3 5 11" xfId="22218" xr:uid="{00000000-0005-0000-0000-0000325C0000}"/>
    <cellStyle name="Normal 2 2 4 3 5 11 2" xfId="22219" xr:uid="{00000000-0005-0000-0000-0000335C0000}"/>
    <cellStyle name="Normal 2 2 4 3 5 12" xfId="22220" xr:uid="{00000000-0005-0000-0000-0000345C0000}"/>
    <cellStyle name="Normal 2 2 4 3 5 12 2" xfId="22221" xr:uid="{00000000-0005-0000-0000-0000355C0000}"/>
    <cellStyle name="Normal 2 2 4 3 5 13" xfId="22222" xr:uid="{00000000-0005-0000-0000-0000365C0000}"/>
    <cellStyle name="Normal 2 2 4 3 5 13 2" xfId="22223" xr:uid="{00000000-0005-0000-0000-0000375C0000}"/>
    <cellStyle name="Normal 2 2 4 3 5 14" xfId="22224" xr:uid="{00000000-0005-0000-0000-0000385C0000}"/>
    <cellStyle name="Normal 2 2 4 3 5 14 2" xfId="22225" xr:uid="{00000000-0005-0000-0000-0000395C0000}"/>
    <cellStyle name="Normal 2 2 4 3 5 15" xfId="22226" xr:uid="{00000000-0005-0000-0000-00003A5C0000}"/>
    <cellStyle name="Normal 2 2 4 3 5 15 2" xfId="22227" xr:uid="{00000000-0005-0000-0000-00003B5C0000}"/>
    <cellStyle name="Normal 2 2 4 3 5 16" xfId="22228" xr:uid="{00000000-0005-0000-0000-00003C5C0000}"/>
    <cellStyle name="Normal 2 2 4 3 5 16 2" xfId="22229" xr:uid="{00000000-0005-0000-0000-00003D5C0000}"/>
    <cellStyle name="Normal 2 2 4 3 5 17" xfId="22230" xr:uid="{00000000-0005-0000-0000-00003E5C0000}"/>
    <cellStyle name="Normal 2 2 4 3 5 17 2" xfId="22231" xr:uid="{00000000-0005-0000-0000-00003F5C0000}"/>
    <cellStyle name="Normal 2 2 4 3 5 18" xfId="22232" xr:uid="{00000000-0005-0000-0000-0000405C0000}"/>
    <cellStyle name="Normal 2 2 4 3 5 18 2" xfId="22233" xr:uid="{00000000-0005-0000-0000-0000415C0000}"/>
    <cellStyle name="Normal 2 2 4 3 5 19" xfId="22234" xr:uid="{00000000-0005-0000-0000-0000425C0000}"/>
    <cellStyle name="Normal 2 2 4 3 5 19 2" xfId="22235" xr:uid="{00000000-0005-0000-0000-0000435C0000}"/>
    <cellStyle name="Normal 2 2 4 3 5 2" xfId="22236" xr:uid="{00000000-0005-0000-0000-0000445C0000}"/>
    <cellStyle name="Normal 2 2 4 3 5 2 2" xfId="22237" xr:uid="{00000000-0005-0000-0000-0000455C0000}"/>
    <cellStyle name="Normal 2 2 4 3 5 20" xfId="22238" xr:uid="{00000000-0005-0000-0000-0000465C0000}"/>
    <cellStyle name="Normal 2 2 4 3 5 20 2" xfId="22239" xr:uid="{00000000-0005-0000-0000-0000475C0000}"/>
    <cellStyle name="Normal 2 2 4 3 5 21" xfId="22240" xr:uid="{00000000-0005-0000-0000-0000485C0000}"/>
    <cellStyle name="Normal 2 2 4 3 5 21 2" xfId="22241" xr:uid="{00000000-0005-0000-0000-0000495C0000}"/>
    <cellStyle name="Normal 2 2 4 3 5 22" xfId="22242" xr:uid="{00000000-0005-0000-0000-00004A5C0000}"/>
    <cellStyle name="Normal 2 2 4 3 5 3" xfId="22243" xr:uid="{00000000-0005-0000-0000-00004B5C0000}"/>
    <cellStyle name="Normal 2 2 4 3 5 3 2" xfId="22244" xr:uid="{00000000-0005-0000-0000-00004C5C0000}"/>
    <cellStyle name="Normal 2 2 4 3 5 4" xfId="22245" xr:uid="{00000000-0005-0000-0000-00004D5C0000}"/>
    <cellStyle name="Normal 2 2 4 3 5 4 2" xfId="22246" xr:uid="{00000000-0005-0000-0000-00004E5C0000}"/>
    <cellStyle name="Normal 2 2 4 3 5 5" xfId="22247" xr:uid="{00000000-0005-0000-0000-00004F5C0000}"/>
    <cellStyle name="Normal 2 2 4 3 5 5 2" xfId="22248" xr:uid="{00000000-0005-0000-0000-0000505C0000}"/>
    <cellStyle name="Normal 2 2 4 3 5 6" xfId="22249" xr:uid="{00000000-0005-0000-0000-0000515C0000}"/>
    <cellStyle name="Normal 2 2 4 3 5 6 2" xfId="22250" xr:uid="{00000000-0005-0000-0000-0000525C0000}"/>
    <cellStyle name="Normal 2 2 4 3 5 7" xfId="22251" xr:uid="{00000000-0005-0000-0000-0000535C0000}"/>
    <cellStyle name="Normal 2 2 4 3 5 7 2" xfId="22252" xr:uid="{00000000-0005-0000-0000-0000545C0000}"/>
    <cellStyle name="Normal 2 2 4 3 5 8" xfId="22253" xr:uid="{00000000-0005-0000-0000-0000555C0000}"/>
    <cellStyle name="Normal 2 2 4 3 5 8 2" xfId="22254" xr:uid="{00000000-0005-0000-0000-0000565C0000}"/>
    <cellStyle name="Normal 2 2 4 3 5 9" xfId="22255" xr:uid="{00000000-0005-0000-0000-0000575C0000}"/>
    <cellStyle name="Normal 2 2 4 3 5 9 2" xfId="22256" xr:uid="{00000000-0005-0000-0000-0000585C0000}"/>
    <cellStyle name="Normal 2 2 4 3 6" xfId="22257" xr:uid="{00000000-0005-0000-0000-0000595C0000}"/>
    <cellStyle name="Normal 2 2 4 3 6 10" xfId="22258" xr:uid="{00000000-0005-0000-0000-00005A5C0000}"/>
    <cellStyle name="Normal 2 2 4 3 6 10 2" xfId="22259" xr:uid="{00000000-0005-0000-0000-00005B5C0000}"/>
    <cellStyle name="Normal 2 2 4 3 6 11" xfId="22260" xr:uid="{00000000-0005-0000-0000-00005C5C0000}"/>
    <cellStyle name="Normal 2 2 4 3 6 11 2" xfId="22261" xr:uid="{00000000-0005-0000-0000-00005D5C0000}"/>
    <cellStyle name="Normal 2 2 4 3 6 12" xfId="22262" xr:uid="{00000000-0005-0000-0000-00005E5C0000}"/>
    <cellStyle name="Normal 2 2 4 3 6 12 2" xfId="22263" xr:uid="{00000000-0005-0000-0000-00005F5C0000}"/>
    <cellStyle name="Normal 2 2 4 3 6 13" xfId="22264" xr:uid="{00000000-0005-0000-0000-0000605C0000}"/>
    <cellStyle name="Normal 2 2 4 3 6 13 2" xfId="22265" xr:uid="{00000000-0005-0000-0000-0000615C0000}"/>
    <cellStyle name="Normal 2 2 4 3 6 14" xfId="22266" xr:uid="{00000000-0005-0000-0000-0000625C0000}"/>
    <cellStyle name="Normal 2 2 4 3 6 14 2" xfId="22267" xr:uid="{00000000-0005-0000-0000-0000635C0000}"/>
    <cellStyle name="Normal 2 2 4 3 6 15" xfId="22268" xr:uid="{00000000-0005-0000-0000-0000645C0000}"/>
    <cellStyle name="Normal 2 2 4 3 6 15 2" xfId="22269" xr:uid="{00000000-0005-0000-0000-0000655C0000}"/>
    <cellStyle name="Normal 2 2 4 3 6 16" xfId="22270" xr:uid="{00000000-0005-0000-0000-0000665C0000}"/>
    <cellStyle name="Normal 2 2 4 3 6 16 2" xfId="22271" xr:uid="{00000000-0005-0000-0000-0000675C0000}"/>
    <cellStyle name="Normal 2 2 4 3 6 17" xfId="22272" xr:uid="{00000000-0005-0000-0000-0000685C0000}"/>
    <cellStyle name="Normal 2 2 4 3 6 17 2" xfId="22273" xr:uid="{00000000-0005-0000-0000-0000695C0000}"/>
    <cellStyle name="Normal 2 2 4 3 6 18" xfId="22274" xr:uid="{00000000-0005-0000-0000-00006A5C0000}"/>
    <cellStyle name="Normal 2 2 4 3 6 18 2" xfId="22275" xr:uid="{00000000-0005-0000-0000-00006B5C0000}"/>
    <cellStyle name="Normal 2 2 4 3 6 19" xfId="22276" xr:uid="{00000000-0005-0000-0000-00006C5C0000}"/>
    <cellStyle name="Normal 2 2 4 3 6 19 2" xfId="22277" xr:uid="{00000000-0005-0000-0000-00006D5C0000}"/>
    <cellStyle name="Normal 2 2 4 3 6 2" xfId="22278" xr:uid="{00000000-0005-0000-0000-00006E5C0000}"/>
    <cellStyle name="Normal 2 2 4 3 6 2 2" xfId="22279" xr:uid="{00000000-0005-0000-0000-00006F5C0000}"/>
    <cellStyle name="Normal 2 2 4 3 6 20" xfId="22280" xr:uid="{00000000-0005-0000-0000-0000705C0000}"/>
    <cellStyle name="Normal 2 2 4 3 6 20 2" xfId="22281" xr:uid="{00000000-0005-0000-0000-0000715C0000}"/>
    <cellStyle name="Normal 2 2 4 3 6 21" xfId="22282" xr:uid="{00000000-0005-0000-0000-0000725C0000}"/>
    <cellStyle name="Normal 2 2 4 3 6 21 2" xfId="22283" xr:uid="{00000000-0005-0000-0000-0000735C0000}"/>
    <cellStyle name="Normal 2 2 4 3 6 22" xfId="22284" xr:uid="{00000000-0005-0000-0000-0000745C0000}"/>
    <cellStyle name="Normal 2 2 4 3 6 3" xfId="22285" xr:uid="{00000000-0005-0000-0000-0000755C0000}"/>
    <cellStyle name="Normal 2 2 4 3 6 3 2" xfId="22286" xr:uid="{00000000-0005-0000-0000-0000765C0000}"/>
    <cellStyle name="Normal 2 2 4 3 6 4" xfId="22287" xr:uid="{00000000-0005-0000-0000-0000775C0000}"/>
    <cellStyle name="Normal 2 2 4 3 6 4 2" xfId="22288" xr:uid="{00000000-0005-0000-0000-0000785C0000}"/>
    <cellStyle name="Normal 2 2 4 3 6 5" xfId="22289" xr:uid="{00000000-0005-0000-0000-0000795C0000}"/>
    <cellStyle name="Normal 2 2 4 3 6 5 2" xfId="22290" xr:uid="{00000000-0005-0000-0000-00007A5C0000}"/>
    <cellStyle name="Normal 2 2 4 3 6 6" xfId="22291" xr:uid="{00000000-0005-0000-0000-00007B5C0000}"/>
    <cellStyle name="Normal 2 2 4 3 6 6 2" xfId="22292" xr:uid="{00000000-0005-0000-0000-00007C5C0000}"/>
    <cellStyle name="Normal 2 2 4 3 6 7" xfId="22293" xr:uid="{00000000-0005-0000-0000-00007D5C0000}"/>
    <cellStyle name="Normal 2 2 4 3 6 7 2" xfId="22294" xr:uid="{00000000-0005-0000-0000-00007E5C0000}"/>
    <cellStyle name="Normal 2 2 4 3 6 8" xfId="22295" xr:uid="{00000000-0005-0000-0000-00007F5C0000}"/>
    <cellStyle name="Normal 2 2 4 3 6 8 2" xfId="22296" xr:uid="{00000000-0005-0000-0000-0000805C0000}"/>
    <cellStyle name="Normal 2 2 4 3 6 9" xfId="22297" xr:uid="{00000000-0005-0000-0000-0000815C0000}"/>
    <cellStyle name="Normal 2 2 4 3 6 9 2" xfId="22298" xr:uid="{00000000-0005-0000-0000-0000825C0000}"/>
    <cellStyle name="Normal 2 2 4 3 7" xfId="22299" xr:uid="{00000000-0005-0000-0000-0000835C0000}"/>
    <cellStyle name="Normal 2 2 4 3 7 2" xfId="22300" xr:uid="{00000000-0005-0000-0000-0000845C0000}"/>
    <cellStyle name="Normal 2 2 4 3 8" xfId="22301" xr:uid="{00000000-0005-0000-0000-0000855C0000}"/>
    <cellStyle name="Normal 2 2 4 3 8 2" xfId="22302" xr:uid="{00000000-0005-0000-0000-0000865C0000}"/>
    <cellStyle name="Normal 2 2 4 3 9" xfId="22303" xr:uid="{00000000-0005-0000-0000-0000875C0000}"/>
    <cellStyle name="Normal 2 2 4 3 9 2" xfId="22304" xr:uid="{00000000-0005-0000-0000-0000885C0000}"/>
    <cellStyle name="Normal 2 2 4 4" xfId="22305" xr:uid="{00000000-0005-0000-0000-0000895C0000}"/>
    <cellStyle name="Normal 2 2 4 4 10" xfId="22306" xr:uid="{00000000-0005-0000-0000-00008A5C0000}"/>
    <cellStyle name="Normal 2 2 4 4 10 2" xfId="22307" xr:uid="{00000000-0005-0000-0000-00008B5C0000}"/>
    <cellStyle name="Normal 2 2 4 4 11" xfId="22308" xr:uid="{00000000-0005-0000-0000-00008C5C0000}"/>
    <cellStyle name="Normal 2 2 4 4 11 2" xfId="22309" xr:uid="{00000000-0005-0000-0000-00008D5C0000}"/>
    <cellStyle name="Normal 2 2 4 4 12" xfId="22310" xr:uid="{00000000-0005-0000-0000-00008E5C0000}"/>
    <cellStyle name="Normal 2 2 4 4 12 2" xfId="22311" xr:uid="{00000000-0005-0000-0000-00008F5C0000}"/>
    <cellStyle name="Normal 2 2 4 4 13" xfId="22312" xr:uid="{00000000-0005-0000-0000-0000905C0000}"/>
    <cellStyle name="Normal 2 2 4 4 13 2" xfId="22313" xr:uid="{00000000-0005-0000-0000-0000915C0000}"/>
    <cellStyle name="Normal 2 2 4 4 14" xfId="22314" xr:uid="{00000000-0005-0000-0000-0000925C0000}"/>
    <cellStyle name="Normal 2 2 4 4 14 2" xfId="22315" xr:uid="{00000000-0005-0000-0000-0000935C0000}"/>
    <cellStyle name="Normal 2 2 4 4 15" xfId="22316" xr:uid="{00000000-0005-0000-0000-0000945C0000}"/>
    <cellStyle name="Normal 2 2 4 4 15 2" xfId="22317" xr:uid="{00000000-0005-0000-0000-0000955C0000}"/>
    <cellStyle name="Normal 2 2 4 4 16" xfId="22318" xr:uid="{00000000-0005-0000-0000-0000965C0000}"/>
    <cellStyle name="Normal 2 2 4 4 16 2" xfId="22319" xr:uid="{00000000-0005-0000-0000-0000975C0000}"/>
    <cellStyle name="Normal 2 2 4 4 17" xfId="22320" xr:uid="{00000000-0005-0000-0000-0000985C0000}"/>
    <cellStyle name="Normal 2 2 4 4 17 2" xfId="22321" xr:uid="{00000000-0005-0000-0000-0000995C0000}"/>
    <cellStyle name="Normal 2 2 4 4 18" xfId="22322" xr:uid="{00000000-0005-0000-0000-00009A5C0000}"/>
    <cellStyle name="Normal 2 2 4 4 18 2" xfId="22323" xr:uid="{00000000-0005-0000-0000-00009B5C0000}"/>
    <cellStyle name="Normal 2 2 4 4 19" xfId="22324" xr:uid="{00000000-0005-0000-0000-00009C5C0000}"/>
    <cellStyle name="Normal 2 2 4 4 19 2" xfId="22325" xr:uid="{00000000-0005-0000-0000-00009D5C0000}"/>
    <cellStyle name="Normal 2 2 4 4 2" xfId="22326" xr:uid="{00000000-0005-0000-0000-00009E5C0000}"/>
    <cellStyle name="Normal 2 2 4 4 2 10" xfId="22327" xr:uid="{00000000-0005-0000-0000-00009F5C0000}"/>
    <cellStyle name="Normal 2 2 4 4 2 10 2" xfId="22328" xr:uid="{00000000-0005-0000-0000-0000A05C0000}"/>
    <cellStyle name="Normal 2 2 4 4 2 11" xfId="22329" xr:uid="{00000000-0005-0000-0000-0000A15C0000}"/>
    <cellStyle name="Normal 2 2 4 4 2 11 2" xfId="22330" xr:uid="{00000000-0005-0000-0000-0000A25C0000}"/>
    <cellStyle name="Normal 2 2 4 4 2 12" xfId="22331" xr:uid="{00000000-0005-0000-0000-0000A35C0000}"/>
    <cellStyle name="Normal 2 2 4 4 2 12 2" xfId="22332" xr:uid="{00000000-0005-0000-0000-0000A45C0000}"/>
    <cellStyle name="Normal 2 2 4 4 2 13" xfId="22333" xr:uid="{00000000-0005-0000-0000-0000A55C0000}"/>
    <cellStyle name="Normal 2 2 4 4 2 13 2" xfId="22334" xr:uid="{00000000-0005-0000-0000-0000A65C0000}"/>
    <cellStyle name="Normal 2 2 4 4 2 14" xfId="22335" xr:uid="{00000000-0005-0000-0000-0000A75C0000}"/>
    <cellStyle name="Normal 2 2 4 4 2 14 2" xfId="22336" xr:uid="{00000000-0005-0000-0000-0000A85C0000}"/>
    <cellStyle name="Normal 2 2 4 4 2 15" xfId="22337" xr:uid="{00000000-0005-0000-0000-0000A95C0000}"/>
    <cellStyle name="Normal 2 2 4 4 2 15 2" xfId="22338" xr:uid="{00000000-0005-0000-0000-0000AA5C0000}"/>
    <cellStyle name="Normal 2 2 4 4 2 16" xfId="22339" xr:uid="{00000000-0005-0000-0000-0000AB5C0000}"/>
    <cellStyle name="Normal 2 2 4 4 2 16 2" xfId="22340" xr:uid="{00000000-0005-0000-0000-0000AC5C0000}"/>
    <cellStyle name="Normal 2 2 4 4 2 17" xfId="22341" xr:uid="{00000000-0005-0000-0000-0000AD5C0000}"/>
    <cellStyle name="Normal 2 2 4 4 2 17 2" xfId="22342" xr:uid="{00000000-0005-0000-0000-0000AE5C0000}"/>
    <cellStyle name="Normal 2 2 4 4 2 18" xfId="22343" xr:uid="{00000000-0005-0000-0000-0000AF5C0000}"/>
    <cellStyle name="Normal 2 2 4 4 2 18 2" xfId="22344" xr:uid="{00000000-0005-0000-0000-0000B05C0000}"/>
    <cellStyle name="Normal 2 2 4 4 2 19" xfId="22345" xr:uid="{00000000-0005-0000-0000-0000B15C0000}"/>
    <cellStyle name="Normal 2 2 4 4 2 19 2" xfId="22346" xr:uid="{00000000-0005-0000-0000-0000B25C0000}"/>
    <cellStyle name="Normal 2 2 4 4 2 2" xfId="22347" xr:uid="{00000000-0005-0000-0000-0000B35C0000}"/>
    <cellStyle name="Normal 2 2 4 4 2 2 2" xfId="22348" xr:uid="{00000000-0005-0000-0000-0000B45C0000}"/>
    <cellStyle name="Normal 2 2 4 4 2 20" xfId="22349" xr:uid="{00000000-0005-0000-0000-0000B55C0000}"/>
    <cellStyle name="Normal 2 2 4 4 2 20 2" xfId="22350" xr:uid="{00000000-0005-0000-0000-0000B65C0000}"/>
    <cellStyle name="Normal 2 2 4 4 2 21" xfId="22351" xr:uid="{00000000-0005-0000-0000-0000B75C0000}"/>
    <cellStyle name="Normal 2 2 4 4 2 21 2" xfId="22352" xr:uid="{00000000-0005-0000-0000-0000B85C0000}"/>
    <cellStyle name="Normal 2 2 4 4 2 22" xfId="22353" xr:uid="{00000000-0005-0000-0000-0000B95C0000}"/>
    <cellStyle name="Normal 2 2 4 4 2 3" xfId="22354" xr:uid="{00000000-0005-0000-0000-0000BA5C0000}"/>
    <cellStyle name="Normal 2 2 4 4 2 3 2" xfId="22355" xr:uid="{00000000-0005-0000-0000-0000BB5C0000}"/>
    <cellStyle name="Normal 2 2 4 4 2 4" xfId="22356" xr:uid="{00000000-0005-0000-0000-0000BC5C0000}"/>
    <cellStyle name="Normal 2 2 4 4 2 4 2" xfId="22357" xr:uid="{00000000-0005-0000-0000-0000BD5C0000}"/>
    <cellStyle name="Normal 2 2 4 4 2 5" xfId="22358" xr:uid="{00000000-0005-0000-0000-0000BE5C0000}"/>
    <cellStyle name="Normal 2 2 4 4 2 5 2" xfId="22359" xr:uid="{00000000-0005-0000-0000-0000BF5C0000}"/>
    <cellStyle name="Normal 2 2 4 4 2 6" xfId="22360" xr:uid="{00000000-0005-0000-0000-0000C05C0000}"/>
    <cellStyle name="Normal 2 2 4 4 2 6 2" xfId="22361" xr:uid="{00000000-0005-0000-0000-0000C15C0000}"/>
    <cellStyle name="Normal 2 2 4 4 2 7" xfId="22362" xr:uid="{00000000-0005-0000-0000-0000C25C0000}"/>
    <cellStyle name="Normal 2 2 4 4 2 7 2" xfId="22363" xr:uid="{00000000-0005-0000-0000-0000C35C0000}"/>
    <cellStyle name="Normal 2 2 4 4 2 8" xfId="22364" xr:uid="{00000000-0005-0000-0000-0000C45C0000}"/>
    <cellStyle name="Normal 2 2 4 4 2 8 2" xfId="22365" xr:uid="{00000000-0005-0000-0000-0000C55C0000}"/>
    <cellStyle name="Normal 2 2 4 4 2 9" xfId="22366" xr:uid="{00000000-0005-0000-0000-0000C65C0000}"/>
    <cellStyle name="Normal 2 2 4 4 2 9 2" xfId="22367" xr:uid="{00000000-0005-0000-0000-0000C75C0000}"/>
    <cellStyle name="Normal 2 2 4 4 20" xfId="22368" xr:uid="{00000000-0005-0000-0000-0000C85C0000}"/>
    <cellStyle name="Normal 2 2 4 4 20 2" xfId="22369" xr:uid="{00000000-0005-0000-0000-0000C95C0000}"/>
    <cellStyle name="Normal 2 2 4 4 21" xfId="22370" xr:uid="{00000000-0005-0000-0000-0000CA5C0000}"/>
    <cellStyle name="Normal 2 2 4 4 21 2" xfId="22371" xr:uid="{00000000-0005-0000-0000-0000CB5C0000}"/>
    <cellStyle name="Normal 2 2 4 4 22" xfId="22372" xr:uid="{00000000-0005-0000-0000-0000CC5C0000}"/>
    <cellStyle name="Normal 2 2 4 4 22 2" xfId="22373" xr:uid="{00000000-0005-0000-0000-0000CD5C0000}"/>
    <cellStyle name="Normal 2 2 4 4 23" xfId="22374" xr:uid="{00000000-0005-0000-0000-0000CE5C0000}"/>
    <cellStyle name="Normal 2 2 4 4 23 2" xfId="22375" xr:uid="{00000000-0005-0000-0000-0000CF5C0000}"/>
    <cellStyle name="Normal 2 2 4 4 24" xfId="22376" xr:uid="{00000000-0005-0000-0000-0000D05C0000}"/>
    <cellStyle name="Normal 2 2 4 4 3" xfId="22377" xr:uid="{00000000-0005-0000-0000-0000D15C0000}"/>
    <cellStyle name="Normal 2 2 4 4 3 10" xfId="22378" xr:uid="{00000000-0005-0000-0000-0000D25C0000}"/>
    <cellStyle name="Normal 2 2 4 4 3 10 2" xfId="22379" xr:uid="{00000000-0005-0000-0000-0000D35C0000}"/>
    <cellStyle name="Normal 2 2 4 4 3 11" xfId="22380" xr:uid="{00000000-0005-0000-0000-0000D45C0000}"/>
    <cellStyle name="Normal 2 2 4 4 3 11 2" xfId="22381" xr:uid="{00000000-0005-0000-0000-0000D55C0000}"/>
    <cellStyle name="Normal 2 2 4 4 3 12" xfId="22382" xr:uid="{00000000-0005-0000-0000-0000D65C0000}"/>
    <cellStyle name="Normal 2 2 4 4 3 12 2" xfId="22383" xr:uid="{00000000-0005-0000-0000-0000D75C0000}"/>
    <cellStyle name="Normal 2 2 4 4 3 13" xfId="22384" xr:uid="{00000000-0005-0000-0000-0000D85C0000}"/>
    <cellStyle name="Normal 2 2 4 4 3 13 2" xfId="22385" xr:uid="{00000000-0005-0000-0000-0000D95C0000}"/>
    <cellStyle name="Normal 2 2 4 4 3 14" xfId="22386" xr:uid="{00000000-0005-0000-0000-0000DA5C0000}"/>
    <cellStyle name="Normal 2 2 4 4 3 14 2" xfId="22387" xr:uid="{00000000-0005-0000-0000-0000DB5C0000}"/>
    <cellStyle name="Normal 2 2 4 4 3 15" xfId="22388" xr:uid="{00000000-0005-0000-0000-0000DC5C0000}"/>
    <cellStyle name="Normal 2 2 4 4 3 15 2" xfId="22389" xr:uid="{00000000-0005-0000-0000-0000DD5C0000}"/>
    <cellStyle name="Normal 2 2 4 4 3 16" xfId="22390" xr:uid="{00000000-0005-0000-0000-0000DE5C0000}"/>
    <cellStyle name="Normal 2 2 4 4 3 16 2" xfId="22391" xr:uid="{00000000-0005-0000-0000-0000DF5C0000}"/>
    <cellStyle name="Normal 2 2 4 4 3 17" xfId="22392" xr:uid="{00000000-0005-0000-0000-0000E05C0000}"/>
    <cellStyle name="Normal 2 2 4 4 3 17 2" xfId="22393" xr:uid="{00000000-0005-0000-0000-0000E15C0000}"/>
    <cellStyle name="Normal 2 2 4 4 3 18" xfId="22394" xr:uid="{00000000-0005-0000-0000-0000E25C0000}"/>
    <cellStyle name="Normal 2 2 4 4 3 18 2" xfId="22395" xr:uid="{00000000-0005-0000-0000-0000E35C0000}"/>
    <cellStyle name="Normal 2 2 4 4 3 19" xfId="22396" xr:uid="{00000000-0005-0000-0000-0000E45C0000}"/>
    <cellStyle name="Normal 2 2 4 4 3 19 2" xfId="22397" xr:uid="{00000000-0005-0000-0000-0000E55C0000}"/>
    <cellStyle name="Normal 2 2 4 4 3 2" xfId="22398" xr:uid="{00000000-0005-0000-0000-0000E65C0000}"/>
    <cellStyle name="Normal 2 2 4 4 3 2 2" xfId="22399" xr:uid="{00000000-0005-0000-0000-0000E75C0000}"/>
    <cellStyle name="Normal 2 2 4 4 3 20" xfId="22400" xr:uid="{00000000-0005-0000-0000-0000E85C0000}"/>
    <cellStyle name="Normal 2 2 4 4 3 20 2" xfId="22401" xr:uid="{00000000-0005-0000-0000-0000E95C0000}"/>
    <cellStyle name="Normal 2 2 4 4 3 21" xfId="22402" xr:uid="{00000000-0005-0000-0000-0000EA5C0000}"/>
    <cellStyle name="Normal 2 2 4 4 3 21 2" xfId="22403" xr:uid="{00000000-0005-0000-0000-0000EB5C0000}"/>
    <cellStyle name="Normal 2 2 4 4 3 22" xfId="22404" xr:uid="{00000000-0005-0000-0000-0000EC5C0000}"/>
    <cellStyle name="Normal 2 2 4 4 3 3" xfId="22405" xr:uid="{00000000-0005-0000-0000-0000ED5C0000}"/>
    <cellStyle name="Normal 2 2 4 4 3 3 2" xfId="22406" xr:uid="{00000000-0005-0000-0000-0000EE5C0000}"/>
    <cellStyle name="Normal 2 2 4 4 3 4" xfId="22407" xr:uid="{00000000-0005-0000-0000-0000EF5C0000}"/>
    <cellStyle name="Normal 2 2 4 4 3 4 2" xfId="22408" xr:uid="{00000000-0005-0000-0000-0000F05C0000}"/>
    <cellStyle name="Normal 2 2 4 4 3 5" xfId="22409" xr:uid="{00000000-0005-0000-0000-0000F15C0000}"/>
    <cellStyle name="Normal 2 2 4 4 3 5 2" xfId="22410" xr:uid="{00000000-0005-0000-0000-0000F25C0000}"/>
    <cellStyle name="Normal 2 2 4 4 3 6" xfId="22411" xr:uid="{00000000-0005-0000-0000-0000F35C0000}"/>
    <cellStyle name="Normal 2 2 4 4 3 6 2" xfId="22412" xr:uid="{00000000-0005-0000-0000-0000F45C0000}"/>
    <cellStyle name="Normal 2 2 4 4 3 7" xfId="22413" xr:uid="{00000000-0005-0000-0000-0000F55C0000}"/>
    <cellStyle name="Normal 2 2 4 4 3 7 2" xfId="22414" xr:uid="{00000000-0005-0000-0000-0000F65C0000}"/>
    <cellStyle name="Normal 2 2 4 4 3 8" xfId="22415" xr:uid="{00000000-0005-0000-0000-0000F75C0000}"/>
    <cellStyle name="Normal 2 2 4 4 3 8 2" xfId="22416" xr:uid="{00000000-0005-0000-0000-0000F85C0000}"/>
    <cellStyle name="Normal 2 2 4 4 3 9" xfId="22417" xr:uid="{00000000-0005-0000-0000-0000F95C0000}"/>
    <cellStyle name="Normal 2 2 4 4 3 9 2" xfId="22418" xr:uid="{00000000-0005-0000-0000-0000FA5C0000}"/>
    <cellStyle name="Normal 2 2 4 4 4" xfId="22419" xr:uid="{00000000-0005-0000-0000-0000FB5C0000}"/>
    <cellStyle name="Normal 2 2 4 4 4 2" xfId="22420" xr:uid="{00000000-0005-0000-0000-0000FC5C0000}"/>
    <cellStyle name="Normal 2 2 4 4 5" xfId="22421" xr:uid="{00000000-0005-0000-0000-0000FD5C0000}"/>
    <cellStyle name="Normal 2 2 4 4 5 2" xfId="22422" xr:uid="{00000000-0005-0000-0000-0000FE5C0000}"/>
    <cellStyle name="Normal 2 2 4 4 6" xfId="22423" xr:uid="{00000000-0005-0000-0000-0000FF5C0000}"/>
    <cellStyle name="Normal 2 2 4 4 6 2" xfId="22424" xr:uid="{00000000-0005-0000-0000-0000005D0000}"/>
    <cellStyle name="Normal 2 2 4 4 7" xfId="22425" xr:uid="{00000000-0005-0000-0000-0000015D0000}"/>
    <cellStyle name="Normal 2 2 4 4 7 2" xfId="22426" xr:uid="{00000000-0005-0000-0000-0000025D0000}"/>
    <cellStyle name="Normal 2 2 4 4 8" xfId="22427" xr:uid="{00000000-0005-0000-0000-0000035D0000}"/>
    <cellStyle name="Normal 2 2 4 4 8 2" xfId="22428" xr:uid="{00000000-0005-0000-0000-0000045D0000}"/>
    <cellStyle name="Normal 2 2 4 4 9" xfId="22429" xr:uid="{00000000-0005-0000-0000-0000055D0000}"/>
    <cellStyle name="Normal 2 2 4 4 9 2" xfId="22430" xr:uid="{00000000-0005-0000-0000-0000065D0000}"/>
    <cellStyle name="Normal 2 2 4 5" xfId="22431" xr:uid="{00000000-0005-0000-0000-0000075D0000}"/>
    <cellStyle name="Normal 2 2 4 5 10" xfId="22432" xr:uid="{00000000-0005-0000-0000-0000085D0000}"/>
    <cellStyle name="Normal 2 2 4 5 10 2" xfId="22433" xr:uid="{00000000-0005-0000-0000-0000095D0000}"/>
    <cellStyle name="Normal 2 2 4 5 11" xfId="22434" xr:uid="{00000000-0005-0000-0000-00000A5D0000}"/>
    <cellStyle name="Normal 2 2 4 5 11 2" xfId="22435" xr:uid="{00000000-0005-0000-0000-00000B5D0000}"/>
    <cellStyle name="Normal 2 2 4 5 12" xfId="22436" xr:uid="{00000000-0005-0000-0000-00000C5D0000}"/>
    <cellStyle name="Normal 2 2 4 5 12 2" xfId="22437" xr:uid="{00000000-0005-0000-0000-00000D5D0000}"/>
    <cellStyle name="Normal 2 2 4 5 13" xfId="22438" xr:uid="{00000000-0005-0000-0000-00000E5D0000}"/>
    <cellStyle name="Normal 2 2 4 5 13 2" xfId="22439" xr:uid="{00000000-0005-0000-0000-00000F5D0000}"/>
    <cellStyle name="Normal 2 2 4 5 14" xfId="22440" xr:uid="{00000000-0005-0000-0000-0000105D0000}"/>
    <cellStyle name="Normal 2 2 4 5 14 2" xfId="22441" xr:uid="{00000000-0005-0000-0000-0000115D0000}"/>
    <cellStyle name="Normal 2 2 4 5 15" xfId="22442" xr:uid="{00000000-0005-0000-0000-0000125D0000}"/>
    <cellStyle name="Normal 2 2 4 5 15 2" xfId="22443" xr:uid="{00000000-0005-0000-0000-0000135D0000}"/>
    <cellStyle name="Normal 2 2 4 5 16" xfId="22444" xr:uid="{00000000-0005-0000-0000-0000145D0000}"/>
    <cellStyle name="Normal 2 2 4 5 16 2" xfId="22445" xr:uid="{00000000-0005-0000-0000-0000155D0000}"/>
    <cellStyle name="Normal 2 2 4 5 17" xfId="22446" xr:uid="{00000000-0005-0000-0000-0000165D0000}"/>
    <cellStyle name="Normal 2 2 4 5 17 2" xfId="22447" xr:uid="{00000000-0005-0000-0000-0000175D0000}"/>
    <cellStyle name="Normal 2 2 4 5 18" xfId="22448" xr:uid="{00000000-0005-0000-0000-0000185D0000}"/>
    <cellStyle name="Normal 2 2 4 5 18 2" xfId="22449" xr:uid="{00000000-0005-0000-0000-0000195D0000}"/>
    <cellStyle name="Normal 2 2 4 5 19" xfId="22450" xr:uid="{00000000-0005-0000-0000-00001A5D0000}"/>
    <cellStyle name="Normal 2 2 4 5 19 2" xfId="22451" xr:uid="{00000000-0005-0000-0000-00001B5D0000}"/>
    <cellStyle name="Normal 2 2 4 5 2" xfId="22452" xr:uid="{00000000-0005-0000-0000-00001C5D0000}"/>
    <cellStyle name="Normal 2 2 4 5 2 10" xfId="22453" xr:uid="{00000000-0005-0000-0000-00001D5D0000}"/>
    <cellStyle name="Normal 2 2 4 5 2 10 2" xfId="22454" xr:uid="{00000000-0005-0000-0000-00001E5D0000}"/>
    <cellStyle name="Normal 2 2 4 5 2 11" xfId="22455" xr:uid="{00000000-0005-0000-0000-00001F5D0000}"/>
    <cellStyle name="Normal 2 2 4 5 2 11 2" xfId="22456" xr:uid="{00000000-0005-0000-0000-0000205D0000}"/>
    <cellStyle name="Normal 2 2 4 5 2 12" xfId="22457" xr:uid="{00000000-0005-0000-0000-0000215D0000}"/>
    <cellStyle name="Normal 2 2 4 5 2 12 2" xfId="22458" xr:uid="{00000000-0005-0000-0000-0000225D0000}"/>
    <cellStyle name="Normal 2 2 4 5 2 13" xfId="22459" xr:uid="{00000000-0005-0000-0000-0000235D0000}"/>
    <cellStyle name="Normal 2 2 4 5 2 13 2" xfId="22460" xr:uid="{00000000-0005-0000-0000-0000245D0000}"/>
    <cellStyle name="Normal 2 2 4 5 2 14" xfId="22461" xr:uid="{00000000-0005-0000-0000-0000255D0000}"/>
    <cellStyle name="Normal 2 2 4 5 2 14 2" xfId="22462" xr:uid="{00000000-0005-0000-0000-0000265D0000}"/>
    <cellStyle name="Normal 2 2 4 5 2 15" xfId="22463" xr:uid="{00000000-0005-0000-0000-0000275D0000}"/>
    <cellStyle name="Normal 2 2 4 5 2 15 2" xfId="22464" xr:uid="{00000000-0005-0000-0000-0000285D0000}"/>
    <cellStyle name="Normal 2 2 4 5 2 16" xfId="22465" xr:uid="{00000000-0005-0000-0000-0000295D0000}"/>
    <cellStyle name="Normal 2 2 4 5 2 16 2" xfId="22466" xr:uid="{00000000-0005-0000-0000-00002A5D0000}"/>
    <cellStyle name="Normal 2 2 4 5 2 17" xfId="22467" xr:uid="{00000000-0005-0000-0000-00002B5D0000}"/>
    <cellStyle name="Normal 2 2 4 5 2 17 2" xfId="22468" xr:uid="{00000000-0005-0000-0000-00002C5D0000}"/>
    <cellStyle name="Normal 2 2 4 5 2 18" xfId="22469" xr:uid="{00000000-0005-0000-0000-00002D5D0000}"/>
    <cellStyle name="Normal 2 2 4 5 2 18 2" xfId="22470" xr:uid="{00000000-0005-0000-0000-00002E5D0000}"/>
    <cellStyle name="Normal 2 2 4 5 2 19" xfId="22471" xr:uid="{00000000-0005-0000-0000-00002F5D0000}"/>
    <cellStyle name="Normal 2 2 4 5 2 19 2" xfId="22472" xr:uid="{00000000-0005-0000-0000-0000305D0000}"/>
    <cellStyle name="Normal 2 2 4 5 2 2" xfId="22473" xr:uid="{00000000-0005-0000-0000-0000315D0000}"/>
    <cellStyle name="Normal 2 2 4 5 2 2 2" xfId="22474" xr:uid="{00000000-0005-0000-0000-0000325D0000}"/>
    <cellStyle name="Normal 2 2 4 5 2 20" xfId="22475" xr:uid="{00000000-0005-0000-0000-0000335D0000}"/>
    <cellStyle name="Normal 2 2 4 5 2 20 2" xfId="22476" xr:uid="{00000000-0005-0000-0000-0000345D0000}"/>
    <cellStyle name="Normal 2 2 4 5 2 21" xfId="22477" xr:uid="{00000000-0005-0000-0000-0000355D0000}"/>
    <cellStyle name="Normal 2 2 4 5 2 21 2" xfId="22478" xr:uid="{00000000-0005-0000-0000-0000365D0000}"/>
    <cellStyle name="Normal 2 2 4 5 2 22" xfId="22479" xr:uid="{00000000-0005-0000-0000-0000375D0000}"/>
    <cellStyle name="Normal 2 2 4 5 2 3" xfId="22480" xr:uid="{00000000-0005-0000-0000-0000385D0000}"/>
    <cellStyle name="Normal 2 2 4 5 2 3 2" xfId="22481" xr:uid="{00000000-0005-0000-0000-0000395D0000}"/>
    <cellStyle name="Normal 2 2 4 5 2 4" xfId="22482" xr:uid="{00000000-0005-0000-0000-00003A5D0000}"/>
    <cellStyle name="Normal 2 2 4 5 2 4 2" xfId="22483" xr:uid="{00000000-0005-0000-0000-00003B5D0000}"/>
    <cellStyle name="Normal 2 2 4 5 2 5" xfId="22484" xr:uid="{00000000-0005-0000-0000-00003C5D0000}"/>
    <cellStyle name="Normal 2 2 4 5 2 5 2" xfId="22485" xr:uid="{00000000-0005-0000-0000-00003D5D0000}"/>
    <cellStyle name="Normal 2 2 4 5 2 6" xfId="22486" xr:uid="{00000000-0005-0000-0000-00003E5D0000}"/>
    <cellStyle name="Normal 2 2 4 5 2 6 2" xfId="22487" xr:uid="{00000000-0005-0000-0000-00003F5D0000}"/>
    <cellStyle name="Normal 2 2 4 5 2 7" xfId="22488" xr:uid="{00000000-0005-0000-0000-0000405D0000}"/>
    <cellStyle name="Normal 2 2 4 5 2 7 2" xfId="22489" xr:uid="{00000000-0005-0000-0000-0000415D0000}"/>
    <cellStyle name="Normal 2 2 4 5 2 8" xfId="22490" xr:uid="{00000000-0005-0000-0000-0000425D0000}"/>
    <cellStyle name="Normal 2 2 4 5 2 8 2" xfId="22491" xr:uid="{00000000-0005-0000-0000-0000435D0000}"/>
    <cellStyle name="Normal 2 2 4 5 2 9" xfId="22492" xr:uid="{00000000-0005-0000-0000-0000445D0000}"/>
    <cellStyle name="Normal 2 2 4 5 2 9 2" xfId="22493" xr:uid="{00000000-0005-0000-0000-0000455D0000}"/>
    <cellStyle name="Normal 2 2 4 5 20" xfId="22494" xr:uid="{00000000-0005-0000-0000-0000465D0000}"/>
    <cellStyle name="Normal 2 2 4 5 20 2" xfId="22495" xr:uid="{00000000-0005-0000-0000-0000475D0000}"/>
    <cellStyle name="Normal 2 2 4 5 21" xfId="22496" xr:uid="{00000000-0005-0000-0000-0000485D0000}"/>
    <cellStyle name="Normal 2 2 4 5 21 2" xfId="22497" xr:uid="{00000000-0005-0000-0000-0000495D0000}"/>
    <cellStyle name="Normal 2 2 4 5 22" xfId="22498" xr:uid="{00000000-0005-0000-0000-00004A5D0000}"/>
    <cellStyle name="Normal 2 2 4 5 22 2" xfId="22499" xr:uid="{00000000-0005-0000-0000-00004B5D0000}"/>
    <cellStyle name="Normal 2 2 4 5 23" xfId="22500" xr:uid="{00000000-0005-0000-0000-00004C5D0000}"/>
    <cellStyle name="Normal 2 2 4 5 23 2" xfId="22501" xr:uid="{00000000-0005-0000-0000-00004D5D0000}"/>
    <cellStyle name="Normal 2 2 4 5 24" xfId="22502" xr:uid="{00000000-0005-0000-0000-00004E5D0000}"/>
    <cellStyle name="Normal 2 2 4 5 3" xfId="22503" xr:uid="{00000000-0005-0000-0000-00004F5D0000}"/>
    <cellStyle name="Normal 2 2 4 5 3 10" xfId="22504" xr:uid="{00000000-0005-0000-0000-0000505D0000}"/>
    <cellStyle name="Normal 2 2 4 5 3 10 2" xfId="22505" xr:uid="{00000000-0005-0000-0000-0000515D0000}"/>
    <cellStyle name="Normal 2 2 4 5 3 11" xfId="22506" xr:uid="{00000000-0005-0000-0000-0000525D0000}"/>
    <cellStyle name="Normal 2 2 4 5 3 11 2" xfId="22507" xr:uid="{00000000-0005-0000-0000-0000535D0000}"/>
    <cellStyle name="Normal 2 2 4 5 3 12" xfId="22508" xr:uid="{00000000-0005-0000-0000-0000545D0000}"/>
    <cellStyle name="Normal 2 2 4 5 3 12 2" xfId="22509" xr:uid="{00000000-0005-0000-0000-0000555D0000}"/>
    <cellStyle name="Normal 2 2 4 5 3 13" xfId="22510" xr:uid="{00000000-0005-0000-0000-0000565D0000}"/>
    <cellStyle name="Normal 2 2 4 5 3 13 2" xfId="22511" xr:uid="{00000000-0005-0000-0000-0000575D0000}"/>
    <cellStyle name="Normal 2 2 4 5 3 14" xfId="22512" xr:uid="{00000000-0005-0000-0000-0000585D0000}"/>
    <cellStyle name="Normal 2 2 4 5 3 14 2" xfId="22513" xr:uid="{00000000-0005-0000-0000-0000595D0000}"/>
    <cellStyle name="Normal 2 2 4 5 3 15" xfId="22514" xr:uid="{00000000-0005-0000-0000-00005A5D0000}"/>
    <cellStyle name="Normal 2 2 4 5 3 15 2" xfId="22515" xr:uid="{00000000-0005-0000-0000-00005B5D0000}"/>
    <cellStyle name="Normal 2 2 4 5 3 16" xfId="22516" xr:uid="{00000000-0005-0000-0000-00005C5D0000}"/>
    <cellStyle name="Normal 2 2 4 5 3 16 2" xfId="22517" xr:uid="{00000000-0005-0000-0000-00005D5D0000}"/>
    <cellStyle name="Normal 2 2 4 5 3 17" xfId="22518" xr:uid="{00000000-0005-0000-0000-00005E5D0000}"/>
    <cellStyle name="Normal 2 2 4 5 3 17 2" xfId="22519" xr:uid="{00000000-0005-0000-0000-00005F5D0000}"/>
    <cellStyle name="Normal 2 2 4 5 3 18" xfId="22520" xr:uid="{00000000-0005-0000-0000-0000605D0000}"/>
    <cellStyle name="Normal 2 2 4 5 3 18 2" xfId="22521" xr:uid="{00000000-0005-0000-0000-0000615D0000}"/>
    <cellStyle name="Normal 2 2 4 5 3 19" xfId="22522" xr:uid="{00000000-0005-0000-0000-0000625D0000}"/>
    <cellStyle name="Normal 2 2 4 5 3 19 2" xfId="22523" xr:uid="{00000000-0005-0000-0000-0000635D0000}"/>
    <cellStyle name="Normal 2 2 4 5 3 2" xfId="22524" xr:uid="{00000000-0005-0000-0000-0000645D0000}"/>
    <cellStyle name="Normal 2 2 4 5 3 2 2" xfId="22525" xr:uid="{00000000-0005-0000-0000-0000655D0000}"/>
    <cellStyle name="Normal 2 2 4 5 3 20" xfId="22526" xr:uid="{00000000-0005-0000-0000-0000665D0000}"/>
    <cellStyle name="Normal 2 2 4 5 3 20 2" xfId="22527" xr:uid="{00000000-0005-0000-0000-0000675D0000}"/>
    <cellStyle name="Normal 2 2 4 5 3 21" xfId="22528" xr:uid="{00000000-0005-0000-0000-0000685D0000}"/>
    <cellStyle name="Normal 2 2 4 5 3 21 2" xfId="22529" xr:uid="{00000000-0005-0000-0000-0000695D0000}"/>
    <cellStyle name="Normal 2 2 4 5 3 22" xfId="22530" xr:uid="{00000000-0005-0000-0000-00006A5D0000}"/>
    <cellStyle name="Normal 2 2 4 5 3 3" xfId="22531" xr:uid="{00000000-0005-0000-0000-00006B5D0000}"/>
    <cellStyle name="Normal 2 2 4 5 3 3 2" xfId="22532" xr:uid="{00000000-0005-0000-0000-00006C5D0000}"/>
    <cellStyle name="Normal 2 2 4 5 3 4" xfId="22533" xr:uid="{00000000-0005-0000-0000-00006D5D0000}"/>
    <cellStyle name="Normal 2 2 4 5 3 4 2" xfId="22534" xr:uid="{00000000-0005-0000-0000-00006E5D0000}"/>
    <cellStyle name="Normal 2 2 4 5 3 5" xfId="22535" xr:uid="{00000000-0005-0000-0000-00006F5D0000}"/>
    <cellStyle name="Normal 2 2 4 5 3 5 2" xfId="22536" xr:uid="{00000000-0005-0000-0000-0000705D0000}"/>
    <cellStyle name="Normal 2 2 4 5 3 6" xfId="22537" xr:uid="{00000000-0005-0000-0000-0000715D0000}"/>
    <cellStyle name="Normal 2 2 4 5 3 6 2" xfId="22538" xr:uid="{00000000-0005-0000-0000-0000725D0000}"/>
    <cellStyle name="Normal 2 2 4 5 3 7" xfId="22539" xr:uid="{00000000-0005-0000-0000-0000735D0000}"/>
    <cellStyle name="Normal 2 2 4 5 3 7 2" xfId="22540" xr:uid="{00000000-0005-0000-0000-0000745D0000}"/>
    <cellStyle name="Normal 2 2 4 5 3 8" xfId="22541" xr:uid="{00000000-0005-0000-0000-0000755D0000}"/>
    <cellStyle name="Normal 2 2 4 5 3 8 2" xfId="22542" xr:uid="{00000000-0005-0000-0000-0000765D0000}"/>
    <cellStyle name="Normal 2 2 4 5 3 9" xfId="22543" xr:uid="{00000000-0005-0000-0000-0000775D0000}"/>
    <cellStyle name="Normal 2 2 4 5 3 9 2" xfId="22544" xr:uid="{00000000-0005-0000-0000-0000785D0000}"/>
    <cellStyle name="Normal 2 2 4 5 4" xfId="22545" xr:uid="{00000000-0005-0000-0000-0000795D0000}"/>
    <cellStyle name="Normal 2 2 4 5 4 2" xfId="22546" xr:uid="{00000000-0005-0000-0000-00007A5D0000}"/>
    <cellStyle name="Normal 2 2 4 5 5" xfId="22547" xr:uid="{00000000-0005-0000-0000-00007B5D0000}"/>
    <cellStyle name="Normal 2 2 4 5 5 2" xfId="22548" xr:uid="{00000000-0005-0000-0000-00007C5D0000}"/>
    <cellStyle name="Normal 2 2 4 5 6" xfId="22549" xr:uid="{00000000-0005-0000-0000-00007D5D0000}"/>
    <cellStyle name="Normal 2 2 4 5 6 2" xfId="22550" xr:uid="{00000000-0005-0000-0000-00007E5D0000}"/>
    <cellStyle name="Normal 2 2 4 5 7" xfId="22551" xr:uid="{00000000-0005-0000-0000-00007F5D0000}"/>
    <cellStyle name="Normal 2 2 4 5 7 2" xfId="22552" xr:uid="{00000000-0005-0000-0000-0000805D0000}"/>
    <cellStyle name="Normal 2 2 4 5 8" xfId="22553" xr:uid="{00000000-0005-0000-0000-0000815D0000}"/>
    <cellStyle name="Normal 2 2 4 5 8 2" xfId="22554" xr:uid="{00000000-0005-0000-0000-0000825D0000}"/>
    <cellStyle name="Normal 2 2 4 5 9" xfId="22555" xr:uid="{00000000-0005-0000-0000-0000835D0000}"/>
    <cellStyle name="Normal 2 2 4 5 9 2" xfId="22556" xr:uid="{00000000-0005-0000-0000-0000845D0000}"/>
    <cellStyle name="Normal 2 2 4 6" xfId="22557" xr:uid="{00000000-0005-0000-0000-0000855D0000}"/>
    <cellStyle name="Normal 2 2 4 6 10" xfId="22558" xr:uid="{00000000-0005-0000-0000-0000865D0000}"/>
    <cellStyle name="Normal 2 2 4 6 10 2" xfId="22559" xr:uid="{00000000-0005-0000-0000-0000875D0000}"/>
    <cellStyle name="Normal 2 2 4 6 11" xfId="22560" xr:uid="{00000000-0005-0000-0000-0000885D0000}"/>
    <cellStyle name="Normal 2 2 4 6 11 2" xfId="22561" xr:uid="{00000000-0005-0000-0000-0000895D0000}"/>
    <cellStyle name="Normal 2 2 4 6 12" xfId="22562" xr:uid="{00000000-0005-0000-0000-00008A5D0000}"/>
    <cellStyle name="Normal 2 2 4 6 12 2" xfId="22563" xr:uid="{00000000-0005-0000-0000-00008B5D0000}"/>
    <cellStyle name="Normal 2 2 4 6 13" xfId="22564" xr:uid="{00000000-0005-0000-0000-00008C5D0000}"/>
    <cellStyle name="Normal 2 2 4 6 13 2" xfId="22565" xr:uid="{00000000-0005-0000-0000-00008D5D0000}"/>
    <cellStyle name="Normal 2 2 4 6 14" xfId="22566" xr:uid="{00000000-0005-0000-0000-00008E5D0000}"/>
    <cellStyle name="Normal 2 2 4 6 14 2" xfId="22567" xr:uid="{00000000-0005-0000-0000-00008F5D0000}"/>
    <cellStyle name="Normal 2 2 4 6 15" xfId="22568" xr:uid="{00000000-0005-0000-0000-0000905D0000}"/>
    <cellStyle name="Normal 2 2 4 6 15 2" xfId="22569" xr:uid="{00000000-0005-0000-0000-0000915D0000}"/>
    <cellStyle name="Normal 2 2 4 6 16" xfId="22570" xr:uid="{00000000-0005-0000-0000-0000925D0000}"/>
    <cellStyle name="Normal 2 2 4 6 16 2" xfId="22571" xr:uid="{00000000-0005-0000-0000-0000935D0000}"/>
    <cellStyle name="Normal 2 2 4 6 17" xfId="22572" xr:uid="{00000000-0005-0000-0000-0000945D0000}"/>
    <cellStyle name="Normal 2 2 4 6 17 2" xfId="22573" xr:uid="{00000000-0005-0000-0000-0000955D0000}"/>
    <cellStyle name="Normal 2 2 4 6 18" xfId="22574" xr:uid="{00000000-0005-0000-0000-0000965D0000}"/>
    <cellStyle name="Normal 2 2 4 6 18 2" xfId="22575" xr:uid="{00000000-0005-0000-0000-0000975D0000}"/>
    <cellStyle name="Normal 2 2 4 6 19" xfId="22576" xr:uid="{00000000-0005-0000-0000-0000985D0000}"/>
    <cellStyle name="Normal 2 2 4 6 19 2" xfId="22577" xr:uid="{00000000-0005-0000-0000-0000995D0000}"/>
    <cellStyle name="Normal 2 2 4 6 2" xfId="22578" xr:uid="{00000000-0005-0000-0000-00009A5D0000}"/>
    <cellStyle name="Normal 2 2 4 6 2 10" xfId="22579" xr:uid="{00000000-0005-0000-0000-00009B5D0000}"/>
    <cellStyle name="Normal 2 2 4 6 2 10 2" xfId="22580" xr:uid="{00000000-0005-0000-0000-00009C5D0000}"/>
    <cellStyle name="Normal 2 2 4 6 2 11" xfId="22581" xr:uid="{00000000-0005-0000-0000-00009D5D0000}"/>
    <cellStyle name="Normal 2 2 4 6 2 11 2" xfId="22582" xr:uid="{00000000-0005-0000-0000-00009E5D0000}"/>
    <cellStyle name="Normal 2 2 4 6 2 12" xfId="22583" xr:uid="{00000000-0005-0000-0000-00009F5D0000}"/>
    <cellStyle name="Normal 2 2 4 6 2 12 2" xfId="22584" xr:uid="{00000000-0005-0000-0000-0000A05D0000}"/>
    <cellStyle name="Normal 2 2 4 6 2 13" xfId="22585" xr:uid="{00000000-0005-0000-0000-0000A15D0000}"/>
    <cellStyle name="Normal 2 2 4 6 2 13 2" xfId="22586" xr:uid="{00000000-0005-0000-0000-0000A25D0000}"/>
    <cellStyle name="Normal 2 2 4 6 2 14" xfId="22587" xr:uid="{00000000-0005-0000-0000-0000A35D0000}"/>
    <cellStyle name="Normal 2 2 4 6 2 14 2" xfId="22588" xr:uid="{00000000-0005-0000-0000-0000A45D0000}"/>
    <cellStyle name="Normal 2 2 4 6 2 15" xfId="22589" xr:uid="{00000000-0005-0000-0000-0000A55D0000}"/>
    <cellStyle name="Normal 2 2 4 6 2 15 2" xfId="22590" xr:uid="{00000000-0005-0000-0000-0000A65D0000}"/>
    <cellStyle name="Normal 2 2 4 6 2 16" xfId="22591" xr:uid="{00000000-0005-0000-0000-0000A75D0000}"/>
    <cellStyle name="Normal 2 2 4 6 2 16 2" xfId="22592" xr:uid="{00000000-0005-0000-0000-0000A85D0000}"/>
    <cellStyle name="Normal 2 2 4 6 2 17" xfId="22593" xr:uid="{00000000-0005-0000-0000-0000A95D0000}"/>
    <cellStyle name="Normal 2 2 4 6 2 17 2" xfId="22594" xr:uid="{00000000-0005-0000-0000-0000AA5D0000}"/>
    <cellStyle name="Normal 2 2 4 6 2 18" xfId="22595" xr:uid="{00000000-0005-0000-0000-0000AB5D0000}"/>
    <cellStyle name="Normal 2 2 4 6 2 18 2" xfId="22596" xr:uid="{00000000-0005-0000-0000-0000AC5D0000}"/>
    <cellStyle name="Normal 2 2 4 6 2 19" xfId="22597" xr:uid="{00000000-0005-0000-0000-0000AD5D0000}"/>
    <cellStyle name="Normal 2 2 4 6 2 19 2" xfId="22598" xr:uid="{00000000-0005-0000-0000-0000AE5D0000}"/>
    <cellStyle name="Normal 2 2 4 6 2 2" xfId="22599" xr:uid="{00000000-0005-0000-0000-0000AF5D0000}"/>
    <cellStyle name="Normal 2 2 4 6 2 2 2" xfId="22600" xr:uid="{00000000-0005-0000-0000-0000B05D0000}"/>
    <cellStyle name="Normal 2 2 4 6 2 20" xfId="22601" xr:uid="{00000000-0005-0000-0000-0000B15D0000}"/>
    <cellStyle name="Normal 2 2 4 6 2 20 2" xfId="22602" xr:uid="{00000000-0005-0000-0000-0000B25D0000}"/>
    <cellStyle name="Normal 2 2 4 6 2 21" xfId="22603" xr:uid="{00000000-0005-0000-0000-0000B35D0000}"/>
    <cellStyle name="Normal 2 2 4 6 2 21 2" xfId="22604" xr:uid="{00000000-0005-0000-0000-0000B45D0000}"/>
    <cellStyle name="Normal 2 2 4 6 2 22" xfId="22605" xr:uid="{00000000-0005-0000-0000-0000B55D0000}"/>
    <cellStyle name="Normal 2 2 4 6 2 3" xfId="22606" xr:uid="{00000000-0005-0000-0000-0000B65D0000}"/>
    <cellStyle name="Normal 2 2 4 6 2 3 2" xfId="22607" xr:uid="{00000000-0005-0000-0000-0000B75D0000}"/>
    <cellStyle name="Normal 2 2 4 6 2 4" xfId="22608" xr:uid="{00000000-0005-0000-0000-0000B85D0000}"/>
    <cellStyle name="Normal 2 2 4 6 2 4 2" xfId="22609" xr:uid="{00000000-0005-0000-0000-0000B95D0000}"/>
    <cellStyle name="Normal 2 2 4 6 2 5" xfId="22610" xr:uid="{00000000-0005-0000-0000-0000BA5D0000}"/>
    <cellStyle name="Normal 2 2 4 6 2 5 2" xfId="22611" xr:uid="{00000000-0005-0000-0000-0000BB5D0000}"/>
    <cellStyle name="Normal 2 2 4 6 2 6" xfId="22612" xr:uid="{00000000-0005-0000-0000-0000BC5D0000}"/>
    <cellStyle name="Normal 2 2 4 6 2 6 2" xfId="22613" xr:uid="{00000000-0005-0000-0000-0000BD5D0000}"/>
    <cellStyle name="Normal 2 2 4 6 2 7" xfId="22614" xr:uid="{00000000-0005-0000-0000-0000BE5D0000}"/>
    <cellStyle name="Normal 2 2 4 6 2 7 2" xfId="22615" xr:uid="{00000000-0005-0000-0000-0000BF5D0000}"/>
    <cellStyle name="Normal 2 2 4 6 2 8" xfId="22616" xr:uid="{00000000-0005-0000-0000-0000C05D0000}"/>
    <cellStyle name="Normal 2 2 4 6 2 8 2" xfId="22617" xr:uid="{00000000-0005-0000-0000-0000C15D0000}"/>
    <cellStyle name="Normal 2 2 4 6 2 9" xfId="22618" xr:uid="{00000000-0005-0000-0000-0000C25D0000}"/>
    <cellStyle name="Normal 2 2 4 6 2 9 2" xfId="22619" xr:uid="{00000000-0005-0000-0000-0000C35D0000}"/>
    <cellStyle name="Normal 2 2 4 6 20" xfId="22620" xr:uid="{00000000-0005-0000-0000-0000C45D0000}"/>
    <cellStyle name="Normal 2 2 4 6 20 2" xfId="22621" xr:uid="{00000000-0005-0000-0000-0000C55D0000}"/>
    <cellStyle name="Normal 2 2 4 6 21" xfId="22622" xr:uid="{00000000-0005-0000-0000-0000C65D0000}"/>
    <cellStyle name="Normal 2 2 4 6 21 2" xfId="22623" xr:uid="{00000000-0005-0000-0000-0000C75D0000}"/>
    <cellStyle name="Normal 2 2 4 6 22" xfId="22624" xr:uid="{00000000-0005-0000-0000-0000C85D0000}"/>
    <cellStyle name="Normal 2 2 4 6 22 2" xfId="22625" xr:uid="{00000000-0005-0000-0000-0000C95D0000}"/>
    <cellStyle name="Normal 2 2 4 6 23" xfId="22626" xr:uid="{00000000-0005-0000-0000-0000CA5D0000}"/>
    <cellStyle name="Normal 2 2 4 6 23 2" xfId="22627" xr:uid="{00000000-0005-0000-0000-0000CB5D0000}"/>
    <cellStyle name="Normal 2 2 4 6 24" xfId="22628" xr:uid="{00000000-0005-0000-0000-0000CC5D0000}"/>
    <cellStyle name="Normal 2 2 4 6 3" xfId="22629" xr:uid="{00000000-0005-0000-0000-0000CD5D0000}"/>
    <cellStyle name="Normal 2 2 4 6 3 10" xfId="22630" xr:uid="{00000000-0005-0000-0000-0000CE5D0000}"/>
    <cellStyle name="Normal 2 2 4 6 3 10 2" xfId="22631" xr:uid="{00000000-0005-0000-0000-0000CF5D0000}"/>
    <cellStyle name="Normal 2 2 4 6 3 11" xfId="22632" xr:uid="{00000000-0005-0000-0000-0000D05D0000}"/>
    <cellStyle name="Normal 2 2 4 6 3 11 2" xfId="22633" xr:uid="{00000000-0005-0000-0000-0000D15D0000}"/>
    <cellStyle name="Normal 2 2 4 6 3 12" xfId="22634" xr:uid="{00000000-0005-0000-0000-0000D25D0000}"/>
    <cellStyle name="Normal 2 2 4 6 3 12 2" xfId="22635" xr:uid="{00000000-0005-0000-0000-0000D35D0000}"/>
    <cellStyle name="Normal 2 2 4 6 3 13" xfId="22636" xr:uid="{00000000-0005-0000-0000-0000D45D0000}"/>
    <cellStyle name="Normal 2 2 4 6 3 13 2" xfId="22637" xr:uid="{00000000-0005-0000-0000-0000D55D0000}"/>
    <cellStyle name="Normal 2 2 4 6 3 14" xfId="22638" xr:uid="{00000000-0005-0000-0000-0000D65D0000}"/>
    <cellStyle name="Normal 2 2 4 6 3 14 2" xfId="22639" xr:uid="{00000000-0005-0000-0000-0000D75D0000}"/>
    <cellStyle name="Normal 2 2 4 6 3 15" xfId="22640" xr:uid="{00000000-0005-0000-0000-0000D85D0000}"/>
    <cellStyle name="Normal 2 2 4 6 3 15 2" xfId="22641" xr:uid="{00000000-0005-0000-0000-0000D95D0000}"/>
    <cellStyle name="Normal 2 2 4 6 3 16" xfId="22642" xr:uid="{00000000-0005-0000-0000-0000DA5D0000}"/>
    <cellStyle name="Normal 2 2 4 6 3 16 2" xfId="22643" xr:uid="{00000000-0005-0000-0000-0000DB5D0000}"/>
    <cellStyle name="Normal 2 2 4 6 3 17" xfId="22644" xr:uid="{00000000-0005-0000-0000-0000DC5D0000}"/>
    <cellStyle name="Normal 2 2 4 6 3 17 2" xfId="22645" xr:uid="{00000000-0005-0000-0000-0000DD5D0000}"/>
    <cellStyle name="Normal 2 2 4 6 3 18" xfId="22646" xr:uid="{00000000-0005-0000-0000-0000DE5D0000}"/>
    <cellStyle name="Normal 2 2 4 6 3 18 2" xfId="22647" xr:uid="{00000000-0005-0000-0000-0000DF5D0000}"/>
    <cellStyle name="Normal 2 2 4 6 3 19" xfId="22648" xr:uid="{00000000-0005-0000-0000-0000E05D0000}"/>
    <cellStyle name="Normal 2 2 4 6 3 19 2" xfId="22649" xr:uid="{00000000-0005-0000-0000-0000E15D0000}"/>
    <cellStyle name="Normal 2 2 4 6 3 2" xfId="22650" xr:uid="{00000000-0005-0000-0000-0000E25D0000}"/>
    <cellStyle name="Normal 2 2 4 6 3 2 2" xfId="22651" xr:uid="{00000000-0005-0000-0000-0000E35D0000}"/>
    <cellStyle name="Normal 2 2 4 6 3 20" xfId="22652" xr:uid="{00000000-0005-0000-0000-0000E45D0000}"/>
    <cellStyle name="Normal 2 2 4 6 3 20 2" xfId="22653" xr:uid="{00000000-0005-0000-0000-0000E55D0000}"/>
    <cellStyle name="Normal 2 2 4 6 3 21" xfId="22654" xr:uid="{00000000-0005-0000-0000-0000E65D0000}"/>
    <cellStyle name="Normal 2 2 4 6 3 21 2" xfId="22655" xr:uid="{00000000-0005-0000-0000-0000E75D0000}"/>
    <cellStyle name="Normal 2 2 4 6 3 22" xfId="22656" xr:uid="{00000000-0005-0000-0000-0000E85D0000}"/>
    <cellStyle name="Normal 2 2 4 6 3 3" xfId="22657" xr:uid="{00000000-0005-0000-0000-0000E95D0000}"/>
    <cellStyle name="Normal 2 2 4 6 3 3 2" xfId="22658" xr:uid="{00000000-0005-0000-0000-0000EA5D0000}"/>
    <cellStyle name="Normal 2 2 4 6 3 4" xfId="22659" xr:uid="{00000000-0005-0000-0000-0000EB5D0000}"/>
    <cellStyle name="Normal 2 2 4 6 3 4 2" xfId="22660" xr:uid="{00000000-0005-0000-0000-0000EC5D0000}"/>
    <cellStyle name="Normal 2 2 4 6 3 5" xfId="22661" xr:uid="{00000000-0005-0000-0000-0000ED5D0000}"/>
    <cellStyle name="Normal 2 2 4 6 3 5 2" xfId="22662" xr:uid="{00000000-0005-0000-0000-0000EE5D0000}"/>
    <cellStyle name="Normal 2 2 4 6 3 6" xfId="22663" xr:uid="{00000000-0005-0000-0000-0000EF5D0000}"/>
    <cellStyle name="Normal 2 2 4 6 3 6 2" xfId="22664" xr:uid="{00000000-0005-0000-0000-0000F05D0000}"/>
    <cellStyle name="Normal 2 2 4 6 3 7" xfId="22665" xr:uid="{00000000-0005-0000-0000-0000F15D0000}"/>
    <cellStyle name="Normal 2 2 4 6 3 7 2" xfId="22666" xr:uid="{00000000-0005-0000-0000-0000F25D0000}"/>
    <cellStyle name="Normal 2 2 4 6 3 8" xfId="22667" xr:uid="{00000000-0005-0000-0000-0000F35D0000}"/>
    <cellStyle name="Normal 2 2 4 6 3 8 2" xfId="22668" xr:uid="{00000000-0005-0000-0000-0000F45D0000}"/>
    <cellStyle name="Normal 2 2 4 6 3 9" xfId="22669" xr:uid="{00000000-0005-0000-0000-0000F55D0000}"/>
    <cellStyle name="Normal 2 2 4 6 3 9 2" xfId="22670" xr:uid="{00000000-0005-0000-0000-0000F65D0000}"/>
    <cellStyle name="Normal 2 2 4 6 4" xfId="22671" xr:uid="{00000000-0005-0000-0000-0000F75D0000}"/>
    <cellStyle name="Normal 2 2 4 6 4 2" xfId="22672" xr:uid="{00000000-0005-0000-0000-0000F85D0000}"/>
    <cellStyle name="Normal 2 2 4 6 5" xfId="22673" xr:uid="{00000000-0005-0000-0000-0000F95D0000}"/>
    <cellStyle name="Normal 2 2 4 6 5 2" xfId="22674" xr:uid="{00000000-0005-0000-0000-0000FA5D0000}"/>
    <cellStyle name="Normal 2 2 4 6 6" xfId="22675" xr:uid="{00000000-0005-0000-0000-0000FB5D0000}"/>
    <cellStyle name="Normal 2 2 4 6 6 2" xfId="22676" xr:uid="{00000000-0005-0000-0000-0000FC5D0000}"/>
    <cellStyle name="Normal 2 2 4 6 7" xfId="22677" xr:uid="{00000000-0005-0000-0000-0000FD5D0000}"/>
    <cellStyle name="Normal 2 2 4 6 7 2" xfId="22678" xr:uid="{00000000-0005-0000-0000-0000FE5D0000}"/>
    <cellStyle name="Normal 2 2 4 6 8" xfId="22679" xr:uid="{00000000-0005-0000-0000-0000FF5D0000}"/>
    <cellStyle name="Normal 2 2 4 6 8 2" xfId="22680" xr:uid="{00000000-0005-0000-0000-0000005E0000}"/>
    <cellStyle name="Normal 2 2 4 6 9" xfId="22681" xr:uid="{00000000-0005-0000-0000-0000015E0000}"/>
    <cellStyle name="Normal 2 2 4 6 9 2" xfId="22682" xr:uid="{00000000-0005-0000-0000-0000025E0000}"/>
    <cellStyle name="Normal 2 2 4 7" xfId="22683" xr:uid="{00000000-0005-0000-0000-0000035E0000}"/>
    <cellStyle name="Normal 2 2 4 7 10" xfId="22684" xr:uid="{00000000-0005-0000-0000-0000045E0000}"/>
    <cellStyle name="Normal 2 2 4 7 10 2" xfId="22685" xr:uid="{00000000-0005-0000-0000-0000055E0000}"/>
    <cellStyle name="Normal 2 2 4 7 11" xfId="22686" xr:uid="{00000000-0005-0000-0000-0000065E0000}"/>
    <cellStyle name="Normal 2 2 4 7 11 2" xfId="22687" xr:uid="{00000000-0005-0000-0000-0000075E0000}"/>
    <cellStyle name="Normal 2 2 4 7 12" xfId="22688" xr:uid="{00000000-0005-0000-0000-0000085E0000}"/>
    <cellStyle name="Normal 2 2 4 7 12 2" xfId="22689" xr:uid="{00000000-0005-0000-0000-0000095E0000}"/>
    <cellStyle name="Normal 2 2 4 7 13" xfId="22690" xr:uid="{00000000-0005-0000-0000-00000A5E0000}"/>
    <cellStyle name="Normal 2 2 4 7 13 2" xfId="22691" xr:uid="{00000000-0005-0000-0000-00000B5E0000}"/>
    <cellStyle name="Normal 2 2 4 7 14" xfId="22692" xr:uid="{00000000-0005-0000-0000-00000C5E0000}"/>
    <cellStyle name="Normal 2 2 4 7 14 2" xfId="22693" xr:uid="{00000000-0005-0000-0000-00000D5E0000}"/>
    <cellStyle name="Normal 2 2 4 7 15" xfId="22694" xr:uid="{00000000-0005-0000-0000-00000E5E0000}"/>
    <cellStyle name="Normal 2 2 4 7 15 2" xfId="22695" xr:uid="{00000000-0005-0000-0000-00000F5E0000}"/>
    <cellStyle name="Normal 2 2 4 7 16" xfId="22696" xr:uid="{00000000-0005-0000-0000-0000105E0000}"/>
    <cellStyle name="Normal 2 2 4 7 16 2" xfId="22697" xr:uid="{00000000-0005-0000-0000-0000115E0000}"/>
    <cellStyle name="Normal 2 2 4 7 17" xfId="22698" xr:uid="{00000000-0005-0000-0000-0000125E0000}"/>
    <cellStyle name="Normal 2 2 4 7 17 2" xfId="22699" xr:uid="{00000000-0005-0000-0000-0000135E0000}"/>
    <cellStyle name="Normal 2 2 4 7 18" xfId="22700" xr:uid="{00000000-0005-0000-0000-0000145E0000}"/>
    <cellStyle name="Normal 2 2 4 7 18 2" xfId="22701" xr:uid="{00000000-0005-0000-0000-0000155E0000}"/>
    <cellStyle name="Normal 2 2 4 7 19" xfId="22702" xr:uid="{00000000-0005-0000-0000-0000165E0000}"/>
    <cellStyle name="Normal 2 2 4 7 19 2" xfId="22703" xr:uid="{00000000-0005-0000-0000-0000175E0000}"/>
    <cellStyle name="Normal 2 2 4 7 2" xfId="22704" xr:uid="{00000000-0005-0000-0000-0000185E0000}"/>
    <cellStyle name="Normal 2 2 4 7 2 2" xfId="22705" xr:uid="{00000000-0005-0000-0000-0000195E0000}"/>
    <cellStyle name="Normal 2 2 4 7 20" xfId="22706" xr:uid="{00000000-0005-0000-0000-00001A5E0000}"/>
    <cellStyle name="Normal 2 2 4 7 20 2" xfId="22707" xr:uid="{00000000-0005-0000-0000-00001B5E0000}"/>
    <cellStyle name="Normal 2 2 4 7 21" xfId="22708" xr:uid="{00000000-0005-0000-0000-00001C5E0000}"/>
    <cellStyle name="Normal 2 2 4 7 21 2" xfId="22709" xr:uid="{00000000-0005-0000-0000-00001D5E0000}"/>
    <cellStyle name="Normal 2 2 4 7 22" xfId="22710" xr:uid="{00000000-0005-0000-0000-00001E5E0000}"/>
    <cellStyle name="Normal 2 2 4 7 3" xfId="22711" xr:uid="{00000000-0005-0000-0000-00001F5E0000}"/>
    <cellStyle name="Normal 2 2 4 7 3 2" xfId="22712" xr:uid="{00000000-0005-0000-0000-0000205E0000}"/>
    <cellStyle name="Normal 2 2 4 7 4" xfId="22713" xr:uid="{00000000-0005-0000-0000-0000215E0000}"/>
    <cellStyle name="Normal 2 2 4 7 4 2" xfId="22714" xr:uid="{00000000-0005-0000-0000-0000225E0000}"/>
    <cellStyle name="Normal 2 2 4 7 5" xfId="22715" xr:uid="{00000000-0005-0000-0000-0000235E0000}"/>
    <cellStyle name="Normal 2 2 4 7 5 2" xfId="22716" xr:uid="{00000000-0005-0000-0000-0000245E0000}"/>
    <cellStyle name="Normal 2 2 4 7 6" xfId="22717" xr:uid="{00000000-0005-0000-0000-0000255E0000}"/>
    <cellStyle name="Normal 2 2 4 7 6 2" xfId="22718" xr:uid="{00000000-0005-0000-0000-0000265E0000}"/>
    <cellStyle name="Normal 2 2 4 7 7" xfId="22719" xr:uid="{00000000-0005-0000-0000-0000275E0000}"/>
    <cellStyle name="Normal 2 2 4 7 7 2" xfId="22720" xr:uid="{00000000-0005-0000-0000-0000285E0000}"/>
    <cellStyle name="Normal 2 2 4 7 8" xfId="22721" xr:uid="{00000000-0005-0000-0000-0000295E0000}"/>
    <cellStyle name="Normal 2 2 4 7 8 2" xfId="22722" xr:uid="{00000000-0005-0000-0000-00002A5E0000}"/>
    <cellStyle name="Normal 2 2 4 7 9" xfId="22723" xr:uid="{00000000-0005-0000-0000-00002B5E0000}"/>
    <cellStyle name="Normal 2 2 4 7 9 2" xfId="22724" xr:uid="{00000000-0005-0000-0000-00002C5E0000}"/>
    <cellStyle name="Normal 2 2 4 8" xfId="22725" xr:uid="{00000000-0005-0000-0000-00002D5E0000}"/>
    <cellStyle name="Normal 2 2 4 8 10" xfId="22726" xr:uid="{00000000-0005-0000-0000-00002E5E0000}"/>
    <cellStyle name="Normal 2 2 4 8 10 2" xfId="22727" xr:uid="{00000000-0005-0000-0000-00002F5E0000}"/>
    <cellStyle name="Normal 2 2 4 8 11" xfId="22728" xr:uid="{00000000-0005-0000-0000-0000305E0000}"/>
    <cellStyle name="Normal 2 2 4 8 11 2" xfId="22729" xr:uid="{00000000-0005-0000-0000-0000315E0000}"/>
    <cellStyle name="Normal 2 2 4 8 12" xfId="22730" xr:uid="{00000000-0005-0000-0000-0000325E0000}"/>
    <cellStyle name="Normal 2 2 4 8 12 2" xfId="22731" xr:uid="{00000000-0005-0000-0000-0000335E0000}"/>
    <cellStyle name="Normal 2 2 4 8 13" xfId="22732" xr:uid="{00000000-0005-0000-0000-0000345E0000}"/>
    <cellStyle name="Normal 2 2 4 8 13 2" xfId="22733" xr:uid="{00000000-0005-0000-0000-0000355E0000}"/>
    <cellStyle name="Normal 2 2 4 8 14" xfId="22734" xr:uid="{00000000-0005-0000-0000-0000365E0000}"/>
    <cellStyle name="Normal 2 2 4 8 14 2" xfId="22735" xr:uid="{00000000-0005-0000-0000-0000375E0000}"/>
    <cellStyle name="Normal 2 2 4 8 15" xfId="22736" xr:uid="{00000000-0005-0000-0000-0000385E0000}"/>
    <cellStyle name="Normal 2 2 4 8 15 2" xfId="22737" xr:uid="{00000000-0005-0000-0000-0000395E0000}"/>
    <cellStyle name="Normal 2 2 4 8 16" xfId="22738" xr:uid="{00000000-0005-0000-0000-00003A5E0000}"/>
    <cellStyle name="Normal 2 2 4 8 16 2" xfId="22739" xr:uid="{00000000-0005-0000-0000-00003B5E0000}"/>
    <cellStyle name="Normal 2 2 4 8 17" xfId="22740" xr:uid="{00000000-0005-0000-0000-00003C5E0000}"/>
    <cellStyle name="Normal 2 2 4 8 17 2" xfId="22741" xr:uid="{00000000-0005-0000-0000-00003D5E0000}"/>
    <cellStyle name="Normal 2 2 4 8 18" xfId="22742" xr:uid="{00000000-0005-0000-0000-00003E5E0000}"/>
    <cellStyle name="Normal 2 2 4 8 18 2" xfId="22743" xr:uid="{00000000-0005-0000-0000-00003F5E0000}"/>
    <cellStyle name="Normal 2 2 4 8 19" xfId="22744" xr:uid="{00000000-0005-0000-0000-0000405E0000}"/>
    <cellStyle name="Normal 2 2 4 8 19 2" xfId="22745" xr:uid="{00000000-0005-0000-0000-0000415E0000}"/>
    <cellStyle name="Normal 2 2 4 8 2" xfId="22746" xr:uid="{00000000-0005-0000-0000-0000425E0000}"/>
    <cellStyle name="Normal 2 2 4 8 2 2" xfId="22747" xr:uid="{00000000-0005-0000-0000-0000435E0000}"/>
    <cellStyle name="Normal 2 2 4 8 20" xfId="22748" xr:uid="{00000000-0005-0000-0000-0000445E0000}"/>
    <cellStyle name="Normal 2 2 4 8 20 2" xfId="22749" xr:uid="{00000000-0005-0000-0000-0000455E0000}"/>
    <cellStyle name="Normal 2 2 4 8 21" xfId="22750" xr:uid="{00000000-0005-0000-0000-0000465E0000}"/>
    <cellStyle name="Normal 2 2 4 8 21 2" xfId="22751" xr:uid="{00000000-0005-0000-0000-0000475E0000}"/>
    <cellStyle name="Normal 2 2 4 8 22" xfId="22752" xr:uid="{00000000-0005-0000-0000-0000485E0000}"/>
    <cellStyle name="Normal 2 2 4 8 3" xfId="22753" xr:uid="{00000000-0005-0000-0000-0000495E0000}"/>
    <cellStyle name="Normal 2 2 4 8 3 2" xfId="22754" xr:uid="{00000000-0005-0000-0000-00004A5E0000}"/>
    <cellStyle name="Normal 2 2 4 8 4" xfId="22755" xr:uid="{00000000-0005-0000-0000-00004B5E0000}"/>
    <cellStyle name="Normal 2 2 4 8 4 2" xfId="22756" xr:uid="{00000000-0005-0000-0000-00004C5E0000}"/>
    <cellStyle name="Normal 2 2 4 8 5" xfId="22757" xr:uid="{00000000-0005-0000-0000-00004D5E0000}"/>
    <cellStyle name="Normal 2 2 4 8 5 2" xfId="22758" xr:uid="{00000000-0005-0000-0000-00004E5E0000}"/>
    <cellStyle name="Normal 2 2 4 8 6" xfId="22759" xr:uid="{00000000-0005-0000-0000-00004F5E0000}"/>
    <cellStyle name="Normal 2 2 4 8 6 2" xfId="22760" xr:uid="{00000000-0005-0000-0000-0000505E0000}"/>
    <cellStyle name="Normal 2 2 4 8 7" xfId="22761" xr:uid="{00000000-0005-0000-0000-0000515E0000}"/>
    <cellStyle name="Normal 2 2 4 8 7 2" xfId="22762" xr:uid="{00000000-0005-0000-0000-0000525E0000}"/>
    <cellStyle name="Normal 2 2 4 8 8" xfId="22763" xr:uid="{00000000-0005-0000-0000-0000535E0000}"/>
    <cellStyle name="Normal 2 2 4 8 8 2" xfId="22764" xr:uid="{00000000-0005-0000-0000-0000545E0000}"/>
    <cellStyle name="Normal 2 2 4 8 9" xfId="22765" xr:uid="{00000000-0005-0000-0000-0000555E0000}"/>
    <cellStyle name="Normal 2 2 4 8 9 2" xfId="22766" xr:uid="{00000000-0005-0000-0000-0000565E0000}"/>
    <cellStyle name="Normal 2 2 4 9" xfId="22767" xr:uid="{00000000-0005-0000-0000-0000575E0000}"/>
    <cellStyle name="Normal 2 2 4 9 2" xfId="22768" xr:uid="{00000000-0005-0000-0000-0000585E0000}"/>
    <cellStyle name="Normal 2 2 5" xfId="22769" xr:uid="{00000000-0005-0000-0000-0000595E0000}"/>
    <cellStyle name="Normal 2 2 5 10" xfId="22770" xr:uid="{00000000-0005-0000-0000-00005A5E0000}"/>
    <cellStyle name="Normal 2 2 5 10 2" xfId="22771" xr:uid="{00000000-0005-0000-0000-00005B5E0000}"/>
    <cellStyle name="Normal 2 2 5 11" xfId="22772" xr:uid="{00000000-0005-0000-0000-00005C5E0000}"/>
    <cellStyle name="Normal 2 2 5 11 2" xfId="22773" xr:uid="{00000000-0005-0000-0000-00005D5E0000}"/>
    <cellStyle name="Normal 2 2 5 12" xfId="22774" xr:uid="{00000000-0005-0000-0000-00005E5E0000}"/>
    <cellStyle name="Normal 2 2 5 12 2" xfId="22775" xr:uid="{00000000-0005-0000-0000-00005F5E0000}"/>
    <cellStyle name="Normal 2 2 5 13" xfId="22776" xr:uid="{00000000-0005-0000-0000-0000605E0000}"/>
    <cellStyle name="Normal 2 2 5 13 2" xfId="22777" xr:uid="{00000000-0005-0000-0000-0000615E0000}"/>
    <cellStyle name="Normal 2 2 5 14" xfId="22778" xr:uid="{00000000-0005-0000-0000-0000625E0000}"/>
    <cellStyle name="Normal 2 2 5 14 2" xfId="22779" xr:uid="{00000000-0005-0000-0000-0000635E0000}"/>
    <cellStyle name="Normal 2 2 5 15" xfId="22780" xr:uid="{00000000-0005-0000-0000-0000645E0000}"/>
    <cellStyle name="Normal 2 2 5 15 2" xfId="22781" xr:uid="{00000000-0005-0000-0000-0000655E0000}"/>
    <cellStyle name="Normal 2 2 5 16" xfId="22782" xr:uid="{00000000-0005-0000-0000-0000665E0000}"/>
    <cellStyle name="Normal 2 2 5 16 2" xfId="22783" xr:uid="{00000000-0005-0000-0000-0000675E0000}"/>
    <cellStyle name="Normal 2 2 5 17" xfId="22784" xr:uid="{00000000-0005-0000-0000-0000685E0000}"/>
    <cellStyle name="Normal 2 2 5 17 2" xfId="22785" xr:uid="{00000000-0005-0000-0000-0000695E0000}"/>
    <cellStyle name="Normal 2 2 5 18" xfId="22786" xr:uid="{00000000-0005-0000-0000-00006A5E0000}"/>
    <cellStyle name="Normal 2 2 5 18 2" xfId="22787" xr:uid="{00000000-0005-0000-0000-00006B5E0000}"/>
    <cellStyle name="Normal 2 2 5 19" xfId="22788" xr:uid="{00000000-0005-0000-0000-00006C5E0000}"/>
    <cellStyle name="Normal 2 2 5 19 2" xfId="22789" xr:uid="{00000000-0005-0000-0000-00006D5E0000}"/>
    <cellStyle name="Normal 2 2 5 2" xfId="22790" xr:uid="{00000000-0005-0000-0000-00006E5E0000}"/>
    <cellStyle name="Normal 2 2 5 2 10" xfId="22791" xr:uid="{00000000-0005-0000-0000-00006F5E0000}"/>
    <cellStyle name="Normal 2 2 5 2 10 2" xfId="22792" xr:uid="{00000000-0005-0000-0000-0000705E0000}"/>
    <cellStyle name="Normal 2 2 5 2 11" xfId="22793" xr:uid="{00000000-0005-0000-0000-0000715E0000}"/>
    <cellStyle name="Normal 2 2 5 2 11 2" xfId="22794" xr:uid="{00000000-0005-0000-0000-0000725E0000}"/>
    <cellStyle name="Normal 2 2 5 2 12" xfId="22795" xr:uid="{00000000-0005-0000-0000-0000735E0000}"/>
    <cellStyle name="Normal 2 2 5 2 12 2" xfId="22796" xr:uid="{00000000-0005-0000-0000-0000745E0000}"/>
    <cellStyle name="Normal 2 2 5 2 13" xfId="22797" xr:uid="{00000000-0005-0000-0000-0000755E0000}"/>
    <cellStyle name="Normal 2 2 5 2 13 2" xfId="22798" xr:uid="{00000000-0005-0000-0000-0000765E0000}"/>
    <cellStyle name="Normal 2 2 5 2 14" xfId="22799" xr:uid="{00000000-0005-0000-0000-0000775E0000}"/>
    <cellStyle name="Normal 2 2 5 2 14 2" xfId="22800" xr:uid="{00000000-0005-0000-0000-0000785E0000}"/>
    <cellStyle name="Normal 2 2 5 2 15" xfId="22801" xr:uid="{00000000-0005-0000-0000-0000795E0000}"/>
    <cellStyle name="Normal 2 2 5 2 15 2" xfId="22802" xr:uid="{00000000-0005-0000-0000-00007A5E0000}"/>
    <cellStyle name="Normal 2 2 5 2 16" xfId="22803" xr:uid="{00000000-0005-0000-0000-00007B5E0000}"/>
    <cellStyle name="Normal 2 2 5 2 16 2" xfId="22804" xr:uid="{00000000-0005-0000-0000-00007C5E0000}"/>
    <cellStyle name="Normal 2 2 5 2 17" xfId="22805" xr:uid="{00000000-0005-0000-0000-00007D5E0000}"/>
    <cellStyle name="Normal 2 2 5 2 17 2" xfId="22806" xr:uid="{00000000-0005-0000-0000-00007E5E0000}"/>
    <cellStyle name="Normal 2 2 5 2 18" xfId="22807" xr:uid="{00000000-0005-0000-0000-00007F5E0000}"/>
    <cellStyle name="Normal 2 2 5 2 18 2" xfId="22808" xr:uid="{00000000-0005-0000-0000-0000805E0000}"/>
    <cellStyle name="Normal 2 2 5 2 19" xfId="22809" xr:uid="{00000000-0005-0000-0000-0000815E0000}"/>
    <cellStyle name="Normal 2 2 5 2 19 2" xfId="22810" xr:uid="{00000000-0005-0000-0000-0000825E0000}"/>
    <cellStyle name="Normal 2 2 5 2 2" xfId="22811" xr:uid="{00000000-0005-0000-0000-0000835E0000}"/>
    <cellStyle name="Normal 2 2 5 2 2 10" xfId="22812" xr:uid="{00000000-0005-0000-0000-0000845E0000}"/>
    <cellStyle name="Normal 2 2 5 2 2 10 2" xfId="22813" xr:uid="{00000000-0005-0000-0000-0000855E0000}"/>
    <cellStyle name="Normal 2 2 5 2 2 11" xfId="22814" xr:uid="{00000000-0005-0000-0000-0000865E0000}"/>
    <cellStyle name="Normal 2 2 5 2 2 11 2" xfId="22815" xr:uid="{00000000-0005-0000-0000-0000875E0000}"/>
    <cellStyle name="Normal 2 2 5 2 2 12" xfId="22816" xr:uid="{00000000-0005-0000-0000-0000885E0000}"/>
    <cellStyle name="Normal 2 2 5 2 2 12 2" xfId="22817" xr:uid="{00000000-0005-0000-0000-0000895E0000}"/>
    <cellStyle name="Normal 2 2 5 2 2 13" xfId="22818" xr:uid="{00000000-0005-0000-0000-00008A5E0000}"/>
    <cellStyle name="Normal 2 2 5 2 2 13 2" xfId="22819" xr:uid="{00000000-0005-0000-0000-00008B5E0000}"/>
    <cellStyle name="Normal 2 2 5 2 2 14" xfId="22820" xr:uid="{00000000-0005-0000-0000-00008C5E0000}"/>
    <cellStyle name="Normal 2 2 5 2 2 14 2" xfId="22821" xr:uid="{00000000-0005-0000-0000-00008D5E0000}"/>
    <cellStyle name="Normal 2 2 5 2 2 15" xfId="22822" xr:uid="{00000000-0005-0000-0000-00008E5E0000}"/>
    <cellStyle name="Normal 2 2 5 2 2 15 2" xfId="22823" xr:uid="{00000000-0005-0000-0000-00008F5E0000}"/>
    <cellStyle name="Normal 2 2 5 2 2 16" xfId="22824" xr:uid="{00000000-0005-0000-0000-0000905E0000}"/>
    <cellStyle name="Normal 2 2 5 2 2 16 2" xfId="22825" xr:uid="{00000000-0005-0000-0000-0000915E0000}"/>
    <cellStyle name="Normal 2 2 5 2 2 17" xfId="22826" xr:uid="{00000000-0005-0000-0000-0000925E0000}"/>
    <cellStyle name="Normal 2 2 5 2 2 17 2" xfId="22827" xr:uid="{00000000-0005-0000-0000-0000935E0000}"/>
    <cellStyle name="Normal 2 2 5 2 2 18" xfId="22828" xr:uid="{00000000-0005-0000-0000-0000945E0000}"/>
    <cellStyle name="Normal 2 2 5 2 2 18 2" xfId="22829" xr:uid="{00000000-0005-0000-0000-0000955E0000}"/>
    <cellStyle name="Normal 2 2 5 2 2 19" xfId="22830" xr:uid="{00000000-0005-0000-0000-0000965E0000}"/>
    <cellStyle name="Normal 2 2 5 2 2 19 2" xfId="22831" xr:uid="{00000000-0005-0000-0000-0000975E0000}"/>
    <cellStyle name="Normal 2 2 5 2 2 2" xfId="22832" xr:uid="{00000000-0005-0000-0000-0000985E0000}"/>
    <cellStyle name="Normal 2 2 5 2 2 2 10" xfId="22833" xr:uid="{00000000-0005-0000-0000-0000995E0000}"/>
    <cellStyle name="Normal 2 2 5 2 2 2 10 2" xfId="22834" xr:uid="{00000000-0005-0000-0000-00009A5E0000}"/>
    <cellStyle name="Normal 2 2 5 2 2 2 11" xfId="22835" xr:uid="{00000000-0005-0000-0000-00009B5E0000}"/>
    <cellStyle name="Normal 2 2 5 2 2 2 11 2" xfId="22836" xr:uid="{00000000-0005-0000-0000-00009C5E0000}"/>
    <cellStyle name="Normal 2 2 5 2 2 2 12" xfId="22837" xr:uid="{00000000-0005-0000-0000-00009D5E0000}"/>
    <cellStyle name="Normal 2 2 5 2 2 2 12 2" xfId="22838" xr:uid="{00000000-0005-0000-0000-00009E5E0000}"/>
    <cellStyle name="Normal 2 2 5 2 2 2 13" xfId="22839" xr:uid="{00000000-0005-0000-0000-00009F5E0000}"/>
    <cellStyle name="Normal 2 2 5 2 2 2 13 2" xfId="22840" xr:uid="{00000000-0005-0000-0000-0000A05E0000}"/>
    <cellStyle name="Normal 2 2 5 2 2 2 14" xfId="22841" xr:uid="{00000000-0005-0000-0000-0000A15E0000}"/>
    <cellStyle name="Normal 2 2 5 2 2 2 14 2" xfId="22842" xr:uid="{00000000-0005-0000-0000-0000A25E0000}"/>
    <cellStyle name="Normal 2 2 5 2 2 2 15" xfId="22843" xr:uid="{00000000-0005-0000-0000-0000A35E0000}"/>
    <cellStyle name="Normal 2 2 5 2 2 2 15 2" xfId="22844" xr:uid="{00000000-0005-0000-0000-0000A45E0000}"/>
    <cellStyle name="Normal 2 2 5 2 2 2 16" xfId="22845" xr:uid="{00000000-0005-0000-0000-0000A55E0000}"/>
    <cellStyle name="Normal 2 2 5 2 2 2 16 2" xfId="22846" xr:uid="{00000000-0005-0000-0000-0000A65E0000}"/>
    <cellStyle name="Normal 2 2 5 2 2 2 17" xfId="22847" xr:uid="{00000000-0005-0000-0000-0000A75E0000}"/>
    <cellStyle name="Normal 2 2 5 2 2 2 17 2" xfId="22848" xr:uid="{00000000-0005-0000-0000-0000A85E0000}"/>
    <cellStyle name="Normal 2 2 5 2 2 2 18" xfId="22849" xr:uid="{00000000-0005-0000-0000-0000A95E0000}"/>
    <cellStyle name="Normal 2 2 5 2 2 2 18 2" xfId="22850" xr:uid="{00000000-0005-0000-0000-0000AA5E0000}"/>
    <cellStyle name="Normal 2 2 5 2 2 2 19" xfId="22851" xr:uid="{00000000-0005-0000-0000-0000AB5E0000}"/>
    <cellStyle name="Normal 2 2 5 2 2 2 19 2" xfId="22852" xr:uid="{00000000-0005-0000-0000-0000AC5E0000}"/>
    <cellStyle name="Normal 2 2 5 2 2 2 2" xfId="22853" xr:uid="{00000000-0005-0000-0000-0000AD5E0000}"/>
    <cellStyle name="Normal 2 2 5 2 2 2 2 10" xfId="22854" xr:uid="{00000000-0005-0000-0000-0000AE5E0000}"/>
    <cellStyle name="Normal 2 2 5 2 2 2 2 10 2" xfId="22855" xr:uid="{00000000-0005-0000-0000-0000AF5E0000}"/>
    <cellStyle name="Normal 2 2 5 2 2 2 2 11" xfId="22856" xr:uid="{00000000-0005-0000-0000-0000B05E0000}"/>
    <cellStyle name="Normal 2 2 5 2 2 2 2 11 2" xfId="22857" xr:uid="{00000000-0005-0000-0000-0000B15E0000}"/>
    <cellStyle name="Normal 2 2 5 2 2 2 2 12" xfId="22858" xr:uid="{00000000-0005-0000-0000-0000B25E0000}"/>
    <cellStyle name="Normal 2 2 5 2 2 2 2 12 2" xfId="22859" xr:uid="{00000000-0005-0000-0000-0000B35E0000}"/>
    <cellStyle name="Normal 2 2 5 2 2 2 2 13" xfId="22860" xr:uid="{00000000-0005-0000-0000-0000B45E0000}"/>
    <cellStyle name="Normal 2 2 5 2 2 2 2 13 2" xfId="22861" xr:uid="{00000000-0005-0000-0000-0000B55E0000}"/>
    <cellStyle name="Normal 2 2 5 2 2 2 2 14" xfId="22862" xr:uid="{00000000-0005-0000-0000-0000B65E0000}"/>
    <cellStyle name="Normal 2 2 5 2 2 2 2 14 2" xfId="22863" xr:uid="{00000000-0005-0000-0000-0000B75E0000}"/>
    <cellStyle name="Normal 2 2 5 2 2 2 2 15" xfId="22864" xr:uid="{00000000-0005-0000-0000-0000B85E0000}"/>
    <cellStyle name="Normal 2 2 5 2 2 2 2 15 2" xfId="22865" xr:uid="{00000000-0005-0000-0000-0000B95E0000}"/>
    <cellStyle name="Normal 2 2 5 2 2 2 2 16" xfId="22866" xr:uid="{00000000-0005-0000-0000-0000BA5E0000}"/>
    <cellStyle name="Normal 2 2 5 2 2 2 2 16 2" xfId="22867" xr:uid="{00000000-0005-0000-0000-0000BB5E0000}"/>
    <cellStyle name="Normal 2 2 5 2 2 2 2 17" xfId="22868" xr:uid="{00000000-0005-0000-0000-0000BC5E0000}"/>
    <cellStyle name="Normal 2 2 5 2 2 2 2 17 2" xfId="22869" xr:uid="{00000000-0005-0000-0000-0000BD5E0000}"/>
    <cellStyle name="Normal 2 2 5 2 2 2 2 18" xfId="22870" xr:uid="{00000000-0005-0000-0000-0000BE5E0000}"/>
    <cellStyle name="Normal 2 2 5 2 2 2 2 18 2" xfId="22871" xr:uid="{00000000-0005-0000-0000-0000BF5E0000}"/>
    <cellStyle name="Normal 2 2 5 2 2 2 2 19" xfId="22872" xr:uid="{00000000-0005-0000-0000-0000C05E0000}"/>
    <cellStyle name="Normal 2 2 5 2 2 2 2 19 2" xfId="22873" xr:uid="{00000000-0005-0000-0000-0000C15E0000}"/>
    <cellStyle name="Normal 2 2 5 2 2 2 2 2" xfId="22874" xr:uid="{00000000-0005-0000-0000-0000C25E0000}"/>
    <cellStyle name="Normal 2 2 5 2 2 2 2 2 2" xfId="22875" xr:uid="{00000000-0005-0000-0000-0000C35E0000}"/>
    <cellStyle name="Normal 2 2 5 2 2 2 2 20" xfId="22876" xr:uid="{00000000-0005-0000-0000-0000C45E0000}"/>
    <cellStyle name="Normal 2 2 5 2 2 2 2 20 2" xfId="22877" xr:uid="{00000000-0005-0000-0000-0000C55E0000}"/>
    <cellStyle name="Normal 2 2 5 2 2 2 2 21" xfId="22878" xr:uid="{00000000-0005-0000-0000-0000C65E0000}"/>
    <cellStyle name="Normal 2 2 5 2 2 2 2 21 2" xfId="22879" xr:uid="{00000000-0005-0000-0000-0000C75E0000}"/>
    <cellStyle name="Normal 2 2 5 2 2 2 2 22" xfId="22880" xr:uid="{00000000-0005-0000-0000-0000C85E0000}"/>
    <cellStyle name="Normal 2 2 5 2 2 2 2 3" xfId="22881" xr:uid="{00000000-0005-0000-0000-0000C95E0000}"/>
    <cellStyle name="Normal 2 2 5 2 2 2 2 3 2" xfId="22882" xr:uid="{00000000-0005-0000-0000-0000CA5E0000}"/>
    <cellStyle name="Normal 2 2 5 2 2 2 2 4" xfId="22883" xr:uid="{00000000-0005-0000-0000-0000CB5E0000}"/>
    <cellStyle name="Normal 2 2 5 2 2 2 2 4 2" xfId="22884" xr:uid="{00000000-0005-0000-0000-0000CC5E0000}"/>
    <cellStyle name="Normal 2 2 5 2 2 2 2 5" xfId="22885" xr:uid="{00000000-0005-0000-0000-0000CD5E0000}"/>
    <cellStyle name="Normal 2 2 5 2 2 2 2 5 2" xfId="22886" xr:uid="{00000000-0005-0000-0000-0000CE5E0000}"/>
    <cellStyle name="Normal 2 2 5 2 2 2 2 6" xfId="22887" xr:uid="{00000000-0005-0000-0000-0000CF5E0000}"/>
    <cellStyle name="Normal 2 2 5 2 2 2 2 6 2" xfId="22888" xr:uid="{00000000-0005-0000-0000-0000D05E0000}"/>
    <cellStyle name="Normal 2 2 5 2 2 2 2 7" xfId="22889" xr:uid="{00000000-0005-0000-0000-0000D15E0000}"/>
    <cellStyle name="Normal 2 2 5 2 2 2 2 7 2" xfId="22890" xr:uid="{00000000-0005-0000-0000-0000D25E0000}"/>
    <cellStyle name="Normal 2 2 5 2 2 2 2 8" xfId="22891" xr:uid="{00000000-0005-0000-0000-0000D35E0000}"/>
    <cellStyle name="Normal 2 2 5 2 2 2 2 8 2" xfId="22892" xr:uid="{00000000-0005-0000-0000-0000D45E0000}"/>
    <cellStyle name="Normal 2 2 5 2 2 2 2 9" xfId="22893" xr:uid="{00000000-0005-0000-0000-0000D55E0000}"/>
    <cellStyle name="Normal 2 2 5 2 2 2 2 9 2" xfId="22894" xr:uid="{00000000-0005-0000-0000-0000D65E0000}"/>
    <cellStyle name="Normal 2 2 5 2 2 2 20" xfId="22895" xr:uid="{00000000-0005-0000-0000-0000D75E0000}"/>
    <cellStyle name="Normal 2 2 5 2 2 2 20 2" xfId="22896" xr:uid="{00000000-0005-0000-0000-0000D85E0000}"/>
    <cellStyle name="Normal 2 2 5 2 2 2 21" xfId="22897" xr:uid="{00000000-0005-0000-0000-0000D95E0000}"/>
    <cellStyle name="Normal 2 2 5 2 2 2 21 2" xfId="22898" xr:uid="{00000000-0005-0000-0000-0000DA5E0000}"/>
    <cellStyle name="Normal 2 2 5 2 2 2 22" xfId="22899" xr:uid="{00000000-0005-0000-0000-0000DB5E0000}"/>
    <cellStyle name="Normal 2 2 5 2 2 2 22 2" xfId="22900" xr:uid="{00000000-0005-0000-0000-0000DC5E0000}"/>
    <cellStyle name="Normal 2 2 5 2 2 2 23" xfId="22901" xr:uid="{00000000-0005-0000-0000-0000DD5E0000}"/>
    <cellStyle name="Normal 2 2 5 2 2 2 23 2" xfId="22902" xr:uid="{00000000-0005-0000-0000-0000DE5E0000}"/>
    <cellStyle name="Normal 2 2 5 2 2 2 24" xfId="22903" xr:uid="{00000000-0005-0000-0000-0000DF5E0000}"/>
    <cellStyle name="Normal 2 2 5 2 2 2 3" xfId="22904" xr:uid="{00000000-0005-0000-0000-0000E05E0000}"/>
    <cellStyle name="Normal 2 2 5 2 2 2 3 10" xfId="22905" xr:uid="{00000000-0005-0000-0000-0000E15E0000}"/>
    <cellStyle name="Normal 2 2 5 2 2 2 3 10 2" xfId="22906" xr:uid="{00000000-0005-0000-0000-0000E25E0000}"/>
    <cellStyle name="Normal 2 2 5 2 2 2 3 11" xfId="22907" xr:uid="{00000000-0005-0000-0000-0000E35E0000}"/>
    <cellStyle name="Normal 2 2 5 2 2 2 3 11 2" xfId="22908" xr:uid="{00000000-0005-0000-0000-0000E45E0000}"/>
    <cellStyle name="Normal 2 2 5 2 2 2 3 12" xfId="22909" xr:uid="{00000000-0005-0000-0000-0000E55E0000}"/>
    <cellStyle name="Normal 2 2 5 2 2 2 3 12 2" xfId="22910" xr:uid="{00000000-0005-0000-0000-0000E65E0000}"/>
    <cellStyle name="Normal 2 2 5 2 2 2 3 13" xfId="22911" xr:uid="{00000000-0005-0000-0000-0000E75E0000}"/>
    <cellStyle name="Normal 2 2 5 2 2 2 3 13 2" xfId="22912" xr:uid="{00000000-0005-0000-0000-0000E85E0000}"/>
    <cellStyle name="Normal 2 2 5 2 2 2 3 14" xfId="22913" xr:uid="{00000000-0005-0000-0000-0000E95E0000}"/>
    <cellStyle name="Normal 2 2 5 2 2 2 3 14 2" xfId="22914" xr:uid="{00000000-0005-0000-0000-0000EA5E0000}"/>
    <cellStyle name="Normal 2 2 5 2 2 2 3 15" xfId="22915" xr:uid="{00000000-0005-0000-0000-0000EB5E0000}"/>
    <cellStyle name="Normal 2 2 5 2 2 2 3 15 2" xfId="22916" xr:uid="{00000000-0005-0000-0000-0000EC5E0000}"/>
    <cellStyle name="Normal 2 2 5 2 2 2 3 16" xfId="22917" xr:uid="{00000000-0005-0000-0000-0000ED5E0000}"/>
    <cellStyle name="Normal 2 2 5 2 2 2 3 16 2" xfId="22918" xr:uid="{00000000-0005-0000-0000-0000EE5E0000}"/>
    <cellStyle name="Normal 2 2 5 2 2 2 3 17" xfId="22919" xr:uid="{00000000-0005-0000-0000-0000EF5E0000}"/>
    <cellStyle name="Normal 2 2 5 2 2 2 3 17 2" xfId="22920" xr:uid="{00000000-0005-0000-0000-0000F05E0000}"/>
    <cellStyle name="Normal 2 2 5 2 2 2 3 18" xfId="22921" xr:uid="{00000000-0005-0000-0000-0000F15E0000}"/>
    <cellStyle name="Normal 2 2 5 2 2 2 3 18 2" xfId="22922" xr:uid="{00000000-0005-0000-0000-0000F25E0000}"/>
    <cellStyle name="Normal 2 2 5 2 2 2 3 19" xfId="22923" xr:uid="{00000000-0005-0000-0000-0000F35E0000}"/>
    <cellStyle name="Normal 2 2 5 2 2 2 3 19 2" xfId="22924" xr:uid="{00000000-0005-0000-0000-0000F45E0000}"/>
    <cellStyle name="Normal 2 2 5 2 2 2 3 2" xfId="22925" xr:uid="{00000000-0005-0000-0000-0000F55E0000}"/>
    <cellStyle name="Normal 2 2 5 2 2 2 3 2 2" xfId="22926" xr:uid="{00000000-0005-0000-0000-0000F65E0000}"/>
    <cellStyle name="Normal 2 2 5 2 2 2 3 20" xfId="22927" xr:uid="{00000000-0005-0000-0000-0000F75E0000}"/>
    <cellStyle name="Normal 2 2 5 2 2 2 3 20 2" xfId="22928" xr:uid="{00000000-0005-0000-0000-0000F85E0000}"/>
    <cellStyle name="Normal 2 2 5 2 2 2 3 21" xfId="22929" xr:uid="{00000000-0005-0000-0000-0000F95E0000}"/>
    <cellStyle name="Normal 2 2 5 2 2 2 3 21 2" xfId="22930" xr:uid="{00000000-0005-0000-0000-0000FA5E0000}"/>
    <cellStyle name="Normal 2 2 5 2 2 2 3 22" xfId="22931" xr:uid="{00000000-0005-0000-0000-0000FB5E0000}"/>
    <cellStyle name="Normal 2 2 5 2 2 2 3 3" xfId="22932" xr:uid="{00000000-0005-0000-0000-0000FC5E0000}"/>
    <cellStyle name="Normal 2 2 5 2 2 2 3 3 2" xfId="22933" xr:uid="{00000000-0005-0000-0000-0000FD5E0000}"/>
    <cellStyle name="Normal 2 2 5 2 2 2 3 4" xfId="22934" xr:uid="{00000000-0005-0000-0000-0000FE5E0000}"/>
    <cellStyle name="Normal 2 2 5 2 2 2 3 4 2" xfId="22935" xr:uid="{00000000-0005-0000-0000-0000FF5E0000}"/>
    <cellStyle name="Normal 2 2 5 2 2 2 3 5" xfId="22936" xr:uid="{00000000-0005-0000-0000-0000005F0000}"/>
    <cellStyle name="Normal 2 2 5 2 2 2 3 5 2" xfId="22937" xr:uid="{00000000-0005-0000-0000-0000015F0000}"/>
    <cellStyle name="Normal 2 2 5 2 2 2 3 6" xfId="22938" xr:uid="{00000000-0005-0000-0000-0000025F0000}"/>
    <cellStyle name="Normal 2 2 5 2 2 2 3 6 2" xfId="22939" xr:uid="{00000000-0005-0000-0000-0000035F0000}"/>
    <cellStyle name="Normal 2 2 5 2 2 2 3 7" xfId="22940" xr:uid="{00000000-0005-0000-0000-0000045F0000}"/>
    <cellStyle name="Normal 2 2 5 2 2 2 3 7 2" xfId="22941" xr:uid="{00000000-0005-0000-0000-0000055F0000}"/>
    <cellStyle name="Normal 2 2 5 2 2 2 3 8" xfId="22942" xr:uid="{00000000-0005-0000-0000-0000065F0000}"/>
    <cellStyle name="Normal 2 2 5 2 2 2 3 8 2" xfId="22943" xr:uid="{00000000-0005-0000-0000-0000075F0000}"/>
    <cellStyle name="Normal 2 2 5 2 2 2 3 9" xfId="22944" xr:uid="{00000000-0005-0000-0000-0000085F0000}"/>
    <cellStyle name="Normal 2 2 5 2 2 2 3 9 2" xfId="22945" xr:uid="{00000000-0005-0000-0000-0000095F0000}"/>
    <cellStyle name="Normal 2 2 5 2 2 2 4" xfId="22946" xr:uid="{00000000-0005-0000-0000-00000A5F0000}"/>
    <cellStyle name="Normal 2 2 5 2 2 2 4 2" xfId="22947" xr:uid="{00000000-0005-0000-0000-00000B5F0000}"/>
    <cellStyle name="Normal 2 2 5 2 2 2 5" xfId="22948" xr:uid="{00000000-0005-0000-0000-00000C5F0000}"/>
    <cellStyle name="Normal 2 2 5 2 2 2 5 2" xfId="22949" xr:uid="{00000000-0005-0000-0000-00000D5F0000}"/>
    <cellStyle name="Normal 2 2 5 2 2 2 6" xfId="22950" xr:uid="{00000000-0005-0000-0000-00000E5F0000}"/>
    <cellStyle name="Normal 2 2 5 2 2 2 6 2" xfId="22951" xr:uid="{00000000-0005-0000-0000-00000F5F0000}"/>
    <cellStyle name="Normal 2 2 5 2 2 2 7" xfId="22952" xr:uid="{00000000-0005-0000-0000-0000105F0000}"/>
    <cellStyle name="Normal 2 2 5 2 2 2 7 2" xfId="22953" xr:uid="{00000000-0005-0000-0000-0000115F0000}"/>
    <cellStyle name="Normal 2 2 5 2 2 2 8" xfId="22954" xr:uid="{00000000-0005-0000-0000-0000125F0000}"/>
    <cellStyle name="Normal 2 2 5 2 2 2 8 2" xfId="22955" xr:uid="{00000000-0005-0000-0000-0000135F0000}"/>
    <cellStyle name="Normal 2 2 5 2 2 2 9" xfId="22956" xr:uid="{00000000-0005-0000-0000-0000145F0000}"/>
    <cellStyle name="Normal 2 2 5 2 2 2 9 2" xfId="22957" xr:uid="{00000000-0005-0000-0000-0000155F0000}"/>
    <cellStyle name="Normal 2 2 5 2 2 20" xfId="22958" xr:uid="{00000000-0005-0000-0000-0000165F0000}"/>
    <cellStyle name="Normal 2 2 5 2 2 20 2" xfId="22959" xr:uid="{00000000-0005-0000-0000-0000175F0000}"/>
    <cellStyle name="Normal 2 2 5 2 2 21" xfId="22960" xr:uid="{00000000-0005-0000-0000-0000185F0000}"/>
    <cellStyle name="Normal 2 2 5 2 2 21 2" xfId="22961" xr:uid="{00000000-0005-0000-0000-0000195F0000}"/>
    <cellStyle name="Normal 2 2 5 2 2 22" xfId="22962" xr:uid="{00000000-0005-0000-0000-00001A5F0000}"/>
    <cellStyle name="Normal 2 2 5 2 2 22 2" xfId="22963" xr:uid="{00000000-0005-0000-0000-00001B5F0000}"/>
    <cellStyle name="Normal 2 2 5 2 2 23" xfId="22964" xr:uid="{00000000-0005-0000-0000-00001C5F0000}"/>
    <cellStyle name="Normal 2 2 5 2 2 23 2" xfId="22965" xr:uid="{00000000-0005-0000-0000-00001D5F0000}"/>
    <cellStyle name="Normal 2 2 5 2 2 24" xfId="22966" xr:uid="{00000000-0005-0000-0000-00001E5F0000}"/>
    <cellStyle name="Normal 2 2 5 2 2 24 2" xfId="22967" xr:uid="{00000000-0005-0000-0000-00001F5F0000}"/>
    <cellStyle name="Normal 2 2 5 2 2 25" xfId="22968" xr:uid="{00000000-0005-0000-0000-0000205F0000}"/>
    <cellStyle name="Normal 2 2 5 2 2 25 2" xfId="22969" xr:uid="{00000000-0005-0000-0000-0000215F0000}"/>
    <cellStyle name="Normal 2 2 5 2 2 26" xfId="22970" xr:uid="{00000000-0005-0000-0000-0000225F0000}"/>
    <cellStyle name="Normal 2 2 5 2 2 26 2" xfId="22971" xr:uid="{00000000-0005-0000-0000-0000235F0000}"/>
    <cellStyle name="Normal 2 2 5 2 2 27" xfId="22972" xr:uid="{00000000-0005-0000-0000-0000245F0000}"/>
    <cellStyle name="Normal 2 2 5 2 2 3" xfId="22973" xr:uid="{00000000-0005-0000-0000-0000255F0000}"/>
    <cellStyle name="Normal 2 2 5 2 2 3 10" xfId="22974" xr:uid="{00000000-0005-0000-0000-0000265F0000}"/>
    <cellStyle name="Normal 2 2 5 2 2 3 10 2" xfId="22975" xr:uid="{00000000-0005-0000-0000-0000275F0000}"/>
    <cellStyle name="Normal 2 2 5 2 2 3 11" xfId="22976" xr:uid="{00000000-0005-0000-0000-0000285F0000}"/>
    <cellStyle name="Normal 2 2 5 2 2 3 11 2" xfId="22977" xr:uid="{00000000-0005-0000-0000-0000295F0000}"/>
    <cellStyle name="Normal 2 2 5 2 2 3 12" xfId="22978" xr:uid="{00000000-0005-0000-0000-00002A5F0000}"/>
    <cellStyle name="Normal 2 2 5 2 2 3 12 2" xfId="22979" xr:uid="{00000000-0005-0000-0000-00002B5F0000}"/>
    <cellStyle name="Normal 2 2 5 2 2 3 13" xfId="22980" xr:uid="{00000000-0005-0000-0000-00002C5F0000}"/>
    <cellStyle name="Normal 2 2 5 2 2 3 13 2" xfId="22981" xr:uid="{00000000-0005-0000-0000-00002D5F0000}"/>
    <cellStyle name="Normal 2 2 5 2 2 3 14" xfId="22982" xr:uid="{00000000-0005-0000-0000-00002E5F0000}"/>
    <cellStyle name="Normal 2 2 5 2 2 3 14 2" xfId="22983" xr:uid="{00000000-0005-0000-0000-00002F5F0000}"/>
    <cellStyle name="Normal 2 2 5 2 2 3 15" xfId="22984" xr:uid="{00000000-0005-0000-0000-0000305F0000}"/>
    <cellStyle name="Normal 2 2 5 2 2 3 15 2" xfId="22985" xr:uid="{00000000-0005-0000-0000-0000315F0000}"/>
    <cellStyle name="Normal 2 2 5 2 2 3 16" xfId="22986" xr:uid="{00000000-0005-0000-0000-0000325F0000}"/>
    <cellStyle name="Normal 2 2 5 2 2 3 16 2" xfId="22987" xr:uid="{00000000-0005-0000-0000-0000335F0000}"/>
    <cellStyle name="Normal 2 2 5 2 2 3 17" xfId="22988" xr:uid="{00000000-0005-0000-0000-0000345F0000}"/>
    <cellStyle name="Normal 2 2 5 2 2 3 17 2" xfId="22989" xr:uid="{00000000-0005-0000-0000-0000355F0000}"/>
    <cellStyle name="Normal 2 2 5 2 2 3 18" xfId="22990" xr:uid="{00000000-0005-0000-0000-0000365F0000}"/>
    <cellStyle name="Normal 2 2 5 2 2 3 18 2" xfId="22991" xr:uid="{00000000-0005-0000-0000-0000375F0000}"/>
    <cellStyle name="Normal 2 2 5 2 2 3 19" xfId="22992" xr:uid="{00000000-0005-0000-0000-0000385F0000}"/>
    <cellStyle name="Normal 2 2 5 2 2 3 19 2" xfId="22993" xr:uid="{00000000-0005-0000-0000-0000395F0000}"/>
    <cellStyle name="Normal 2 2 5 2 2 3 2" xfId="22994" xr:uid="{00000000-0005-0000-0000-00003A5F0000}"/>
    <cellStyle name="Normal 2 2 5 2 2 3 2 10" xfId="22995" xr:uid="{00000000-0005-0000-0000-00003B5F0000}"/>
    <cellStyle name="Normal 2 2 5 2 2 3 2 10 2" xfId="22996" xr:uid="{00000000-0005-0000-0000-00003C5F0000}"/>
    <cellStyle name="Normal 2 2 5 2 2 3 2 11" xfId="22997" xr:uid="{00000000-0005-0000-0000-00003D5F0000}"/>
    <cellStyle name="Normal 2 2 5 2 2 3 2 11 2" xfId="22998" xr:uid="{00000000-0005-0000-0000-00003E5F0000}"/>
    <cellStyle name="Normal 2 2 5 2 2 3 2 12" xfId="22999" xr:uid="{00000000-0005-0000-0000-00003F5F0000}"/>
    <cellStyle name="Normal 2 2 5 2 2 3 2 12 2" xfId="23000" xr:uid="{00000000-0005-0000-0000-0000405F0000}"/>
    <cellStyle name="Normal 2 2 5 2 2 3 2 13" xfId="23001" xr:uid="{00000000-0005-0000-0000-0000415F0000}"/>
    <cellStyle name="Normal 2 2 5 2 2 3 2 13 2" xfId="23002" xr:uid="{00000000-0005-0000-0000-0000425F0000}"/>
    <cellStyle name="Normal 2 2 5 2 2 3 2 14" xfId="23003" xr:uid="{00000000-0005-0000-0000-0000435F0000}"/>
    <cellStyle name="Normal 2 2 5 2 2 3 2 14 2" xfId="23004" xr:uid="{00000000-0005-0000-0000-0000445F0000}"/>
    <cellStyle name="Normal 2 2 5 2 2 3 2 15" xfId="23005" xr:uid="{00000000-0005-0000-0000-0000455F0000}"/>
    <cellStyle name="Normal 2 2 5 2 2 3 2 15 2" xfId="23006" xr:uid="{00000000-0005-0000-0000-0000465F0000}"/>
    <cellStyle name="Normal 2 2 5 2 2 3 2 16" xfId="23007" xr:uid="{00000000-0005-0000-0000-0000475F0000}"/>
    <cellStyle name="Normal 2 2 5 2 2 3 2 16 2" xfId="23008" xr:uid="{00000000-0005-0000-0000-0000485F0000}"/>
    <cellStyle name="Normal 2 2 5 2 2 3 2 17" xfId="23009" xr:uid="{00000000-0005-0000-0000-0000495F0000}"/>
    <cellStyle name="Normal 2 2 5 2 2 3 2 17 2" xfId="23010" xr:uid="{00000000-0005-0000-0000-00004A5F0000}"/>
    <cellStyle name="Normal 2 2 5 2 2 3 2 18" xfId="23011" xr:uid="{00000000-0005-0000-0000-00004B5F0000}"/>
    <cellStyle name="Normal 2 2 5 2 2 3 2 18 2" xfId="23012" xr:uid="{00000000-0005-0000-0000-00004C5F0000}"/>
    <cellStyle name="Normal 2 2 5 2 2 3 2 19" xfId="23013" xr:uid="{00000000-0005-0000-0000-00004D5F0000}"/>
    <cellStyle name="Normal 2 2 5 2 2 3 2 19 2" xfId="23014" xr:uid="{00000000-0005-0000-0000-00004E5F0000}"/>
    <cellStyle name="Normal 2 2 5 2 2 3 2 2" xfId="23015" xr:uid="{00000000-0005-0000-0000-00004F5F0000}"/>
    <cellStyle name="Normal 2 2 5 2 2 3 2 2 2" xfId="23016" xr:uid="{00000000-0005-0000-0000-0000505F0000}"/>
    <cellStyle name="Normal 2 2 5 2 2 3 2 20" xfId="23017" xr:uid="{00000000-0005-0000-0000-0000515F0000}"/>
    <cellStyle name="Normal 2 2 5 2 2 3 2 20 2" xfId="23018" xr:uid="{00000000-0005-0000-0000-0000525F0000}"/>
    <cellStyle name="Normal 2 2 5 2 2 3 2 21" xfId="23019" xr:uid="{00000000-0005-0000-0000-0000535F0000}"/>
    <cellStyle name="Normal 2 2 5 2 2 3 2 21 2" xfId="23020" xr:uid="{00000000-0005-0000-0000-0000545F0000}"/>
    <cellStyle name="Normal 2 2 5 2 2 3 2 22" xfId="23021" xr:uid="{00000000-0005-0000-0000-0000555F0000}"/>
    <cellStyle name="Normal 2 2 5 2 2 3 2 3" xfId="23022" xr:uid="{00000000-0005-0000-0000-0000565F0000}"/>
    <cellStyle name="Normal 2 2 5 2 2 3 2 3 2" xfId="23023" xr:uid="{00000000-0005-0000-0000-0000575F0000}"/>
    <cellStyle name="Normal 2 2 5 2 2 3 2 4" xfId="23024" xr:uid="{00000000-0005-0000-0000-0000585F0000}"/>
    <cellStyle name="Normal 2 2 5 2 2 3 2 4 2" xfId="23025" xr:uid="{00000000-0005-0000-0000-0000595F0000}"/>
    <cellStyle name="Normal 2 2 5 2 2 3 2 5" xfId="23026" xr:uid="{00000000-0005-0000-0000-00005A5F0000}"/>
    <cellStyle name="Normal 2 2 5 2 2 3 2 5 2" xfId="23027" xr:uid="{00000000-0005-0000-0000-00005B5F0000}"/>
    <cellStyle name="Normal 2 2 5 2 2 3 2 6" xfId="23028" xr:uid="{00000000-0005-0000-0000-00005C5F0000}"/>
    <cellStyle name="Normal 2 2 5 2 2 3 2 6 2" xfId="23029" xr:uid="{00000000-0005-0000-0000-00005D5F0000}"/>
    <cellStyle name="Normal 2 2 5 2 2 3 2 7" xfId="23030" xr:uid="{00000000-0005-0000-0000-00005E5F0000}"/>
    <cellStyle name="Normal 2 2 5 2 2 3 2 7 2" xfId="23031" xr:uid="{00000000-0005-0000-0000-00005F5F0000}"/>
    <cellStyle name="Normal 2 2 5 2 2 3 2 8" xfId="23032" xr:uid="{00000000-0005-0000-0000-0000605F0000}"/>
    <cellStyle name="Normal 2 2 5 2 2 3 2 8 2" xfId="23033" xr:uid="{00000000-0005-0000-0000-0000615F0000}"/>
    <cellStyle name="Normal 2 2 5 2 2 3 2 9" xfId="23034" xr:uid="{00000000-0005-0000-0000-0000625F0000}"/>
    <cellStyle name="Normal 2 2 5 2 2 3 2 9 2" xfId="23035" xr:uid="{00000000-0005-0000-0000-0000635F0000}"/>
    <cellStyle name="Normal 2 2 5 2 2 3 20" xfId="23036" xr:uid="{00000000-0005-0000-0000-0000645F0000}"/>
    <cellStyle name="Normal 2 2 5 2 2 3 20 2" xfId="23037" xr:uid="{00000000-0005-0000-0000-0000655F0000}"/>
    <cellStyle name="Normal 2 2 5 2 2 3 21" xfId="23038" xr:uid="{00000000-0005-0000-0000-0000665F0000}"/>
    <cellStyle name="Normal 2 2 5 2 2 3 21 2" xfId="23039" xr:uid="{00000000-0005-0000-0000-0000675F0000}"/>
    <cellStyle name="Normal 2 2 5 2 2 3 22" xfId="23040" xr:uid="{00000000-0005-0000-0000-0000685F0000}"/>
    <cellStyle name="Normal 2 2 5 2 2 3 22 2" xfId="23041" xr:uid="{00000000-0005-0000-0000-0000695F0000}"/>
    <cellStyle name="Normal 2 2 5 2 2 3 23" xfId="23042" xr:uid="{00000000-0005-0000-0000-00006A5F0000}"/>
    <cellStyle name="Normal 2 2 5 2 2 3 23 2" xfId="23043" xr:uid="{00000000-0005-0000-0000-00006B5F0000}"/>
    <cellStyle name="Normal 2 2 5 2 2 3 24" xfId="23044" xr:uid="{00000000-0005-0000-0000-00006C5F0000}"/>
    <cellStyle name="Normal 2 2 5 2 2 3 3" xfId="23045" xr:uid="{00000000-0005-0000-0000-00006D5F0000}"/>
    <cellStyle name="Normal 2 2 5 2 2 3 3 10" xfId="23046" xr:uid="{00000000-0005-0000-0000-00006E5F0000}"/>
    <cellStyle name="Normal 2 2 5 2 2 3 3 10 2" xfId="23047" xr:uid="{00000000-0005-0000-0000-00006F5F0000}"/>
    <cellStyle name="Normal 2 2 5 2 2 3 3 11" xfId="23048" xr:uid="{00000000-0005-0000-0000-0000705F0000}"/>
    <cellStyle name="Normal 2 2 5 2 2 3 3 11 2" xfId="23049" xr:uid="{00000000-0005-0000-0000-0000715F0000}"/>
    <cellStyle name="Normal 2 2 5 2 2 3 3 12" xfId="23050" xr:uid="{00000000-0005-0000-0000-0000725F0000}"/>
    <cellStyle name="Normal 2 2 5 2 2 3 3 12 2" xfId="23051" xr:uid="{00000000-0005-0000-0000-0000735F0000}"/>
    <cellStyle name="Normal 2 2 5 2 2 3 3 13" xfId="23052" xr:uid="{00000000-0005-0000-0000-0000745F0000}"/>
    <cellStyle name="Normal 2 2 5 2 2 3 3 13 2" xfId="23053" xr:uid="{00000000-0005-0000-0000-0000755F0000}"/>
    <cellStyle name="Normal 2 2 5 2 2 3 3 14" xfId="23054" xr:uid="{00000000-0005-0000-0000-0000765F0000}"/>
    <cellStyle name="Normal 2 2 5 2 2 3 3 14 2" xfId="23055" xr:uid="{00000000-0005-0000-0000-0000775F0000}"/>
    <cellStyle name="Normal 2 2 5 2 2 3 3 15" xfId="23056" xr:uid="{00000000-0005-0000-0000-0000785F0000}"/>
    <cellStyle name="Normal 2 2 5 2 2 3 3 15 2" xfId="23057" xr:uid="{00000000-0005-0000-0000-0000795F0000}"/>
    <cellStyle name="Normal 2 2 5 2 2 3 3 16" xfId="23058" xr:uid="{00000000-0005-0000-0000-00007A5F0000}"/>
    <cellStyle name="Normal 2 2 5 2 2 3 3 16 2" xfId="23059" xr:uid="{00000000-0005-0000-0000-00007B5F0000}"/>
    <cellStyle name="Normal 2 2 5 2 2 3 3 17" xfId="23060" xr:uid="{00000000-0005-0000-0000-00007C5F0000}"/>
    <cellStyle name="Normal 2 2 5 2 2 3 3 17 2" xfId="23061" xr:uid="{00000000-0005-0000-0000-00007D5F0000}"/>
    <cellStyle name="Normal 2 2 5 2 2 3 3 18" xfId="23062" xr:uid="{00000000-0005-0000-0000-00007E5F0000}"/>
    <cellStyle name="Normal 2 2 5 2 2 3 3 18 2" xfId="23063" xr:uid="{00000000-0005-0000-0000-00007F5F0000}"/>
    <cellStyle name="Normal 2 2 5 2 2 3 3 19" xfId="23064" xr:uid="{00000000-0005-0000-0000-0000805F0000}"/>
    <cellStyle name="Normal 2 2 5 2 2 3 3 19 2" xfId="23065" xr:uid="{00000000-0005-0000-0000-0000815F0000}"/>
    <cellStyle name="Normal 2 2 5 2 2 3 3 2" xfId="23066" xr:uid="{00000000-0005-0000-0000-0000825F0000}"/>
    <cellStyle name="Normal 2 2 5 2 2 3 3 2 2" xfId="23067" xr:uid="{00000000-0005-0000-0000-0000835F0000}"/>
    <cellStyle name="Normal 2 2 5 2 2 3 3 20" xfId="23068" xr:uid="{00000000-0005-0000-0000-0000845F0000}"/>
    <cellStyle name="Normal 2 2 5 2 2 3 3 20 2" xfId="23069" xr:uid="{00000000-0005-0000-0000-0000855F0000}"/>
    <cellStyle name="Normal 2 2 5 2 2 3 3 21" xfId="23070" xr:uid="{00000000-0005-0000-0000-0000865F0000}"/>
    <cellStyle name="Normal 2 2 5 2 2 3 3 21 2" xfId="23071" xr:uid="{00000000-0005-0000-0000-0000875F0000}"/>
    <cellStyle name="Normal 2 2 5 2 2 3 3 22" xfId="23072" xr:uid="{00000000-0005-0000-0000-0000885F0000}"/>
    <cellStyle name="Normal 2 2 5 2 2 3 3 3" xfId="23073" xr:uid="{00000000-0005-0000-0000-0000895F0000}"/>
    <cellStyle name="Normal 2 2 5 2 2 3 3 3 2" xfId="23074" xr:uid="{00000000-0005-0000-0000-00008A5F0000}"/>
    <cellStyle name="Normal 2 2 5 2 2 3 3 4" xfId="23075" xr:uid="{00000000-0005-0000-0000-00008B5F0000}"/>
    <cellStyle name="Normal 2 2 5 2 2 3 3 4 2" xfId="23076" xr:uid="{00000000-0005-0000-0000-00008C5F0000}"/>
    <cellStyle name="Normal 2 2 5 2 2 3 3 5" xfId="23077" xr:uid="{00000000-0005-0000-0000-00008D5F0000}"/>
    <cellStyle name="Normal 2 2 5 2 2 3 3 5 2" xfId="23078" xr:uid="{00000000-0005-0000-0000-00008E5F0000}"/>
    <cellStyle name="Normal 2 2 5 2 2 3 3 6" xfId="23079" xr:uid="{00000000-0005-0000-0000-00008F5F0000}"/>
    <cellStyle name="Normal 2 2 5 2 2 3 3 6 2" xfId="23080" xr:uid="{00000000-0005-0000-0000-0000905F0000}"/>
    <cellStyle name="Normal 2 2 5 2 2 3 3 7" xfId="23081" xr:uid="{00000000-0005-0000-0000-0000915F0000}"/>
    <cellStyle name="Normal 2 2 5 2 2 3 3 7 2" xfId="23082" xr:uid="{00000000-0005-0000-0000-0000925F0000}"/>
    <cellStyle name="Normal 2 2 5 2 2 3 3 8" xfId="23083" xr:uid="{00000000-0005-0000-0000-0000935F0000}"/>
    <cellStyle name="Normal 2 2 5 2 2 3 3 8 2" xfId="23084" xr:uid="{00000000-0005-0000-0000-0000945F0000}"/>
    <cellStyle name="Normal 2 2 5 2 2 3 3 9" xfId="23085" xr:uid="{00000000-0005-0000-0000-0000955F0000}"/>
    <cellStyle name="Normal 2 2 5 2 2 3 3 9 2" xfId="23086" xr:uid="{00000000-0005-0000-0000-0000965F0000}"/>
    <cellStyle name="Normal 2 2 5 2 2 3 4" xfId="23087" xr:uid="{00000000-0005-0000-0000-0000975F0000}"/>
    <cellStyle name="Normal 2 2 5 2 2 3 4 2" xfId="23088" xr:uid="{00000000-0005-0000-0000-0000985F0000}"/>
    <cellStyle name="Normal 2 2 5 2 2 3 5" xfId="23089" xr:uid="{00000000-0005-0000-0000-0000995F0000}"/>
    <cellStyle name="Normal 2 2 5 2 2 3 5 2" xfId="23090" xr:uid="{00000000-0005-0000-0000-00009A5F0000}"/>
    <cellStyle name="Normal 2 2 5 2 2 3 6" xfId="23091" xr:uid="{00000000-0005-0000-0000-00009B5F0000}"/>
    <cellStyle name="Normal 2 2 5 2 2 3 6 2" xfId="23092" xr:uid="{00000000-0005-0000-0000-00009C5F0000}"/>
    <cellStyle name="Normal 2 2 5 2 2 3 7" xfId="23093" xr:uid="{00000000-0005-0000-0000-00009D5F0000}"/>
    <cellStyle name="Normal 2 2 5 2 2 3 7 2" xfId="23094" xr:uid="{00000000-0005-0000-0000-00009E5F0000}"/>
    <cellStyle name="Normal 2 2 5 2 2 3 8" xfId="23095" xr:uid="{00000000-0005-0000-0000-00009F5F0000}"/>
    <cellStyle name="Normal 2 2 5 2 2 3 8 2" xfId="23096" xr:uid="{00000000-0005-0000-0000-0000A05F0000}"/>
    <cellStyle name="Normal 2 2 5 2 2 3 9" xfId="23097" xr:uid="{00000000-0005-0000-0000-0000A15F0000}"/>
    <cellStyle name="Normal 2 2 5 2 2 3 9 2" xfId="23098" xr:uid="{00000000-0005-0000-0000-0000A25F0000}"/>
    <cellStyle name="Normal 2 2 5 2 2 4" xfId="23099" xr:uid="{00000000-0005-0000-0000-0000A35F0000}"/>
    <cellStyle name="Normal 2 2 5 2 2 4 10" xfId="23100" xr:uid="{00000000-0005-0000-0000-0000A45F0000}"/>
    <cellStyle name="Normal 2 2 5 2 2 4 10 2" xfId="23101" xr:uid="{00000000-0005-0000-0000-0000A55F0000}"/>
    <cellStyle name="Normal 2 2 5 2 2 4 11" xfId="23102" xr:uid="{00000000-0005-0000-0000-0000A65F0000}"/>
    <cellStyle name="Normal 2 2 5 2 2 4 11 2" xfId="23103" xr:uid="{00000000-0005-0000-0000-0000A75F0000}"/>
    <cellStyle name="Normal 2 2 5 2 2 4 12" xfId="23104" xr:uid="{00000000-0005-0000-0000-0000A85F0000}"/>
    <cellStyle name="Normal 2 2 5 2 2 4 12 2" xfId="23105" xr:uid="{00000000-0005-0000-0000-0000A95F0000}"/>
    <cellStyle name="Normal 2 2 5 2 2 4 13" xfId="23106" xr:uid="{00000000-0005-0000-0000-0000AA5F0000}"/>
    <cellStyle name="Normal 2 2 5 2 2 4 13 2" xfId="23107" xr:uid="{00000000-0005-0000-0000-0000AB5F0000}"/>
    <cellStyle name="Normal 2 2 5 2 2 4 14" xfId="23108" xr:uid="{00000000-0005-0000-0000-0000AC5F0000}"/>
    <cellStyle name="Normal 2 2 5 2 2 4 14 2" xfId="23109" xr:uid="{00000000-0005-0000-0000-0000AD5F0000}"/>
    <cellStyle name="Normal 2 2 5 2 2 4 15" xfId="23110" xr:uid="{00000000-0005-0000-0000-0000AE5F0000}"/>
    <cellStyle name="Normal 2 2 5 2 2 4 15 2" xfId="23111" xr:uid="{00000000-0005-0000-0000-0000AF5F0000}"/>
    <cellStyle name="Normal 2 2 5 2 2 4 16" xfId="23112" xr:uid="{00000000-0005-0000-0000-0000B05F0000}"/>
    <cellStyle name="Normal 2 2 5 2 2 4 16 2" xfId="23113" xr:uid="{00000000-0005-0000-0000-0000B15F0000}"/>
    <cellStyle name="Normal 2 2 5 2 2 4 17" xfId="23114" xr:uid="{00000000-0005-0000-0000-0000B25F0000}"/>
    <cellStyle name="Normal 2 2 5 2 2 4 17 2" xfId="23115" xr:uid="{00000000-0005-0000-0000-0000B35F0000}"/>
    <cellStyle name="Normal 2 2 5 2 2 4 18" xfId="23116" xr:uid="{00000000-0005-0000-0000-0000B45F0000}"/>
    <cellStyle name="Normal 2 2 5 2 2 4 18 2" xfId="23117" xr:uid="{00000000-0005-0000-0000-0000B55F0000}"/>
    <cellStyle name="Normal 2 2 5 2 2 4 19" xfId="23118" xr:uid="{00000000-0005-0000-0000-0000B65F0000}"/>
    <cellStyle name="Normal 2 2 5 2 2 4 19 2" xfId="23119" xr:uid="{00000000-0005-0000-0000-0000B75F0000}"/>
    <cellStyle name="Normal 2 2 5 2 2 4 2" xfId="23120" xr:uid="{00000000-0005-0000-0000-0000B85F0000}"/>
    <cellStyle name="Normal 2 2 5 2 2 4 2 10" xfId="23121" xr:uid="{00000000-0005-0000-0000-0000B95F0000}"/>
    <cellStyle name="Normal 2 2 5 2 2 4 2 10 2" xfId="23122" xr:uid="{00000000-0005-0000-0000-0000BA5F0000}"/>
    <cellStyle name="Normal 2 2 5 2 2 4 2 11" xfId="23123" xr:uid="{00000000-0005-0000-0000-0000BB5F0000}"/>
    <cellStyle name="Normal 2 2 5 2 2 4 2 11 2" xfId="23124" xr:uid="{00000000-0005-0000-0000-0000BC5F0000}"/>
    <cellStyle name="Normal 2 2 5 2 2 4 2 12" xfId="23125" xr:uid="{00000000-0005-0000-0000-0000BD5F0000}"/>
    <cellStyle name="Normal 2 2 5 2 2 4 2 12 2" xfId="23126" xr:uid="{00000000-0005-0000-0000-0000BE5F0000}"/>
    <cellStyle name="Normal 2 2 5 2 2 4 2 13" xfId="23127" xr:uid="{00000000-0005-0000-0000-0000BF5F0000}"/>
    <cellStyle name="Normal 2 2 5 2 2 4 2 13 2" xfId="23128" xr:uid="{00000000-0005-0000-0000-0000C05F0000}"/>
    <cellStyle name="Normal 2 2 5 2 2 4 2 14" xfId="23129" xr:uid="{00000000-0005-0000-0000-0000C15F0000}"/>
    <cellStyle name="Normal 2 2 5 2 2 4 2 14 2" xfId="23130" xr:uid="{00000000-0005-0000-0000-0000C25F0000}"/>
    <cellStyle name="Normal 2 2 5 2 2 4 2 15" xfId="23131" xr:uid="{00000000-0005-0000-0000-0000C35F0000}"/>
    <cellStyle name="Normal 2 2 5 2 2 4 2 15 2" xfId="23132" xr:uid="{00000000-0005-0000-0000-0000C45F0000}"/>
    <cellStyle name="Normal 2 2 5 2 2 4 2 16" xfId="23133" xr:uid="{00000000-0005-0000-0000-0000C55F0000}"/>
    <cellStyle name="Normal 2 2 5 2 2 4 2 16 2" xfId="23134" xr:uid="{00000000-0005-0000-0000-0000C65F0000}"/>
    <cellStyle name="Normal 2 2 5 2 2 4 2 17" xfId="23135" xr:uid="{00000000-0005-0000-0000-0000C75F0000}"/>
    <cellStyle name="Normal 2 2 5 2 2 4 2 17 2" xfId="23136" xr:uid="{00000000-0005-0000-0000-0000C85F0000}"/>
    <cellStyle name="Normal 2 2 5 2 2 4 2 18" xfId="23137" xr:uid="{00000000-0005-0000-0000-0000C95F0000}"/>
    <cellStyle name="Normal 2 2 5 2 2 4 2 18 2" xfId="23138" xr:uid="{00000000-0005-0000-0000-0000CA5F0000}"/>
    <cellStyle name="Normal 2 2 5 2 2 4 2 19" xfId="23139" xr:uid="{00000000-0005-0000-0000-0000CB5F0000}"/>
    <cellStyle name="Normal 2 2 5 2 2 4 2 19 2" xfId="23140" xr:uid="{00000000-0005-0000-0000-0000CC5F0000}"/>
    <cellStyle name="Normal 2 2 5 2 2 4 2 2" xfId="23141" xr:uid="{00000000-0005-0000-0000-0000CD5F0000}"/>
    <cellStyle name="Normal 2 2 5 2 2 4 2 2 2" xfId="23142" xr:uid="{00000000-0005-0000-0000-0000CE5F0000}"/>
    <cellStyle name="Normal 2 2 5 2 2 4 2 20" xfId="23143" xr:uid="{00000000-0005-0000-0000-0000CF5F0000}"/>
    <cellStyle name="Normal 2 2 5 2 2 4 2 20 2" xfId="23144" xr:uid="{00000000-0005-0000-0000-0000D05F0000}"/>
    <cellStyle name="Normal 2 2 5 2 2 4 2 21" xfId="23145" xr:uid="{00000000-0005-0000-0000-0000D15F0000}"/>
    <cellStyle name="Normal 2 2 5 2 2 4 2 21 2" xfId="23146" xr:uid="{00000000-0005-0000-0000-0000D25F0000}"/>
    <cellStyle name="Normal 2 2 5 2 2 4 2 22" xfId="23147" xr:uid="{00000000-0005-0000-0000-0000D35F0000}"/>
    <cellStyle name="Normal 2 2 5 2 2 4 2 3" xfId="23148" xr:uid="{00000000-0005-0000-0000-0000D45F0000}"/>
    <cellStyle name="Normal 2 2 5 2 2 4 2 3 2" xfId="23149" xr:uid="{00000000-0005-0000-0000-0000D55F0000}"/>
    <cellStyle name="Normal 2 2 5 2 2 4 2 4" xfId="23150" xr:uid="{00000000-0005-0000-0000-0000D65F0000}"/>
    <cellStyle name="Normal 2 2 5 2 2 4 2 4 2" xfId="23151" xr:uid="{00000000-0005-0000-0000-0000D75F0000}"/>
    <cellStyle name="Normal 2 2 5 2 2 4 2 5" xfId="23152" xr:uid="{00000000-0005-0000-0000-0000D85F0000}"/>
    <cellStyle name="Normal 2 2 5 2 2 4 2 5 2" xfId="23153" xr:uid="{00000000-0005-0000-0000-0000D95F0000}"/>
    <cellStyle name="Normal 2 2 5 2 2 4 2 6" xfId="23154" xr:uid="{00000000-0005-0000-0000-0000DA5F0000}"/>
    <cellStyle name="Normal 2 2 5 2 2 4 2 6 2" xfId="23155" xr:uid="{00000000-0005-0000-0000-0000DB5F0000}"/>
    <cellStyle name="Normal 2 2 5 2 2 4 2 7" xfId="23156" xr:uid="{00000000-0005-0000-0000-0000DC5F0000}"/>
    <cellStyle name="Normal 2 2 5 2 2 4 2 7 2" xfId="23157" xr:uid="{00000000-0005-0000-0000-0000DD5F0000}"/>
    <cellStyle name="Normal 2 2 5 2 2 4 2 8" xfId="23158" xr:uid="{00000000-0005-0000-0000-0000DE5F0000}"/>
    <cellStyle name="Normal 2 2 5 2 2 4 2 8 2" xfId="23159" xr:uid="{00000000-0005-0000-0000-0000DF5F0000}"/>
    <cellStyle name="Normal 2 2 5 2 2 4 2 9" xfId="23160" xr:uid="{00000000-0005-0000-0000-0000E05F0000}"/>
    <cellStyle name="Normal 2 2 5 2 2 4 2 9 2" xfId="23161" xr:uid="{00000000-0005-0000-0000-0000E15F0000}"/>
    <cellStyle name="Normal 2 2 5 2 2 4 20" xfId="23162" xr:uid="{00000000-0005-0000-0000-0000E25F0000}"/>
    <cellStyle name="Normal 2 2 5 2 2 4 20 2" xfId="23163" xr:uid="{00000000-0005-0000-0000-0000E35F0000}"/>
    <cellStyle name="Normal 2 2 5 2 2 4 21" xfId="23164" xr:uid="{00000000-0005-0000-0000-0000E45F0000}"/>
    <cellStyle name="Normal 2 2 5 2 2 4 21 2" xfId="23165" xr:uid="{00000000-0005-0000-0000-0000E55F0000}"/>
    <cellStyle name="Normal 2 2 5 2 2 4 22" xfId="23166" xr:uid="{00000000-0005-0000-0000-0000E65F0000}"/>
    <cellStyle name="Normal 2 2 5 2 2 4 22 2" xfId="23167" xr:uid="{00000000-0005-0000-0000-0000E75F0000}"/>
    <cellStyle name="Normal 2 2 5 2 2 4 23" xfId="23168" xr:uid="{00000000-0005-0000-0000-0000E85F0000}"/>
    <cellStyle name="Normal 2 2 5 2 2 4 23 2" xfId="23169" xr:uid="{00000000-0005-0000-0000-0000E95F0000}"/>
    <cellStyle name="Normal 2 2 5 2 2 4 24" xfId="23170" xr:uid="{00000000-0005-0000-0000-0000EA5F0000}"/>
    <cellStyle name="Normal 2 2 5 2 2 4 3" xfId="23171" xr:uid="{00000000-0005-0000-0000-0000EB5F0000}"/>
    <cellStyle name="Normal 2 2 5 2 2 4 3 10" xfId="23172" xr:uid="{00000000-0005-0000-0000-0000EC5F0000}"/>
    <cellStyle name="Normal 2 2 5 2 2 4 3 10 2" xfId="23173" xr:uid="{00000000-0005-0000-0000-0000ED5F0000}"/>
    <cellStyle name="Normal 2 2 5 2 2 4 3 11" xfId="23174" xr:uid="{00000000-0005-0000-0000-0000EE5F0000}"/>
    <cellStyle name="Normal 2 2 5 2 2 4 3 11 2" xfId="23175" xr:uid="{00000000-0005-0000-0000-0000EF5F0000}"/>
    <cellStyle name="Normal 2 2 5 2 2 4 3 12" xfId="23176" xr:uid="{00000000-0005-0000-0000-0000F05F0000}"/>
    <cellStyle name="Normal 2 2 5 2 2 4 3 12 2" xfId="23177" xr:uid="{00000000-0005-0000-0000-0000F15F0000}"/>
    <cellStyle name="Normal 2 2 5 2 2 4 3 13" xfId="23178" xr:uid="{00000000-0005-0000-0000-0000F25F0000}"/>
    <cellStyle name="Normal 2 2 5 2 2 4 3 13 2" xfId="23179" xr:uid="{00000000-0005-0000-0000-0000F35F0000}"/>
    <cellStyle name="Normal 2 2 5 2 2 4 3 14" xfId="23180" xr:uid="{00000000-0005-0000-0000-0000F45F0000}"/>
    <cellStyle name="Normal 2 2 5 2 2 4 3 14 2" xfId="23181" xr:uid="{00000000-0005-0000-0000-0000F55F0000}"/>
    <cellStyle name="Normal 2 2 5 2 2 4 3 15" xfId="23182" xr:uid="{00000000-0005-0000-0000-0000F65F0000}"/>
    <cellStyle name="Normal 2 2 5 2 2 4 3 15 2" xfId="23183" xr:uid="{00000000-0005-0000-0000-0000F75F0000}"/>
    <cellStyle name="Normal 2 2 5 2 2 4 3 16" xfId="23184" xr:uid="{00000000-0005-0000-0000-0000F85F0000}"/>
    <cellStyle name="Normal 2 2 5 2 2 4 3 16 2" xfId="23185" xr:uid="{00000000-0005-0000-0000-0000F95F0000}"/>
    <cellStyle name="Normal 2 2 5 2 2 4 3 17" xfId="23186" xr:uid="{00000000-0005-0000-0000-0000FA5F0000}"/>
    <cellStyle name="Normal 2 2 5 2 2 4 3 17 2" xfId="23187" xr:uid="{00000000-0005-0000-0000-0000FB5F0000}"/>
    <cellStyle name="Normal 2 2 5 2 2 4 3 18" xfId="23188" xr:uid="{00000000-0005-0000-0000-0000FC5F0000}"/>
    <cellStyle name="Normal 2 2 5 2 2 4 3 18 2" xfId="23189" xr:uid="{00000000-0005-0000-0000-0000FD5F0000}"/>
    <cellStyle name="Normal 2 2 5 2 2 4 3 19" xfId="23190" xr:uid="{00000000-0005-0000-0000-0000FE5F0000}"/>
    <cellStyle name="Normal 2 2 5 2 2 4 3 19 2" xfId="23191" xr:uid="{00000000-0005-0000-0000-0000FF5F0000}"/>
    <cellStyle name="Normal 2 2 5 2 2 4 3 2" xfId="23192" xr:uid="{00000000-0005-0000-0000-000000600000}"/>
    <cellStyle name="Normal 2 2 5 2 2 4 3 2 2" xfId="23193" xr:uid="{00000000-0005-0000-0000-000001600000}"/>
    <cellStyle name="Normal 2 2 5 2 2 4 3 20" xfId="23194" xr:uid="{00000000-0005-0000-0000-000002600000}"/>
    <cellStyle name="Normal 2 2 5 2 2 4 3 20 2" xfId="23195" xr:uid="{00000000-0005-0000-0000-000003600000}"/>
    <cellStyle name="Normal 2 2 5 2 2 4 3 21" xfId="23196" xr:uid="{00000000-0005-0000-0000-000004600000}"/>
    <cellStyle name="Normal 2 2 5 2 2 4 3 21 2" xfId="23197" xr:uid="{00000000-0005-0000-0000-000005600000}"/>
    <cellStyle name="Normal 2 2 5 2 2 4 3 22" xfId="23198" xr:uid="{00000000-0005-0000-0000-000006600000}"/>
    <cellStyle name="Normal 2 2 5 2 2 4 3 3" xfId="23199" xr:uid="{00000000-0005-0000-0000-000007600000}"/>
    <cellStyle name="Normal 2 2 5 2 2 4 3 3 2" xfId="23200" xr:uid="{00000000-0005-0000-0000-000008600000}"/>
    <cellStyle name="Normal 2 2 5 2 2 4 3 4" xfId="23201" xr:uid="{00000000-0005-0000-0000-000009600000}"/>
    <cellStyle name="Normal 2 2 5 2 2 4 3 4 2" xfId="23202" xr:uid="{00000000-0005-0000-0000-00000A600000}"/>
    <cellStyle name="Normal 2 2 5 2 2 4 3 5" xfId="23203" xr:uid="{00000000-0005-0000-0000-00000B600000}"/>
    <cellStyle name="Normal 2 2 5 2 2 4 3 5 2" xfId="23204" xr:uid="{00000000-0005-0000-0000-00000C600000}"/>
    <cellStyle name="Normal 2 2 5 2 2 4 3 6" xfId="23205" xr:uid="{00000000-0005-0000-0000-00000D600000}"/>
    <cellStyle name="Normal 2 2 5 2 2 4 3 6 2" xfId="23206" xr:uid="{00000000-0005-0000-0000-00000E600000}"/>
    <cellStyle name="Normal 2 2 5 2 2 4 3 7" xfId="23207" xr:uid="{00000000-0005-0000-0000-00000F600000}"/>
    <cellStyle name="Normal 2 2 5 2 2 4 3 7 2" xfId="23208" xr:uid="{00000000-0005-0000-0000-000010600000}"/>
    <cellStyle name="Normal 2 2 5 2 2 4 3 8" xfId="23209" xr:uid="{00000000-0005-0000-0000-000011600000}"/>
    <cellStyle name="Normal 2 2 5 2 2 4 3 8 2" xfId="23210" xr:uid="{00000000-0005-0000-0000-000012600000}"/>
    <cellStyle name="Normal 2 2 5 2 2 4 3 9" xfId="23211" xr:uid="{00000000-0005-0000-0000-000013600000}"/>
    <cellStyle name="Normal 2 2 5 2 2 4 3 9 2" xfId="23212" xr:uid="{00000000-0005-0000-0000-000014600000}"/>
    <cellStyle name="Normal 2 2 5 2 2 4 4" xfId="23213" xr:uid="{00000000-0005-0000-0000-000015600000}"/>
    <cellStyle name="Normal 2 2 5 2 2 4 4 2" xfId="23214" xr:uid="{00000000-0005-0000-0000-000016600000}"/>
    <cellStyle name="Normal 2 2 5 2 2 4 5" xfId="23215" xr:uid="{00000000-0005-0000-0000-000017600000}"/>
    <cellStyle name="Normal 2 2 5 2 2 4 5 2" xfId="23216" xr:uid="{00000000-0005-0000-0000-000018600000}"/>
    <cellStyle name="Normal 2 2 5 2 2 4 6" xfId="23217" xr:uid="{00000000-0005-0000-0000-000019600000}"/>
    <cellStyle name="Normal 2 2 5 2 2 4 6 2" xfId="23218" xr:uid="{00000000-0005-0000-0000-00001A600000}"/>
    <cellStyle name="Normal 2 2 5 2 2 4 7" xfId="23219" xr:uid="{00000000-0005-0000-0000-00001B600000}"/>
    <cellStyle name="Normal 2 2 5 2 2 4 7 2" xfId="23220" xr:uid="{00000000-0005-0000-0000-00001C600000}"/>
    <cellStyle name="Normal 2 2 5 2 2 4 8" xfId="23221" xr:uid="{00000000-0005-0000-0000-00001D600000}"/>
    <cellStyle name="Normal 2 2 5 2 2 4 8 2" xfId="23222" xr:uid="{00000000-0005-0000-0000-00001E600000}"/>
    <cellStyle name="Normal 2 2 5 2 2 4 9" xfId="23223" xr:uid="{00000000-0005-0000-0000-00001F600000}"/>
    <cellStyle name="Normal 2 2 5 2 2 4 9 2" xfId="23224" xr:uid="{00000000-0005-0000-0000-000020600000}"/>
    <cellStyle name="Normal 2 2 5 2 2 5" xfId="23225" xr:uid="{00000000-0005-0000-0000-000021600000}"/>
    <cellStyle name="Normal 2 2 5 2 2 5 10" xfId="23226" xr:uid="{00000000-0005-0000-0000-000022600000}"/>
    <cellStyle name="Normal 2 2 5 2 2 5 10 2" xfId="23227" xr:uid="{00000000-0005-0000-0000-000023600000}"/>
    <cellStyle name="Normal 2 2 5 2 2 5 11" xfId="23228" xr:uid="{00000000-0005-0000-0000-000024600000}"/>
    <cellStyle name="Normal 2 2 5 2 2 5 11 2" xfId="23229" xr:uid="{00000000-0005-0000-0000-000025600000}"/>
    <cellStyle name="Normal 2 2 5 2 2 5 12" xfId="23230" xr:uid="{00000000-0005-0000-0000-000026600000}"/>
    <cellStyle name="Normal 2 2 5 2 2 5 12 2" xfId="23231" xr:uid="{00000000-0005-0000-0000-000027600000}"/>
    <cellStyle name="Normal 2 2 5 2 2 5 13" xfId="23232" xr:uid="{00000000-0005-0000-0000-000028600000}"/>
    <cellStyle name="Normal 2 2 5 2 2 5 13 2" xfId="23233" xr:uid="{00000000-0005-0000-0000-000029600000}"/>
    <cellStyle name="Normal 2 2 5 2 2 5 14" xfId="23234" xr:uid="{00000000-0005-0000-0000-00002A600000}"/>
    <cellStyle name="Normal 2 2 5 2 2 5 14 2" xfId="23235" xr:uid="{00000000-0005-0000-0000-00002B600000}"/>
    <cellStyle name="Normal 2 2 5 2 2 5 15" xfId="23236" xr:uid="{00000000-0005-0000-0000-00002C600000}"/>
    <cellStyle name="Normal 2 2 5 2 2 5 15 2" xfId="23237" xr:uid="{00000000-0005-0000-0000-00002D600000}"/>
    <cellStyle name="Normal 2 2 5 2 2 5 16" xfId="23238" xr:uid="{00000000-0005-0000-0000-00002E600000}"/>
    <cellStyle name="Normal 2 2 5 2 2 5 16 2" xfId="23239" xr:uid="{00000000-0005-0000-0000-00002F600000}"/>
    <cellStyle name="Normal 2 2 5 2 2 5 17" xfId="23240" xr:uid="{00000000-0005-0000-0000-000030600000}"/>
    <cellStyle name="Normal 2 2 5 2 2 5 17 2" xfId="23241" xr:uid="{00000000-0005-0000-0000-000031600000}"/>
    <cellStyle name="Normal 2 2 5 2 2 5 18" xfId="23242" xr:uid="{00000000-0005-0000-0000-000032600000}"/>
    <cellStyle name="Normal 2 2 5 2 2 5 18 2" xfId="23243" xr:uid="{00000000-0005-0000-0000-000033600000}"/>
    <cellStyle name="Normal 2 2 5 2 2 5 19" xfId="23244" xr:uid="{00000000-0005-0000-0000-000034600000}"/>
    <cellStyle name="Normal 2 2 5 2 2 5 19 2" xfId="23245" xr:uid="{00000000-0005-0000-0000-000035600000}"/>
    <cellStyle name="Normal 2 2 5 2 2 5 2" xfId="23246" xr:uid="{00000000-0005-0000-0000-000036600000}"/>
    <cellStyle name="Normal 2 2 5 2 2 5 2 2" xfId="23247" xr:uid="{00000000-0005-0000-0000-000037600000}"/>
    <cellStyle name="Normal 2 2 5 2 2 5 20" xfId="23248" xr:uid="{00000000-0005-0000-0000-000038600000}"/>
    <cellStyle name="Normal 2 2 5 2 2 5 20 2" xfId="23249" xr:uid="{00000000-0005-0000-0000-000039600000}"/>
    <cellStyle name="Normal 2 2 5 2 2 5 21" xfId="23250" xr:uid="{00000000-0005-0000-0000-00003A600000}"/>
    <cellStyle name="Normal 2 2 5 2 2 5 21 2" xfId="23251" xr:uid="{00000000-0005-0000-0000-00003B600000}"/>
    <cellStyle name="Normal 2 2 5 2 2 5 22" xfId="23252" xr:uid="{00000000-0005-0000-0000-00003C600000}"/>
    <cellStyle name="Normal 2 2 5 2 2 5 3" xfId="23253" xr:uid="{00000000-0005-0000-0000-00003D600000}"/>
    <cellStyle name="Normal 2 2 5 2 2 5 3 2" xfId="23254" xr:uid="{00000000-0005-0000-0000-00003E600000}"/>
    <cellStyle name="Normal 2 2 5 2 2 5 4" xfId="23255" xr:uid="{00000000-0005-0000-0000-00003F600000}"/>
    <cellStyle name="Normal 2 2 5 2 2 5 4 2" xfId="23256" xr:uid="{00000000-0005-0000-0000-000040600000}"/>
    <cellStyle name="Normal 2 2 5 2 2 5 5" xfId="23257" xr:uid="{00000000-0005-0000-0000-000041600000}"/>
    <cellStyle name="Normal 2 2 5 2 2 5 5 2" xfId="23258" xr:uid="{00000000-0005-0000-0000-000042600000}"/>
    <cellStyle name="Normal 2 2 5 2 2 5 6" xfId="23259" xr:uid="{00000000-0005-0000-0000-000043600000}"/>
    <cellStyle name="Normal 2 2 5 2 2 5 6 2" xfId="23260" xr:uid="{00000000-0005-0000-0000-000044600000}"/>
    <cellStyle name="Normal 2 2 5 2 2 5 7" xfId="23261" xr:uid="{00000000-0005-0000-0000-000045600000}"/>
    <cellStyle name="Normal 2 2 5 2 2 5 7 2" xfId="23262" xr:uid="{00000000-0005-0000-0000-000046600000}"/>
    <cellStyle name="Normal 2 2 5 2 2 5 8" xfId="23263" xr:uid="{00000000-0005-0000-0000-000047600000}"/>
    <cellStyle name="Normal 2 2 5 2 2 5 8 2" xfId="23264" xr:uid="{00000000-0005-0000-0000-000048600000}"/>
    <cellStyle name="Normal 2 2 5 2 2 5 9" xfId="23265" xr:uid="{00000000-0005-0000-0000-000049600000}"/>
    <cellStyle name="Normal 2 2 5 2 2 5 9 2" xfId="23266" xr:uid="{00000000-0005-0000-0000-00004A600000}"/>
    <cellStyle name="Normal 2 2 5 2 2 6" xfId="23267" xr:uid="{00000000-0005-0000-0000-00004B600000}"/>
    <cellStyle name="Normal 2 2 5 2 2 6 10" xfId="23268" xr:uid="{00000000-0005-0000-0000-00004C600000}"/>
    <cellStyle name="Normal 2 2 5 2 2 6 10 2" xfId="23269" xr:uid="{00000000-0005-0000-0000-00004D600000}"/>
    <cellStyle name="Normal 2 2 5 2 2 6 11" xfId="23270" xr:uid="{00000000-0005-0000-0000-00004E600000}"/>
    <cellStyle name="Normal 2 2 5 2 2 6 11 2" xfId="23271" xr:uid="{00000000-0005-0000-0000-00004F600000}"/>
    <cellStyle name="Normal 2 2 5 2 2 6 12" xfId="23272" xr:uid="{00000000-0005-0000-0000-000050600000}"/>
    <cellStyle name="Normal 2 2 5 2 2 6 12 2" xfId="23273" xr:uid="{00000000-0005-0000-0000-000051600000}"/>
    <cellStyle name="Normal 2 2 5 2 2 6 13" xfId="23274" xr:uid="{00000000-0005-0000-0000-000052600000}"/>
    <cellStyle name="Normal 2 2 5 2 2 6 13 2" xfId="23275" xr:uid="{00000000-0005-0000-0000-000053600000}"/>
    <cellStyle name="Normal 2 2 5 2 2 6 14" xfId="23276" xr:uid="{00000000-0005-0000-0000-000054600000}"/>
    <cellStyle name="Normal 2 2 5 2 2 6 14 2" xfId="23277" xr:uid="{00000000-0005-0000-0000-000055600000}"/>
    <cellStyle name="Normal 2 2 5 2 2 6 15" xfId="23278" xr:uid="{00000000-0005-0000-0000-000056600000}"/>
    <cellStyle name="Normal 2 2 5 2 2 6 15 2" xfId="23279" xr:uid="{00000000-0005-0000-0000-000057600000}"/>
    <cellStyle name="Normal 2 2 5 2 2 6 16" xfId="23280" xr:uid="{00000000-0005-0000-0000-000058600000}"/>
    <cellStyle name="Normal 2 2 5 2 2 6 16 2" xfId="23281" xr:uid="{00000000-0005-0000-0000-000059600000}"/>
    <cellStyle name="Normal 2 2 5 2 2 6 17" xfId="23282" xr:uid="{00000000-0005-0000-0000-00005A600000}"/>
    <cellStyle name="Normal 2 2 5 2 2 6 17 2" xfId="23283" xr:uid="{00000000-0005-0000-0000-00005B600000}"/>
    <cellStyle name="Normal 2 2 5 2 2 6 18" xfId="23284" xr:uid="{00000000-0005-0000-0000-00005C600000}"/>
    <cellStyle name="Normal 2 2 5 2 2 6 18 2" xfId="23285" xr:uid="{00000000-0005-0000-0000-00005D600000}"/>
    <cellStyle name="Normal 2 2 5 2 2 6 19" xfId="23286" xr:uid="{00000000-0005-0000-0000-00005E600000}"/>
    <cellStyle name="Normal 2 2 5 2 2 6 19 2" xfId="23287" xr:uid="{00000000-0005-0000-0000-00005F600000}"/>
    <cellStyle name="Normal 2 2 5 2 2 6 2" xfId="23288" xr:uid="{00000000-0005-0000-0000-000060600000}"/>
    <cellStyle name="Normal 2 2 5 2 2 6 2 2" xfId="23289" xr:uid="{00000000-0005-0000-0000-000061600000}"/>
    <cellStyle name="Normal 2 2 5 2 2 6 20" xfId="23290" xr:uid="{00000000-0005-0000-0000-000062600000}"/>
    <cellStyle name="Normal 2 2 5 2 2 6 20 2" xfId="23291" xr:uid="{00000000-0005-0000-0000-000063600000}"/>
    <cellStyle name="Normal 2 2 5 2 2 6 21" xfId="23292" xr:uid="{00000000-0005-0000-0000-000064600000}"/>
    <cellStyle name="Normal 2 2 5 2 2 6 21 2" xfId="23293" xr:uid="{00000000-0005-0000-0000-000065600000}"/>
    <cellStyle name="Normal 2 2 5 2 2 6 22" xfId="23294" xr:uid="{00000000-0005-0000-0000-000066600000}"/>
    <cellStyle name="Normal 2 2 5 2 2 6 3" xfId="23295" xr:uid="{00000000-0005-0000-0000-000067600000}"/>
    <cellStyle name="Normal 2 2 5 2 2 6 3 2" xfId="23296" xr:uid="{00000000-0005-0000-0000-000068600000}"/>
    <cellStyle name="Normal 2 2 5 2 2 6 4" xfId="23297" xr:uid="{00000000-0005-0000-0000-000069600000}"/>
    <cellStyle name="Normal 2 2 5 2 2 6 4 2" xfId="23298" xr:uid="{00000000-0005-0000-0000-00006A600000}"/>
    <cellStyle name="Normal 2 2 5 2 2 6 5" xfId="23299" xr:uid="{00000000-0005-0000-0000-00006B600000}"/>
    <cellStyle name="Normal 2 2 5 2 2 6 5 2" xfId="23300" xr:uid="{00000000-0005-0000-0000-00006C600000}"/>
    <cellStyle name="Normal 2 2 5 2 2 6 6" xfId="23301" xr:uid="{00000000-0005-0000-0000-00006D600000}"/>
    <cellStyle name="Normal 2 2 5 2 2 6 6 2" xfId="23302" xr:uid="{00000000-0005-0000-0000-00006E600000}"/>
    <cellStyle name="Normal 2 2 5 2 2 6 7" xfId="23303" xr:uid="{00000000-0005-0000-0000-00006F600000}"/>
    <cellStyle name="Normal 2 2 5 2 2 6 7 2" xfId="23304" xr:uid="{00000000-0005-0000-0000-000070600000}"/>
    <cellStyle name="Normal 2 2 5 2 2 6 8" xfId="23305" xr:uid="{00000000-0005-0000-0000-000071600000}"/>
    <cellStyle name="Normal 2 2 5 2 2 6 8 2" xfId="23306" xr:uid="{00000000-0005-0000-0000-000072600000}"/>
    <cellStyle name="Normal 2 2 5 2 2 6 9" xfId="23307" xr:uid="{00000000-0005-0000-0000-000073600000}"/>
    <cellStyle name="Normal 2 2 5 2 2 6 9 2" xfId="23308" xr:uid="{00000000-0005-0000-0000-000074600000}"/>
    <cellStyle name="Normal 2 2 5 2 2 7" xfId="23309" xr:uid="{00000000-0005-0000-0000-000075600000}"/>
    <cellStyle name="Normal 2 2 5 2 2 7 2" xfId="23310" xr:uid="{00000000-0005-0000-0000-000076600000}"/>
    <cellStyle name="Normal 2 2 5 2 2 8" xfId="23311" xr:uid="{00000000-0005-0000-0000-000077600000}"/>
    <cellStyle name="Normal 2 2 5 2 2 8 2" xfId="23312" xr:uid="{00000000-0005-0000-0000-000078600000}"/>
    <cellStyle name="Normal 2 2 5 2 2 9" xfId="23313" xr:uid="{00000000-0005-0000-0000-000079600000}"/>
    <cellStyle name="Normal 2 2 5 2 2 9 2" xfId="23314" xr:uid="{00000000-0005-0000-0000-00007A600000}"/>
    <cellStyle name="Normal 2 2 5 2 20" xfId="23315" xr:uid="{00000000-0005-0000-0000-00007B600000}"/>
    <cellStyle name="Normal 2 2 5 2 20 2" xfId="23316" xr:uid="{00000000-0005-0000-0000-00007C600000}"/>
    <cellStyle name="Normal 2 2 5 2 21" xfId="23317" xr:uid="{00000000-0005-0000-0000-00007D600000}"/>
    <cellStyle name="Normal 2 2 5 2 21 2" xfId="23318" xr:uid="{00000000-0005-0000-0000-00007E600000}"/>
    <cellStyle name="Normal 2 2 5 2 22" xfId="23319" xr:uid="{00000000-0005-0000-0000-00007F600000}"/>
    <cellStyle name="Normal 2 2 5 2 22 2" xfId="23320" xr:uid="{00000000-0005-0000-0000-000080600000}"/>
    <cellStyle name="Normal 2 2 5 2 23" xfId="23321" xr:uid="{00000000-0005-0000-0000-000081600000}"/>
    <cellStyle name="Normal 2 2 5 2 23 2" xfId="23322" xr:uid="{00000000-0005-0000-0000-000082600000}"/>
    <cellStyle name="Normal 2 2 5 2 24" xfId="23323" xr:uid="{00000000-0005-0000-0000-000083600000}"/>
    <cellStyle name="Normal 2 2 5 2 24 2" xfId="23324" xr:uid="{00000000-0005-0000-0000-000084600000}"/>
    <cellStyle name="Normal 2 2 5 2 25" xfId="23325" xr:uid="{00000000-0005-0000-0000-000085600000}"/>
    <cellStyle name="Normal 2 2 5 2 25 2" xfId="23326" xr:uid="{00000000-0005-0000-0000-000086600000}"/>
    <cellStyle name="Normal 2 2 5 2 26" xfId="23327" xr:uid="{00000000-0005-0000-0000-000087600000}"/>
    <cellStyle name="Normal 2 2 5 2 26 2" xfId="23328" xr:uid="{00000000-0005-0000-0000-000088600000}"/>
    <cellStyle name="Normal 2 2 5 2 27" xfId="23329" xr:uid="{00000000-0005-0000-0000-000089600000}"/>
    <cellStyle name="Normal 2 2 5 2 27 2" xfId="23330" xr:uid="{00000000-0005-0000-0000-00008A600000}"/>
    <cellStyle name="Normal 2 2 5 2 28" xfId="23331" xr:uid="{00000000-0005-0000-0000-00008B600000}"/>
    <cellStyle name="Normal 2 2 5 2 3" xfId="23332" xr:uid="{00000000-0005-0000-0000-00008C600000}"/>
    <cellStyle name="Normal 2 2 5 2 3 10" xfId="23333" xr:uid="{00000000-0005-0000-0000-00008D600000}"/>
    <cellStyle name="Normal 2 2 5 2 3 10 2" xfId="23334" xr:uid="{00000000-0005-0000-0000-00008E600000}"/>
    <cellStyle name="Normal 2 2 5 2 3 11" xfId="23335" xr:uid="{00000000-0005-0000-0000-00008F600000}"/>
    <cellStyle name="Normal 2 2 5 2 3 11 2" xfId="23336" xr:uid="{00000000-0005-0000-0000-000090600000}"/>
    <cellStyle name="Normal 2 2 5 2 3 12" xfId="23337" xr:uid="{00000000-0005-0000-0000-000091600000}"/>
    <cellStyle name="Normal 2 2 5 2 3 12 2" xfId="23338" xr:uid="{00000000-0005-0000-0000-000092600000}"/>
    <cellStyle name="Normal 2 2 5 2 3 13" xfId="23339" xr:uid="{00000000-0005-0000-0000-000093600000}"/>
    <cellStyle name="Normal 2 2 5 2 3 13 2" xfId="23340" xr:uid="{00000000-0005-0000-0000-000094600000}"/>
    <cellStyle name="Normal 2 2 5 2 3 14" xfId="23341" xr:uid="{00000000-0005-0000-0000-000095600000}"/>
    <cellStyle name="Normal 2 2 5 2 3 14 2" xfId="23342" xr:uid="{00000000-0005-0000-0000-000096600000}"/>
    <cellStyle name="Normal 2 2 5 2 3 15" xfId="23343" xr:uid="{00000000-0005-0000-0000-000097600000}"/>
    <cellStyle name="Normal 2 2 5 2 3 15 2" xfId="23344" xr:uid="{00000000-0005-0000-0000-000098600000}"/>
    <cellStyle name="Normal 2 2 5 2 3 16" xfId="23345" xr:uid="{00000000-0005-0000-0000-000099600000}"/>
    <cellStyle name="Normal 2 2 5 2 3 16 2" xfId="23346" xr:uid="{00000000-0005-0000-0000-00009A600000}"/>
    <cellStyle name="Normal 2 2 5 2 3 17" xfId="23347" xr:uid="{00000000-0005-0000-0000-00009B600000}"/>
    <cellStyle name="Normal 2 2 5 2 3 17 2" xfId="23348" xr:uid="{00000000-0005-0000-0000-00009C600000}"/>
    <cellStyle name="Normal 2 2 5 2 3 18" xfId="23349" xr:uid="{00000000-0005-0000-0000-00009D600000}"/>
    <cellStyle name="Normal 2 2 5 2 3 18 2" xfId="23350" xr:uid="{00000000-0005-0000-0000-00009E600000}"/>
    <cellStyle name="Normal 2 2 5 2 3 19" xfId="23351" xr:uid="{00000000-0005-0000-0000-00009F600000}"/>
    <cellStyle name="Normal 2 2 5 2 3 19 2" xfId="23352" xr:uid="{00000000-0005-0000-0000-0000A0600000}"/>
    <cellStyle name="Normal 2 2 5 2 3 2" xfId="23353" xr:uid="{00000000-0005-0000-0000-0000A1600000}"/>
    <cellStyle name="Normal 2 2 5 2 3 2 10" xfId="23354" xr:uid="{00000000-0005-0000-0000-0000A2600000}"/>
    <cellStyle name="Normal 2 2 5 2 3 2 10 2" xfId="23355" xr:uid="{00000000-0005-0000-0000-0000A3600000}"/>
    <cellStyle name="Normal 2 2 5 2 3 2 11" xfId="23356" xr:uid="{00000000-0005-0000-0000-0000A4600000}"/>
    <cellStyle name="Normal 2 2 5 2 3 2 11 2" xfId="23357" xr:uid="{00000000-0005-0000-0000-0000A5600000}"/>
    <cellStyle name="Normal 2 2 5 2 3 2 12" xfId="23358" xr:uid="{00000000-0005-0000-0000-0000A6600000}"/>
    <cellStyle name="Normal 2 2 5 2 3 2 12 2" xfId="23359" xr:uid="{00000000-0005-0000-0000-0000A7600000}"/>
    <cellStyle name="Normal 2 2 5 2 3 2 13" xfId="23360" xr:uid="{00000000-0005-0000-0000-0000A8600000}"/>
    <cellStyle name="Normal 2 2 5 2 3 2 13 2" xfId="23361" xr:uid="{00000000-0005-0000-0000-0000A9600000}"/>
    <cellStyle name="Normal 2 2 5 2 3 2 14" xfId="23362" xr:uid="{00000000-0005-0000-0000-0000AA600000}"/>
    <cellStyle name="Normal 2 2 5 2 3 2 14 2" xfId="23363" xr:uid="{00000000-0005-0000-0000-0000AB600000}"/>
    <cellStyle name="Normal 2 2 5 2 3 2 15" xfId="23364" xr:uid="{00000000-0005-0000-0000-0000AC600000}"/>
    <cellStyle name="Normal 2 2 5 2 3 2 15 2" xfId="23365" xr:uid="{00000000-0005-0000-0000-0000AD600000}"/>
    <cellStyle name="Normal 2 2 5 2 3 2 16" xfId="23366" xr:uid="{00000000-0005-0000-0000-0000AE600000}"/>
    <cellStyle name="Normal 2 2 5 2 3 2 16 2" xfId="23367" xr:uid="{00000000-0005-0000-0000-0000AF600000}"/>
    <cellStyle name="Normal 2 2 5 2 3 2 17" xfId="23368" xr:uid="{00000000-0005-0000-0000-0000B0600000}"/>
    <cellStyle name="Normal 2 2 5 2 3 2 17 2" xfId="23369" xr:uid="{00000000-0005-0000-0000-0000B1600000}"/>
    <cellStyle name="Normal 2 2 5 2 3 2 18" xfId="23370" xr:uid="{00000000-0005-0000-0000-0000B2600000}"/>
    <cellStyle name="Normal 2 2 5 2 3 2 18 2" xfId="23371" xr:uid="{00000000-0005-0000-0000-0000B3600000}"/>
    <cellStyle name="Normal 2 2 5 2 3 2 19" xfId="23372" xr:uid="{00000000-0005-0000-0000-0000B4600000}"/>
    <cellStyle name="Normal 2 2 5 2 3 2 19 2" xfId="23373" xr:uid="{00000000-0005-0000-0000-0000B5600000}"/>
    <cellStyle name="Normal 2 2 5 2 3 2 2" xfId="23374" xr:uid="{00000000-0005-0000-0000-0000B6600000}"/>
    <cellStyle name="Normal 2 2 5 2 3 2 2 2" xfId="23375" xr:uid="{00000000-0005-0000-0000-0000B7600000}"/>
    <cellStyle name="Normal 2 2 5 2 3 2 20" xfId="23376" xr:uid="{00000000-0005-0000-0000-0000B8600000}"/>
    <cellStyle name="Normal 2 2 5 2 3 2 20 2" xfId="23377" xr:uid="{00000000-0005-0000-0000-0000B9600000}"/>
    <cellStyle name="Normal 2 2 5 2 3 2 21" xfId="23378" xr:uid="{00000000-0005-0000-0000-0000BA600000}"/>
    <cellStyle name="Normal 2 2 5 2 3 2 21 2" xfId="23379" xr:uid="{00000000-0005-0000-0000-0000BB600000}"/>
    <cellStyle name="Normal 2 2 5 2 3 2 22" xfId="23380" xr:uid="{00000000-0005-0000-0000-0000BC600000}"/>
    <cellStyle name="Normal 2 2 5 2 3 2 3" xfId="23381" xr:uid="{00000000-0005-0000-0000-0000BD600000}"/>
    <cellStyle name="Normal 2 2 5 2 3 2 3 2" xfId="23382" xr:uid="{00000000-0005-0000-0000-0000BE600000}"/>
    <cellStyle name="Normal 2 2 5 2 3 2 4" xfId="23383" xr:uid="{00000000-0005-0000-0000-0000BF600000}"/>
    <cellStyle name="Normal 2 2 5 2 3 2 4 2" xfId="23384" xr:uid="{00000000-0005-0000-0000-0000C0600000}"/>
    <cellStyle name="Normal 2 2 5 2 3 2 5" xfId="23385" xr:uid="{00000000-0005-0000-0000-0000C1600000}"/>
    <cellStyle name="Normal 2 2 5 2 3 2 5 2" xfId="23386" xr:uid="{00000000-0005-0000-0000-0000C2600000}"/>
    <cellStyle name="Normal 2 2 5 2 3 2 6" xfId="23387" xr:uid="{00000000-0005-0000-0000-0000C3600000}"/>
    <cellStyle name="Normal 2 2 5 2 3 2 6 2" xfId="23388" xr:uid="{00000000-0005-0000-0000-0000C4600000}"/>
    <cellStyle name="Normal 2 2 5 2 3 2 7" xfId="23389" xr:uid="{00000000-0005-0000-0000-0000C5600000}"/>
    <cellStyle name="Normal 2 2 5 2 3 2 7 2" xfId="23390" xr:uid="{00000000-0005-0000-0000-0000C6600000}"/>
    <cellStyle name="Normal 2 2 5 2 3 2 8" xfId="23391" xr:uid="{00000000-0005-0000-0000-0000C7600000}"/>
    <cellStyle name="Normal 2 2 5 2 3 2 8 2" xfId="23392" xr:uid="{00000000-0005-0000-0000-0000C8600000}"/>
    <cellStyle name="Normal 2 2 5 2 3 2 9" xfId="23393" xr:uid="{00000000-0005-0000-0000-0000C9600000}"/>
    <cellStyle name="Normal 2 2 5 2 3 2 9 2" xfId="23394" xr:uid="{00000000-0005-0000-0000-0000CA600000}"/>
    <cellStyle name="Normal 2 2 5 2 3 20" xfId="23395" xr:uid="{00000000-0005-0000-0000-0000CB600000}"/>
    <cellStyle name="Normal 2 2 5 2 3 20 2" xfId="23396" xr:uid="{00000000-0005-0000-0000-0000CC600000}"/>
    <cellStyle name="Normal 2 2 5 2 3 21" xfId="23397" xr:uid="{00000000-0005-0000-0000-0000CD600000}"/>
    <cellStyle name="Normal 2 2 5 2 3 21 2" xfId="23398" xr:uid="{00000000-0005-0000-0000-0000CE600000}"/>
    <cellStyle name="Normal 2 2 5 2 3 22" xfId="23399" xr:uid="{00000000-0005-0000-0000-0000CF600000}"/>
    <cellStyle name="Normal 2 2 5 2 3 22 2" xfId="23400" xr:uid="{00000000-0005-0000-0000-0000D0600000}"/>
    <cellStyle name="Normal 2 2 5 2 3 23" xfId="23401" xr:uid="{00000000-0005-0000-0000-0000D1600000}"/>
    <cellStyle name="Normal 2 2 5 2 3 23 2" xfId="23402" xr:uid="{00000000-0005-0000-0000-0000D2600000}"/>
    <cellStyle name="Normal 2 2 5 2 3 24" xfId="23403" xr:uid="{00000000-0005-0000-0000-0000D3600000}"/>
    <cellStyle name="Normal 2 2 5 2 3 3" xfId="23404" xr:uid="{00000000-0005-0000-0000-0000D4600000}"/>
    <cellStyle name="Normal 2 2 5 2 3 3 10" xfId="23405" xr:uid="{00000000-0005-0000-0000-0000D5600000}"/>
    <cellStyle name="Normal 2 2 5 2 3 3 10 2" xfId="23406" xr:uid="{00000000-0005-0000-0000-0000D6600000}"/>
    <cellStyle name="Normal 2 2 5 2 3 3 11" xfId="23407" xr:uid="{00000000-0005-0000-0000-0000D7600000}"/>
    <cellStyle name="Normal 2 2 5 2 3 3 11 2" xfId="23408" xr:uid="{00000000-0005-0000-0000-0000D8600000}"/>
    <cellStyle name="Normal 2 2 5 2 3 3 12" xfId="23409" xr:uid="{00000000-0005-0000-0000-0000D9600000}"/>
    <cellStyle name="Normal 2 2 5 2 3 3 12 2" xfId="23410" xr:uid="{00000000-0005-0000-0000-0000DA600000}"/>
    <cellStyle name="Normal 2 2 5 2 3 3 13" xfId="23411" xr:uid="{00000000-0005-0000-0000-0000DB600000}"/>
    <cellStyle name="Normal 2 2 5 2 3 3 13 2" xfId="23412" xr:uid="{00000000-0005-0000-0000-0000DC600000}"/>
    <cellStyle name="Normal 2 2 5 2 3 3 14" xfId="23413" xr:uid="{00000000-0005-0000-0000-0000DD600000}"/>
    <cellStyle name="Normal 2 2 5 2 3 3 14 2" xfId="23414" xr:uid="{00000000-0005-0000-0000-0000DE600000}"/>
    <cellStyle name="Normal 2 2 5 2 3 3 15" xfId="23415" xr:uid="{00000000-0005-0000-0000-0000DF600000}"/>
    <cellStyle name="Normal 2 2 5 2 3 3 15 2" xfId="23416" xr:uid="{00000000-0005-0000-0000-0000E0600000}"/>
    <cellStyle name="Normal 2 2 5 2 3 3 16" xfId="23417" xr:uid="{00000000-0005-0000-0000-0000E1600000}"/>
    <cellStyle name="Normal 2 2 5 2 3 3 16 2" xfId="23418" xr:uid="{00000000-0005-0000-0000-0000E2600000}"/>
    <cellStyle name="Normal 2 2 5 2 3 3 17" xfId="23419" xr:uid="{00000000-0005-0000-0000-0000E3600000}"/>
    <cellStyle name="Normal 2 2 5 2 3 3 17 2" xfId="23420" xr:uid="{00000000-0005-0000-0000-0000E4600000}"/>
    <cellStyle name="Normal 2 2 5 2 3 3 18" xfId="23421" xr:uid="{00000000-0005-0000-0000-0000E5600000}"/>
    <cellStyle name="Normal 2 2 5 2 3 3 18 2" xfId="23422" xr:uid="{00000000-0005-0000-0000-0000E6600000}"/>
    <cellStyle name="Normal 2 2 5 2 3 3 19" xfId="23423" xr:uid="{00000000-0005-0000-0000-0000E7600000}"/>
    <cellStyle name="Normal 2 2 5 2 3 3 19 2" xfId="23424" xr:uid="{00000000-0005-0000-0000-0000E8600000}"/>
    <cellStyle name="Normal 2 2 5 2 3 3 2" xfId="23425" xr:uid="{00000000-0005-0000-0000-0000E9600000}"/>
    <cellStyle name="Normal 2 2 5 2 3 3 2 2" xfId="23426" xr:uid="{00000000-0005-0000-0000-0000EA600000}"/>
    <cellStyle name="Normal 2 2 5 2 3 3 20" xfId="23427" xr:uid="{00000000-0005-0000-0000-0000EB600000}"/>
    <cellStyle name="Normal 2 2 5 2 3 3 20 2" xfId="23428" xr:uid="{00000000-0005-0000-0000-0000EC600000}"/>
    <cellStyle name="Normal 2 2 5 2 3 3 21" xfId="23429" xr:uid="{00000000-0005-0000-0000-0000ED600000}"/>
    <cellStyle name="Normal 2 2 5 2 3 3 21 2" xfId="23430" xr:uid="{00000000-0005-0000-0000-0000EE600000}"/>
    <cellStyle name="Normal 2 2 5 2 3 3 22" xfId="23431" xr:uid="{00000000-0005-0000-0000-0000EF600000}"/>
    <cellStyle name="Normal 2 2 5 2 3 3 3" xfId="23432" xr:uid="{00000000-0005-0000-0000-0000F0600000}"/>
    <cellStyle name="Normal 2 2 5 2 3 3 3 2" xfId="23433" xr:uid="{00000000-0005-0000-0000-0000F1600000}"/>
    <cellStyle name="Normal 2 2 5 2 3 3 4" xfId="23434" xr:uid="{00000000-0005-0000-0000-0000F2600000}"/>
    <cellStyle name="Normal 2 2 5 2 3 3 4 2" xfId="23435" xr:uid="{00000000-0005-0000-0000-0000F3600000}"/>
    <cellStyle name="Normal 2 2 5 2 3 3 5" xfId="23436" xr:uid="{00000000-0005-0000-0000-0000F4600000}"/>
    <cellStyle name="Normal 2 2 5 2 3 3 5 2" xfId="23437" xr:uid="{00000000-0005-0000-0000-0000F5600000}"/>
    <cellStyle name="Normal 2 2 5 2 3 3 6" xfId="23438" xr:uid="{00000000-0005-0000-0000-0000F6600000}"/>
    <cellStyle name="Normal 2 2 5 2 3 3 6 2" xfId="23439" xr:uid="{00000000-0005-0000-0000-0000F7600000}"/>
    <cellStyle name="Normal 2 2 5 2 3 3 7" xfId="23440" xr:uid="{00000000-0005-0000-0000-0000F8600000}"/>
    <cellStyle name="Normal 2 2 5 2 3 3 7 2" xfId="23441" xr:uid="{00000000-0005-0000-0000-0000F9600000}"/>
    <cellStyle name="Normal 2 2 5 2 3 3 8" xfId="23442" xr:uid="{00000000-0005-0000-0000-0000FA600000}"/>
    <cellStyle name="Normal 2 2 5 2 3 3 8 2" xfId="23443" xr:uid="{00000000-0005-0000-0000-0000FB600000}"/>
    <cellStyle name="Normal 2 2 5 2 3 3 9" xfId="23444" xr:uid="{00000000-0005-0000-0000-0000FC600000}"/>
    <cellStyle name="Normal 2 2 5 2 3 3 9 2" xfId="23445" xr:uid="{00000000-0005-0000-0000-0000FD600000}"/>
    <cellStyle name="Normal 2 2 5 2 3 4" xfId="23446" xr:uid="{00000000-0005-0000-0000-0000FE600000}"/>
    <cellStyle name="Normal 2 2 5 2 3 4 2" xfId="23447" xr:uid="{00000000-0005-0000-0000-0000FF600000}"/>
    <cellStyle name="Normal 2 2 5 2 3 5" xfId="23448" xr:uid="{00000000-0005-0000-0000-000000610000}"/>
    <cellStyle name="Normal 2 2 5 2 3 5 2" xfId="23449" xr:uid="{00000000-0005-0000-0000-000001610000}"/>
    <cellStyle name="Normal 2 2 5 2 3 6" xfId="23450" xr:uid="{00000000-0005-0000-0000-000002610000}"/>
    <cellStyle name="Normal 2 2 5 2 3 6 2" xfId="23451" xr:uid="{00000000-0005-0000-0000-000003610000}"/>
    <cellStyle name="Normal 2 2 5 2 3 7" xfId="23452" xr:uid="{00000000-0005-0000-0000-000004610000}"/>
    <cellStyle name="Normal 2 2 5 2 3 7 2" xfId="23453" xr:uid="{00000000-0005-0000-0000-000005610000}"/>
    <cellStyle name="Normal 2 2 5 2 3 8" xfId="23454" xr:uid="{00000000-0005-0000-0000-000006610000}"/>
    <cellStyle name="Normal 2 2 5 2 3 8 2" xfId="23455" xr:uid="{00000000-0005-0000-0000-000007610000}"/>
    <cellStyle name="Normal 2 2 5 2 3 9" xfId="23456" xr:uid="{00000000-0005-0000-0000-000008610000}"/>
    <cellStyle name="Normal 2 2 5 2 3 9 2" xfId="23457" xr:uid="{00000000-0005-0000-0000-000009610000}"/>
    <cellStyle name="Normal 2 2 5 2 4" xfId="23458" xr:uid="{00000000-0005-0000-0000-00000A610000}"/>
    <cellStyle name="Normal 2 2 5 2 4 10" xfId="23459" xr:uid="{00000000-0005-0000-0000-00000B610000}"/>
    <cellStyle name="Normal 2 2 5 2 4 10 2" xfId="23460" xr:uid="{00000000-0005-0000-0000-00000C610000}"/>
    <cellStyle name="Normal 2 2 5 2 4 11" xfId="23461" xr:uid="{00000000-0005-0000-0000-00000D610000}"/>
    <cellStyle name="Normal 2 2 5 2 4 11 2" xfId="23462" xr:uid="{00000000-0005-0000-0000-00000E610000}"/>
    <cellStyle name="Normal 2 2 5 2 4 12" xfId="23463" xr:uid="{00000000-0005-0000-0000-00000F610000}"/>
    <cellStyle name="Normal 2 2 5 2 4 12 2" xfId="23464" xr:uid="{00000000-0005-0000-0000-000010610000}"/>
    <cellStyle name="Normal 2 2 5 2 4 13" xfId="23465" xr:uid="{00000000-0005-0000-0000-000011610000}"/>
    <cellStyle name="Normal 2 2 5 2 4 13 2" xfId="23466" xr:uid="{00000000-0005-0000-0000-000012610000}"/>
    <cellStyle name="Normal 2 2 5 2 4 14" xfId="23467" xr:uid="{00000000-0005-0000-0000-000013610000}"/>
    <cellStyle name="Normal 2 2 5 2 4 14 2" xfId="23468" xr:uid="{00000000-0005-0000-0000-000014610000}"/>
    <cellStyle name="Normal 2 2 5 2 4 15" xfId="23469" xr:uid="{00000000-0005-0000-0000-000015610000}"/>
    <cellStyle name="Normal 2 2 5 2 4 15 2" xfId="23470" xr:uid="{00000000-0005-0000-0000-000016610000}"/>
    <cellStyle name="Normal 2 2 5 2 4 16" xfId="23471" xr:uid="{00000000-0005-0000-0000-000017610000}"/>
    <cellStyle name="Normal 2 2 5 2 4 16 2" xfId="23472" xr:uid="{00000000-0005-0000-0000-000018610000}"/>
    <cellStyle name="Normal 2 2 5 2 4 17" xfId="23473" xr:uid="{00000000-0005-0000-0000-000019610000}"/>
    <cellStyle name="Normal 2 2 5 2 4 17 2" xfId="23474" xr:uid="{00000000-0005-0000-0000-00001A610000}"/>
    <cellStyle name="Normal 2 2 5 2 4 18" xfId="23475" xr:uid="{00000000-0005-0000-0000-00001B610000}"/>
    <cellStyle name="Normal 2 2 5 2 4 18 2" xfId="23476" xr:uid="{00000000-0005-0000-0000-00001C610000}"/>
    <cellStyle name="Normal 2 2 5 2 4 19" xfId="23477" xr:uid="{00000000-0005-0000-0000-00001D610000}"/>
    <cellStyle name="Normal 2 2 5 2 4 19 2" xfId="23478" xr:uid="{00000000-0005-0000-0000-00001E610000}"/>
    <cellStyle name="Normal 2 2 5 2 4 2" xfId="23479" xr:uid="{00000000-0005-0000-0000-00001F610000}"/>
    <cellStyle name="Normal 2 2 5 2 4 2 10" xfId="23480" xr:uid="{00000000-0005-0000-0000-000020610000}"/>
    <cellStyle name="Normal 2 2 5 2 4 2 10 2" xfId="23481" xr:uid="{00000000-0005-0000-0000-000021610000}"/>
    <cellStyle name="Normal 2 2 5 2 4 2 11" xfId="23482" xr:uid="{00000000-0005-0000-0000-000022610000}"/>
    <cellStyle name="Normal 2 2 5 2 4 2 11 2" xfId="23483" xr:uid="{00000000-0005-0000-0000-000023610000}"/>
    <cellStyle name="Normal 2 2 5 2 4 2 12" xfId="23484" xr:uid="{00000000-0005-0000-0000-000024610000}"/>
    <cellStyle name="Normal 2 2 5 2 4 2 12 2" xfId="23485" xr:uid="{00000000-0005-0000-0000-000025610000}"/>
    <cellStyle name="Normal 2 2 5 2 4 2 13" xfId="23486" xr:uid="{00000000-0005-0000-0000-000026610000}"/>
    <cellStyle name="Normal 2 2 5 2 4 2 13 2" xfId="23487" xr:uid="{00000000-0005-0000-0000-000027610000}"/>
    <cellStyle name="Normal 2 2 5 2 4 2 14" xfId="23488" xr:uid="{00000000-0005-0000-0000-000028610000}"/>
    <cellStyle name="Normal 2 2 5 2 4 2 14 2" xfId="23489" xr:uid="{00000000-0005-0000-0000-000029610000}"/>
    <cellStyle name="Normal 2 2 5 2 4 2 15" xfId="23490" xr:uid="{00000000-0005-0000-0000-00002A610000}"/>
    <cellStyle name="Normal 2 2 5 2 4 2 15 2" xfId="23491" xr:uid="{00000000-0005-0000-0000-00002B610000}"/>
    <cellStyle name="Normal 2 2 5 2 4 2 16" xfId="23492" xr:uid="{00000000-0005-0000-0000-00002C610000}"/>
    <cellStyle name="Normal 2 2 5 2 4 2 16 2" xfId="23493" xr:uid="{00000000-0005-0000-0000-00002D610000}"/>
    <cellStyle name="Normal 2 2 5 2 4 2 17" xfId="23494" xr:uid="{00000000-0005-0000-0000-00002E610000}"/>
    <cellStyle name="Normal 2 2 5 2 4 2 17 2" xfId="23495" xr:uid="{00000000-0005-0000-0000-00002F610000}"/>
    <cellStyle name="Normal 2 2 5 2 4 2 18" xfId="23496" xr:uid="{00000000-0005-0000-0000-000030610000}"/>
    <cellStyle name="Normal 2 2 5 2 4 2 18 2" xfId="23497" xr:uid="{00000000-0005-0000-0000-000031610000}"/>
    <cellStyle name="Normal 2 2 5 2 4 2 19" xfId="23498" xr:uid="{00000000-0005-0000-0000-000032610000}"/>
    <cellStyle name="Normal 2 2 5 2 4 2 19 2" xfId="23499" xr:uid="{00000000-0005-0000-0000-000033610000}"/>
    <cellStyle name="Normal 2 2 5 2 4 2 2" xfId="23500" xr:uid="{00000000-0005-0000-0000-000034610000}"/>
    <cellStyle name="Normal 2 2 5 2 4 2 2 2" xfId="23501" xr:uid="{00000000-0005-0000-0000-000035610000}"/>
    <cellStyle name="Normal 2 2 5 2 4 2 20" xfId="23502" xr:uid="{00000000-0005-0000-0000-000036610000}"/>
    <cellStyle name="Normal 2 2 5 2 4 2 20 2" xfId="23503" xr:uid="{00000000-0005-0000-0000-000037610000}"/>
    <cellStyle name="Normal 2 2 5 2 4 2 21" xfId="23504" xr:uid="{00000000-0005-0000-0000-000038610000}"/>
    <cellStyle name="Normal 2 2 5 2 4 2 21 2" xfId="23505" xr:uid="{00000000-0005-0000-0000-000039610000}"/>
    <cellStyle name="Normal 2 2 5 2 4 2 22" xfId="23506" xr:uid="{00000000-0005-0000-0000-00003A610000}"/>
    <cellStyle name="Normal 2 2 5 2 4 2 3" xfId="23507" xr:uid="{00000000-0005-0000-0000-00003B610000}"/>
    <cellStyle name="Normal 2 2 5 2 4 2 3 2" xfId="23508" xr:uid="{00000000-0005-0000-0000-00003C610000}"/>
    <cellStyle name="Normal 2 2 5 2 4 2 4" xfId="23509" xr:uid="{00000000-0005-0000-0000-00003D610000}"/>
    <cellStyle name="Normal 2 2 5 2 4 2 4 2" xfId="23510" xr:uid="{00000000-0005-0000-0000-00003E610000}"/>
    <cellStyle name="Normal 2 2 5 2 4 2 5" xfId="23511" xr:uid="{00000000-0005-0000-0000-00003F610000}"/>
    <cellStyle name="Normal 2 2 5 2 4 2 5 2" xfId="23512" xr:uid="{00000000-0005-0000-0000-000040610000}"/>
    <cellStyle name="Normal 2 2 5 2 4 2 6" xfId="23513" xr:uid="{00000000-0005-0000-0000-000041610000}"/>
    <cellStyle name="Normal 2 2 5 2 4 2 6 2" xfId="23514" xr:uid="{00000000-0005-0000-0000-000042610000}"/>
    <cellStyle name="Normal 2 2 5 2 4 2 7" xfId="23515" xr:uid="{00000000-0005-0000-0000-000043610000}"/>
    <cellStyle name="Normal 2 2 5 2 4 2 7 2" xfId="23516" xr:uid="{00000000-0005-0000-0000-000044610000}"/>
    <cellStyle name="Normal 2 2 5 2 4 2 8" xfId="23517" xr:uid="{00000000-0005-0000-0000-000045610000}"/>
    <cellStyle name="Normal 2 2 5 2 4 2 8 2" xfId="23518" xr:uid="{00000000-0005-0000-0000-000046610000}"/>
    <cellStyle name="Normal 2 2 5 2 4 2 9" xfId="23519" xr:uid="{00000000-0005-0000-0000-000047610000}"/>
    <cellStyle name="Normal 2 2 5 2 4 2 9 2" xfId="23520" xr:uid="{00000000-0005-0000-0000-000048610000}"/>
    <cellStyle name="Normal 2 2 5 2 4 20" xfId="23521" xr:uid="{00000000-0005-0000-0000-000049610000}"/>
    <cellStyle name="Normal 2 2 5 2 4 20 2" xfId="23522" xr:uid="{00000000-0005-0000-0000-00004A610000}"/>
    <cellStyle name="Normal 2 2 5 2 4 21" xfId="23523" xr:uid="{00000000-0005-0000-0000-00004B610000}"/>
    <cellStyle name="Normal 2 2 5 2 4 21 2" xfId="23524" xr:uid="{00000000-0005-0000-0000-00004C610000}"/>
    <cellStyle name="Normal 2 2 5 2 4 22" xfId="23525" xr:uid="{00000000-0005-0000-0000-00004D610000}"/>
    <cellStyle name="Normal 2 2 5 2 4 22 2" xfId="23526" xr:uid="{00000000-0005-0000-0000-00004E610000}"/>
    <cellStyle name="Normal 2 2 5 2 4 23" xfId="23527" xr:uid="{00000000-0005-0000-0000-00004F610000}"/>
    <cellStyle name="Normal 2 2 5 2 4 23 2" xfId="23528" xr:uid="{00000000-0005-0000-0000-000050610000}"/>
    <cellStyle name="Normal 2 2 5 2 4 24" xfId="23529" xr:uid="{00000000-0005-0000-0000-000051610000}"/>
    <cellStyle name="Normal 2 2 5 2 4 3" xfId="23530" xr:uid="{00000000-0005-0000-0000-000052610000}"/>
    <cellStyle name="Normal 2 2 5 2 4 3 10" xfId="23531" xr:uid="{00000000-0005-0000-0000-000053610000}"/>
    <cellStyle name="Normal 2 2 5 2 4 3 10 2" xfId="23532" xr:uid="{00000000-0005-0000-0000-000054610000}"/>
    <cellStyle name="Normal 2 2 5 2 4 3 11" xfId="23533" xr:uid="{00000000-0005-0000-0000-000055610000}"/>
    <cellStyle name="Normal 2 2 5 2 4 3 11 2" xfId="23534" xr:uid="{00000000-0005-0000-0000-000056610000}"/>
    <cellStyle name="Normal 2 2 5 2 4 3 12" xfId="23535" xr:uid="{00000000-0005-0000-0000-000057610000}"/>
    <cellStyle name="Normal 2 2 5 2 4 3 12 2" xfId="23536" xr:uid="{00000000-0005-0000-0000-000058610000}"/>
    <cellStyle name="Normal 2 2 5 2 4 3 13" xfId="23537" xr:uid="{00000000-0005-0000-0000-000059610000}"/>
    <cellStyle name="Normal 2 2 5 2 4 3 13 2" xfId="23538" xr:uid="{00000000-0005-0000-0000-00005A610000}"/>
    <cellStyle name="Normal 2 2 5 2 4 3 14" xfId="23539" xr:uid="{00000000-0005-0000-0000-00005B610000}"/>
    <cellStyle name="Normal 2 2 5 2 4 3 14 2" xfId="23540" xr:uid="{00000000-0005-0000-0000-00005C610000}"/>
    <cellStyle name="Normal 2 2 5 2 4 3 15" xfId="23541" xr:uid="{00000000-0005-0000-0000-00005D610000}"/>
    <cellStyle name="Normal 2 2 5 2 4 3 15 2" xfId="23542" xr:uid="{00000000-0005-0000-0000-00005E610000}"/>
    <cellStyle name="Normal 2 2 5 2 4 3 16" xfId="23543" xr:uid="{00000000-0005-0000-0000-00005F610000}"/>
    <cellStyle name="Normal 2 2 5 2 4 3 16 2" xfId="23544" xr:uid="{00000000-0005-0000-0000-000060610000}"/>
    <cellStyle name="Normal 2 2 5 2 4 3 17" xfId="23545" xr:uid="{00000000-0005-0000-0000-000061610000}"/>
    <cellStyle name="Normal 2 2 5 2 4 3 17 2" xfId="23546" xr:uid="{00000000-0005-0000-0000-000062610000}"/>
    <cellStyle name="Normal 2 2 5 2 4 3 18" xfId="23547" xr:uid="{00000000-0005-0000-0000-000063610000}"/>
    <cellStyle name="Normal 2 2 5 2 4 3 18 2" xfId="23548" xr:uid="{00000000-0005-0000-0000-000064610000}"/>
    <cellStyle name="Normal 2 2 5 2 4 3 19" xfId="23549" xr:uid="{00000000-0005-0000-0000-000065610000}"/>
    <cellStyle name="Normal 2 2 5 2 4 3 19 2" xfId="23550" xr:uid="{00000000-0005-0000-0000-000066610000}"/>
    <cellStyle name="Normal 2 2 5 2 4 3 2" xfId="23551" xr:uid="{00000000-0005-0000-0000-000067610000}"/>
    <cellStyle name="Normal 2 2 5 2 4 3 2 2" xfId="23552" xr:uid="{00000000-0005-0000-0000-000068610000}"/>
    <cellStyle name="Normal 2 2 5 2 4 3 20" xfId="23553" xr:uid="{00000000-0005-0000-0000-000069610000}"/>
    <cellStyle name="Normal 2 2 5 2 4 3 20 2" xfId="23554" xr:uid="{00000000-0005-0000-0000-00006A610000}"/>
    <cellStyle name="Normal 2 2 5 2 4 3 21" xfId="23555" xr:uid="{00000000-0005-0000-0000-00006B610000}"/>
    <cellStyle name="Normal 2 2 5 2 4 3 21 2" xfId="23556" xr:uid="{00000000-0005-0000-0000-00006C610000}"/>
    <cellStyle name="Normal 2 2 5 2 4 3 22" xfId="23557" xr:uid="{00000000-0005-0000-0000-00006D610000}"/>
    <cellStyle name="Normal 2 2 5 2 4 3 3" xfId="23558" xr:uid="{00000000-0005-0000-0000-00006E610000}"/>
    <cellStyle name="Normal 2 2 5 2 4 3 3 2" xfId="23559" xr:uid="{00000000-0005-0000-0000-00006F610000}"/>
    <cellStyle name="Normal 2 2 5 2 4 3 4" xfId="23560" xr:uid="{00000000-0005-0000-0000-000070610000}"/>
    <cellStyle name="Normal 2 2 5 2 4 3 4 2" xfId="23561" xr:uid="{00000000-0005-0000-0000-000071610000}"/>
    <cellStyle name="Normal 2 2 5 2 4 3 5" xfId="23562" xr:uid="{00000000-0005-0000-0000-000072610000}"/>
    <cellStyle name="Normal 2 2 5 2 4 3 5 2" xfId="23563" xr:uid="{00000000-0005-0000-0000-000073610000}"/>
    <cellStyle name="Normal 2 2 5 2 4 3 6" xfId="23564" xr:uid="{00000000-0005-0000-0000-000074610000}"/>
    <cellStyle name="Normal 2 2 5 2 4 3 6 2" xfId="23565" xr:uid="{00000000-0005-0000-0000-000075610000}"/>
    <cellStyle name="Normal 2 2 5 2 4 3 7" xfId="23566" xr:uid="{00000000-0005-0000-0000-000076610000}"/>
    <cellStyle name="Normal 2 2 5 2 4 3 7 2" xfId="23567" xr:uid="{00000000-0005-0000-0000-000077610000}"/>
    <cellStyle name="Normal 2 2 5 2 4 3 8" xfId="23568" xr:uid="{00000000-0005-0000-0000-000078610000}"/>
    <cellStyle name="Normal 2 2 5 2 4 3 8 2" xfId="23569" xr:uid="{00000000-0005-0000-0000-000079610000}"/>
    <cellStyle name="Normal 2 2 5 2 4 3 9" xfId="23570" xr:uid="{00000000-0005-0000-0000-00007A610000}"/>
    <cellStyle name="Normal 2 2 5 2 4 3 9 2" xfId="23571" xr:uid="{00000000-0005-0000-0000-00007B610000}"/>
    <cellStyle name="Normal 2 2 5 2 4 4" xfId="23572" xr:uid="{00000000-0005-0000-0000-00007C610000}"/>
    <cellStyle name="Normal 2 2 5 2 4 4 2" xfId="23573" xr:uid="{00000000-0005-0000-0000-00007D610000}"/>
    <cellStyle name="Normal 2 2 5 2 4 5" xfId="23574" xr:uid="{00000000-0005-0000-0000-00007E610000}"/>
    <cellStyle name="Normal 2 2 5 2 4 5 2" xfId="23575" xr:uid="{00000000-0005-0000-0000-00007F610000}"/>
    <cellStyle name="Normal 2 2 5 2 4 6" xfId="23576" xr:uid="{00000000-0005-0000-0000-000080610000}"/>
    <cellStyle name="Normal 2 2 5 2 4 6 2" xfId="23577" xr:uid="{00000000-0005-0000-0000-000081610000}"/>
    <cellStyle name="Normal 2 2 5 2 4 7" xfId="23578" xr:uid="{00000000-0005-0000-0000-000082610000}"/>
    <cellStyle name="Normal 2 2 5 2 4 7 2" xfId="23579" xr:uid="{00000000-0005-0000-0000-000083610000}"/>
    <cellStyle name="Normal 2 2 5 2 4 8" xfId="23580" xr:uid="{00000000-0005-0000-0000-000084610000}"/>
    <cellStyle name="Normal 2 2 5 2 4 8 2" xfId="23581" xr:uid="{00000000-0005-0000-0000-000085610000}"/>
    <cellStyle name="Normal 2 2 5 2 4 9" xfId="23582" xr:uid="{00000000-0005-0000-0000-000086610000}"/>
    <cellStyle name="Normal 2 2 5 2 4 9 2" xfId="23583" xr:uid="{00000000-0005-0000-0000-000087610000}"/>
    <cellStyle name="Normal 2 2 5 2 5" xfId="23584" xr:uid="{00000000-0005-0000-0000-000088610000}"/>
    <cellStyle name="Normal 2 2 5 2 5 10" xfId="23585" xr:uid="{00000000-0005-0000-0000-000089610000}"/>
    <cellStyle name="Normal 2 2 5 2 5 10 2" xfId="23586" xr:uid="{00000000-0005-0000-0000-00008A610000}"/>
    <cellStyle name="Normal 2 2 5 2 5 11" xfId="23587" xr:uid="{00000000-0005-0000-0000-00008B610000}"/>
    <cellStyle name="Normal 2 2 5 2 5 11 2" xfId="23588" xr:uid="{00000000-0005-0000-0000-00008C610000}"/>
    <cellStyle name="Normal 2 2 5 2 5 12" xfId="23589" xr:uid="{00000000-0005-0000-0000-00008D610000}"/>
    <cellStyle name="Normal 2 2 5 2 5 12 2" xfId="23590" xr:uid="{00000000-0005-0000-0000-00008E610000}"/>
    <cellStyle name="Normal 2 2 5 2 5 13" xfId="23591" xr:uid="{00000000-0005-0000-0000-00008F610000}"/>
    <cellStyle name="Normal 2 2 5 2 5 13 2" xfId="23592" xr:uid="{00000000-0005-0000-0000-000090610000}"/>
    <cellStyle name="Normal 2 2 5 2 5 14" xfId="23593" xr:uid="{00000000-0005-0000-0000-000091610000}"/>
    <cellStyle name="Normal 2 2 5 2 5 14 2" xfId="23594" xr:uid="{00000000-0005-0000-0000-000092610000}"/>
    <cellStyle name="Normal 2 2 5 2 5 15" xfId="23595" xr:uid="{00000000-0005-0000-0000-000093610000}"/>
    <cellStyle name="Normal 2 2 5 2 5 15 2" xfId="23596" xr:uid="{00000000-0005-0000-0000-000094610000}"/>
    <cellStyle name="Normal 2 2 5 2 5 16" xfId="23597" xr:uid="{00000000-0005-0000-0000-000095610000}"/>
    <cellStyle name="Normal 2 2 5 2 5 16 2" xfId="23598" xr:uid="{00000000-0005-0000-0000-000096610000}"/>
    <cellStyle name="Normal 2 2 5 2 5 17" xfId="23599" xr:uid="{00000000-0005-0000-0000-000097610000}"/>
    <cellStyle name="Normal 2 2 5 2 5 17 2" xfId="23600" xr:uid="{00000000-0005-0000-0000-000098610000}"/>
    <cellStyle name="Normal 2 2 5 2 5 18" xfId="23601" xr:uid="{00000000-0005-0000-0000-000099610000}"/>
    <cellStyle name="Normal 2 2 5 2 5 18 2" xfId="23602" xr:uid="{00000000-0005-0000-0000-00009A610000}"/>
    <cellStyle name="Normal 2 2 5 2 5 19" xfId="23603" xr:uid="{00000000-0005-0000-0000-00009B610000}"/>
    <cellStyle name="Normal 2 2 5 2 5 19 2" xfId="23604" xr:uid="{00000000-0005-0000-0000-00009C610000}"/>
    <cellStyle name="Normal 2 2 5 2 5 2" xfId="23605" xr:uid="{00000000-0005-0000-0000-00009D610000}"/>
    <cellStyle name="Normal 2 2 5 2 5 2 10" xfId="23606" xr:uid="{00000000-0005-0000-0000-00009E610000}"/>
    <cellStyle name="Normal 2 2 5 2 5 2 10 2" xfId="23607" xr:uid="{00000000-0005-0000-0000-00009F610000}"/>
    <cellStyle name="Normal 2 2 5 2 5 2 11" xfId="23608" xr:uid="{00000000-0005-0000-0000-0000A0610000}"/>
    <cellStyle name="Normal 2 2 5 2 5 2 11 2" xfId="23609" xr:uid="{00000000-0005-0000-0000-0000A1610000}"/>
    <cellStyle name="Normal 2 2 5 2 5 2 12" xfId="23610" xr:uid="{00000000-0005-0000-0000-0000A2610000}"/>
    <cellStyle name="Normal 2 2 5 2 5 2 12 2" xfId="23611" xr:uid="{00000000-0005-0000-0000-0000A3610000}"/>
    <cellStyle name="Normal 2 2 5 2 5 2 13" xfId="23612" xr:uid="{00000000-0005-0000-0000-0000A4610000}"/>
    <cellStyle name="Normal 2 2 5 2 5 2 13 2" xfId="23613" xr:uid="{00000000-0005-0000-0000-0000A5610000}"/>
    <cellStyle name="Normal 2 2 5 2 5 2 14" xfId="23614" xr:uid="{00000000-0005-0000-0000-0000A6610000}"/>
    <cellStyle name="Normal 2 2 5 2 5 2 14 2" xfId="23615" xr:uid="{00000000-0005-0000-0000-0000A7610000}"/>
    <cellStyle name="Normal 2 2 5 2 5 2 15" xfId="23616" xr:uid="{00000000-0005-0000-0000-0000A8610000}"/>
    <cellStyle name="Normal 2 2 5 2 5 2 15 2" xfId="23617" xr:uid="{00000000-0005-0000-0000-0000A9610000}"/>
    <cellStyle name="Normal 2 2 5 2 5 2 16" xfId="23618" xr:uid="{00000000-0005-0000-0000-0000AA610000}"/>
    <cellStyle name="Normal 2 2 5 2 5 2 16 2" xfId="23619" xr:uid="{00000000-0005-0000-0000-0000AB610000}"/>
    <cellStyle name="Normal 2 2 5 2 5 2 17" xfId="23620" xr:uid="{00000000-0005-0000-0000-0000AC610000}"/>
    <cellStyle name="Normal 2 2 5 2 5 2 17 2" xfId="23621" xr:uid="{00000000-0005-0000-0000-0000AD610000}"/>
    <cellStyle name="Normal 2 2 5 2 5 2 18" xfId="23622" xr:uid="{00000000-0005-0000-0000-0000AE610000}"/>
    <cellStyle name="Normal 2 2 5 2 5 2 18 2" xfId="23623" xr:uid="{00000000-0005-0000-0000-0000AF610000}"/>
    <cellStyle name="Normal 2 2 5 2 5 2 19" xfId="23624" xr:uid="{00000000-0005-0000-0000-0000B0610000}"/>
    <cellStyle name="Normal 2 2 5 2 5 2 19 2" xfId="23625" xr:uid="{00000000-0005-0000-0000-0000B1610000}"/>
    <cellStyle name="Normal 2 2 5 2 5 2 2" xfId="23626" xr:uid="{00000000-0005-0000-0000-0000B2610000}"/>
    <cellStyle name="Normal 2 2 5 2 5 2 2 2" xfId="23627" xr:uid="{00000000-0005-0000-0000-0000B3610000}"/>
    <cellStyle name="Normal 2 2 5 2 5 2 20" xfId="23628" xr:uid="{00000000-0005-0000-0000-0000B4610000}"/>
    <cellStyle name="Normal 2 2 5 2 5 2 20 2" xfId="23629" xr:uid="{00000000-0005-0000-0000-0000B5610000}"/>
    <cellStyle name="Normal 2 2 5 2 5 2 21" xfId="23630" xr:uid="{00000000-0005-0000-0000-0000B6610000}"/>
    <cellStyle name="Normal 2 2 5 2 5 2 21 2" xfId="23631" xr:uid="{00000000-0005-0000-0000-0000B7610000}"/>
    <cellStyle name="Normal 2 2 5 2 5 2 22" xfId="23632" xr:uid="{00000000-0005-0000-0000-0000B8610000}"/>
    <cellStyle name="Normal 2 2 5 2 5 2 3" xfId="23633" xr:uid="{00000000-0005-0000-0000-0000B9610000}"/>
    <cellStyle name="Normal 2 2 5 2 5 2 3 2" xfId="23634" xr:uid="{00000000-0005-0000-0000-0000BA610000}"/>
    <cellStyle name="Normal 2 2 5 2 5 2 4" xfId="23635" xr:uid="{00000000-0005-0000-0000-0000BB610000}"/>
    <cellStyle name="Normal 2 2 5 2 5 2 4 2" xfId="23636" xr:uid="{00000000-0005-0000-0000-0000BC610000}"/>
    <cellStyle name="Normal 2 2 5 2 5 2 5" xfId="23637" xr:uid="{00000000-0005-0000-0000-0000BD610000}"/>
    <cellStyle name="Normal 2 2 5 2 5 2 5 2" xfId="23638" xr:uid="{00000000-0005-0000-0000-0000BE610000}"/>
    <cellStyle name="Normal 2 2 5 2 5 2 6" xfId="23639" xr:uid="{00000000-0005-0000-0000-0000BF610000}"/>
    <cellStyle name="Normal 2 2 5 2 5 2 6 2" xfId="23640" xr:uid="{00000000-0005-0000-0000-0000C0610000}"/>
    <cellStyle name="Normal 2 2 5 2 5 2 7" xfId="23641" xr:uid="{00000000-0005-0000-0000-0000C1610000}"/>
    <cellStyle name="Normal 2 2 5 2 5 2 7 2" xfId="23642" xr:uid="{00000000-0005-0000-0000-0000C2610000}"/>
    <cellStyle name="Normal 2 2 5 2 5 2 8" xfId="23643" xr:uid="{00000000-0005-0000-0000-0000C3610000}"/>
    <cellStyle name="Normal 2 2 5 2 5 2 8 2" xfId="23644" xr:uid="{00000000-0005-0000-0000-0000C4610000}"/>
    <cellStyle name="Normal 2 2 5 2 5 2 9" xfId="23645" xr:uid="{00000000-0005-0000-0000-0000C5610000}"/>
    <cellStyle name="Normal 2 2 5 2 5 2 9 2" xfId="23646" xr:uid="{00000000-0005-0000-0000-0000C6610000}"/>
    <cellStyle name="Normal 2 2 5 2 5 20" xfId="23647" xr:uid="{00000000-0005-0000-0000-0000C7610000}"/>
    <cellStyle name="Normal 2 2 5 2 5 20 2" xfId="23648" xr:uid="{00000000-0005-0000-0000-0000C8610000}"/>
    <cellStyle name="Normal 2 2 5 2 5 21" xfId="23649" xr:uid="{00000000-0005-0000-0000-0000C9610000}"/>
    <cellStyle name="Normal 2 2 5 2 5 21 2" xfId="23650" xr:uid="{00000000-0005-0000-0000-0000CA610000}"/>
    <cellStyle name="Normal 2 2 5 2 5 22" xfId="23651" xr:uid="{00000000-0005-0000-0000-0000CB610000}"/>
    <cellStyle name="Normal 2 2 5 2 5 22 2" xfId="23652" xr:uid="{00000000-0005-0000-0000-0000CC610000}"/>
    <cellStyle name="Normal 2 2 5 2 5 23" xfId="23653" xr:uid="{00000000-0005-0000-0000-0000CD610000}"/>
    <cellStyle name="Normal 2 2 5 2 5 23 2" xfId="23654" xr:uid="{00000000-0005-0000-0000-0000CE610000}"/>
    <cellStyle name="Normal 2 2 5 2 5 24" xfId="23655" xr:uid="{00000000-0005-0000-0000-0000CF610000}"/>
    <cellStyle name="Normal 2 2 5 2 5 3" xfId="23656" xr:uid="{00000000-0005-0000-0000-0000D0610000}"/>
    <cellStyle name="Normal 2 2 5 2 5 3 10" xfId="23657" xr:uid="{00000000-0005-0000-0000-0000D1610000}"/>
    <cellStyle name="Normal 2 2 5 2 5 3 10 2" xfId="23658" xr:uid="{00000000-0005-0000-0000-0000D2610000}"/>
    <cellStyle name="Normal 2 2 5 2 5 3 11" xfId="23659" xr:uid="{00000000-0005-0000-0000-0000D3610000}"/>
    <cellStyle name="Normal 2 2 5 2 5 3 11 2" xfId="23660" xr:uid="{00000000-0005-0000-0000-0000D4610000}"/>
    <cellStyle name="Normal 2 2 5 2 5 3 12" xfId="23661" xr:uid="{00000000-0005-0000-0000-0000D5610000}"/>
    <cellStyle name="Normal 2 2 5 2 5 3 12 2" xfId="23662" xr:uid="{00000000-0005-0000-0000-0000D6610000}"/>
    <cellStyle name="Normal 2 2 5 2 5 3 13" xfId="23663" xr:uid="{00000000-0005-0000-0000-0000D7610000}"/>
    <cellStyle name="Normal 2 2 5 2 5 3 13 2" xfId="23664" xr:uid="{00000000-0005-0000-0000-0000D8610000}"/>
    <cellStyle name="Normal 2 2 5 2 5 3 14" xfId="23665" xr:uid="{00000000-0005-0000-0000-0000D9610000}"/>
    <cellStyle name="Normal 2 2 5 2 5 3 14 2" xfId="23666" xr:uid="{00000000-0005-0000-0000-0000DA610000}"/>
    <cellStyle name="Normal 2 2 5 2 5 3 15" xfId="23667" xr:uid="{00000000-0005-0000-0000-0000DB610000}"/>
    <cellStyle name="Normal 2 2 5 2 5 3 15 2" xfId="23668" xr:uid="{00000000-0005-0000-0000-0000DC610000}"/>
    <cellStyle name="Normal 2 2 5 2 5 3 16" xfId="23669" xr:uid="{00000000-0005-0000-0000-0000DD610000}"/>
    <cellStyle name="Normal 2 2 5 2 5 3 16 2" xfId="23670" xr:uid="{00000000-0005-0000-0000-0000DE610000}"/>
    <cellStyle name="Normal 2 2 5 2 5 3 17" xfId="23671" xr:uid="{00000000-0005-0000-0000-0000DF610000}"/>
    <cellStyle name="Normal 2 2 5 2 5 3 17 2" xfId="23672" xr:uid="{00000000-0005-0000-0000-0000E0610000}"/>
    <cellStyle name="Normal 2 2 5 2 5 3 18" xfId="23673" xr:uid="{00000000-0005-0000-0000-0000E1610000}"/>
    <cellStyle name="Normal 2 2 5 2 5 3 18 2" xfId="23674" xr:uid="{00000000-0005-0000-0000-0000E2610000}"/>
    <cellStyle name="Normal 2 2 5 2 5 3 19" xfId="23675" xr:uid="{00000000-0005-0000-0000-0000E3610000}"/>
    <cellStyle name="Normal 2 2 5 2 5 3 19 2" xfId="23676" xr:uid="{00000000-0005-0000-0000-0000E4610000}"/>
    <cellStyle name="Normal 2 2 5 2 5 3 2" xfId="23677" xr:uid="{00000000-0005-0000-0000-0000E5610000}"/>
    <cellStyle name="Normal 2 2 5 2 5 3 2 2" xfId="23678" xr:uid="{00000000-0005-0000-0000-0000E6610000}"/>
    <cellStyle name="Normal 2 2 5 2 5 3 20" xfId="23679" xr:uid="{00000000-0005-0000-0000-0000E7610000}"/>
    <cellStyle name="Normal 2 2 5 2 5 3 20 2" xfId="23680" xr:uid="{00000000-0005-0000-0000-0000E8610000}"/>
    <cellStyle name="Normal 2 2 5 2 5 3 21" xfId="23681" xr:uid="{00000000-0005-0000-0000-0000E9610000}"/>
    <cellStyle name="Normal 2 2 5 2 5 3 21 2" xfId="23682" xr:uid="{00000000-0005-0000-0000-0000EA610000}"/>
    <cellStyle name="Normal 2 2 5 2 5 3 22" xfId="23683" xr:uid="{00000000-0005-0000-0000-0000EB610000}"/>
    <cellStyle name="Normal 2 2 5 2 5 3 3" xfId="23684" xr:uid="{00000000-0005-0000-0000-0000EC610000}"/>
    <cellStyle name="Normal 2 2 5 2 5 3 3 2" xfId="23685" xr:uid="{00000000-0005-0000-0000-0000ED610000}"/>
    <cellStyle name="Normal 2 2 5 2 5 3 4" xfId="23686" xr:uid="{00000000-0005-0000-0000-0000EE610000}"/>
    <cellStyle name="Normal 2 2 5 2 5 3 4 2" xfId="23687" xr:uid="{00000000-0005-0000-0000-0000EF610000}"/>
    <cellStyle name="Normal 2 2 5 2 5 3 5" xfId="23688" xr:uid="{00000000-0005-0000-0000-0000F0610000}"/>
    <cellStyle name="Normal 2 2 5 2 5 3 5 2" xfId="23689" xr:uid="{00000000-0005-0000-0000-0000F1610000}"/>
    <cellStyle name="Normal 2 2 5 2 5 3 6" xfId="23690" xr:uid="{00000000-0005-0000-0000-0000F2610000}"/>
    <cellStyle name="Normal 2 2 5 2 5 3 6 2" xfId="23691" xr:uid="{00000000-0005-0000-0000-0000F3610000}"/>
    <cellStyle name="Normal 2 2 5 2 5 3 7" xfId="23692" xr:uid="{00000000-0005-0000-0000-0000F4610000}"/>
    <cellStyle name="Normal 2 2 5 2 5 3 7 2" xfId="23693" xr:uid="{00000000-0005-0000-0000-0000F5610000}"/>
    <cellStyle name="Normal 2 2 5 2 5 3 8" xfId="23694" xr:uid="{00000000-0005-0000-0000-0000F6610000}"/>
    <cellStyle name="Normal 2 2 5 2 5 3 8 2" xfId="23695" xr:uid="{00000000-0005-0000-0000-0000F7610000}"/>
    <cellStyle name="Normal 2 2 5 2 5 3 9" xfId="23696" xr:uid="{00000000-0005-0000-0000-0000F8610000}"/>
    <cellStyle name="Normal 2 2 5 2 5 3 9 2" xfId="23697" xr:uid="{00000000-0005-0000-0000-0000F9610000}"/>
    <cellStyle name="Normal 2 2 5 2 5 4" xfId="23698" xr:uid="{00000000-0005-0000-0000-0000FA610000}"/>
    <cellStyle name="Normal 2 2 5 2 5 4 2" xfId="23699" xr:uid="{00000000-0005-0000-0000-0000FB610000}"/>
    <cellStyle name="Normal 2 2 5 2 5 5" xfId="23700" xr:uid="{00000000-0005-0000-0000-0000FC610000}"/>
    <cellStyle name="Normal 2 2 5 2 5 5 2" xfId="23701" xr:uid="{00000000-0005-0000-0000-0000FD610000}"/>
    <cellStyle name="Normal 2 2 5 2 5 6" xfId="23702" xr:uid="{00000000-0005-0000-0000-0000FE610000}"/>
    <cellStyle name="Normal 2 2 5 2 5 6 2" xfId="23703" xr:uid="{00000000-0005-0000-0000-0000FF610000}"/>
    <cellStyle name="Normal 2 2 5 2 5 7" xfId="23704" xr:uid="{00000000-0005-0000-0000-000000620000}"/>
    <cellStyle name="Normal 2 2 5 2 5 7 2" xfId="23705" xr:uid="{00000000-0005-0000-0000-000001620000}"/>
    <cellStyle name="Normal 2 2 5 2 5 8" xfId="23706" xr:uid="{00000000-0005-0000-0000-000002620000}"/>
    <cellStyle name="Normal 2 2 5 2 5 8 2" xfId="23707" xr:uid="{00000000-0005-0000-0000-000003620000}"/>
    <cellStyle name="Normal 2 2 5 2 5 9" xfId="23708" xr:uid="{00000000-0005-0000-0000-000004620000}"/>
    <cellStyle name="Normal 2 2 5 2 5 9 2" xfId="23709" xr:uid="{00000000-0005-0000-0000-000005620000}"/>
    <cellStyle name="Normal 2 2 5 2 6" xfId="23710" xr:uid="{00000000-0005-0000-0000-000006620000}"/>
    <cellStyle name="Normal 2 2 5 2 6 10" xfId="23711" xr:uid="{00000000-0005-0000-0000-000007620000}"/>
    <cellStyle name="Normal 2 2 5 2 6 10 2" xfId="23712" xr:uid="{00000000-0005-0000-0000-000008620000}"/>
    <cellStyle name="Normal 2 2 5 2 6 11" xfId="23713" xr:uid="{00000000-0005-0000-0000-000009620000}"/>
    <cellStyle name="Normal 2 2 5 2 6 11 2" xfId="23714" xr:uid="{00000000-0005-0000-0000-00000A620000}"/>
    <cellStyle name="Normal 2 2 5 2 6 12" xfId="23715" xr:uid="{00000000-0005-0000-0000-00000B620000}"/>
    <cellStyle name="Normal 2 2 5 2 6 12 2" xfId="23716" xr:uid="{00000000-0005-0000-0000-00000C620000}"/>
    <cellStyle name="Normal 2 2 5 2 6 13" xfId="23717" xr:uid="{00000000-0005-0000-0000-00000D620000}"/>
    <cellStyle name="Normal 2 2 5 2 6 13 2" xfId="23718" xr:uid="{00000000-0005-0000-0000-00000E620000}"/>
    <cellStyle name="Normal 2 2 5 2 6 14" xfId="23719" xr:uid="{00000000-0005-0000-0000-00000F620000}"/>
    <cellStyle name="Normal 2 2 5 2 6 14 2" xfId="23720" xr:uid="{00000000-0005-0000-0000-000010620000}"/>
    <cellStyle name="Normal 2 2 5 2 6 15" xfId="23721" xr:uid="{00000000-0005-0000-0000-000011620000}"/>
    <cellStyle name="Normal 2 2 5 2 6 15 2" xfId="23722" xr:uid="{00000000-0005-0000-0000-000012620000}"/>
    <cellStyle name="Normal 2 2 5 2 6 16" xfId="23723" xr:uid="{00000000-0005-0000-0000-000013620000}"/>
    <cellStyle name="Normal 2 2 5 2 6 16 2" xfId="23724" xr:uid="{00000000-0005-0000-0000-000014620000}"/>
    <cellStyle name="Normal 2 2 5 2 6 17" xfId="23725" xr:uid="{00000000-0005-0000-0000-000015620000}"/>
    <cellStyle name="Normal 2 2 5 2 6 17 2" xfId="23726" xr:uid="{00000000-0005-0000-0000-000016620000}"/>
    <cellStyle name="Normal 2 2 5 2 6 18" xfId="23727" xr:uid="{00000000-0005-0000-0000-000017620000}"/>
    <cellStyle name="Normal 2 2 5 2 6 18 2" xfId="23728" xr:uid="{00000000-0005-0000-0000-000018620000}"/>
    <cellStyle name="Normal 2 2 5 2 6 19" xfId="23729" xr:uid="{00000000-0005-0000-0000-000019620000}"/>
    <cellStyle name="Normal 2 2 5 2 6 19 2" xfId="23730" xr:uid="{00000000-0005-0000-0000-00001A620000}"/>
    <cellStyle name="Normal 2 2 5 2 6 2" xfId="23731" xr:uid="{00000000-0005-0000-0000-00001B620000}"/>
    <cellStyle name="Normal 2 2 5 2 6 2 2" xfId="23732" xr:uid="{00000000-0005-0000-0000-00001C620000}"/>
    <cellStyle name="Normal 2 2 5 2 6 20" xfId="23733" xr:uid="{00000000-0005-0000-0000-00001D620000}"/>
    <cellStyle name="Normal 2 2 5 2 6 20 2" xfId="23734" xr:uid="{00000000-0005-0000-0000-00001E620000}"/>
    <cellStyle name="Normal 2 2 5 2 6 21" xfId="23735" xr:uid="{00000000-0005-0000-0000-00001F620000}"/>
    <cellStyle name="Normal 2 2 5 2 6 21 2" xfId="23736" xr:uid="{00000000-0005-0000-0000-000020620000}"/>
    <cellStyle name="Normal 2 2 5 2 6 22" xfId="23737" xr:uid="{00000000-0005-0000-0000-000021620000}"/>
    <cellStyle name="Normal 2 2 5 2 6 3" xfId="23738" xr:uid="{00000000-0005-0000-0000-000022620000}"/>
    <cellStyle name="Normal 2 2 5 2 6 3 2" xfId="23739" xr:uid="{00000000-0005-0000-0000-000023620000}"/>
    <cellStyle name="Normal 2 2 5 2 6 4" xfId="23740" xr:uid="{00000000-0005-0000-0000-000024620000}"/>
    <cellStyle name="Normal 2 2 5 2 6 4 2" xfId="23741" xr:uid="{00000000-0005-0000-0000-000025620000}"/>
    <cellStyle name="Normal 2 2 5 2 6 5" xfId="23742" xr:uid="{00000000-0005-0000-0000-000026620000}"/>
    <cellStyle name="Normal 2 2 5 2 6 5 2" xfId="23743" xr:uid="{00000000-0005-0000-0000-000027620000}"/>
    <cellStyle name="Normal 2 2 5 2 6 6" xfId="23744" xr:uid="{00000000-0005-0000-0000-000028620000}"/>
    <cellStyle name="Normal 2 2 5 2 6 6 2" xfId="23745" xr:uid="{00000000-0005-0000-0000-000029620000}"/>
    <cellStyle name="Normal 2 2 5 2 6 7" xfId="23746" xr:uid="{00000000-0005-0000-0000-00002A620000}"/>
    <cellStyle name="Normal 2 2 5 2 6 7 2" xfId="23747" xr:uid="{00000000-0005-0000-0000-00002B620000}"/>
    <cellStyle name="Normal 2 2 5 2 6 8" xfId="23748" xr:uid="{00000000-0005-0000-0000-00002C620000}"/>
    <cellStyle name="Normal 2 2 5 2 6 8 2" xfId="23749" xr:uid="{00000000-0005-0000-0000-00002D620000}"/>
    <cellStyle name="Normal 2 2 5 2 6 9" xfId="23750" xr:uid="{00000000-0005-0000-0000-00002E620000}"/>
    <cellStyle name="Normal 2 2 5 2 6 9 2" xfId="23751" xr:uid="{00000000-0005-0000-0000-00002F620000}"/>
    <cellStyle name="Normal 2 2 5 2 7" xfId="23752" xr:uid="{00000000-0005-0000-0000-000030620000}"/>
    <cellStyle name="Normal 2 2 5 2 7 10" xfId="23753" xr:uid="{00000000-0005-0000-0000-000031620000}"/>
    <cellStyle name="Normal 2 2 5 2 7 10 2" xfId="23754" xr:uid="{00000000-0005-0000-0000-000032620000}"/>
    <cellStyle name="Normal 2 2 5 2 7 11" xfId="23755" xr:uid="{00000000-0005-0000-0000-000033620000}"/>
    <cellStyle name="Normal 2 2 5 2 7 11 2" xfId="23756" xr:uid="{00000000-0005-0000-0000-000034620000}"/>
    <cellStyle name="Normal 2 2 5 2 7 12" xfId="23757" xr:uid="{00000000-0005-0000-0000-000035620000}"/>
    <cellStyle name="Normal 2 2 5 2 7 12 2" xfId="23758" xr:uid="{00000000-0005-0000-0000-000036620000}"/>
    <cellStyle name="Normal 2 2 5 2 7 13" xfId="23759" xr:uid="{00000000-0005-0000-0000-000037620000}"/>
    <cellStyle name="Normal 2 2 5 2 7 13 2" xfId="23760" xr:uid="{00000000-0005-0000-0000-000038620000}"/>
    <cellStyle name="Normal 2 2 5 2 7 14" xfId="23761" xr:uid="{00000000-0005-0000-0000-000039620000}"/>
    <cellStyle name="Normal 2 2 5 2 7 14 2" xfId="23762" xr:uid="{00000000-0005-0000-0000-00003A620000}"/>
    <cellStyle name="Normal 2 2 5 2 7 15" xfId="23763" xr:uid="{00000000-0005-0000-0000-00003B620000}"/>
    <cellStyle name="Normal 2 2 5 2 7 15 2" xfId="23764" xr:uid="{00000000-0005-0000-0000-00003C620000}"/>
    <cellStyle name="Normal 2 2 5 2 7 16" xfId="23765" xr:uid="{00000000-0005-0000-0000-00003D620000}"/>
    <cellStyle name="Normal 2 2 5 2 7 16 2" xfId="23766" xr:uid="{00000000-0005-0000-0000-00003E620000}"/>
    <cellStyle name="Normal 2 2 5 2 7 17" xfId="23767" xr:uid="{00000000-0005-0000-0000-00003F620000}"/>
    <cellStyle name="Normal 2 2 5 2 7 17 2" xfId="23768" xr:uid="{00000000-0005-0000-0000-000040620000}"/>
    <cellStyle name="Normal 2 2 5 2 7 18" xfId="23769" xr:uid="{00000000-0005-0000-0000-000041620000}"/>
    <cellStyle name="Normal 2 2 5 2 7 18 2" xfId="23770" xr:uid="{00000000-0005-0000-0000-000042620000}"/>
    <cellStyle name="Normal 2 2 5 2 7 19" xfId="23771" xr:uid="{00000000-0005-0000-0000-000043620000}"/>
    <cellStyle name="Normal 2 2 5 2 7 19 2" xfId="23772" xr:uid="{00000000-0005-0000-0000-000044620000}"/>
    <cellStyle name="Normal 2 2 5 2 7 2" xfId="23773" xr:uid="{00000000-0005-0000-0000-000045620000}"/>
    <cellStyle name="Normal 2 2 5 2 7 2 2" xfId="23774" xr:uid="{00000000-0005-0000-0000-000046620000}"/>
    <cellStyle name="Normal 2 2 5 2 7 20" xfId="23775" xr:uid="{00000000-0005-0000-0000-000047620000}"/>
    <cellStyle name="Normal 2 2 5 2 7 20 2" xfId="23776" xr:uid="{00000000-0005-0000-0000-000048620000}"/>
    <cellStyle name="Normal 2 2 5 2 7 21" xfId="23777" xr:uid="{00000000-0005-0000-0000-000049620000}"/>
    <cellStyle name="Normal 2 2 5 2 7 21 2" xfId="23778" xr:uid="{00000000-0005-0000-0000-00004A620000}"/>
    <cellStyle name="Normal 2 2 5 2 7 22" xfId="23779" xr:uid="{00000000-0005-0000-0000-00004B620000}"/>
    <cellStyle name="Normal 2 2 5 2 7 3" xfId="23780" xr:uid="{00000000-0005-0000-0000-00004C620000}"/>
    <cellStyle name="Normal 2 2 5 2 7 3 2" xfId="23781" xr:uid="{00000000-0005-0000-0000-00004D620000}"/>
    <cellStyle name="Normal 2 2 5 2 7 4" xfId="23782" xr:uid="{00000000-0005-0000-0000-00004E620000}"/>
    <cellStyle name="Normal 2 2 5 2 7 4 2" xfId="23783" xr:uid="{00000000-0005-0000-0000-00004F620000}"/>
    <cellStyle name="Normal 2 2 5 2 7 5" xfId="23784" xr:uid="{00000000-0005-0000-0000-000050620000}"/>
    <cellStyle name="Normal 2 2 5 2 7 5 2" xfId="23785" xr:uid="{00000000-0005-0000-0000-000051620000}"/>
    <cellStyle name="Normal 2 2 5 2 7 6" xfId="23786" xr:uid="{00000000-0005-0000-0000-000052620000}"/>
    <cellStyle name="Normal 2 2 5 2 7 6 2" xfId="23787" xr:uid="{00000000-0005-0000-0000-000053620000}"/>
    <cellStyle name="Normal 2 2 5 2 7 7" xfId="23788" xr:uid="{00000000-0005-0000-0000-000054620000}"/>
    <cellStyle name="Normal 2 2 5 2 7 7 2" xfId="23789" xr:uid="{00000000-0005-0000-0000-000055620000}"/>
    <cellStyle name="Normal 2 2 5 2 7 8" xfId="23790" xr:uid="{00000000-0005-0000-0000-000056620000}"/>
    <cellStyle name="Normal 2 2 5 2 7 8 2" xfId="23791" xr:uid="{00000000-0005-0000-0000-000057620000}"/>
    <cellStyle name="Normal 2 2 5 2 7 9" xfId="23792" xr:uid="{00000000-0005-0000-0000-000058620000}"/>
    <cellStyle name="Normal 2 2 5 2 7 9 2" xfId="23793" xr:uid="{00000000-0005-0000-0000-000059620000}"/>
    <cellStyle name="Normal 2 2 5 2 8" xfId="23794" xr:uid="{00000000-0005-0000-0000-00005A620000}"/>
    <cellStyle name="Normal 2 2 5 2 8 2" xfId="23795" xr:uid="{00000000-0005-0000-0000-00005B620000}"/>
    <cellStyle name="Normal 2 2 5 2 9" xfId="23796" xr:uid="{00000000-0005-0000-0000-00005C620000}"/>
    <cellStyle name="Normal 2 2 5 2 9 2" xfId="23797" xr:uid="{00000000-0005-0000-0000-00005D620000}"/>
    <cellStyle name="Normal 2 2 5 20" xfId="23798" xr:uid="{00000000-0005-0000-0000-00005E620000}"/>
    <cellStyle name="Normal 2 2 5 20 2" xfId="23799" xr:uid="{00000000-0005-0000-0000-00005F620000}"/>
    <cellStyle name="Normal 2 2 5 21" xfId="23800" xr:uid="{00000000-0005-0000-0000-000060620000}"/>
    <cellStyle name="Normal 2 2 5 21 2" xfId="23801" xr:uid="{00000000-0005-0000-0000-000061620000}"/>
    <cellStyle name="Normal 2 2 5 22" xfId="23802" xr:uid="{00000000-0005-0000-0000-000062620000}"/>
    <cellStyle name="Normal 2 2 5 22 2" xfId="23803" xr:uid="{00000000-0005-0000-0000-000063620000}"/>
    <cellStyle name="Normal 2 2 5 23" xfId="23804" xr:uid="{00000000-0005-0000-0000-000064620000}"/>
    <cellStyle name="Normal 2 2 5 23 2" xfId="23805" xr:uid="{00000000-0005-0000-0000-000065620000}"/>
    <cellStyle name="Normal 2 2 5 24" xfId="23806" xr:uid="{00000000-0005-0000-0000-000066620000}"/>
    <cellStyle name="Normal 2 2 5 24 2" xfId="23807" xr:uid="{00000000-0005-0000-0000-000067620000}"/>
    <cellStyle name="Normal 2 2 5 25" xfId="23808" xr:uid="{00000000-0005-0000-0000-000068620000}"/>
    <cellStyle name="Normal 2 2 5 25 2" xfId="23809" xr:uid="{00000000-0005-0000-0000-000069620000}"/>
    <cellStyle name="Normal 2 2 5 26" xfId="23810" xr:uid="{00000000-0005-0000-0000-00006A620000}"/>
    <cellStyle name="Normal 2 2 5 26 2" xfId="23811" xr:uid="{00000000-0005-0000-0000-00006B620000}"/>
    <cellStyle name="Normal 2 2 5 27" xfId="23812" xr:uid="{00000000-0005-0000-0000-00006C620000}"/>
    <cellStyle name="Normal 2 2 5 27 2" xfId="23813" xr:uid="{00000000-0005-0000-0000-00006D620000}"/>
    <cellStyle name="Normal 2 2 5 28" xfId="23814" xr:uid="{00000000-0005-0000-0000-00006E620000}"/>
    <cellStyle name="Normal 2 2 5 28 2" xfId="23815" xr:uid="{00000000-0005-0000-0000-00006F620000}"/>
    <cellStyle name="Normal 2 2 5 29" xfId="23816" xr:uid="{00000000-0005-0000-0000-000070620000}"/>
    <cellStyle name="Normal 2 2 5 3" xfId="23817" xr:uid="{00000000-0005-0000-0000-000071620000}"/>
    <cellStyle name="Normal 2 2 5 3 10" xfId="23818" xr:uid="{00000000-0005-0000-0000-000072620000}"/>
    <cellStyle name="Normal 2 2 5 3 10 2" xfId="23819" xr:uid="{00000000-0005-0000-0000-000073620000}"/>
    <cellStyle name="Normal 2 2 5 3 11" xfId="23820" xr:uid="{00000000-0005-0000-0000-000074620000}"/>
    <cellStyle name="Normal 2 2 5 3 11 2" xfId="23821" xr:uid="{00000000-0005-0000-0000-000075620000}"/>
    <cellStyle name="Normal 2 2 5 3 12" xfId="23822" xr:uid="{00000000-0005-0000-0000-000076620000}"/>
    <cellStyle name="Normal 2 2 5 3 12 2" xfId="23823" xr:uid="{00000000-0005-0000-0000-000077620000}"/>
    <cellStyle name="Normal 2 2 5 3 13" xfId="23824" xr:uid="{00000000-0005-0000-0000-000078620000}"/>
    <cellStyle name="Normal 2 2 5 3 13 2" xfId="23825" xr:uid="{00000000-0005-0000-0000-000079620000}"/>
    <cellStyle name="Normal 2 2 5 3 14" xfId="23826" xr:uid="{00000000-0005-0000-0000-00007A620000}"/>
    <cellStyle name="Normal 2 2 5 3 14 2" xfId="23827" xr:uid="{00000000-0005-0000-0000-00007B620000}"/>
    <cellStyle name="Normal 2 2 5 3 15" xfId="23828" xr:uid="{00000000-0005-0000-0000-00007C620000}"/>
    <cellStyle name="Normal 2 2 5 3 15 2" xfId="23829" xr:uid="{00000000-0005-0000-0000-00007D620000}"/>
    <cellStyle name="Normal 2 2 5 3 16" xfId="23830" xr:uid="{00000000-0005-0000-0000-00007E620000}"/>
    <cellStyle name="Normal 2 2 5 3 16 2" xfId="23831" xr:uid="{00000000-0005-0000-0000-00007F620000}"/>
    <cellStyle name="Normal 2 2 5 3 17" xfId="23832" xr:uid="{00000000-0005-0000-0000-000080620000}"/>
    <cellStyle name="Normal 2 2 5 3 17 2" xfId="23833" xr:uid="{00000000-0005-0000-0000-000081620000}"/>
    <cellStyle name="Normal 2 2 5 3 18" xfId="23834" xr:uid="{00000000-0005-0000-0000-000082620000}"/>
    <cellStyle name="Normal 2 2 5 3 18 2" xfId="23835" xr:uid="{00000000-0005-0000-0000-000083620000}"/>
    <cellStyle name="Normal 2 2 5 3 19" xfId="23836" xr:uid="{00000000-0005-0000-0000-000084620000}"/>
    <cellStyle name="Normal 2 2 5 3 19 2" xfId="23837" xr:uid="{00000000-0005-0000-0000-000085620000}"/>
    <cellStyle name="Normal 2 2 5 3 2" xfId="23838" xr:uid="{00000000-0005-0000-0000-000086620000}"/>
    <cellStyle name="Normal 2 2 5 3 2 10" xfId="23839" xr:uid="{00000000-0005-0000-0000-000087620000}"/>
    <cellStyle name="Normal 2 2 5 3 2 10 2" xfId="23840" xr:uid="{00000000-0005-0000-0000-000088620000}"/>
    <cellStyle name="Normal 2 2 5 3 2 11" xfId="23841" xr:uid="{00000000-0005-0000-0000-000089620000}"/>
    <cellStyle name="Normal 2 2 5 3 2 11 2" xfId="23842" xr:uid="{00000000-0005-0000-0000-00008A620000}"/>
    <cellStyle name="Normal 2 2 5 3 2 12" xfId="23843" xr:uid="{00000000-0005-0000-0000-00008B620000}"/>
    <cellStyle name="Normal 2 2 5 3 2 12 2" xfId="23844" xr:uid="{00000000-0005-0000-0000-00008C620000}"/>
    <cellStyle name="Normal 2 2 5 3 2 13" xfId="23845" xr:uid="{00000000-0005-0000-0000-00008D620000}"/>
    <cellStyle name="Normal 2 2 5 3 2 13 2" xfId="23846" xr:uid="{00000000-0005-0000-0000-00008E620000}"/>
    <cellStyle name="Normal 2 2 5 3 2 14" xfId="23847" xr:uid="{00000000-0005-0000-0000-00008F620000}"/>
    <cellStyle name="Normal 2 2 5 3 2 14 2" xfId="23848" xr:uid="{00000000-0005-0000-0000-000090620000}"/>
    <cellStyle name="Normal 2 2 5 3 2 15" xfId="23849" xr:uid="{00000000-0005-0000-0000-000091620000}"/>
    <cellStyle name="Normal 2 2 5 3 2 15 2" xfId="23850" xr:uid="{00000000-0005-0000-0000-000092620000}"/>
    <cellStyle name="Normal 2 2 5 3 2 16" xfId="23851" xr:uid="{00000000-0005-0000-0000-000093620000}"/>
    <cellStyle name="Normal 2 2 5 3 2 16 2" xfId="23852" xr:uid="{00000000-0005-0000-0000-000094620000}"/>
    <cellStyle name="Normal 2 2 5 3 2 17" xfId="23853" xr:uid="{00000000-0005-0000-0000-000095620000}"/>
    <cellStyle name="Normal 2 2 5 3 2 17 2" xfId="23854" xr:uid="{00000000-0005-0000-0000-000096620000}"/>
    <cellStyle name="Normal 2 2 5 3 2 18" xfId="23855" xr:uid="{00000000-0005-0000-0000-000097620000}"/>
    <cellStyle name="Normal 2 2 5 3 2 18 2" xfId="23856" xr:uid="{00000000-0005-0000-0000-000098620000}"/>
    <cellStyle name="Normal 2 2 5 3 2 19" xfId="23857" xr:uid="{00000000-0005-0000-0000-000099620000}"/>
    <cellStyle name="Normal 2 2 5 3 2 19 2" xfId="23858" xr:uid="{00000000-0005-0000-0000-00009A620000}"/>
    <cellStyle name="Normal 2 2 5 3 2 2" xfId="23859" xr:uid="{00000000-0005-0000-0000-00009B620000}"/>
    <cellStyle name="Normal 2 2 5 3 2 2 10" xfId="23860" xr:uid="{00000000-0005-0000-0000-00009C620000}"/>
    <cellStyle name="Normal 2 2 5 3 2 2 10 2" xfId="23861" xr:uid="{00000000-0005-0000-0000-00009D620000}"/>
    <cellStyle name="Normal 2 2 5 3 2 2 11" xfId="23862" xr:uid="{00000000-0005-0000-0000-00009E620000}"/>
    <cellStyle name="Normal 2 2 5 3 2 2 11 2" xfId="23863" xr:uid="{00000000-0005-0000-0000-00009F620000}"/>
    <cellStyle name="Normal 2 2 5 3 2 2 12" xfId="23864" xr:uid="{00000000-0005-0000-0000-0000A0620000}"/>
    <cellStyle name="Normal 2 2 5 3 2 2 12 2" xfId="23865" xr:uid="{00000000-0005-0000-0000-0000A1620000}"/>
    <cellStyle name="Normal 2 2 5 3 2 2 13" xfId="23866" xr:uid="{00000000-0005-0000-0000-0000A2620000}"/>
    <cellStyle name="Normal 2 2 5 3 2 2 13 2" xfId="23867" xr:uid="{00000000-0005-0000-0000-0000A3620000}"/>
    <cellStyle name="Normal 2 2 5 3 2 2 14" xfId="23868" xr:uid="{00000000-0005-0000-0000-0000A4620000}"/>
    <cellStyle name="Normal 2 2 5 3 2 2 14 2" xfId="23869" xr:uid="{00000000-0005-0000-0000-0000A5620000}"/>
    <cellStyle name="Normal 2 2 5 3 2 2 15" xfId="23870" xr:uid="{00000000-0005-0000-0000-0000A6620000}"/>
    <cellStyle name="Normal 2 2 5 3 2 2 15 2" xfId="23871" xr:uid="{00000000-0005-0000-0000-0000A7620000}"/>
    <cellStyle name="Normal 2 2 5 3 2 2 16" xfId="23872" xr:uid="{00000000-0005-0000-0000-0000A8620000}"/>
    <cellStyle name="Normal 2 2 5 3 2 2 16 2" xfId="23873" xr:uid="{00000000-0005-0000-0000-0000A9620000}"/>
    <cellStyle name="Normal 2 2 5 3 2 2 17" xfId="23874" xr:uid="{00000000-0005-0000-0000-0000AA620000}"/>
    <cellStyle name="Normal 2 2 5 3 2 2 17 2" xfId="23875" xr:uid="{00000000-0005-0000-0000-0000AB620000}"/>
    <cellStyle name="Normal 2 2 5 3 2 2 18" xfId="23876" xr:uid="{00000000-0005-0000-0000-0000AC620000}"/>
    <cellStyle name="Normal 2 2 5 3 2 2 18 2" xfId="23877" xr:uid="{00000000-0005-0000-0000-0000AD620000}"/>
    <cellStyle name="Normal 2 2 5 3 2 2 19" xfId="23878" xr:uid="{00000000-0005-0000-0000-0000AE620000}"/>
    <cellStyle name="Normal 2 2 5 3 2 2 19 2" xfId="23879" xr:uid="{00000000-0005-0000-0000-0000AF620000}"/>
    <cellStyle name="Normal 2 2 5 3 2 2 2" xfId="23880" xr:uid="{00000000-0005-0000-0000-0000B0620000}"/>
    <cellStyle name="Normal 2 2 5 3 2 2 2 2" xfId="23881" xr:uid="{00000000-0005-0000-0000-0000B1620000}"/>
    <cellStyle name="Normal 2 2 5 3 2 2 20" xfId="23882" xr:uid="{00000000-0005-0000-0000-0000B2620000}"/>
    <cellStyle name="Normal 2 2 5 3 2 2 20 2" xfId="23883" xr:uid="{00000000-0005-0000-0000-0000B3620000}"/>
    <cellStyle name="Normal 2 2 5 3 2 2 21" xfId="23884" xr:uid="{00000000-0005-0000-0000-0000B4620000}"/>
    <cellStyle name="Normal 2 2 5 3 2 2 21 2" xfId="23885" xr:uid="{00000000-0005-0000-0000-0000B5620000}"/>
    <cellStyle name="Normal 2 2 5 3 2 2 22" xfId="23886" xr:uid="{00000000-0005-0000-0000-0000B6620000}"/>
    <cellStyle name="Normal 2 2 5 3 2 2 3" xfId="23887" xr:uid="{00000000-0005-0000-0000-0000B7620000}"/>
    <cellStyle name="Normal 2 2 5 3 2 2 3 2" xfId="23888" xr:uid="{00000000-0005-0000-0000-0000B8620000}"/>
    <cellStyle name="Normal 2 2 5 3 2 2 4" xfId="23889" xr:uid="{00000000-0005-0000-0000-0000B9620000}"/>
    <cellStyle name="Normal 2 2 5 3 2 2 4 2" xfId="23890" xr:uid="{00000000-0005-0000-0000-0000BA620000}"/>
    <cellStyle name="Normal 2 2 5 3 2 2 5" xfId="23891" xr:uid="{00000000-0005-0000-0000-0000BB620000}"/>
    <cellStyle name="Normal 2 2 5 3 2 2 5 2" xfId="23892" xr:uid="{00000000-0005-0000-0000-0000BC620000}"/>
    <cellStyle name="Normal 2 2 5 3 2 2 6" xfId="23893" xr:uid="{00000000-0005-0000-0000-0000BD620000}"/>
    <cellStyle name="Normal 2 2 5 3 2 2 6 2" xfId="23894" xr:uid="{00000000-0005-0000-0000-0000BE620000}"/>
    <cellStyle name="Normal 2 2 5 3 2 2 7" xfId="23895" xr:uid="{00000000-0005-0000-0000-0000BF620000}"/>
    <cellStyle name="Normal 2 2 5 3 2 2 7 2" xfId="23896" xr:uid="{00000000-0005-0000-0000-0000C0620000}"/>
    <cellStyle name="Normal 2 2 5 3 2 2 8" xfId="23897" xr:uid="{00000000-0005-0000-0000-0000C1620000}"/>
    <cellStyle name="Normal 2 2 5 3 2 2 8 2" xfId="23898" xr:uid="{00000000-0005-0000-0000-0000C2620000}"/>
    <cellStyle name="Normal 2 2 5 3 2 2 9" xfId="23899" xr:uid="{00000000-0005-0000-0000-0000C3620000}"/>
    <cellStyle name="Normal 2 2 5 3 2 2 9 2" xfId="23900" xr:uid="{00000000-0005-0000-0000-0000C4620000}"/>
    <cellStyle name="Normal 2 2 5 3 2 20" xfId="23901" xr:uid="{00000000-0005-0000-0000-0000C5620000}"/>
    <cellStyle name="Normal 2 2 5 3 2 20 2" xfId="23902" xr:uid="{00000000-0005-0000-0000-0000C6620000}"/>
    <cellStyle name="Normal 2 2 5 3 2 21" xfId="23903" xr:uid="{00000000-0005-0000-0000-0000C7620000}"/>
    <cellStyle name="Normal 2 2 5 3 2 21 2" xfId="23904" xr:uid="{00000000-0005-0000-0000-0000C8620000}"/>
    <cellStyle name="Normal 2 2 5 3 2 22" xfId="23905" xr:uid="{00000000-0005-0000-0000-0000C9620000}"/>
    <cellStyle name="Normal 2 2 5 3 2 22 2" xfId="23906" xr:uid="{00000000-0005-0000-0000-0000CA620000}"/>
    <cellStyle name="Normal 2 2 5 3 2 23" xfId="23907" xr:uid="{00000000-0005-0000-0000-0000CB620000}"/>
    <cellStyle name="Normal 2 2 5 3 2 23 2" xfId="23908" xr:uid="{00000000-0005-0000-0000-0000CC620000}"/>
    <cellStyle name="Normal 2 2 5 3 2 24" xfId="23909" xr:uid="{00000000-0005-0000-0000-0000CD620000}"/>
    <cellStyle name="Normal 2 2 5 3 2 3" xfId="23910" xr:uid="{00000000-0005-0000-0000-0000CE620000}"/>
    <cellStyle name="Normal 2 2 5 3 2 3 10" xfId="23911" xr:uid="{00000000-0005-0000-0000-0000CF620000}"/>
    <cellStyle name="Normal 2 2 5 3 2 3 10 2" xfId="23912" xr:uid="{00000000-0005-0000-0000-0000D0620000}"/>
    <cellStyle name="Normal 2 2 5 3 2 3 11" xfId="23913" xr:uid="{00000000-0005-0000-0000-0000D1620000}"/>
    <cellStyle name="Normal 2 2 5 3 2 3 11 2" xfId="23914" xr:uid="{00000000-0005-0000-0000-0000D2620000}"/>
    <cellStyle name="Normal 2 2 5 3 2 3 12" xfId="23915" xr:uid="{00000000-0005-0000-0000-0000D3620000}"/>
    <cellStyle name="Normal 2 2 5 3 2 3 12 2" xfId="23916" xr:uid="{00000000-0005-0000-0000-0000D4620000}"/>
    <cellStyle name="Normal 2 2 5 3 2 3 13" xfId="23917" xr:uid="{00000000-0005-0000-0000-0000D5620000}"/>
    <cellStyle name="Normal 2 2 5 3 2 3 13 2" xfId="23918" xr:uid="{00000000-0005-0000-0000-0000D6620000}"/>
    <cellStyle name="Normal 2 2 5 3 2 3 14" xfId="23919" xr:uid="{00000000-0005-0000-0000-0000D7620000}"/>
    <cellStyle name="Normal 2 2 5 3 2 3 14 2" xfId="23920" xr:uid="{00000000-0005-0000-0000-0000D8620000}"/>
    <cellStyle name="Normal 2 2 5 3 2 3 15" xfId="23921" xr:uid="{00000000-0005-0000-0000-0000D9620000}"/>
    <cellStyle name="Normal 2 2 5 3 2 3 15 2" xfId="23922" xr:uid="{00000000-0005-0000-0000-0000DA620000}"/>
    <cellStyle name="Normal 2 2 5 3 2 3 16" xfId="23923" xr:uid="{00000000-0005-0000-0000-0000DB620000}"/>
    <cellStyle name="Normal 2 2 5 3 2 3 16 2" xfId="23924" xr:uid="{00000000-0005-0000-0000-0000DC620000}"/>
    <cellStyle name="Normal 2 2 5 3 2 3 17" xfId="23925" xr:uid="{00000000-0005-0000-0000-0000DD620000}"/>
    <cellStyle name="Normal 2 2 5 3 2 3 17 2" xfId="23926" xr:uid="{00000000-0005-0000-0000-0000DE620000}"/>
    <cellStyle name="Normal 2 2 5 3 2 3 18" xfId="23927" xr:uid="{00000000-0005-0000-0000-0000DF620000}"/>
    <cellStyle name="Normal 2 2 5 3 2 3 18 2" xfId="23928" xr:uid="{00000000-0005-0000-0000-0000E0620000}"/>
    <cellStyle name="Normal 2 2 5 3 2 3 19" xfId="23929" xr:uid="{00000000-0005-0000-0000-0000E1620000}"/>
    <cellStyle name="Normal 2 2 5 3 2 3 19 2" xfId="23930" xr:uid="{00000000-0005-0000-0000-0000E2620000}"/>
    <cellStyle name="Normal 2 2 5 3 2 3 2" xfId="23931" xr:uid="{00000000-0005-0000-0000-0000E3620000}"/>
    <cellStyle name="Normal 2 2 5 3 2 3 2 2" xfId="23932" xr:uid="{00000000-0005-0000-0000-0000E4620000}"/>
    <cellStyle name="Normal 2 2 5 3 2 3 20" xfId="23933" xr:uid="{00000000-0005-0000-0000-0000E5620000}"/>
    <cellStyle name="Normal 2 2 5 3 2 3 20 2" xfId="23934" xr:uid="{00000000-0005-0000-0000-0000E6620000}"/>
    <cellStyle name="Normal 2 2 5 3 2 3 21" xfId="23935" xr:uid="{00000000-0005-0000-0000-0000E7620000}"/>
    <cellStyle name="Normal 2 2 5 3 2 3 21 2" xfId="23936" xr:uid="{00000000-0005-0000-0000-0000E8620000}"/>
    <cellStyle name="Normal 2 2 5 3 2 3 22" xfId="23937" xr:uid="{00000000-0005-0000-0000-0000E9620000}"/>
    <cellStyle name="Normal 2 2 5 3 2 3 3" xfId="23938" xr:uid="{00000000-0005-0000-0000-0000EA620000}"/>
    <cellStyle name="Normal 2 2 5 3 2 3 3 2" xfId="23939" xr:uid="{00000000-0005-0000-0000-0000EB620000}"/>
    <cellStyle name="Normal 2 2 5 3 2 3 4" xfId="23940" xr:uid="{00000000-0005-0000-0000-0000EC620000}"/>
    <cellStyle name="Normal 2 2 5 3 2 3 4 2" xfId="23941" xr:uid="{00000000-0005-0000-0000-0000ED620000}"/>
    <cellStyle name="Normal 2 2 5 3 2 3 5" xfId="23942" xr:uid="{00000000-0005-0000-0000-0000EE620000}"/>
    <cellStyle name="Normal 2 2 5 3 2 3 5 2" xfId="23943" xr:uid="{00000000-0005-0000-0000-0000EF620000}"/>
    <cellStyle name="Normal 2 2 5 3 2 3 6" xfId="23944" xr:uid="{00000000-0005-0000-0000-0000F0620000}"/>
    <cellStyle name="Normal 2 2 5 3 2 3 6 2" xfId="23945" xr:uid="{00000000-0005-0000-0000-0000F1620000}"/>
    <cellStyle name="Normal 2 2 5 3 2 3 7" xfId="23946" xr:uid="{00000000-0005-0000-0000-0000F2620000}"/>
    <cellStyle name="Normal 2 2 5 3 2 3 7 2" xfId="23947" xr:uid="{00000000-0005-0000-0000-0000F3620000}"/>
    <cellStyle name="Normal 2 2 5 3 2 3 8" xfId="23948" xr:uid="{00000000-0005-0000-0000-0000F4620000}"/>
    <cellStyle name="Normal 2 2 5 3 2 3 8 2" xfId="23949" xr:uid="{00000000-0005-0000-0000-0000F5620000}"/>
    <cellStyle name="Normal 2 2 5 3 2 3 9" xfId="23950" xr:uid="{00000000-0005-0000-0000-0000F6620000}"/>
    <cellStyle name="Normal 2 2 5 3 2 3 9 2" xfId="23951" xr:uid="{00000000-0005-0000-0000-0000F7620000}"/>
    <cellStyle name="Normal 2 2 5 3 2 4" xfId="23952" xr:uid="{00000000-0005-0000-0000-0000F8620000}"/>
    <cellStyle name="Normal 2 2 5 3 2 4 2" xfId="23953" xr:uid="{00000000-0005-0000-0000-0000F9620000}"/>
    <cellStyle name="Normal 2 2 5 3 2 5" xfId="23954" xr:uid="{00000000-0005-0000-0000-0000FA620000}"/>
    <cellStyle name="Normal 2 2 5 3 2 5 2" xfId="23955" xr:uid="{00000000-0005-0000-0000-0000FB620000}"/>
    <cellStyle name="Normal 2 2 5 3 2 6" xfId="23956" xr:uid="{00000000-0005-0000-0000-0000FC620000}"/>
    <cellStyle name="Normal 2 2 5 3 2 6 2" xfId="23957" xr:uid="{00000000-0005-0000-0000-0000FD620000}"/>
    <cellStyle name="Normal 2 2 5 3 2 7" xfId="23958" xr:uid="{00000000-0005-0000-0000-0000FE620000}"/>
    <cellStyle name="Normal 2 2 5 3 2 7 2" xfId="23959" xr:uid="{00000000-0005-0000-0000-0000FF620000}"/>
    <cellStyle name="Normal 2 2 5 3 2 8" xfId="23960" xr:uid="{00000000-0005-0000-0000-000000630000}"/>
    <cellStyle name="Normal 2 2 5 3 2 8 2" xfId="23961" xr:uid="{00000000-0005-0000-0000-000001630000}"/>
    <cellStyle name="Normal 2 2 5 3 2 9" xfId="23962" xr:uid="{00000000-0005-0000-0000-000002630000}"/>
    <cellStyle name="Normal 2 2 5 3 2 9 2" xfId="23963" xr:uid="{00000000-0005-0000-0000-000003630000}"/>
    <cellStyle name="Normal 2 2 5 3 20" xfId="23964" xr:uid="{00000000-0005-0000-0000-000004630000}"/>
    <cellStyle name="Normal 2 2 5 3 20 2" xfId="23965" xr:uid="{00000000-0005-0000-0000-000005630000}"/>
    <cellStyle name="Normal 2 2 5 3 21" xfId="23966" xr:uid="{00000000-0005-0000-0000-000006630000}"/>
    <cellStyle name="Normal 2 2 5 3 21 2" xfId="23967" xr:uid="{00000000-0005-0000-0000-000007630000}"/>
    <cellStyle name="Normal 2 2 5 3 22" xfId="23968" xr:uid="{00000000-0005-0000-0000-000008630000}"/>
    <cellStyle name="Normal 2 2 5 3 22 2" xfId="23969" xr:uid="{00000000-0005-0000-0000-000009630000}"/>
    <cellStyle name="Normal 2 2 5 3 23" xfId="23970" xr:uid="{00000000-0005-0000-0000-00000A630000}"/>
    <cellStyle name="Normal 2 2 5 3 23 2" xfId="23971" xr:uid="{00000000-0005-0000-0000-00000B630000}"/>
    <cellStyle name="Normal 2 2 5 3 24" xfId="23972" xr:uid="{00000000-0005-0000-0000-00000C630000}"/>
    <cellStyle name="Normal 2 2 5 3 24 2" xfId="23973" xr:uid="{00000000-0005-0000-0000-00000D630000}"/>
    <cellStyle name="Normal 2 2 5 3 25" xfId="23974" xr:uid="{00000000-0005-0000-0000-00000E630000}"/>
    <cellStyle name="Normal 2 2 5 3 25 2" xfId="23975" xr:uid="{00000000-0005-0000-0000-00000F630000}"/>
    <cellStyle name="Normal 2 2 5 3 26" xfId="23976" xr:uid="{00000000-0005-0000-0000-000010630000}"/>
    <cellStyle name="Normal 2 2 5 3 26 2" xfId="23977" xr:uid="{00000000-0005-0000-0000-000011630000}"/>
    <cellStyle name="Normal 2 2 5 3 27" xfId="23978" xr:uid="{00000000-0005-0000-0000-000012630000}"/>
    <cellStyle name="Normal 2 2 5 3 3" xfId="23979" xr:uid="{00000000-0005-0000-0000-000013630000}"/>
    <cellStyle name="Normal 2 2 5 3 3 10" xfId="23980" xr:uid="{00000000-0005-0000-0000-000014630000}"/>
    <cellStyle name="Normal 2 2 5 3 3 10 2" xfId="23981" xr:uid="{00000000-0005-0000-0000-000015630000}"/>
    <cellStyle name="Normal 2 2 5 3 3 11" xfId="23982" xr:uid="{00000000-0005-0000-0000-000016630000}"/>
    <cellStyle name="Normal 2 2 5 3 3 11 2" xfId="23983" xr:uid="{00000000-0005-0000-0000-000017630000}"/>
    <cellStyle name="Normal 2 2 5 3 3 12" xfId="23984" xr:uid="{00000000-0005-0000-0000-000018630000}"/>
    <cellStyle name="Normal 2 2 5 3 3 12 2" xfId="23985" xr:uid="{00000000-0005-0000-0000-000019630000}"/>
    <cellStyle name="Normal 2 2 5 3 3 13" xfId="23986" xr:uid="{00000000-0005-0000-0000-00001A630000}"/>
    <cellStyle name="Normal 2 2 5 3 3 13 2" xfId="23987" xr:uid="{00000000-0005-0000-0000-00001B630000}"/>
    <cellStyle name="Normal 2 2 5 3 3 14" xfId="23988" xr:uid="{00000000-0005-0000-0000-00001C630000}"/>
    <cellStyle name="Normal 2 2 5 3 3 14 2" xfId="23989" xr:uid="{00000000-0005-0000-0000-00001D630000}"/>
    <cellStyle name="Normal 2 2 5 3 3 15" xfId="23990" xr:uid="{00000000-0005-0000-0000-00001E630000}"/>
    <cellStyle name="Normal 2 2 5 3 3 15 2" xfId="23991" xr:uid="{00000000-0005-0000-0000-00001F630000}"/>
    <cellStyle name="Normal 2 2 5 3 3 16" xfId="23992" xr:uid="{00000000-0005-0000-0000-000020630000}"/>
    <cellStyle name="Normal 2 2 5 3 3 16 2" xfId="23993" xr:uid="{00000000-0005-0000-0000-000021630000}"/>
    <cellStyle name="Normal 2 2 5 3 3 17" xfId="23994" xr:uid="{00000000-0005-0000-0000-000022630000}"/>
    <cellStyle name="Normal 2 2 5 3 3 17 2" xfId="23995" xr:uid="{00000000-0005-0000-0000-000023630000}"/>
    <cellStyle name="Normal 2 2 5 3 3 18" xfId="23996" xr:uid="{00000000-0005-0000-0000-000024630000}"/>
    <cellStyle name="Normal 2 2 5 3 3 18 2" xfId="23997" xr:uid="{00000000-0005-0000-0000-000025630000}"/>
    <cellStyle name="Normal 2 2 5 3 3 19" xfId="23998" xr:uid="{00000000-0005-0000-0000-000026630000}"/>
    <cellStyle name="Normal 2 2 5 3 3 19 2" xfId="23999" xr:uid="{00000000-0005-0000-0000-000027630000}"/>
    <cellStyle name="Normal 2 2 5 3 3 2" xfId="24000" xr:uid="{00000000-0005-0000-0000-000028630000}"/>
    <cellStyle name="Normal 2 2 5 3 3 2 10" xfId="24001" xr:uid="{00000000-0005-0000-0000-000029630000}"/>
    <cellStyle name="Normal 2 2 5 3 3 2 10 2" xfId="24002" xr:uid="{00000000-0005-0000-0000-00002A630000}"/>
    <cellStyle name="Normal 2 2 5 3 3 2 11" xfId="24003" xr:uid="{00000000-0005-0000-0000-00002B630000}"/>
    <cellStyle name="Normal 2 2 5 3 3 2 11 2" xfId="24004" xr:uid="{00000000-0005-0000-0000-00002C630000}"/>
    <cellStyle name="Normal 2 2 5 3 3 2 12" xfId="24005" xr:uid="{00000000-0005-0000-0000-00002D630000}"/>
    <cellStyle name="Normal 2 2 5 3 3 2 12 2" xfId="24006" xr:uid="{00000000-0005-0000-0000-00002E630000}"/>
    <cellStyle name="Normal 2 2 5 3 3 2 13" xfId="24007" xr:uid="{00000000-0005-0000-0000-00002F630000}"/>
    <cellStyle name="Normal 2 2 5 3 3 2 13 2" xfId="24008" xr:uid="{00000000-0005-0000-0000-000030630000}"/>
    <cellStyle name="Normal 2 2 5 3 3 2 14" xfId="24009" xr:uid="{00000000-0005-0000-0000-000031630000}"/>
    <cellStyle name="Normal 2 2 5 3 3 2 14 2" xfId="24010" xr:uid="{00000000-0005-0000-0000-000032630000}"/>
    <cellStyle name="Normal 2 2 5 3 3 2 15" xfId="24011" xr:uid="{00000000-0005-0000-0000-000033630000}"/>
    <cellStyle name="Normal 2 2 5 3 3 2 15 2" xfId="24012" xr:uid="{00000000-0005-0000-0000-000034630000}"/>
    <cellStyle name="Normal 2 2 5 3 3 2 16" xfId="24013" xr:uid="{00000000-0005-0000-0000-000035630000}"/>
    <cellStyle name="Normal 2 2 5 3 3 2 16 2" xfId="24014" xr:uid="{00000000-0005-0000-0000-000036630000}"/>
    <cellStyle name="Normal 2 2 5 3 3 2 17" xfId="24015" xr:uid="{00000000-0005-0000-0000-000037630000}"/>
    <cellStyle name="Normal 2 2 5 3 3 2 17 2" xfId="24016" xr:uid="{00000000-0005-0000-0000-000038630000}"/>
    <cellStyle name="Normal 2 2 5 3 3 2 18" xfId="24017" xr:uid="{00000000-0005-0000-0000-000039630000}"/>
    <cellStyle name="Normal 2 2 5 3 3 2 18 2" xfId="24018" xr:uid="{00000000-0005-0000-0000-00003A630000}"/>
    <cellStyle name="Normal 2 2 5 3 3 2 19" xfId="24019" xr:uid="{00000000-0005-0000-0000-00003B630000}"/>
    <cellStyle name="Normal 2 2 5 3 3 2 19 2" xfId="24020" xr:uid="{00000000-0005-0000-0000-00003C630000}"/>
    <cellStyle name="Normal 2 2 5 3 3 2 2" xfId="24021" xr:uid="{00000000-0005-0000-0000-00003D630000}"/>
    <cellStyle name="Normal 2 2 5 3 3 2 2 2" xfId="24022" xr:uid="{00000000-0005-0000-0000-00003E630000}"/>
    <cellStyle name="Normal 2 2 5 3 3 2 20" xfId="24023" xr:uid="{00000000-0005-0000-0000-00003F630000}"/>
    <cellStyle name="Normal 2 2 5 3 3 2 20 2" xfId="24024" xr:uid="{00000000-0005-0000-0000-000040630000}"/>
    <cellStyle name="Normal 2 2 5 3 3 2 21" xfId="24025" xr:uid="{00000000-0005-0000-0000-000041630000}"/>
    <cellStyle name="Normal 2 2 5 3 3 2 21 2" xfId="24026" xr:uid="{00000000-0005-0000-0000-000042630000}"/>
    <cellStyle name="Normal 2 2 5 3 3 2 22" xfId="24027" xr:uid="{00000000-0005-0000-0000-000043630000}"/>
    <cellStyle name="Normal 2 2 5 3 3 2 3" xfId="24028" xr:uid="{00000000-0005-0000-0000-000044630000}"/>
    <cellStyle name="Normal 2 2 5 3 3 2 3 2" xfId="24029" xr:uid="{00000000-0005-0000-0000-000045630000}"/>
    <cellStyle name="Normal 2 2 5 3 3 2 4" xfId="24030" xr:uid="{00000000-0005-0000-0000-000046630000}"/>
    <cellStyle name="Normal 2 2 5 3 3 2 4 2" xfId="24031" xr:uid="{00000000-0005-0000-0000-000047630000}"/>
    <cellStyle name="Normal 2 2 5 3 3 2 5" xfId="24032" xr:uid="{00000000-0005-0000-0000-000048630000}"/>
    <cellStyle name="Normal 2 2 5 3 3 2 5 2" xfId="24033" xr:uid="{00000000-0005-0000-0000-000049630000}"/>
    <cellStyle name="Normal 2 2 5 3 3 2 6" xfId="24034" xr:uid="{00000000-0005-0000-0000-00004A630000}"/>
    <cellStyle name="Normal 2 2 5 3 3 2 6 2" xfId="24035" xr:uid="{00000000-0005-0000-0000-00004B630000}"/>
    <cellStyle name="Normal 2 2 5 3 3 2 7" xfId="24036" xr:uid="{00000000-0005-0000-0000-00004C630000}"/>
    <cellStyle name="Normal 2 2 5 3 3 2 7 2" xfId="24037" xr:uid="{00000000-0005-0000-0000-00004D630000}"/>
    <cellStyle name="Normal 2 2 5 3 3 2 8" xfId="24038" xr:uid="{00000000-0005-0000-0000-00004E630000}"/>
    <cellStyle name="Normal 2 2 5 3 3 2 8 2" xfId="24039" xr:uid="{00000000-0005-0000-0000-00004F630000}"/>
    <cellStyle name="Normal 2 2 5 3 3 2 9" xfId="24040" xr:uid="{00000000-0005-0000-0000-000050630000}"/>
    <cellStyle name="Normal 2 2 5 3 3 2 9 2" xfId="24041" xr:uid="{00000000-0005-0000-0000-000051630000}"/>
    <cellStyle name="Normal 2 2 5 3 3 20" xfId="24042" xr:uid="{00000000-0005-0000-0000-000052630000}"/>
    <cellStyle name="Normal 2 2 5 3 3 20 2" xfId="24043" xr:uid="{00000000-0005-0000-0000-000053630000}"/>
    <cellStyle name="Normal 2 2 5 3 3 21" xfId="24044" xr:uid="{00000000-0005-0000-0000-000054630000}"/>
    <cellStyle name="Normal 2 2 5 3 3 21 2" xfId="24045" xr:uid="{00000000-0005-0000-0000-000055630000}"/>
    <cellStyle name="Normal 2 2 5 3 3 22" xfId="24046" xr:uid="{00000000-0005-0000-0000-000056630000}"/>
    <cellStyle name="Normal 2 2 5 3 3 22 2" xfId="24047" xr:uid="{00000000-0005-0000-0000-000057630000}"/>
    <cellStyle name="Normal 2 2 5 3 3 23" xfId="24048" xr:uid="{00000000-0005-0000-0000-000058630000}"/>
    <cellStyle name="Normal 2 2 5 3 3 23 2" xfId="24049" xr:uid="{00000000-0005-0000-0000-000059630000}"/>
    <cellStyle name="Normal 2 2 5 3 3 24" xfId="24050" xr:uid="{00000000-0005-0000-0000-00005A630000}"/>
    <cellStyle name="Normal 2 2 5 3 3 3" xfId="24051" xr:uid="{00000000-0005-0000-0000-00005B630000}"/>
    <cellStyle name="Normal 2 2 5 3 3 3 10" xfId="24052" xr:uid="{00000000-0005-0000-0000-00005C630000}"/>
    <cellStyle name="Normal 2 2 5 3 3 3 10 2" xfId="24053" xr:uid="{00000000-0005-0000-0000-00005D630000}"/>
    <cellStyle name="Normal 2 2 5 3 3 3 11" xfId="24054" xr:uid="{00000000-0005-0000-0000-00005E630000}"/>
    <cellStyle name="Normal 2 2 5 3 3 3 11 2" xfId="24055" xr:uid="{00000000-0005-0000-0000-00005F630000}"/>
    <cellStyle name="Normal 2 2 5 3 3 3 12" xfId="24056" xr:uid="{00000000-0005-0000-0000-000060630000}"/>
    <cellStyle name="Normal 2 2 5 3 3 3 12 2" xfId="24057" xr:uid="{00000000-0005-0000-0000-000061630000}"/>
    <cellStyle name="Normal 2 2 5 3 3 3 13" xfId="24058" xr:uid="{00000000-0005-0000-0000-000062630000}"/>
    <cellStyle name="Normal 2 2 5 3 3 3 13 2" xfId="24059" xr:uid="{00000000-0005-0000-0000-000063630000}"/>
    <cellStyle name="Normal 2 2 5 3 3 3 14" xfId="24060" xr:uid="{00000000-0005-0000-0000-000064630000}"/>
    <cellStyle name="Normal 2 2 5 3 3 3 14 2" xfId="24061" xr:uid="{00000000-0005-0000-0000-000065630000}"/>
    <cellStyle name="Normal 2 2 5 3 3 3 15" xfId="24062" xr:uid="{00000000-0005-0000-0000-000066630000}"/>
    <cellStyle name="Normal 2 2 5 3 3 3 15 2" xfId="24063" xr:uid="{00000000-0005-0000-0000-000067630000}"/>
    <cellStyle name="Normal 2 2 5 3 3 3 16" xfId="24064" xr:uid="{00000000-0005-0000-0000-000068630000}"/>
    <cellStyle name="Normal 2 2 5 3 3 3 16 2" xfId="24065" xr:uid="{00000000-0005-0000-0000-000069630000}"/>
    <cellStyle name="Normal 2 2 5 3 3 3 17" xfId="24066" xr:uid="{00000000-0005-0000-0000-00006A630000}"/>
    <cellStyle name="Normal 2 2 5 3 3 3 17 2" xfId="24067" xr:uid="{00000000-0005-0000-0000-00006B630000}"/>
    <cellStyle name="Normal 2 2 5 3 3 3 18" xfId="24068" xr:uid="{00000000-0005-0000-0000-00006C630000}"/>
    <cellStyle name="Normal 2 2 5 3 3 3 18 2" xfId="24069" xr:uid="{00000000-0005-0000-0000-00006D630000}"/>
    <cellStyle name="Normal 2 2 5 3 3 3 19" xfId="24070" xr:uid="{00000000-0005-0000-0000-00006E630000}"/>
    <cellStyle name="Normal 2 2 5 3 3 3 19 2" xfId="24071" xr:uid="{00000000-0005-0000-0000-00006F630000}"/>
    <cellStyle name="Normal 2 2 5 3 3 3 2" xfId="24072" xr:uid="{00000000-0005-0000-0000-000070630000}"/>
    <cellStyle name="Normal 2 2 5 3 3 3 2 2" xfId="24073" xr:uid="{00000000-0005-0000-0000-000071630000}"/>
    <cellStyle name="Normal 2 2 5 3 3 3 20" xfId="24074" xr:uid="{00000000-0005-0000-0000-000072630000}"/>
    <cellStyle name="Normal 2 2 5 3 3 3 20 2" xfId="24075" xr:uid="{00000000-0005-0000-0000-000073630000}"/>
    <cellStyle name="Normal 2 2 5 3 3 3 21" xfId="24076" xr:uid="{00000000-0005-0000-0000-000074630000}"/>
    <cellStyle name="Normal 2 2 5 3 3 3 21 2" xfId="24077" xr:uid="{00000000-0005-0000-0000-000075630000}"/>
    <cellStyle name="Normal 2 2 5 3 3 3 22" xfId="24078" xr:uid="{00000000-0005-0000-0000-000076630000}"/>
    <cellStyle name="Normal 2 2 5 3 3 3 3" xfId="24079" xr:uid="{00000000-0005-0000-0000-000077630000}"/>
    <cellStyle name="Normal 2 2 5 3 3 3 3 2" xfId="24080" xr:uid="{00000000-0005-0000-0000-000078630000}"/>
    <cellStyle name="Normal 2 2 5 3 3 3 4" xfId="24081" xr:uid="{00000000-0005-0000-0000-000079630000}"/>
    <cellStyle name="Normal 2 2 5 3 3 3 4 2" xfId="24082" xr:uid="{00000000-0005-0000-0000-00007A630000}"/>
    <cellStyle name="Normal 2 2 5 3 3 3 5" xfId="24083" xr:uid="{00000000-0005-0000-0000-00007B630000}"/>
    <cellStyle name="Normal 2 2 5 3 3 3 5 2" xfId="24084" xr:uid="{00000000-0005-0000-0000-00007C630000}"/>
    <cellStyle name="Normal 2 2 5 3 3 3 6" xfId="24085" xr:uid="{00000000-0005-0000-0000-00007D630000}"/>
    <cellStyle name="Normal 2 2 5 3 3 3 6 2" xfId="24086" xr:uid="{00000000-0005-0000-0000-00007E630000}"/>
    <cellStyle name="Normal 2 2 5 3 3 3 7" xfId="24087" xr:uid="{00000000-0005-0000-0000-00007F630000}"/>
    <cellStyle name="Normal 2 2 5 3 3 3 7 2" xfId="24088" xr:uid="{00000000-0005-0000-0000-000080630000}"/>
    <cellStyle name="Normal 2 2 5 3 3 3 8" xfId="24089" xr:uid="{00000000-0005-0000-0000-000081630000}"/>
    <cellStyle name="Normal 2 2 5 3 3 3 8 2" xfId="24090" xr:uid="{00000000-0005-0000-0000-000082630000}"/>
    <cellStyle name="Normal 2 2 5 3 3 3 9" xfId="24091" xr:uid="{00000000-0005-0000-0000-000083630000}"/>
    <cellStyle name="Normal 2 2 5 3 3 3 9 2" xfId="24092" xr:uid="{00000000-0005-0000-0000-000084630000}"/>
    <cellStyle name="Normal 2 2 5 3 3 4" xfId="24093" xr:uid="{00000000-0005-0000-0000-000085630000}"/>
    <cellStyle name="Normal 2 2 5 3 3 4 2" xfId="24094" xr:uid="{00000000-0005-0000-0000-000086630000}"/>
    <cellStyle name="Normal 2 2 5 3 3 5" xfId="24095" xr:uid="{00000000-0005-0000-0000-000087630000}"/>
    <cellStyle name="Normal 2 2 5 3 3 5 2" xfId="24096" xr:uid="{00000000-0005-0000-0000-000088630000}"/>
    <cellStyle name="Normal 2 2 5 3 3 6" xfId="24097" xr:uid="{00000000-0005-0000-0000-000089630000}"/>
    <cellStyle name="Normal 2 2 5 3 3 6 2" xfId="24098" xr:uid="{00000000-0005-0000-0000-00008A630000}"/>
    <cellStyle name="Normal 2 2 5 3 3 7" xfId="24099" xr:uid="{00000000-0005-0000-0000-00008B630000}"/>
    <cellStyle name="Normal 2 2 5 3 3 7 2" xfId="24100" xr:uid="{00000000-0005-0000-0000-00008C630000}"/>
    <cellStyle name="Normal 2 2 5 3 3 8" xfId="24101" xr:uid="{00000000-0005-0000-0000-00008D630000}"/>
    <cellStyle name="Normal 2 2 5 3 3 8 2" xfId="24102" xr:uid="{00000000-0005-0000-0000-00008E630000}"/>
    <cellStyle name="Normal 2 2 5 3 3 9" xfId="24103" xr:uid="{00000000-0005-0000-0000-00008F630000}"/>
    <cellStyle name="Normal 2 2 5 3 3 9 2" xfId="24104" xr:uid="{00000000-0005-0000-0000-000090630000}"/>
    <cellStyle name="Normal 2 2 5 3 4" xfId="24105" xr:uid="{00000000-0005-0000-0000-000091630000}"/>
    <cellStyle name="Normal 2 2 5 3 4 10" xfId="24106" xr:uid="{00000000-0005-0000-0000-000092630000}"/>
    <cellStyle name="Normal 2 2 5 3 4 10 2" xfId="24107" xr:uid="{00000000-0005-0000-0000-000093630000}"/>
    <cellStyle name="Normal 2 2 5 3 4 11" xfId="24108" xr:uid="{00000000-0005-0000-0000-000094630000}"/>
    <cellStyle name="Normal 2 2 5 3 4 11 2" xfId="24109" xr:uid="{00000000-0005-0000-0000-000095630000}"/>
    <cellStyle name="Normal 2 2 5 3 4 12" xfId="24110" xr:uid="{00000000-0005-0000-0000-000096630000}"/>
    <cellStyle name="Normal 2 2 5 3 4 12 2" xfId="24111" xr:uid="{00000000-0005-0000-0000-000097630000}"/>
    <cellStyle name="Normal 2 2 5 3 4 13" xfId="24112" xr:uid="{00000000-0005-0000-0000-000098630000}"/>
    <cellStyle name="Normal 2 2 5 3 4 13 2" xfId="24113" xr:uid="{00000000-0005-0000-0000-000099630000}"/>
    <cellStyle name="Normal 2 2 5 3 4 14" xfId="24114" xr:uid="{00000000-0005-0000-0000-00009A630000}"/>
    <cellStyle name="Normal 2 2 5 3 4 14 2" xfId="24115" xr:uid="{00000000-0005-0000-0000-00009B630000}"/>
    <cellStyle name="Normal 2 2 5 3 4 15" xfId="24116" xr:uid="{00000000-0005-0000-0000-00009C630000}"/>
    <cellStyle name="Normal 2 2 5 3 4 15 2" xfId="24117" xr:uid="{00000000-0005-0000-0000-00009D630000}"/>
    <cellStyle name="Normal 2 2 5 3 4 16" xfId="24118" xr:uid="{00000000-0005-0000-0000-00009E630000}"/>
    <cellStyle name="Normal 2 2 5 3 4 16 2" xfId="24119" xr:uid="{00000000-0005-0000-0000-00009F630000}"/>
    <cellStyle name="Normal 2 2 5 3 4 17" xfId="24120" xr:uid="{00000000-0005-0000-0000-0000A0630000}"/>
    <cellStyle name="Normal 2 2 5 3 4 17 2" xfId="24121" xr:uid="{00000000-0005-0000-0000-0000A1630000}"/>
    <cellStyle name="Normal 2 2 5 3 4 18" xfId="24122" xr:uid="{00000000-0005-0000-0000-0000A2630000}"/>
    <cellStyle name="Normal 2 2 5 3 4 18 2" xfId="24123" xr:uid="{00000000-0005-0000-0000-0000A3630000}"/>
    <cellStyle name="Normal 2 2 5 3 4 19" xfId="24124" xr:uid="{00000000-0005-0000-0000-0000A4630000}"/>
    <cellStyle name="Normal 2 2 5 3 4 19 2" xfId="24125" xr:uid="{00000000-0005-0000-0000-0000A5630000}"/>
    <cellStyle name="Normal 2 2 5 3 4 2" xfId="24126" xr:uid="{00000000-0005-0000-0000-0000A6630000}"/>
    <cellStyle name="Normal 2 2 5 3 4 2 10" xfId="24127" xr:uid="{00000000-0005-0000-0000-0000A7630000}"/>
    <cellStyle name="Normal 2 2 5 3 4 2 10 2" xfId="24128" xr:uid="{00000000-0005-0000-0000-0000A8630000}"/>
    <cellStyle name="Normal 2 2 5 3 4 2 11" xfId="24129" xr:uid="{00000000-0005-0000-0000-0000A9630000}"/>
    <cellStyle name="Normal 2 2 5 3 4 2 11 2" xfId="24130" xr:uid="{00000000-0005-0000-0000-0000AA630000}"/>
    <cellStyle name="Normal 2 2 5 3 4 2 12" xfId="24131" xr:uid="{00000000-0005-0000-0000-0000AB630000}"/>
    <cellStyle name="Normal 2 2 5 3 4 2 12 2" xfId="24132" xr:uid="{00000000-0005-0000-0000-0000AC630000}"/>
    <cellStyle name="Normal 2 2 5 3 4 2 13" xfId="24133" xr:uid="{00000000-0005-0000-0000-0000AD630000}"/>
    <cellStyle name="Normal 2 2 5 3 4 2 13 2" xfId="24134" xr:uid="{00000000-0005-0000-0000-0000AE630000}"/>
    <cellStyle name="Normal 2 2 5 3 4 2 14" xfId="24135" xr:uid="{00000000-0005-0000-0000-0000AF630000}"/>
    <cellStyle name="Normal 2 2 5 3 4 2 14 2" xfId="24136" xr:uid="{00000000-0005-0000-0000-0000B0630000}"/>
    <cellStyle name="Normal 2 2 5 3 4 2 15" xfId="24137" xr:uid="{00000000-0005-0000-0000-0000B1630000}"/>
    <cellStyle name="Normal 2 2 5 3 4 2 15 2" xfId="24138" xr:uid="{00000000-0005-0000-0000-0000B2630000}"/>
    <cellStyle name="Normal 2 2 5 3 4 2 16" xfId="24139" xr:uid="{00000000-0005-0000-0000-0000B3630000}"/>
    <cellStyle name="Normal 2 2 5 3 4 2 16 2" xfId="24140" xr:uid="{00000000-0005-0000-0000-0000B4630000}"/>
    <cellStyle name="Normal 2 2 5 3 4 2 17" xfId="24141" xr:uid="{00000000-0005-0000-0000-0000B5630000}"/>
    <cellStyle name="Normal 2 2 5 3 4 2 17 2" xfId="24142" xr:uid="{00000000-0005-0000-0000-0000B6630000}"/>
    <cellStyle name="Normal 2 2 5 3 4 2 18" xfId="24143" xr:uid="{00000000-0005-0000-0000-0000B7630000}"/>
    <cellStyle name="Normal 2 2 5 3 4 2 18 2" xfId="24144" xr:uid="{00000000-0005-0000-0000-0000B8630000}"/>
    <cellStyle name="Normal 2 2 5 3 4 2 19" xfId="24145" xr:uid="{00000000-0005-0000-0000-0000B9630000}"/>
    <cellStyle name="Normal 2 2 5 3 4 2 19 2" xfId="24146" xr:uid="{00000000-0005-0000-0000-0000BA630000}"/>
    <cellStyle name="Normal 2 2 5 3 4 2 2" xfId="24147" xr:uid="{00000000-0005-0000-0000-0000BB630000}"/>
    <cellStyle name="Normal 2 2 5 3 4 2 2 2" xfId="24148" xr:uid="{00000000-0005-0000-0000-0000BC630000}"/>
    <cellStyle name="Normal 2 2 5 3 4 2 20" xfId="24149" xr:uid="{00000000-0005-0000-0000-0000BD630000}"/>
    <cellStyle name="Normal 2 2 5 3 4 2 20 2" xfId="24150" xr:uid="{00000000-0005-0000-0000-0000BE630000}"/>
    <cellStyle name="Normal 2 2 5 3 4 2 21" xfId="24151" xr:uid="{00000000-0005-0000-0000-0000BF630000}"/>
    <cellStyle name="Normal 2 2 5 3 4 2 21 2" xfId="24152" xr:uid="{00000000-0005-0000-0000-0000C0630000}"/>
    <cellStyle name="Normal 2 2 5 3 4 2 22" xfId="24153" xr:uid="{00000000-0005-0000-0000-0000C1630000}"/>
    <cellStyle name="Normal 2 2 5 3 4 2 3" xfId="24154" xr:uid="{00000000-0005-0000-0000-0000C2630000}"/>
    <cellStyle name="Normal 2 2 5 3 4 2 3 2" xfId="24155" xr:uid="{00000000-0005-0000-0000-0000C3630000}"/>
    <cellStyle name="Normal 2 2 5 3 4 2 4" xfId="24156" xr:uid="{00000000-0005-0000-0000-0000C4630000}"/>
    <cellStyle name="Normal 2 2 5 3 4 2 4 2" xfId="24157" xr:uid="{00000000-0005-0000-0000-0000C5630000}"/>
    <cellStyle name="Normal 2 2 5 3 4 2 5" xfId="24158" xr:uid="{00000000-0005-0000-0000-0000C6630000}"/>
    <cellStyle name="Normal 2 2 5 3 4 2 5 2" xfId="24159" xr:uid="{00000000-0005-0000-0000-0000C7630000}"/>
    <cellStyle name="Normal 2 2 5 3 4 2 6" xfId="24160" xr:uid="{00000000-0005-0000-0000-0000C8630000}"/>
    <cellStyle name="Normal 2 2 5 3 4 2 6 2" xfId="24161" xr:uid="{00000000-0005-0000-0000-0000C9630000}"/>
    <cellStyle name="Normal 2 2 5 3 4 2 7" xfId="24162" xr:uid="{00000000-0005-0000-0000-0000CA630000}"/>
    <cellStyle name="Normal 2 2 5 3 4 2 7 2" xfId="24163" xr:uid="{00000000-0005-0000-0000-0000CB630000}"/>
    <cellStyle name="Normal 2 2 5 3 4 2 8" xfId="24164" xr:uid="{00000000-0005-0000-0000-0000CC630000}"/>
    <cellStyle name="Normal 2 2 5 3 4 2 8 2" xfId="24165" xr:uid="{00000000-0005-0000-0000-0000CD630000}"/>
    <cellStyle name="Normal 2 2 5 3 4 2 9" xfId="24166" xr:uid="{00000000-0005-0000-0000-0000CE630000}"/>
    <cellStyle name="Normal 2 2 5 3 4 2 9 2" xfId="24167" xr:uid="{00000000-0005-0000-0000-0000CF630000}"/>
    <cellStyle name="Normal 2 2 5 3 4 20" xfId="24168" xr:uid="{00000000-0005-0000-0000-0000D0630000}"/>
    <cellStyle name="Normal 2 2 5 3 4 20 2" xfId="24169" xr:uid="{00000000-0005-0000-0000-0000D1630000}"/>
    <cellStyle name="Normal 2 2 5 3 4 21" xfId="24170" xr:uid="{00000000-0005-0000-0000-0000D2630000}"/>
    <cellStyle name="Normal 2 2 5 3 4 21 2" xfId="24171" xr:uid="{00000000-0005-0000-0000-0000D3630000}"/>
    <cellStyle name="Normal 2 2 5 3 4 22" xfId="24172" xr:uid="{00000000-0005-0000-0000-0000D4630000}"/>
    <cellStyle name="Normal 2 2 5 3 4 22 2" xfId="24173" xr:uid="{00000000-0005-0000-0000-0000D5630000}"/>
    <cellStyle name="Normal 2 2 5 3 4 23" xfId="24174" xr:uid="{00000000-0005-0000-0000-0000D6630000}"/>
    <cellStyle name="Normal 2 2 5 3 4 23 2" xfId="24175" xr:uid="{00000000-0005-0000-0000-0000D7630000}"/>
    <cellStyle name="Normal 2 2 5 3 4 24" xfId="24176" xr:uid="{00000000-0005-0000-0000-0000D8630000}"/>
    <cellStyle name="Normal 2 2 5 3 4 3" xfId="24177" xr:uid="{00000000-0005-0000-0000-0000D9630000}"/>
    <cellStyle name="Normal 2 2 5 3 4 3 10" xfId="24178" xr:uid="{00000000-0005-0000-0000-0000DA630000}"/>
    <cellStyle name="Normal 2 2 5 3 4 3 10 2" xfId="24179" xr:uid="{00000000-0005-0000-0000-0000DB630000}"/>
    <cellStyle name="Normal 2 2 5 3 4 3 11" xfId="24180" xr:uid="{00000000-0005-0000-0000-0000DC630000}"/>
    <cellStyle name="Normal 2 2 5 3 4 3 11 2" xfId="24181" xr:uid="{00000000-0005-0000-0000-0000DD630000}"/>
    <cellStyle name="Normal 2 2 5 3 4 3 12" xfId="24182" xr:uid="{00000000-0005-0000-0000-0000DE630000}"/>
    <cellStyle name="Normal 2 2 5 3 4 3 12 2" xfId="24183" xr:uid="{00000000-0005-0000-0000-0000DF630000}"/>
    <cellStyle name="Normal 2 2 5 3 4 3 13" xfId="24184" xr:uid="{00000000-0005-0000-0000-0000E0630000}"/>
    <cellStyle name="Normal 2 2 5 3 4 3 13 2" xfId="24185" xr:uid="{00000000-0005-0000-0000-0000E1630000}"/>
    <cellStyle name="Normal 2 2 5 3 4 3 14" xfId="24186" xr:uid="{00000000-0005-0000-0000-0000E2630000}"/>
    <cellStyle name="Normal 2 2 5 3 4 3 14 2" xfId="24187" xr:uid="{00000000-0005-0000-0000-0000E3630000}"/>
    <cellStyle name="Normal 2 2 5 3 4 3 15" xfId="24188" xr:uid="{00000000-0005-0000-0000-0000E4630000}"/>
    <cellStyle name="Normal 2 2 5 3 4 3 15 2" xfId="24189" xr:uid="{00000000-0005-0000-0000-0000E5630000}"/>
    <cellStyle name="Normal 2 2 5 3 4 3 16" xfId="24190" xr:uid="{00000000-0005-0000-0000-0000E6630000}"/>
    <cellStyle name="Normal 2 2 5 3 4 3 16 2" xfId="24191" xr:uid="{00000000-0005-0000-0000-0000E7630000}"/>
    <cellStyle name="Normal 2 2 5 3 4 3 17" xfId="24192" xr:uid="{00000000-0005-0000-0000-0000E8630000}"/>
    <cellStyle name="Normal 2 2 5 3 4 3 17 2" xfId="24193" xr:uid="{00000000-0005-0000-0000-0000E9630000}"/>
    <cellStyle name="Normal 2 2 5 3 4 3 18" xfId="24194" xr:uid="{00000000-0005-0000-0000-0000EA630000}"/>
    <cellStyle name="Normal 2 2 5 3 4 3 18 2" xfId="24195" xr:uid="{00000000-0005-0000-0000-0000EB630000}"/>
    <cellStyle name="Normal 2 2 5 3 4 3 19" xfId="24196" xr:uid="{00000000-0005-0000-0000-0000EC630000}"/>
    <cellStyle name="Normal 2 2 5 3 4 3 19 2" xfId="24197" xr:uid="{00000000-0005-0000-0000-0000ED630000}"/>
    <cellStyle name="Normal 2 2 5 3 4 3 2" xfId="24198" xr:uid="{00000000-0005-0000-0000-0000EE630000}"/>
    <cellStyle name="Normal 2 2 5 3 4 3 2 2" xfId="24199" xr:uid="{00000000-0005-0000-0000-0000EF630000}"/>
    <cellStyle name="Normal 2 2 5 3 4 3 20" xfId="24200" xr:uid="{00000000-0005-0000-0000-0000F0630000}"/>
    <cellStyle name="Normal 2 2 5 3 4 3 20 2" xfId="24201" xr:uid="{00000000-0005-0000-0000-0000F1630000}"/>
    <cellStyle name="Normal 2 2 5 3 4 3 21" xfId="24202" xr:uid="{00000000-0005-0000-0000-0000F2630000}"/>
    <cellStyle name="Normal 2 2 5 3 4 3 21 2" xfId="24203" xr:uid="{00000000-0005-0000-0000-0000F3630000}"/>
    <cellStyle name="Normal 2 2 5 3 4 3 22" xfId="24204" xr:uid="{00000000-0005-0000-0000-0000F4630000}"/>
    <cellStyle name="Normal 2 2 5 3 4 3 3" xfId="24205" xr:uid="{00000000-0005-0000-0000-0000F5630000}"/>
    <cellStyle name="Normal 2 2 5 3 4 3 3 2" xfId="24206" xr:uid="{00000000-0005-0000-0000-0000F6630000}"/>
    <cellStyle name="Normal 2 2 5 3 4 3 4" xfId="24207" xr:uid="{00000000-0005-0000-0000-0000F7630000}"/>
    <cellStyle name="Normal 2 2 5 3 4 3 4 2" xfId="24208" xr:uid="{00000000-0005-0000-0000-0000F8630000}"/>
    <cellStyle name="Normal 2 2 5 3 4 3 5" xfId="24209" xr:uid="{00000000-0005-0000-0000-0000F9630000}"/>
    <cellStyle name="Normal 2 2 5 3 4 3 5 2" xfId="24210" xr:uid="{00000000-0005-0000-0000-0000FA630000}"/>
    <cellStyle name="Normal 2 2 5 3 4 3 6" xfId="24211" xr:uid="{00000000-0005-0000-0000-0000FB630000}"/>
    <cellStyle name="Normal 2 2 5 3 4 3 6 2" xfId="24212" xr:uid="{00000000-0005-0000-0000-0000FC630000}"/>
    <cellStyle name="Normal 2 2 5 3 4 3 7" xfId="24213" xr:uid="{00000000-0005-0000-0000-0000FD630000}"/>
    <cellStyle name="Normal 2 2 5 3 4 3 7 2" xfId="24214" xr:uid="{00000000-0005-0000-0000-0000FE630000}"/>
    <cellStyle name="Normal 2 2 5 3 4 3 8" xfId="24215" xr:uid="{00000000-0005-0000-0000-0000FF630000}"/>
    <cellStyle name="Normal 2 2 5 3 4 3 8 2" xfId="24216" xr:uid="{00000000-0005-0000-0000-000000640000}"/>
    <cellStyle name="Normal 2 2 5 3 4 3 9" xfId="24217" xr:uid="{00000000-0005-0000-0000-000001640000}"/>
    <cellStyle name="Normal 2 2 5 3 4 3 9 2" xfId="24218" xr:uid="{00000000-0005-0000-0000-000002640000}"/>
    <cellStyle name="Normal 2 2 5 3 4 4" xfId="24219" xr:uid="{00000000-0005-0000-0000-000003640000}"/>
    <cellStyle name="Normal 2 2 5 3 4 4 2" xfId="24220" xr:uid="{00000000-0005-0000-0000-000004640000}"/>
    <cellStyle name="Normal 2 2 5 3 4 5" xfId="24221" xr:uid="{00000000-0005-0000-0000-000005640000}"/>
    <cellStyle name="Normal 2 2 5 3 4 5 2" xfId="24222" xr:uid="{00000000-0005-0000-0000-000006640000}"/>
    <cellStyle name="Normal 2 2 5 3 4 6" xfId="24223" xr:uid="{00000000-0005-0000-0000-000007640000}"/>
    <cellStyle name="Normal 2 2 5 3 4 6 2" xfId="24224" xr:uid="{00000000-0005-0000-0000-000008640000}"/>
    <cellStyle name="Normal 2 2 5 3 4 7" xfId="24225" xr:uid="{00000000-0005-0000-0000-000009640000}"/>
    <cellStyle name="Normal 2 2 5 3 4 7 2" xfId="24226" xr:uid="{00000000-0005-0000-0000-00000A640000}"/>
    <cellStyle name="Normal 2 2 5 3 4 8" xfId="24227" xr:uid="{00000000-0005-0000-0000-00000B640000}"/>
    <cellStyle name="Normal 2 2 5 3 4 8 2" xfId="24228" xr:uid="{00000000-0005-0000-0000-00000C640000}"/>
    <cellStyle name="Normal 2 2 5 3 4 9" xfId="24229" xr:uid="{00000000-0005-0000-0000-00000D640000}"/>
    <cellStyle name="Normal 2 2 5 3 4 9 2" xfId="24230" xr:uid="{00000000-0005-0000-0000-00000E640000}"/>
    <cellStyle name="Normal 2 2 5 3 5" xfId="24231" xr:uid="{00000000-0005-0000-0000-00000F640000}"/>
    <cellStyle name="Normal 2 2 5 3 5 10" xfId="24232" xr:uid="{00000000-0005-0000-0000-000010640000}"/>
    <cellStyle name="Normal 2 2 5 3 5 10 2" xfId="24233" xr:uid="{00000000-0005-0000-0000-000011640000}"/>
    <cellStyle name="Normal 2 2 5 3 5 11" xfId="24234" xr:uid="{00000000-0005-0000-0000-000012640000}"/>
    <cellStyle name="Normal 2 2 5 3 5 11 2" xfId="24235" xr:uid="{00000000-0005-0000-0000-000013640000}"/>
    <cellStyle name="Normal 2 2 5 3 5 12" xfId="24236" xr:uid="{00000000-0005-0000-0000-000014640000}"/>
    <cellStyle name="Normal 2 2 5 3 5 12 2" xfId="24237" xr:uid="{00000000-0005-0000-0000-000015640000}"/>
    <cellStyle name="Normal 2 2 5 3 5 13" xfId="24238" xr:uid="{00000000-0005-0000-0000-000016640000}"/>
    <cellStyle name="Normal 2 2 5 3 5 13 2" xfId="24239" xr:uid="{00000000-0005-0000-0000-000017640000}"/>
    <cellStyle name="Normal 2 2 5 3 5 14" xfId="24240" xr:uid="{00000000-0005-0000-0000-000018640000}"/>
    <cellStyle name="Normal 2 2 5 3 5 14 2" xfId="24241" xr:uid="{00000000-0005-0000-0000-000019640000}"/>
    <cellStyle name="Normal 2 2 5 3 5 15" xfId="24242" xr:uid="{00000000-0005-0000-0000-00001A640000}"/>
    <cellStyle name="Normal 2 2 5 3 5 15 2" xfId="24243" xr:uid="{00000000-0005-0000-0000-00001B640000}"/>
    <cellStyle name="Normal 2 2 5 3 5 16" xfId="24244" xr:uid="{00000000-0005-0000-0000-00001C640000}"/>
    <cellStyle name="Normal 2 2 5 3 5 16 2" xfId="24245" xr:uid="{00000000-0005-0000-0000-00001D640000}"/>
    <cellStyle name="Normal 2 2 5 3 5 17" xfId="24246" xr:uid="{00000000-0005-0000-0000-00001E640000}"/>
    <cellStyle name="Normal 2 2 5 3 5 17 2" xfId="24247" xr:uid="{00000000-0005-0000-0000-00001F640000}"/>
    <cellStyle name="Normal 2 2 5 3 5 18" xfId="24248" xr:uid="{00000000-0005-0000-0000-000020640000}"/>
    <cellStyle name="Normal 2 2 5 3 5 18 2" xfId="24249" xr:uid="{00000000-0005-0000-0000-000021640000}"/>
    <cellStyle name="Normal 2 2 5 3 5 19" xfId="24250" xr:uid="{00000000-0005-0000-0000-000022640000}"/>
    <cellStyle name="Normal 2 2 5 3 5 19 2" xfId="24251" xr:uid="{00000000-0005-0000-0000-000023640000}"/>
    <cellStyle name="Normal 2 2 5 3 5 2" xfId="24252" xr:uid="{00000000-0005-0000-0000-000024640000}"/>
    <cellStyle name="Normal 2 2 5 3 5 2 2" xfId="24253" xr:uid="{00000000-0005-0000-0000-000025640000}"/>
    <cellStyle name="Normal 2 2 5 3 5 20" xfId="24254" xr:uid="{00000000-0005-0000-0000-000026640000}"/>
    <cellStyle name="Normal 2 2 5 3 5 20 2" xfId="24255" xr:uid="{00000000-0005-0000-0000-000027640000}"/>
    <cellStyle name="Normal 2 2 5 3 5 21" xfId="24256" xr:uid="{00000000-0005-0000-0000-000028640000}"/>
    <cellStyle name="Normal 2 2 5 3 5 21 2" xfId="24257" xr:uid="{00000000-0005-0000-0000-000029640000}"/>
    <cellStyle name="Normal 2 2 5 3 5 22" xfId="24258" xr:uid="{00000000-0005-0000-0000-00002A640000}"/>
    <cellStyle name="Normal 2 2 5 3 5 3" xfId="24259" xr:uid="{00000000-0005-0000-0000-00002B640000}"/>
    <cellStyle name="Normal 2 2 5 3 5 3 2" xfId="24260" xr:uid="{00000000-0005-0000-0000-00002C640000}"/>
    <cellStyle name="Normal 2 2 5 3 5 4" xfId="24261" xr:uid="{00000000-0005-0000-0000-00002D640000}"/>
    <cellStyle name="Normal 2 2 5 3 5 4 2" xfId="24262" xr:uid="{00000000-0005-0000-0000-00002E640000}"/>
    <cellStyle name="Normal 2 2 5 3 5 5" xfId="24263" xr:uid="{00000000-0005-0000-0000-00002F640000}"/>
    <cellStyle name="Normal 2 2 5 3 5 5 2" xfId="24264" xr:uid="{00000000-0005-0000-0000-000030640000}"/>
    <cellStyle name="Normal 2 2 5 3 5 6" xfId="24265" xr:uid="{00000000-0005-0000-0000-000031640000}"/>
    <cellStyle name="Normal 2 2 5 3 5 6 2" xfId="24266" xr:uid="{00000000-0005-0000-0000-000032640000}"/>
    <cellStyle name="Normal 2 2 5 3 5 7" xfId="24267" xr:uid="{00000000-0005-0000-0000-000033640000}"/>
    <cellStyle name="Normal 2 2 5 3 5 7 2" xfId="24268" xr:uid="{00000000-0005-0000-0000-000034640000}"/>
    <cellStyle name="Normal 2 2 5 3 5 8" xfId="24269" xr:uid="{00000000-0005-0000-0000-000035640000}"/>
    <cellStyle name="Normal 2 2 5 3 5 8 2" xfId="24270" xr:uid="{00000000-0005-0000-0000-000036640000}"/>
    <cellStyle name="Normal 2 2 5 3 5 9" xfId="24271" xr:uid="{00000000-0005-0000-0000-000037640000}"/>
    <cellStyle name="Normal 2 2 5 3 5 9 2" xfId="24272" xr:uid="{00000000-0005-0000-0000-000038640000}"/>
    <cellStyle name="Normal 2 2 5 3 6" xfId="24273" xr:uid="{00000000-0005-0000-0000-000039640000}"/>
    <cellStyle name="Normal 2 2 5 3 6 10" xfId="24274" xr:uid="{00000000-0005-0000-0000-00003A640000}"/>
    <cellStyle name="Normal 2 2 5 3 6 10 2" xfId="24275" xr:uid="{00000000-0005-0000-0000-00003B640000}"/>
    <cellStyle name="Normal 2 2 5 3 6 11" xfId="24276" xr:uid="{00000000-0005-0000-0000-00003C640000}"/>
    <cellStyle name="Normal 2 2 5 3 6 11 2" xfId="24277" xr:uid="{00000000-0005-0000-0000-00003D640000}"/>
    <cellStyle name="Normal 2 2 5 3 6 12" xfId="24278" xr:uid="{00000000-0005-0000-0000-00003E640000}"/>
    <cellStyle name="Normal 2 2 5 3 6 12 2" xfId="24279" xr:uid="{00000000-0005-0000-0000-00003F640000}"/>
    <cellStyle name="Normal 2 2 5 3 6 13" xfId="24280" xr:uid="{00000000-0005-0000-0000-000040640000}"/>
    <cellStyle name="Normal 2 2 5 3 6 13 2" xfId="24281" xr:uid="{00000000-0005-0000-0000-000041640000}"/>
    <cellStyle name="Normal 2 2 5 3 6 14" xfId="24282" xr:uid="{00000000-0005-0000-0000-000042640000}"/>
    <cellStyle name="Normal 2 2 5 3 6 14 2" xfId="24283" xr:uid="{00000000-0005-0000-0000-000043640000}"/>
    <cellStyle name="Normal 2 2 5 3 6 15" xfId="24284" xr:uid="{00000000-0005-0000-0000-000044640000}"/>
    <cellStyle name="Normal 2 2 5 3 6 15 2" xfId="24285" xr:uid="{00000000-0005-0000-0000-000045640000}"/>
    <cellStyle name="Normal 2 2 5 3 6 16" xfId="24286" xr:uid="{00000000-0005-0000-0000-000046640000}"/>
    <cellStyle name="Normal 2 2 5 3 6 16 2" xfId="24287" xr:uid="{00000000-0005-0000-0000-000047640000}"/>
    <cellStyle name="Normal 2 2 5 3 6 17" xfId="24288" xr:uid="{00000000-0005-0000-0000-000048640000}"/>
    <cellStyle name="Normal 2 2 5 3 6 17 2" xfId="24289" xr:uid="{00000000-0005-0000-0000-000049640000}"/>
    <cellStyle name="Normal 2 2 5 3 6 18" xfId="24290" xr:uid="{00000000-0005-0000-0000-00004A640000}"/>
    <cellStyle name="Normal 2 2 5 3 6 18 2" xfId="24291" xr:uid="{00000000-0005-0000-0000-00004B640000}"/>
    <cellStyle name="Normal 2 2 5 3 6 19" xfId="24292" xr:uid="{00000000-0005-0000-0000-00004C640000}"/>
    <cellStyle name="Normal 2 2 5 3 6 19 2" xfId="24293" xr:uid="{00000000-0005-0000-0000-00004D640000}"/>
    <cellStyle name="Normal 2 2 5 3 6 2" xfId="24294" xr:uid="{00000000-0005-0000-0000-00004E640000}"/>
    <cellStyle name="Normal 2 2 5 3 6 2 2" xfId="24295" xr:uid="{00000000-0005-0000-0000-00004F640000}"/>
    <cellStyle name="Normal 2 2 5 3 6 20" xfId="24296" xr:uid="{00000000-0005-0000-0000-000050640000}"/>
    <cellStyle name="Normal 2 2 5 3 6 20 2" xfId="24297" xr:uid="{00000000-0005-0000-0000-000051640000}"/>
    <cellStyle name="Normal 2 2 5 3 6 21" xfId="24298" xr:uid="{00000000-0005-0000-0000-000052640000}"/>
    <cellStyle name="Normal 2 2 5 3 6 21 2" xfId="24299" xr:uid="{00000000-0005-0000-0000-000053640000}"/>
    <cellStyle name="Normal 2 2 5 3 6 22" xfId="24300" xr:uid="{00000000-0005-0000-0000-000054640000}"/>
    <cellStyle name="Normal 2 2 5 3 6 3" xfId="24301" xr:uid="{00000000-0005-0000-0000-000055640000}"/>
    <cellStyle name="Normal 2 2 5 3 6 3 2" xfId="24302" xr:uid="{00000000-0005-0000-0000-000056640000}"/>
    <cellStyle name="Normal 2 2 5 3 6 4" xfId="24303" xr:uid="{00000000-0005-0000-0000-000057640000}"/>
    <cellStyle name="Normal 2 2 5 3 6 4 2" xfId="24304" xr:uid="{00000000-0005-0000-0000-000058640000}"/>
    <cellStyle name="Normal 2 2 5 3 6 5" xfId="24305" xr:uid="{00000000-0005-0000-0000-000059640000}"/>
    <cellStyle name="Normal 2 2 5 3 6 5 2" xfId="24306" xr:uid="{00000000-0005-0000-0000-00005A640000}"/>
    <cellStyle name="Normal 2 2 5 3 6 6" xfId="24307" xr:uid="{00000000-0005-0000-0000-00005B640000}"/>
    <cellStyle name="Normal 2 2 5 3 6 6 2" xfId="24308" xr:uid="{00000000-0005-0000-0000-00005C640000}"/>
    <cellStyle name="Normal 2 2 5 3 6 7" xfId="24309" xr:uid="{00000000-0005-0000-0000-00005D640000}"/>
    <cellStyle name="Normal 2 2 5 3 6 7 2" xfId="24310" xr:uid="{00000000-0005-0000-0000-00005E640000}"/>
    <cellStyle name="Normal 2 2 5 3 6 8" xfId="24311" xr:uid="{00000000-0005-0000-0000-00005F640000}"/>
    <cellStyle name="Normal 2 2 5 3 6 8 2" xfId="24312" xr:uid="{00000000-0005-0000-0000-000060640000}"/>
    <cellStyle name="Normal 2 2 5 3 6 9" xfId="24313" xr:uid="{00000000-0005-0000-0000-000061640000}"/>
    <cellStyle name="Normal 2 2 5 3 6 9 2" xfId="24314" xr:uid="{00000000-0005-0000-0000-000062640000}"/>
    <cellStyle name="Normal 2 2 5 3 7" xfId="24315" xr:uid="{00000000-0005-0000-0000-000063640000}"/>
    <cellStyle name="Normal 2 2 5 3 7 2" xfId="24316" xr:uid="{00000000-0005-0000-0000-000064640000}"/>
    <cellStyle name="Normal 2 2 5 3 8" xfId="24317" xr:uid="{00000000-0005-0000-0000-000065640000}"/>
    <cellStyle name="Normal 2 2 5 3 8 2" xfId="24318" xr:uid="{00000000-0005-0000-0000-000066640000}"/>
    <cellStyle name="Normal 2 2 5 3 9" xfId="24319" xr:uid="{00000000-0005-0000-0000-000067640000}"/>
    <cellStyle name="Normal 2 2 5 3 9 2" xfId="24320" xr:uid="{00000000-0005-0000-0000-000068640000}"/>
    <cellStyle name="Normal 2 2 5 4" xfId="24321" xr:uid="{00000000-0005-0000-0000-000069640000}"/>
    <cellStyle name="Normal 2 2 5 4 10" xfId="24322" xr:uid="{00000000-0005-0000-0000-00006A640000}"/>
    <cellStyle name="Normal 2 2 5 4 10 2" xfId="24323" xr:uid="{00000000-0005-0000-0000-00006B640000}"/>
    <cellStyle name="Normal 2 2 5 4 11" xfId="24324" xr:uid="{00000000-0005-0000-0000-00006C640000}"/>
    <cellStyle name="Normal 2 2 5 4 11 2" xfId="24325" xr:uid="{00000000-0005-0000-0000-00006D640000}"/>
    <cellStyle name="Normal 2 2 5 4 12" xfId="24326" xr:uid="{00000000-0005-0000-0000-00006E640000}"/>
    <cellStyle name="Normal 2 2 5 4 12 2" xfId="24327" xr:uid="{00000000-0005-0000-0000-00006F640000}"/>
    <cellStyle name="Normal 2 2 5 4 13" xfId="24328" xr:uid="{00000000-0005-0000-0000-000070640000}"/>
    <cellStyle name="Normal 2 2 5 4 13 2" xfId="24329" xr:uid="{00000000-0005-0000-0000-000071640000}"/>
    <cellStyle name="Normal 2 2 5 4 14" xfId="24330" xr:uid="{00000000-0005-0000-0000-000072640000}"/>
    <cellStyle name="Normal 2 2 5 4 14 2" xfId="24331" xr:uid="{00000000-0005-0000-0000-000073640000}"/>
    <cellStyle name="Normal 2 2 5 4 15" xfId="24332" xr:uid="{00000000-0005-0000-0000-000074640000}"/>
    <cellStyle name="Normal 2 2 5 4 15 2" xfId="24333" xr:uid="{00000000-0005-0000-0000-000075640000}"/>
    <cellStyle name="Normal 2 2 5 4 16" xfId="24334" xr:uid="{00000000-0005-0000-0000-000076640000}"/>
    <cellStyle name="Normal 2 2 5 4 16 2" xfId="24335" xr:uid="{00000000-0005-0000-0000-000077640000}"/>
    <cellStyle name="Normal 2 2 5 4 17" xfId="24336" xr:uid="{00000000-0005-0000-0000-000078640000}"/>
    <cellStyle name="Normal 2 2 5 4 17 2" xfId="24337" xr:uid="{00000000-0005-0000-0000-000079640000}"/>
    <cellStyle name="Normal 2 2 5 4 18" xfId="24338" xr:uid="{00000000-0005-0000-0000-00007A640000}"/>
    <cellStyle name="Normal 2 2 5 4 18 2" xfId="24339" xr:uid="{00000000-0005-0000-0000-00007B640000}"/>
    <cellStyle name="Normal 2 2 5 4 19" xfId="24340" xr:uid="{00000000-0005-0000-0000-00007C640000}"/>
    <cellStyle name="Normal 2 2 5 4 19 2" xfId="24341" xr:uid="{00000000-0005-0000-0000-00007D640000}"/>
    <cellStyle name="Normal 2 2 5 4 2" xfId="24342" xr:uid="{00000000-0005-0000-0000-00007E640000}"/>
    <cellStyle name="Normal 2 2 5 4 2 10" xfId="24343" xr:uid="{00000000-0005-0000-0000-00007F640000}"/>
    <cellStyle name="Normal 2 2 5 4 2 10 2" xfId="24344" xr:uid="{00000000-0005-0000-0000-000080640000}"/>
    <cellStyle name="Normal 2 2 5 4 2 11" xfId="24345" xr:uid="{00000000-0005-0000-0000-000081640000}"/>
    <cellStyle name="Normal 2 2 5 4 2 11 2" xfId="24346" xr:uid="{00000000-0005-0000-0000-000082640000}"/>
    <cellStyle name="Normal 2 2 5 4 2 12" xfId="24347" xr:uid="{00000000-0005-0000-0000-000083640000}"/>
    <cellStyle name="Normal 2 2 5 4 2 12 2" xfId="24348" xr:uid="{00000000-0005-0000-0000-000084640000}"/>
    <cellStyle name="Normal 2 2 5 4 2 13" xfId="24349" xr:uid="{00000000-0005-0000-0000-000085640000}"/>
    <cellStyle name="Normal 2 2 5 4 2 13 2" xfId="24350" xr:uid="{00000000-0005-0000-0000-000086640000}"/>
    <cellStyle name="Normal 2 2 5 4 2 14" xfId="24351" xr:uid="{00000000-0005-0000-0000-000087640000}"/>
    <cellStyle name="Normal 2 2 5 4 2 14 2" xfId="24352" xr:uid="{00000000-0005-0000-0000-000088640000}"/>
    <cellStyle name="Normal 2 2 5 4 2 15" xfId="24353" xr:uid="{00000000-0005-0000-0000-000089640000}"/>
    <cellStyle name="Normal 2 2 5 4 2 15 2" xfId="24354" xr:uid="{00000000-0005-0000-0000-00008A640000}"/>
    <cellStyle name="Normal 2 2 5 4 2 16" xfId="24355" xr:uid="{00000000-0005-0000-0000-00008B640000}"/>
    <cellStyle name="Normal 2 2 5 4 2 16 2" xfId="24356" xr:uid="{00000000-0005-0000-0000-00008C640000}"/>
    <cellStyle name="Normal 2 2 5 4 2 17" xfId="24357" xr:uid="{00000000-0005-0000-0000-00008D640000}"/>
    <cellStyle name="Normal 2 2 5 4 2 17 2" xfId="24358" xr:uid="{00000000-0005-0000-0000-00008E640000}"/>
    <cellStyle name="Normal 2 2 5 4 2 18" xfId="24359" xr:uid="{00000000-0005-0000-0000-00008F640000}"/>
    <cellStyle name="Normal 2 2 5 4 2 18 2" xfId="24360" xr:uid="{00000000-0005-0000-0000-000090640000}"/>
    <cellStyle name="Normal 2 2 5 4 2 19" xfId="24361" xr:uid="{00000000-0005-0000-0000-000091640000}"/>
    <cellStyle name="Normal 2 2 5 4 2 19 2" xfId="24362" xr:uid="{00000000-0005-0000-0000-000092640000}"/>
    <cellStyle name="Normal 2 2 5 4 2 2" xfId="24363" xr:uid="{00000000-0005-0000-0000-000093640000}"/>
    <cellStyle name="Normal 2 2 5 4 2 2 2" xfId="24364" xr:uid="{00000000-0005-0000-0000-000094640000}"/>
    <cellStyle name="Normal 2 2 5 4 2 20" xfId="24365" xr:uid="{00000000-0005-0000-0000-000095640000}"/>
    <cellStyle name="Normal 2 2 5 4 2 20 2" xfId="24366" xr:uid="{00000000-0005-0000-0000-000096640000}"/>
    <cellStyle name="Normal 2 2 5 4 2 21" xfId="24367" xr:uid="{00000000-0005-0000-0000-000097640000}"/>
    <cellStyle name="Normal 2 2 5 4 2 21 2" xfId="24368" xr:uid="{00000000-0005-0000-0000-000098640000}"/>
    <cellStyle name="Normal 2 2 5 4 2 22" xfId="24369" xr:uid="{00000000-0005-0000-0000-000099640000}"/>
    <cellStyle name="Normal 2 2 5 4 2 3" xfId="24370" xr:uid="{00000000-0005-0000-0000-00009A640000}"/>
    <cellStyle name="Normal 2 2 5 4 2 3 2" xfId="24371" xr:uid="{00000000-0005-0000-0000-00009B640000}"/>
    <cellStyle name="Normal 2 2 5 4 2 4" xfId="24372" xr:uid="{00000000-0005-0000-0000-00009C640000}"/>
    <cellStyle name="Normal 2 2 5 4 2 4 2" xfId="24373" xr:uid="{00000000-0005-0000-0000-00009D640000}"/>
    <cellStyle name="Normal 2 2 5 4 2 5" xfId="24374" xr:uid="{00000000-0005-0000-0000-00009E640000}"/>
    <cellStyle name="Normal 2 2 5 4 2 5 2" xfId="24375" xr:uid="{00000000-0005-0000-0000-00009F640000}"/>
    <cellStyle name="Normal 2 2 5 4 2 6" xfId="24376" xr:uid="{00000000-0005-0000-0000-0000A0640000}"/>
    <cellStyle name="Normal 2 2 5 4 2 6 2" xfId="24377" xr:uid="{00000000-0005-0000-0000-0000A1640000}"/>
    <cellStyle name="Normal 2 2 5 4 2 7" xfId="24378" xr:uid="{00000000-0005-0000-0000-0000A2640000}"/>
    <cellStyle name="Normal 2 2 5 4 2 7 2" xfId="24379" xr:uid="{00000000-0005-0000-0000-0000A3640000}"/>
    <cellStyle name="Normal 2 2 5 4 2 8" xfId="24380" xr:uid="{00000000-0005-0000-0000-0000A4640000}"/>
    <cellStyle name="Normal 2 2 5 4 2 8 2" xfId="24381" xr:uid="{00000000-0005-0000-0000-0000A5640000}"/>
    <cellStyle name="Normal 2 2 5 4 2 9" xfId="24382" xr:uid="{00000000-0005-0000-0000-0000A6640000}"/>
    <cellStyle name="Normal 2 2 5 4 2 9 2" xfId="24383" xr:uid="{00000000-0005-0000-0000-0000A7640000}"/>
    <cellStyle name="Normal 2 2 5 4 20" xfId="24384" xr:uid="{00000000-0005-0000-0000-0000A8640000}"/>
    <cellStyle name="Normal 2 2 5 4 20 2" xfId="24385" xr:uid="{00000000-0005-0000-0000-0000A9640000}"/>
    <cellStyle name="Normal 2 2 5 4 21" xfId="24386" xr:uid="{00000000-0005-0000-0000-0000AA640000}"/>
    <cellStyle name="Normal 2 2 5 4 21 2" xfId="24387" xr:uid="{00000000-0005-0000-0000-0000AB640000}"/>
    <cellStyle name="Normal 2 2 5 4 22" xfId="24388" xr:uid="{00000000-0005-0000-0000-0000AC640000}"/>
    <cellStyle name="Normal 2 2 5 4 22 2" xfId="24389" xr:uid="{00000000-0005-0000-0000-0000AD640000}"/>
    <cellStyle name="Normal 2 2 5 4 23" xfId="24390" xr:uid="{00000000-0005-0000-0000-0000AE640000}"/>
    <cellStyle name="Normal 2 2 5 4 23 2" xfId="24391" xr:uid="{00000000-0005-0000-0000-0000AF640000}"/>
    <cellStyle name="Normal 2 2 5 4 24" xfId="24392" xr:uid="{00000000-0005-0000-0000-0000B0640000}"/>
    <cellStyle name="Normal 2 2 5 4 3" xfId="24393" xr:uid="{00000000-0005-0000-0000-0000B1640000}"/>
    <cellStyle name="Normal 2 2 5 4 3 10" xfId="24394" xr:uid="{00000000-0005-0000-0000-0000B2640000}"/>
    <cellStyle name="Normal 2 2 5 4 3 10 2" xfId="24395" xr:uid="{00000000-0005-0000-0000-0000B3640000}"/>
    <cellStyle name="Normal 2 2 5 4 3 11" xfId="24396" xr:uid="{00000000-0005-0000-0000-0000B4640000}"/>
    <cellStyle name="Normal 2 2 5 4 3 11 2" xfId="24397" xr:uid="{00000000-0005-0000-0000-0000B5640000}"/>
    <cellStyle name="Normal 2 2 5 4 3 12" xfId="24398" xr:uid="{00000000-0005-0000-0000-0000B6640000}"/>
    <cellStyle name="Normal 2 2 5 4 3 12 2" xfId="24399" xr:uid="{00000000-0005-0000-0000-0000B7640000}"/>
    <cellStyle name="Normal 2 2 5 4 3 13" xfId="24400" xr:uid="{00000000-0005-0000-0000-0000B8640000}"/>
    <cellStyle name="Normal 2 2 5 4 3 13 2" xfId="24401" xr:uid="{00000000-0005-0000-0000-0000B9640000}"/>
    <cellStyle name="Normal 2 2 5 4 3 14" xfId="24402" xr:uid="{00000000-0005-0000-0000-0000BA640000}"/>
    <cellStyle name="Normal 2 2 5 4 3 14 2" xfId="24403" xr:uid="{00000000-0005-0000-0000-0000BB640000}"/>
    <cellStyle name="Normal 2 2 5 4 3 15" xfId="24404" xr:uid="{00000000-0005-0000-0000-0000BC640000}"/>
    <cellStyle name="Normal 2 2 5 4 3 15 2" xfId="24405" xr:uid="{00000000-0005-0000-0000-0000BD640000}"/>
    <cellStyle name="Normal 2 2 5 4 3 16" xfId="24406" xr:uid="{00000000-0005-0000-0000-0000BE640000}"/>
    <cellStyle name="Normal 2 2 5 4 3 16 2" xfId="24407" xr:uid="{00000000-0005-0000-0000-0000BF640000}"/>
    <cellStyle name="Normal 2 2 5 4 3 17" xfId="24408" xr:uid="{00000000-0005-0000-0000-0000C0640000}"/>
    <cellStyle name="Normal 2 2 5 4 3 17 2" xfId="24409" xr:uid="{00000000-0005-0000-0000-0000C1640000}"/>
    <cellStyle name="Normal 2 2 5 4 3 18" xfId="24410" xr:uid="{00000000-0005-0000-0000-0000C2640000}"/>
    <cellStyle name="Normal 2 2 5 4 3 18 2" xfId="24411" xr:uid="{00000000-0005-0000-0000-0000C3640000}"/>
    <cellStyle name="Normal 2 2 5 4 3 19" xfId="24412" xr:uid="{00000000-0005-0000-0000-0000C4640000}"/>
    <cellStyle name="Normal 2 2 5 4 3 19 2" xfId="24413" xr:uid="{00000000-0005-0000-0000-0000C5640000}"/>
    <cellStyle name="Normal 2 2 5 4 3 2" xfId="24414" xr:uid="{00000000-0005-0000-0000-0000C6640000}"/>
    <cellStyle name="Normal 2 2 5 4 3 2 2" xfId="24415" xr:uid="{00000000-0005-0000-0000-0000C7640000}"/>
    <cellStyle name="Normal 2 2 5 4 3 20" xfId="24416" xr:uid="{00000000-0005-0000-0000-0000C8640000}"/>
    <cellStyle name="Normal 2 2 5 4 3 20 2" xfId="24417" xr:uid="{00000000-0005-0000-0000-0000C9640000}"/>
    <cellStyle name="Normal 2 2 5 4 3 21" xfId="24418" xr:uid="{00000000-0005-0000-0000-0000CA640000}"/>
    <cellStyle name="Normal 2 2 5 4 3 21 2" xfId="24419" xr:uid="{00000000-0005-0000-0000-0000CB640000}"/>
    <cellStyle name="Normal 2 2 5 4 3 22" xfId="24420" xr:uid="{00000000-0005-0000-0000-0000CC640000}"/>
    <cellStyle name="Normal 2 2 5 4 3 3" xfId="24421" xr:uid="{00000000-0005-0000-0000-0000CD640000}"/>
    <cellStyle name="Normal 2 2 5 4 3 3 2" xfId="24422" xr:uid="{00000000-0005-0000-0000-0000CE640000}"/>
    <cellStyle name="Normal 2 2 5 4 3 4" xfId="24423" xr:uid="{00000000-0005-0000-0000-0000CF640000}"/>
    <cellStyle name="Normal 2 2 5 4 3 4 2" xfId="24424" xr:uid="{00000000-0005-0000-0000-0000D0640000}"/>
    <cellStyle name="Normal 2 2 5 4 3 5" xfId="24425" xr:uid="{00000000-0005-0000-0000-0000D1640000}"/>
    <cellStyle name="Normal 2 2 5 4 3 5 2" xfId="24426" xr:uid="{00000000-0005-0000-0000-0000D2640000}"/>
    <cellStyle name="Normal 2 2 5 4 3 6" xfId="24427" xr:uid="{00000000-0005-0000-0000-0000D3640000}"/>
    <cellStyle name="Normal 2 2 5 4 3 6 2" xfId="24428" xr:uid="{00000000-0005-0000-0000-0000D4640000}"/>
    <cellStyle name="Normal 2 2 5 4 3 7" xfId="24429" xr:uid="{00000000-0005-0000-0000-0000D5640000}"/>
    <cellStyle name="Normal 2 2 5 4 3 7 2" xfId="24430" xr:uid="{00000000-0005-0000-0000-0000D6640000}"/>
    <cellStyle name="Normal 2 2 5 4 3 8" xfId="24431" xr:uid="{00000000-0005-0000-0000-0000D7640000}"/>
    <cellStyle name="Normal 2 2 5 4 3 8 2" xfId="24432" xr:uid="{00000000-0005-0000-0000-0000D8640000}"/>
    <cellStyle name="Normal 2 2 5 4 3 9" xfId="24433" xr:uid="{00000000-0005-0000-0000-0000D9640000}"/>
    <cellStyle name="Normal 2 2 5 4 3 9 2" xfId="24434" xr:uid="{00000000-0005-0000-0000-0000DA640000}"/>
    <cellStyle name="Normal 2 2 5 4 4" xfId="24435" xr:uid="{00000000-0005-0000-0000-0000DB640000}"/>
    <cellStyle name="Normal 2 2 5 4 4 2" xfId="24436" xr:uid="{00000000-0005-0000-0000-0000DC640000}"/>
    <cellStyle name="Normal 2 2 5 4 5" xfId="24437" xr:uid="{00000000-0005-0000-0000-0000DD640000}"/>
    <cellStyle name="Normal 2 2 5 4 5 2" xfId="24438" xr:uid="{00000000-0005-0000-0000-0000DE640000}"/>
    <cellStyle name="Normal 2 2 5 4 6" xfId="24439" xr:uid="{00000000-0005-0000-0000-0000DF640000}"/>
    <cellStyle name="Normal 2 2 5 4 6 2" xfId="24440" xr:uid="{00000000-0005-0000-0000-0000E0640000}"/>
    <cellStyle name="Normal 2 2 5 4 7" xfId="24441" xr:uid="{00000000-0005-0000-0000-0000E1640000}"/>
    <cellStyle name="Normal 2 2 5 4 7 2" xfId="24442" xr:uid="{00000000-0005-0000-0000-0000E2640000}"/>
    <cellStyle name="Normal 2 2 5 4 8" xfId="24443" xr:uid="{00000000-0005-0000-0000-0000E3640000}"/>
    <cellStyle name="Normal 2 2 5 4 8 2" xfId="24444" xr:uid="{00000000-0005-0000-0000-0000E4640000}"/>
    <cellStyle name="Normal 2 2 5 4 9" xfId="24445" xr:uid="{00000000-0005-0000-0000-0000E5640000}"/>
    <cellStyle name="Normal 2 2 5 4 9 2" xfId="24446" xr:uid="{00000000-0005-0000-0000-0000E6640000}"/>
    <cellStyle name="Normal 2 2 5 5" xfId="24447" xr:uid="{00000000-0005-0000-0000-0000E7640000}"/>
    <cellStyle name="Normal 2 2 5 5 10" xfId="24448" xr:uid="{00000000-0005-0000-0000-0000E8640000}"/>
    <cellStyle name="Normal 2 2 5 5 10 2" xfId="24449" xr:uid="{00000000-0005-0000-0000-0000E9640000}"/>
    <cellStyle name="Normal 2 2 5 5 11" xfId="24450" xr:uid="{00000000-0005-0000-0000-0000EA640000}"/>
    <cellStyle name="Normal 2 2 5 5 11 2" xfId="24451" xr:uid="{00000000-0005-0000-0000-0000EB640000}"/>
    <cellStyle name="Normal 2 2 5 5 12" xfId="24452" xr:uid="{00000000-0005-0000-0000-0000EC640000}"/>
    <cellStyle name="Normal 2 2 5 5 12 2" xfId="24453" xr:uid="{00000000-0005-0000-0000-0000ED640000}"/>
    <cellStyle name="Normal 2 2 5 5 13" xfId="24454" xr:uid="{00000000-0005-0000-0000-0000EE640000}"/>
    <cellStyle name="Normal 2 2 5 5 13 2" xfId="24455" xr:uid="{00000000-0005-0000-0000-0000EF640000}"/>
    <cellStyle name="Normal 2 2 5 5 14" xfId="24456" xr:uid="{00000000-0005-0000-0000-0000F0640000}"/>
    <cellStyle name="Normal 2 2 5 5 14 2" xfId="24457" xr:uid="{00000000-0005-0000-0000-0000F1640000}"/>
    <cellStyle name="Normal 2 2 5 5 15" xfId="24458" xr:uid="{00000000-0005-0000-0000-0000F2640000}"/>
    <cellStyle name="Normal 2 2 5 5 15 2" xfId="24459" xr:uid="{00000000-0005-0000-0000-0000F3640000}"/>
    <cellStyle name="Normal 2 2 5 5 16" xfId="24460" xr:uid="{00000000-0005-0000-0000-0000F4640000}"/>
    <cellStyle name="Normal 2 2 5 5 16 2" xfId="24461" xr:uid="{00000000-0005-0000-0000-0000F5640000}"/>
    <cellStyle name="Normal 2 2 5 5 17" xfId="24462" xr:uid="{00000000-0005-0000-0000-0000F6640000}"/>
    <cellStyle name="Normal 2 2 5 5 17 2" xfId="24463" xr:uid="{00000000-0005-0000-0000-0000F7640000}"/>
    <cellStyle name="Normal 2 2 5 5 18" xfId="24464" xr:uid="{00000000-0005-0000-0000-0000F8640000}"/>
    <cellStyle name="Normal 2 2 5 5 18 2" xfId="24465" xr:uid="{00000000-0005-0000-0000-0000F9640000}"/>
    <cellStyle name="Normal 2 2 5 5 19" xfId="24466" xr:uid="{00000000-0005-0000-0000-0000FA640000}"/>
    <cellStyle name="Normal 2 2 5 5 19 2" xfId="24467" xr:uid="{00000000-0005-0000-0000-0000FB640000}"/>
    <cellStyle name="Normal 2 2 5 5 2" xfId="24468" xr:uid="{00000000-0005-0000-0000-0000FC640000}"/>
    <cellStyle name="Normal 2 2 5 5 2 10" xfId="24469" xr:uid="{00000000-0005-0000-0000-0000FD640000}"/>
    <cellStyle name="Normal 2 2 5 5 2 10 2" xfId="24470" xr:uid="{00000000-0005-0000-0000-0000FE640000}"/>
    <cellStyle name="Normal 2 2 5 5 2 11" xfId="24471" xr:uid="{00000000-0005-0000-0000-0000FF640000}"/>
    <cellStyle name="Normal 2 2 5 5 2 11 2" xfId="24472" xr:uid="{00000000-0005-0000-0000-000000650000}"/>
    <cellStyle name="Normal 2 2 5 5 2 12" xfId="24473" xr:uid="{00000000-0005-0000-0000-000001650000}"/>
    <cellStyle name="Normal 2 2 5 5 2 12 2" xfId="24474" xr:uid="{00000000-0005-0000-0000-000002650000}"/>
    <cellStyle name="Normal 2 2 5 5 2 13" xfId="24475" xr:uid="{00000000-0005-0000-0000-000003650000}"/>
    <cellStyle name="Normal 2 2 5 5 2 13 2" xfId="24476" xr:uid="{00000000-0005-0000-0000-000004650000}"/>
    <cellStyle name="Normal 2 2 5 5 2 14" xfId="24477" xr:uid="{00000000-0005-0000-0000-000005650000}"/>
    <cellStyle name="Normal 2 2 5 5 2 14 2" xfId="24478" xr:uid="{00000000-0005-0000-0000-000006650000}"/>
    <cellStyle name="Normal 2 2 5 5 2 15" xfId="24479" xr:uid="{00000000-0005-0000-0000-000007650000}"/>
    <cellStyle name="Normal 2 2 5 5 2 15 2" xfId="24480" xr:uid="{00000000-0005-0000-0000-000008650000}"/>
    <cellStyle name="Normal 2 2 5 5 2 16" xfId="24481" xr:uid="{00000000-0005-0000-0000-000009650000}"/>
    <cellStyle name="Normal 2 2 5 5 2 16 2" xfId="24482" xr:uid="{00000000-0005-0000-0000-00000A650000}"/>
    <cellStyle name="Normal 2 2 5 5 2 17" xfId="24483" xr:uid="{00000000-0005-0000-0000-00000B650000}"/>
    <cellStyle name="Normal 2 2 5 5 2 17 2" xfId="24484" xr:uid="{00000000-0005-0000-0000-00000C650000}"/>
    <cellStyle name="Normal 2 2 5 5 2 18" xfId="24485" xr:uid="{00000000-0005-0000-0000-00000D650000}"/>
    <cellStyle name="Normal 2 2 5 5 2 18 2" xfId="24486" xr:uid="{00000000-0005-0000-0000-00000E650000}"/>
    <cellStyle name="Normal 2 2 5 5 2 19" xfId="24487" xr:uid="{00000000-0005-0000-0000-00000F650000}"/>
    <cellStyle name="Normal 2 2 5 5 2 19 2" xfId="24488" xr:uid="{00000000-0005-0000-0000-000010650000}"/>
    <cellStyle name="Normal 2 2 5 5 2 2" xfId="24489" xr:uid="{00000000-0005-0000-0000-000011650000}"/>
    <cellStyle name="Normal 2 2 5 5 2 2 2" xfId="24490" xr:uid="{00000000-0005-0000-0000-000012650000}"/>
    <cellStyle name="Normal 2 2 5 5 2 20" xfId="24491" xr:uid="{00000000-0005-0000-0000-000013650000}"/>
    <cellStyle name="Normal 2 2 5 5 2 20 2" xfId="24492" xr:uid="{00000000-0005-0000-0000-000014650000}"/>
    <cellStyle name="Normal 2 2 5 5 2 21" xfId="24493" xr:uid="{00000000-0005-0000-0000-000015650000}"/>
    <cellStyle name="Normal 2 2 5 5 2 21 2" xfId="24494" xr:uid="{00000000-0005-0000-0000-000016650000}"/>
    <cellStyle name="Normal 2 2 5 5 2 22" xfId="24495" xr:uid="{00000000-0005-0000-0000-000017650000}"/>
    <cellStyle name="Normal 2 2 5 5 2 3" xfId="24496" xr:uid="{00000000-0005-0000-0000-000018650000}"/>
    <cellStyle name="Normal 2 2 5 5 2 3 2" xfId="24497" xr:uid="{00000000-0005-0000-0000-000019650000}"/>
    <cellStyle name="Normal 2 2 5 5 2 4" xfId="24498" xr:uid="{00000000-0005-0000-0000-00001A650000}"/>
    <cellStyle name="Normal 2 2 5 5 2 4 2" xfId="24499" xr:uid="{00000000-0005-0000-0000-00001B650000}"/>
    <cellStyle name="Normal 2 2 5 5 2 5" xfId="24500" xr:uid="{00000000-0005-0000-0000-00001C650000}"/>
    <cellStyle name="Normal 2 2 5 5 2 5 2" xfId="24501" xr:uid="{00000000-0005-0000-0000-00001D650000}"/>
    <cellStyle name="Normal 2 2 5 5 2 6" xfId="24502" xr:uid="{00000000-0005-0000-0000-00001E650000}"/>
    <cellStyle name="Normal 2 2 5 5 2 6 2" xfId="24503" xr:uid="{00000000-0005-0000-0000-00001F650000}"/>
    <cellStyle name="Normal 2 2 5 5 2 7" xfId="24504" xr:uid="{00000000-0005-0000-0000-000020650000}"/>
    <cellStyle name="Normal 2 2 5 5 2 7 2" xfId="24505" xr:uid="{00000000-0005-0000-0000-000021650000}"/>
    <cellStyle name="Normal 2 2 5 5 2 8" xfId="24506" xr:uid="{00000000-0005-0000-0000-000022650000}"/>
    <cellStyle name="Normal 2 2 5 5 2 8 2" xfId="24507" xr:uid="{00000000-0005-0000-0000-000023650000}"/>
    <cellStyle name="Normal 2 2 5 5 2 9" xfId="24508" xr:uid="{00000000-0005-0000-0000-000024650000}"/>
    <cellStyle name="Normal 2 2 5 5 2 9 2" xfId="24509" xr:uid="{00000000-0005-0000-0000-000025650000}"/>
    <cellStyle name="Normal 2 2 5 5 20" xfId="24510" xr:uid="{00000000-0005-0000-0000-000026650000}"/>
    <cellStyle name="Normal 2 2 5 5 20 2" xfId="24511" xr:uid="{00000000-0005-0000-0000-000027650000}"/>
    <cellStyle name="Normal 2 2 5 5 21" xfId="24512" xr:uid="{00000000-0005-0000-0000-000028650000}"/>
    <cellStyle name="Normal 2 2 5 5 21 2" xfId="24513" xr:uid="{00000000-0005-0000-0000-000029650000}"/>
    <cellStyle name="Normal 2 2 5 5 22" xfId="24514" xr:uid="{00000000-0005-0000-0000-00002A650000}"/>
    <cellStyle name="Normal 2 2 5 5 22 2" xfId="24515" xr:uid="{00000000-0005-0000-0000-00002B650000}"/>
    <cellStyle name="Normal 2 2 5 5 23" xfId="24516" xr:uid="{00000000-0005-0000-0000-00002C650000}"/>
    <cellStyle name="Normal 2 2 5 5 23 2" xfId="24517" xr:uid="{00000000-0005-0000-0000-00002D650000}"/>
    <cellStyle name="Normal 2 2 5 5 24" xfId="24518" xr:uid="{00000000-0005-0000-0000-00002E650000}"/>
    <cellStyle name="Normal 2 2 5 5 3" xfId="24519" xr:uid="{00000000-0005-0000-0000-00002F650000}"/>
    <cellStyle name="Normal 2 2 5 5 3 10" xfId="24520" xr:uid="{00000000-0005-0000-0000-000030650000}"/>
    <cellStyle name="Normal 2 2 5 5 3 10 2" xfId="24521" xr:uid="{00000000-0005-0000-0000-000031650000}"/>
    <cellStyle name="Normal 2 2 5 5 3 11" xfId="24522" xr:uid="{00000000-0005-0000-0000-000032650000}"/>
    <cellStyle name="Normal 2 2 5 5 3 11 2" xfId="24523" xr:uid="{00000000-0005-0000-0000-000033650000}"/>
    <cellStyle name="Normal 2 2 5 5 3 12" xfId="24524" xr:uid="{00000000-0005-0000-0000-000034650000}"/>
    <cellStyle name="Normal 2 2 5 5 3 12 2" xfId="24525" xr:uid="{00000000-0005-0000-0000-000035650000}"/>
    <cellStyle name="Normal 2 2 5 5 3 13" xfId="24526" xr:uid="{00000000-0005-0000-0000-000036650000}"/>
    <cellStyle name="Normal 2 2 5 5 3 13 2" xfId="24527" xr:uid="{00000000-0005-0000-0000-000037650000}"/>
    <cellStyle name="Normal 2 2 5 5 3 14" xfId="24528" xr:uid="{00000000-0005-0000-0000-000038650000}"/>
    <cellStyle name="Normal 2 2 5 5 3 14 2" xfId="24529" xr:uid="{00000000-0005-0000-0000-000039650000}"/>
    <cellStyle name="Normal 2 2 5 5 3 15" xfId="24530" xr:uid="{00000000-0005-0000-0000-00003A650000}"/>
    <cellStyle name="Normal 2 2 5 5 3 15 2" xfId="24531" xr:uid="{00000000-0005-0000-0000-00003B650000}"/>
    <cellStyle name="Normal 2 2 5 5 3 16" xfId="24532" xr:uid="{00000000-0005-0000-0000-00003C650000}"/>
    <cellStyle name="Normal 2 2 5 5 3 16 2" xfId="24533" xr:uid="{00000000-0005-0000-0000-00003D650000}"/>
    <cellStyle name="Normal 2 2 5 5 3 17" xfId="24534" xr:uid="{00000000-0005-0000-0000-00003E650000}"/>
    <cellStyle name="Normal 2 2 5 5 3 17 2" xfId="24535" xr:uid="{00000000-0005-0000-0000-00003F650000}"/>
    <cellStyle name="Normal 2 2 5 5 3 18" xfId="24536" xr:uid="{00000000-0005-0000-0000-000040650000}"/>
    <cellStyle name="Normal 2 2 5 5 3 18 2" xfId="24537" xr:uid="{00000000-0005-0000-0000-000041650000}"/>
    <cellStyle name="Normal 2 2 5 5 3 19" xfId="24538" xr:uid="{00000000-0005-0000-0000-000042650000}"/>
    <cellStyle name="Normal 2 2 5 5 3 19 2" xfId="24539" xr:uid="{00000000-0005-0000-0000-000043650000}"/>
    <cellStyle name="Normal 2 2 5 5 3 2" xfId="24540" xr:uid="{00000000-0005-0000-0000-000044650000}"/>
    <cellStyle name="Normal 2 2 5 5 3 2 2" xfId="24541" xr:uid="{00000000-0005-0000-0000-000045650000}"/>
    <cellStyle name="Normal 2 2 5 5 3 20" xfId="24542" xr:uid="{00000000-0005-0000-0000-000046650000}"/>
    <cellStyle name="Normal 2 2 5 5 3 20 2" xfId="24543" xr:uid="{00000000-0005-0000-0000-000047650000}"/>
    <cellStyle name="Normal 2 2 5 5 3 21" xfId="24544" xr:uid="{00000000-0005-0000-0000-000048650000}"/>
    <cellStyle name="Normal 2 2 5 5 3 21 2" xfId="24545" xr:uid="{00000000-0005-0000-0000-000049650000}"/>
    <cellStyle name="Normal 2 2 5 5 3 22" xfId="24546" xr:uid="{00000000-0005-0000-0000-00004A650000}"/>
    <cellStyle name="Normal 2 2 5 5 3 3" xfId="24547" xr:uid="{00000000-0005-0000-0000-00004B650000}"/>
    <cellStyle name="Normal 2 2 5 5 3 3 2" xfId="24548" xr:uid="{00000000-0005-0000-0000-00004C650000}"/>
    <cellStyle name="Normal 2 2 5 5 3 4" xfId="24549" xr:uid="{00000000-0005-0000-0000-00004D650000}"/>
    <cellStyle name="Normal 2 2 5 5 3 4 2" xfId="24550" xr:uid="{00000000-0005-0000-0000-00004E650000}"/>
    <cellStyle name="Normal 2 2 5 5 3 5" xfId="24551" xr:uid="{00000000-0005-0000-0000-00004F650000}"/>
    <cellStyle name="Normal 2 2 5 5 3 5 2" xfId="24552" xr:uid="{00000000-0005-0000-0000-000050650000}"/>
    <cellStyle name="Normal 2 2 5 5 3 6" xfId="24553" xr:uid="{00000000-0005-0000-0000-000051650000}"/>
    <cellStyle name="Normal 2 2 5 5 3 6 2" xfId="24554" xr:uid="{00000000-0005-0000-0000-000052650000}"/>
    <cellStyle name="Normal 2 2 5 5 3 7" xfId="24555" xr:uid="{00000000-0005-0000-0000-000053650000}"/>
    <cellStyle name="Normal 2 2 5 5 3 7 2" xfId="24556" xr:uid="{00000000-0005-0000-0000-000054650000}"/>
    <cellStyle name="Normal 2 2 5 5 3 8" xfId="24557" xr:uid="{00000000-0005-0000-0000-000055650000}"/>
    <cellStyle name="Normal 2 2 5 5 3 8 2" xfId="24558" xr:uid="{00000000-0005-0000-0000-000056650000}"/>
    <cellStyle name="Normal 2 2 5 5 3 9" xfId="24559" xr:uid="{00000000-0005-0000-0000-000057650000}"/>
    <cellStyle name="Normal 2 2 5 5 3 9 2" xfId="24560" xr:uid="{00000000-0005-0000-0000-000058650000}"/>
    <cellStyle name="Normal 2 2 5 5 4" xfId="24561" xr:uid="{00000000-0005-0000-0000-000059650000}"/>
    <cellStyle name="Normal 2 2 5 5 4 2" xfId="24562" xr:uid="{00000000-0005-0000-0000-00005A650000}"/>
    <cellStyle name="Normal 2 2 5 5 5" xfId="24563" xr:uid="{00000000-0005-0000-0000-00005B650000}"/>
    <cellStyle name="Normal 2 2 5 5 5 2" xfId="24564" xr:uid="{00000000-0005-0000-0000-00005C650000}"/>
    <cellStyle name="Normal 2 2 5 5 6" xfId="24565" xr:uid="{00000000-0005-0000-0000-00005D650000}"/>
    <cellStyle name="Normal 2 2 5 5 6 2" xfId="24566" xr:uid="{00000000-0005-0000-0000-00005E650000}"/>
    <cellStyle name="Normal 2 2 5 5 7" xfId="24567" xr:uid="{00000000-0005-0000-0000-00005F650000}"/>
    <cellStyle name="Normal 2 2 5 5 7 2" xfId="24568" xr:uid="{00000000-0005-0000-0000-000060650000}"/>
    <cellStyle name="Normal 2 2 5 5 8" xfId="24569" xr:uid="{00000000-0005-0000-0000-000061650000}"/>
    <cellStyle name="Normal 2 2 5 5 8 2" xfId="24570" xr:uid="{00000000-0005-0000-0000-000062650000}"/>
    <cellStyle name="Normal 2 2 5 5 9" xfId="24571" xr:uid="{00000000-0005-0000-0000-000063650000}"/>
    <cellStyle name="Normal 2 2 5 5 9 2" xfId="24572" xr:uid="{00000000-0005-0000-0000-000064650000}"/>
    <cellStyle name="Normal 2 2 5 6" xfId="24573" xr:uid="{00000000-0005-0000-0000-000065650000}"/>
    <cellStyle name="Normal 2 2 5 6 10" xfId="24574" xr:uid="{00000000-0005-0000-0000-000066650000}"/>
    <cellStyle name="Normal 2 2 5 6 10 2" xfId="24575" xr:uid="{00000000-0005-0000-0000-000067650000}"/>
    <cellStyle name="Normal 2 2 5 6 11" xfId="24576" xr:uid="{00000000-0005-0000-0000-000068650000}"/>
    <cellStyle name="Normal 2 2 5 6 11 2" xfId="24577" xr:uid="{00000000-0005-0000-0000-000069650000}"/>
    <cellStyle name="Normal 2 2 5 6 12" xfId="24578" xr:uid="{00000000-0005-0000-0000-00006A650000}"/>
    <cellStyle name="Normal 2 2 5 6 12 2" xfId="24579" xr:uid="{00000000-0005-0000-0000-00006B650000}"/>
    <cellStyle name="Normal 2 2 5 6 13" xfId="24580" xr:uid="{00000000-0005-0000-0000-00006C650000}"/>
    <cellStyle name="Normal 2 2 5 6 13 2" xfId="24581" xr:uid="{00000000-0005-0000-0000-00006D650000}"/>
    <cellStyle name="Normal 2 2 5 6 14" xfId="24582" xr:uid="{00000000-0005-0000-0000-00006E650000}"/>
    <cellStyle name="Normal 2 2 5 6 14 2" xfId="24583" xr:uid="{00000000-0005-0000-0000-00006F650000}"/>
    <cellStyle name="Normal 2 2 5 6 15" xfId="24584" xr:uid="{00000000-0005-0000-0000-000070650000}"/>
    <cellStyle name="Normal 2 2 5 6 15 2" xfId="24585" xr:uid="{00000000-0005-0000-0000-000071650000}"/>
    <cellStyle name="Normal 2 2 5 6 16" xfId="24586" xr:uid="{00000000-0005-0000-0000-000072650000}"/>
    <cellStyle name="Normal 2 2 5 6 16 2" xfId="24587" xr:uid="{00000000-0005-0000-0000-000073650000}"/>
    <cellStyle name="Normal 2 2 5 6 17" xfId="24588" xr:uid="{00000000-0005-0000-0000-000074650000}"/>
    <cellStyle name="Normal 2 2 5 6 17 2" xfId="24589" xr:uid="{00000000-0005-0000-0000-000075650000}"/>
    <cellStyle name="Normal 2 2 5 6 18" xfId="24590" xr:uid="{00000000-0005-0000-0000-000076650000}"/>
    <cellStyle name="Normal 2 2 5 6 18 2" xfId="24591" xr:uid="{00000000-0005-0000-0000-000077650000}"/>
    <cellStyle name="Normal 2 2 5 6 19" xfId="24592" xr:uid="{00000000-0005-0000-0000-000078650000}"/>
    <cellStyle name="Normal 2 2 5 6 19 2" xfId="24593" xr:uid="{00000000-0005-0000-0000-000079650000}"/>
    <cellStyle name="Normal 2 2 5 6 2" xfId="24594" xr:uid="{00000000-0005-0000-0000-00007A650000}"/>
    <cellStyle name="Normal 2 2 5 6 2 10" xfId="24595" xr:uid="{00000000-0005-0000-0000-00007B650000}"/>
    <cellStyle name="Normal 2 2 5 6 2 10 2" xfId="24596" xr:uid="{00000000-0005-0000-0000-00007C650000}"/>
    <cellStyle name="Normal 2 2 5 6 2 11" xfId="24597" xr:uid="{00000000-0005-0000-0000-00007D650000}"/>
    <cellStyle name="Normal 2 2 5 6 2 11 2" xfId="24598" xr:uid="{00000000-0005-0000-0000-00007E650000}"/>
    <cellStyle name="Normal 2 2 5 6 2 12" xfId="24599" xr:uid="{00000000-0005-0000-0000-00007F650000}"/>
    <cellStyle name="Normal 2 2 5 6 2 12 2" xfId="24600" xr:uid="{00000000-0005-0000-0000-000080650000}"/>
    <cellStyle name="Normal 2 2 5 6 2 13" xfId="24601" xr:uid="{00000000-0005-0000-0000-000081650000}"/>
    <cellStyle name="Normal 2 2 5 6 2 13 2" xfId="24602" xr:uid="{00000000-0005-0000-0000-000082650000}"/>
    <cellStyle name="Normal 2 2 5 6 2 14" xfId="24603" xr:uid="{00000000-0005-0000-0000-000083650000}"/>
    <cellStyle name="Normal 2 2 5 6 2 14 2" xfId="24604" xr:uid="{00000000-0005-0000-0000-000084650000}"/>
    <cellStyle name="Normal 2 2 5 6 2 15" xfId="24605" xr:uid="{00000000-0005-0000-0000-000085650000}"/>
    <cellStyle name="Normal 2 2 5 6 2 15 2" xfId="24606" xr:uid="{00000000-0005-0000-0000-000086650000}"/>
    <cellStyle name="Normal 2 2 5 6 2 16" xfId="24607" xr:uid="{00000000-0005-0000-0000-000087650000}"/>
    <cellStyle name="Normal 2 2 5 6 2 16 2" xfId="24608" xr:uid="{00000000-0005-0000-0000-000088650000}"/>
    <cellStyle name="Normal 2 2 5 6 2 17" xfId="24609" xr:uid="{00000000-0005-0000-0000-000089650000}"/>
    <cellStyle name="Normal 2 2 5 6 2 17 2" xfId="24610" xr:uid="{00000000-0005-0000-0000-00008A650000}"/>
    <cellStyle name="Normal 2 2 5 6 2 18" xfId="24611" xr:uid="{00000000-0005-0000-0000-00008B650000}"/>
    <cellStyle name="Normal 2 2 5 6 2 18 2" xfId="24612" xr:uid="{00000000-0005-0000-0000-00008C650000}"/>
    <cellStyle name="Normal 2 2 5 6 2 19" xfId="24613" xr:uid="{00000000-0005-0000-0000-00008D650000}"/>
    <cellStyle name="Normal 2 2 5 6 2 19 2" xfId="24614" xr:uid="{00000000-0005-0000-0000-00008E650000}"/>
    <cellStyle name="Normal 2 2 5 6 2 2" xfId="24615" xr:uid="{00000000-0005-0000-0000-00008F650000}"/>
    <cellStyle name="Normal 2 2 5 6 2 2 2" xfId="24616" xr:uid="{00000000-0005-0000-0000-000090650000}"/>
    <cellStyle name="Normal 2 2 5 6 2 20" xfId="24617" xr:uid="{00000000-0005-0000-0000-000091650000}"/>
    <cellStyle name="Normal 2 2 5 6 2 20 2" xfId="24618" xr:uid="{00000000-0005-0000-0000-000092650000}"/>
    <cellStyle name="Normal 2 2 5 6 2 21" xfId="24619" xr:uid="{00000000-0005-0000-0000-000093650000}"/>
    <cellStyle name="Normal 2 2 5 6 2 21 2" xfId="24620" xr:uid="{00000000-0005-0000-0000-000094650000}"/>
    <cellStyle name="Normal 2 2 5 6 2 22" xfId="24621" xr:uid="{00000000-0005-0000-0000-000095650000}"/>
    <cellStyle name="Normal 2 2 5 6 2 3" xfId="24622" xr:uid="{00000000-0005-0000-0000-000096650000}"/>
    <cellStyle name="Normal 2 2 5 6 2 3 2" xfId="24623" xr:uid="{00000000-0005-0000-0000-000097650000}"/>
    <cellStyle name="Normal 2 2 5 6 2 4" xfId="24624" xr:uid="{00000000-0005-0000-0000-000098650000}"/>
    <cellStyle name="Normal 2 2 5 6 2 4 2" xfId="24625" xr:uid="{00000000-0005-0000-0000-000099650000}"/>
    <cellStyle name="Normal 2 2 5 6 2 5" xfId="24626" xr:uid="{00000000-0005-0000-0000-00009A650000}"/>
    <cellStyle name="Normal 2 2 5 6 2 5 2" xfId="24627" xr:uid="{00000000-0005-0000-0000-00009B650000}"/>
    <cellStyle name="Normal 2 2 5 6 2 6" xfId="24628" xr:uid="{00000000-0005-0000-0000-00009C650000}"/>
    <cellStyle name="Normal 2 2 5 6 2 6 2" xfId="24629" xr:uid="{00000000-0005-0000-0000-00009D650000}"/>
    <cellStyle name="Normal 2 2 5 6 2 7" xfId="24630" xr:uid="{00000000-0005-0000-0000-00009E650000}"/>
    <cellStyle name="Normal 2 2 5 6 2 7 2" xfId="24631" xr:uid="{00000000-0005-0000-0000-00009F650000}"/>
    <cellStyle name="Normal 2 2 5 6 2 8" xfId="24632" xr:uid="{00000000-0005-0000-0000-0000A0650000}"/>
    <cellStyle name="Normal 2 2 5 6 2 8 2" xfId="24633" xr:uid="{00000000-0005-0000-0000-0000A1650000}"/>
    <cellStyle name="Normal 2 2 5 6 2 9" xfId="24634" xr:uid="{00000000-0005-0000-0000-0000A2650000}"/>
    <cellStyle name="Normal 2 2 5 6 2 9 2" xfId="24635" xr:uid="{00000000-0005-0000-0000-0000A3650000}"/>
    <cellStyle name="Normal 2 2 5 6 20" xfId="24636" xr:uid="{00000000-0005-0000-0000-0000A4650000}"/>
    <cellStyle name="Normal 2 2 5 6 20 2" xfId="24637" xr:uid="{00000000-0005-0000-0000-0000A5650000}"/>
    <cellStyle name="Normal 2 2 5 6 21" xfId="24638" xr:uid="{00000000-0005-0000-0000-0000A6650000}"/>
    <cellStyle name="Normal 2 2 5 6 21 2" xfId="24639" xr:uid="{00000000-0005-0000-0000-0000A7650000}"/>
    <cellStyle name="Normal 2 2 5 6 22" xfId="24640" xr:uid="{00000000-0005-0000-0000-0000A8650000}"/>
    <cellStyle name="Normal 2 2 5 6 22 2" xfId="24641" xr:uid="{00000000-0005-0000-0000-0000A9650000}"/>
    <cellStyle name="Normal 2 2 5 6 23" xfId="24642" xr:uid="{00000000-0005-0000-0000-0000AA650000}"/>
    <cellStyle name="Normal 2 2 5 6 23 2" xfId="24643" xr:uid="{00000000-0005-0000-0000-0000AB650000}"/>
    <cellStyle name="Normal 2 2 5 6 24" xfId="24644" xr:uid="{00000000-0005-0000-0000-0000AC650000}"/>
    <cellStyle name="Normal 2 2 5 6 3" xfId="24645" xr:uid="{00000000-0005-0000-0000-0000AD650000}"/>
    <cellStyle name="Normal 2 2 5 6 3 10" xfId="24646" xr:uid="{00000000-0005-0000-0000-0000AE650000}"/>
    <cellStyle name="Normal 2 2 5 6 3 10 2" xfId="24647" xr:uid="{00000000-0005-0000-0000-0000AF650000}"/>
    <cellStyle name="Normal 2 2 5 6 3 11" xfId="24648" xr:uid="{00000000-0005-0000-0000-0000B0650000}"/>
    <cellStyle name="Normal 2 2 5 6 3 11 2" xfId="24649" xr:uid="{00000000-0005-0000-0000-0000B1650000}"/>
    <cellStyle name="Normal 2 2 5 6 3 12" xfId="24650" xr:uid="{00000000-0005-0000-0000-0000B2650000}"/>
    <cellStyle name="Normal 2 2 5 6 3 12 2" xfId="24651" xr:uid="{00000000-0005-0000-0000-0000B3650000}"/>
    <cellStyle name="Normal 2 2 5 6 3 13" xfId="24652" xr:uid="{00000000-0005-0000-0000-0000B4650000}"/>
    <cellStyle name="Normal 2 2 5 6 3 13 2" xfId="24653" xr:uid="{00000000-0005-0000-0000-0000B5650000}"/>
    <cellStyle name="Normal 2 2 5 6 3 14" xfId="24654" xr:uid="{00000000-0005-0000-0000-0000B6650000}"/>
    <cellStyle name="Normal 2 2 5 6 3 14 2" xfId="24655" xr:uid="{00000000-0005-0000-0000-0000B7650000}"/>
    <cellStyle name="Normal 2 2 5 6 3 15" xfId="24656" xr:uid="{00000000-0005-0000-0000-0000B8650000}"/>
    <cellStyle name="Normal 2 2 5 6 3 15 2" xfId="24657" xr:uid="{00000000-0005-0000-0000-0000B9650000}"/>
    <cellStyle name="Normal 2 2 5 6 3 16" xfId="24658" xr:uid="{00000000-0005-0000-0000-0000BA650000}"/>
    <cellStyle name="Normal 2 2 5 6 3 16 2" xfId="24659" xr:uid="{00000000-0005-0000-0000-0000BB650000}"/>
    <cellStyle name="Normal 2 2 5 6 3 17" xfId="24660" xr:uid="{00000000-0005-0000-0000-0000BC650000}"/>
    <cellStyle name="Normal 2 2 5 6 3 17 2" xfId="24661" xr:uid="{00000000-0005-0000-0000-0000BD650000}"/>
    <cellStyle name="Normal 2 2 5 6 3 18" xfId="24662" xr:uid="{00000000-0005-0000-0000-0000BE650000}"/>
    <cellStyle name="Normal 2 2 5 6 3 18 2" xfId="24663" xr:uid="{00000000-0005-0000-0000-0000BF650000}"/>
    <cellStyle name="Normal 2 2 5 6 3 19" xfId="24664" xr:uid="{00000000-0005-0000-0000-0000C0650000}"/>
    <cellStyle name="Normal 2 2 5 6 3 19 2" xfId="24665" xr:uid="{00000000-0005-0000-0000-0000C1650000}"/>
    <cellStyle name="Normal 2 2 5 6 3 2" xfId="24666" xr:uid="{00000000-0005-0000-0000-0000C2650000}"/>
    <cellStyle name="Normal 2 2 5 6 3 2 2" xfId="24667" xr:uid="{00000000-0005-0000-0000-0000C3650000}"/>
    <cellStyle name="Normal 2 2 5 6 3 20" xfId="24668" xr:uid="{00000000-0005-0000-0000-0000C4650000}"/>
    <cellStyle name="Normal 2 2 5 6 3 20 2" xfId="24669" xr:uid="{00000000-0005-0000-0000-0000C5650000}"/>
    <cellStyle name="Normal 2 2 5 6 3 21" xfId="24670" xr:uid="{00000000-0005-0000-0000-0000C6650000}"/>
    <cellStyle name="Normal 2 2 5 6 3 21 2" xfId="24671" xr:uid="{00000000-0005-0000-0000-0000C7650000}"/>
    <cellStyle name="Normal 2 2 5 6 3 22" xfId="24672" xr:uid="{00000000-0005-0000-0000-0000C8650000}"/>
    <cellStyle name="Normal 2 2 5 6 3 3" xfId="24673" xr:uid="{00000000-0005-0000-0000-0000C9650000}"/>
    <cellStyle name="Normal 2 2 5 6 3 3 2" xfId="24674" xr:uid="{00000000-0005-0000-0000-0000CA650000}"/>
    <cellStyle name="Normal 2 2 5 6 3 4" xfId="24675" xr:uid="{00000000-0005-0000-0000-0000CB650000}"/>
    <cellStyle name="Normal 2 2 5 6 3 4 2" xfId="24676" xr:uid="{00000000-0005-0000-0000-0000CC650000}"/>
    <cellStyle name="Normal 2 2 5 6 3 5" xfId="24677" xr:uid="{00000000-0005-0000-0000-0000CD650000}"/>
    <cellStyle name="Normal 2 2 5 6 3 5 2" xfId="24678" xr:uid="{00000000-0005-0000-0000-0000CE650000}"/>
    <cellStyle name="Normal 2 2 5 6 3 6" xfId="24679" xr:uid="{00000000-0005-0000-0000-0000CF650000}"/>
    <cellStyle name="Normal 2 2 5 6 3 6 2" xfId="24680" xr:uid="{00000000-0005-0000-0000-0000D0650000}"/>
    <cellStyle name="Normal 2 2 5 6 3 7" xfId="24681" xr:uid="{00000000-0005-0000-0000-0000D1650000}"/>
    <cellStyle name="Normal 2 2 5 6 3 7 2" xfId="24682" xr:uid="{00000000-0005-0000-0000-0000D2650000}"/>
    <cellStyle name="Normal 2 2 5 6 3 8" xfId="24683" xr:uid="{00000000-0005-0000-0000-0000D3650000}"/>
    <cellStyle name="Normal 2 2 5 6 3 8 2" xfId="24684" xr:uid="{00000000-0005-0000-0000-0000D4650000}"/>
    <cellStyle name="Normal 2 2 5 6 3 9" xfId="24685" xr:uid="{00000000-0005-0000-0000-0000D5650000}"/>
    <cellStyle name="Normal 2 2 5 6 3 9 2" xfId="24686" xr:uid="{00000000-0005-0000-0000-0000D6650000}"/>
    <cellStyle name="Normal 2 2 5 6 4" xfId="24687" xr:uid="{00000000-0005-0000-0000-0000D7650000}"/>
    <cellStyle name="Normal 2 2 5 6 4 2" xfId="24688" xr:uid="{00000000-0005-0000-0000-0000D8650000}"/>
    <cellStyle name="Normal 2 2 5 6 5" xfId="24689" xr:uid="{00000000-0005-0000-0000-0000D9650000}"/>
    <cellStyle name="Normal 2 2 5 6 5 2" xfId="24690" xr:uid="{00000000-0005-0000-0000-0000DA650000}"/>
    <cellStyle name="Normal 2 2 5 6 6" xfId="24691" xr:uid="{00000000-0005-0000-0000-0000DB650000}"/>
    <cellStyle name="Normal 2 2 5 6 6 2" xfId="24692" xr:uid="{00000000-0005-0000-0000-0000DC650000}"/>
    <cellStyle name="Normal 2 2 5 6 7" xfId="24693" xr:uid="{00000000-0005-0000-0000-0000DD650000}"/>
    <cellStyle name="Normal 2 2 5 6 7 2" xfId="24694" xr:uid="{00000000-0005-0000-0000-0000DE650000}"/>
    <cellStyle name="Normal 2 2 5 6 8" xfId="24695" xr:uid="{00000000-0005-0000-0000-0000DF650000}"/>
    <cellStyle name="Normal 2 2 5 6 8 2" xfId="24696" xr:uid="{00000000-0005-0000-0000-0000E0650000}"/>
    <cellStyle name="Normal 2 2 5 6 9" xfId="24697" xr:uid="{00000000-0005-0000-0000-0000E1650000}"/>
    <cellStyle name="Normal 2 2 5 6 9 2" xfId="24698" xr:uid="{00000000-0005-0000-0000-0000E2650000}"/>
    <cellStyle name="Normal 2 2 5 7" xfId="24699" xr:uid="{00000000-0005-0000-0000-0000E3650000}"/>
    <cellStyle name="Normal 2 2 5 7 10" xfId="24700" xr:uid="{00000000-0005-0000-0000-0000E4650000}"/>
    <cellStyle name="Normal 2 2 5 7 10 2" xfId="24701" xr:uid="{00000000-0005-0000-0000-0000E5650000}"/>
    <cellStyle name="Normal 2 2 5 7 11" xfId="24702" xr:uid="{00000000-0005-0000-0000-0000E6650000}"/>
    <cellStyle name="Normal 2 2 5 7 11 2" xfId="24703" xr:uid="{00000000-0005-0000-0000-0000E7650000}"/>
    <cellStyle name="Normal 2 2 5 7 12" xfId="24704" xr:uid="{00000000-0005-0000-0000-0000E8650000}"/>
    <cellStyle name="Normal 2 2 5 7 12 2" xfId="24705" xr:uid="{00000000-0005-0000-0000-0000E9650000}"/>
    <cellStyle name="Normal 2 2 5 7 13" xfId="24706" xr:uid="{00000000-0005-0000-0000-0000EA650000}"/>
    <cellStyle name="Normal 2 2 5 7 13 2" xfId="24707" xr:uid="{00000000-0005-0000-0000-0000EB650000}"/>
    <cellStyle name="Normal 2 2 5 7 14" xfId="24708" xr:uid="{00000000-0005-0000-0000-0000EC650000}"/>
    <cellStyle name="Normal 2 2 5 7 14 2" xfId="24709" xr:uid="{00000000-0005-0000-0000-0000ED650000}"/>
    <cellStyle name="Normal 2 2 5 7 15" xfId="24710" xr:uid="{00000000-0005-0000-0000-0000EE650000}"/>
    <cellStyle name="Normal 2 2 5 7 15 2" xfId="24711" xr:uid="{00000000-0005-0000-0000-0000EF650000}"/>
    <cellStyle name="Normal 2 2 5 7 16" xfId="24712" xr:uid="{00000000-0005-0000-0000-0000F0650000}"/>
    <cellStyle name="Normal 2 2 5 7 16 2" xfId="24713" xr:uid="{00000000-0005-0000-0000-0000F1650000}"/>
    <cellStyle name="Normal 2 2 5 7 17" xfId="24714" xr:uid="{00000000-0005-0000-0000-0000F2650000}"/>
    <cellStyle name="Normal 2 2 5 7 17 2" xfId="24715" xr:uid="{00000000-0005-0000-0000-0000F3650000}"/>
    <cellStyle name="Normal 2 2 5 7 18" xfId="24716" xr:uid="{00000000-0005-0000-0000-0000F4650000}"/>
    <cellStyle name="Normal 2 2 5 7 18 2" xfId="24717" xr:uid="{00000000-0005-0000-0000-0000F5650000}"/>
    <cellStyle name="Normal 2 2 5 7 19" xfId="24718" xr:uid="{00000000-0005-0000-0000-0000F6650000}"/>
    <cellStyle name="Normal 2 2 5 7 19 2" xfId="24719" xr:uid="{00000000-0005-0000-0000-0000F7650000}"/>
    <cellStyle name="Normal 2 2 5 7 2" xfId="24720" xr:uid="{00000000-0005-0000-0000-0000F8650000}"/>
    <cellStyle name="Normal 2 2 5 7 2 2" xfId="24721" xr:uid="{00000000-0005-0000-0000-0000F9650000}"/>
    <cellStyle name="Normal 2 2 5 7 20" xfId="24722" xr:uid="{00000000-0005-0000-0000-0000FA650000}"/>
    <cellStyle name="Normal 2 2 5 7 20 2" xfId="24723" xr:uid="{00000000-0005-0000-0000-0000FB650000}"/>
    <cellStyle name="Normal 2 2 5 7 21" xfId="24724" xr:uid="{00000000-0005-0000-0000-0000FC650000}"/>
    <cellStyle name="Normal 2 2 5 7 21 2" xfId="24725" xr:uid="{00000000-0005-0000-0000-0000FD650000}"/>
    <cellStyle name="Normal 2 2 5 7 22" xfId="24726" xr:uid="{00000000-0005-0000-0000-0000FE650000}"/>
    <cellStyle name="Normal 2 2 5 7 3" xfId="24727" xr:uid="{00000000-0005-0000-0000-0000FF650000}"/>
    <cellStyle name="Normal 2 2 5 7 3 2" xfId="24728" xr:uid="{00000000-0005-0000-0000-000000660000}"/>
    <cellStyle name="Normal 2 2 5 7 4" xfId="24729" xr:uid="{00000000-0005-0000-0000-000001660000}"/>
    <cellStyle name="Normal 2 2 5 7 4 2" xfId="24730" xr:uid="{00000000-0005-0000-0000-000002660000}"/>
    <cellStyle name="Normal 2 2 5 7 5" xfId="24731" xr:uid="{00000000-0005-0000-0000-000003660000}"/>
    <cellStyle name="Normal 2 2 5 7 5 2" xfId="24732" xr:uid="{00000000-0005-0000-0000-000004660000}"/>
    <cellStyle name="Normal 2 2 5 7 6" xfId="24733" xr:uid="{00000000-0005-0000-0000-000005660000}"/>
    <cellStyle name="Normal 2 2 5 7 6 2" xfId="24734" xr:uid="{00000000-0005-0000-0000-000006660000}"/>
    <cellStyle name="Normal 2 2 5 7 7" xfId="24735" xr:uid="{00000000-0005-0000-0000-000007660000}"/>
    <cellStyle name="Normal 2 2 5 7 7 2" xfId="24736" xr:uid="{00000000-0005-0000-0000-000008660000}"/>
    <cellStyle name="Normal 2 2 5 7 8" xfId="24737" xr:uid="{00000000-0005-0000-0000-000009660000}"/>
    <cellStyle name="Normal 2 2 5 7 8 2" xfId="24738" xr:uid="{00000000-0005-0000-0000-00000A660000}"/>
    <cellStyle name="Normal 2 2 5 7 9" xfId="24739" xr:uid="{00000000-0005-0000-0000-00000B660000}"/>
    <cellStyle name="Normal 2 2 5 7 9 2" xfId="24740" xr:uid="{00000000-0005-0000-0000-00000C660000}"/>
    <cellStyle name="Normal 2 2 5 8" xfId="24741" xr:uid="{00000000-0005-0000-0000-00000D660000}"/>
    <cellStyle name="Normal 2 2 5 8 10" xfId="24742" xr:uid="{00000000-0005-0000-0000-00000E660000}"/>
    <cellStyle name="Normal 2 2 5 8 10 2" xfId="24743" xr:uid="{00000000-0005-0000-0000-00000F660000}"/>
    <cellStyle name="Normal 2 2 5 8 11" xfId="24744" xr:uid="{00000000-0005-0000-0000-000010660000}"/>
    <cellStyle name="Normal 2 2 5 8 11 2" xfId="24745" xr:uid="{00000000-0005-0000-0000-000011660000}"/>
    <cellStyle name="Normal 2 2 5 8 12" xfId="24746" xr:uid="{00000000-0005-0000-0000-000012660000}"/>
    <cellStyle name="Normal 2 2 5 8 12 2" xfId="24747" xr:uid="{00000000-0005-0000-0000-000013660000}"/>
    <cellStyle name="Normal 2 2 5 8 13" xfId="24748" xr:uid="{00000000-0005-0000-0000-000014660000}"/>
    <cellStyle name="Normal 2 2 5 8 13 2" xfId="24749" xr:uid="{00000000-0005-0000-0000-000015660000}"/>
    <cellStyle name="Normal 2 2 5 8 14" xfId="24750" xr:uid="{00000000-0005-0000-0000-000016660000}"/>
    <cellStyle name="Normal 2 2 5 8 14 2" xfId="24751" xr:uid="{00000000-0005-0000-0000-000017660000}"/>
    <cellStyle name="Normal 2 2 5 8 15" xfId="24752" xr:uid="{00000000-0005-0000-0000-000018660000}"/>
    <cellStyle name="Normal 2 2 5 8 15 2" xfId="24753" xr:uid="{00000000-0005-0000-0000-000019660000}"/>
    <cellStyle name="Normal 2 2 5 8 16" xfId="24754" xr:uid="{00000000-0005-0000-0000-00001A660000}"/>
    <cellStyle name="Normal 2 2 5 8 16 2" xfId="24755" xr:uid="{00000000-0005-0000-0000-00001B660000}"/>
    <cellStyle name="Normal 2 2 5 8 17" xfId="24756" xr:uid="{00000000-0005-0000-0000-00001C660000}"/>
    <cellStyle name="Normal 2 2 5 8 17 2" xfId="24757" xr:uid="{00000000-0005-0000-0000-00001D660000}"/>
    <cellStyle name="Normal 2 2 5 8 18" xfId="24758" xr:uid="{00000000-0005-0000-0000-00001E660000}"/>
    <cellStyle name="Normal 2 2 5 8 18 2" xfId="24759" xr:uid="{00000000-0005-0000-0000-00001F660000}"/>
    <cellStyle name="Normal 2 2 5 8 19" xfId="24760" xr:uid="{00000000-0005-0000-0000-000020660000}"/>
    <cellStyle name="Normal 2 2 5 8 19 2" xfId="24761" xr:uid="{00000000-0005-0000-0000-000021660000}"/>
    <cellStyle name="Normal 2 2 5 8 2" xfId="24762" xr:uid="{00000000-0005-0000-0000-000022660000}"/>
    <cellStyle name="Normal 2 2 5 8 2 2" xfId="24763" xr:uid="{00000000-0005-0000-0000-000023660000}"/>
    <cellStyle name="Normal 2 2 5 8 20" xfId="24764" xr:uid="{00000000-0005-0000-0000-000024660000}"/>
    <cellStyle name="Normal 2 2 5 8 20 2" xfId="24765" xr:uid="{00000000-0005-0000-0000-000025660000}"/>
    <cellStyle name="Normal 2 2 5 8 21" xfId="24766" xr:uid="{00000000-0005-0000-0000-000026660000}"/>
    <cellStyle name="Normal 2 2 5 8 21 2" xfId="24767" xr:uid="{00000000-0005-0000-0000-000027660000}"/>
    <cellStyle name="Normal 2 2 5 8 22" xfId="24768" xr:uid="{00000000-0005-0000-0000-000028660000}"/>
    <cellStyle name="Normal 2 2 5 8 3" xfId="24769" xr:uid="{00000000-0005-0000-0000-000029660000}"/>
    <cellStyle name="Normal 2 2 5 8 3 2" xfId="24770" xr:uid="{00000000-0005-0000-0000-00002A660000}"/>
    <cellStyle name="Normal 2 2 5 8 4" xfId="24771" xr:uid="{00000000-0005-0000-0000-00002B660000}"/>
    <cellStyle name="Normal 2 2 5 8 4 2" xfId="24772" xr:uid="{00000000-0005-0000-0000-00002C660000}"/>
    <cellStyle name="Normal 2 2 5 8 5" xfId="24773" xr:uid="{00000000-0005-0000-0000-00002D660000}"/>
    <cellStyle name="Normal 2 2 5 8 5 2" xfId="24774" xr:uid="{00000000-0005-0000-0000-00002E660000}"/>
    <cellStyle name="Normal 2 2 5 8 6" xfId="24775" xr:uid="{00000000-0005-0000-0000-00002F660000}"/>
    <cellStyle name="Normal 2 2 5 8 6 2" xfId="24776" xr:uid="{00000000-0005-0000-0000-000030660000}"/>
    <cellStyle name="Normal 2 2 5 8 7" xfId="24777" xr:uid="{00000000-0005-0000-0000-000031660000}"/>
    <cellStyle name="Normal 2 2 5 8 7 2" xfId="24778" xr:uid="{00000000-0005-0000-0000-000032660000}"/>
    <cellStyle name="Normal 2 2 5 8 8" xfId="24779" xr:uid="{00000000-0005-0000-0000-000033660000}"/>
    <cellStyle name="Normal 2 2 5 8 8 2" xfId="24780" xr:uid="{00000000-0005-0000-0000-000034660000}"/>
    <cellStyle name="Normal 2 2 5 8 9" xfId="24781" xr:uid="{00000000-0005-0000-0000-000035660000}"/>
    <cellStyle name="Normal 2 2 5 8 9 2" xfId="24782" xr:uid="{00000000-0005-0000-0000-000036660000}"/>
    <cellStyle name="Normal 2 2 5 9" xfId="24783" xr:uid="{00000000-0005-0000-0000-000037660000}"/>
    <cellStyle name="Normal 2 2 5 9 2" xfId="24784" xr:uid="{00000000-0005-0000-0000-000038660000}"/>
    <cellStyle name="Normal 2 2 6" xfId="24785" xr:uid="{00000000-0005-0000-0000-000039660000}"/>
    <cellStyle name="Normal 2 2 6 10" xfId="24786" xr:uid="{00000000-0005-0000-0000-00003A660000}"/>
    <cellStyle name="Normal 2 2 6 10 2" xfId="24787" xr:uid="{00000000-0005-0000-0000-00003B660000}"/>
    <cellStyle name="Normal 2 2 6 11" xfId="24788" xr:uid="{00000000-0005-0000-0000-00003C660000}"/>
    <cellStyle name="Normal 2 2 6 11 2" xfId="24789" xr:uid="{00000000-0005-0000-0000-00003D660000}"/>
    <cellStyle name="Normal 2 2 6 12" xfId="24790" xr:uid="{00000000-0005-0000-0000-00003E660000}"/>
    <cellStyle name="Normal 2 2 6 12 2" xfId="24791" xr:uid="{00000000-0005-0000-0000-00003F660000}"/>
    <cellStyle name="Normal 2 2 6 13" xfId="24792" xr:uid="{00000000-0005-0000-0000-000040660000}"/>
    <cellStyle name="Normal 2 2 6 13 2" xfId="24793" xr:uid="{00000000-0005-0000-0000-000041660000}"/>
    <cellStyle name="Normal 2 2 6 14" xfId="24794" xr:uid="{00000000-0005-0000-0000-000042660000}"/>
    <cellStyle name="Normal 2 2 6 14 2" xfId="24795" xr:uid="{00000000-0005-0000-0000-000043660000}"/>
    <cellStyle name="Normal 2 2 6 15" xfId="24796" xr:uid="{00000000-0005-0000-0000-000044660000}"/>
    <cellStyle name="Normal 2 2 6 15 2" xfId="24797" xr:uid="{00000000-0005-0000-0000-000045660000}"/>
    <cellStyle name="Normal 2 2 6 16" xfId="24798" xr:uid="{00000000-0005-0000-0000-000046660000}"/>
    <cellStyle name="Normal 2 2 6 16 2" xfId="24799" xr:uid="{00000000-0005-0000-0000-000047660000}"/>
    <cellStyle name="Normal 2 2 6 17" xfId="24800" xr:uid="{00000000-0005-0000-0000-000048660000}"/>
    <cellStyle name="Normal 2 2 6 17 2" xfId="24801" xr:uid="{00000000-0005-0000-0000-000049660000}"/>
    <cellStyle name="Normal 2 2 6 18" xfId="24802" xr:uid="{00000000-0005-0000-0000-00004A660000}"/>
    <cellStyle name="Normal 2 2 6 18 2" xfId="24803" xr:uid="{00000000-0005-0000-0000-00004B660000}"/>
    <cellStyle name="Normal 2 2 6 19" xfId="24804" xr:uid="{00000000-0005-0000-0000-00004C660000}"/>
    <cellStyle name="Normal 2 2 6 19 2" xfId="24805" xr:uid="{00000000-0005-0000-0000-00004D660000}"/>
    <cellStyle name="Normal 2 2 6 2" xfId="24806" xr:uid="{00000000-0005-0000-0000-00004E660000}"/>
    <cellStyle name="Normal 2 2 6 2 10" xfId="24807" xr:uid="{00000000-0005-0000-0000-00004F660000}"/>
    <cellStyle name="Normal 2 2 6 2 10 2" xfId="24808" xr:uid="{00000000-0005-0000-0000-000050660000}"/>
    <cellStyle name="Normal 2 2 6 2 11" xfId="24809" xr:uid="{00000000-0005-0000-0000-000051660000}"/>
    <cellStyle name="Normal 2 2 6 2 11 2" xfId="24810" xr:uid="{00000000-0005-0000-0000-000052660000}"/>
    <cellStyle name="Normal 2 2 6 2 12" xfId="24811" xr:uid="{00000000-0005-0000-0000-000053660000}"/>
    <cellStyle name="Normal 2 2 6 2 12 2" xfId="24812" xr:uid="{00000000-0005-0000-0000-000054660000}"/>
    <cellStyle name="Normal 2 2 6 2 13" xfId="24813" xr:uid="{00000000-0005-0000-0000-000055660000}"/>
    <cellStyle name="Normal 2 2 6 2 13 2" xfId="24814" xr:uid="{00000000-0005-0000-0000-000056660000}"/>
    <cellStyle name="Normal 2 2 6 2 14" xfId="24815" xr:uid="{00000000-0005-0000-0000-000057660000}"/>
    <cellStyle name="Normal 2 2 6 2 14 2" xfId="24816" xr:uid="{00000000-0005-0000-0000-000058660000}"/>
    <cellStyle name="Normal 2 2 6 2 15" xfId="24817" xr:uid="{00000000-0005-0000-0000-000059660000}"/>
    <cellStyle name="Normal 2 2 6 2 15 2" xfId="24818" xr:uid="{00000000-0005-0000-0000-00005A660000}"/>
    <cellStyle name="Normal 2 2 6 2 16" xfId="24819" xr:uid="{00000000-0005-0000-0000-00005B660000}"/>
    <cellStyle name="Normal 2 2 6 2 16 2" xfId="24820" xr:uid="{00000000-0005-0000-0000-00005C660000}"/>
    <cellStyle name="Normal 2 2 6 2 17" xfId="24821" xr:uid="{00000000-0005-0000-0000-00005D660000}"/>
    <cellStyle name="Normal 2 2 6 2 17 2" xfId="24822" xr:uid="{00000000-0005-0000-0000-00005E660000}"/>
    <cellStyle name="Normal 2 2 6 2 18" xfId="24823" xr:uid="{00000000-0005-0000-0000-00005F660000}"/>
    <cellStyle name="Normal 2 2 6 2 18 2" xfId="24824" xr:uid="{00000000-0005-0000-0000-000060660000}"/>
    <cellStyle name="Normal 2 2 6 2 19" xfId="24825" xr:uid="{00000000-0005-0000-0000-000061660000}"/>
    <cellStyle name="Normal 2 2 6 2 19 2" xfId="24826" xr:uid="{00000000-0005-0000-0000-000062660000}"/>
    <cellStyle name="Normal 2 2 6 2 2" xfId="24827" xr:uid="{00000000-0005-0000-0000-000063660000}"/>
    <cellStyle name="Normal 2 2 6 2 2 10" xfId="24828" xr:uid="{00000000-0005-0000-0000-000064660000}"/>
    <cellStyle name="Normal 2 2 6 2 2 10 2" xfId="24829" xr:uid="{00000000-0005-0000-0000-000065660000}"/>
    <cellStyle name="Normal 2 2 6 2 2 11" xfId="24830" xr:uid="{00000000-0005-0000-0000-000066660000}"/>
    <cellStyle name="Normal 2 2 6 2 2 11 2" xfId="24831" xr:uid="{00000000-0005-0000-0000-000067660000}"/>
    <cellStyle name="Normal 2 2 6 2 2 12" xfId="24832" xr:uid="{00000000-0005-0000-0000-000068660000}"/>
    <cellStyle name="Normal 2 2 6 2 2 12 2" xfId="24833" xr:uid="{00000000-0005-0000-0000-000069660000}"/>
    <cellStyle name="Normal 2 2 6 2 2 13" xfId="24834" xr:uid="{00000000-0005-0000-0000-00006A660000}"/>
    <cellStyle name="Normal 2 2 6 2 2 13 2" xfId="24835" xr:uid="{00000000-0005-0000-0000-00006B660000}"/>
    <cellStyle name="Normal 2 2 6 2 2 14" xfId="24836" xr:uid="{00000000-0005-0000-0000-00006C660000}"/>
    <cellStyle name="Normal 2 2 6 2 2 14 2" xfId="24837" xr:uid="{00000000-0005-0000-0000-00006D660000}"/>
    <cellStyle name="Normal 2 2 6 2 2 15" xfId="24838" xr:uid="{00000000-0005-0000-0000-00006E660000}"/>
    <cellStyle name="Normal 2 2 6 2 2 15 2" xfId="24839" xr:uid="{00000000-0005-0000-0000-00006F660000}"/>
    <cellStyle name="Normal 2 2 6 2 2 16" xfId="24840" xr:uid="{00000000-0005-0000-0000-000070660000}"/>
    <cellStyle name="Normal 2 2 6 2 2 16 2" xfId="24841" xr:uid="{00000000-0005-0000-0000-000071660000}"/>
    <cellStyle name="Normal 2 2 6 2 2 17" xfId="24842" xr:uid="{00000000-0005-0000-0000-000072660000}"/>
    <cellStyle name="Normal 2 2 6 2 2 17 2" xfId="24843" xr:uid="{00000000-0005-0000-0000-000073660000}"/>
    <cellStyle name="Normal 2 2 6 2 2 18" xfId="24844" xr:uid="{00000000-0005-0000-0000-000074660000}"/>
    <cellStyle name="Normal 2 2 6 2 2 18 2" xfId="24845" xr:uid="{00000000-0005-0000-0000-000075660000}"/>
    <cellStyle name="Normal 2 2 6 2 2 19" xfId="24846" xr:uid="{00000000-0005-0000-0000-000076660000}"/>
    <cellStyle name="Normal 2 2 6 2 2 19 2" xfId="24847" xr:uid="{00000000-0005-0000-0000-000077660000}"/>
    <cellStyle name="Normal 2 2 6 2 2 2" xfId="24848" xr:uid="{00000000-0005-0000-0000-000078660000}"/>
    <cellStyle name="Normal 2 2 6 2 2 2 10" xfId="24849" xr:uid="{00000000-0005-0000-0000-000079660000}"/>
    <cellStyle name="Normal 2 2 6 2 2 2 10 2" xfId="24850" xr:uid="{00000000-0005-0000-0000-00007A660000}"/>
    <cellStyle name="Normal 2 2 6 2 2 2 11" xfId="24851" xr:uid="{00000000-0005-0000-0000-00007B660000}"/>
    <cellStyle name="Normal 2 2 6 2 2 2 11 2" xfId="24852" xr:uid="{00000000-0005-0000-0000-00007C660000}"/>
    <cellStyle name="Normal 2 2 6 2 2 2 12" xfId="24853" xr:uid="{00000000-0005-0000-0000-00007D660000}"/>
    <cellStyle name="Normal 2 2 6 2 2 2 12 2" xfId="24854" xr:uid="{00000000-0005-0000-0000-00007E660000}"/>
    <cellStyle name="Normal 2 2 6 2 2 2 13" xfId="24855" xr:uid="{00000000-0005-0000-0000-00007F660000}"/>
    <cellStyle name="Normal 2 2 6 2 2 2 13 2" xfId="24856" xr:uid="{00000000-0005-0000-0000-000080660000}"/>
    <cellStyle name="Normal 2 2 6 2 2 2 14" xfId="24857" xr:uid="{00000000-0005-0000-0000-000081660000}"/>
    <cellStyle name="Normal 2 2 6 2 2 2 14 2" xfId="24858" xr:uid="{00000000-0005-0000-0000-000082660000}"/>
    <cellStyle name="Normal 2 2 6 2 2 2 15" xfId="24859" xr:uid="{00000000-0005-0000-0000-000083660000}"/>
    <cellStyle name="Normal 2 2 6 2 2 2 15 2" xfId="24860" xr:uid="{00000000-0005-0000-0000-000084660000}"/>
    <cellStyle name="Normal 2 2 6 2 2 2 16" xfId="24861" xr:uid="{00000000-0005-0000-0000-000085660000}"/>
    <cellStyle name="Normal 2 2 6 2 2 2 16 2" xfId="24862" xr:uid="{00000000-0005-0000-0000-000086660000}"/>
    <cellStyle name="Normal 2 2 6 2 2 2 17" xfId="24863" xr:uid="{00000000-0005-0000-0000-000087660000}"/>
    <cellStyle name="Normal 2 2 6 2 2 2 17 2" xfId="24864" xr:uid="{00000000-0005-0000-0000-000088660000}"/>
    <cellStyle name="Normal 2 2 6 2 2 2 18" xfId="24865" xr:uid="{00000000-0005-0000-0000-000089660000}"/>
    <cellStyle name="Normal 2 2 6 2 2 2 18 2" xfId="24866" xr:uid="{00000000-0005-0000-0000-00008A660000}"/>
    <cellStyle name="Normal 2 2 6 2 2 2 19" xfId="24867" xr:uid="{00000000-0005-0000-0000-00008B660000}"/>
    <cellStyle name="Normal 2 2 6 2 2 2 19 2" xfId="24868" xr:uid="{00000000-0005-0000-0000-00008C660000}"/>
    <cellStyle name="Normal 2 2 6 2 2 2 2" xfId="24869" xr:uid="{00000000-0005-0000-0000-00008D660000}"/>
    <cellStyle name="Normal 2 2 6 2 2 2 2 2" xfId="24870" xr:uid="{00000000-0005-0000-0000-00008E660000}"/>
    <cellStyle name="Normal 2 2 6 2 2 2 20" xfId="24871" xr:uid="{00000000-0005-0000-0000-00008F660000}"/>
    <cellStyle name="Normal 2 2 6 2 2 2 20 2" xfId="24872" xr:uid="{00000000-0005-0000-0000-000090660000}"/>
    <cellStyle name="Normal 2 2 6 2 2 2 21" xfId="24873" xr:uid="{00000000-0005-0000-0000-000091660000}"/>
    <cellStyle name="Normal 2 2 6 2 2 2 21 2" xfId="24874" xr:uid="{00000000-0005-0000-0000-000092660000}"/>
    <cellStyle name="Normal 2 2 6 2 2 2 22" xfId="24875" xr:uid="{00000000-0005-0000-0000-000093660000}"/>
    <cellStyle name="Normal 2 2 6 2 2 2 3" xfId="24876" xr:uid="{00000000-0005-0000-0000-000094660000}"/>
    <cellStyle name="Normal 2 2 6 2 2 2 3 2" xfId="24877" xr:uid="{00000000-0005-0000-0000-000095660000}"/>
    <cellStyle name="Normal 2 2 6 2 2 2 4" xfId="24878" xr:uid="{00000000-0005-0000-0000-000096660000}"/>
    <cellStyle name="Normal 2 2 6 2 2 2 4 2" xfId="24879" xr:uid="{00000000-0005-0000-0000-000097660000}"/>
    <cellStyle name="Normal 2 2 6 2 2 2 5" xfId="24880" xr:uid="{00000000-0005-0000-0000-000098660000}"/>
    <cellStyle name="Normal 2 2 6 2 2 2 5 2" xfId="24881" xr:uid="{00000000-0005-0000-0000-000099660000}"/>
    <cellStyle name="Normal 2 2 6 2 2 2 6" xfId="24882" xr:uid="{00000000-0005-0000-0000-00009A660000}"/>
    <cellStyle name="Normal 2 2 6 2 2 2 6 2" xfId="24883" xr:uid="{00000000-0005-0000-0000-00009B660000}"/>
    <cellStyle name="Normal 2 2 6 2 2 2 7" xfId="24884" xr:uid="{00000000-0005-0000-0000-00009C660000}"/>
    <cellStyle name="Normal 2 2 6 2 2 2 7 2" xfId="24885" xr:uid="{00000000-0005-0000-0000-00009D660000}"/>
    <cellStyle name="Normal 2 2 6 2 2 2 8" xfId="24886" xr:uid="{00000000-0005-0000-0000-00009E660000}"/>
    <cellStyle name="Normal 2 2 6 2 2 2 8 2" xfId="24887" xr:uid="{00000000-0005-0000-0000-00009F660000}"/>
    <cellStyle name="Normal 2 2 6 2 2 2 9" xfId="24888" xr:uid="{00000000-0005-0000-0000-0000A0660000}"/>
    <cellStyle name="Normal 2 2 6 2 2 2 9 2" xfId="24889" xr:uid="{00000000-0005-0000-0000-0000A1660000}"/>
    <cellStyle name="Normal 2 2 6 2 2 20" xfId="24890" xr:uid="{00000000-0005-0000-0000-0000A2660000}"/>
    <cellStyle name="Normal 2 2 6 2 2 20 2" xfId="24891" xr:uid="{00000000-0005-0000-0000-0000A3660000}"/>
    <cellStyle name="Normal 2 2 6 2 2 21" xfId="24892" xr:uid="{00000000-0005-0000-0000-0000A4660000}"/>
    <cellStyle name="Normal 2 2 6 2 2 21 2" xfId="24893" xr:uid="{00000000-0005-0000-0000-0000A5660000}"/>
    <cellStyle name="Normal 2 2 6 2 2 22" xfId="24894" xr:uid="{00000000-0005-0000-0000-0000A6660000}"/>
    <cellStyle name="Normal 2 2 6 2 2 22 2" xfId="24895" xr:uid="{00000000-0005-0000-0000-0000A7660000}"/>
    <cellStyle name="Normal 2 2 6 2 2 23" xfId="24896" xr:uid="{00000000-0005-0000-0000-0000A8660000}"/>
    <cellStyle name="Normal 2 2 6 2 2 23 2" xfId="24897" xr:uid="{00000000-0005-0000-0000-0000A9660000}"/>
    <cellStyle name="Normal 2 2 6 2 2 24" xfId="24898" xr:uid="{00000000-0005-0000-0000-0000AA660000}"/>
    <cellStyle name="Normal 2 2 6 2 2 3" xfId="24899" xr:uid="{00000000-0005-0000-0000-0000AB660000}"/>
    <cellStyle name="Normal 2 2 6 2 2 3 10" xfId="24900" xr:uid="{00000000-0005-0000-0000-0000AC660000}"/>
    <cellStyle name="Normal 2 2 6 2 2 3 10 2" xfId="24901" xr:uid="{00000000-0005-0000-0000-0000AD660000}"/>
    <cellStyle name="Normal 2 2 6 2 2 3 11" xfId="24902" xr:uid="{00000000-0005-0000-0000-0000AE660000}"/>
    <cellStyle name="Normal 2 2 6 2 2 3 11 2" xfId="24903" xr:uid="{00000000-0005-0000-0000-0000AF660000}"/>
    <cellStyle name="Normal 2 2 6 2 2 3 12" xfId="24904" xr:uid="{00000000-0005-0000-0000-0000B0660000}"/>
    <cellStyle name="Normal 2 2 6 2 2 3 12 2" xfId="24905" xr:uid="{00000000-0005-0000-0000-0000B1660000}"/>
    <cellStyle name="Normal 2 2 6 2 2 3 13" xfId="24906" xr:uid="{00000000-0005-0000-0000-0000B2660000}"/>
    <cellStyle name="Normal 2 2 6 2 2 3 13 2" xfId="24907" xr:uid="{00000000-0005-0000-0000-0000B3660000}"/>
    <cellStyle name="Normal 2 2 6 2 2 3 14" xfId="24908" xr:uid="{00000000-0005-0000-0000-0000B4660000}"/>
    <cellStyle name="Normal 2 2 6 2 2 3 14 2" xfId="24909" xr:uid="{00000000-0005-0000-0000-0000B5660000}"/>
    <cellStyle name="Normal 2 2 6 2 2 3 15" xfId="24910" xr:uid="{00000000-0005-0000-0000-0000B6660000}"/>
    <cellStyle name="Normal 2 2 6 2 2 3 15 2" xfId="24911" xr:uid="{00000000-0005-0000-0000-0000B7660000}"/>
    <cellStyle name="Normal 2 2 6 2 2 3 16" xfId="24912" xr:uid="{00000000-0005-0000-0000-0000B8660000}"/>
    <cellStyle name="Normal 2 2 6 2 2 3 16 2" xfId="24913" xr:uid="{00000000-0005-0000-0000-0000B9660000}"/>
    <cellStyle name="Normal 2 2 6 2 2 3 17" xfId="24914" xr:uid="{00000000-0005-0000-0000-0000BA660000}"/>
    <cellStyle name="Normal 2 2 6 2 2 3 17 2" xfId="24915" xr:uid="{00000000-0005-0000-0000-0000BB660000}"/>
    <cellStyle name="Normal 2 2 6 2 2 3 18" xfId="24916" xr:uid="{00000000-0005-0000-0000-0000BC660000}"/>
    <cellStyle name="Normal 2 2 6 2 2 3 18 2" xfId="24917" xr:uid="{00000000-0005-0000-0000-0000BD660000}"/>
    <cellStyle name="Normal 2 2 6 2 2 3 19" xfId="24918" xr:uid="{00000000-0005-0000-0000-0000BE660000}"/>
    <cellStyle name="Normal 2 2 6 2 2 3 19 2" xfId="24919" xr:uid="{00000000-0005-0000-0000-0000BF660000}"/>
    <cellStyle name="Normal 2 2 6 2 2 3 2" xfId="24920" xr:uid="{00000000-0005-0000-0000-0000C0660000}"/>
    <cellStyle name="Normal 2 2 6 2 2 3 2 2" xfId="24921" xr:uid="{00000000-0005-0000-0000-0000C1660000}"/>
    <cellStyle name="Normal 2 2 6 2 2 3 20" xfId="24922" xr:uid="{00000000-0005-0000-0000-0000C2660000}"/>
    <cellStyle name="Normal 2 2 6 2 2 3 20 2" xfId="24923" xr:uid="{00000000-0005-0000-0000-0000C3660000}"/>
    <cellStyle name="Normal 2 2 6 2 2 3 21" xfId="24924" xr:uid="{00000000-0005-0000-0000-0000C4660000}"/>
    <cellStyle name="Normal 2 2 6 2 2 3 21 2" xfId="24925" xr:uid="{00000000-0005-0000-0000-0000C5660000}"/>
    <cellStyle name="Normal 2 2 6 2 2 3 22" xfId="24926" xr:uid="{00000000-0005-0000-0000-0000C6660000}"/>
    <cellStyle name="Normal 2 2 6 2 2 3 3" xfId="24927" xr:uid="{00000000-0005-0000-0000-0000C7660000}"/>
    <cellStyle name="Normal 2 2 6 2 2 3 3 2" xfId="24928" xr:uid="{00000000-0005-0000-0000-0000C8660000}"/>
    <cellStyle name="Normal 2 2 6 2 2 3 4" xfId="24929" xr:uid="{00000000-0005-0000-0000-0000C9660000}"/>
    <cellStyle name="Normal 2 2 6 2 2 3 4 2" xfId="24930" xr:uid="{00000000-0005-0000-0000-0000CA660000}"/>
    <cellStyle name="Normal 2 2 6 2 2 3 5" xfId="24931" xr:uid="{00000000-0005-0000-0000-0000CB660000}"/>
    <cellStyle name="Normal 2 2 6 2 2 3 5 2" xfId="24932" xr:uid="{00000000-0005-0000-0000-0000CC660000}"/>
    <cellStyle name="Normal 2 2 6 2 2 3 6" xfId="24933" xr:uid="{00000000-0005-0000-0000-0000CD660000}"/>
    <cellStyle name="Normal 2 2 6 2 2 3 6 2" xfId="24934" xr:uid="{00000000-0005-0000-0000-0000CE660000}"/>
    <cellStyle name="Normal 2 2 6 2 2 3 7" xfId="24935" xr:uid="{00000000-0005-0000-0000-0000CF660000}"/>
    <cellStyle name="Normal 2 2 6 2 2 3 7 2" xfId="24936" xr:uid="{00000000-0005-0000-0000-0000D0660000}"/>
    <cellStyle name="Normal 2 2 6 2 2 3 8" xfId="24937" xr:uid="{00000000-0005-0000-0000-0000D1660000}"/>
    <cellStyle name="Normal 2 2 6 2 2 3 8 2" xfId="24938" xr:uid="{00000000-0005-0000-0000-0000D2660000}"/>
    <cellStyle name="Normal 2 2 6 2 2 3 9" xfId="24939" xr:uid="{00000000-0005-0000-0000-0000D3660000}"/>
    <cellStyle name="Normal 2 2 6 2 2 3 9 2" xfId="24940" xr:uid="{00000000-0005-0000-0000-0000D4660000}"/>
    <cellStyle name="Normal 2 2 6 2 2 4" xfId="24941" xr:uid="{00000000-0005-0000-0000-0000D5660000}"/>
    <cellStyle name="Normal 2 2 6 2 2 4 2" xfId="24942" xr:uid="{00000000-0005-0000-0000-0000D6660000}"/>
    <cellStyle name="Normal 2 2 6 2 2 5" xfId="24943" xr:uid="{00000000-0005-0000-0000-0000D7660000}"/>
    <cellStyle name="Normal 2 2 6 2 2 5 2" xfId="24944" xr:uid="{00000000-0005-0000-0000-0000D8660000}"/>
    <cellStyle name="Normal 2 2 6 2 2 6" xfId="24945" xr:uid="{00000000-0005-0000-0000-0000D9660000}"/>
    <cellStyle name="Normal 2 2 6 2 2 6 2" xfId="24946" xr:uid="{00000000-0005-0000-0000-0000DA660000}"/>
    <cellStyle name="Normal 2 2 6 2 2 7" xfId="24947" xr:uid="{00000000-0005-0000-0000-0000DB660000}"/>
    <cellStyle name="Normal 2 2 6 2 2 7 2" xfId="24948" xr:uid="{00000000-0005-0000-0000-0000DC660000}"/>
    <cellStyle name="Normal 2 2 6 2 2 8" xfId="24949" xr:uid="{00000000-0005-0000-0000-0000DD660000}"/>
    <cellStyle name="Normal 2 2 6 2 2 8 2" xfId="24950" xr:uid="{00000000-0005-0000-0000-0000DE660000}"/>
    <cellStyle name="Normal 2 2 6 2 2 9" xfId="24951" xr:uid="{00000000-0005-0000-0000-0000DF660000}"/>
    <cellStyle name="Normal 2 2 6 2 2 9 2" xfId="24952" xr:uid="{00000000-0005-0000-0000-0000E0660000}"/>
    <cellStyle name="Normal 2 2 6 2 20" xfId="24953" xr:uid="{00000000-0005-0000-0000-0000E1660000}"/>
    <cellStyle name="Normal 2 2 6 2 20 2" xfId="24954" xr:uid="{00000000-0005-0000-0000-0000E2660000}"/>
    <cellStyle name="Normal 2 2 6 2 21" xfId="24955" xr:uid="{00000000-0005-0000-0000-0000E3660000}"/>
    <cellStyle name="Normal 2 2 6 2 21 2" xfId="24956" xr:uid="{00000000-0005-0000-0000-0000E4660000}"/>
    <cellStyle name="Normal 2 2 6 2 22" xfId="24957" xr:uid="{00000000-0005-0000-0000-0000E5660000}"/>
    <cellStyle name="Normal 2 2 6 2 22 2" xfId="24958" xr:uid="{00000000-0005-0000-0000-0000E6660000}"/>
    <cellStyle name="Normal 2 2 6 2 23" xfId="24959" xr:uid="{00000000-0005-0000-0000-0000E7660000}"/>
    <cellStyle name="Normal 2 2 6 2 23 2" xfId="24960" xr:uid="{00000000-0005-0000-0000-0000E8660000}"/>
    <cellStyle name="Normal 2 2 6 2 24" xfId="24961" xr:uid="{00000000-0005-0000-0000-0000E9660000}"/>
    <cellStyle name="Normal 2 2 6 2 24 2" xfId="24962" xr:uid="{00000000-0005-0000-0000-0000EA660000}"/>
    <cellStyle name="Normal 2 2 6 2 25" xfId="24963" xr:uid="{00000000-0005-0000-0000-0000EB660000}"/>
    <cellStyle name="Normal 2 2 6 2 25 2" xfId="24964" xr:uid="{00000000-0005-0000-0000-0000EC660000}"/>
    <cellStyle name="Normal 2 2 6 2 26" xfId="24965" xr:uid="{00000000-0005-0000-0000-0000ED660000}"/>
    <cellStyle name="Normal 2 2 6 2 26 2" xfId="24966" xr:uid="{00000000-0005-0000-0000-0000EE660000}"/>
    <cellStyle name="Normal 2 2 6 2 27" xfId="24967" xr:uid="{00000000-0005-0000-0000-0000EF660000}"/>
    <cellStyle name="Normal 2 2 6 2 3" xfId="24968" xr:uid="{00000000-0005-0000-0000-0000F0660000}"/>
    <cellStyle name="Normal 2 2 6 2 3 10" xfId="24969" xr:uid="{00000000-0005-0000-0000-0000F1660000}"/>
    <cellStyle name="Normal 2 2 6 2 3 10 2" xfId="24970" xr:uid="{00000000-0005-0000-0000-0000F2660000}"/>
    <cellStyle name="Normal 2 2 6 2 3 11" xfId="24971" xr:uid="{00000000-0005-0000-0000-0000F3660000}"/>
    <cellStyle name="Normal 2 2 6 2 3 11 2" xfId="24972" xr:uid="{00000000-0005-0000-0000-0000F4660000}"/>
    <cellStyle name="Normal 2 2 6 2 3 12" xfId="24973" xr:uid="{00000000-0005-0000-0000-0000F5660000}"/>
    <cellStyle name="Normal 2 2 6 2 3 12 2" xfId="24974" xr:uid="{00000000-0005-0000-0000-0000F6660000}"/>
    <cellStyle name="Normal 2 2 6 2 3 13" xfId="24975" xr:uid="{00000000-0005-0000-0000-0000F7660000}"/>
    <cellStyle name="Normal 2 2 6 2 3 13 2" xfId="24976" xr:uid="{00000000-0005-0000-0000-0000F8660000}"/>
    <cellStyle name="Normal 2 2 6 2 3 14" xfId="24977" xr:uid="{00000000-0005-0000-0000-0000F9660000}"/>
    <cellStyle name="Normal 2 2 6 2 3 14 2" xfId="24978" xr:uid="{00000000-0005-0000-0000-0000FA660000}"/>
    <cellStyle name="Normal 2 2 6 2 3 15" xfId="24979" xr:uid="{00000000-0005-0000-0000-0000FB660000}"/>
    <cellStyle name="Normal 2 2 6 2 3 15 2" xfId="24980" xr:uid="{00000000-0005-0000-0000-0000FC660000}"/>
    <cellStyle name="Normal 2 2 6 2 3 16" xfId="24981" xr:uid="{00000000-0005-0000-0000-0000FD660000}"/>
    <cellStyle name="Normal 2 2 6 2 3 16 2" xfId="24982" xr:uid="{00000000-0005-0000-0000-0000FE660000}"/>
    <cellStyle name="Normal 2 2 6 2 3 17" xfId="24983" xr:uid="{00000000-0005-0000-0000-0000FF660000}"/>
    <cellStyle name="Normal 2 2 6 2 3 17 2" xfId="24984" xr:uid="{00000000-0005-0000-0000-000000670000}"/>
    <cellStyle name="Normal 2 2 6 2 3 18" xfId="24985" xr:uid="{00000000-0005-0000-0000-000001670000}"/>
    <cellStyle name="Normal 2 2 6 2 3 18 2" xfId="24986" xr:uid="{00000000-0005-0000-0000-000002670000}"/>
    <cellStyle name="Normal 2 2 6 2 3 19" xfId="24987" xr:uid="{00000000-0005-0000-0000-000003670000}"/>
    <cellStyle name="Normal 2 2 6 2 3 19 2" xfId="24988" xr:uid="{00000000-0005-0000-0000-000004670000}"/>
    <cellStyle name="Normal 2 2 6 2 3 2" xfId="24989" xr:uid="{00000000-0005-0000-0000-000005670000}"/>
    <cellStyle name="Normal 2 2 6 2 3 2 10" xfId="24990" xr:uid="{00000000-0005-0000-0000-000006670000}"/>
    <cellStyle name="Normal 2 2 6 2 3 2 10 2" xfId="24991" xr:uid="{00000000-0005-0000-0000-000007670000}"/>
    <cellStyle name="Normal 2 2 6 2 3 2 11" xfId="24992" xr:uid="{00000000-0005-0000-0000-000008670000}"/>
    <cellStyle name="Normal 2 2 6 2 3 2 11 2" xfId="24993" xr:uid="{00000000-0005-0000-0000-000009670000}"/>
    <cellStyle name="Normal 2 2 6 2 3 2 12" xfId="24994" xr:uid="{00000000-0005-0000-0000-00000A670000}"/>
    <cellStyle name="Normal 2 2 6 2 3 2 12 2" xfId="24995" xr:uid="{00000000-0005-0000-0000-00000B670000}"/>
    <cellStyle name="Normal 2 2 6 2 3 2 13" xfId="24996" xr:uid="{00000000-0005-0000-0000-00000C670000}"/>
    <cellStyle name="Normal 2 2 6 2 3 2 13 2" xfId="24997" xr:uid="{00000000-0005-0000-0000-00000D670000}"/>
    <cellStyle name="Normal 2 2 6 2 3 2 14" xfId="24998" xr:uid="{00000000-0005-0000-0000-00000E670000}"/>
    <cellStyle name="Normal 2 2 6 2 3 2 14 2" xfId="24999" xr:uid="{00000000-0005-0000-0000-00000F670000}"/>
    <cellStyle name="Normal 2 2 6 2 3 2 15" xfId="25000" xr:uid="{00000000-0005-0000-0000-000010670000}"/>
    <cellStyle name="Normal 2 2 6 2 3 2 15 2" xfId="25001" xr:uid="{00000000-0005-0000-0000-000011670000}"/>
    <cellStyle name="Normal 2 2 6 2 3 2 16" xfId="25002" xr:uid="{00000000-0005-0000-0000-000012670000}"/>
    <cellStyle name="Normal 2 2 6 2 3 2 16 2" xfId="25003" xr:uid="{00000000-0005-0000-0000-000013670000}"/>
    <cellStyle name="Normal 2 2 6 2 3 2 17" xfId="25004" xr:uid="{00000000-0005-0000-0000-000014670000}"/>
    <cellStyle name="Normal 2 2 6 2 3 2 17 2" xfId="25005" xr:uid="{00000000-0005-0000-0000-000015670000}"/>
    <cellStyle name="Normal 2 2 6 2 3 2 18" xfId="25006" xr:uid="{00000000-0005-0000-0000-000016670000}"/>
    <cellStyle name="Normal 2 2 6 2 3 2 18 2" xfId="25007" xr:uid="{00000000-0005-0000-0000-000017670000}"/>
    <cellStyle name="Normal 2 2 6 2 3 2 19" xfId="25008" xr:uid="{00000000-0005-0000-0000-000018670000}"/>
    <cellStyle name="Normal 2 2 6 2 3 2 19 2" xfId="25009" xr:uid="{00000000-0005-0000-0000-000019670000}"/>
    <cellStyle name="Normal 2 2 6 2 3 2 2" xfId="25010" xr:uid="{00000000-0005-0000-0000-00001A670000}"/>
    <cellStyle name="Normal 2 2 6 2 3 2 2 2" xfId="25011" xr:uid="{00000000-0005-0000-0000-00001B670000}"/>
    <cellStyle name="Normal 2 2 6 2 3 2 20" xfId="25012" xr:uid="{00000000-0005-0000-0000-00001C670000}"/>
    <cellStyle name="Normal 2 2 6 2 3 2 20 2" xfId="25013" xr:uid="{00000000-0005-0000-0000-00001D670000}"/>
    <cellStyle name="Normal 2 2 6 2 3 2 21" xfId="25014" xr:uid="{00000000-0005-0000-0000-00001E670000}"/>
    <cellStyle name="Normal 2 2 6 2 3 2 21 2" xfId="25015" xr:uid="{00000000-0005-0000-0000-00001F670000}"/>
    <cellStyle name="Normal 2 2 6 2 3 2 22" xfId="25016" xr:uid="{00000000-0005-0000-0000-000020670000}"/>
    <cellStyle name="Normal 2 2 6 2 3 2 3" xfId="25017" xr:uid="{00000000-0005-0000-0000-000021670000}"/>
    <cellStyle name="Normal 2 2 6 2 3 2 3 2" xfId="25018" xr:uid="{00000000-0005-0000-0000-000022670000}"/>
    <cellStyle name="Normal 2 2 6 2 3 2 4" xfId="25019" xr:uid="{00000000-0005-0000-0000-000023670000}"/>
    <cellStyle name="Normal 2 2 6 2 3 2 4 2" xfId="25020" xr:uid="{00000000-0005-0000-0000-000024670000}"/>
    <cellStyle name="Normal 2 2 6 2 3 2 5" xfId="25021" xr:uid="{00000000-0005-0000-0000-000025670000}"/>
    <cellStyle name="Normal 2 2 6 2 3 2 5 2" xfId="25022" xr:uid="{00000000-0005-0000-0000-000026670000}"/>
    <cellStyle name="Normal 2 2 6 2 3 2 6" xfId="25023" xr:uid="{00000000-0005-0000-0000-000027670000}"/>
    <cellStyle name="Normal 2 2 6 2 3 2 6 2" xfId="25024" xr:uid="{00000000-0005-0000-0000-000028670000}"/>
    <cellStyle name="Normal 2 2 6 2 3 2 7" xfId="25025" xr:uid="{00000000-0005-0000-0000-000029670000}"/>
    <cellStyle name="Normal 2 2 6 2 3 2 7 2" xfId="25026" xr:uid="{00000000-0005-0000-0000-00002A670000}"/>
    <cellStyle name="Normal 2 2 6 2 3 2 8" xfId="25027" xr:uid="{00000000-0005-0000-0000-00002B670000}"/>
    <cellStyle name="Normal 2 2 6 2 3 2 8 2" xfId="25028" xr:uid="{00000000-0005-0000-0000-00002C670000}"/>
    <cellStyle name="Normal 2 2 6 2 3 2 9" xfId="25029" xr:uid="{00000000-0005-0000-0000-00002D670000}"/>
    <cellStyle name="Normal 2 2 6 2 3 2 9 2" xfId="25030" xr:uid="{00000000-0005-0000-0000-00002E670000}"/>
    <cellStyle name="Normal 2 2 6 2 3 20" xfId="25031" xr:uid="{00000000-0005-0000-0000-00002F670000}"/>
    <cellStyle name="Normal 2 2 6 2 3 20 2" xfId="25032" xr:uid="{00000000-0005-0000-0000-000030670000}"/>
    <cellStyle name="Normal 2 2 6 2 3 21" xfId="25033" xr:uid="{00000000-0005-0000-0000-000031670000}"/>
    <cellStyle name="Normal 2 2 6 2 3 21 2" xfId="25034" xr:uid="{00000000-0005-0000-0000-000032670000}"/>
    <cellStyle name="Normal 2 2 6 2 3 22" xfId="25035" xr:uid="{00000000-0005-0000-0000-000033670000}"/>
    <cellStyle name="Normal 2 2 6 2 3 22 2" xfId="25036" xr:uid="{00000000-0005-0000-0000-000034670000}"/>
    <cellStyle name="Normal 2 2 6 2 3 23" xfId="25037" xr:uid="{00000000-0005-0000-0000-000035670000}"/>
    <cellStyle name="Normal 2 2 6 2 3 23 2" xfId="25038" xr:uid="{00000000-0005-0000-0000-000036670000}"/>
    <cellStyle name="Normal 2 2 6 2 3 24" xfId="25039" xr:uid="{00000000-0005-0000-0000-000037670000}"/>
    <cellStyle name="Normal 2 2 6 2 3 3" xfId="25040" xr:uid="{00000000-0005-0000-0000-000038670000}"/>
    <cellStyle name="Normal 2 2 6 2 3 3 10" xfId="25041" xr:uid="{00000000-0005-0000-0000-000039670000}"/>
    <cellStyle name="Normal 2 2 6 2 3 3 10 2" xfId="25042" xr:uid="{00000000-0005-0000-0000-00003A670000}"/>
    <cellStyle name="Normal 2 2 6 2 3 3 11" xfId="25043" xr:uid="{00000000-0005-0000-0000-00003B670000}"/>
    <cellStyle name="Normal 2 2 6 2 3 3 11 2" xfId="25044" xr:uid="{00000000-0005-0000-0000-00003C670000}"/>
    <cellStyle name="Normal 2 2 6 2 3 3 12" xfId="25045" xr:uid="{00000000-0005-0000-0000-00003D670000}"/>
    <cellStyle name="Normal 2 2 6 2 3 3 12 2" xfId="25046" xr:uid="{00000000-0005-0000-0000-00003E670000}"/>
    <cellStyle name="Normal 2 2 6 2 3 3 13" xfId="25047" xr:uid="{00000000-0005-0000-0000-00003F670000}"/>
    <cellStyle name="Normal 2 2 6 2 3 3 13 2" xfId="25048" xr:uid="{00000000-0005-0000-0000-000040670000}"/>
    <cellStyle name="Normal 2 2 6 2 3 3 14" xfId="25049" xr:uid="{00000000-0005-0000-0000-000041670000}"/>
    <cellStyle name="Normal 2 2 6 2 3 3 14 2" xfId="25050" xr:uid="{00000000-0005-0000-0000-000042670000}"/>
    <cellStyle name="Normal 2 2 6 2 3 3 15" xfId="25051" xr:uid="{00000000-0005-0000-0000-000043670000}"/>
    <cellStyle name="Normal 2 2 6 2 3 3 15 2" xfId="25052" xr:uid="{00000000-0005-0000-0000-000044670000}"/>
    <cellStyle name="Normal 2 2 6 2 3 3 16" xfId="25053" xr:uid="{00000000-0005-0000-0000-000045670000}"/>
    <cellStyle name="Normal 2 2 6 2 3 3 16 2" xfId="25054" xr:uid="{00000000-0005-0000-0000-000046670000}"/>
    <cellStyle name="Normal 2 2 6 2 3 3 17" xfId="25055" xr:uid="{00000000-0005-0000-0000-000047670000}"/>
    <cellStyle name="Normal 2 2 6 2 3 3 17 2" xfId="25056" xr:uid="{00000000-0005-0000-0000-000048670000}"/>
    <cellStyle name="Normal 2 2 6 2 3 3 18" xfId="25057" xr:uid="{00000000-0005-0000-0000-000049670000}"/>
    <cellStyle name="Normal 2 2 6 2 3 3 18 2" xfId="25058" xr:uid="{00000000-0005-0000-0000-00004A670000}"/>
    <cellStyle name="Normal 2 2 6 2 3 3 19" xfId="25059" xr:uid="{00000000-0005-0000-0000-00004B670000}"/>
    <cellStyle name="Normal 2 2 6 2 3 3 19 2" xfId="25060" xr:uid="{00000000-0005-0000-0000-00004C670000}"/>
    <cellStyle name="Normal 2 2 6 2 3 3 2" xfId="25061" xr:uid="{00000000-0005-0000-0000-00004D670000}"/>
    <cellStyle name="Normal 2 2 6 2 3 3 2 2" xfId="25062" xr:uid="{00000000-0005-0000-0000-00004E670000}"/>
    <cellStyle name="Normal 2 2 6 2 3 3 20" xfId="25063" xr:uid="{00000000-0005-0000-0000-00004F670000}"/>
    <cellStyle name="Normal 2 2 6 2 3 3 20 2" xfId="25064" xr:uid="{00000000-0005-0000-0000-000050670000}"/>
    <cellStyle name="Normal 2 2 6 2 3 3 21" xfId="25065" xr:uid="{00000000-0005-0000-0000-000051670000}"/>
    <cellStyle name="Normal 2 2 6 2 3 3 21 2" xfId="25066" xr:uid="{00000000-0005-0000-0000-000052670000}"/>
    <cellStyle name="Normal 2 2 6 2 3 3 22" xfId="25067" xr:uid="{00000000-0005-0000-0000-000053670000}"/>
    <cellStyle name="Normal 2 2 6 2 3 3 3" xfId="25068" xr:uid="{00000000-0005-0000-0000-000054670000}"/>
    <cellStyle name="Normal 2 2 6 2 3 3 3 2" xfId="25069" xr:uid="{00000000-0005-0000-0000-000055670000}"/>
    <cellStyle name="Normal 2 2 6 2 3 3 4" xfId="25070" xr:uid="{00000000-0005-0000-0000-000056670000}"/>
    <cellStyle name="Normal 2 2 6 2 3 3 4 2" xfId="25071" xr:uid="{00000000-0005-0000-0000-000057670000}"/>
    <cellStyle name="Normal 2 2 6 2 3 3 5" xfId="25072" xr:uid="{00000000-0005-0000-0000-000058670000}"/>
    <cellStyle name="Normal 2 2 6 2 3 3 5 2" xfId="25073" xr:uid="{00000000-0005-0000-0000-000059670000}"/>
    <cellStyle name="Normal 2 2 6 2 3 3 6" xfId="25074" xr:uid="{00000000-0005-0000-0000-00005A670000}"/>
    <cellStyle name="Normal 2 2 6 2 3 3 6 2" xfId="25075" xr:uid="{00000000-0005-0000-0000-00005B670000}"/>
    <cellStyle name="Normal 2 2 6 2 3 3 7" xfId="25076" xr:uid="{00000000-0005-0000-0000-00005C670000}"/>
    <cellStyle name="Normal 2 2 6 2 3 3 7 2" xfId="25077" xr:uid="{00000000-0005-0000-0000-00005D670000}"/>
    <cellStyle name="Normal 2 2 6 2 3 3 8" xfId="25078" xr:uid="{00000000-0005-0000-0000-00005E670000}"/>
    <cellStyle name="Normal 2 2 6 2 3 3 8 2" xfId="25079" xr:uid="{00000000-0005-0000-0000-00005F670000}"/>
    <cellStyle name="Normal 2 2 6 2 3 3 9" xfId="25080" xr:uid="{00000000-0005-0000-0000-000060670000}"/>
    <cellStyle name="Normal 2 2 6 2 3 3 9 2" xfId="25081" xr:uid="{00000000-0005-0000-0000-000061670000}"/>
    <cellStyle name="Normal 2 2 6 2 3 4" xfId="25082" xr:uid="{00000000-0005-0000-0000-000062670000}"/>
    <cellStyle name="Normal 2 2 6 2 3 4 2" xfId="25083" xr:uid="{00000000-0005-0000-0000-000063670000}"/>
    <cellStyle name="Normal 2 2 6 2 3 5" xfId="25084" xr:uid="{00000000-0005-0000-0000-000064670000}"/>
    <cellStyle name="Normal 2 2 6 2 3 5 2" xfId="25085" xr:uid="{00000000-0005-0000-0000-000065670000}"/>
    <cellStyle name="Normal 2 2 6 2 3 6" xfId="25086" xr:uid="{00000000-0005-0000-0000-000066670000}"/>
    <cellStyle name="Normal 2 2 6 2 3 6 2" xfId="25087" xr:uid="{00000000-0005-0000-0000-000067670000}"/>
    <cellStyle name="Normal 2 2 6 2 3 7" xfId="25088" xr:uid="{00000000-0005-0000-0000-000068670000}"/>
    <cellStyle name="Normal 2 2 6 2 3 7 2" xfId="25089" xr:uid="{00000000-0005-0000-0000-000069670000}"/>
    <cellStyle name="Normal 2 2 6 2 3 8" xfId="25090" xr:uid="{00000000-0005-0000-0000-00006A670000}"/>
    <cellStyle name="Normal 2 2 6 2 3 8 2" xfId="25091" xr:uid="{00000000-0005-0000-0000-00006B670000}"/>
    <cellStyle name="Normal 2 2 6 2 3 9" xfId="25092" xr:uid="{00000000-0005-0000-0000-00006C670000}"/>
    <cellStyle name="Normal 2 2 6 2 3 9 2" xfId="25093" xr:uid="{00000000-0005-0000-0000-00006D670000}"/>
    <cellStyle name="Normal 2 2 6 2 4" xfId="25094" xr:uid="{00000000-0005-0000-0000-00006E670000}"/>
    <cellStyle name="Normal 2 2 6 2 4 10" xfId="25095" xr:uid="{00000000-0005-0000-0000-00006F670000}"/>
    <cellStyle name="Normal 2 2 6 2 4 10 2" xfId="25096" xr:uid="{00000000-0005-0000-0000-000070670000}"/>
    <cellStyle name="Normal 2 2 6 2 4 11" xfId="25097" xr:uid="{00000000-0005-0000-0000-000071670000}"/>
    <cellStyle name="Normal 2 2 6 2 4 11 2" xfId="25098" xr:uid="{00000000-0005-0000-0000-000072670000}"/>
    <cellStyle name="Normal 2 2 6 2 4 12" xfId="25099" xr:uid="{00000000-0005-0000-0000-000073670000}"/>
    <cellStyle name="Normal 2 2 6 2 4 12 2" xfId="25100" xr:uid="{00000000-0005-0000-0000-000074670000}"/>
    <cellStyle name="Normal 2 2 6 2 4 13" xfId="25101" xr:uid="{00000000-0005-0000-0000-000075670000}"/>
    <cellStyle name="Normal 2 2 6 2 4 13 2" xfId="25102" xr:uid="{00000000-0005-0000-0000-000076670000}"/>
    <cellStyle name="Normal 2 2 6 2 4 14" xfId="25103" xr:uid="{00000000-0005-0000-0000-000077670000}"/>
    <cellStyle name="Normal 2 2 6 2 4 14 2" xfId="25104" xr:uid="{00000000-0005-0000-0000-000078670000}"/>
    <cellStyle name="Normal 2 2 6 2 4 15" xfId="25105" xr:uid="{00000000-0005-0000-0000-000079670000}"/>
    <cellStyle name="Normal 2 2 6 2 4 15 2" xfId="25106" xr:uid="{00000000-0005-0000-0000-00007A670000}"/>
    <cellStyle name="Normal 2 2 6 2 4 16" xfId="25107" xr:uid="{00000000-0005-0000-0000-00007B670000}"/>
    <cellStyle name="Normal 2 2 6 2 4 16 2" xfId="25108" xr:uid="{00000000-0005-0000-0000-00007C670000}"/>
    <cellStyle name="Normal 2 2 6 2 4 17" xfId="25109" xr:uid="{00000000-0005-0000-0000-00007D670000}"/>
    <cellStyle name="Normal 2 2 6 2 4 17 2" xfId="25110" xr:uid="{00000000-0005-0000-0000-00007E670000}"/>
    <cellStyle name="Normal 2 2 6 2 4 18" xfId="25111" xr:uid="{00000000-0005-0000-0000-00007F670000}"/>
    <cellStyle name="Normal 2 2 6 2 4 18 2" xfId="25112" xr:uid="{00000000-0005-0000-0000-000080670000}"/>
    <cellStyle name="Normal 2 2 6 2 4 19" xfId="25113" xr:uid="{00000000-0005-0000-0000-000081670000}"/>
    <cellStyle name="Normal 2 2 6 2 4 19 2" xfId="25114" xr:uid="{00000000-0005-0000-0000-000082670000}"/>
    <cellStyle name="Normal 2 2 6 2 4 2" xfId="25115" xr:uid="{00000000-0005-0000-0000-000083670000}"/>
    <cellStyle name="Normal 2 2 6 2 4 2 10" xfId="25116" xr:uid="{00000000-0005-0000-0000-000084670000}"/>
    <cellStyle name="Normal 2 2 6 2 4 2 10 2" xfId="25117" xr:uid="{00000000-0005-0000-0000-000085670000}"/>
    <cellStyle name="Normal 2 2 6 2 4 2 11" xfId="25118" xr:uid="{00000000-0005-0000-0000-000086670000}"/>
    <cellStyle name="Normal 2 2 6 2 4 2 11 2" xfId="25119" xr:uid="{00000000-0005-0000-0000-000087670000}"/>
    <cellStyle name="Normal 2 2 6 2 4 2 12" xfId="25120" xr:uid="{00000000-0005-0000-0000-000088670000}"/>
    <cellStyle name="Normal 2 2 6 2 4 2 12 2" xfId="25121" xr:uid="{00000000-0005-0000-0000-000089670000}"/>
    <cellStyle name="Normal 2 2 6 2 4 2 13" xfId="25122" xr:uid="{00000000-0005-0000-0000-00008A670000}"/>
    <cellStyle name="Normal 2 2 6 2 4 2 13 2" xfId="25123" xr:uid="{00000000-0005-0000-0000-00008B670000}"/>
    <cellStyle name="Normal 2 2 6 2 4 2 14" xfId="25124" xr:uid="{00000000-0005-0000-0000-00008C670000}"/>
    <cellStyle name="Normal 2 2 6 2 4 2 14 2" xfId="25125" xr:uid="{00000000-0005-0000-0000-00008D670000}"/>
    <cellStyle name="Normal 2 2 6 2 4 2 15" xfId="25126" xr:uid="{00000000-0005-0000-0000-00008E670000}"/>
    <cellStyle name="Normal 2 2 6 2 4 2 15 2" xfId="25127" xr:uid="{00000000-0005-0000-0000-00008F670000}"/>
    <cellStyle name="Normal 2 2 6 2 4 2 16" xfId="25128" xr:uid="{00000000-0005-0000-0000-000090670000}"/>
    <cellStyle name="Normal 2 2 6 2 4 2 16 2" xfId="25129" xr:uid="{00000000-0005-0000-0000-000091670000}"/>
    <cellStyle name="Normal 2 2 6 2 4 2 17" xfId="25130" xr:uid="{00000000-0005-0000-0000-000092670000}"/>
    <cellStyle name="Normal 2 2 6 2 4 2 17 2" xfId="25131" xr:uid="{00000000-0005-0000-0000-000093670000}"/>
    <cellStyle name="Normal 2 2 6 2 4 2 18" xfId="25132" xr:uid="{00000000-0005-0000-0000-000094670000}"/>
    <cellStyle name="Normal 2 2 6 2 4 2 18 2" xfId="25133" xr:uid="{00000000-0005-0000-0000-000095670000}"/>
    <cellStyle name="Normal 2 2 6 2 4 2 19" xfId="25134" xr:uid="{00000000-0005-0000-0000-000096670000}"/>
    <cellStyle name="Normal 2 2 6 2 4 2 19 2" xfId="25135" xr:uid="{00000000-0005-0000-0000-000097670000}"/>
    <cellStyle name="Normal 2 2 6 2 4 2 2" xfId="25136" xr:uid="{00000000-0005-0000-0000-000098670000}"/>
    <cellStyle name="Normal 2 2 6 2 4 2 2 2" xfId="25137" xr:uid="{00000000-0005-0000-0000-000099670000}"/>
    <cellStyle name="Normal 2 2 6 2 4 2 20" xfId="25138" xr:uid="{00000000-0005-0000-0000-00009A670000}"/>
    <cellStyle name="Normal 2 2 6 2 4 2 20 2" xfId="25139" xr:uid="{00000000-0005-0000-0000-00009B670000}"/>
    <cellStyle name="Normal 2 2 6 2 4 2 21" xfId="25140" xr:uid="{00000000-0005-0000-0000-00009C670000}"/>
    <cellStyle name="Normal 2 2 6 2 4 2 21 2" xfId="25141" xr:uid="{00000000-0005-0000-0000-00009D670000}"/>
    <cellStyle name="Normal 2 2 6 2 4 2 22" xfId="25142" xr:uid="{00000000-0005-0000-0000-00009E670000}"/>
    <cellStyle name="Normal 2 2 6 2 4 2 3" xfId="25143" xr:uid="{00000000-0005-0000-0000-00009F670000}"/>
    <cellStyle name="Normal 2 2 6 2 4 2 3 2" xfId="25144" xr:uid="{00000000-0005-0000-0000-0000A0670000}"/>
    <cellStyle name="Normal 2 2 6 2 4 2 4" xfId="25145" xr:uid="{00000000-0005-0000-0000-0000A1670000}"/>
    <cellStyle name="Normal 2 2 6 2 4 2 4 2" xfId="25146" xr:uid="{00000000-0005-0000-0000-0000A2670000}"/>
    <cellStyle name="Normal 2 2 6 2 4 2 5" xfId="25147" xr:uid="{00000000-0005-0000-0000-0000A3670000}"/>
    <cellStyle name="Normal 2 2 6 2 4 2 5 2" xfId="25148" xr:uid="{00000000-0005-0000-0000-0000A4670000}"/>
    <cellStyle name="Normal 2 2 6 2 4 2 6" xfId="25149" xr:uid="{00000000-0005-0000-0000-0000A5670000}"/>
    <cellStyle name="Normal 2 2 6 2 4 2 6 2" xfId="25150" xr:uid="{00000000-0005-0000-0000-0000A6670000}"/>
    <cellStyle name="Normal 2 2 6 2 4 2 7" xfId="25151" xr:uid="{00000000-0005-0000-0000-0000A7670000}"/>
    <cellStyle name="Normal 2 2 6 2 4 2 7 2" xfId="25152" xr:uid="{00000000-0005-0000-0000-0000A8670000}"/>
    <cellStyle name="Normal 2 2 6 2 4 2 8" xfId="25153" xr:uid="{00000000-0005-0000-0000-0000A9670000}"/>
    <cellStyle name="Normal 2 2 6 2 4 2 8 2" xfId="25154" xr:uid="{00000000-0005-0000-0000-0000AA670000}"/>
    <cellStyle name="Normal 2 2 6 2 4 2 9" xfId="25155" xr:uid="{00000000-0005-0000-0000-0000AB670000}"/>
    <cellStyle name="Normal 2 2 6 2 4 2 9 2" xfId="25156" xr:uid="{00000000-0005-0000-0000-0000AC670000}"/>
    <cellStyle name="Normal 2 2 6 2 4 20" xfId="25157" xr:uid="{00000000-0005-0000-0000-0000AD670000}"/>
    <cellStyle name="Normal 2 2 6 2 4 20 2" xfId="25158" xr:uid="{00000000-0005-0000-0000-0000AE670000}"/>
    <cellStyle name="Normal 2 2 6 2 4 21" xfId="25159" xr:uid="{00000000-0005-0000-0000-0000AF670000}"/>
    <cellStyle name="Normal 2 2 6 2 4 21 2" xfId="25160" xr:uid="{00000000-0005-0000-0000-0000B0670000}"/>
    <cellStyle name="Normal 2 2 6 2 4 22" xfId="25161" xr:uid="{00000000-0005-0000-0000-0000B1670000}"/>
    <cellStyle name="Normal 2 2 6 2 4 22 2" xfId="25162" xr:uid="{00000000-0005-0000-0000-0000B2670000}"/>
    <cellStyle name="Normal 2 2 6 2 4 23" xfId="25163" xr:uid="{00000000-0005-0000-0000-0000B3670000}"/>
    <cellStyle name="Normal 2 2 6 2 4 23 2" xfId="25164" xr:uid="{00000000-0005-0000-0000-0000B4670000}"/>
    <cellStyle name="Normal 2 2 6 2 4 24" xfId="25165" xr:uid="{00000000-0005-0000-0000-0000B5670000}"/>
    <cellStyle name="Normal 2 2 6 2 4 3" xfId="25166" xr:uid="{00000000-0005-0000-0000-0000B6670000}"/>
    <cellStyle name="Normal 2 2 6 2 4 3 10" xfId="25167" xr:uid="{00000000-0005-0000-0000-0000B7670000}"/>
    <cellStyle name="Normal 2 2 6 2 4 3 10 2" xfId="25168" xr:uid="{00000000-0005-0000-0000-0000B8670000}"/>
    <cellStyle name="Normal 2 2 6 2 4 3 11" xfId="25169" xr:uid="{00000000-0005-0000-0000-0000B9670000}"/>
    <cellStyle name="Normal 2 2 6 2 4 3 11 2" xfId="25170" xr:uid="{00000000-0005-0000-0000-0000BA670000}"/>
    <cellStyle name="Normal 2 2 6 2 4 3 12" xfId="25171" xr:uid="{00000000-0005-0000-0000-0000BB670000}"/>
    <cellStyle name="Normal 2 2 6 2 4 3 12 2" xfId="25172" xr:uid="{00000000-0005-0000-0000-0000BC670000}"/>
    <cellStyle name="Normal 2 2 6 2 4 3 13" xfId="25173" xr:uid="{00000000-0005-0000-0000-0000BD670000}"/>
    <cellStyle name="Normal 2 2 6 2 4 3 13 2" xfId="25174" xr:uid="{00000000-0005-0000-0000-0000BE670000}"/>
    <cellStyle name="Normal 2 2 6 2 4 3 14" xfId="25175" xr:uid="{00000000-0005-0000-0000-0000BF670000}"/>
    <cellStyle name="Normal 2 2 6 2 4 3 14 2" xfId="25176" xr:uid="{00000000-0005-0000-0000-0000C0670000}"/>
    <cellStyle name="Normal 2 2 6 2 4 3 15" xfId="25177" xr:uid="{00000000-0005-0000-0000-0000C1670000}"/>
    <cellStyle name="Normal 2 2 6 2 4 3 15 2" xfId="25178" xr:uid="{00000000-0005-0000-0000-0000C2670000}"/>
    <cellStyle name="Normal 2 2 6 2 4 3 16" xfId="25179" xr:uid="{00000000-0005-0000-0000-0000C3670000}"/>
    <cellStyle name="Normal 2 2 6 2 4 3 16 2" xfId="25180" xr:uid="{00000000-0005-0000-0000-0000C4670000}"/>
    <cellStyle name="Normal 2 2 6 2 4 3 17" xfId="25181" xr:uid="{00000000-0005-0000-0000-0000C5670000}"/>
    <cellStyle name="Normal 2 2 6 2 4 3 17 2" xfId="25182" xr:uid="{00000000-0005-0000-0000-0000C6670000}"/>
    <cellStyle name="Normal 2 2 6 2 4 3 18" xfId="25183" xr:uid="{00000000-0005-0000-0000-0000C7670000}"/>
    <cellStyle name="Normal 2 2 6 2 4 3 18 2" xfId="25184" xr:uid="{00000000-0005-0000-0000-0000C8670000}"/>
    <cellStyle name="Normal 2 2 6 2 4 3 19" xfId="25185" xr:uid="{00000000-0005-0000-0000-0000C9670000}"/>
    <cellStyle name="Normal 2 2 6 2 4 3 19 2" xfId="25186" xr:uid="{00000000-0005-0000-0000-0000CA670000}"/>
    <cellStyle name="Normal 2 2 6 2 4 3 2" xfId="25187" xr:uid="{00000000-0005-0000-0000-0000CB670000}"/>
    <cellStyle name="Normal 2 2 6 2 4 3 2 2" xfId="25188" xr:uid="{00000000-0005-0000-0000-0000CC670000}"/>
    <cellStyle name="Normal 2 2 6 2 4 3 20" xfId="25189" xr:uid="{00000000-0005-0000-0000-0000CD670000}"/>
    <cellStyle name="Normal 2 2 6 2 4 3 20 2" xfId="25190" xr:uid="{00000000-0005-0000-0000-0000CE670000}"/>
    <cellStyle name="Normal 2 2 6 2 4 3 21" xfId="25191" xr:uid="{00000000-0005-0000-0000-0000CF670000}"/>
    <cellStyle name="Normal 2 2 6 2 4 3 21 2" xfId="25192" xr:uid="{00000000-0005-0000-0000-0000D0670000}"/>
    <cellStyle name="Normal 2 2 6 2 4 3 22" xfId="25193" xr:uid="{00000000-0005-0000-0000-0000D1670000}"/>
    <cellStyle name="Normal 2 2 6 2 4 3 3" xfId="25194" xr:uid="{00000000-0005-0000-0000-0000D2670000}"/>
    <cellStyle name="Normal 2 2 6 2 4 3 3 2" xfId="25195" xr:uid="{00000000-0005-0000-0000-0000D3670000}"/>
    <cellStyle name="Normal 2 2 6 2 4 3 4" xfId="25196" xr:uid="{00000000-0005-0000-0000-0000D4670000}"/>
    <cellStyle name="Normal 2 2 6 2 4 3 4 2" xfId="25197" xr:uid="{00000000-0005-0000-0000-0000D5670000}"/>
    <cellStyle name="Normal 2 2 6 2 4 3 5" xfId="25198" xr:uid="{00000000-0005-0000-0000-0000D6670000}"/>
    <cellStyle name="Normal 2 2 6 2 4 3 5 2" xfId="25199" xr:uid="{00000000-0005-0000-0000-0000D7670000}"/>
    <cellStyle name="Normal 2 2 6 2 4 3 6" xfId="25200" xr:uid="{00000000-0005-0000-0000-0000D8670000}"/>
    <cellStyle name="Normal 2 2 6 2 4 3 6 2" xfId="25201" xr:uid="{00000000-0005-0000-0000-0000D9670000}"/>
    <cellStyle name="Normal 2 2 6 2 4 3 7" xfId="25202" xr:uid="{00000000-0005-0000-0000-0000DA670000}"/>
    <cellStyle name="Normal 2 2 6 2 4 3 7 2" xfId="25203" xr:uid="{00000000-0005-0000-0000-0000DB670000}"/>
    <cellStyle name="Normal 2 2 6 2 4 3 8" xfId="25204" xr:uid="{00000000-0005-0000-0000-0000DC670000}"/>
    <cellStyle name="Normal 2 2 6 2 4 3 8 2" xfId="25205" xr:uid="{00000000-0005-0000-0000-0000DD670000}"/>
    <cellStyle name="Normal 2 2 6 2 4 3 9" xfId="25206" xr:uid="{00000000-0005-0000-0000-0000DE670000}"/>
    <cellStyle name="Normal 2 2 6 2 4 3 9 2" xfId="25207" xr:uid="{00000000-0005-0000-0000-0000DF670000}"/>
    <cellStyle name="Normal 2 2 6 2 4 4" xfId="25208" xr:uid="{00000000-0005-0000-0000-0000E0670000}"/>
    <cellStyle name="Normal 2 2 6 2 4 4 2" xfId="25209" xr:uid="{00000000-0005-0000-0000-0000E1670000}"/>
    <cellStyle name="Normal 2 2 6 2 4 5" xfId="25210" xr:uid="{00000000-0005-0000-0000-0000E2670000}"/>
    <cellStyle name="Normal 2 2 6 2 4 5 2" xfId="25211" xr:uid="{00000000-0005-0000-0000-0000E3670000}"/>
    <cellStyle name="Normal 2 2 6 2 4 6" xfId="25212" xr:uid="{00000000-0005-0000-0000-0000E4670000}"/>
    <cellStyle name="Normal 2 2 6 2 4 6 2" xfId="25213" xr:uid="{00000000-0005-0000-0000-0000E5670000}"/>
    <cellStyle name="Normal 2 2 6 2 4 7" xfId="25214" xr:uid="{00000000-0005-0000-0000-0000E6670000}"/>
    <cellStyle name="Normal 2 2 6 2 4 7 2" xfId="25215" xr:uid="{00000000-0005-0000-0000-0000E7670000}"/>
    <cellStyle name="Normal 2 2 6 2 4 8" xfId="25216" xr:uid="{00000000-0005-0000-0000-0000E8670000}"/>
    <cellStyle name="Normal 2 2 6 2 4 8 2" xfId="25217" xr:uid="{00000000-0005-0000-0000-0000E9670000}"/>
    <cellStyle name="Normal 2 2 6 2 4 9" xfId="25218" xr:uid="{00000000-0005-0000-0000-0000EA670000}"/>
    <cellStyle name="Normal 2 2 6 2 4 9 2" xfId="25219" xr:uid="{00000000-0005-0000-0000-0000EB670000}"/>
    <cellStyle name="Normal 2 2 6 2 5" xfId="25220" xr:uid="{00000000-0005-0000-0000-0000EC670000}"/>
    <cellStyle name="Normal 2 2 6 2 5 10" xfId="25221" xr:uid="{00000000-0005-0000-0000-0000ED670000}"/>
    <cellStyle name="Normal 2 2 6 2 5 10 2" xfId="25222" xr:uid="{00000000-0005-0000-0000-0000EE670000}"/>
    <cellStyle name="Normal 2 2 6 2 5 11" xfId="25223" xr:uid="{00000000-0005-0000-0000-0000EF670000}"/>
    <cellStyle name="Normal 2 2 6 2 5 11 2" xfId="25224" xr:uid="{00000000-0005-0000-0000-0000F0670000}"/>
    <cellStyle name="Normal 2 2 6 2 5 12" xfId="25225" xr:uid="{00000000-0005-0000-0000-0000F1670000}"/>
    <cellStyle name="Normal 2 2 6 2 5 12 2" xfId="25226" xr:uid="{00000000-0005-0000-0000-0000F2670000}"/>
    <cellStyle name="Normal 2 2 6 2 5 13" xfId="25227" xr:uid="{00000000-0005-0000-0000-0000F3670000}"/>
    <cellStyle name="Normal 2 2 6 2 5 13 2" xfId="25228" xr:uid="{00000000-0005-0000-0000-0000F4670000}"/>
    <cellStyle name="Normal 2 2 6 2 5 14" xfId="25229" xr:uid="{00000000-0005-0000-0000-0000F5670000}"/>
    <cellStyle name="Normal 2 2 6 2 5 14 2" xfId="25230" xr:uid="{00000000-0005-0000-0000-0000F6670000}"/>
    <cellStyle name="Normal 2 2 6 2 5 15" xfId="25231" xr:uid="{00000000-0005-0000-0000-0000F7670000}"/>
    <cellStyle name="Normal 2 2 6 2 5 15 2" xfId="25232" xr:uid="{00000000-0005-0000-0000-0000F8670000}"/>
    <cellStyle name="Normal 2 2 6 2 5 16" xfId="25233" xr:uid="{00000000-0005-0000-0000-0000F9670000}"/>
    <cellStyle name="Normal 2 2 6 2 5 16 2" xfId="25234" xr:uid="{00000000-0005-0000-0000-0000FA670000}"/>
    <cellStyle name="Normal 2 2 6 2 5 17" xfId="25235" xr:uid="{00000000-0005-0000-0000-0000FB670000}"/>
    <cellStyle name="Normal 2 2 6 2 5 17 2" xfId="25236" xr:uid="{00000000-0005-0000-0000-0000FC670000}"/>
    <cellStyle name="Normal 2 2 6 2 5 18" xfId="25237" xr:uid="{00000000-0005-0000-0000-0000FD670000}"/>
    <cellStyle name="Normal 2 2 6 2 5 18 2" xfId="25238" xr:uid="{00000000-0005-0000-0000-0000FE670000}"/>
    <cellStyle name="Normal 2 2 6 2 5 19" xfId="25239" xr:uid="{00000000-0005-0000-0000-0000FF670000}"/>
    <cellStyle name="Normal 2 2 6 2 5 19 2" xfId="25240" xr:uid="{00000000-0005-0000-0000-000000680000}"/>
    <cellStyle name="Normal 2 2 6 2 5 2" xfId="25241" xr:uid="{00000000-0005-0000-0000-000001680000}"/>
    <cellStyle name="Normal 2 2 6 2 5 2 2" xfId="25242" xr:uid="{00000000-0005-0000-0000-000002680000}"/>
    <cellStyle name="Normal 2 2 6 2 5 20" xfId="25243" xr:uid="{00000000-0005-0000-0000-000003680000}"/>
    <cellStyle name="Normal 2 2 6 2 5 20 2" xfId="25244" xr:uid="{00000000-0005-0000-0000-000004680000}"/>
    <cellStyle name="Normal 2 2 6 2 5 21" xfId="25245" xr:uid="{00000000-0005-0000-0000-000005680000}"/>
    <cellStyle name="Normal 2 2 6 2 5 21 2" xfId="25246" xr:uid="{00000000-0005-0000-0000-000006680000}"/>
    <cellStyle name="Normal 2 2 6 2 5 22" xfId="25247" xr:uid="{00000000-0005-0000-0000-000007680000}"/>
    <cellStyle name="Normal 2 2 6 2 5 3" xfId="25248" xr:uid="{00000000-0005-0000-0000-000008680000}"/>
    <cellStyle name="Normal 2 2 6 2 5 3 2" xfId="25249" xr:uid="{00000000-0005-0000-0000-000009680000}"/>
    <cellStyle name="Normal 2 2 6 2 5 4" xfId="25250" xr:uid="{00000000-0005-0000-0000-00000A680000}"/>
    <cellStyle name="Normal 2 2 6 2 5 4 2" xfId="25251" xr:uid="{00000000-0005-0000-0000-00000B680000}"/>
    <cellStyle name="Normal 2 2 6 2 5 5" xfId="25252" xr:uid="{00000000-0005-0000-0000-00000C680000}"/>
    <cellStyle name="Normal 2 2 6 2 5 5 2" xfId="25253" xr:uid="{00000000-0005-0000-0000-00000D680000}"/>
    <cellStyle name="Normal 2 2 6 2 5 6" xfId="25254" xr:uid="{00000000-0005-0000-0000-00000E680000}"/>
    <cellStyle name="Normal 2 2 6 2 5 6 2" xfId="25255" xr:uid="{00000000-0005-0000-0000-00000F680000}"/>
    <cellStyle name="Normal 2 2 6 2 5 7" xfId="25256" xr:uid="{00000000-0005-0000-0000-000010680000}"/>
    <cellStyle name="Normal 2 2 6 2 5 7 2" xfId="25257" xr:uid="{00000000-0005-0000-0000-000011680000}"/>
    <cellStyle name="Normal 2 2 6 2 5 8" xfId="25258" xr:uid="{00000000-0005-0000-0000-000012680000}"/>
    <cellStyle name="Normal 2 2 6 2 5 8 2" xfId="25259" xr:uid="{00000000-0005-0000-0000-000013680000}"/>
    <cellStyle name="Normal 2 2 6 2 5 9" xfId="25260" xr:uid="{00000000-0005-0000-0000-000014680000}"/>
    <cellStyle name="Normal 2 2 6 2 5 9 2" xfId="25261" xr:uid="{00000000-0005-0000-0000-000015680000}"/>
    <cellStyle name="Normal 2 2 6 2 6" xfId="25262" xr:uid="{00000000-0005-0000-0000-000016680000}"/>
    <cellStyle name="Normal 2 2 6 2 6 10" xfId="25263" xr:uid="{00000000-0005-0000-0000-000017680000}"/>
    <cellStyle name="Normal 2 2 6 2 6 10 2" xfId="25264" xr:uid="{00000000-0005-0000-0000-000018680000}"/>
    <cellStyle name="Normal 2 2 6 2 6 11" xfId="25265" xr:uid="{00000000-0005-0000-0000-000019680000}"/>
    <cellStyle name="Normal 2 2 6 2 6 11 2" xfId="25266" xr:uid="{00000000-0005-0000-0000-00001A680000}"/>
    <cellStyle name="Normal 2 2 6 2 6 12" xfId="25267" xr:uid="{00000000-0005-0000-0000-00001B680000}"/>
    <cellStyle name="Normal 2 2 6 2 6 12 2" xfId="25268" xr:uid="{00000000-0005-0000-0000-00001C680000}"/>
    <cellStyle name="Normal 2 2 6 2 6 13" xfId="25269" xr:uid="{00000000-0005-0000-0000-00001D680000}"/>
    <cellStyle name="Normal 2 2 6 2 6 13 2" xfId="25270" xr:uid="{00000000-0005-0000-0000-00001E680000}"/>
    <cellStyle name="Normal 2 2 6 2 6 14" xfId="25271" xr:uid="{00000000-0005-0000-0000-00001F680000}"/>
    <cellStyle name="Normal 2 2 6 2 6 14 2" xfId="25272" xr:uid="{00000000-0005-0000-0000-000020680000}"/>
    <cellStyle name="Normal 2 2 6 2 6 15" xfId="25273" xr:uid="{00000000-0005-0000-0000-000021680000}"/>
    <cellStyle name="Normal 2 2 6 2 6 15 2" xfId="25274" xr:uid="{00000000-0005-0000-0000-000022680000}"/>
    <cellStyle name="Normal 2 2 6 2 6 16" xfId="25275" xr:uid="{00000000-0005-0000-0000-000023680000}"/>
    <cellStyle name="Normal 2 2 6 2 6 16 2" xfId="25276" xr:uid="{00000000-0005-0000-0000-000024680000}"/>
    <cellStyle name="Normal 2 2 6 2 6 17" xfId="25277" xr:uid="{00000000-0005-0000-0000-000025680000}"/>
    <cellStyle name="Normal 2 2 6 2 6 17 2" xfId="25278" xr:uid="{00000000-0005-0000-0000-000026680000}"/>
    <cellStyle name="Normal 2 2 6 2 6 18" xfId="25279" xr:uid="{00000000-0005-0000-0000-000027680000}"/>
    <cellStyle name="Normal 2 2 6 2 6 18 2" xfId="25280" xr:uid="{00000000-0005-0000-0000-000028680000}"/>
    <cellStyle name="Normal 2 2 6 2 6 19" xfId="25281" xr:uid="{00000000-0005-0000-0000-000029680000}"/>
    <cellStyle name="Normal 2 2 6 2 6 19 2" xfId="25282" xr:uid="{00000000-0005-0000-0000-00002A680000}"/>
    <cellStyle name="Normal 2 2 6 2 6 2" xfId="25283" xr:uid="{00000000-0005-0000-0000-00002B680000}"/>
    <cellStyle name="Normal 2 2 6 2 6 2 2" xfId="25284" xr:uid="{00000000-0005-0000-0000-00002C680000}"/>
    <cellStyle name="Normal 2 2 6 2 6 20" xfId="25285" xr:uid="{00000000-0005-0000-0000-00002D680000}"/>
    <cellStyle name="Normal 2 2 6 2 6 20 2" xfId="25286" xr:uid="{00000000-0005-0000-0000-00002E680000}"/>
    <cellStyle name="Normal 2 2 6 2 6 21" xfId="25287" xr:uid="{00000000-0005-0000-0000-00002F680000}"/>
    <cellStyle name="Normal 2 2 6 2 6 21 2" xfId="25288" xr:uid="{00000000-0005-0000-0000-000030680000}"/>
    <cellStyle name="Normal 2 2 6 2 6 22" xfId="25289" xr:uid="{00000000-0005-0000-0000-000031680000}"/>
    <cellStyle name="Normal 2 2 6 2 6 3" xfId="25290" xr:uid="{00000000-0005-0000-0000-000032680000}"/>
    <cellStyle name="Normal 2 2 6 2 6 3 2" xfId="25291" xr:uid="{00000000-0005-0000-0000-000033680000}"/>
    <cellStyle name="Normal 2 2 6 2 6 4" xfId="25292" xr:uid="{00000000-0005-0000-0000-000034680000}"/>
    <cellStyle name="Normal 2 2 6 2 6 4 2" xfId="25293" xr:uid="{00000000-0005-0000-0000-000035680000}"/>
    <cellStyle name="Normal 2 2 6 2 6 5" xfId="25294" xr:uid="{00000000-0005-0000-0000-000036680000}"/>
    <cellStyle name="Normal 2 2 6 2 6 5 2" xfId="25295" xr:uid="{00000000-0005-0000-0000-000037680000}"/>
    <cellStyle name="Normal 2 2 6 2 6 6" xfId="25296" xr:uid="{00000000-0005-0000-0000-000038680000}"/>
    <cellStyle name="Normal 2 2 6 2 6 6 2" xfId="25297" xr:uid="{00000000-0005-0000-0000-000039680000}"/>
    <cellStyle name="Normal 2 2 6 2 6 7" xfId="25298" xr:uid="{00000000-0005-0000-0000-00003A680000}"/>
    <cellStyle name="Normal 2 2 6 2 6 7 2" xfId="25299" xr:uid="{00000000-0005-0000-0000-00003B680000}"/>
    <cellStyle name="Normal 2 2 6 2 6 8" xfId="25300" xr:uid="{00000000-0005-0000-0000-00003C680000}"/>
    <cellStyle name="Normal 2 2 6 2 6 8 2" xfId="25301" xr:uid="{00000000-0005-0000-0000-00003D680000}"/>
    <cellStyle name="Normal 2 2 6 2 6 9" xfId="25302" xr:uid="{00000000-0005-0000-0000-00003E680000}"/>
    <cellStyle name="Normal 2 2 6 2 6 9 2" xfId="25303" xr:uid="{00000000-0005-0000-0000-00003F680000}"/>
    <cellStyle name="Normal 2 2 6 2 7" xfId="25304" xr:uid="{00000000-0005-0000-0000-000040680000}"/>
    <cellStyle name="Normal 2 2 6 2 7 2" xfId="25305" xr:uid="{00000000-0005-0000-0000-000041680000}"/>
    <cellStyle name="Normal 2 2 6 2 8" xfId="25306" xr:uid="{00000000-0005-0000-0000-000042680000}"/>
    <cellStyle name="Normal 2 2 6 2 8 2" xfId="25307" xr:uid="{00000000-0005-0000-0000-000043680000}"/>
    <cellStyle name="Normal 2 2 6 2 9" xfId="25308" xr:uid="{00000000-0005-0000-0000-000044680000}"/>
    <cellStyle name="Normal 2 2 6 2 9 2" xfId="25309" xr:uid="{00000000-0005-0000-0000-000045680000}"/>
    <cellStyle name="Normal 2 2 6 20" xfId="25310" xr:uid="{00000000-0005-0000-0000-000046680000}"/>
    <cellStyle name="Normal 2 2 6 20 2" xfId="25311" xr:uid="{00000000-0005-0000-0000-000047680000}"/>
    <cellStyle name="Normal 2 2 6 21" xfId="25312" xr:uid="{00000000-0005-0000-0000-000048680000}"/>
    <cellStyle name="Normal 2 2 6 21 2" xfId="25313" xr:uid="{00000000-0005-0000-0000-000049680000}"/>
    <cellStyle name="Normal 2 2 6 22" xfId="25314" xr:uid="{00000000-0005-0000-0000-00004A680000}"/>
    <cellStyle name="Normal 2 2 6 22 2" xfId="25315" xr:uid="{00000000-0005-0000-0000-00004B680000}"/>
    <cellStyle name="Normal 2 2 6 23" xfId="25316" xr:uid="{00000000-0005-0000-0000-00004C680000}"/>
    <cellStyle name="Normal 2 2 6 23 2" xfId="25317" xr:uid="{00000000-0005-0000-0000-00004D680000}"/>
    <cellStyle name="Normal 2 2 6 24" xfId="25318" xr:uid="{00000000-0005-0000-0000-00004E680000}"/>
    <cellStyle name="Normal 2 2 6 24 2" xfId="25319" xr:uid="{00000000-0005-0000-0000-00004F680000}"/>
    <cellStyle name="Normal 2 2 6 25" xfId="25320" xr:uid="{00000000-0005-0000-0000-000050680000}"/>
    <cellStyle name="Normal 2 2 6 25 2" xfId="25321" xr:uid="{00000000-0005-0000-0000-000051680000}"/>
    <cellStyle name="Normal 2 2 6 26" xfId="25322" xr:uid="{00000000-0005-0000-0000-000052680000}"/>
    <cellStyle name="Normal 2 2 6 26 2" xfId="25323" xr:uid="{00000000-0005-0000-0000-000053680000}"/>
    <cellStyle name="Normal 2 2 6 27" xfId="25324" xr:uid="{00000000-0005-0000-0000-000054680000}"/>
    <cellStyle name="Normal 2 2 6 27 2" xfId="25325" xr:uid="{00000000-0005-0000-0000-000055680000}"/>
    <cellStyle name="Normal 2 2 6 28" xfId="25326" xr:uid="{00000000-0005-0000-0000-000056680000}"/>
    <cellStyle name="Normal 2 2 6 3" xfId="25327" xr:uid="{00000000-0005-0000-0000-000057680000}"/>
    <cellStyle name="Normal 2 2 6 3 10" xfId="25328" xr:uid="{00000000-0005-0000-0000-000058680000}"/>
    <cellStyle name="Normal 2 2 6 3 10 2" xfId="25329" xr:uid="{00000000-0005-0000-0000-000059680000}"/>
    <cellStyle name="Normal 2 2 6 3 11" xfId="25330" xr:uid="{00000000-0005-0000-0000-00005A680000}"/>
    <cellStyle name="Normal 2 2 6 3 11 2" xfId="25331" xr:uid="{00000000-0005-0000-0000-00005B680000}"/>
    <cellStyle name="Normal 2 2 6 3 12" xfId="25332" xr:uid="{00000000-0005-0000-0000-00005C680000}"/>
    <cellStyle name="Normal 2 2 6 3 12 2" xfId="25333" xr:uid="{00000000-0005-0000-0000-00005D680000}"/>
    <cellStyle name="Normal 2 2 6 3 13" xfId="25334" xr:uid="{00000000-0005-0000-0000-00005E680000}"/>
    <cellStyle name="Normal 2 2 6 3 13 2" xfId="25335" xr:uid="{00000000-0005-0000-0000-00005F680000}"/>
    <cellStyle name="Normal 2 2 6 3 14" xfId="25336" xr:uid="{00000000-0005-0000-0000-000060680000}"/>
    <cellStyle name="Normal 2 2 6 3 14 2" xfId="25337" xr:uid="{00000000-0005-0000-0000-000061680000}"/>
    <cellStyle name="Normal 2 2 6 3 15" xfId="25338" xr:uid="{00000000-0005-0000-0000-000062680000}"/>
    <cellStyle name="Normal 2 2 6 3 15 2" xfId="25339" xr:uid="{00000000-0005-0000-0000-000063680000}"/>
    <cellStyle name="Normal 2 2 6 3 16" xfId="25340" xr:uid="{00000000-0005-0000-0000-000064680000}"/>
    <cellStyle name="Normal 2 2 6 3 16 2" xfId="25341" xr:uid="{00000000-0005-0000-0000-000065680000}"/>
    <cellStyle name="Normal 2 2 6 3 17" xfId="25342" xr:uid="{00000000-0005-0000-0000-000066680000}"/>
    <cellStyle name="Normal 2 2 6 3 17 2" xfId="25343" xr:uid="{00000000-0005-0000-0000-000067680000}"/>
    <cellStyle name="Normal 2 2 6 3 18" xfId="25344" xr:uid="{00000000-0005-0000-0000-000068680000}"/>
    <cellStyle name="Normal 2 2 6 3 18 2" xfId="25345" xr:uid="{00000000-0005-0000-0000-000069680000}"/>
    <cellStyle name="Normal 2 2 6 3 19" xfId="25346" xr:uid="{00000000-0005-0000-0000-00006A680000}"/>
    <cellStyle name="Normal 2 2 6 3 19 2" xfId="25347" xr:uid="{00000000-0005-0000-0000-00006B680000}"/>
    <cellStyle name="Normal 2 2 6 3 2" xfId="25348" xr:uid="{00000000-0005-0000-0000-00006C680000}"/>
    <cellStyle name="Normal 2 2 6 3 2 10" xfId="25349" xr:uid="{00000000-0005-0000-0000-00006D680000}"/>
    <cellStyle name="Normal 2 2 6 3 2 10 2" xfId="25350" xr:uid="{00000000-0005-0000-0000-00006E680000}"/>
    <cellStyle name="Normal 2 2 6 3 2 11" xfId="25351" xr:uid="{00000000-0005-0000-0000-00006F680000}"/>
    <cellStyle name="Normal 2 2 6 3 2 11 2" xfId="25352" xr:uid="{00000000-0005-0000-0000-000070680000}"/>
    <cellStyle name="Normal 2 2 6 3 2 12" xfId="25353" xr:uid="{00000000-0005-0000-0000-000071680000}"/>
    <cellStyle name="Normal 2 2 6 3 2 12 2" xfId="25354" xr:uid="{00000000-0005-0000-0000-000072680000}"/>
    <cellStyle name="Normal 2 2 6 3 2 13" xfId="25355" xr:uid="{00000000-0005-0000-0000-000073680000}"/>
    <cellStyle name="Normal 2 2 6 3 2 13 2" xfId="25356" xr:uid="{00000000-0005-0000-0000-000074680000}"/>
    <cellStyle name="Normal 2 2 6 3 2 14" xfId="25357" xr:uid="{00000000-0005-0000-0000-000075680000}"/>
    <cellStyle name="Normal 2 2 6 3 2 14 2" xfId="25358" xr:uid="{00000000-0005-0000-0000-000076680000}"/>
    <cellStyle name="Normal 2 2 6 3 2 15" xfId="25359" xr:uid="{00000000-0005-0000-0000-000077680000}"/>
    <cellStyle name="Normal 2 2 6 3 2 15 2" xfId="25360" xr:uid="{00000000-0005-0000-0000-000078680000}"/>
    <cellStyle name="Normal 2 2 6 3 2 16" xfId="25361" xr:uid="{00000000-0005-0000-0000-000079680000}"/>
    <cellStyle name="Normal 2 2 6 3 2 16 2" xfId="25362" xr:uid="{00000000-0005-0000-0000-00007A680000}"/>
    <cellStyle name="Normal 2 2 6 3 2 17" xfId="25363" xr:uid="{00000000-0005-0000-0000-00007B680000}"/>
    <cellStyle name="Normal 2 2 6 3 2 17 2" xfId="25364" xr:uid="{00000000-0005-0000-0000-00007C680000}"/>
    <cellStyle name="Normal 2 2 6 3 2 18" xfId="25365" xr:uid="{00000000-0005-0000-0000-00007D680000}"/>
    <cellStyle name="Normal 2 2 6 3 2 18 2" xfId="25366" xr:uid="{00000000-0005-0000-0000-00007E680000}"/>
    <cellStyle name="Normal 2 2 6 3 2 19" xfId="25367" xr:uid="{00000000-0005-0000-0000-00007F680000}"/>
    <cellStyle name="Normal 2 2 6 3 2 19 2" xfId="25368" xr:uid="{00000000-0005-0000-0000-000080680000}"/>
    <cellStyle name="Normal 2 2 6 3 2 2" xfId="25369" xr:uid="{00000000-0005-0000-0000-000081680000}"/>
    <cellStyle name="Normal 2 2 6 3 2 2 2" xfId="25370" xr:uid="{00000000-0005-0000-0000-000082680000}"/>
    <cellStyle name="Normal 2 2 6 3 2 20" xfId="25371" xr:uid="{00000000-0005-0000-0000-000083680000}"/>
    <cellStyle name="Normal 2 2 6 3 2 20 2" xfId="25372" xr:uid="{00000000-0005-0000-0000-000084680000}"/>
    <cellStyle name="Normal 2 2 6 3 2 21" xfId="25373" xr:uid="{00000000-0005-0000-0000-000085680000}"/>
    <cellStyle name="Normal 2 2 6 3 2 21 2" xfId="25374" xr:uid="{00000000-0005-0000-0000-000086680000}"/>
    <cellStyle name="Normal 2 2 6 3 2 22" xfId="25375" xr:uid="{00000000-0005-0000-0000-000087680000}"/>
    <cellStyle name="Normal 2 2 6 3 2 3" xfId="25376" xr:uid="{00000000-0005-0000-0000-000088680000}"/>
    <cellStyle name="Normal 2 2 6 3 2 3 2" xfId="25377" xr:uid="{00000000-0005-0000-0000-000089680000}"/>
    <cellStyle name="Normal 2 2 6 3 2 4" xfId="25378" xr:uid="{00000000-0005-0000-0000-00008A680000}"/>
    <cellStyle name="Normal 2 2 6 3 2 4 2" xfId="25379" xr:uid="{00000000-0005-0000-0000-00008B680000}"/>
    <cellStyle name="Normal 2 2 6 3 2 5" xfId="25380" xr:uid="{00000000-0005-0000-0000-00008C680000}"/>
    <cellStyle name="Normal 2 2 6 3 2 5 2" xfId="25381" xr:uid="{00000000-0005-0000-0000-00008D680000}"/>
    <cellStyle name="Normal 2 2 6 3 2 6" xfId="25382" xr:uid="{00000000-0005-0000-0000-00008E680000}"/>
    <cellStyle name="Normal 2 2 6 3 2 6 2" xfId="25383" xr:uid="{00000000-0005-0000-0000-00008F680000}"/>
    <cellStyle name="Normal 2 2 6 3 2 7" xfId="25384" xr:uid="{00000000-0005-0000-0000-000090680000}"/>
    <cellStyle name="Normal 2 2 6 3 2 7 2" xfId="25385" xr:uid="{00000000-0005-0000-0000-000091680000}"/>
    <cellStyle name="Normal 2 2 6 3 2 8" xfId="25386" xr:uid="{00000000-0005-0000-0000-000092680000}"/>
    <cellStyle name="Normal 2 2 6 3 2 8 2" xfId="25387" xr:uid="{00000000-0005-0000-0000-000093680000}"/>
    <cellStyle name="Normal 2 2 6 3 2 9" xfId="25388" xr:uid="{00000000-0005-0000-0000-000094680000}"/>
    <cellStyle name="Normal 2 2 6 3 2 9 2" xfId="25389" xr:uid="{00000000-0005-0000-0000-000095680000}"/>
    <cellStyle name="Normal 2 2 6 3 20" xfId="25390" xr:uid="{00000000-0005-0000-0000-000096680000}"/>
    <cellStyle name="Normal 2 2 6 3 20 2" xfId="25391" xr:uid="{00000000-0005-0000-0000-000097680000}"/>
    <cellStyle name="Normal 2 2 6 3 21" xfId="25392" xr:uid="{00000000-0005-0000-0000-000098680000}"/>
    <cellStyle name="Normal 2 2 6 3 21 2" xfId="25393" xr:uid="{00000000-0005-0000-0000-000099680000}"/>
    <cellStyle name="Normal 2 2 6 3 22" xfId="25394" xr:uid="{00000000-0005-0000-0000-00009A680000}"/>
    <cellStyle name="Normal 2 2 6 3 22 2" xfId="25395" xr:uid="{00000000-0005-0000-0000-00009B680000}"/>
    <cellStyle name="Normal 2 2 6 3 23" xfId="25396" xr:uid="{00000000-0005-0000-0000-00009C680000}"/>
    <cellStyle name="Normal 2 2 6 3 23 2" xfId="25397" xr:uid="{00000000-0005-0000-0000-00009D680000}"/>
    <cellStyle name="Normal 2 2 6 3 24" xfId="25398" xr:uid="{00000000-0005-0000-0000-00009E680000}"/>
    <cellStyle name="Normal 2 2 6 3 3" xfId="25399" xr:uid="{00000000-0005-0000-0000-00009F680000}"/>
    <cellStyle name="Normal 2 2 6 3 3 10" xfId="25400" xr:uid="{00000000-0005-0000-0000-0000A0680000}"/>
    <cellStyle name="Normal 2 2 6 3 3 10 2" xfId="25401" xr:uid="{00000000-0005-0000-0000-0000A1680000}"/>
    <cellStyle name="Normal 2 2 6 3 3 11" xfId="25402" xr:uid="{00000000-0005-0000-0000-0000A2680000}"/>
    <cellStyle name="Normal 2 2 6 3 3 11 2" xfId="25403" xr:uid="{00000000-0005-0000-0000-0000A3680000}"/>
    <cellStyle name="Normal 2 2 6 3 3 12" xfId="25404" xr:uid="{00000000-0005-0000-0000-0000A4680000}"/>
    <cellStyle name="Normal 2 2 6 3 3 12 2" xfId="25405" xr:uid="{00000000-0005-0000-0000-0000A5680000}"/>
    <cellStyle name="Normal 2 2 6 3 3 13" xfId="25406" xr:uid="{00000000-0005-0000-0000-0000A6680000}"/>
    <cellStyle name="Normal 2 2 6 3 3 13 2" xfId="25407" xr:uid="{00000000-0005-0000-0000-0000A7680000}"/>
    <cellStyle name="Normal 2 2 6 3 3 14" xfId="25408" xr:uid="{00000000-0005-0000-0000-0000A8680000}"/>
    <cellStyle name="Normal 2 2 6 3 3 14 2" xfId="25409" xr:uid="{00000000-0005-0000-0000-0000A9680000}"/>
    <cellStyle name="Normal 2 2 6 3 3 15" xfId="25410" xr:uid="{00000000-0005-0000-0000-0000AA680000}"/>
    <cellStyle name="Normal 2 2 6 3 3 15 2" xfId="25411" xr:uid="{00000000-0005-0000-0000-0000AB680000}"/>
    <cellStyle name="Normal 2 2 6 3 3 16" xfId="25412" xr:uid="{00000000-0005-0000-0000-0000AC680000}"/>
    <cellStyle name="Normal 2 2 6 3 3 16 2" xfId="25413" xr:uid="{00000000-0005-0000-0000-0000AD680000}"/>
    <cellStyle name="Normal 2 2 6 3 3 17" xfId="25414" xr:uid="{00000000-0005-0000-0000-0000AE680000}"/>
    <cellStyle name="Normal 2 2 6 3 3 17 2" xfId="25415" xr:uid="{00000000-0005-0000-0000-0000AF680000}"/>
    <cellStyle name="Normal 2 2 6 3 3 18" xfId="25416" xr:uid="{00000000-0005-0000-0000-0000B0680000}"/>
    <cellStyle name="Normal 2 2 6 3 3 18 2" xfId="25417" xr:uid="{00000000-0005-0000-0000-0000B1680000}"/>
    <cellStyle name="Normal 2 2 6 3 3 19" xfId="25418" xr:uid="{00000000-0005-0000-0000-0000B2680000}"/>
    <cellStyle name="Normal 2 2 6 3 3 19 2" xfId="25419" xr:uid="{00000000-0005-0000-0000-0000B3680000}"/>
    <cellStyle name="Normal 2 2 6 3 3 2" xfId="25420" xr:uid="{00000000-0005-0000-0000-0000B4680000}"/>
    <cellStyle name="Normal 2 2 6 3 3 2 2" xfId="25421" xr:uid="{00000000-0005-0000-0000-0000B5680000}"/>
    <cellStyle name="Normal 2 2 6 3 3 20" xfId="25422" xr:uid="{00000000-0005-0000-0000-0000B6680000}"/>
    <cellStyle name="Normal 2 2 6 3 3 20 2" xfId="25423" xr:uid="{00000000-0005-0000-0000-0000B7680000}"/>
    <cellStyle name="Normal 2 2 6 3 3 21" xfId="25424" xr:uid="{00000000-0005-0000-0000-0000B8680000}"/>
    <cellStyle name="Normal 2 2 6 3 3 21 2" xfId="25425" xr:uid="{00000000-0005-0000-0000-0000B9680000}"/>
    <cellStyle name="Normal 2 2 6 3 3 22" xfId="25426" xr:uid="{00000000-0005-0000-0000-0000BA680000}"/>
    <cellStyle name="Normal 2 2 6 3 3 3" xfId="25427" xr:uid="{00000000-0005-0000-0000-0000BB680000}"/>
    <cellStyle name="Normal 2 2 6 3 3 3 2" xfId="25428" xr:uid="{00000000-0005-0000-0000-0000BC680000}"/>
    <cellStyle name="Normal 2 2 6 3 3 4" xfId="25429" xr:uid="{00000000-0005-0000-0000-0000BD680000}"/>
    <cellStyle name="Normal 2 2 6 3 3 4 2" xfId="25430" xr:uid="{00000000-0005-0000-0000-0000BE680000}"/>
    <cellStyle name="Normal 2 2 6 3 3 5" xfId="25431" xr:uid="{00000000-0005-0000-0000-0000BF680000}"/>
    <cellStyle name="Normal 2 2 6 3 3 5 2" xfId="25432" xr:uid="{00000000-0005-0000-0000-0000C0680000}"/>
    <cellStyle name="Normal 2 2 6 3 3 6" xfId="25433" xr:uid="{00000000-0005-0000-0000-0000C1680000}"/>
    <cellStyle name="Normal 2 2 6 3 3 6 2" xfId="25434" xr:uid="{00000000-0005-0000-0000-0000C2680000}"/>
    <cellStyle name="Normal 2 2 6 3 3 7" xfId="25435" xr:uid="{00000000-0005-0000-0000-0000C3680000}"/>
    <cellStyle name="Normal 2 2 6 3 3 7 2" xfId="25436" xr:uid="{00000000-0005-0000-0000-0000C4680000}"/>
    <cellStyle name="Normal 2 2 6 3 3 8" xfId="25437" xr:uid="{00000000-0005-0000-0000-0000C5680000}"/>
    <cellStyle name="Normal 2 2 6 3 3 8 2" xfId="25438" xr:uid="{00000000-0005-0000-0000-0000C6680000}"/>
    <cellStyle name="Normal 2 2 6 3 3 9" xfId="25439" xr:uid="{00000000-0005-0000-0000-0000C7680000}"/>
    <cellStyle name="Normal 2 2 6 3 3 9 2" xfId="25440" xr:uid="{00000000-0005-0000-0000-0000C8680000}"/>
    <cellStyle name="Normal 2 2 6 3 4" xfId="25441" xr:uid="{00000000-0005-0000-0000-0000C9680000}"/>
    <cellStyle name="Normal 2 2 6 3 4 2" xfId="25442" xr:uid="{00000000-0005-0000-0000-0000CA680000}"/>
    <cellStyle name="Normal 2 2 6 3 5" xfId="25443" xr:uid="{00000000-0005-0000-0000-0000CB680000}"/>
    <cellStyle name="Normal 2 2 6 3 5 2" xfId="25444" xr:uid="{00000000-0005-0000-0000-0000CC680000}"/>
    <cellStyle name="Normal 2 2 6 3 6" xfId="25445" xr:uid="{00000000-0005-0000-0000-0000CD680000}"/>
    <cellStyle name="Normal 2 2 6 3 6 2" xfId="25446" xr:uid="{00000000-0005-0000-0000-0000CE680000}"/>
    <cellStyle name="Normal 2 2 6 3 7" xfId="25447" xr:uid="{00000000-0005-0000-0000-0000CF680000}"/>
    <cellStyle name="Normal 2 2 6 3 7 2" xfId="25448" xr:uid="{00000000-0005-0000-0000-0000D0680000}"/>
    <cellStyle name="Normal 2 2 6 3 8" xfId="25449" xr:uid="{00000000-0005-0000-0000-0000D1680000}"/>
    <cellStyle name="Normal 2 2 6 3 8 2" xfId="25450" xr:uid="{00000000-0005-0000-0000-0000D2680000}"/>
    <cellStyle name="Normal 2 2 6 3 9" xfId="25451" xr:uid="{00000000-0005-0000-0000-0000D3680000}"/>
    <cellStyle name="Normal 2 2 6 3 9 2" xfId="25452" xr:uid="{00000000-0005-0000-0000-0000D4680000}"/>
    <cellStyle name="Normal 2 2 6 4" xfId="25453" xr:uid="{00000000-0005-0000-0000-0000D5680000}"/>
    <cellStyle name="Normal 2 2 6 4 10" xfId="25454" xr:uid="{00000000-0005-0000-0000-0000D6680000}"/>
    <cellStyle name="Normal 2 2 6 4 10 2" xfId="25455" xr:uid="{00000000-0005-0000-0000-0000D7680000}"/>
    <cellStyle name="Normal 2 2 6 4 11" xfId="25456" xr:uid="{00000000-0005-0000-0000-0000D8680000}"/>
    <cellStyle name="Normal 2 2 6 4 11 2" xfId="25457" xr:uid="{00000000-0005-0000-0000-0000D9680000}"/>
    <cellStyle name="Normal 2 2 6 4 12" xfId="25458" xr:uid="{00000000-0005-0000-0000-0000DA680000}"/>
    <cellStyle name="Normal 2 2 6 4 12 2" xfId="25459" xr:uid="{00000000-0005-0000-0000-0000DB680000}"/>
    <cellStyle name="Normal 2 2 6 4 13" xfId="25460" xr:uid="{00000000-0005-0000-0000-0000DC680000}"/>
    <cellStyle name="Normal 2 2 6 4 13 2" xfId="25461" xr:uid="{00000000-0005-0000-0000-0000DD680000}"/>
    <cellStyle name="Normal 2 2 6 4 14" xfId="25462" xr:uid="{00000000-0005-0000-0000-0000DE680000}"/>
    <cellStyle name="Normal 2 2 6 4 14 2" xfId="25463" xr:uid="{00000000-0005-0000-0000-0000DF680000}"/>
    <cellStyle name="Normal 2 2 6 4 15" xfId="25464" xr:uid="{00000000-0005-0000-0000-0000E0680000}"/>
    <cellStyle name="Normal 2 2 6 4 15 2" xfId="25465" xr:uid="{00000000-0005-0000-0000-0000E1680000}"/>
    <cellStyle name="Normal 2 2 6 4 16" xfId="25466" xr:uid="{00000000-0005-0000-0000-0000E2680000}"/>
    <cellStyle name="Normal 2 2 6 4 16 2" xfId="25467" xr:uid="{00000000-0005-0000-0000-0000E3680000}"/>
    <cellStyle name="Normal 2 2 6 4 17" xfId="25468" xr:uid="{00000000-0005-0000-0000-0000E4680000}"/>
    <cellStyle name="Normal 2 2 6 4 17 2" xfId="25469" xr:uid="{00000000-0005-0000-0000-0000E5680000}"/>
    <cellStyle name="Normal 2 2 6 4 18" xfId="25470" xr:uid="{00000000-0005-0000-0000-0000E6680000}"/>
    <cellStyle name="Normal 2 2 6 4 18 2" xfId="25471" xr:uid="{00000000-0005-0000-0000-0000E7680000}"/>
    <cellStyle name="Normal 2 2 6 4 19" xfId="25472" xr:uid="{00000000-0005-0000-0000-0000E8680000}"/>
    <cellStyle name="Normal 2 2 6 4 19 2" xfId="25473" xr:uid="{00000000-0005-0000-0000-0000E9680000}"/>
    <cellStyle name="Normal 2 2 6 4 2" xfId="25474" xr:uid="{00000000-0005-0000-0000-0000EA680000}"/>
    <cellStyle name="Normal 2 2 6 4 2 10" xfId="25475" xr:uid="{00000000-0005-0000-0000-0000EB680000}"/>
    <cellStyle name="Normal 2 2 6 4 2 10 2" xfId="25476" xr:uid="{00000000-0005-0000-0000-0000EC680000}"/>
    <cellStyle name="Normal 2 2 6 4 2 11" xfId="25477" xr:uid="{00000000-0005-0000-0000-0000ED680000}"/>
    <cellStyle name="Normal 2 2 6 4 2 11 2" xfId="25478" xr:uid="{00000000-0005-0000-0000-0000EE680000}"/>
    <cellStyle name="Normal 2 2 6 4 2 12" xfId="25479" xr:uid="{00000000-0005-0000-0000-0000EF680000}"/>
    <cellStyle name="Normal 2 2 6 4 2 12 2" xfId="25480" xr:uid="{00000000-0005-0000-0000-0000F0680000}"/>
    <cellStyle name="Normal 2 2 6 4 2 13" xfId="25481" xr:uid="{00000000-0005-0000-0000-0000F1680000}"/>
    <cellStyle name="Normal 2 2 6 4 2 13 2" xfId="25482" xr:uid="{00000000-0005-0000-0000-0000F2680000}"/>
    <cellStyle name="Normal 2 2 6 4 2 14" xfId="25483" xr:uid="{00000000-0005-0000-0000-0000F3680000}"/>
    <cellStyle name="Normal 2 2 6 4 2 14 2" xfId="25484" xr:uid="{00000000-0005-0000-0000-0000F4680000}"/>
    <cellStyle name="Normal 2 2 6 4 2 15" xfId="25485" xr:uid="{00000000-0005-0000-0000-0000F5680000}"/>
    <cellStyle name="Normal 2 2 6 4 2 15 2" xfId="25486" xr:uid="{00000000-0005-0000-0000-0000F6680000}"/>
    <cellStyle name="Normal 2 2 6 4 2 16" xfId="25487" xr:uid="{00000000-0005-0000-0000-0000F7680000}"/>
    <cellStyle name="Normal 2 2 6 4 2 16 2" xfId="25488" xr:uid="{00000000-0005-0000-0000-0000F8680000}"/>
    <cellStyle name="Normal 2 2 6 4 2 17" xfId="25489" xr:uid="{00000000-0005-0000-0000-0000F9680000}"/>
    <cellStyle name="Normal 2 2 6 4 2 17 2" xfId="25490" xr:uid="{00000000-0005-0000-0000-0000FA680000}"/>
    <cellStyle name="Normal 2 2 6 4 2 18" xfId="25491" xr:uid="{00000000-0005-0000-0000-0000FB680000}"/>
    <cellStyle name="Normal 2 2 6 4 2 18 2" xfId="25492" xr:uid="{00000000-0005-0000-0000-0000FC680000}"/>
    <cellStyle name="Normal 2 2 6 4 2 19" xfId="25493" xr:uid="{00000000-0005-0000-0000-0000FD680000}"/>
    <cellStyle name="Normal 2 2 6 4 2 19 2" xfId="25494" xr:uid="{00000000-0005-0000-0000-0000FE680000}"/>
    <cellStyle name="Normal 2 2 6 4 2 2" xfId="25495" xr:uid="{00000000-0005-0000-0000-0000FF680000}"/>
    <cellStyle name="Normal 2 2 6 4 2 2 2" xfId="25496" xr:uid="{00000000-0005-0000-0000-000000690000}"/>
    <cellStyle name="Normal 2 2 6 4 2 20" xfId="25497" xr:uid="{00000000-0005-0000-0000-000001690000}"/>
    <cellStyle name="Normal 2 2 6 4 2 20 2" xfId="25498" xr:uid="{00000000-0005-0000-0000-000002690000}"/>
    <cellStyle name="Normal 2 2 6 4 2 21" xfId="25499" xr:uid="{00000000-0005-0000-0000-000003690000}"/>
    <cellStyle name="Normal 2 2 6 4 2 21 2" xfId="25500" xr:uid="{00000000-0005-0000-0000-000004690000}"/>
    <cellStyle name="Normal 2 2 6 4 2 22" xfId="25501" xr:uid="{00000000-0005-0000-0000-000005690000}"/>
    <cellStyle name="Normal 2 2 6 4 2 3" xfId="25502" xr:uid="{00000000-0005-0000-0000-000006690000}"/>
    <cellStyle name="Normal 2 2 6 4 2 3 2" xfId="25503" xr:uid="{00000000-0005-0000-0000-000007690000}"/>
    <cellStyle name="Normal 2 2 6 4 2 4" xfId="25504" xr:uid="{00000000-0005-0000-0000-000008690000}"/>
    <cellStyle name="Normal 2 2 6 4 2 4 2" xfId="25505" xr:uid="{00000000-0005-0000-0000-000009690000}"/>
    <cellStyle name="Normal 2 2 6 4 2 5" xfId="25506" xr:uid="{00000000-0005-0000-0000-00000A690000}"/>
    <cellStyle name="Normal 2 2 6 4 2 5 2" xfId="25507" xr:uid="{00000000-0005-0000-0000-00000B690000}"/>
    <cellStyle name="Normal 2 2 6 4 2 6" xfId="25508" xr:uid="{00000000-0005-0000-0000-00000C690000}"/>
    <cellStyle name="Normal 2 2 6 4 2 6 2" xfId="25509" xr:uid="{00000000-0005-0000-0000-00000D690000}"/>
    <cellStyle name="Normal 2 2 6 4 2 7" xfId="25510" xr:uid="{00000000-0005-0000-0000-00000E690000}"/>
    <cellStyle name="Normal 2 2 6 4 2 7 2" xfId="25511" xr:uid="{00000000-0005-0000-0000-00000F690000}"/>
    <cellStyle name="Normal 2 2 6 4 2 8" xfId="25512" xr:uid="{00000000-0005-0000-0000-000010690000}"/>
    <cellStyle name="Normal 2 2 6 4 2 8 2" xfId="25513" xr:uid="{00000000-0005-0000-0000-000011690000}"/>
    <cellStyle name="Normal 2 2 6 4 2 9" xfId="25514" xr:uid="{00000000-0005-0000-0000-000012690000}"/>
    <cellStyle name="Normal 2 2 6 4 2 9 2" xfId="25515" xr:uid="{00000000-0005-0000-0000-000013690000}"/>
    <cellStyle name="Normal 2 2 6 4 20" xfId="25516" xr:uid="{00000000-0005-0000-0000-000014690000}"/>
    <cellStyle name="Normal 2 2 6 4 20 2" xfId="25517" xr:uid="{00000000-0005-0000-0000-000015690000}"/>
    <cellStyle name="Normal 2 2 6 4 21" xfId="25518" xr:uid="{00000000-0005-0000-0000-000016690000}"/>
    <cellStyle name="Normal 2 2 6 4 21 2" xfId="25519" xr:uid="{00000000-0005-0000-0000-000017690000}"/>
    <cellStyle name="Normal 2 2 6 4 22" xfId="25520" xr:uid="{00000000-0005-0000-0000-000018690000}"/>
    <cellStyle name="Normal 2 2 6 4 22 2" xfId="25521" xr:uid="{00000000-0005-0000-0000-000019690000}"/>
    <cellStyle name="Normal 2 2 6 4 23" xfId="25522" xr:uid="{00000000-0005-0000-0000-00001A690000}"/>
    <cellStyle name="Normal 2 2 6 4 23 2" xfId="25523" xr:uid="{00000000-0005-0000-0000-00001B690000}"/>
    <cellStyle name="Normal 2 2 6 4 24" xfId="25524" xr:uid="{00000000-0005-0000-0000-00001C690000}"/>
    <cellStyle name="Normal 2 2 6 4 3" xfId="25525" xr:uid="{00000000-0005-0000-0000-00001D690000}"/>
    <cellStyle name="Normal 2 2 6 4 3 10" xfId="25526" xr:uid="{00000000-0005-0000-0000-00001E690000}"/>
    <cellStyle name="Normal 2 2 6 4 3 10 2" xfId="25527" xr:uid="{00000000-0005-0000-0000-00001F690000}"/>
    <cellStyle name="Normal 2 2 6 4 3 11" xfId="25528" xr:uid="{00000000-0005-0000-0000-000020690000}"/>
    <cellStyle name="Normal 2 2 6 4 3 11 2" xfId="25529" xr:uid="{00000000-0005-0000-0000-000021690000}"/>
    <cellStyle name="Normal 2 2 6 4 3 12" xfId="25530" xr:uid="{00000000-0005-0000-0000-000022690000}"/>
    <cellStyle name="Normal 2 2 6 4 3 12 2" xfId="25531" xr:uid="{00000000-0005-0000-0000-000023690000}"/>
    <cellStyle name="Normal 2 2 6 4 3 13" xfId="25532" xr:uid="{00000000-0005-0000-0000-000024690000}"/>
    <cellStyle name="Normal 2 2 6 4 3 13 2" xfId="25533" xr:uid="{00000000-0005-0000-0000-000025690000}"/>
    <cellStyle name="Normal 2 2 6 4 3 14" xfId="25534" xr:uid="{00000000-0005-0000-0000-000026690000}"/>
    <cellStyle name="Normal 2 2 6 4 3 14 2" xfId="25535" xr:uid="{00000000-0005-0000-0000-000027690000}"/>
    <cellStyle name="Normal 2 2 6 4 3 15" xfId="25536" xr:uid="{00000000-0005-0000-0000-000028690000}"/>
    <cellStyle name="Normal 2 2 6 4 3 15 2" xfId="25537" xr:uid="{00000000-0005-0000-0000-000029690000}"/>
    <cellStyle name="Normal 2 2 6 4 3 16" xfId="25538" xr:uid="{00000000-0005-0000-0000-00002A690000}"/>
    <cellStyle name="Normal 2 2 6 4 3 16 2" xfId="25539" xr:uid="{00000000-0005-0000-0000-00002B690000}"/>
    <cellStyle name="Normal 2 2 6 4 3 17" xfId="25540" xr:uid="{00000000-0005-0000-0000-00002C690000}"/>
    <cellStyle name="Normal 2 2 6 4 3 17 2" xfId="25541" xr:uid="{00000000-0005-0000-0000-00002D690000}"/>
    <cellStyle name="Normal 2 2 6 4 3 18" xfId="25542" xr:uid="{00000000-0005-0000-0000-00002E690000}"/>
    <cellStyle name="Normal 2 2 6 4 3 18 2" xfId="25543" xr:uid="{00000000-0005-0000-0000-00002F690000}"/>
    <cellStyle name="Normal 2 2 6 4 3 19" xfId="25544" xr:uid="{00000000-0005-0000-0000-000030690000}"/>
    <cellStyle name="Normal 2 2 6 4 3 19 2" xfId="25545" xr:uid="{00000000-0005-0000-0000-000031690000}"/>
    <cellStyle name="Normal 2 2 6 4 3 2" xfId="25546" xr:uid="{00000000-0005-0000-0000-000032690000}"/>
    <cellStyle name="Normal 2 2 6 4 3 2 2" xfId="25547" xr:uid="{00000000-0005-0000-0000-000033690000}"/>
    <cellStyle name="Normal 2 2 6 4 3 20" xfId="25548" xr:uid="{00000000-0005-0000-0000-000034690000}"/>
    <cellStyle name="Normal 2 2 6 4 3 20 2" xfId="25549" xr:uid="{00000000-0005-0000-0000-000035690000}"/>
    <cellStyle name="Normal 2 2 6 4 3 21" xfId="25550" xr:uid="{00000000-0005-0000-0000-000036690000}"/>
    <cellStyle name="Normal 2 2 6 4 3 21 2" xfId="25551" xr:uid="{00000000-0005-0000-0000-000037690000}"/>
    <cellStyle name="Normal 2 2 6 4 3 22" xfId="25552" xr:uid="{00000000-0005-0000-0000-000038690000}"/>
    <cellStyle name="Normal 2 2 6 4 3 3" xfId="25553" xr:uid="{00000000-0005-0000-0000-000039690000}"/>
    <cellStyle name="Normal 2 2 6 4 3 3 2" xfId="25554" xr:uid="{00000000-0005-0000-0000-00003A690000}"/>
    <cellStyle name="Normal 2 2 6 4 3 4" xfId="25555" xr:uid="{00000000-0005-0000-0000-00003B690000}"/>
    <cellStyle name="Normal 2 2 6 4 3 4 2" xfId="25556" xr:uid="{00000000-0005-0000-0000-00003C690000}"/>
    <cellStyle name="Normal 2 2 6 4 3 5" xfId="25557" xr:uid="{00000000-0005-0000-0000-00003D690000}"/>
    <cellStyle name="Normal 2 2 6 4 3 5 2" xfId="25558" xr:uid="{00000000-0005-0000-0000-00003E690000}"/>
    <cellStyle name="Normal 2 2 6 4 3 6" xfId="25559" xr:uid="{00000000-0005-0000-0000-00003F690000}"/>
    <cellStyle name="Normal 2 2 6 4 3 6 2" xfId="25560" xr:uid="{00000000-0005-0000-0000-000040690000}"/>
    <cellStyle name="Normal 2 2 6 4 3 7" xfId="25561" xr:uid="{00000000-0005-0000-0000-000041690000}"/>
    <cellStyle name="Normal 2 2 6 4 3 7 2" xfId="25562" xr:uid="{00000000-0005-0000-0000-000042690000}"/>
    <cellStyle name="Normal 2 2 6 4 3 8" xfId="25563" xr:uid="{00000000-0005-0000-0000-000043690000}"/>
    <cellStyle name="Normal 2 2 6 4 3 8 2" xfId="25564" xr:uid="{00000000-0005-0000-0000-000044690000}"/>
    <cellStyle name="Normal 2 2 6 4 3 9" xfId="25565" xr:uid="{00000000-0005-0000-0000-000045690000}"/>
    <cellStyle name="Normal 2 2 6 4 3 9 2" xfId="25566" xr:uid="{00000000-0005-0000-0000-000046690000}"/>
    <cellStyle name="Normal 2 2 6 4 4" xfId="25567" xr:uid="{00000000-0005-0000-0000-000047690000}"/>
    <cellStyle name="Normal 2 2 6 4 4 2" xfId="25568" xr:uid="{00000000-0005-0000-0000-000048690000}"/>
    <cellStyle name="Normal 2 2 6 4 5" xfId="25569" xr:uid="{00000000-0005-0000-0000-000049690000}"/>
    <cellStyle name="Normal 2 2 6 4 5 2" xfId="25570" xr:uid="{00000000-0005-0000-0000-00004A690000}"/>
    <cellStyle name="Normal 2 2 6 4 6" xfId="25571" xr:uid="{00000000-0005-0000-0000-00004B690000}"/>
    <cellStyle name="Normal 2 2 6 4 6 2" xfId="25572" xr:uid="{00000000-0005-0000-0000-00004C690000}"/>
    <cellStyle name="Normal 2 2 6 4 7" xfId="25573" xr:uid="{00000000-0005-0000-0000-00004D690000}"/>
    <cellStyle name="Normal 2 2 6 4 7 2" xfId="25574" xr:uid="{00000000-0005-0000-0000-00004E690000}"/>
    <cellStyle name="Normal 2 2 6 4 8" xfId="25575" xr:uid="{00000000-0005-0000-0000-00004F690000}"/>
    <cellStyle name="Normal 2 2 6 4 8 2" xfId="25576" xr:uid="{00000000-0005-0000-0000-000050690000}"/>
    <cellStyle name="Normal 2 2 6 4 9" xfId="25577" xr:uid="{00000000-0005-0000-0000-000051690000}"/>
    <cellStyle name="Normal 2 2 6 4 9 2" xfId="25578" xr:uid="{00000000-0005-0000-0000-000052690000}"/>
    <cellStyle name="Normal 2 2 6 5" xfId="25579" xr:uid="{00000000-0005-0000-0000-000053690000}"/>
    <cellStyle name="Normal 2 2 6 5 10" xfId="25580" xr:uid="{00000000-0005-0000-0000-000054690000}"/>
    <cellStyle name="Normal 2 2 6 5 10 2" xfId="25581" xr:uid="{00000000-0005-0000-0000-000055690000}"/>
    <cellStyle name="Normal 2 2 6 5 11" xfId="25582" xr:uid="{00000000-0005-0000-0000-000056690000}"/>
    <cellStyle name="Normal 2 2 6 5 11 2" xfId="25583" xr:uid="{00000000-0005-0000-0000-000057690000}"/>
    <cellStyle name="Normal 2 2 6 5 12" xfId="25584" xr:uid="{00000000-0005-0000-0000-000058690000}"/>
    <cellStyle name="Normal 2 2 6 5 12 2" xfId="25585" xr:uid="{00000000-0005-0000-0000-000059690000}"/>
    <cellStyle name="Normal 2 2 6 5 13" xfId="25586" xr:uid="{00000000-0005-0000-0000-00005A690000}"/>
    <cellStyle name="Normal 2 2 6 5 13 2" xfId="25587" xr:uid="{00000000-0005-0000-0000-00005B690000}"/>
    <cellStyle name="Normal 2 2 6 5 14" xfId="25588" xr:uid="{00000000-0005-0000-0000-00005C690000}"/>
    <cellStyle name="Normal 2 2 6 5 14 2" xfId="25589" xr:uid="{00000000-0005-0000-0000-00005D690000}"/>
    <cellStyle name="Normal 2 2 6 5 15" xfId="25590" xr:uid="{00000000-0005-0000-0000-00005E690000}"/>
    <cellStyle name="Normal 2 2 6 5 15 2" xfId="25591" xr:uid="{00000000-0005-0000-0000-00005F690000}"/>
    <cellStyle name="Normal 2 2 6 5 16" xfId="25592" xr:uid="{00000000-0005-0000-0000-000060690000}"/>
    <cellStyle name="Normal 2 2 6 5 16 2" xfId="25593" xr:uid="{00000000-0005-0000-0000-000061690000}"/>
    <cellStyle name="Normal 2 2 6 5 17" xfId="25594" xr:uid="{00000000-0005-0000-0000-000062690000}"/>
    <cellStyle name="Normal 2 2 6 5 17 2" xfId="25595" xr:uid="{00000000-0005-0000-0000-000063690000}"/>
    <cellStyle name="Normal 2 2 6 5 18" xfId="25596" xr:uid="{00000000-0005-0000-0000-000064690000}"/>
    <cellStyle name="Normal 2 2 6 5 18 2" xfId="25597" xr:uid="{00000000-0005-0000-0000-000065690000}"/>
    <cellStyle name="Normal 2 2 6 5 19" xfId="25598" xr:uid="{00000000-0005-0000-0000-000066690000}"/>
    <cellStyle name="Normal 2 2 6 5 19 2" xfId="25599" xr:uid="{00000000-0005-0000-0000-000067690000}"/>
    <cellStyle name="Normal 2 2 6 5 2" xfId="25600" xr:uid="{00000000-0005-0000-0000-000068690000}"/>
    <cellStyle name="Normal 2 2 6 5 2 10" xfId="25601" xr:uid="{00000000-0005-0000-0000-000069690000}"/>
    <cellStyle name="Normal 2 2 6 5 2 10 2" xfId="25602" xr:uid="{00000000-0005-0000-0000-00006A690000}"/>
    <cellStyle name="Normal 2 2 6 5 2 11" xfId="25603" xr:uid="{00000000-0005-0000-0000-00006B690000}"/>
    <cellStyle name="Normal 2 2 6 5 2 11 2" xfId="25604" xr:uid="{00000000-0005-0000-0000-00006C690000}"/>
    <cellStyle name="Normal 2 2 6 5 2 12" xfId="25605" xr:uid="{00000000-0005-0000-0000-00006D690000}"/>
    <cellStyle name="Normal 2 2 6 5 2 12 2" xfId="25606" xr:uid="{00000000-0005-0000-0000-00006E690000}"/>
    <cellStyle name="Normal 2 2 6 5 2 13" xfId="25607" xr:uid="{00000000-0005-0000-0000-00006F690000}"/>
    <cellStyle name="Normal 2 2 6 5 2 13 2" xfId="25608" xr:uid="{00000000-0005-0000-0000-000070690000}"/>
    <cellStyle name="Normal 2 2 6 5 2 14" xfId="25609" xr:uid="{00000000-0005-0000-0000-000071690000}"/>
    <cellStyle name="Normal 2 2 6 5 2 14 2" xfId="25610" xr:uid="{00000000-0005-0000-0000-000072690000}"/>
    <cellStyle name="Normal 2 2 6 5 2 15" xfId="25611" xr:uid="{00000000-0005-0000-0000-000073690000}"/>
    <cellStyle name="Normal 2 2 6 5 2 15 2" xfId="25612" xr:uid="{00000000-0005-0000-0000-000074690000}"/>
    <cellStyle name="Normal 2 2 6 5 2 16" xfId="25613" xr:uid="{00000000-0005-0000-0000-000075690000}"/>
    <cellStyle name="Normal 2 2 6 5 2 16 2" xfId="25614" xr:uid="{00000000-0005-0000-0000-000076690000}"/>
    <cellStyle name="Normal 2 2 6 5 2 17" xfId="25615" xr:uid="{00000000-0005-0000-0000-000077690000}"/>
    <cellStyle name="Normal 2 2 6 5 2 17 2" xfId="25616" xr:uid="{00000000-0005-0000-0000-000078690000}"/>
    <cellStyle name="Normal 2 2 6 5 2 18" xfId="25617" xr:uid="{00000000-0005-0000-0000-000079690000}"/>
    <cellStyle name="Normal 2 2 6 5 2 18 2" xfId="25618" xr:uid="{00000000-0005-0000-0000-00007A690000}"/>
    <cellStyle name="Normal 2 2 6 5 2 19" xfId="25619" xr:uid="{00000000-0005-0000-0000-00007B690000}"/>
    <cellStyle name="Normal 2 2 6 5 2 19 2" xfId="25620" xr:uid="{00000000-0005-0000-0000-00007C690000}"/>
    <cellStyle name="Normal 2 2 6 5 2 2" xfId="25621" xr:uid="{00000000-0005-0000-0000-00007D690000}"/>
    <cellStyle name="Normal 2 2 6 5 2 2 2" xfId="25622" xr:uid="{00000000-0005-0000-0000-00007E690000}"/>
    <cellStyle name="Normal 2 2 6 5 2 20" xfId="25623" xr:uid="{00000000-0005-0000-0000-00007F690000}"/>
    <cellStyle name="Normal 2 2 6 5 2 20 2" xfId="25624" xr:uid="{00000000-0005-0000-0000-000080690000}"/>
    <cellStyle name="Normal 2 2 6 5 2 21" xfId="25625" xr:uid="{00000000-0005-0000-0000-000081690000}"/>
    <cellStyle name="Normal 2 2 6 5 2 21 2" xfId="25626" xr:uid="{00000000-0005-0000-0000-000082690000}"/>
    <cellStyle name="Normal 2 2 6 5 2 22" xfId="25627" xr:uid="{00000000-0005-0000-0000-000083690000}"/>
    <cellStyle name="Normal 2 2 6 5 2 3" xfId="25628" xr:uid="{00000000-0005-0000-0000-000084690000}"/>
    <cellStyle name="Normal 2 2 6 5 2 3 2" xfId="25629" xr:uid="{00000000-0005-0000-0000-000085690000}"/>
    <cellStyle name="Normal 2 2 6 5 2 4" xfId="25630" xr:uid="{00000000-0005-0000-0000-000086690000}"/>
    <cellStyle name="Normal 2 2 6 5 2 4 2" xfId="25631" xr:uid="{00000000-0005-0000-0000-000087690000}"/>
    <cellStyle name="Normal 2 2 6 5 2 5" xfId="25632" xr:uid="{00000000-0005-0000-0000-000088690000}"/>
    <cellStyle name="Normal 2 2 6 5 2 5 2" xfId="25633" xr:uid="{00000000-0005-0000-0000-000089690000}"/>
    <cellStyle name="Normal 2 2 6 5 2 6" xfId="25634" xr:uid="{00000000-0005-0000-0000-00008A690000}"/>
    <cellStyle name="Normal 2 2 6 5 2 6 2" xfId="25635" xr:uid="{00000000-0005-0000-0000-00008B690000}"/>
    <cellStyle name="Normal 2 2 6 5 2 7" xfId="25636" xr:uid="{00000000-0005-0000-0000-00008C690000}"/>
    <cellStyle name="Normal 2 2 6 5 2 7 2" xfId="25637" xr:uid="{00000000-0005-0000-0000-00008D690000}"/>
    <cellStyle name="Normal 2 2 6 5 2 8" xfId="25638" xr:uid="{00000000-0005-0000-0000-00008E690000}"/>
    <cellStyle name="Normal 2 2 6 5 2 8 2" xfId="25639" xr:uid="{00000000-0005-0000-0000-00008F690000}"/>
    <cellStyle name="Normal 2 2 6 5 2 9" xfId="25640" xr:uid="{00000000-0005-0000-0000-000090690000}"/>
    <cellStyle name="Normal 2 2 6 5 2 9 2" xfId="25641" xr:uid="{00000000-0005-0000-0000-000091690000}"/>
    <cellStyle name="Normal 2 2 6 5 20" xfId="25642" xr:uid="{00000000-0005-0000-0000-000092690000}"/>
    <cellStyle name="Normal 2 2 6 5 20 2" xfId="25643" xr:uid="{00000000-0005-0000-0000-000093690000}"/>
    <cellStyle name="Normal 2 2 6 5 21" xfId="25644" xr:uid="{00000000-0005-0000-0000-000094690000}"/>
    <cellStyle name="Normal 2 2 6 5 21 2" xfId="25645" xr:uid="{00000000-0005-0000-0000-000095690000}"/>
    <cellStyle name="Normal 2 2 6 5 22" xfId="25646" xr:uid="{00000000-0005-0000-0000-000096690000}"/>
    <cellStyle name="Normal 2 2 6 5 22 2" xfId="25647" xr:uid="{00000000-0005-0000-0000-000097690000}"/>
    <cellStyle name="Normal 2 2 6 5 23" xfId="25648" xr:uid="{00000000-0005-0000-0000-000098690000}"/>
    <cellStyle name="Normal 2 2 6 5 23 2" xfId="25649" xr:uid="{00000000-0005-0000-0000-000099690000}"/>
    <cellStyle name="Normal 2 2 6 5 24" xfId="25650" xr:uid="{00000000-0005-0000-0000-00009A690000}"/>
    <cellStyle name="Normal 2 2 6 5 3" xfId="25651" xr:uid="{00000000-0005-0000-0000-00009B690000}"/>
    <cellStyle name="Normal 2 2 6 5 3 10" xfId="25652" xr:uid="{00000000-0005-0000-0000-00009C690000}"/>
    <cellStyle name="Normal 2 2 6 5 3 10 2" xfId="25653" xr:uid="{00000000-0005-0000-0000-00009D690000}"/>
    <cellStyle name="Normal 2 2 6 5 3 11" xfId="25654" xr:uid="{00000000-0005-0000-0000-00009E690000}"/>
    <cellStyle name="Normal 2 2 6 5 3 11 2" xfId="25655" xr:uid="{00000000-0005-0000-0000-00009F690000}"/>
    <cellStyle name="Normal 2 2 6 5 3 12" xfId="25656" xr:uid="{00000000-0005-0000-0000-0000A0690000}"/>
    <cellStyle name="Normal 2 2 6 5 3 12 2" xfId="25657" xr:uid="{00000000-0005-0000-0000-0000A1690000}"/>
    <cellStyle name="Normal 2 2 6 5 3 13" xfId="25658" xr:uid="{00000000-0005-0000-0000-0000A2690000}"/>
    <cellStyle name="Normal 2 2 6 5 3 13 2" xfId="25659" xr:uid="{00000000-0005-0000-0000-0000A3690000}"/>
    <cellStyle name="Normal 2 2 6 5 3 14" xfId="25660" xr:uid="{00000000-0005-0000-0000-0000A4690000}"/>
    <cellStyle name="Normal 2 2 6 5 3 14 2" xfId="25661" xr:uid="{00000000-0005-0000-0000-0000A5690000}"/>
    <cellStyle name="Normal 2 2 6 5 3 15" xfId="25662" xr:uid="{00000000-0005-0000-0000-0000A6690000}"/>
    <cellStyle name="Normal 2 2 6 5 3 15 2" xfId="25663" xr:uid="{00000000-0005-0000-0000-0000A7690000}"/>
    <cellStyle name="Normal 2 2 6 5 3 16" xfId="25664" xr:uid="{00000000-0005-0000-0000-0000A8690000}"/>
    <cellStyle name="Normal 2 2 6 5 3 16 2" xfId="25665" xr:uid="{00000000-0005-0000-0000-0000A9690000}"/>
    <cellStyle name="Normal 2 2 6 5 3 17" xfId="25666" xr:uid="{00000000-0005-0000-0000-0000AA690000}"/>
    <cellStyle name="Normal 2 2 6 5 3 17 2" xfId="25667" xr:uid="{00000000-0005-0000-0000-0000AB690000}"/>
    <cellStyle name="Normal 2 2 6 5 3 18" xfId="25668" xr:uid="{00000000-0005-0000-0000-0000AC690000}"/>
    <cellStyle name="Normal 2 2 6 5 3 18 2" xfId="25669" xr:uid="{00000000-0005-0000-0000-0000AD690000}"/>
    <cellStyle name="Normal 2 2 6 5 3 19" xfId="25670" xr:uid="{00000000-0005-0000-0000-0000AE690000}"/>
    <cellStyle name="Normal 2 2 6 5 3 19 2" xfId="25671" xr:uid="{00000000-0005-0000-0000-0000AF690000}"/>
    <cellStyle name="Normal 2 2 6 5 3 2" xfId="25672" xr:uid="{00000000-0005-0000-0000-0000B0690000}"/>
    <cellStyle name="Normal 2 2 6 5 3 2 2" xfId="25673" xr:uid="{00000000-0005-0000-0000-0000B1690000}"/>
    <cellStyle name="Normal 2 2 6 5 3 20" xfId="25674" xr:uid="{00000000-0005-0000-0000-0000B2690000}"/>
    <cellStyle name="Normal 2 2 6 5 3 20 2" xfId="25675" xr:uid="{00000000-0005-0000-0000-0000B3690000}"/>
    <cellStyle name="Normal 2 2 6 5 3 21" xfId="25676" xr:uid="{00000000-0005-0000-0000-0000B4690000}"/>
    <cellStyle name="Normal 2 2 6 5 3 21 2" xfId="25677" xr:uid="{00000000-0005-0000-0000-0000B5690000}"/>
    <cellStyle name="Normal 2 2 6 5 3 22" xfId="25678" xr:uid="{00000000-0005-0000-0000-0000B6690000}"/>
    <cellStyle name="Normal 2 2 6 5 3 3" xfId="25679" xr:uid="{00000000-0005-0000-0000-0000B7690000}"/>
    <cellStyle name="Normal 2 2 6 5 3 3 2" xfId="25680" xr:uid="{00000000-0005-0000-0000-0000B8690000}"/>
    <cellStyle name="Normal 2 2 6 5 3 4" xfId="25681" xr:uid="{00000000-0005-0000-0000-0000B9690000}"/>
    <cellStyle name="Normal 2 2 6 5 3 4 2" xfId="25682" xr:uid="{00000000-0005-0000-0000-0000BA690000}"/>
    <cellStyle name="Normal 2 2 6 5 3 5" xfId="25683" xr:uid="{00000000-0005-0000-0000-0000BB690000}"/>
    <cellStyle name="Normal 2 2 6 5 3 5 2" xfId="25684" xr:uid="{00000000-0005-0000-0000-0000BC690000}"/>
    <cellStyle name="Normal 2 2 6 5 3 6" xfId="25685" xr:uid="{00000000-0005-0000-0000-0000BD690000}"/>
    <cellStyle name="Normal 2 2 6 5 3 6 2" xfId="25686" xr:uid="{00000000-0005-0000-0000-0000BE690000}"/>
    <cellStyle name="Normal 2 2 6 5 3 7" xfId="25687" xr:uid="{00000000-0005-0000-0000-0000BF690000}"/>
    <cellStyle name="Normal 2 2 6 5 3 7 2" xfId="25688" xr:uid="{00000000-0005-0000-0000-0000C0690000}"/>
    <cellStyle name="Normal 2 2 6 5 3 8" xfId="25689" xr:uid="{00000000-0005-0000-0000-0000C1690000}"/>
    <cellStyle name="Normal 2 2 6 5 3 8 2" xfId="25690" xr:uid="{00000000-0005-0000-0000-0000C2690000}"/>
    <cellStyle name="Normal 2 2 6 5 3 9" xfId="25691" xr:uid="{00000000-0005-0000-0000-0000C3690000}"/>
    <cellStyle name="Normal 2 2 6 5 3 9 2" xfId="25692" xr:uid="{00000000-0005-0000-0000-0000C4690000}"/>
    <cellStyle name="Normal 2 2 6 5 4" xfId="25693" xr:uid="{00000000-0005-0000-0000-0000C5690000}"/>
    <cellStyle name="Normal 2 2 6 5 4 2" xfId="25694" xr:uid="{00000000-0005-0000-0000-0000C6690000}"/>
    <cellStyle name="Normal 2 2 6 5 5" xfId="25695" xr:uid="{00000000-0005-0000-0000-0000C7690000}"/>
    <cellStyle name="Normal 2 2 6 5 5 2" xfId="25696" xr:uid="{00000000-0005-0000-0000-0000C8690000}"/>
    <cellStyle name="Normal 2 2 6 5 6" xfId="25697" xr:uid="{00000000-0005-0000-0000-0000C9690000}"/>
    <cellStyle name="Normal 2 2 6 5 6 2" xfId="25698" xr:uid="{00000000-0005-0000-0000-0000CA690000}"/>
    <cellStyle name="Normal 2 2 6 5 7" xfId="25699" xr:uid="{00000000-0005-0000-0000-0000CB690000}"/>
    <cellStyle name="Normal 2 2 6 5 7 2" xfId="25700" xr:uid="{00000000-0005-0000-0000-0000CC690000}"/>
    <cellStyle name="Normal 2 2 6 5 8" xfId="25701" xr:uid="{00000000-0005-0000-0000-0000CD690000}"/>
    <cellStyle name="Normal 2 2 6 5 8 2" xfId="25702" xr:uid="{00000000-0005-0000-0000-0000CE690000}"/>
    <cellStyle name="Normal 2 2 6 5 9" xfId="25703" xr:uid="{00000000-0005-0000-0000-0000CF690000}"/>
    <cellStyle name="Normal 2 2 6 5 9 2" xfId="25704" xr:uid="{00000000-0005-0000-0000-0000D0690000}"/>
    <cellStyle name="Normal 2 2 6 6" xfId="25705" xr:uid="{00000000-0005-0000-0000-0000D1690000}"/>
    <cellStyle name="Normal 2 2 6 6 10" xfId="25706" xr:uid="{00000000-0005-0000-0000-0000D2690000}"/>
    <cellStyle name="Normal 2 2 6 6 10 2" xfId="25707" xr:uid="{00000000-0005-0000-0000-0000D3690000}"/>
    <cellStyle name="Normal 2 2 6 6 11" xfId="25708" xr:uid="{00000000-0005-0000-0000-0000D4690000}"/>
    <cellStyle name="Normal 2 2 6 6 11 2" xfId="25709" xr:uid="{00000000-0005-0000-0000-0000D5690000}"/>
    <cellStyle name="Normal 2 2 6 6 12" xfId="25710" xr:uid="{00000000-0005-0000-0000-0000D6690000}"/>
    <cellStyle name="Normal 2 2 6 6 12 2" xfId="25711" xr:uid="{00000000-0005-0000-0000-0000D7690000}"/>
    <cellStyle name="Normal 2 2 6 6 13" xfId="25712" xr:uid="{00000000-0005-0000-0000-0000D8690000}"/>
    <cellStyle name="Normal 2 2 6 6 13 2" xfId="25713" xr:uid="{00000000-0005-0000-0000-0000D9690000}"/>
    <cellStyle name="Normal 2 2 6 6 14" xfId="25714" xr:uid="{00000000-0005-0000-0000-0000DA690000}"/>
    <cellStyle name="Normal 2 2 6 6 14 2" xfId="25715" xr:uid="{00000000-0005-0000-0000-0000DB690000}"/>
    <cellStyle name="Normal 2 2 6 6 15" xfId="25716" xr:uid="{00000000-0005-0000-0000-0000DC690000}"/>
    <cellStyle name="Normal 2 2 6 6 15 2" xfId="25717" xr:uid="{00000000-0005-0000-0000-0000DD690000}"/>
    <cellStyle name="Normal 2 2 6 6 16" xfId="25718" xr:uid="{00000000-0005-0000-0000-0000DE690000}"/>
    <cellStyle name="Normal 2 2 6 6 16 2" xfId="25719" xr:uid="{00000000-0005-0000-0000-0000DF690000}"/>
    <cellStyle name="Normal 2 2 6 6 17" xfId="25720" xr:uid="{00000000-0005-0000-0000-0000E0690000}"/>
    <cellStyle name="Normal 2 2 6 6 17 2" xfId="25721" xr:uid="{00000000-0005-0000-0000-0000E1690000}"/>
    <cellStyle name="Normal 2 2 6 6 18" xfId="25722" xr:uid="{00000000-0005-0000-0000-0000E2690000}"/>
    <cellStyle name="Normal 2 2 6 6 18 2" xfId="25723" xr:uid="{00000000-0005-0000-0000-0000E3690000}"/>
    <cellStyle name="Normal 2 2 6 6 19" xfId="25724" xr:uid="{00000000-0005-0000-0000-0000E4690000}"/>
    <cellStyle name="Normal 2 2 6 6 19 2" xfId="25725" xr:uid="{00000000-0005-0000-0000-0000E5690000}"/>
    <cellStyle name="Normal 2 2 6 6 2" xfId="25726" xr:uid="{00000000-0005-0000-0000-0000E6690000}"/>
    <cellStyle name="Normal 2 2 6 6 2 2" xfId="25727" xr:uid="{00000000-0005-0000-0000-0000E7690000}"/>
    <cellStyle name="Normal 2 2 6 6 20" xfId="25728" xr:uid="{00000000-0005-0000-0000-0000E8690000}"/>
    <cellStyle name="Normal 2 2 6 6 20 2" xfId="25729" xr:uid="{00000000-0005-0000-0000-0000E9690000}"/>
    <cellStyle name="Normal 2 2 6 6 21" xfId="25730" xr:uid="{00000000-0005-0000-0000-0000EA690000}"/>
    <cellStyle name="Normal 2 2 6 6 21 2" xfId="25731" xr:uid="{00000000-0005-0000-0000-0000EB690000}"/>
    <cellStyle name="Normal 2 2 6 6 22" xfId="25732" xr:uid="{00000000-0005-0000-0000-0000EC690000}"/>
    <cellStyle name="Normal 2 2 6 6 3" xfId="25733" xr:uid="{00000000-0005-0000-0000-0000ED690000}"/>
    <cellStyle name="Normal 2 2 6 6 3 2" xfId="25734" xr:uid="{00000000-0005-0000-0000-0000EE690000}"/>
    <cellStyle name="Normal 2 2 6 6 4" xfId="25735" xr:uid="{00000000-0005-0000-0000-0000EF690000}"/>
    <cellStyle name="Normal 2 2 6 6 4 2" xfId="25736" xr:uid="{00000000-0005-0000-0000-0000F0690000}"/>
    <cellStyle name="Normal 2 2 6 6 5" xfId="25737" xr:uid="{00000000-0005-0000-0000-0000F1690000}"/>
    <cellStyle name="Normal 2 2 6 6 5 2" xfId="25738" xr:uid="{00000000-0005-0000-0000-0000F2690000}"/>
    <cellStyle name="Normal 2 2 6 6 6" xfId="25739" xr:uid="{00000000-0005-0000-0000-0000F3690000}"/>
    <cellStyle name="Normal 2 2 6 6 6 2" xfId="25740" xr:uid="{00000000-0005-0000-0000-0000F4690000}"/>
    <cellStyle name="Normal 2 2 6 6 7" xfId="25741" xr:uid="{00000000-0005-0000-0000-0000F5690000}"/>
    <cellStyle name="Normal 2 2 6 6 7 2" xfId="25742" xr:uid="{00000000-0005-0000-0000-0000F6690000}"/>
    <cellStyle name="Normal 2 2 6 6 8" xfId="25743" xr:uid="{00000000-0005-0000-0000-0000F7690000}"/>
    <cellStyle name="Normal 2 2 6 6 8 2" xfId="25744" xr:uid="{00000000-0005-0000-0000-0000F8690000}"/>
    <cellStyle name="Normal 2 2 6 6 9" xfId="25745" xr:uid="{00000000-0005-0000-0000-0000F9690000}"/>
    <cellStyle name="Normal 2 2 6 6 9 2" xfId="25746" xr:uid="{00000000-0005-0000-0000-0000FA690000}"/>
    <cellStyle name="Normal 2 2 6 7" xfId="25747" xr:uid="{00000000-0005-0000-0000-0000FB690000}"/>
    <cellStyle name="Normal 2 2 6 7 10" xfId="25748" xr:uid="{00000000-0005-0000-0000-0000FC690000}"/>
    <cellStyle name="Normal 2 2 6 7 10 2" xfId="25749" xr:uid="{00000000-0005-0000-0000-0000FD690000}"/>
    <cellStyle name="Normal 2 2 6 7 11" xfId="25750" xr:uid="{00000000-0005-0000-0000-0000FE690000}"/>
    <cellStyle name="Normal 2 2 6 7 11 2" xfId="25751" xr:uid="{00000000-0005-0000-0000-0000FF690000}"/>
    <cellStyle name="Normal 2 2 6 7 12" xfId="25752" xr:uid="{00000000-0005-0000-0000-0000006A0000}"/>
    <cellStyle name="Normal 2 2 6 7 12 2" xfId="25753" xr:uid="{00000000-0005-0000-0000-0000016A0000}"/>
    <cellStyle name="Normal 2 2 6 7 13" xfId="25754" xr:uid="{00000000-0005-0000-0000-0000026A0000}"/>
    <cellStyle name="Normal 2 2 6 7 13 2" xfId="25755" xr:uid="{00000000-0005-0000-0000-0000036A0000}"/>
    <cellStyle name="Normal 2 2 6 7 14" xfId="25756" xr:uid="{00000000-0005-0000-0000-0000046A0000}"/>
    <cellStyle name="Normal 2 2 6 7 14 2" xfId="25757" xr:uid="{00000000-0005-0000-0000-0000056A0000}"/>
    <cellStyle name="Normal 2 2 6 7 15" xfId="25758" xr:uid="{00000000-0005-0000-0000-0000066A0000}"/>
    <cellStyle name="Normal 2 2 6 7 15 2" xfId="25759" xr:uid="{00000000-0005-0000-0000-0000076A0000}"/>
    <cellStyle name="Normal 2 2 6 7 16" xfId="25760" xr:uid="{00000000-0005-0000-0000-0000086A0000}"/>
    <cellStyle name="Normal 2 2 6 7 16 2" xfId="25761" xr:uid="{00000000-0005-0000-0000-0000096A0000}"/>
    <cellStyle name="Normal 2 2 6 7 17" xfId="25762" xr:uid="{00000000-0005-0000-0000-00000A6A0000}"/>
    <cellStyle name="Normal 2 2 6 7 17 2" xfId="25763" xr:uid="{00000000-0005-0000-0000-00000B6A0000}"/>
    <cellStyle name="Normal 2 2 6 7 18" xfId="25764" xr:uid="{00000000-0005-0000-0000-00000C6A0000}"/>
    <cellStyle name="Normal 2 2 6 7 18 2" xfId="25765" xr:uid="{00000000-0005-0000-0000-00000D6A0000}"/>
    <cellStyle name="Normal 2 2 6 7 19" xfId="25766" xr:uid="{00000000-0005-0000-0000-00000E6A0000}"/>
    <cellStyle name="Normal 2 2 6 7 19 2" xfId="25767" xr:uid="{00000000-0005-0000-0000-00000F6A0000}"/>
    <cellStyle name="Normal 2 2 6 7 2" xfId="25768" xr:uid="{00000000-0005-0000-0000-0000106A0000}"/>
    <cellStyle name="Normal 2 2 6 7 2 2" xfId="25769" xr:uid="{00000000-0005-0000-0000-0000116A0000}"/>
    <cellStyle name="Normal 2 2 6 7 20" xfId="25770" xr:uid="{00000000-0005-0000-0000-0000126A0000}"/>
    <cellStyle name="Normal 2 2 6 7 20 2" xfId="25771" xr:uid="{00000000-0005-0000-0000-0000136A0000}"/>
    <cellStyle name="Normal 2 2 6 7 21" xfId="25772" xr:uid="{00000000-0005-0000-0000-0000146A0000}"/>
    <cellStyle name="Normal 2 2 6 7 21 2" xfId="25773" xr:uid="{00000000-0005-0000-0000-0000156A0000}"/>
    <cellStyle name="Normal 2 2 6 7 22" xfId="25774" xr:uid="{00000000-0005-0000-0000-0000166A0000}"/>
    <cellStyle name="Normal 2 2 6 7 3" xfId="25775" xr:uid="{00000000-0005-0000-0000-0000176A0000}"/>
    <cellStyle name="Normal 2 2 6 7 3 2" xfId="25776" xr:uid="{00000000-0005-0000-0000-0000186A0000}"/>
    <cellStyle name="Normal 2 2 6 7 4" xfId="25777" xr:uid="{00000000-0005-0000-0000-0000196A0000}"/>
    <cellStyle name="Normal 2 2 6 7 4 2" xfId="25778" xr:uid="{00000000-0005-0000-0000-00001A6A0000}"/>
    <cellStyle name="Normal 2 2 6 7 5" xfId="25779" xr:uid="{00000000-0005-0000-0000-00001B6A0000}"/>
    <cellStyle name="Normal 2 2 6 7 5 2" xfId="25780" xr:uid="{00000000-0005-0000-0000-00001C6A0000}"/>
    <cellStyle name="Normal 2 2 6 7 6" xfId="25781" xr:uid="{00000000-0005-0000-0000-00001D6A0000}"/>
    <cellStyle name="Normal 2 2 6 7 6 2" xfId="25782" xr:uid="{00000000-0005-0000-0000-00001E6A0000}"/>
    <cellStyle name="Normal 2 2 6 7 7" xfId="25783" xr:uid="{00000000-0005-0000-0000-00001F6A0000}"/>
    <cellStyle name="Normal 2 2 6 7 7 2" xfId="25784" xr:uid="{00000000-0005-0000-0000-0000206A0000}"/>
    <cellStyle name="Normal 2 2 6 7 8" xfId="25785" xr:uid="{00000000-0005-0000-0000-0000216A0000}"/>
    <cellStyle name="Normal 2 2 6 7 8 2" xfId="25786" xr:uid="{00000000-0005-0000-0000-0000226A0000}"/>
    <cellStyle name="Normal 2 2 6 7 9" xfId="25787" xr:uid="{00000000-0005-0000-0000-0000236A0000}"/>
    <cellStyle name="Normal 2 2 6 7 9 2" xfId="25788" xr:uid="{00000000-0005-0000-0000-0000246A0000}"/>
    <cellStyle name="Normal 2 2 6 8" xfId="25789" xr:uid="{00000000-0005-0000-0000-0000256A0000}"/>
    <cellStyle name="Normal 2 2 6 8 2" xfId="25790" xr:uid="{00000000-0005-0000-0000-0000266A0000}"/>
    <cellStyle name="Normal 2 2 6 9" xfId="25791" xr:uid="{00000000-0005-0000-0000-0000276A0000}"/>
    <cellStyle name="Normal 2 2 6 9 2" xfId="25792" xr:uid="{00000000-0005-0000-0000-0000286A0000}"/>
    <cellStyle name="Normal 2 2 7" xfId="25793" xr:uid="{00000000-0005-0000-0000-0000296A0000}"/>
    <cellStyle name="Normal 2 2 7 10" xfId="25794" xr:uid="{00000000-0005-0000-0000-00002A6A0000}"/>
    <cellStyle name="Normal 2 2 7 10 2" xfId="25795" xr:uid="{00000000-0005-0000-0000-00002B6A0000}"/>
    <cellStyle name="Normal 2 2 7 11" xfId="25796" xr:uid="{00000000-0005-0000-0000-00002C6A0000}"/>
    <cellStyle name="Normal 2 2 7 11 2" xfId="25797" xr:uid="{00000000-0005-0000-0000-00002D6A0000}"/>
    <cellStyle name="Normal 2 2 7 12" xfId="25798" xr:uid="{00000000-0005-0000-0000-00002E6A0000}"/>
    <cellStyle name="Normal 2 2 7 12 2" xfId="25799" xr:uid="{00000000-0005-0000-0000-00002F6A0000}"/>
    <cellStyle name="Normal 2 2 7 13" xfId="25800" xr:uid="{00000000-0005-0000-0000-0000306A0000}"/>
    <cellStyle name="Normal 2 2 7 13 2" xfId="25801" xr:uid="{00000000-0005-0000-0000-0000316A0000}"/>
    <cellStyle name="Normal 2 2 7 14" xfId="25802" xr:uid="{00000000-0005-0000-0000-0000326A0000}"/>
    <cellStyle name="Normal 2 2 7 14 2" xfId="25803" xr:uid="{00000000-0005-0000-0000-0000336A0000}"/>
    <cellStyle name="Normal 2 2 7 15" xfId="25804" xr:uid="{00000000-0005-0000-0000-0000346A0000}"/>
    <cellStyle name="Normal 2 2 7 15 2" xfId="25805" xr:uid="{00000000-0005-0000-0000-0000356A0000}"/>
    <cellStyle name="Normal 2 2 7 16" xfId="25806" xr:uid="{00000000-0005-0000-0000-0000366A0000}"/>
    <cellStyle name="Normal 2 2 7 16 2" xfId="25807" xr:uid="{00000000-0005-0000-0000-0000376A0000}"/>
    <cellStyle name="Normal 2 2 7 17" xfId="25808" xr:uid="{00000000-0005-0000-0000-0000386A0000}"/>
    <cellStyle name="Normal 2 2 7 17 2" xfId="25809" xr:uid="{00000000-0005-0000-0000-0000396A0000}"/>
    <cellStyle name="Normal 2 2 7 18" xfId="25810" xr:uid="{00000000-0005-0000-0000-00003A6A0000}"/>
    <cellStyle name="Normal 2 2 7 18 2" xfId="25811" xr:uid="{00000000-0005-0000-0000-00003B6A0000}"/>
    <cellStyle name="Normal 2 2 7 19" xfId="25812" xr:uid="{00000000-0005-0000-0000-00003C6A0000}"/>
    <cellStyle name="Normal 2 2 7 19 2" xfId="25813" xr:uid="{00000000-0005-0000-0000-00003D6A0000}"/>
    <cellStyle name="Normal 2 2 7 2" xfId="25814" xr:uid="{00000000-0005-0000-0000-00003E6A0000}"/>
    <cellStyle name="Normal 2 2 7 2 10" xfId="25815" xr:uid="{00000000-0005-0000-0000-00003F6A0000}"/>
    <cellStyle name="Normal 2 2 7 2 10 2" xfId="25816" xr:uid="{00000000-0005-0000-0000-0000406A0000}"/>
    <cellStyle name="Normal 2 2 7 2 11" xfId="25817" xr:uid="{00000000-0005-0000-0000-0000416A0000}"/>
    <cellStyle name="Normal 2 2 7 2 11 2" xfId="25818" xr:uid="{00000000-0005-0000-0000-0000426A0000}"/>
    <cellStyle name="Normal 2 2 7 2 12" xfId="25819" xr:uid="{00000000-0005-0000-0000-0000436A0000}"/>
    <cellStyle name="Normal 2 2 7 2 12 2" xfId="25820" xr:uid="{00000000-0005-0000-0000-0000446A0000}"/>
    <cellStyle name="Normal 2 2 7 2 13" xfId="25821" xr:uid="{00000000-0005-0000-0000-0000456A0000}"/>
    <cellStyle name="Normal 2 2 7 2 13 2" xfId="25822" xr:uid="{00000000-0005-0000-0000-0000466A0000}"/>
    <cellStyle name="Normal 2 2 7 2 14" xfId="25823" xr:uid="{00000000-0005-0000-0000-0000476A0000}"/>
    <cellStyle name="Normal 2 2 7 2 14 2" xfId="25824" xr:uid="{00000000-0005-0000-0000-0000486A0000}"/>
    <cellStyle name="Normal 2 2 7 2 15" xfId="25825" xr:uid="{00000000-0005-0000-0000-0000496A0000}"/>
    <cellStyle name="Normal 2 2 7 2 15 2" xfId="25826" xr:uid="{00000000-0005-0000-0000-00004A6A0000}"/>
    <cellStyle name="Normal 2 2 7 2 16" xfId="25827" xr:uid="{00000000-0005-0000-0000-00004B6A0000}"/>
    <cellStyle name="Normal 2 2 7 2 16 2" xfId="25828" xr:uid="{00000000-0005-0000-0000-00004C6A0000}"/>
    <cellStyle name="Normal 2 2 7 2 17" xfId="25829" xr:uid="{00000000-0005-0000-0000-00004D6A0000}"/>
    <cellStyle name="Normal 2 2 7 2 17 2" xfId="25830" xr:uid="{00000000-0005-0000-0000-00004E6A0000}"/>
    <cellStyle name="Normal 2 2 7 2 18" xfId="25831" xr:uid="{00000000-0005-0000-0000-00004F6A0000}"/>
    <cellStyle name="Normal 2 2 7 2 18 2" xfId="25832" xr:uid="{00000000-0005-0000-0000-0000506A0000}"/>
    <cellStyle name="Normal 2 2 7 2 19" xfId="25833" xr:uid="{00000000-0005-0000-0000-0000516A0000}"/>
    <cellStyle name="Normal 2 2 7 2 19 2" xfId="25834" xr:uid="{00000000-0005-0000-0000-0000526A0000}"/>
    <cellStyle name="Normal 2 2 7 2 2" xfId="25835" xr:uid="{00000000-0005-0000-0000-0000536A0000}"/>
    <cellStyle name="Normal 2 2 7 2 2 10" xfId="25836" xr:uid="{00000000-0005-0000-0000-0000546A0000}"/>
    <cellStyle name="Normal 2 2 7 2 2 10 2" xfId="25837" xr:uid="{00000000-0005-0000-0000-0000556A0000}"/>
    <cellStyle name="Normal 2 2 7 2 2 11" xfId="25838" xr:uid="{00000000-0005-0000-0000-0000566A0000}"/>
    <cellStyle name="Normal 2 2 7 2 2 11 2" xfId="25839" xr:uid="{00000000-0005-0000-0000-0000576A0000}"/>
    <cellStyle name="Normal 2 2 7 2 2 12" xfId="25840" xr:uid="{00000000-0005-0000-0000-0000586A0000}"/>
    <cellStyle name="Normal 2 2 7 2 2 12 2" xfId="25841" xr:uid="{00000000-0005-0000-0000-0000596A0000}"/>
    <cellStyle name="Normal 2 2 7 2 2 13" xfId="25842" xr:uid="{00000000-0005-0000-0000-00005A6A0000}"/>
    <cellStyle name="Normal 2 2 7 2 2 13 2" xfId="25843" xr:uid="{00000000-0005-0000-0000-00005B6A0000}"/>
    <cellStyle name="Normal 2 2 7 2 2 14" xfId="25844" xr:uid="{00000000-0005-0000-0000-00005C6A0000}"/>
    <cellStyle name="Normal 2 2 7 2 2 14 2" xfId="25845" xr:uid="{00000000-0005-0000-0000-00005D6A0000}"/>
    <cellStyle name="Normal 2 2 7 2 2 15" xfId="25846" xr:uid="{00000000-0005-0000-0000-00005E6A0000}"/>
    <cellStyle name="Normal 2 2 7 2 2 15 2" xfId="25847" xr:uid="{00000000-0005-0000-0000-00005F6A0000}"/>
    <cellStyle name="Normal 2 2 7 2 2 16" xfId="25848" xr:uid="{00000000-0005-0000-0000-0000606A0000}"/>
    <cellStyle name="Normal 2 2 7 2 2 16 2" xfId="25849" xr:uid="{00000000-0005-0000-0000-0000616A0000}"/>
    <cellStyle name="Normal 2 2 7 2 2 17" xfId="25850" xr:uid="{00000000-0005-0000-0000-0000626A0000}"/>
    <cellStyle name="Normal 2 2 7 2 2 17 2" xfId="25851" xr:uid="{00000000-0005-0000-0000-0000636A0000}"/>
    <cellStyle name="Normal 2 2 7 2 2 18" xfId="25852" xr:uid="{00000000-0005-0000-0000-0000646A0000}"/>
    <cellStyle name="Normal 2 2 7 2 2 18 2" xfId="25853" xr:uid="{00000000-0005-0000-0000-0000656A0000}"/>
    <cellStyle name="Normal 2 2 7 2 2 19" xfId="25854" xr:uid="{00000000-0005-0000-0000-0000666A0000}"/>
    <cellStyle name="Normal 2 2 7 2 2 19 2" xfId="25855" xr:uid="{00000000-0005-0000-0000-0000676A0000}"/>
    <cellStyle name="Normal 2 2 7 2 2 2" xfId="25856" xr:uid="{00000000-0005-0000-0000-0000686A0000}"/>
    <cellStyle name="Normal 2 2 7 2 2 2 10" xfId="25857" xr:uid="{00000000-0005-0000-0000-0000696A0000}"/>
    <cellStyle name="Normal 2 2 7 2 2 2 10 2" xfId="25858" xr:uid="{00000000-0005-0000-0000-00006A6A0000}"/>
    <cellStyle name="Normal 2 2 7 2 2 2 11" xfId="25859" xr:uid="{00000000-0005-0000-0000-00006B6A0000}"/>
    <cellStyle name="Normal 2 2 7 2 2 2 11 2" xfId="25860" xr:uid="{00000000-0005-0000-0000-00006C6A0000}"/>
    <cellStyle name="Normal 2 2 7 2 2 2 12" xfId="25861" xr:uid="{00000000-0005-0000-0000-00006D6A0000}"/>
    <cellStyle name="Normal 2 2 7 2 2 2 12 2" xfId="25862" xr:uid="{00000000-0005-0000-0000-00006E6A0000}"/>
    <cellStyle name="Normal 2 2 7 2 2 2 13" xfId="25863" xr:uid="{00000000-0005-0000-0000-00006F6A0000}"/>
    <cellStyle name="Normal 2 2 7 2 2 2 13 2" xfId="25864" xr:uid="{00000000-0005-0000-0000-0000706A0000}"/>
    <cellStyle name="Normal 2 2 7 2 2 2 14" xfId="25865" xr:uid="{00000000-0005-0000-0000-0000716A0000}"/>
    <cellStyle name="Normal 2 2 7 2 2 2 14 2" xfId="25866" xr:uid="{00000000-0005-0000-0000-0000726A0000}"/>
    <cellStyle name="Normal 2 2 7 2 2 2 15" xfId="25867" xr:uid="{00000000-0005-0000-0000-0000736A0000}"/>
    <cellStyle name="Normal 2 2 7 2 2 2 15 2" xfId="25868" xr:uid="{00000000-0005-0000-0000-0000746A0000}"/>
    <cellStyle name="Normal 2 2 7 2 2 2 16" xfId="25869" xr:uid="{00000000-0005-0000-0000-0000756A0000}"/>
    <cellStyle name="Normal 2 2 7 2 2 2 16 2" xfId="25870" xr:uid="{00000000-0005-0000-0000-0000766A0000}"/>
    <cellStyle name="Normal 2 2 7 2 2 2 17" xfId="25871" xr:uid="{00000000-0005-0000-0000-0000776A0000}"/>
    <cellStyle name="Normal 2 2 7 2 2 2 17 2" xfId="25872" xr:uid="{00000000-0005-0000-0000-0000786A0000}"/>
    <cellStyle name="Normal 2 2 7 2 2 2 18" xfId="25873" xr:uid="{00000000-0005-0000-0000-0000796A0000}"/>
    <cellStyle name="Normal 2 2 7 2 2 2 18 2" xfId="25874" xr:uid="{00000000-0005-0000-0000-00007A6A0000}"/>
    <cellStyle name="Normal 2 2 7 2 2 2 19" xfId="25875" xr:uid="{00000000-0005-0000-0000-00007B6A0000}"/>
    <cellStyle name="Normal 2 2 7 2 2 2 19 2" xfId="25876" xr:uid="{00000000-0005-0000-0000-00007C6A0000}"/>
    <cellStyle name="Normal 2 2 7 2 2 2 2" xfId="25877" xr:uid="{00000000-0005-0000-0000-00007D6A0000}"/>
    <cellStyle name="Normal 2 2 7 2 2 2 2 2" xfId="25878" xr:uid="{00000000-0005-0000-0000-00007E6A0000}"/>
    <cellStyle name="Normal 2 2 7 2 2 2 20" xfId="25879" xr:uid="{00000000-0005-0000-0000-00007F6A0000}"/>
    <cellStyle name="Normal 2 2 7 2 2 2 20 2" xfId="25880" xr:uid="{00000000-0005-0000-0000-0000806A0000}"/>
    <cellStyle name="Normal 2 2 7 2 2 2 21" xfId="25881" xr:uid="{00000000-0005-0000-0000-0000816A0000}"/>
    <cellStyle name="Normal 2 2 7 2 2 2 21 2" xfId="25882" xr:uid="{00000000-0005-0000-0000-0000826A0000}"/>
    <cellStyle name="Normal 2 2 7 2 2 2 22" xfId="25883" xr:uid="{00000000-0005-0000-0000-0000836A0000}"/>
    <cellStyle name="Normal 2 2 7 2 2 2 3" xfId="25884" xr:uid="{00000000-0005-0000-0000-0000846A0000}"/>
    <cellStyle name="Normal 2 2 7 2 2 2 3 2" xfId="25885" xr:uid="{00000000-0005-0000-0000-0000856A0000}"/>
    <cellStyle name="Normal 2 2 7 2 2 2 4" xfId="25886" xr:uid="{00000000-0005-0000-0000-0000866A0000}"/>
    <cellStyle name="Normal 2 2 7 2 2 2 4 2" xfId="25887" xr:uid="{00000000-0005-0000-0000-0000876A0000}"/>
    <cellStyle name="Normal 2 2 7 2 2 2 5" xfId="25888" xr:uid="{00000000-0005-0000-0000-0000886A0000}"/>
    <cellStyle name="Normal 2 2 7 2 2 2 5 2" xfId="25889" xr:uid="{00000000-0005-0000-0000-0000896A0000}"/>
    <cellStyle name="Normal 2 2 7 2 2 2 6" xfId="25890" xr:uid="{00000000-0005-0000-0000-00008A6A0000}"/>
    <cellStyle name="Normal 2 2 7 2 2 2 6 2" xfId="25891" xr:uid="{00000000-0005-0000-0000-00008B6A0000}"/>
    <cellStyle name="Normal 2 2 7 2 2 2 7" xfId="25892" xr:uid="{00000000-0005-0000-0000-00008C6A0000}"/>
    <cellStyle name="Normal 2 2 7 2 2 2 7 2" xfId="25893" xr:uid="{00000000-0005-0000-0000-00008D6A0000}"/>
    <cellStyle name="Normal 2 2 7 2 2 2 8" xfId="25894" xr:uid="{00000000-0005-0000-0000-00008E6A0000}"/>
    <cellStyle name="Normal 2 2 7 2 2 2 8 2" xfId="25895" xr:uid="{00000000-0005-0000-0000-00008F6A0000}"/>
    <cellStyle name="Normal 2 2 7 2 2 2 9" xfId="25896" xr:uid="{00000000-0005-0000-0000-0000906A0000}"/>
    <cellStyle name="Normal 2 2 7 2 2 2 9 2" xfId="25897" xr:uid="{00000000-0005-0000-0000-0000916A0000}"/>
    <cellStyle name="Normal 2 2 7 2 2 20" xfId="25898" xr:uid="{00000000-0005-0000-0000-0000926A0000}"/>
    <cellStyle name="Normal 2 2 7 2 2 20 2" xfId="25899" xr:uid="{00000000-0005-0000-0000-0000936A0000}"/>
    <cellStyle name="Normal 2 2 7 2 2 21" xfId="25900" xr:uid="{00000000-0005-0000-0000-0000946A0000}"/>
    <cellStyle name="Normal 2 2 7 2 2 21 2" xfId="25901" xr:uid="{00000000-0005-0000-0000-0000956A0000}"/>
    <cellStyle name="Normal 2 2 7 2 2 22" xfId="25902" xr:uid="{00000000-0005-0000-0000-0000966A0000}"/>
    <cellStyle name="Normal 2 2 7 2 2 22 2" xfId="25903" xr:uid="{00000000-0005-0000-0000-0000976A0000}"/>
    <cellStyle name="Normal 2 2 7 2 2 23" xfId="25904" xr:uid="{00000000-0005-0000-0000-0000986A0000}"/>
    <cellStyle name="Normal 2 2 7 2 2 23 2" xfId="25905" xr:uid="{00000000-0005-0000-0000-0000996A0000}"/>
    <cellStyle name="Normal 2 2 7 2 2 24" xfId="25906" xr:uid="{00000000-0005-0000-0000-00009A6A0000}"/>
    <cellStyle name="Normal 2 2 7 2 2 3" xfId="25907" xr:uid="{00000000-0005-0000-0000-00009B6A0000}"/>
    <cellStyle name="Normal 2 2 7 2 2 3 10" xfId="25908" xr:uid="{00000000-0005-0000-0000-00009C6A0000}"/>
    <cellStyle name="Normal 2 2 7 2 2 3 10 2" xfId="25909" xr:uid="{00000000-0005-0000-0000-00009D6A0000}"/>
    <cellStyle name="Normal 2 2 7 2 2 3 11" xfId="25910" xr:uid="{00000000-0005-0000-0000-00009E6A0000}"/>
    <cellStyle name="Normal 2 2 7 2 2 3 11 2" xfId="25911" xr:uid="{00000000-0005-0000-0000-00009F6A0000}"/>
    <cellStyle name="Normal 2 2 7 2 2 3 12" xfId="25912" xr:uid="{00000000-0005-0000-0000-0000A06A0000}"/>
    <cellStyle name="Normal 2 2 7 2 2 3 12 2" xfId="25913" xr:uid="{00000000-0005-0000-0000-0000A16A0000}"/>
    <cellStyle name="Normal 2 2 7 2 2 3 13" xfId="25914" xr:uid="{00000000-0005-0000-0000-0000A26A0000}"/>
    <cellStyle name="Normal 2 2 7 2 2 3 13 2" xfId="25915" xr:uid="{00000000-0005-0000-0000-0000A36A0000}"/>
    <cellStyle name="Normal 2 2 7 2 2 3 14" xfId="25916" xr:uid="{00000000-0005-0000-0000-0000A46A0000}"/>
    <cellStyle name="Normal 2 2 7 2 2 3 14 2" xfId="25917" xr:uid="{00000000-0005-0000-0000-0000A56A0000}"/>
    <cellStyle name="Normal 2 2 7 2 2 3 15" xfId="25918" xr:uid="{00000000-0005-0000-0000-0000A66A0000}"/>
    <cellStyle name="Normal 2 2 7 2 2 3 15 2" xfId="25919" xr:uid="{00000000-0005-0000-0000-0000A76A0000}"/>
    <cellStyle name="Normal 2 2 7 2 2 3 16" xfId="25920" xr:uid="{00000000-0005-0000-0000-0000A86A0000}"/>
    <cellStyle name="Normal 2 2 7 2 2 3 16 2" xfId="25921" xr:uid="{00000000-0005-0000-0000-0000A96A0000}"/>
    <cellStyle name="Normal 2 2 7 2 2 3 17" xfId="25922" xr:uid="{00000000-0005-0000-0000-0000AA6A0000}"/>
    <cellStyle name="Normal 2 2 7 2 2 3 17 2" xfId="25923" xr:uid="{00000000-0005-0000-0000-0000AB6A0000}"/>
    <cellStyle name="Normal 2 2 7 2 2 3 18" xfId="25924" xr:uid="{00000000-0005-0000-0000-0000AC6A0000}"/>
    <cellStyle name="Normal 2 2 7 2 2 3 18 2" xfId="25925" xr:uid="{00000000-0005-0000-0000-0000AD6A0000}"/>
    <cellStyle name="Normal 2 2 7 2 2 3 19" xfId="25926" xr:uid="{00000000-0005-0000-0000-0000AE6A0000}"/>
    <cellStyle name="Normal 2 2 7 2 2 3 19 2" xfId="25927" xr:uid="{00000000-0005-0000-0000-0000AF6A0000}"/>
    <cellStyle name="Normal 2 2 7 2 2 3 2" xfId="25928" xr:uid="{00000000-0005-0000-0000-0000B06A0000}"/>
    <cellStyle name="Normal 2 2 7 2 2 3 2 2" xfId="25929" xr:uid="{00000000-0005-0000-0000-0000B16A0000}"/>
    <cellStyle name="Normal 2 2 7 2 2 3 20" xfId="25930" xr:uid="{00000000-0005-0000-0000-0000B26A0000}"/>
    <cellStyle name="Normal 2 2 7 2 2 3 20 2" xfId="25931" xr:uid="{00000000-0005-0000-0000-0000B36A0000}"/>
    <cellStyle name="Normal 2 2 7 2 2 3 21" xfId="25932" xr:uid="{00000000-0005-0000-0000-0000B46A0000}"/>
    <cellStyle name="Normal 2 2 7 2 2 3 21 2" xfId="25933" xr:uid="{00000000-0005-0000-0000-0000B56A0000}"/>
    <cellStyle name="Normal 2 2 7 2 2 3 22" xfId="25934" xr:uid="{00000000-0005-0000-0000-0000B66A0000}"/>
    <cellStyle name="Normal 2 2 7 2 2 3 3" xfId="25935" xr:uid="{00000000-0005-0000-0000-0000B76A0000}"/>
    <cellStyle name="Normal 2 2 7 2 2 3 3 2" xfId="25936" xr:uid="{00000000-0005-0000-0000-0000B86A0000}"/>
    <cellStyle name="Normal 2 2 7 2 2 3 4" xfId="25937" xr:uid="{00000000-0005-0000-0000-0000B96A0000}"/>
    <cellStyle name="Normal 2 2 7 2 2 3 4 2" xfId="25938" xr:uid="{00000000-0005-0000-0000-0000BA6A0000}"/>
    <cellStyle name="Normal 2 2 7 2 2 3 5" xfId="25939" xr:uid="{00000000-0005-0000-0000-0000BB6A0000}"/>
    <cellStyle name="Normal 2 2 7 2 2 3 5 2" xfId="25940" xr:uid="{00000000-0005-0000-0000-0000BC6A0000}"/>
    <cellStyle name="Normal 2 2 7 2 2 3 6" xfId="25941" xr:uid="{00000000-0005-0000-0000-0000BD6A0000}"/>
    <cellStyle name="Normal 2 2 7 2 2 3 6 2" xfId="25942" xr:uid="{00000000-0005-0000-0000-0000BE6A0000}"/>
    <cellStyle name="Normal 2 2 7 2 2 3 7" xfId="25943" xr:uid="{00000000-0005-0000-0000-0000BF6A0000}"/>
    <cellStyle name="Normal 2 2 7 2 2 3 7 2" xfId="25944" xr:uid="{00000000-0005-0000-0000-0000C06A0000}"/>
    <cellStyle name="Normal 2 2 7 2 2 3 8" xfId="25945" xr:uid="{00000000-0005-0000-0000-0000C16A0000}"/>
    <cellStyle name="Normal 2 2 7 2 2 3 8 2" xfId="25946" xr:uid="{00000000-0005-0000-0000-0000C26A0000}"/>
    <cellStyle name="Normal 2 2 7 2 2 3 9" xfId="25947" xr:uid="{00000000-0005-0000-0000-0000C36A0000}"/>
    <cellStyle name="Normal 2 2 7 2 2 3 9 2" xfId="25948" xr:uid="{00000000-0005-0000-0000-0000C46A0000}"/>
    <cellStyle name="Normal 2 2 7 2 2 4" xfId="25949" xr:uid="{00000000-0005-0000-0000-0000C56A0000}"/>
    <cellStyle name="Normal 2 2 7 2 2 4 2" xfId="25950" xr:uid="{00000000-0005-0000-0000-0000C66A0000}"/>
    <cellStyle name="Normal 2 2 7 2 2 5" xfId="25951" xr:uid="{00000000-0005-0000-0000-0000C76A0000}"/>
    <cellStyle name="Normal 2 2 7 2 2 5 2" xfId="25952" xr:uid="{00000000-0005-0000-0000-0000C86A0000}"/>
    <cellStyle name="Normal 2 2 7 2 2 6" xfId="25953" xr:uid="{00000000-0005-0000-0000-0000C96A0000}"/>
    <cellStyle name="Normal 2 2 7 2 2 6 2" xfId="25954" xr:uid="{00000000-0005-0000-0000-0000CA6A0000}"/>
    <cellStyle name="Normal 2 2 7 2 2 7" xfId="25955" xr:uid="{00000000-0005-0000-0000-0000CB6A0000}"/>
    <cellStyle name="Normal 2 2 7 2 2 7 2" xfId="25956" xr:uid="{00000000-0005-0000-0000-0000CC6A0000}"/>
    <cellStyle name="Normal 2 2 7 2 2 8" xfId="25957" xr:uid="{00000000-0005-0000-0000-0000CD6A0000}"/>
    <cellStyle name="Normal 2 2 7 2 2 8 2" xfId="25958" xr:uid="{00000000-0005-0000-0000-0000CE6A0000}"/>
    <cellStyle name="Normal 2 2 7 2 2 9" xfId="25959" xr:uid="{00000000-0005-0000-0000-0000CF6A0000}"/>
    <cellStyle name="Normal 2 2 7 2 2 9 2" xfId="25960" xr:uid="{00000000-0005-0000-0000-0000D06A0000}"/>
    <cellStyle name="Normal 2 2 7 2 20" xfId="25961" xr:uid="{00000000-0005-0000-0000-0000D16A0000}"/>
    <cellStyle name="Normal 2 2 7 2 20 2" xfId="25962" xr:uid="{00000000-0005-0000-0000-0000D26A0000}"/>
    <cellStyle name="Normal 2 2 7 2 21" xfId="25963" xr:uid="{00000000-0005-0000-0000-0000D36A0000}"/>
    <cellStyle name="Normal 2 2 7 2 21 2" xfId="25964" xr:uid="{00000000-0005-0000-0000-0000D46A0000}"/>
    <cellStyle name="Normal 2 2 7 2 22" xfId="25965" xr:uid="{00000000-0005-0000-0000-0000D56A0000}"/>
    <cellStyle name="Normal 2 2 7 2 22 2" xfId="25966" xr:uid="{00000000-0005-0000-0000-0000D66A0000}"/>
    <cellStyle name="Normal 2 2 7 2 23" xfId="25967" xr:uid="{00000000-0005-0000-0000-0000D76A0000}"/>
    <cellStyle name="Normal 2 2 7 2 23 2" xfId="25968" xr:uid="{00000000-0005-0000-0000-0000D86A0000}"/>
    <cellStyle name="Normal 2 2 7 2 24" xfId="25969" xr:uid="{00000000-0005-0000-0000-0000D96A0000}"/>
    <cellStyle name="Normal 2 2 7 2 24 2" xfId="25970" xr:uid="{00000000-0005-0000-0000-0000DA6A0000}"/>
    <cellStyle name="Normal 2 2 7 2 25" xfId="25971" xr:uid="{00000000-0005-0000-0000-0000DB6A0000}"/>
    <cellStyle name="Normal 2 2 7 2 25 2" xfId="25972" xr:uid="{00000000-0005-0000-0000-0000DC6A0000}"/>
    <cellStyle name="Normal 2 2 7 2 26" xfId="25973" xr:uid="{00000000-0005-0000-0000-0000DD6A0000}"/>
    <cellStyle name="Normal 2 2 7 2 26 2" xfId="25974" xr:uid="{00000000-0005-0000-0000-0000DE6A0000}"/>
    <cellStyle name="Normal 2 2 7 2 27" xfId="25975" xr:uid="{00000000-0005-0000-0000-0000DF6A0000}"/>
    <cellStyle name="Normal 2 2 7 2 3" xfId="25976" xr:uid="{00000000-0005-0000-0000-0000E06A0000}"/>
    <cellStyle name="Normal 2 2 7 2 3 10" xfId="25977" xr:uid="{00000000-0005-0000-0000-0000E16A0000}"/>
    <cellStyle name="Normal 2 2 7 2 3 10 2" xfId="25978" xr:uid="{00000000-0005-0000-0000-0000E26A0000}"/>
    <cellStyle name="Normal 2 2 7 2 3 11" xfId="25979" xr:uid="{00000000-0005-0000-0000-0000E36A0000}"/>
    <cellStyle name="Normal 2 2 7 2 3 11 2" xfId="25980" xr:uid="{00000000-0005-0000-0000-0000E46A0000}"/>
    <cellStyle name="Normal 2 2 7 2 3 12" xfId="25981" xr:uid="{00000000-0005-0000-0000-0000E56A0000}"/>
    <cellStyle name="Normal 2 2 7 2 3 12 2" xfId="25982" xr:uid="{00000000-0005-0000-0000-0000E66A0000}"/>
    <cellStyle name="Normal 2 2 7 2 3 13" xfId="25983" xr:uid="{00000000-0005-0000-0000-0000E76A0000}"/>
    <cellStyle name="Normal 2 2 7 2 3 13 2" xfId="25984" xr:uid="{00000000-0005-0000-0000-0000E86A0000}"/>
    <cellStyle name="Normal 2 2 7 2 3 14" xfId="25985" xr:uid="{00000000-0005-0000-0000-0000E96A0000}"/>
    <cellStyle name="Normal 2 2 7 2 3 14 2" xfId="25986" xr:uid="{00000000-0005-0000-0000-0000EA6A0000}"/>
    <cellStyle name="Normal 2 2 7 2 3 15" xfId="25987" xr:uid="{00000000-0005-0000-0000-0000EB6A0000}"/>
    <cellStyle name="Normal 2 2 7 2 3 15 2" xfId="25988" xr:uid="{00000000-0005-0000-0000-0000EC6A0000}"/>
    <cellStyle name="Normal 2 2 7 2 3 16" xfId="25989" xr:uid="{00000000-0005-0000-0000-0000ED6A0000}"/>
    <cellStyle name="Normal 2 2 7 2 3 16 2" xfId="25990" xr:uid="{00000000-0005-0000-0000-0000EE6A0000}"/>
    <cellStyle name="Normal 2 2 7 2 3 17" xfId="25991" xr:uid="{00000000-0005-0000-0000-0000EF6A0000}"/>
    <cellStyle name="Normal 2 2 7 2 3 17 2" xfId="25992" xr:uid="{00000000-0005-0000-0000-0000F06A0000}"/>
    <cellStyle name="Normal 2 2 7 2 3 18" xfId="25993" xr:uid="{00000000-0005-0000-0000-0000F16A0000}"/>
    <cellStyle name="Normal 2 2 7 2 3 18 2" xfId="25994" xr:uid="{00000000-0005-0000-0000-0000F26A0000}"/>
    <cellStyle name="Normal 2 2 7 2 3 19" xfId="25995" xr:uid="{00000000-0005-0000-0000-0000F36A0000}"/>
    <cellStyle name="Normal 2 2 7 2 3 19 2" xfId="25996" xr:uid="{00000000-0005-0000-0000-0000F46A0000}"/>
    <cellStyle name="Normal 2 2 7 2 3 2" xfId="25997" xr:uid="{00000000-0005-0000-0000-0000F56A0000}"/>
    <cellStyle name="Normal 2 2 7 2 3 2 10" xfId="25998" xr:uid="{00000000-0005-0000-0000-0000F66A0000}"/>
    <cellStyle name="Normal 2 2 7 2 3 2 10 2" xfId="25999" xr:uid="{00000000-0005-0000-0000-0000F76A0000}"/>
    <cellStyle name="Normal 2 2 7 2 3 2 11" xfId="26000" xr:uid="{00000000-0005-0000-0000-0000F86A0000}"/>
    <cellStyle name="Normal 2 2 7 2 3 2 11 2" xfId="26001" xr:uid="{00000000-0005-0000-0000-0000F96A0000}"/>
    <cellStyle name="Normal 2 2 7 2 3 2 12" xfId="26002" xr:uid="{00000000-0005-0000-0000-0000FA6A0000}"/>
    <cellStyle name="Normal 2 2 7 2 3 2 12 2" xfId="26003" xr:uid="{00000000-0005-0000-0000-0000FB6A0000}"/>
    <cellStyle name="Normal 2 2 7 2 3 2 13" xfId="26004" xr:uid="{00000000-0005-0000-0000-0000FC6A0000}"/>
    <cellStyle name="Normal 2 2 7 2 3 2 13 2" xfId="26005" xr:uid="{00000000-0005-0000-0000-0000FD6A0000}"/>
    <cellStyle name="Normal 2 2 7 2 3 2 14" xfId="26006" xr:uid="{00000000-0005-0000-0000-0000FE6A0000}"/>
    <cellStyle name="Normal 2 2 7 2 3 2 14 2" xfId="26007" xr:uid="{00000000-0005-0000-0000-0000FF6A0000}"/>
    <cellStyle name="Normal 2 2 7 2 3 2 15" xfId="26008" xr:uid="{00000000-0005-0000-0000-0000006B0000}"/>
    <cellStyle name="Normal 2 2 7 2 3 2 15 2" xfId="26009" xr:uid="{00000000-0005-0000-0000-0000016B0000}"/>
    <cellStyle name="Normal 2 2 7 2 3 2 16" xfId="26010" xr:uid="{00000000-0005-0000-0000-0000026B0000}"/>
    <cellStyle name="Normal 2 2 7 2 3 2 16 2" xfId="26011" xr:uid="{00000000-0005-0000-0000-0000036B0000}"/>
    <cellStyle name="Normal 2 2 7 2 3 2 17" xfId="26012" xr:uid="{00000000-0005-0000-0000-0000046B0000}"/>
    <cellStyle name="Normal 2 2 7 2 3 2 17 2" xfId="26013" xr:uid="{00000000-0005-0000-0000-0000056B0000}"/>
    <cellStyle name="Normal 2 2 7 2 3 2 18" xfId="26014" xr:uid="{00000000-0005-0000-0000-0000066B0000}"/>
    <cellStyle name="Normal 2 2 7 2 3 2 18 2" xfId="26015" xr:uid="{00000000-0005-0000-0000-0000076B0000}"/>
    <cellStyle name="Normal 2 2 7 2 3 2 19" xfId="26016" xr:uid="{00000000-0005-0000-0000-0000086B0000}"/>
    <cellStyle name="Normal 2 2 7 2 3 2 19 2" xfId="26017" xr:uid="{00000000-0005-0000-0000-0000096B0000}"/>
    <cellStyle name="Normal 2 2 7 2 3 2 2" xfId="26018" xr:uid="{00000000-0005-0000-0000-00000A6B0000}"/>
    <cellStyle name="Normal 2 2 7 2 3 2 2 2" xfId="26019" xr:uid="{00000000-0005-0000-0000-00000B6B0000}"/>
    <cellStyle name="Normal 2 2 7 2 3 2 20" xfId="26020" xr:uid="{00000000-0005-0000-0000-00000C6B0000}"/>
    <cellStyle name="Normal 2 2 7 2 3 2 20 2" xfId="26021" xr:uid="{00000000-0005-0000-0000-00000D6B0000}"/>
    <cellStyle name="Normal 2 2 7 2 3 2 21" xfId="26022" xr:uid="{00000000-0005-0000-0000-00000E6B0000}"/>
    <cellStyle name="Normal 2 2 7 2 3 2 21 2" xfId="26023" xr:uid="{00000000-0005-0000-0000-00000F6B0000}"/>
    <cellStyle name="Normal 2 2 7 2 3 2 22" xfId="26024" xr:uid="{00000000-0005-0000-0000-0000106B0000}"/>
    <cellStyle name="Normal 2 2 7 2 3 2 3" xfId="26025" xr:uid="{00000000-0005-0000-0000-0000116B0000}"/>
    <cellStyle name="Normal 2 2 7 2 3 2 3 2" xfId="26026" xr:uid="{00000000-0005-0000-0000-0000126B0000}"/>
    <cellStyle name="Normal 2 2 7 2 3 2 4" xfId="26027" xr:uid="{00000000-0005-0000-0000-0000136B0000}"/>
    <cellStyle name="Normal 2 2 7 2 3 2 4 2" xfId="26028" xr:uid="{00000000-0005-0000-0000-0000146B0000}"/>
    <cellStyle name="Normal 2 2 7 2 3 2 5" xfId="26029" xr:uid="{00000000-0005-0000-0000-0000156B0000}"/>
    <cellStyle name="Normal 2 2 7 2 3 2 5 2" xfId="26030" xr:uid="{00000000-0005-0000-0000-0000166B0000}"/>
    <cellStyle name="Normal 2 2 7 2 3 2 6" xfId="26031" xr:uid="{00000000-0005-0000-0000-0000176B0000}"/>
    <cellStyle name="Normal 2 2 7 2 3 2 6 2" xfId="26032" xr:uid="{00000000-0005-0000-0000-0000186B0000}"/>
    <cellStyle name="Normal 2 2 7 2 3 2 7" xfId="26033" xr:uid="{00000000-0005-0000-0000-0000196B0000}"/>
    <cellStyle name="Normal 2 2 7 2 3 2 7 2" xfId="26034" xr:uid="{00000000-0005-0000-0000-00001A6B0000}"/>
    <cellStyle name="Normal 2 2 7 2 3 2 8" xfId="26035" xr:uid="{00000000-0005-0000-0000-00001B6B0000}"/>
    <cellStyle name="Normal 2 2 7 2 3 2 8 2" xfId="26036" xr:uid="{00000000-0005-0000-0000-00001C6B0000}"/>
    <cellStyle name="Normal 2 2 7 2 3 2 9" xfId="26037" xr:uid="{00000000-0005-0000-0000-00001D6B0000}"/>
    <cellStyle name="Normal 2 2 7 2 3 2 9 2" xfId="26038" xr:uid="{00000000-0005-0000-0000-00001E6B0000}"/>
    <cellStyle name="Normal 2 2 7 2 3 20" xfId="26039" xr:uid="{00000000-0005-0000-0000-00001F6B0000}"/>
    <cellStyle name="Normal 2 2 7 2 3 20 2" xfId="26040" xr:uid="{00000000-0005-0000-0000-0000206B0000}"/>
    <cellStyle name="Normal 2 2 7 2 3 21" xfId="26041" xr:uid="{00000000-0005-0000-0000-0000216B0000}"/>
    <cellStyle name="Normal 2 2 7 2 3 21 2" xfId="26042" xr:uid="{00000000-0005-0000-0000-0000226B0000}"/>
    <cellStyle name="Normal 2 2 7 2 3 22" xfId="26043" xr:uid="{00000000-0005-0000-0000-0000236B0000}"/>
    <cellStyle name="Normal 2 2 7 2 3 22 2" xfId="26044" xr:uid="{00000000-0005-0000-0000-0000246B0000}"/>
    <cellStyle name="Normal 2 2 7 2 3 23" xfId="26045" xr:uid="{00000000-0005-0000-0000-0000256B0000}"/>
    <cellStyle name="Normal 2 2 7 2 3 23 2" xfId="26046" xr:uid="{00000000-0005-0000-0000-0000266B0000}"/>
    <cellStyle name="Normal 2 2 7 2 3 24" xfId="26047" xr:uid="{00000000-0005-0000-0000-0000276B0000}"/>
    <cellStyle name="Normal 2 2 7 2 3 3" xfId="26048" xr:uid="{00000000-0005-0000-0000-0000286B0000}"/>
    <cellStyle name="Normal 2 2 7 2 3 3 10" xfId="26049" xr:uid="{00000000-0005-0000-0000-0000296B0000}"/>
    <cellStyle name="Normal 2 2 7 2 3 3 10 2" xfId="26050" xr:uid="{00000000-0005-0000-0000-00002A6B0000}"/>
    <cellStyle name="Normal 2 2 7 2 3 3 11" xfId="26051" xr:uid="{00000000-0005-0000-0000-00002B6B0000}"/>
    <cellStyle name="Normal 2 2 7 2 3 3 11 2" xfId="26052" xr:uid="{00000000-0005-0000-0000-00002C6B0000}"/>
    <cellStyle name="Normal 2 2 7 2 3 3 12" xfId="26053" xr:uid="{00000000-0005-0000-0000-00002D6B0000}"/>
    <cellStyle name="Normal 2 2 7 2 3 3 12 2" xfId="26054" xr:uid="{00000000-0005-0000-0000-00002E6B0000}"/>
    <cellStyle name="Normal 2 2 7 2 3 3 13" xfId="26055" xr:uid="{00000000-0005-0000-0000-00002F6B0000}"/>
    <cellStyle name="Normal 2 2 7 2 3 3 13 2" xfId="26056" xr:uid="{00000000-0005-0000-0000-0000306B0000}"/>
    <cellStyle name="Normal 2 2 7 2 3 3 14" xfId="26057" xr:uid="{00000000-0005-0000-0000-0000316B0000}"/>
    <cellStyle name="Normal 2 2 7 2 3 3 14 2" xfId="26058" xr:uid="{00000000-0005-0000-0000-0000326B0000}"/>
    <cellStyle name="Normal 2 2 7 2 3 3 15" xfId="26059" xr:uid="{00000000-0005-0000-0000-0000336B0000}"/>
    <cellStyle name="Normal 2 2 7 2 3 3 15 2" xfId="26060" xr:uid="{00000000-0005-0000-0000-0000346B0000}"/>
    <cellStyle name="Normal 2 2 7 2 3 3 16" xfId="26061" xr:uid="{00000000-0005-0000-0000-0000356B0000}"/>
    <cellStyle name="Normal 2 2 7 2 3 3 16 2" xfId="26062" xr:uid="{00000000-0005-0000-0000-0000366B0000}"/>
    <cellStyle name="Normal 2 2 7 2 3 3 17" xfId="26063" xr:uid="{00000000-0005-0000-0000-0000376B0000}"/>
    <cellStyle name="Normal 2 2 7 2 3 3 17 2" xfId="26064" xr:uid="{00000000-0005-0000-0000-0000386B0000}"/>
    <cellStyle name="Normal 2 2 7 2 3 3 18" xfId="26065" xr:uid="{00000000-0005-0000-0000-0000396B0000}"/>
    <cellStyle name="Normal 2 2 7 2 3 3 18 2" xfId="26066" xr:uid="{00000000-0005-0000-0000-00003A6B0000}"/>
    <cellStyle name="Normal 2 2 7 2 3 3 19" xfId="26067" xr:uid="{00000000-0005-0000-0000-00003B6B0000}"/>
    <cellStyle name="Normal 2 2 7 2 3 3 19 2" xfId="26068" xr:uid="{00000000-0005-0000-0000-00003C6B0000}"/>
    <cellStyle name="Normal 2 2 7 2 3 3 2" xfId="26069" xr:uid="{00000000-0005-0000-0000-00003D6B0000}"/>
    <cellStyle name="Normal 2 2 7 2 3 3 2 2" xfId="26070" xr:uid="{00000000-0005-0000-0000-00003E6B0000}"/>
    <cellStyle name="Normal 2 2 7 2 3 3 20" xfId="26071" xr:uid="{00000000-0005-0000-0000-00003F6B0000}"/>
    <cellStyle name="Normal 2 2 7 2 3 3 20 2" xfId="26072" xr:uid="{00000000-0005-0000-0000-0000406B0000}"/>
    <cellStyle name="Normal 2 2 7 2 3 3 21" xfId="26073" xr:uid="{00000000-0005-0000-0000-0000416B0000}"/>
    <cellStyle name="Normal 2 2 7 2 3 3 21 2" xfId="26074" xr:uid="{00000000-0005-0000-0000-0000426B0000}"/>
    <cellStyle name="Normal 2 2 7 2 3 3 22" xfId="26075" xr:uid="{00000000-0005-0000-0000-0000436B0000}"/>
    <cellStyle name="Normal 2 2 7 2 3 3 3" xfId="26076" xr:uid="{00000000-0005-0000-0000-0000446B0000}"/>
    <cellStyle name="Normal 2 2 7 2 3 3 3 2" xfId="26077" xr:uid="{00000000-0005-0000-0000-0000456B0000}"/>
    <cellStyle name="Normal 2 2 7 2 3 3 4" xfId="26078" xr:uid="{00000000-0005-0000-0000-0000466B0000}"/>
    <cellStyle name="Normal 2 2 7 2 3 3 4 2" xfId="26079" xr:uid="{00000000-0005-0000-0000-0000476B0000}"/>
    <cellStyle name="Normal 2 2 7 2 3 3 5" xfId="26080" xr:uid="{00000000-0005-0000-0000-0000486B0000}"/>
    <cellStyle name="Normal 2 2 7 2 3 3 5 2" xfId="26081" xr:uid="{00000000-0005-0000-0000-0000496B0000}"/>
    <cellStyle name="Normal 2 2 7 2 3 3 6" xfId="26082" xr:uid="{00000000-0005-0000-0000-00004A6B0000}"/>
    <cellStyle name="Normal 2 2 7 2 3 3 6 2" xfId="26083" xr:uid="{00000000-0005-0000-0000-00004B6B0000}"/>
    <cellStyle name="Normal 2 2 7 2 3 3 7" xfId="26084" xr:uid="{00000000-0005-0000-0000-00004C6B0000}"/>
    <cellStyle name="Normal 2 2 7 2 3 3 7 2" xfId="26085" xr:uid="{00000000-0005-0000-0000-00004D6B0000}"/>
    <cellStyle name="Normal 2 2 7 2 3 3 8" xfId="26086" xr:uid="{00000000-0005-0000-0000-00004E6B0000}"/>
    <cellStyle name="Normal 2 2 7 2 3 3 8 2" xfId="26087" xr:uid="{00000000-0005-0000-0000-00004F6B0000}"/>
    <cellStyle name="Normal 2 2 7 2 3 3 9" xfId="26088" xr:uid="{00000000-0005-0000-0000-0000506B0000}"/>
    <cellStyle name="Normal 2 2 7 2 3 3 9 2" xfId="26089" xr:uid="{00000000-0005-0000-0000-0000516B0000}"/>
    <cellStyle name="Normal 2 2 7 2 3 4" xfId="26090" xr:uid="{00000000-0005-0000-0000-0000526B0000}"/>
    <cellStyle name="Normal 2 2 7 2 3 4 2" xfId="26091" xr:uid="{00000000-0005-0000-0000-0000536B0000}"/>
    <cellStyle name="Normal 2 2 7 2 3 5" xfId="26092" xr:uid="{00000000-0005-0000-0000-0000546B0000}"/>
    <cellStyle name="Normal 2 2 7 2 3 5 2" xfId="26093" xr:uid="{00000000-0005-0000-0000-0000556B0000}"/>
    <cellStyle name="Normal 2 2 7 2 3 6" xfId="26094" xr:uid="{00000000-0005-0000-0000-0000566B0000}"/>
    <cellStyle name="Normal 2 2 7 2 3 6 2" xfId="26095" xr:uid="{00000000-0005-0000-0000-0000576B0000}"/>
    <cellStyle name="Normal 2 2 7 2 3 7" xfId="26096" xr:uid="{00000000-0005-0000-0000-0000586B0000}"/>
    <cellStyle name="Normal 2 2 7 2 3 7 2" xfId="26097" xr:uid="{00000000-0005-0000-0000-0000596B0000}"/>
    <cellStyle name="Normal 2 2 7 2 3 8" xfId="26098" xr:uid="{00000000-0005-0000-0000-00005A6B0000}"/>
    <cellStyle name="Normal 2 2 7 2 3 8 2" xfId="26099" xr:uid="{00000000-0005-0000-0000-00005B6B0000}"/>
    <cellStyle name="Normal 2 2 7 2 3 9" xfId="26100" xr:uid="{00000000-0005-0000-0000-00005C6B0000}"/>
    <cellStyle name="Normal 2 2 7 2 3 9 2" xfId="26101" xr:uid="{00000000-0005-0000-0000-00005D6B0000}"/>
    <cellStyle name="Normal 2 2 7 2 4" xfId="26102" xr:uid="{00000000-0005-0000-0000-00005E6B0000}"/>
    <cellStyle name="Normal 2 2 7 2 4 10" xfId="26103" xr:uid="{00000000-0005-0000-0000-00005F6B0000}"/>
    <cellStyle name="Normal 2 2 7 2 4 10 2" xfId="26104" xr:uid="{00000000-0005-0000-0000-0000606B0000}"/>
    <cellStyle name="Normal 2 2 7 2 4 11" xfId="26105" xr:uid="{00000000-0005-0000-0000-0000616B0000}"/>
    <cellStyle name="Normal 2 2 7 2 4 11 2" xfId="26106" xr:uid="{00000000-0005-0000-0000-0000626B0000}"/>
    <cellStyle name="Normal 2 2 7 2 4 12" xfId="26107" xr:uid="{00000000-0005-0000-0000-0000636B0000}"/>
    <cellStyle name="Normal 2 2 7 2 4 12 2" xfId="26108" xr:uid="{00000000-0005-0000-0000-0000646B0000}"/>
    <cellStyle name="Normal 2 2 7 2 4 13" xfId="26109" xr:uid="{00000000-0005-0000-0000-0000656B0000}"/>
    <cellStyle name="Normal 2 2 7 2 4 13 2" xfId="26110" xr:uid="{00000000-0005-0000-0000-0000666B0000}"/>
    <cellStyle name="Normal 2 2 7 2 4 14" xfId="26111" xr:uid="{00000000-0005-0000-0000-0000676B0000}"/>
    <cellStyle name="Normal 2 2 7 2 4 14 2" xfId="26112" xr:uid="{00000000-0005-0000-0000-0000686B0000}"/>
    <cellStyle name="Normal 2 2 7 2 4 15" xfId="26113" xr:uid="{00000000-0005-0000-0000-0000696B0000}"/>
    <cellStyle name="Normal 2 2 7 2 4 15 2" xfId="26114" xr:uid="{00000000-0005-0000-0000-00006A6B0000}"/>
    <cellStyle name="Normal 2 2 7 2 4 16" xfId="26115" xr:uid="{00000000-0005-0000-0000-00006B6B0000}"/>
    <cellStyle name="Normal 2 2 7 2 4 16 2" xfId="26116" xr:uid="{00000000-0005-0000-0000-00006C6B0000}"/>
    <cellStyle name="Normal 2 2 7 2 4 17" xfId="26117" xr:uid="{00000000-0005-0000-0000-00006D6B0000}"/>
    <cellStyle name="Normal 2 2 7 2 4 17 2" xfId="26118" xr:uid="{00000000-0005-0000-0000-00006E6B0000}"/>
    <cellStyle name="Normal 2 2 7 2 4 18" xfId="26119" xr:uid="{00000000-0005-0000-0000-00006F6B0000}"/>
    <cellStyle name="Normal 2 2 7 2 4 18 2" xfId="26120" xr:uid="{00000000-0005-0000-0000-0000706B0000}"/>
    <cellStyle name="Normal 2 2 7 2 4 19" xfId="26121" xr:uid="{00000000-0005-0000-0000-0000716B0000}"/>
    <cellStyle name="Normal 2 2 7 2 4 19 2" xfId="26122" xr:uid="{00000000-0005-0000-0000-0000726B0000}"/>
    <cellStyle name="Normal 2 2 7 2 4 2" xfId="26123" xr:uid="{00000000-0005-0000-0000-0000736B0000}"/>
    <cellStyle name="Normal 2 2 7 2 4 2 10" xfId="26124" xr:uid="{00000000-0005-0000-0000-0000746B0000}"/>
    <cellStyle name="Normal 2 2 7 2 4 2 10 2" xfId="26125" xr:uid="{00000000-0005-0000-0000-0000756B0000}"/>
    <cellStyle name="Normal 2 2 7 2 4 2 11" xfId="26126" xr:uid="{00000000-0005-0000-0000-0000766B0000}"/>
    <cellStyle name="Normal 2 2 7 2 4 2 11 2" xfId="26127" xr:uid="{00000000-0005-0000-0000-0000776B0000}"/>
    <cellStyle name="Normal 2 2 7 2 4 2 12" xfId="26128" xr:uid="{00000000-0005-0000-0000-0000786B0000}"/>
    <cellStyle name="Normal 2 2 7 2 4 2 12 2" xfId="26129" xr:uid="{00000000-0005-0000-0000-0000796B0000}"/>
    <cellStyle name="Normal 2 2 7 2 4 2 13" xfId="26130" xr:uid="{00000000-0005-0000-0000-00007A6B0000}"/>
    <cellStyle name="Normal 2 2 7 2 4 2 13 2" xfId="26131" xr:uid="{00000000-0005-0000-0000-00007B6B0000}"/>
    <cellStyle name="Normal 2 2 7 2 4 2 14" xfId="26132" xr:uid="{00000000-0005-0000-0000-00007C6B0000}"/>
    <cellStyle name="Normal 2 2 7 2 4 2 14 2" xfId="26133" xr:uid="{00000000-0005-0000-0000-00007D6B0000}"/>
    <cellStyle name="Normal 2 2 7 2 4 2 15" xfId="26134" xr:uid="{00000000-0005-0000-0000-00007E6B0000}"/>
    <cellStyle name="Normal 2 2 7 2 4 2 15 2" xfId="26135" xr:uid="{00000000-0005-0000-0000-00007F6B0000}"/>
    <cellStyle name="Normal 2 2 7 2 4 2 16" xfId="26136" xr:uid="{00000000-0005-0000-0000-0000806B0000}"/>
    <cellStyle name="Normal 2 2 7 2 4 2 16 2" xfId="26137" xr:uid="{00000000-0005-0000-0000-0000816B0000}"/>
    <cellStyle name="Normal 2 2 7 2 4 2 17" xfId="26138" xr:uid="{00000000-0005-0000-0000-0000826B0000}"/>
    <cellStyle name="Normal 2 2 7 2 4 2 17 2" xfId="26139" xr:uid="{00000000-0005-0000-0000-0000836B0000}"/>
    <cellStyle name="Normal 2 2 7 2 4 2 18" xfId="26140" xr:uid="{00000000-0005-0000-0000-0000846B0000}"/>
    <cellStyle name="Normal 2 2 7 2 4 2 18 2" xfId="26141" xr:uid="{00000000-0005-0000-0000-0000856B0000}"/>
    <cellStyle name="Normal 2 2 7 2 4 2 19" xfId="26142" xr:uid="{00000000-0005-0000-0000-0000866B0000}"/>
    <cellStyle name="Normal 2 2 7 2 4 2 19 2" xfId="26143" xr:uid="{00000000-0005-0000-0000-0000876B0000}"/>
    <cellStyle name="Normal 2 2 7 2 4 2 2" xfId="26144" xr:uid="{00000000-0005-0000-0000-0000886B0000}"/>
    <cellStyle name="Normal 2 2 7 2 4 2 2 2" xfId="26145" xr:uid="{00000000-0005-0000-0000-0000896B0000}"/>
    <cellStyle name="Normal 2 2 7 2 4 2 20" xfId="26146" xr:uid="{00000000-0005-0000-0000-00008A6B0000}"/>
    <cellStyle name="Normal 2 2 7 2 4 2 20 2" xfId="26147" xr:uid="{00000000-0005-0000-0000-00008B6B0000}"/>
    <cellStyle name="Normal 2 2 7 2 4 2 21" xfId="26148" xr:uid="{00000000-0005-0000-0000-00008C6B0000}"/>
    <cellStyle name="Normal 2 2 7 2 4 2 21 2" xfId="26149" xr:uid="{00000000-0005-0000-0000-00008D6B0000}"/>
    <cellStyle name="Normal 2 2 7 2 4 2 22" xfId="26150" xr:uid="{00000000-0005-0000-0000-00008E6B0000}"/>
    <cellStyle name="Normal 2 2 7 2 4 2 3" xfId="26151" xr:uid="{00000000-0005-0000-0000-00008F6B0000}"/>
    <cellStyle name="Normal 2 2 7 2 4 2 3 2" xfId="26152" xr:uid="{00000000-0005-0000-0000-0000906B0000}"/>
    <cellStyle name="Normal 2 2 7 2 4 2 4" xfId="26153" xr:uid="{00000000-0005-0000-0000-0000916B0000}"/>
    <cellStyle name="Normal 2 2 7 2 4 2 4 2" xfId="26154" xr:uid="{00000000-0005-0000-0000-0000926B0000}"/>
    <cellStyle name="Normal 2 2 7 2 4 2 5" xfId="26155" xr:uid="{00000000-0005-0000-0000-0000936B0000}"/>
    <cellStyle name="Normal 2 2 7 2 4 2 5 2" xfId="26156" xr:uid="{00000000-0005-0000-0000-0000946B0000}"/>
    <cellStyle name="Normal 2 2 7 2 4 2 6" xfId="26157" xr:uid="{00000000-0005-0000-0000-0000956B0000}"/>
    <cellStyle name="Normal 2 2 7 2 4 2 6 2" xfId="26158" xr:uid="{00000000-0005-0000-0000-0000966B0000}"/>
    <cellStyle name="Normal 2 2 7 2 4 2 7" xfId="26159" xr:uid="{00000000-0005-0000-0000-0000976B0000}"/>
    <cellStyle name="Normal 2 2 7 2 4 2 7 2" xfId="26160" xr:uid="{00000000-0005-0000-0000-0000986B0000}"/>
    <cellStyle name="Normal 2 2 7 2 4 2 8" xfId="26161" xr:uid="{00000000-0005-0000-0000-0000996B0000}"/>
    <cellStyle name="Normal 2 2 7 2 4 2 8 2" xfId="26162" xr:uid="{00000000-0005-0000-0000-00009A6B0000}"/>
    <cellStyle name="Normal 2 2 7 2 4 2 9" xfId="26163" xr:uid="{00000000-0005-0000-0000-00009B6B0000}"/>
    <cellStyle name="Normal 2 2 7 2 4 2 9 2" xfId="26164" xr:uid="{00000000-0005-0000-0000-00009C6B0000}"/>
    <cellStyle name="Normal 2 2 7 2 4 20" xfId="26165" xr:uid="{00000000-0005-0000-0000-00009D6B0000}"/>
    <cellStyle name="Normal 2 2 7 2 4 20 2" xfId="26166" xr:uid="{00000000-0005-0000-0000-00009E6B0000}"/>
    <cellStyle name="Normal 2 2 7 2 4 21" xfId="26167" xr:uid="{00000000-0005-0000-0000-00009F6B0000}"/>
    <cellStyle name="Normal 2 2 7 2 4 21 2" xfId="26168" xr:uid="{00000000-0005-0000-0000-0000A06B0000}"/>
    <cellStyle name="Normal 2 2 7 2 4 22" xfId="26169" xr:uid="{00000000-0005-0000-0000-0000A16B0000}"/>
    <cellStyle name="Normal 2 2 7 2 4 22 2" xfId="26170" xr:uid="{00000000-0005-0000-0000-0000A26B0000}"/>
    <cellStyle name="Normal 2 2 7 2 4 23" xfId="26171" xr:uid="{00000000-0005-0000-0000-0000A36B0000}"/>
    <cellStyle name="Normal 2 2 7 2 4 23 2" xfId="26172" xr:uid="{00000000-0005-0000-0000-0000A46B0000}"/>
    <cellStyle name="Normal 2 2 7 2 4 24" xfId="26173" xr:uid="{00000000-0005-0000-0000-0000A56B0000}"/>
    <cellStyle name="Normal 2 2 7 2 4 3" xfId="26174" xr:uid="{00000000-0005-0000-0000-0000A66B0000}"/>
    <cellStyle name="Normal 2 2 7 2 4 3 10" xfId="26175" xr:uid="{00000000-0005-0000-0000-0000A76B0000}"/>
    <cellStyle name="Normal 2 2 7 2 4 3 10 2" xfId="26176" xr:uid="{00000000-0005-0000-0000-0000A86B0000}"/>
    <cellStyle name="Normal 2 2 7 2 4 3 11" xfId="26177" xr:uid="{00000000-0005-0000-0000-0000A96B0000}"/>
    <cellStyle name="Normal 2 2 7 2 4 3 11 2" xfId="26178" xr:uid="{00000000-0005-0000-0000-0000AA6B0000}"/>
    <cellStyle name="Normal 2 2 7 2 4 3 12" xfId="26179" xr:uid="{00000000-0005-0000-0000-0000AB6B0000}"/>
    <cellStyle name="Normal 2 2 7 2 4 3 12 2" xfId="26180" xr:uid="{00000000-0005-0000-0000-0000AC6B0000}"/>
    <cellStyle name="Normal 2 2 7 2 4 3 13" xfId="26181" xr:uid="{00000000-0005-0000-0000-0000AD6B0000}"/>
    <cellStyle name="Normal 2 2 7 2 4 3 13 2" xfId="26182" xr:uid="{00000000-0005-0000-0000-0000AE6B0000}"/>
    <cellStyle name="Normal 2 2 7 2 4 3 14" xfId="26183" xr:uid="{00000000-0005-0000-0000-0000AF6B0000}"/>
    <cellStyle name="Normal 2 2 7 2 4 3 14 2" xfId="26184" xr:uid="{00000000-0005-0000-0000-0000B06B0000}"/>
    <cellStyle name="Normal 2 2 7 2 4 3 15" xfId="26185" xr:uid="{00000000-0005-0000-0000-0000B16B0000}"/>
    <cellStyle name="Normal 2 2 7 2 4 3 15 2" xfId="26186" xr:uid="{00000000-0005-0000-0000-0000B26B0000}"/>
    <cellStyle name="Normal 2 2 7 2 4 3 16" xfId="26187" xr:uid="{00000000-0005-0000-0000-0000B36B0000}"/>
    <cellStyle name="Normal 2 2 7 2 4 3 16 2" xfId="26188" xr:uid="{00000000-0005-0000-0000-0000B46B0000}"/>
    <cellStyle name="Normal 2 2 7 2 4 3 17" xfId="26189" xr:uid="{00000000-0005-0000-0000-0000B56B0000}"/>
    <cellStyle name="Normal 2 2 7 2 4 3 17 2" xfId="26190" xr:uid="{00000000-0005-0000-0000-0000B66B0000}"/>
    <cellStyle name="Normal 2 2 7 2 4 3 18" xfId="26191" xr:uid="{00000000-0005-0000-0000-0000B76B0000}"/>
    <cellStyle name="Normal 2 2 7 2 4 3 18 2" xfId="26192" xr:uid="{00000000-0005-0000-0000-0000B86B0000}"/>
    <cellStyle name="Normal 2 2 7 2 4 3 19" xfId="26193" xr:uid="{00000000-0005-0000-0000-0000B96B0000}"/>
    <cellStyle name="Normal 2 2 7 2 4 3 19 2" xfId="26194" xr:uid="{00000000-0005-0000-0000-0000BA6B0000}"/>
    <cellStyle name="Normal 2 2 7 2 4 3 2" xfId="26195" xr:uid="{00000000-0005-0000-0000-0000BB6B0000}"/>
    <cellStyle name="Normal 2 2 7 2 4 3 2 2" xfId="26196" xr:uid="{00000000-0005-0000-0000-0000BC6B0000}"/>
    <cellStyle name="Normal 2 2 7 2 4 3 20" xfId="26197" xr:uid="{00000000-0005-0000-0000-0000BD6B0000}"/>
    <cellStyle name="Normal 2 2 7 2 4 3 20 2" xfId="26198" xr:uid="{00000000-0005-0000-0000-0000BE6B0000}"/>
    <cellStyle name="Normal 2 2 7 2 4 3 21" xfId="26199" xr:uid="{00000000-0005-0000-0000-0000BF6B0000}"/>
    <cellStyle name="Normal 2 2 7 2 4 3 21 2" xfId="26200" xr:uid="{00000000-0005-0000-0000-0000C06B0000}"/>
    <cellStyle name="Normal 2 2 7 2 4 3 22" xfId="26201" xr:uid="{00000000-0005-0000-0000-0000C16B0000}"/>
    <cellStyle name="Normal 2 2 7 2 4 3 3" xfId="26202" xr:uid="{00000000-0005-0000-0000-0000C26B0000}"/>
    <cellStyle name="Normal 2 2 7 2 4 3 3 2" xfId="26203" xr:uid="{00000000-0005-0000-0000-0000C36B0000}"/>
    <cellStyle name="Normal 2 2 7 2 4 3 4" xfId="26204" xr:uid="{00000000-0005-0000-0000-0000C46B0000}"/>
    <cellStyle name="Normal 2 2 7 2 4 3 4 2" xfId="26205" xr:uid="{00000000-0005-0000-0000-0000C56B0000}"/>
    <cellStyle name="Normal 2 2 7 2 4 3 5" xfId="26206" xr:uid="{00000000-0005-0000-0000-0000C66B0000}"/>
    <cellStyle name="Normal 2 2 7 2 4 3 5 2" xfId="26207" xr:uid="{00000000-0005-0000-0000-0000C76B0000}"/>
    <cellStyle name="Normal 2 2 7 2 4 3 6" xfId="26208" xr:uid="{00000000-0005-0000-0000-0000C86B0000}"/>
    <cellStyle name="Normal 2 2 7 2 4 3 6 2" xfId="26209" xr:uid="{00000000-0005-0000-0000-0000C96B0000}"/>
    <cellStyle name="Normal 2 2 7 2 4 3 7" xfId="26210" xr:uid="{00000000-0005-0000-0000-0000CA6B0000}"/>
    <cellStyle name="Normal 2 2 7 2 4 3 7 2" xfId="26211" xr:uid="{00000000-0005-0000-0000-0000CB6B0000}"/>
    <cellStyle name="Normal 2 2 7 2 4 3 8" xfId="26212" xr:uid="{00000000-0005-0000-0000-0000CC6B0000}"/>
    <cellStyle name="Normal 2 2 7 2 4 3 8 2" xfId="26213" xr:uid="{00000000-0005-0000-0000-0000CD6B0000}"/>
    <cellStyle name="Normal 2 2 7 2 4 3 9" xfId="26214" xr:uid="{00000000-0005-0000-0000-0000CE6B0000}"/>
    <cellStyle name="Normal 2 2 7 2 4 3 9 2" xfId="26215" xr:uid="{00000000-0005-0000-0000-0000CF6B0000}"/>
    <cellStyle name="Normal 2 2 7 2 4 4" xfId="26216" xr:uid="{00000000-0005-0000-0000-0000D06B0000}"/>
    <cellStyle name="Normal 2 2 7 2 4 4 2" xfId="26217" xr:uid="{00000000-0005-0000-0000-0000D16B0000}"/>
    <cellStyle name="Normal 2 2 7 2 4 5" xfId="26218" xr:uid="{00000000-0005-0000-0000-0000D26B0000}"/>
    <cellStyle name="Normal 2 2 7 2 4 5 2" xfId="26219" xr:uid="{00000000-0005-0000-0000-0000D36B0000}"/>
    <cellStyle name="Normal 2 2 7 2 4 6" xfId="26220" xr:uid="{00000000-0005-0000-0000-0000D46B0000}"/>
    <cellStyle name="Normal 2 2 7 2 4 6 2" xfId="26221" xr:uid="{00000000-0005-0000-0000-0000D56B0000}"/>
    <cellStyle name="Normal 2 2 7 2 4 7" xfId="26222" xr:uid="{00000000-0005-0000-0000-0000D66B0000}"/>
    <cellStyle name="Normal 2 2 7 2 4 7 2" xfId="26223" xr:uid="{00000000-0005-0000-0000-0000D76B0000}"/>
    <cellStyle name="Normal 2 2 7 2 4 8" xfId="26224" xr:uid="{00000000-0005-0000-0000-0000D86B0000}"/>
    <cellStyle name="Normal 2 2 7 2 4 8 2" xfId="26225" xr:uid="{00000000-0005-0000-0000-0000D96B0000}"/>
    <cellStyle name="Normal 2 2 7 2 4 9" xfId="26226" xr:uid="{00000000-0005-0000-0000-0000DA6B0000}"/>
    <cellStyle name="Normal 2 2 7 2 4 9 2" xfId="26227" xr:uid="{00000000-0005-0000-0000-0000DB6B0000}"/>
    <cellStyle name="Normal 2 2 7 2 5" xfId="26228" xr:uid="{00000000-0005-0000-0000-0000DC6B0000}"/>
    <cellStyle name="Normal 2 2 7 2 5 10" xfId="26229" xr:uid="{00000000-0005-0000-0000-0000DD6B0000}"/>
    <cellStyle name="Normal 2 2 7 2 5 10 2" xfId="26230" xr:uid="{00000000-0005-0000-0000-0000DE6B0000}"/>
    <cellStyle name="Normal 2 2 7 2 5 11" xfId="26231" xr:uid="{00000000-0005-0000-0000-0000DF6B0000}"/>
    <cellStyle name="Normal 2 2 7 2 5 11 2" xfId="26232" xr:uid="{00000000-0005-0000-0000-0000E06B0000}"/>
    <cellStyle name="Normal 2 2 7 2 5 12" xfId="26233" xr:uid="{00000000-0005-0000-0000-0000E16B0000}"/>
    <cellStyle name="Normal 2 2 7 2 5 12 2" xfId="26234" xr:uid="{00000000-0005-0000-0000-0000E26B0000}"/>
    <cellStyle name="Normal 2 2 7 2 5 13" xfId="26235" xr:uid="{00000000-0005-0000-0000-0000E36B0000}"/>
    <cellStyle name="Normal 2 2 7 2 5 13 2" xfId="26236" xr:uid="{00000000-0005-0000-0000-0000E46B0000}"/>
    <cellStyle name="Normal 2 2 7 2 5 14" xfId="26237" xr:uid="{00000000-0005-0000-0000-0000E56B0000}"/>
    <cellStyle name="Normal 2 2 7 2 5 14 2" xfId="26238" xr:uid="{00000000-0005-0000-0000-0000E66B0000}"/>
    <cellStyle name="Normal 2 2 7 2 5 15" xfId="26239" xr:uid="{00000000-0005-0000-0000-0000E76B0000}"/>
    <cellStyle name="Normal 2 2 7 2 5 15 2" xfId="26240" xr:uid="{00000000-0005-0000-0000-0000E86B0000}"/>
    <cellStyle name="Normal 2 2 7 2 5 16" xfId="26241" xr:uid="{00000000-0005-0000-0000-0000E96B0000}"/>
    <cellStyle name="Normal 2 2 7 2 5 16 2" xfId="26242" xr:uid="{00000000-0005-0000-0000-0000EA6B0000}"/>
    <cellStyle name="Normal 2 2 7 2 5 17" xfId="26243" xr:uid="{00000000-0005-0000-0000-0000EB6B0000}"/>
    <cellStyle name="Normal 2 2 7 2 5 17 2" xfId="26244" xr:uid="{00000000-0005-0000-0000-0000EC6B0000}"/>
    <cellStyle name="Normal 2 2 7 2 5 18" xfId="26245" xr:uid="{00000000-0005-0000-0000-0000ED6B0000}"/>
    <cellStyle name="Normal 2 2 7 2 5 18 2" xfId="26246" xr:uid="{00000000-0005-0000-0000-0000EE6B0000}"/>
    <cellStyle name="Normal 2 2 7 2 5 19" xfId="26247" xr:uid="{00000000-0005-0000-0000-0000EF6B0000}"/>
    <cellStyle name="Normal 2 2 7 2 5 19 2" xfId="26248" xr:uid="{00000000-0005-0000-0000-0000F06B0000}"/>
    <cellStyle name="Normal 2 2 7 2 5 2" xfId="26249" xr:uid="{00000000-0005-0000-0000-0000F16B0000}"/>
    <cellStyle name="Normal 2 2 7 2 5 2 2" xfId="26250" xr:uid="{00000000-0005-0000-0000-0000F26B0000}"/>
    <cellStyle name="Normal 2 2 7 2 5 20" xfId="26251" xr:uid="{00000000-0005-0000-0000-0000F36B0000}"/>
    <cellStyle name="Normal 2 2 7 2 5 20 2" xfId="26252" xr:uid="{00000000-0005-0000-0000-0000F46B0000}"/>
    <cellStyle name="Normal 2 2 7 2 5 21" xfId="26253" xr:uid="{00000000-0005-0000-0000-0000F56B0000}"/>
    <cellStyle name="Normal 2 2 7 2 5 21 2" xfId="26254" xr:uid="{00000000-0005-0000-0000-0000F66B0000}"/>
    <cellStyle name="Normal 2 2 7 2 5 22" xfId="26255" xr:uid="{00000000-0005-0000-0000-0000F76B0000}"/>
    <cellStyle name="Normal 2 2 7 2 5 3" xfId="26256" xr:uid="{00000000-0005-0000-0000-0000F86B0000}"/>
    <cellStyle name="Normal 2 2 7 2 5 3 2" xfId="26257" xr:uid="{00000000-0005-0000-0000-0000F96B0000}"/>
    <cellStyle name="Normal 2 2 7 2 5 4" xfId="26258" xr:uid="{00000000-0005-0000-0000-0000FA6B0000}"/>
    <cellStyle name="Normal 2 2 7 2 5 4 2" xfId="26259" xr:uid="{00000000-0005-0000-0000-0000FB6B0000}"/>
    <cellStyle name="Normal 2 2 7 2 5 5" xfId="26260" xr:uid="{00000000-0005-0000-0000-0000FC6B0000}"/>
    <cellStyle name="Normal 2 2 7 2 5 5 2" xfId="26261" xr:uid="{00000000-0005-0000-0000-0000FD6B0000}"/>
    <cellStyle name="Normal 2 2 7 2 5 6" xfId="26262" xr:uid="{00000000-0005-0000-0000-0000FE6B0000}"/>
    <cellStyle name="Normal 2 2 7 2 5 6 2" xfId="26263" xr:uid="{00000000-0005-0000-0000-0000FF6B0000}"/>
    <cellStyle name="Normal 2 2 7 2 5 7" xfId="26264" xr:uid="{00000000-0005-0000-0000-0000006C0000}"/>
    <cellStyle name="Normal 2 2 7 2 5 7 2" xfId="26265" xr:uid="{00000000-0005-0000-0000-0000016C0000}"/>
    <cellStyle name="Normal 2 2 7 2 5 8" xfId="26266" xr:uid="{00000000-0005-0000-0000-0000026C0000}"/>
    <cellStyle name="Normal 2 2 7 2 5 8 2" xfId="26267" xr:uid="{00000000-0005-0000-0000-0000036C0000}"/>
    <cellStyle name="Normal 2 2 7 2 5 9" xfId="26268" xr:uid="{00000000-0005-0000-0000-0000046C0000}"/>
    <cellStyle name="Normal 2 2 7 2 5 9 2" xfId="26269" xr:uid="{00000000-0005-0000-0000-0000056C0000}"/>
    <cellStyle name="Normal 2 2 7 2 6" xfId="26270" xr:uid="{00000000-0005-0000-0000-0000066C0000}"/>
    <cellStyle name="Normal 2 2 7 2 6 10" xfId="26271" xr:uid="{00000000-0005-0000-0000-0000076C0000}"/>
    <cellStyle name="Normal 2 2 7 2 6 10 2" xfId="26272" xr:uid="{00000000-0005-0000-0000-0000086C0000}"/>
    <cellStyle name="Normal 2 2 7 2 6 11" xfId="26273" xr:uid="{00000000-0005-0000-0000-0000096C0000}"/>
    <cellStyle name="Normal 2 2 7 2 6 11 2" xfId="26274" xr:uid="{00000000-0005-0000-0000-00000A6C0000}"/>
    <cellStyle name="Normal 2 2 7 2 6 12" xfId="26275" xr:uid="{00000000-0005-0000-0000-00000B6C0000}"/>
    <cellStyle name="Normal 2 2 7 2 6 12 2" xfId="26276" xr:uid="{00000000-0005-0000-0000-00000C6C0000}"/>
    <cellStyle name="Normal 2 2 7 2 6 13" xfId="26277" xr:uid="{00000000-0005-0000-0000-00000D6C0000}"/>
    <cellStyle name="Normal 2 2 7 2 6 13 2" xfId="26278" xr:uid="{00000000-0005-0000-0000-00000E6C0000}"/>
    <cellStyle name="Normal 2 2 7 2 6 14" xfId="26279" xr:uid="{00000000-0005-0000-0000-00000F6C0000}"/>
    <cellStyle name="Normal 2 2 7 2 6 14 2" xfId="26280" xr:uid="{00000000-0005-0000-0000-0000106C0000}"/>
    <cellStyle name="Normal 2 2 7 2 6 15" xfId="26281" xr:uid="{00000000-0005-0000-0000-0000116C0000}"/>
    <cellStyle name="Normal 2 2 7 2 6 15 2" xfId="26282" xr:uid="{00000000-0005-0000-0000-0000126C0000}"/>
    <cellStyle name="Normal 2 2 7 2 6 16" xfId="26283" xr:uid="{00000000-0005-0000-0000-0000136C0000}"/>
    <cellStyle name="Normal 2 2 7 2 6 16 2" xfId="26284" xr:uid="{00000000-0005-0000-0000-0000146C0000}"/>
    <cellStyle name="Normal 2 2 7 2 6 17" xfId="26285" xr:uid="{00000000-0005-0000-0000-0000156C0000}"/>
    <cellStyle name="Normal 2 2 7 2 6 17 2" xfId="26286" xr:uid="{00000000-0005-0000-0000-0000166C0000}"/>
    <cellStyle name="Normal 2 2 7 2 6 18" xfId="26287" xr:uid="{00000000-0005-0000-0000-0000176C0000}"/>
    <cellStyle name="Normal 2 2 7 2 6 18 2" xfId="26288" xr:uid="{00000000-0005-0000-0000-0000186C0000}"/>
    <cellStyle name="Normal 2 2 7 2 6 19" xfId="26289" xr:uid="{00000000-0005-0000-0000-0000196C0000}"/>
    <cellStyle name="Normal 2 2 7 2 6 19 2" xfId="26290" xr:uid="{00000000-0005-0000-0000-00001A6C0000}"/>
    <cellStyle name="Normal 2 2 7 2 6 2" xfId="26291" xr:uid="{00000000-0005-0000-0000-00001B6C0000}"/>
    <cellStyle name="Normal 2 2 7 2 6 2 2" xfId="26292" xr:uid="{00000000-0005-0000-0000-00001C6C0000}"/>
    <cellStyle name="Normal 2 2 7 2 6 20" xfId="26293" xr:uid="{00000000-0005-0000-0000-00001D6C0000}"/>
    <cellStyle name="Normal 2 2 7 2 6 20 2" xfId="26294" xr:uid="{00000000-0005-0000-0000-00001E6C0000}"/>
    <cellStyle name="Normal 2 2 7 2 6 21" xfId="26295" xr:uid="{00000000-0005-0000-0000-00001F6C0000}"/>
    <cellStyle name="Normal 2 2 7 2 6 21 2" xfId="26296" xr:uid="{00000000-0005-0000-0000-0000206C0000}"/>
    <cellStyle name="Normal 2 2 7 2 6 22" xfId="26297" xr:uid="{00000000-0005-0000-0000-0000216C0000}"/>
    <cellStyle name="Normal 2 2 7 2 6 3" xfId="26298" xr:uid="{00000000-0005-0000-0000-0000226C0000}"/>
    <cellStyle name="Normal 2 2 7 2 6 3 2" xfId="26299" xr:uid="{00000000-0005-0000-0000-0000236C0000}"/>
    <cellStyle name="Normal 2 2 7 2 6 4" xfId="26300" xr:uid="{00000000-0005-0000-0000-0000246C0000}"/>
    <cellStyle name="Normal 2 2 7 2 6 4 2" xfId="26301" xr:uid="{00000000-0005-0000-0000-0000256C0000}"/>
    <cellStyle name="Normal 2 2 7 2 6 5" xfId="26302" xr:uid="{00000000-0005-0000-0000-0000266C0000}"/>
    <cellStyle name="Normal 2 2 7 2 6 5 2" xfId="26303" xr:uid="{00000000-0005-0000-0000-0000276C0000}"/>
    <cellStyle name="Normal 2 2 7 2 6 6" xfId="26304" xr:uid="{00000000-0005-0000-0000-0000286C0000}"/>
    <cellStyle name="Normal 2 2 7 2 6 6 2" xfId="26305" xr:uid="{00000000-0005-0000-0000-0000296C0000}"/>
    <cellStyle name="Normal 2 2 7 2 6 7" xfId="26306" xr:uid="{00000000-0005-0000-0000-00002A6C0000}"/>
    <cellStyle name="Normal 2 2 7 2 6 7 2" xfId="26307" xr:uid="{00000000-0005-0000-0000-00002B6C0000}"/>
    <cellStyle name="Normal 2 2 7 2 6 8" xfId="26308" xr:uid="{00000000-0005-0000-0000-00002C6C0000}"/>
    <cellStyle name="Normal 2 2 7 2 6 8 2" xfId="26309" xr:uid="{00000000-0005-0000-0000-00002D6C0000}"/>
    <cellStyle name="Normal 2 2 7 2 6 9" xfId="26310" xr:uid="{00000000-0005-0000-0000-00002E6C0000}"/>
    <cellStyle name="Normal 2 2 7 2 6 9 2" xfId="26311" xr:uid="{00000000-0005-0000-0000-00002F6C0000}"/>
    <cellStyle name="Normal 2 2 7 2 7" xfId="26312" xr:uid="{00000000-0005-0000-0000-0000306C0000}"/>
    <cellStyle name="Normal 2 2 7 2 7 2" xfId="26313" xr:uid="{00000000-0005-0000-0000-0000316C0000}"/>
    <cellStyle name="Normal 2 2 7 2 8" xfId="26314" xr:uid="{00000000-0005-0000-0000-0000326C0000}"/>
    <cellStyle name="Normal 2 2 7 2 8 2" xfId="26315" xr:uid="{00000000-0005-0000-0000-0000336C0000}"/>
    <cellStyle name="Normal 2 2 7 2 9" xfId="26316" xr:uid="{00000000-0005-0000-0000-0000346C0000}"/>
    <cellStyle name="Normal 2 2 7 2 9 2" xfId="26317" xr:uid="{00000000-0005-0000-0000-0000356C0000}"/>
    <cellStyle name="Normal 2 2 7 20" xfId="26318" xr:uid="{00000000-0005-0000-0000-0000366C0000}"/>
    <cellStyle name="Normal 2 2 7 20 2" xfId="26319" xr:uid="{00000000-0005-0000-0000-0000376C0000}"/>
    <cellStyle name="Normal 2 2 7 21" xfId="26320" xr:uid="{00000000-0005-0000-0000-0000386C0000}"/>
    <cellStyle name="Normal 2 2 7 21 2" xfId="26321" xr:uid="{00000000-0005-0000-0000-0000396C0000}"/>
    <cellStyle name="Normal 2 2 7 22" xfId="26322" xr:uid="{00000000-0005-0000-0000-00003A6C0000}"/>
    <cellStyle name="Normal 2 2 7 22 2" xfId="26323" xr:uid="{00000000-0005-0000-0000-00003B6C0000}"/>
    <cellStyle name="Normal 2 2 7 23" xfId="26324" xr:uid="{00000000-0005-0000-0000-00003C6C0000}"/>
    <cellStyle name="Normal 2 2 7 23 2" xfId="26325" xr:uid="{00000000-0005-0000-0000-00003D6C0000}"/>
    <cellStyle name="Normal 2 2 7 24" xfId="26326" xr:uid="{00000000-0005-0000-0000-00003E6C0000}"/>
    <cellStyle name="Normal 2 2 7 24 2" xfId="26327" xr:uid="{00000000-0005-0000-0000-00003F6C0000}"/>
    <cellStyle name="Normal 2 2 7 25" xfId="26328" xr:uid="{00000000-0005-0000-0000-0000406C0000}"/>
    <cellStyle name="Normal 2 2 7 25 2" xfId="26329" xr:uid="{00000000-0005-0000-0000-0000416C0000}"/>
    <cellStyle name="Normal 2 2 7 26" xfId="26330" xr:uid="{00000000-0005-0000-0000-0000426C0000}"/>
    <cellStyle name="Normal 2 2 7 26 2" xfId="26331" xr:uid="{00000000-0005-0000-0000-0000436C0000}"/>
    <cellStyle name="Normal 2 2 7 27" xfId="26332" xr:uid="{00000000-0005-0000-0000-0000446C0000}"/>
    <cellStyle name="Normal 2 2 7 27 2" xfId="26333" xr:uid="{00000000-0005-0000-0000-0000456C0000}"/>
    <cellStyle name="Normal 2 2 7 28" xfId="26334" xr:uid="{00000000-0005-0000-0000-0000466C0000}"/>
    <cellStyle name="Normal 2 2 7 3" xfId="26335" xr:uid="{00000000-0005-0000-0000-0000476C0000}"/>
    <cellStyle name="Normal 2 2 7 3 10" xfId="26336" xr:uid="{00000000-0005-0000-0000-0000486C0000}"/>
    <cellStyle name="Normal 2 2 7 3 10 2" xfId="26337" xr:uid="{00000000-0005-0000-0000-0000496C0000}"/>
    <cellStyle name="Normal 2 2 7 3 11" xfId="26338" xr:uid="{00000000-0005-0000-0000-00004A6C0000}"/>
    <cellStyle name="Normal 2 2 7 3 11 2" xfId="26339" xr:uid="{00000000-0005-0000-0000-00004B6C0000}"/>
    <cellStyle name="Normal 2 2 7 3 12" xfId="26340" xr:uid="{00000000-0005-0000-0000-00004C6C0000}"/>
    <cellStyle name="Normal 2 2 7 3 12 2" xfId="26341" xr:uid="{00000000-0005-0000-0000-00004D6C0000}"/>
    <cellStyle name="Normal 2 2 7 3 13" xfId="26342" xr:uid="{00000000-0005-0000-0000-00004E6C0000}"/>
    <cellStyle name="Normal 2 2 7 3 13 2" xfId="26343" xr:uid="{00000000-0005-0000-0000-00004F6C0000}"/>
    <cellStyle name="Normal 2 2 7 3 14" xfId="26344" xr:uid="{00000000-0005-0000-0000-0000506C0000}"/>
    <cellStyle name="Normal 2 2 7 3 14 2" xfId="26345" xr:uid="{00000000-0005-0000-0000-0000516C0000}"/>
    <cellStyle name="Normal 2 2 7 3 15" xfId="26346" xr:uid="{00000000-0005-0000-0000-0000526C0000}"/>
    <cellStyle name="Normal 2 2 7 3 15 2" xfId="26347" xr:uid="{00000000-0005-0000-0000-0000536C0000}"/>
    <cellStyle name="Normal 2 2 7 3 16" xfId="26348" xr:uid="{00000000-0005-0000-0000-0000546C0000}"/>
    <cellStyle name="Normal 2 2 7 3 16 2" xfId="26349" xr:uid="{00000000-0005-0000-0000-0000556C0000}"/>
    <cellStyle name="Normal 2 2 7 3 17" xfId="26350" xr:uid="{00000000-0005-0000-0000-0000566C0000}"/>
    <cellStyle name="Normal 2 2 7 3 17 2" xfId="26351" xr:uid="{00000000-0005-0000-0000-0000576C0000}"/>
    <cellStyle name="Normal 2 2 7 3 18" xfId="26352" xr:uid="{00000000-0005-0000-0000-0000586C0000}"/>
    <cellStyle name="Normal 2 2 7 3 18 2" xfId="26353" xr:uid="{00000000-0005-0000-0000-0000596C0000}"/>
    <cellStyle name="Normal 2 2 7 3 19" xfId="26354" xr:uid="{00000000-0005-0000-0000-00005A6C0000}"/>
    <cellStyle name="Normal 2 2 7 3 19 2" xfId="26355" xr:uid="{00000000-0005-0000-0000-00005B6C0000}"/>
    <cellStyle name="Normal 2 2 7 3 2" xfId="26356" xr:uid="{00000000-0005-0000-0000-00005C6C0000}"/>
    <cellStyle name="Normal 2 2 7 3 2 10" xfId="26357" xr:uid="{00000000-0005-0000-0000-00005D6C0000}"/>
    <cellStyle name="Normal 2 2 7 3 2 10 2" xfId="26358" xr:uid="{00000000-0005-0000-0000-00005E6C0000}"/>
    <cellStyle name="Normal 2 2 7 3 2 11" xfId="26359" xr:uid="{00000000-0005-0000-0000-00005F6C0000}"/>
    <cellStyle name="Normal 2 2 7 3 2 11 2" xfId="26360" xr:uid="{00000000-0005-0000-0000-0000606C0000}"/>
    <cellStyle name="Normal 2 2 7 3 2 12" xfId="26361" xr:uid="{00000000-0005-0000-0000-0000616C0000}"/>
    <cellStyle name="Normal 2 2 7 3 2 12 2" xfId="26362" xr:uid="{00000000-0005-0000-0000-0000626C0000}"/>
    <cellStyle name="Normal 2 2 7 3 2 13" xfId="26363" xr:uid="{00000000-0005-0000-0000-0000636C0000}"/>
    <cellStyle name="Normal 2 2 7 3 2 13 2" xfId="26364" xr:uid="{00000000-0005-0000-0000-0000646C0000}"/>
    <cellStyle name="Normal 2 2 7 3 2 14" xfId="26365" xr:uid="{00000000-0005-0000-0000-0000656C0000}"/>
    <cellStyle name="Normal 2 2 7 3 2 14 2" xfId="26366" xr:uid="{00000000-0005-0000-0000-0000666C0000}"/>
    <cellStyle name="Normal 2 2 7 3 2 15" xfId="26367" xr:uid="{00000000-0005-0000-0000-0000676C0000}"/>
    <cellStyle name="Normal 2 2 7 3 2 15 2" xfId="26368" xr:uid="{00000000-0005-0000-0000-0000686C0000}"/>
    <cellStyle name="Normal 2 2 7 3 2 16" xfId="26369" xr:uid="{00000000-0005-0000-0000-0000696C0000}"/>
    <cellStyle name="Normal 2 2 7 3 2 16 2" xfId="26370" xr:uid="{00000000-0005-0000-0000-00006A6C0000}"/>
    <cellStyle name="Normal 2 2 7 3 2 17" xfId="26371" xr:uid="{00000000-0005-0000-0000-00006B6C0000}"/>
    <cellStyle name="Normal 2 2 7 3 2 17 2" xfId="26372" xr:uid="{00000000-0005-0000-0000-00006C6C0000}"/>
    <cellStyle name="Normal 2 2 7 3 2 18" xfId="26373" xr:uid="{00000000-0005-0000-0000-00006D6C0000}"/>
    <cellStyle name="Normal 2 2 7 3 2 18 2" xfId="26374" xr:uid="{00000000-0005-0000-0000-00006E6C0000}"/>
    <cellStyle name="Normal 2 2 7 3 2 19" xfId="26375" xr:uid="{00000000-0005-0000-0000-00006F6C0000}"/>
    <cellStyle name="Normal 2 2 7 3 2 19 2" xfId="26376" xr:uid="{00000000-0005-0000-0000-0000706C0000}"/>
    <cellStyle name="Normal 2 2 7 3 2 2" xfId="26377" xr:uid="{00000000-0005-0000-0000-0000716C0000}"/>
    <cellStyle name="Normal 2 2 7 3 2 2 2" xfId="26378" xr:uid="{00000000-0005-0000-0000-0000726C0000}"/>
    <cellStyle name="Normal 2 2 7 3 2 20" xfId="26379" xr:uid="{00000000-0005-0000-0000-0000736C0000}"/>
    <cellStyle name="Normal 2 2 7 3 2 20 2" xfId="26380" xr:uid="{00000000-0005-0000-0000-0000746C0000}"/>
    <cellStyle name="Normal 2 2 7 3 2 21" xfId="26381" xr:uid="{00000000-0005-0000-0000-0000756C0000}"/>
    <cellStyle name="Normal 2 2 7 3 2 21 2" xfId="26382" xr:uid="{00000000-0005-0000-0000-0000766C0000}"/>
    <cellStyle name="Normal 2 2 7 3 2 22" xfId="26383" xr:uid="{00000000-0005-0000-0000-0000776C0000}"/>
    <cellStyle name="Normal 2 2 7 3 2 3" xfId="26384" xr:uid="{00000000-0005-0000-0000-0000786C0000}"/>
    <cellStyle name="Normal 2 2 7 3 2 3 2" xfId="26385" xr:uid="{00000000-0005-0000-0000-0000796C0000}"/>
    <cellStyle name="Normal 2 2 7 3 2 4" xfId="26386" xr:uid="{00000000-0005-0000-0000-00007A6C0000}"/>
    <cellStyle name="Normal 2 2 7 3 2 4 2" xfId="26387" xr:uid="{00000000-0005-0000-0000-00007B6C0000}"/>
    <cellStyle name="Normal 2 2 7 3 2 5" xfId="26388" xr:uid="{00000000-0005-0000-0000-00007C6C0000}"/>
    <cellStyle name="Normal 2 2 7 3 2 5 2" xfId="26389" xr:uid="{00000000-0005-0000-0000-00007D6C0000}"/>
    <cellStyle name="Normal 2 2 7 3 2 6" xfId="26390" xr:uid="{00000000-0005-0000-0000-00007E6C0000}"/>
    <cellStyle name="Normal 2 2 7 3 2 6 2" xfId="26391" xr:uid="{00000000-0005-0000-0000-00007F6C0000}"/>
    <cellStyle name="Normal 2 2 7 3 2 7" xfId="26392" xr:uid="{00000000-0005-0000-0000-0000806C0000}"/>
    <cellStyle name="Normal 2 2 7 3 2 7 2" xfId="26393" xr:uid="{00000000-0005-0000-0000-0000816C0000}"/>
    <cellStyle name="Normal 2 2 7 3 2 8" xfId="26394" xr:uid="{00000000-0005-0000-0000-0000826C0000}"/>
    <cellStyle name="Normal 2 2 7 3 2 8 2" xfId="26395" xr:uid="{00000000-0005-0000-0000-0000836C0000}"/>
    <cellStyle name="Normal 2 2 7 3 2 9" xfId="26396" xr:uid="{00000000-0005-0000-0000-0000846C0000}"/>
    <cellStyle name="Normal 2 2 7 3 2 9 2" xfId="26397" xr:uid="{00000000-0005-0000-0000-0000856C0000}"/>
    <cellStyle name="Normal 2 2 7 3 20" xfId="26398" xr:uid="{00000000-0005-0000-0000-0000866C0000}"/>
    <cellStyle name="Normal 2 2 7 3 20 2" xfId="26399" xr:uid="{00000000-0005-0000-0000-0000876C0000}"/>
    <cellStyle name="Normal 2 2 7 3 21" xfId="26400" xr:uid="{00000000-0005-0000-0000-0000886C0000}"/>
    <cellStyle name="Normal 2 2 7 3 21 2" xfId="26401" xr:uid="{00000000-0005-0000-0000-0000896C0000}"/>
    <cellStyle name="Normal 2 2 7 3 22" xfId="26402" xr:uid="{00000000-0005-0000-0000-00008A6C0000}"/>
    <cellStyle name="Normal 2 2 7 3 22 2" xfId="26403" xr:uid="{00000000-0005-0000-0000-00008B6C0000}"/>
    <cellStyle name="Normal 2 2 7 3 23" xfId="26404" xr:uid="{00000000-0005-0000-0000-00008C6C0000}"/>
    <cellStyle name="Normal 2 2 7 3 23 2" xfId="26405" xr:uid="{00000000-0005-0000-0000-00008D6C0000}"/>
    <cellStyle name="Normal 2 2 7 3 24" xfId="26406" xr:uid="{00000000-0005-0000-0000-00008E6C0000}"/>
    <cellStyle name="Normal 2 2 7 3 3" xfId="26407" xr:uid="{00000000-0005-0000-0000-00008F6C0000}"/>
    <cellStyle name="Normal 2 2 7 3 3 10" xfId="26408" xr:uid="{00000000-0005-0000-0000-0000906C0000}"/>
    <cellStyle name="Normal 2 2 7 3 3 10 2" xfId="26409" xr:uid="{00000000-0005-0000-0000-0000916C0000}"/>
    <cellStyle name="Normal 2 2 7 3 3 11" xfId="26410" xr:uid="{00000000-0005-0000-0000-0000926C0000}"/>
    <cellStyle name="Normal 2 2 7 3 3 11 2" xfId="26411" xr:uid="{00000000-0005-0000-0000-0000936C0000}"/>
    <cellStyle name="Normal 2 2 7 3 3 12" xfId="26412" xr:uid="{00000000-0005-0000-0000-0000946C0000}"/>
    <cellStyle name="Normal 2 2 7 3 3 12 2" xfId="26413" xr:uid="{00000000-0005-0000-0000-0000956C0000}"/>
    <cellStyle name="Normal 2 2 7 3 3 13" xfId="26414" xr:uid="{00000000-0005-0000-0000-0000966C0000}"/>
    <cellStyle name="Normal 2 2 7 3 3 13 2" xfId="26415" xr:uid="{00000000-0005-0000-0000-0000976C0000}"/>
    <cellStyle name="Normal 2 2 7 3 3 14" xfId="26416" xr:uid="{00000000-0005-0000-0000-0000986C0000}"/>
    <cellStyle name="Normal 2 2 7 3 3 14 2" xfId="26417" xr:uid="{00000000-0005-0000-0000-0000996C0000}"/>
    <cellStyle name="Normal 2 2 7 3 3 15" xfId="26418" xr:uid="{00000000-0005-0000-0000-00009A6C0000}"/>
    <cellStyle name="Normal 2 2 7 3 3 15 2" xfId="26419" xr:uid="{00000000-0005-0000-0000-00009B6C0000}"/>
    <cellStyle name="Normal 2 2 7 3 3 16" xfId="26420" xr:uid="{00000000-0005-0000-0000-00009C6C0000}"/>
    <cellStyle name="Normal 2 2 7 3 3 16 2" xfId="26421" xr:uid="{00000000-0005-0000-0000-00009D6C0000}"/>
    <cellStyle name="Normal 2 2 7 3 3 17" xfId="26422" xr:uid="{00000000-0005-0000-0000-00009E6C0000}"/>
    <cellStyle name="Normal 2 2 7 3 3 17 2" xfId="26423" xr:uid="{00000000-0005-0000-0000-00009F6C0000}"/>
    <cellStyle name="Normal 2 2 7 3 3 18" xfId="26424" xr:uid="{00000000-0005-0000-0000-0000A06C0000}"/>
    <cellStyle name="Normal 2 2 7 3 3 18 2" xfId="26425" xr:uid="{00000000-0005-0000-0000-0000A16C0000}"/>
    <cellStyle name="Normal 2 2 7 3 3 19" xfId="26426" xr:uid="{00000000-0005-0000-0000-0000A26C0000}"/>
    <cellStyle name="Normal 2 2 7 3 3 19 2" xfId="26427" xr:uid="{00000000-0005-0000-0000-0000A36C0000}"/>
    <cellStyle name="Normal 2 2 7 3 3 2" xfId="26428" xr:uid="{00000000-0005-0000-0000-0000A46C0000}"/>
    <cellStyle name="Normal 2 2 7 3 3 2 2" xfId="26429" xr:uid="{00000000-0005-0000-0000-0000A56C0000}"/>
    <cellStyle name="Normal 2 2 7 3 3 20" xfId="26430" xr:uid="{00000000-0005-0000-0000-0000A66C0000}"/>
    <cellStyle name="Normal 2 2 7 3 3 20 2" xfId="26431" xr:uid="{00000000-0005-0000-0000-0000A76C0000}"/>
    <cellStyle name="Normal 2 2 7 3 3 21" xfId="26432" xr:uid="{00000000-0005-0000-0000-0000A86C0000}"/>
    <cellStyle name="Normal 2 2 7 3 3 21 2" xfId="26433" xr:uid="{00000000-0005-0000-0000-0000A96C0000}"/>
    <cellStyle name="Normal 2 2 7 3 3 22" xfId="26434" xr:uid="{00000000-0005-0000-0000-0000AA6C0000}"/>
    <cellStyle name="Normal 2 2 7 3 3 3" xfId="26435" xr:uid="{00000000-0005-0000-0000-0000AB6C0000}"/>
    <cellStyle name="Normal 2 2 7 3 3 3 2" xfId="26436" xr:uid="{00000000-0005-0000-0000-0000AC6C0000}"/>
    <cellStyle name="Normal 2 2 7 3 3 4" xfId="26437" xr:uid="{00000000-0005-0000-0000-0000AD6C0000}"/>
    <cellStyle name="Normal 2 2 7 3 3 4 2" xfId="26438" xr:uid="{00000000-0005-0000-0000-0000AE6C0000}"/>
    <cellStyle name="Normal 2 2 7 3 3 5" xfId="26439" xr:uid="{00000000-0005-0000-0000-0000AF6C0000}"/>
    <cellStyle name="Normal 2 2 7 3 3 5 2" xfId="26440" xr:uid="{00000000-0005-0000-0000-0000B06C0000}"/>
    <cellStyle name="Normal 2 2 7 3 3 6" xfId="26441" xr:uid="{00000000-0005-0000-0000-0000B16C0000}"/>
    <cellStyle name="Normal 2 2 7 3 3 6 2" xfId="26442" xr:uid="{00000000-0005-0000-0000-0000B26C0000}"/>
    <cellStyle name="Normal 2 2 7 3 3 7" xfId="26443" xr:uid="{00000000-0005-0000-0000-0000B36C0000}"/>
    <cellStyle name="Normal 2 2 7 3 3 7 2" xfId="26444" xr:uid="{00000000-0005-0000-0000-0000B46C0000}"/>
    <cellStyle name="Normal 2 2 7 3 3 8" xfId="26445" xr:uid="{00000000-0005-0000-0000-0000B56C0000}"/>
    <cellStyle name="Normal 2 2 7 3 3 8 2" xfId="26446" xr:uid="{00000000-0005-0000-0000-0000B66C0000}"/>
    <cellStyle name="Normal 2 2 7 3 3 9" xfId="26447" xr:uid="{00000000-0005-0000-0000-0000B76C0000}"/>
    <cellStyle name="Normal 2 2 7 3 3 9 2" xfId="26448" xr:uid="{00000000-0005-0000-0000-0000B86C0000}"/>
    <cellStyle name="Normal 2 2 7 3 4" xfId="26449" xr:uid="{00000000-0005-0000-0000-0000B96C0000}"/>
    <cellStyle name="Normal 2 2 7 3 4 2" xfId="26450" xr:uid="{00000000-0005-0000-0000-0000BA6C0000}"/>
    <cellStyle name="Normal 2 2 7 3 5" xfId="26451" xr:uid="{00000000-0005-0000-0000-0000BB6C0000}"/>
    <cellStyle name="Normal 2 2 7 3 5 2" xfId="26452" xr:uid="{00000000-0005-0000-0000-0000BC6C0000}"/>
    <cellStyle name="Normal 2 2 7 3 6" xfId="26453" xr:uid="{00000000-0005-0000-0000-0000BD6C0000}"/>
    <cellStyle name="Normal 2 2 7 3 6 2" xfId="26454" xr:uid="{00000000-0005-0000-0000-0000BE6C0000}"/>
    <cellStyle name="Normal 2 2 7 3 7" xfId="26455" xr:uid="{00000000-0005-0000-0000-0000BF6C0000}"/>
    <cellStyle name="Normal 2 2 7 3 7 2" xfId="26456" xr:uid="{00000000-0005-0000-0000-0000C06C0000}"/>
    <cellStyle name="Normal 2 2 7 3 8" xfId="26457" xr:uid="{00000000-0005-0000-0000-0000C16C0000}"/>
    <cellStyle name="Normal 2 2 7 3 8 2" xfId="26458" xr:uid="{00000000-0005-0000-0000-0000C26C0000}"/>
    <cellStyle name="Normal 2 2 7 3 9" xfId="26459" xr:uid="{00000000-0005-0000-0000-0000C36C0000}"/>
    <cellStyle name="Normal 2 2 7 3 9 2" xfId="26460" xr:uid="{00000000-0005-0000-0000-0000C46C0000}"/>
    <cellStyle name="Normal 2 2 7 4" xfId="26461" xr:uid="{00000000-0005-0000-0000-0000C56C0000}"/>
    <cellStyle name="Normal 2 2 7 4 10" xfId="26462" xr:uid="{00000000-0005-0000-0000-0000C66C0000}"/>
    <cellStyle name="Normal 2 2 7 4 10 2" xfId="26463" xr:uid="{00000000-0005-0000-0000-0000C76C0000}"/>
    <cellStyle name="Normal 2 2 7 4 11" xfId="26464" xr:uid="{00000000-0005-0000-0000-0000C86C0000}"/>
    <cellStyle name="Normal 2 2 7 4 11 2" xfId="26465" xr:uid="{00000000-0005-0000-0000-0000C96C0000}"/>
    <cellStyle name="Normal 2 2 7 4 12" xfId="26466" xr:uid="{00000000-0005-0000-0000-0000CA6C0000}"/>
    <cellStyle name="Normal 2 2 7 4 12 2" xfId="26467" xr:uid="{00000000-0005-0000-0000-0000CB6C0000}"/>
    <cellStyle name="Normal 2 2 7 4 13" xfId="26468" xr:uid="{00000000-0005-0000-0000-0000CC6C0000}"/>
    <cellStyle name="Normal 2 2 7 4 13 2" xfId="26469" xr:uid="{00000000-0005-0000-0000-0000CD6C0000}"/>
    <cellStyle name="Normal 2 2 7 4 14" xfId="26470" xr:uid="{00000000-0005-0000-0000-0000CE6C0000}"/>
    <cellStyle name="Normal 2 2 7 4 14 2" xfId="26471" xr:uid="{00000000-0005-0000-0000-0000CF6C0000}"/>
    <cellStyle name="Normal 2 2 7 4 15" xfId="26472" xr:uid="{00000000-0005-0000-0000-0000D06C0000}"/>
    <cellStyle name="Normal 2 2 7 4 15 2" xfId="26473" xr:uid="{00000000-0005-0000-0000-0000D16C0000}"/>
    <cellStyle name="Normal 2 2 7 4 16" xfId="26474" xr:uid="{00000000-0005-0000-0000-0000D26C0000}"/>
    <cellStyle name="Normal 2 2 7 4 16 2" xfId="26475" xr:uid="{00000000-0005-0000-0000-0000D36C0000}"/>
    <cellStyle name="Normal 2 2 7 4 17" xfId="26476" xr:uid="{00000000-0005-0000-0000-0000D46C0000}"/>
    <cellStyle name="Normal 2 2 7 4 17 2" xfId="26477" xr:uid="{00000000-0005-0000-0000-0000D56C0000}"/>
    <cellStyle name="Normal 2 2 7 4 18" xfId="26478" xr:uid="{00000000-0005-0000-0000-0000D66C0000}"/>
    <cellStyle name="Normal 2 2 7 4 18 2" xfId="26479" xr:uid="{00000000-0005-0000-0000-0000D76C0000}"/>
    <cellStyle name="Normal 2 2 7 4 19" xfId="26480" xr:uid="{00000000-0005-0000-0000-0000D86C0000}"/>
    <cellStyle name="Normal 2 2 7 4 19 2" xfId="26481" xr:uid="{00000000-0005-0000-0000-0000D96C0000}"/>
    <cellStyle name="Normal 2 2 7 4 2" xfId="26482" xr:uid="{00000000-0005-0000-0000-0000DA6C0000}"/>
    <cellStyle name="Normal 2 2 7 4 2 10" xfId="26483" xr:uid="{00000000-0005-0000-0000-0000DB6C0000}"/>
    <cellStyle name="Normal 2 2 7 4 2 10 2" xfId="26484" xr:uid="{00000000-0005-0000-0000-0000DC6C0000}"/>
    <cellStyle name="Normal 2 2 7 4 2 11" xfId="26485" xr:uid="{00000000-0005-0000-0000-0000DD6C0000}"/>
    <cellStyle name="Normal 2 2 7 4 2 11 2" xfId="26486" xr:uid="{00000000-0005-0000-0000-0000DE6C0000}"/>
    <cellStyle name="Normal 2 2 7 4 2 12" xfId="26487" xr:uid="{00000000-0005-0000-0000-0000DF6C0000}"/>
    <cellStyle name="Normal 2 2 7 4 2 12 2" xfId="26488" xr:uid="{00000000-0005-0000-0000-0000E06C0000}"/>
    <cellStyle name="Normal 2 2 7 4 2 13" xfId="26489" xr:uid="{00000000-0005-0000-0000-0000E16C0000}"/>
    <cellStyle name="Normal 2 2 7 4 2 13 2" xfId="26490" xr:uid="{00000000-0005-0000-0000-0000E26C0000}"/>
    <cellStyle name="Normal 2 2 7 4 2 14" xfId="26491" xr:uid="{00000000-0005-0000-0000-0000E36C0000}"/>
    <cellStyle name="Normal 2 2 7 4 2 14 2" xfId="26492" xr:uid="{00000000-0005-0000-0000-0000E46C0000}"/>
    <cellStyle name="Normal 2 2 7 4 2 15" xfId="26493" xr:uid="{00000000-0005-0000-0000-0000E56C0000}"/>
    <cellStyle name="Normal 2 2 7 4 2 15 2" xfId="26494" xr:uid="{00000000-0005-0000-0000-0000E66C0000}"/>
    <cellStyle name="Normal 2 2 7 4 2 16" xfId="26495" xr:uid="{00000000-0005-0000-0000-0000E76C0000}"/>
    <cellStyle name="Normal 2 2 7 4 2 16 2" xfId="26496" xr:uid="{00000000-0005-0000-0000-0000E86C0000}"/>
    <cellStyle name="Normal 2 2 7 4 2 17" xfId="26497" xr:uid="{00000000-0005-0000-0000-0000E96C0000}"/>
    <cellStyle name="Normal 2 2 7 4 2 17 2" xfId="26498" xr:uid="{00000000-0005-0000-0000-0000EA6C0000}"/>
    <cellStyle name="Normal 2 2 7 4 2 18" xfId="26499" xr:uid="{00000000-0005-0000-0000-0000EB6C0000}"/>
    <cellStyle name="Normal 2 2 7 4 2 18 2" xfId="26500" xr:uid="{00000000-0005-0000-0000-0000EC6C0000}"/>
    <cellStyle name="Normal 2 2 7 4 2 19" xfId="26501" xr:uid="{00000000-0005-0000-0000-0000ED6C0000}"/>
    <cellStyle name="Normal 2 2 7 4 2 19 2" xfId="26502" xr:uid="{00000000-0005-0000-0000-0000EE6C0000}"/>
    <cellStyle name="Normal 2 2 7 4 2 2" xfId="26503" xr:uid="{00000000-0005-0000-0000-0000EF6C0000}"/>
    <cellStyle name="Normal 2 2 7 4 2 2 2" xfId="26504" xr:uid="{00000000-0005-0000-0000-0000F06C0000}"/>
    <cellStyle name="Normal 2 2 7 4 2 20" xfId="26505" xr:uid="{00000000-0005-0000-0000-0000F16C0000}"/>
    <cellStyle name="Normal 2 2 7 4 2 20 2" xfId="26506" xr:uid="{00000000-0005-0000-0000-0000F26C0000}"/>
    <cellStyle name="Normal 2 2 7 4 2 21" xfId="26507" xr:uid="{00000000-0005-0000-0000-0000F36C0000}"/>
    <cellStyle name="Normal 2 2 7 4 2 21 2" xfId="26508" xr:uid="{00000000-0005-0000-0000-0000F46C0000}"/>
    <cellStyle name="Normal 2 2 7 4 2 22" xfId="26509" xr:uid="{00000000-0005-0000-0000-0000F56C0000}"/>
    <cellStyle name="Normal 2 2 7 4 2 3" xfId="26510" xr:uid="{00000000-0005-0000-0000-0000F66C0000}"/>
    <cellStyle name="Normal 2 2 7 4 2 3 2" xfId="26511" xr:uid="{00000000-0005-0000-0000-0000F76C0000}"/>
    <cellStyle name="Normal 2 2 7 4 2 4" xfId="26512" xr:uid="{00000000-0005-0000-0000-0000F86C0000}"/>
    <cellStyle name="Normal 2 2 7 4 2 4 2" xfId="26513" xr:uid="{00000000-0005-0000-0000-0000F96C0000}"/>
    <cellStyle name="Normal 2 2 7 4 2 5" xfId="26514" xr:uid="{00000000-0005-0000-0000-0000FA6C0000}"/>
    <cellStyle name="Normal 2 2 7 4 2 5 2" xfId="26515" xr:uid="{00000000-0005-0000-0000-0000FB6C0000}"/>
    <cellStyle name="Normal 2 2 7 4 2 6" xfId="26516" xr:uid="{00000000-0005-0000-0000-0000FC6C0000}"/>
    <cellStyle name="Normal 2 2 7 4 2 6 2" xfId="26517" xr:uid="{00000000-0005-0000-0000-0000FD6C0000}"/>
    <cellStyle name="Normal 2 2 7 4 2 7" xfId="26518" xr:uid="{00000000-0005-0000-0000-0000FE6C0000}"/>
    <cellStyle name="Normal 2 2 7 4 2 7 2" xfId="26519" xr:uid="{00000000-0005-0000-0000-0000FF6C0000}"/>
    <cellStyle name="Normal 2 2 7 4 2 8" xfId="26520" xr:uid="{00000000-0005-0000-0000-0000006D0000}"/>
    <cellStyle name="Normal 2 2 7 4 2 8 2" xfId="26521" xr:uid="{00000000-0005-0000-0000-0000016D0000}"/>
    <cellStyle name="Normal 2 2 7 4 2 9" xfId="26522" xr:uid="{00000000-0005-0000-0000-0000026D0000}"/>
    <cellStyle name="Normal 2 2 7 4 2 9 2" xfId="26523" xr:uid="{00000000-0005-0000-0000-0000036D0000}"/>
    <cellStyle name="Normal 2 2 7 4 20" xfId="26524" xr:uid="{00000000-0005-0000-0000-0000046D0000}"/>
    <cellStyle name="Normal 2 2 7 4 20 2" xfId="26525" xr:uid="{00000000-0005-0000-0000-0000056D0000}"/>
    <cellStyle name="Normal 2 2 7 4 21" xfId="26526" xr:uid="{00000000-0005-0000-0000-0000066D0000}"/>
    <cellStyle name="Normal 2 2 7 4 21 2" xfId="26527" xr:uid="{00000000-0005-0000-0000-0000076D0000}"/>
    <cellStyle name="Normal 2 2 7 4 22" xfId="26528" xr:uid="{00000000-0005-0000-0000-0000086D0000}"/>
    <cellStyle name="Normal 2 2 7 4 22 2" xfId="26529" xr:uid="{00000000-0005-0000-0000-0000096D0000}"/>
    <cellStyle name="Normal 2 2 7 4 23" xfId="26530" xr:uid="{00000000-0005-0000-0000-00000A6D0000}"/>
    <cellStyle name="Normal 2 2 7 4 23 2" xfId="26531" xr:uid="{00000000-0005-0000-0000-00000B6D0000}"/>
    <cellStyle name="Normal 2 2 7 4 24" xfId="26532" xr:uid="{00000000-0005-0000-0000-00000C6D0000}"/>
    <cellStyle name="Normal 2 2 7 4 3" xfId="26533" xr:uid="{00000000-0005-0000-0000-00000D6D0000}"/>
    <cellStyle name="Normal 2 2 7 4 3 10" xfId="26534" xr:uid="{00000000-0005-0000-0000-00000E6D0000}"/>
    <cellStyle name="Normal 2 2 7 4 3 10 2" xfId="26535" xr:uid="{00000000-0005-0000-0000-00000F6D0000}"/>
    <cellStyle name="Normal 2 2 7 4 3 11" xfId="26536" xr:uid="{00000000-0005-0000-0000-0000106D0000}"/>
    <cellStyle name="Normal 2 2 7 4 3 11 2" xfId="26537" xr:uid="{00000000-0005-0000-0000-0000116D0000}"/>
    <cellStyle name="Normal 2 2 7 4 3 12" xfId="26538" xr:uid="{00000000-0005-0000-0000-0000126D0000}"/>
    <cellStyle name="Normal 2 2 7 4 3 12 2" xfId="26539" xr:uid="{00000000-0005-0000-0000-0000136D0000}"/>
    <cellStyle name="Normal 2 2 7 4 3 13" xfId="26540" xr:uid="{00000000-0005-0000-0000-0000146D0000}"/>
    <cellStyle name="Normal 2 2 7 4 3 13 2" xfId="26541" xr:uid="{00000000-0005-0000-0000-0000156D0000}"/>
    <cellStyle name="Normal 2 2 7 4 3 14" xfId="26542" xr:uid="{00000000-0005-0000-0000-0000166D0000}"/>
    <cellStyle name="Normal 2 2 7 4 3 14 2" xfId="26543" xr:uid="{00000000-0005-0000-0000-0000176D0000}"/>
    <cellStyle name="Normal 2 2 7 4 3 15" xfId="26544" xr:uid="{00000000-0005-0000-0000-0000186D0000}"/>
    <cellStyle name="Normal 2 2 7 4 3 15 2" xfId="26545" xr:uid="{00000000-0005-0000-0000-0000196D0000}"/>
    <cellStyle name="Normal 2 2 7 4 3 16" xfId="26546" xr:uid="{00000000-0005-0000-0000-00001A6D0000}"/>
    <cellStyle name="Normal 2 2 7 4 3 16 2" xfId="26547" xr:uid="{00000000-0005-0000-0000-00001B6D0000}"/>
    <cellStyle name="Normal 2 2 7 4 3 17" xfId="26548" xr:uid="{00000000-0005-0000-0000-00001C6D0000}"/>
    <cellStyle name="Normal 2 2 7 4 3 17 2" xfId="26549" xr:uid="{00000000-0005-0000-0000-00001D6D0000}"/>
    <cellStyle name="Normal 2 2 7 4 3 18" xfId="26550" xr:uid="{00000000-0005-0000-0000-00001E6D0000}"/>
    <cellStyle name="Normal 2 2 7 4 3 18 2" xfId="26551" xr:uid="{00000000-0005-0000-0000-00001F6D0000}"/>
    <cellStyle name="Normal 2 2 7 4 3 19" xfId="26552" xr:uid="{00000000-0005-0000-0000-0000206D0000}"/>
    <cellStyle name="Normal 2 2 7 4 3 19 2" xfId="26553" xr:uid="{00000000-0005-0000-0000-0000216D0000}"/>
    <cellStyle name="Normal 2 2 7 4 3 2" xfId="26554" xr:uid="{00000000-0005-0000-0000-0000226D0000}"/>
    <cellStyle name="Normal 2 2 7 4 3 2 2" xfId="26555" xr:uid="{00000000-0005-0000-0000-0000236D0000}"/>
    <cellStyle name="Normal 2 2 7 4 3 20" xfId="26556" xr:uid="{00000000-0005-0000-0000-0000246D0000}"/>
    <cellStyle name="Normal 2 2 7 4 3 20 2" xfId="26557" xr:uid="{00000000-0005-0000-0000-0000256D0000}"/>
    <cellStyle name="Normal 2 2 7 4 3 21" xfId="26558" xr:uid="{00000000-0005-0000-0000-0000266D0000}"/>
    <cellStyle name="Normal 2 2 7 4 3 21 2" xfId="26559" xr:uid="{00000000-0005-0000-0000-0000276D0000}"/>
    <cellStyle name="Normal 2 2 7 4 3 22" xfId="26560" xr:uid="{00000000-0005-0000-0000-0000286D0000}"/>
    <cellStyle name="Normal 2 2 7 4 3 3" xfId="26561" xr:uid="{00000000-0005-0000-0000-0000296D0000}"/>
    <cellStyle name="Normal 2 2 7 4 3 3 2" xfId="26562" xr:uid="{00000000-0005-0000-0000-00002A6D0000}"/>
    <cellStyle name="Normal 2 2 7 4 3 4" xfId="26563" xr:uid="{00000000-0005-0000-0000-00002B6D0000}"/>
    <cellStyle name="Normal 2 2 7 4 3 4 2" xfId="26564" xr:uid="{00000000-0005-0000-0000-00002C6D0000}"/>
    <cellStyle name="Normal 2 2 7 4 3 5" xfId="26565" xr:uid="{00000000-0005-0000-0000-00002D6D0000}"/>
    <cellStyle name="Normal 2 2 7 4 3 5 2" xfId="26566" xr:uid="{00000000-0005-0000-0000-00002E6D0000}"/>
    <cellStyle name="Normal 2 2 7 4 3 6" xfId="26567" xr:uid="{00000000-0005-0000-0000-00002F6D0000}"/>
    <cellStyle name="Normal 2 2 7 4 3 6 2" xfId="26568" xr:uid="{00000000-0005-0000-0000-0000306D0000}"/>
    <cellStyle name="Normal 2 2 7 4 3 7" xfId="26569" xr:uid="{00000000-0005-0000-0000-0000316D0000}"/>
    <cellStyle name="Normal 2 2 7 4 3 7 2" xfId="26570" xr:uid="{00000000-0005-0000-0000-0000326D0000}"/>
    <cellStyle name="Normal 2 2 7 4 3 8" xfId="26571" xr:uid="{00000000-0005-0000-0000-0000336D0000}"/>
    <cellStyle name="Normal 2 2 7 4 3 8 2" xfId="26572" xr:uid="{00000000-0005-0000-0000-0000346D0000}"/>
    <cellStyle name="Normal 2 2 7 4 3 9" xfId="26573" xr:uid="{00000000-0005-0000-0000-0000356D0000}"/>
    <cellStyle name="Normal 2 2 7 4 3 9 2" xfId="26574" xr:uid="{00000000-0005-0000-0000-0000366D0000}"/>
    <cellStyle name="Normal 2 2 7 4 4" xfId="26575" xr:uid="{00000000-0005-0000-0000-0000376D0000}"/>
    <cellStyle name="Normal 2 2 7 4 4 2" xfId="26576" xr:uid="{00000000-0005-0000-0000-0000386D0000}"/>
    <cellStyle name="Normal 2 2 7 4 5" xfId="26577" xr:uid="{00000000-0005-0000-0000-0000396D0000}"/>
    <cellStyle name="Normal 2 2 7 4 5 2" xfId="26578" xr:uid="{00000000-0005-0000-0000-00003A6D0000}"/>
    <cellStyle name="Normal 2 2 7 4 6" xfId="26579" xr:uid="{00000000-0005-0000-0000-00003B6D0000}"/>
    <cellStyle name="Normal 2 2 7 4 6 2" xfId="26580" xr:uid="{00000000-0005-0000-0000-00003C6D0000}"/>
    <cellStyle name="Normal 2 2 7 4 7" xfId="26581" xr:uid="{00000000-0005-0000-0000-00003D6D0000}"/>
    <cellStyle name="Normal 2 2 7 4 7 2" xfId="26582" xr:uid="{00000000-0005-0000-0000-00003E6D0000}"/>
    <cellStyle name="Normal 2 2 7 4 8" xfId="26583" xr:uid="{00000000-0005-0000-0000-00003F6D0000}"/>
    <cellStyle name="Normal 2 2 7 4 8 2" xfId="26584" xr:uid="{00000000-0005-0000-0000-0000406D0000}"/>
    <cellStyle name="Normal 2 2 7 4 9" xfId="26585" xr:uid="{00000000-0005-0000-0000-0000416D0000}"/>
    <cellStyle name="Normal 2 2 7 4 9 2" xfId="26586" xr:uid="{00000000-0005-0000-0000-0000426D0000}"/>
    <cellStyle name="Normal 2 2 7 5" xfId="26587" xr:uid="{00000000-0005-0000-0000-0000436D0000}"/>
    <cellStyle name="Normal 2 2 7 5 10" xfId="26588" xr:uid="{00000000-0005-0000-0000-0000446D0000}"/>
    <cellStyle name="Normal 2 2 7 5 10 2" xfId="26589" xr:uid="{00000000-0005-0000-0000-0000456D0000}"/>
    <cellStyle name="Normal 2 2 7 5 11" xfId="26590" xr:uid="{00000000-0005-0000-0000-0000466D0000}"/>
    <cellStyle name="Normal 2 2 7 5 11 2" xfId="26591" xr:uid="{00000000-0005-0000-0000-0000476D0000}"/>
    <cellStyle name="Normal 2 2 7 5 12" xfId="26592" xr:uid="{00000000-0005-0000-0000-0000486D0000}"/>
    <cellStyle name="Normal 2 2 7 5 12 2" xfId="26593" xr:uid="{00000000-0005-0000-0000-0000496D0000}"/>
    <cellStyle name="Normal 2 2 7 5 13" xfId="26594" xr:uid="{00000000-0005-0000-0000-00004A6D0000}"/>
    <cellStyle name="Normal 2 2 7 5 13 2" xfId="26595" xr:uid="{00000000-0005-0000-0000-00004B6D0000}"/>
    <cellStyle name="Normal 2 2 7 5 14" xfId="26596" xr:uid="{00000000-0005-0000-0000-00004C6D0000}"/>
    <cellStyle name="Normal 2 2 7 5 14 2" xfId="26597" xr:uid="{00000000-0005-0000-0000-00004D6D0000}"/>
    <cellStyle name="Normal 2 2 7 5 15" xfId="26598" xr:uid="{00000000-0005-0000-0000-00004E6D0000}"/>
    <cellStyle name="Normal 2 2 7 5 15 2" xfId="26599" xr:uid="{00000000-0005-0000-0000-00004F6D0000}"/>
    <cellStyle name="Normal 2 2 7 5 16" xfId="26600" xr:uid="{00000000-0005-0000-0000-0000506D0000}"/>
    <cellStyle name="Normal 2 2 7 5 16 2" xfId="26601" xr:uid="{00000000-0005-0000-0000-0000516D0000}"/>
    <cellStyle name="Normal 2 2 7 5 17" xfId="26602" xr:uid="{00000000-0005-0000-0000-0000526D0000}"/>
    <cellStyle name="Normal 2 2 7 5 17 2" xfId="26603" xr:uid="{00000000-0005-0000-0000-0000536D0000}"/>
    <cellStyle name="Normal 2 2 7 5 18" xfId="26604" xr:uid="{00000000-0005-0000-0000-0000546D0000}"/>
    <cellStyle name="Normal 2 2 7 5 18 2" xfId="26605" xr:uid="{00000000-0005-0000-0000-0000556D0000}"/>
    <cellStyle name="Normal 2 2 7 5 19" xfId="26606" xr:uid="{00000000-0005-0000-0000-0000566D0000}"/>
    <cellStyle name="Normal 2 2 7 5 19 2" xfId="26607" xr:uid="{00000000-0005-0000-0000-0000576D0000}"/>
    <cellStyle name="Normal 2 2 7 5 2" xfId="26608" xr:uid="{00000000-0005-0000-0000-0000586D0000}"/>
    <cellStyle name="Normal 2 2 7 5 2 10" xfId="26609" xr:uid="{00000000-0005-0000-0000-0000596D0000}"/>
    <cellStyle name="Normal 2 2 7 5 2 10 2" xfId="26610" xr:uid="{00000000-0005-0000-0000-00005A6D0000}"/>
    <cellStyle name="Normal 2 2 7 5 2 11" xfId="26611" xr:uid="{00000000-0005-0000-0000-00005B6D0000}"/>
    <cellStyle name="Normal 2 2 7 5 2 11 2" xfId="26612" xr:uid="{00000000-0005-0000-0000-00005C6D0000}"/>
    <cellStyle name="Normal 2 2 7 5 2 12" xfId="26613" xr:uid="{00000000-0005-0000-0000-00005D6D0000}"/>
    <cellStyle name="Normal 2 2 7 5 2 12 2" xfId="26614" xr:uid="{00000000-0005-0000-0000-00005E6D0000}"/>
    <cellStyle name="Normal 2 2 7 5 2 13" xfId="26615" xr:uid="{00000000-0005-0000-0000-00005F6D0000}"/>
    <cellStyle name="Normal 2 2 7 5 2 13 2" xfId="26616" xr:uid="{00000000-0005-0000-0000-0000606D0000}"/>
    <cellStyle name="Normal 2 2 7 5 2 14" xfId="26617" xr:uid="{00000000-0005-0000-0000-0000616D0000}"/>
    <cellStyle name="Normal 2 2 7 5 2 14 2" xfId="26618" xr:uid="{00000000-0005-0000-0000-0000626D0000}"/>
    <cellStyle name="Normal 2 2 7 5 2 15" xfId="26619" xr:uid="{00000000-0005-0000-0000-0000636D0000}"/>
    <cellStyle name="Normal 2 2 7 5 2 15 2" xfId="26620" xr:uid="{00000000-0005-0000-0000-0000646D0000}"/>
    <cellStyle name="Normal 2 2 7 5 2 16" xfId="26621" xr:uid="{00000000-0005-0000-0000-0000656D0000}"/>
    <cellStyle name="Normal 2 2 7 5 2 16 2" xfId="26622" xr:uid="{00000000-0005-0000-0000-0000666D0000}"/>
    <cellStyle name="Normal 2 2 7 5 2 17" xfId="26623" xr:uid="{00000000-0005-0000-0000-0000676D0000}"/>
    <cellStyle name="Normal 2 2 7 5 2 17 2" xfId="26624" xr:uid="{00000000-0005-0000-0000-0000686D0000}"/>
    <cellStyle name="Normal 2 2 7 5 2 18" xfId="26625" xr:uid="{00000000-0005-0000-0000-0000696D0000}"/>
    <cellStyle name="Normal 2 2 7 5 2 18 2" xfId="26626" xr:uid="{00000000-0005-0000-0000-00006A6D0000}"/>
    <cellStyle name="Normal 2 2 7 5 2 19" xfId="26627" xr:uid="{00000000-0005-0000-0000-00006B6D0000}"/>
    <cellStyle name="Normal 2 2 7 5 2 19 2" xfId="26628" xr:uid="{00000000-0005-0000-0000-00006C6D0000}"/>
    <cellStyle name="Normal 2 2 7 5 2 2" xfId="26629" xr:uid="{00000000-0005-0000-0000-00006D6D0000}"/>
    <cellStyle name="Normal 2 2 7 5 2 2 2" xfId="26630" xr:uid="{00000000-0005-0000-0000-00006E6D0000}"/>
    <cellStyle name="Normal 2 2 7 5 2 20" xfId="26631" xr:uid="{00000000-0005-0000-0000-00006F6D0000}"/>
    <cellStyle name="Normal 2 2 7 5 2 20 2" xfId="26632" xr:uid="{00000000-0005-0000-0000-0000706D0000}"/>
    <cellStyle name="Normal 2 2 7 5 2 21" xfId="26633" xr:uid="{00000000-0005-0000-0000-0000716D0000}"/>
    <cellStyle name="Normal 2 2 7 5 2 21 2" xfId="26634" xr:uid="{00000000-0005-0000-0000-0000726D0000}"/>
    <cellStyle name="Normal 2 2 7 5 2 22" xfId="26635" xr:uid="{00000000-0005-0000-0000-0000736D0000}"/>
    <cellStyle name="Normal 2 2 7 5 2 3" xfId="26636" xr:uid="{00000000-0005-0000-0000-0000746D0000}"/>
    <cellStyle name="Normal 2 2 7 5 2 3 2" xfId="26637" xr:uid="{00000000-0005-0000-0000-0000756D0000}"/>
    <cellStyle name="Normal 2 2 7 5 2 4" xfId="26638" xr:uid="{00000000-0005-0000-0000-0000766D0000}"/>
    <cellStyle name="Normal 2 2 7 5 2 4 2" xfId="26639" xr:uid="{00000000-0005-0000-0000-0000776D0000}"/>
    <cellStyle name="Normal 2 2 7 5 2 5" xfId="26640" xr:uid="{00000000-0005-0000-0000-0000786D0000}"/>
    <cellStyle name="Normal 2 2 7 5 2 5 2" xfId="26641" xr:uid="{00000000-0005-0000-0000-0000796D0000}"/>
    <cellStyle name="Normal 2 2 7 5 2 6" xfId="26642" xr:uid="{00000000-0005-0000-0000-00007A6D0000}"/>
    <cellStyle name="Normal 2 2 7 5 2 6 2" xfId="26643" xr:uid="{00000000-0005-0000-0000-00007B6D0000}"/>
    <cellStyle name="Normal 2 2 7 5 2 7" xfId="26644" xr:uid="{00000000-0005-0000-0000-00007C6D0000}"/>
    <cellStyle name="Normal 2 2 7 5 2 7 2" xfId="26645" xr:uid="{00000000-0005-0000-0000-00007D6D0000}"/>
    <cellStyle name="Normal 2 2 7 5 2 8" xfId="26646" xr:uid="{00000000-0005-0000-0000-00007E6D0000}"/>
    <cellStyle name="Normal 2 2 7 5 2 8 2" xfId="26647" xr:uid="{00000000-0005-0000-0000-00007F6D0000}"/>
    <cellStyle name="Normal 2 2 7 5 2 9" xfId="26648" xr:uid="{00000000-0005-0000-0000-0000806D0000}"/>
    <cellStyle name="Normal 2 2 7 5 2 9 2" xfId="26649" xr:uid="{00000000-0005-0000-0000-0000816D0000}"/>
    <cellStyle name="Normal 2 2 7 5 20" xfId="26650" xr:uid="{00000000-0005-0000-0000-0000826D0000}"/>
    <cellStyle name="Normal 2 2 7 5 20 2" xfId="26651" xr:uid="{00000000-0005-0000-0000-0000836D0000}"/>
    <cellStyle name="Normal 2 2 7 5 21" xfId="26652" xr:uid="{00000000-0005-0000-0000-0000846D0000}"/>
    <cellStyle name="Normal 2 2 7 5 21 2" xfId="26653" xr:uid="{00000000-0005-0000-0000-0000856D0000}"/>
    <cellStyle name="Normal 2 2 7 5 22" xfId="26654" xr:uid="{00000000-0005-0000-0000-0000866D0000}"/>
    <cellStyle name="Normal 2 2 7 5 22 2" xfId="26655" xr:uid="{00000000-0005-0000-0000-0000876D0000}"/>
    <cellStyle name="Normal 2 2 7 5 23" xfId="26656" xr:uid="{00000000-0005-0000-0000-0000886D0000}"/>
    <cellStyle name="Normal 2 2 7 5 23 2" xfId="26657" xr:uid="{00000000-0005-0000-0000-0000896D0000}"/>
    <cellStyle name="Normal 2 2 7 5 24" xfId="26658" xr:uid="{00000000-0005-0000-0000-00008A6D0000}"/>
    <cellStyle name="Normal 2 2 7 5 3" xfId="26659" xr:uid="{00000000-0005-0000-0000-00008B6D0000}"/>
    <cellStyle name="Normal 2 2 7 5 3 10" xfId="26660" xr:uid="{00000000-0005-0000-0000-00008C6D0000}"/>
    <cellStyle name="Normal 2 2 7 5 3 10 2" xfId="26661" xr:uid="{00000000-0005-0000-0000-00008D6D0000}"/>
    <cellStyle name="Normal 2 2 7 5 3 11" xfId="26662" xr:uid="{00000000-0005-0000-0000-00008E6D0000}"/>
    <cellStyle name="Normal 2 2 7 5 3 11 2" xfId="26663" xr:uid="{00000000-0005-0000-0000-00008F6D0000}"/>
    <cellStyle name="Normal 2 2 7 5 3 12" xfId="26664" xr:uid="{00000000-0005-0000-0000-0000906D0000}"/>
    <cellStyle name="Normal 2 2 7 5 3 12 2" xfId="26665" xr:uid="{00000000-0005-0000-0000-0000916D0000}"/>
    <cellStyle name="Normal 2 2 7 5 3 13" xfId="26666" xr:uid="{00000000-0005-0000-0000-0000926D0000}"/>
    <cellStyle name="Normal 2 2 7 5 3 13 2" xfId="26667" xr:uid="{00000000-0005-0000-0000-0000936D0000}"/>
    <cellStyle name="Normal 2 2 7 5 3 14" xfId="26668" xr:uid="{00000000-0005-0000-0000-0000946D0000}"/>
    <cellStyle name="Normal 2 2 7 5 3 14 2" xfId="26669" xr:uid="{00000000-0005-0000-0000-0000956D0000}"/>
    <cellStyle name="Normal 2 2 7 5 3 15" xfId="26670" xr:uid="{00000000-0005-0000-0000-0000966D0000}"/>
    <cellStyle name="Normal 2 2 7 5 3 15 2" xfId="26671" xr:uid="{00000000-0005-0000-0000-0000976D0000}"/>
    <cellStyle name="Normal 2 2 7 5 3 16" xfId="26672" xr:uid="{00000000-0005-0000-0000-0000986D0000}"/>
    <cellStyle name="Normal 2 2 7 5 3 16 2" xfId="26673" xr:uid="{00000000-0005-0000-0000-0000996D0000}"/>
    <cellStyle name="Normal 2 2 7 5 3 17" xfId="26674" xr:uid="{00000000-0005-0000-0000-00009A6D0000}"/>
    <cellStyle name="Normal 2 2 7 5 3 17 2" xfId="26675" xr:uid="{00000000-0005-0000-0000-00009B6D0000}"/>
    <cellStyle name="Normal 2 2 7 5 3 18" xfId="26676" xr:uid="{00000000-0005-0000-0000-00009C6D0000}"/>
    <cellStyle name="Normal 2 2 7 5 3 18 2" xfId="26677" xr:uid="{00000000-0005-0000-0000-00009D6D0000}"/>
    <cellStyle name="Normal 2 2 7 5 3 19" xfId="26678" xr:uid="{00000000-0005-0000-0000-00009E6D0000}"/>
    <cellStyle name="Normal 2 2 7 5 3 19 2" xfId="26679" xr:uid="{00000000-0005-0000-0000-00009F6D0000}"/>
    <cellStyle name="Normal 2 2 7 5 3 2" xfId="26680" xr:uid="{00000000-0005-0000-0000-0000A06D0000}"/>
    <cellStyle name="Normal 2 2 7 5 3 2 2" xfId="26681" xr:uid="{00000000-0005-0000-0000-0000A16D0000}"/>
    <cellStyle name="Normal 2 2 7 5 3 20" xfId="26682" xr:uid="{00000000-0005-0000-0000-0000A26D0000}"/>
    <cellStyle name="Normal 2 2 7 5 3 20 2" xfId="26683" xr:uid="{00000000-0005-0000-0000-0000A36D0000}"/>
    <cellStyle name="Normal 2 2 7 5 3 21" xfId="26684" xr:uid="{00000000-0005-0000-0000-0000A46D0000}"/>
    <cellStyle name="Normal 2 2 7 5 3 21 2" xfId="26685" xr:uid="{00000000-0005-0000-0000-0000A56D0000}"/>
    <cellStyle name="Normal 2 2 7 5 3 22" xfId="26686" xr:uid="{00000000-0005-0000-0000-0000A66D0000}"/>
    <cellStyle name="Normal 2 2 7 5 3 3" xfId="26687" xr:uid="{00000000-0005-0000-0000-0000A76D0000}"/>
    <cellStyle name="Normal 2 2 7 5 3 3 2" xfId="26688" xr:uid="{00000000-0005-0000-0000-0000A86D0000}"/>
    <cellStyle name="Normal 2 2 7 5 3 4" xfId="26689" xr:uid="{00000000-0005-0000-0000-0000A96D0000}"/>
    <cellStyle name="Normal 2 2 7 5 3 4 2" xfId="26690" xr:uid="{00000000-0005-0000-0000-0000AA6D0000}"/>
    <cellStyle name="Normal 2 2 7 5 3 5" xfId="26691" xr:uid="{00000000-0005-0000-0000-0000AB6D0000}"/>
    <cellStyle name="Normal 2 2 7 5 3 5 2" xfId="26692" xr:uid="{00000000-0005-0000-0000-0000AC6D0000}"/>
    <cellStyle name="Normal 2 2 7 5 3 6" xfId="26693" xr:uid="{00000000-0005-0000-0000-0000AD6D0000}"/>
    <cellStyle name="Normal 2 2 7 5 3 6 2" xfId="26694" xr:uid="{00000000-0005-0000-0000-0000AE6D0000}"/>
    <cellStyle name="Normal 2 2 7 5 3 7" xfId="26695" xr:uid="{00000000-0005-0000-0000-0000AF6D0000}"/>
    <cellStyle name="Normal 2 2 7 5 3 7 2" xfId="26696" xr:uid="{00000000-0005-0000-0000-0000B06D0000}"/>
    <cellStyle name="Normal 2 2 7 5 3 8" xfId="26697" xr:uid="{00000000-0005-0000-0000-0000B16D0000}"/>
    <cellStyle name="Normal 2 2 7 5 3 8 2" xfId="26698" xr:uid="{00000000-0005-0000-0000-0000B26D0000}"/>
    <cellStyle name="Normal 2 2 7 5 3 9" xfId="26699" xr:uid="{00000000-0005-0000-0000-0000B36D0000}"/>
    <cellStyle name="Normal 2 2 7 5 3 9 2" xfId="26700" xr:uid="{00000000-0005-0000-0000-0000B46D0000}"/>
    <cellStyle name="Normal 2 2 7 5 4" xfId="26701" xr:uid="{00000000-0005-0000-0000-0000B56D0000}"/>
    <cellStyle name="Normal 2 2 7 5 4 2" xfId="26702" xr:uid="{00000000-0005-0000-0000-0000B66D0000}"/>
    <cellStyle name="Normal 2 2 7 5 5" xfId="26703" xr:uid="{00000000-0005-0000-0000-0000B76D0000}"/>
    <cellStyle name="Normal 2 2 7 5 5 2" xfId="26704" xr:uid="{00000000-0005-0000-0000-0000B86D0000}"/>
    <cellStyle name="Normal 2 2 7 5 6" xfId="26705" xr:uid="{00000000-0005-0000-0000-0000B96D0000}"/>
    <cellStyle name="Normal 2 2 7 5 6 2" xfId="26706" xr:uid="{00000000-0005-0000-0000-0000BA6D0000}"/>
    <cellStyle name="Normal 2 2 7 5 7" xfId="26707" xr:uid="{00000000-0005-0000-0000-0000BB6D0000}"/>
    <cellStyle name="Normal 2 2 7 5 7 2" xfId="26708" xr:uid="{00000000-0005-0000-0000-0000BC6D0000}"/>
    <cellStyle name="Normal 2 2 7 5 8" xfId="26709" xr:uid="{00000000-0005-0000-0000-0000BD6D0000}"/>
    <cellStyle name="Normal 2 2 7 5 8 2" xfId="26710" xr:uid="{00000000-0005-0000-0000-0000BE6D0000}"/>
    <cellStyle name="Normal 2 2 7 5 9" xfId="26711" xr:uid="{00000000-0005-0000-0000-0000BF6D0000}"/>
    <cellStyle name="Normal 2 2 7 5 9 2" xfId="26712" xr:uid="{00000000-0005-0000-0000-0000C06D0000}"/>
    <cellStyle name="Normal 2 2 7 6" xfId="26713" xr:uid="{00000000-0005-0000-0000-0000C16D0000}"/>
    <cellStyle name="Normal 2 2 7 6 10" xfId="26714" xr:uid="{00000000-0005-0000-0000-0000C26D0000}"/>
    <cellStyle name="Normal 2 2 7 6 10 2" xfId="26715" xr:uid="{00000000-0005-0000-0000-0000C36D0000}"/>
    <cellStyle name="Normal 2 2 7 6 11" xfId="26716" xr:uid="{00000000-0005-0000-0000-0000C46D0000}"/>
    <cellStyle name="Normal 2 2 7 6 11 2" xfId="26717" xr:uid="{00000000-0005-0000-0000-0000C56D0000}"/>
    <cellStyle name="Normal 2 2 7 6 12" xfId="26718" xr:uid="{00000000-0005-0000-0000-0000C66D0000}"/>
    <cellStyle name="Normal 2 2 7 6 12 2" xfId="26719" xr:uid="{00000000-0005-0000-0000-0000C76D0000}"/>
    <cellStyle name="Normal 2 2 7 6 13" xfId="26720" xr:uid="{00000000-0005-0000-0000-0000C86D0000}"/>
    <cellStyle name="Normal 2 2 7 6 13 2" xfId="26721" xr:uid="{00000000-0005-0000-0000-0000C96D0000}"/>
    <cellStyle name="Normal 2 2 7 6 14" xfId="26722" xr:uid="{00000000-0005-0000-0000-0000CA6D0000}"/>
    <cellStyle name="Normal 2 2 7 6 14 2" xfId="26723" xr:uid="{00000000-0005-0000-0000-0000CB6D0000}"/>
    <cellStyle name="Normal 2 2 7 6 15" xfId="26724" xr:uid="{00000000-0005-0000-0000-0000CC6D0000}"/>
    <cellStyle name="Normal 2 2 7 6 15 2" xfId="26725" xr:uid="{00000000-0005-0000-0000-0000CD6D0000}"/>
    <cellStyle name="Normal 2 2 7 6 16" xfId="26726" xr:uid="{00000000-0005-0000-0000-0000CE6D0000}"/>
    <cellStyle name="Normal 2 2 7 6 16 2" xfId="26727" xr:uid="{00000000-0005-0000-0000-0000CF6D0000}"/>
    <cellStyle name="Normal 2 2 7 6 17" xfId="26728" xr:uid="{00000000-0005-0000-0000-0000D06D0000}"/>
    <cellStyle name="Normal 2 2 7 6 17 2" xfId="26729" xr:uid="{00000000-0005-0000-0000-0000D16D0000}"/>
    <cellStyle name="Normal 2 2 7 6 18" xfId="26730" xr:uid="{00000000-0005-0000-0000-0000D26D0000}"/>
    <cellStyle name="Normal 2 2 7 6 18 2" xfId="26731" xr:uid="{00000000-0005-0000-0000-0000D36D0000}"/>
    <cellStyle name="Normal 2 2 7 6 19" xfId="26732" xr:uid="{00000000-0005-0000-0000-0000D46D0000}"/>
    <cellStyle name="Normal 2 2 7 6 19 2" xfId="26733" xr:uid="{00000000-0005-0000-0000-0000D56D0000}"/>
    <cellStyle name="Normal 2 2 7 6 2" xfId="26734" xr:uid="{00000000-0005-0000-0000-0000D66D0000}"/>
    <cellStyle name="Normal 2 2 7 6 2 2" xfId="26735" xr:uid="{00000000-0005-0000-0000-0000D76D0000}"/>
    <cellStyle name="Normal 2 2 7 6 20" xfId="26736" xr:uid="{00000000-0005-0000-0000-0000D86D0000}"/>
    <cellStyle name="Normal 2 2 7 6 20 2" xfId="26737" xr:uid="{00000000-0005-0000-0000-0000D96D0000}"/>
    <cellStyle name="Normal 2 2 7 6 21" xfId="26738" xr:uid="{00000000-0005-0000-0000-0000DA6D0000}"/>
    <cellStyle name="Normal 2 2 7 6 21 2" xfId="26739" xr:uid="{00000000-0005-0000-0000-0000DB6D0000}"/>
    <cellStyle name="Normal 2 2 7 6 22" xfId="26740" xr:uid="{00000000-0005-0000-0000-0000DC6D0000}"/>
    <cellStyle name="Normal 2 2 7 6 3" xfId="26741" xr:uid="{00000000-0005-0000-0000-0000DD6D0000}"/>
    <cellStyle name="Normal 2 2 7 6 3 2" xfId="26742" xr:uid="{00000000-0005-0000-0000-0000DE6D0000}"/>
    <cellStyle name="Normal 2 2 7 6 4" xfId="26743" xr:uid="{00000000-0005-0000-0000-0000DF6D0000}"/>
    <cellStyle name="Normal 2 2 7 6 4 2" xfId="26744" xr:uid="{00000000-0005-0000-0000-0000E06D0000}"/>
    <cellStyle name="Normal 2 2 7 6 5" xfId="26745" xr:uid="{00000000-0005-0000-0000-0000E16D0000}"/>
    <cellStyle name="Normal 2 2 7 6 5 2" xfId="26746" xr:uid="{00000000-0005-0000-0000-0000E26D0000}"/>
    <cellStyle name="Normal 2 2 7 6 6" xfId="26747" xr:uid="{00000000-0005-0000-0000-0000E36D0000}"/>
    <cellStyle name="Normal 2 2 7 6 6 2" xfId="26748" xr:uid="{00000000-0005-0000-0000-0000E46D0000}"/>
    <cellStyle name="Normal 2 2 7 6 7" xfId="26749" xr:uid="{00000000-0005-0000-0000-0000E56D0000}"/>
    <cellStyle name="Normal 2 2 7 6 7 2" xfId="26750" xr:uid="{00000000-0005-0000-0000-0000E66D0000}"/>
    <cellStyle name="Normal 2 2 7 6 8" xfId="26751" xr:uid="{00000000-0005-0000-0000-0000E76D0000}"/>
    <cellStyle name="Normal 2 2 7 6 8 2" xfId="26752" xr:uid="{00000000-0005-0000-0000-0000E86D0000}"/>
    <cellStyle name="Normal 2 2 7 6 9" xfId="26753" xr:uid="{00000000-0005-0000-0000-0000E96D0000}"/>
    <cellStyle name="Normal 2 2 7 6 9 2" xfId="26754" xr:uid="{00000000-0005-0000-0000-0000EA6D0000}"/>
    <cellStyle name="Normal 2 2 7 7" xfId="26755" xr:uid="{00000000-0005-0000-0000-0000EB6D0000}"/>
    <cellStyle name="Normal 2 2 7 7 10" xfId="26756" xr:uid="{00000000-0005-0000-0000-0000EC6D0000}"/>
    <cellStyle name="Normal 2 2 7 7 10 2" xfId="26757" xr:uid="{00000000-0005-0000-0000-0000ED6D0000}"/>
    <cellStyle name="Normal 2 2 7 7 11" xfId="26758" xr:uid="{00000000-0005-0000-0000-0000EE6D0000}"/>
    <cellStyle name="Normal 2 2 7 7 11 2" xfId="26759" xr:uid="{00000000-0005-0000-0000-0000EF6D0000}"/>
    <cellStyle name="Normal 2 2 7 7 12" xfId="26760" xr:uid="{00000000-0005-0000-0000-0000F06D0000}"/>
    <cellStyle name="Normal 2 2 7 7 12 2" xfId="26761" xr:uid="{00000000-0005-0000-0000-0000F16D0000}"/>
    <cellStyle name="Normal 2 2 7 7 13" xfId="26762" xr:uid="{00000000-0005-0000-0000-0000F26D0000}"/>
    <cellStyle name="Normal 2 2 7 7 13 2" xfId="26763" xr:uid="{00000000-0005-0000-0000-0000F36D0000}"/>
    <cellStyle name="Normal 2 2 7 7 14" xfId="26764" xr:uid="{00000000-0005-0000-0000-0000F46D0000}"/>
    <cellStyle name="Normal 2 2 7 7 14 2" xfId="26765" xr:uid="{00000000-0005-0000-0000-0000F56D0000}"/>
    <cellStyle name="Normal 2 2 7 7 15" xfId="26766" xr:uid="{00000000-0005-0000-0000-0000F66D0000}"/>
    <cellStyle name="Normal 2 2 7 7 15 2" xfId="26767" xr:uid="{00000000-0005-0000-0000-0000F76D0000}"/>
    <cellStyle name="Normal 2 2 7 7 16" xfId="26768" xr:uid="{00000000-0005-0000-0000-0000F86D0000}"/>
    <cellStyle name="Normal 2 2 7 7 16 2" xfId="26769" xr:uid="{00000000-0005-0000-0000-0000F96D0000}"/>
    <cellStyle name="Normal 2 2 7 7 17" xfId="26770" xr:uid="{00000000-0005-0000-0000-0000FA6D0000}"/>
    <cellStyle name="Normal 2 2 7 7 17 2" xfId="26771" xr:uid="{00000000-0005-0000-0000-0000FB6D0000}"/>
    <cellStyle name="Normal 2 2 7 7 18" xfId="26772" xr:uid="{00000000-0005-0000-0000-0000FC6D0000}"/>
    <cellStyle name="Normal 2 2 7 7 18 2" xfId="26773" xr:uid="{00000000-0005-0000-0000-0000FD6D0000}"/>
    <cellStyle name="Normal 2 2 7 7 19" xfId="26774" xr:uid="{00000000-0005-0000-0000-0000FE6D0000}"/>
    <cellStyle name="Normal 2 2 7 7 19 2" xfId="26775" xr:uid="{00000000-0005-0000-0000-0000FF6D0000}"/>
    <cellStyle name="Normal 2 2 7 7 2" xfId="26776" xr:uid="{00000000-0005-0000-0000-0000006E0000}"/>
    <cellStyle name="Normal 2 2 7 7 2 2" xfId="26777" xr:uid="{00000000-0005-0000-0000-0000016E0000}"/>
    <cellStyle name="Normal 2 2 7 7 20" xfId="26778" xr:uid="{00000000-0005-0000-0000-0000026E0000}"/>
    <cellStyle name="Normal 2 2 7 7 20 2" xfId="26779" xr:uid="{00000000-0005-0000-0000-0000036E0000}"/>
    <cellStyle name="Normal 2 2 7 7 21" xfId="26780" xr:uid="{00000000-0005-0000-0000-0000046E0000}"/>
    <cellStyle name="Normal 2 2 7 7 21 2" xfId="26781" xr:uid="{00000000-0005-0000-0000-0000056E0000}"/>
    <cellStyle name="Normal 2 2 7 7 22" xfId="26782" xr:uid="{00000000-0005-0000-0000-0000066E0000}"/>
    <cellStyle name="Normal 2 2 7 7 3" xfId="26783" xr:uid="{00000000-0005-0000-0000-0000076E0000}"/>
    <cellStyle name="Normal 2 2 7 7 3 2" xfId="26784" xr:uid="{00000000-0005-0000-0000-0000086E0000}"/>
    <cellStyle name="Normal 2 2 7 7 4" xfId="26785" xr:uid="{00000000-0005-0000-0000-0000096E0000}"/>
    <cellStyle name="Normal 2 2 7 7 4 2" xfId="26786" xr:uid="{00000000-0005-0000-0000-00000A6E0000}"/>
    <cellStyle name="Normal 2 2 7 7 5" xfId="26787" xr:uid="{00000000-0005-0000-0000-00000B6E0000}"/>
    <cellStyle name="Normal 2 2 7 7 5 2" xfId="26788" xr:uid="{00000000-0005-0000-0000-00000C6E0000}"/>
    <cellStyle name="Normal 2 2 7 7 6" xfId="26789" xr:uid="{00000000-0005-0000-0000-00000D6E0000}"/>
    <cellStyle name="Normal 2 2 7 7 6 2" xfId="26790" xr:uid="{00000000-0005-0000-0000-00000E6E0000}"/>
    <cellStyle name="Normal 2 2 7 7 7" xfId="26791" xr:uid="{00000000-0005-0000-0000-00000F6E0000}"/>
    <cellStyle name="Normal 2 2 7 7 7 2" xfId="26792" xr:uid="{00000000-0005-0000-0000-0000106E0000}"/>
    <cellStyle name="Normal 2 2 7 7 8" xfId="26793" xr:uid="{00000000-0005-0000-0000-0000116E0000}"/>
    <cellStyle name="Normal 2 2 7 7 8 2" xfId="26794" xr:uid="{00000000-0005-0000-0000-0000126E0000}"/>
    <cellStyle name="Normal 2 2 7 7 9" xfId="26795" xr:uid="{00000000-0005-0000-0000-0000136E0000}"/>
    <cellStyle name="Normal 2 2 7 7 9 2" xfId="26796" xr:uid="{00000000-0005-0000-0000-0000146E0000}"/>
    <cellStyle name="Normal 2 2 7 8" xfId="26797" xr:uid="{00000000-0005-0000-0000-0000156E0000}"/>
    <cellStyle name="Normal 2 2 7 8 2" xfId="26798" xr:uid="{00000000-0005-0000-0000-0000166E0000}"/>
    <cellStyle name="Normal 2 2 7 9" xfId="26799" xr:uid="{00000000-0005-0000-0000-0000176E0000}"/>
    <cellStyle name="Normal 2 2 7 9 2" xfId="26800" xr:uid="{00000000-0005-0000-0000-0000186E0000}"/>
    <cellStyle name="Normal 2 2 8" xfId="26801" xr:uid="{00000000-0005-0000-0000-0000196E0000}"/>
    <cellStyle name="Normal 2 2 8 10" xfId="26802" xr:uid="{00000000-0005-0000-0000-00001A6E0000}"/>
    <cellStyle name="Normal 2 2 8 10 2" xfId="26803" xr:uid="{00000000-0005-0000-0000-00001B6E0000}"/>
    <cellStyle name="Normal 2 2 8 11" xfId="26804" xr:uid="{00000000-0005-0000-0000-00001C6E0000}"/>
    <cellStyle name="Normal 2 2 8 11 2" xfId="26805" xr:uid="{00000000-0005-0000-0000-00001D6E0000}"/>
    <cellStyle name="Normal 2 2 8 12" xfId="26806" xr:uid="{00000000-0005-0000-0000-00001E6E0000}"/>
    <cellStyle name="Normal 2 2 8 12 2" xfId="26807" xr:uid="{00000000-0005-0000-0000-00001F6E0000}"/>
    <cellStyle name="Normal 2 2 8 13" xfId="26808" xr:uid="{00000000-0005-0000-0000-0000206E0000}"/>
    <cellStyle name="Normal 2 2 8 13 2" xfId="26809" xr:uid="{00000000-0005-0000-0000-0000216E0000}"/>
    <cellStyle name="Normal 2 2 8 14" xfId="26810" xr:uid="{00000000-0005-0000-0000-0000226E0000}"/>
    <cellStyle name="Normal 2 2 8 14 2" xfId="26811" xr:uid="{00000000-0005-0000-0000-0000236E0000}"/>
    <cellStyle name="Normal 2 2 8 15" xfId="26812" xr:uid="{00000000-0005-0000-0000-0000246E0000}"/>
    <cellStyle name="Normal 2 2 8 15 2" xfId="26813" xr:uid="{00000000-0005-0000-0000-0000256E0000}"/>
    <cellStyle name="Normal 2 2 8 16" xfId="26814" xr:uid="{00000000-0005-0000-0000-0000266E0000}"/>
    <cellStyle name="Normal 2 2 8 16 2" xfId="26815" xr:uid="{00000000-0005-0000-0000-0000276E0000}"/>
    <cellStyle name="Normal 2 2 8 17" xfId="26816" xr:uid="{00000000-0005-0000-0000-0000286E0000}"/>
    <cellStyle name="Normal 2 2 8 17 2" xfId="26817" xr:uid="{00000000-0005-0000-0000-0000296E0000}"/>
    <cellStyle name="Normal 2 2 8 18" xfId="26818" xr:uid="{00000000-0005-0000-0000-00002A6E0000}"/>
    <cellStyle name="Normal 2 2 8 18 2" xfId="26819" xr:uid="{00000000-0005-0000-0000-00002B6E0000}"/>
    <cellStyle name="Normal 2 2 8 19" xfId="26820" xr:uid="{00000000-0005-0000-0000-00002C6E0000}"/>
    <cellStyle name="Normal 2 2 8 19 2" xfId="26821" xr:uid="{00000000-0005-0000-0000-00002D6E0000}"/>
    <cellStyle name="Normal 2 2 8 2" xfId="26822" xr:uid="{00000000-0005-0000-0000-00002E6E0000}"/>
    <cellStyle name="Normal 2 2 8 2 10" xfId="26823" xr:uid="{00000000-0005-0000-0000-00002F6E0000}"/>
    <cellStyle name="Normal 2 2 8 2 10 2" xfId="26824" xr:uid="{00000000-0005-0000-0000-0000306E0000}"/>
    <cellStyle name="Normal 2 2 8 2 11" xfId="26825" xr:uid="{00000000-0005-0000-0000-0000316E0000}"/>
    <cellStyle name="Normal 2 2 8 2 11 2" xfId="26826" xr:uid="{00000000-0005-0000-0000-0000326E0000}"/>
    <cellStyle name="Normal 2 2 8 2 12" xfId="26827" xr:uid="{00000000-0005-0000-0000-0000336E0000}"/>
    <cellStyle name="Normal 2 2 8 2 12 2" xfId="26828" xr:uid="{00000000-0005-0000-0000-0000346E0000}"/>
    <cellStyle name="Normal 2 2 8 2 13" xfId="26829" xr:uid="{00000000-0005-0000-0000-0000356E0000}"/>
    <cellStyle name="Normal 2 2 8 2 13 2" xfId="26830" xr:uid="{00000000-0005-0000-0000-0000366E0000}"/>
    <cellStyle name="Normal 2 2 8 2 14" xfId="26831" xr:uid="{00000000-0005-0000-0000-0000376E0000}"/>
    <cellStyle name="Normal 2 2 8 2 14 2" xfId="26832" xr:uid="{00000000-0005-0000-0000-0000386E0000}"/>
    <cellStyle name="Normal 2 2 8 2 15" xfId="26833" xr:uid="{00000000-0005-0000-0000-0000396E0000}"/>
    <cellStyle name="Normal 2 2 8 2 15 2" xfId="26834" xr:uid="{00000000-0005-0000-0000-00003A6E0000}"/>
    <cellStyle name="Normal 2 2 8 2 16" xfId="26835" xr:uid="{00000000-0005-0000-0000-00003B6E0000}"/>
    <cellStyle name="Normal 2 2 8 2 16 2" xfId="26836" xr:uid="{00000000-0005-0000-0000-00003C6E0000}"/>
    <cellStyle name="Normal 2 2 8 2 17" xfId="26837" xr:uid="{00000000-0005-0000-0000-00003D6E0000}"/>
    <cellStyle name="Normal 2 2 8 2 17 2" xfId="26838" xr:uid="{00000000-0005-0000-0000-00003E6E0000}"/>
    <cellStyle name="Normal 2 2 8 2 18" xfId="26839" xr:uid="{00000000-0005-0000-0000-00003F6E0000}"/>
    <cellStyle name="Normal 2 2 8 2 18 2" xfId="26840" xr:uid="{00000000-0005-0000-0000-0000406E0000}"/>
    <cellStyle name="Normal 2 2 8 2 19" xfId="26841" xr:uid="{00000000-0005-0000-0000-0000416E0000}"/>
    <cellStyle name="Normal 2 2 8 2 19 2" xfId="26842" xr:uid="{00000000-0005-0000-0000-0000426E0000}"/>
    <cellStyle name="Normal 2 2 8 2 2" xfId="26843" xr:uid="{00000000-0005-0000-0000-0000436E0000}"/>
    <cellStyle name="Normal 2 2 8 2 2 10" xfId="26844" xr:uid="{00000000-0005-0000-0000-0000446E0000}"/>
    <cellStyle name="Normal 2 2 8 2 2 10 2" xfId="26845" xr:uid="{00000000-0005-0000-0000-0000456E0000}"/>
    <cellStyle name="Normal 2 2 8 2 2 11" xfId="26846" xr:uid="{00000000-0005-0000-0000-0000466E0000}"/>
    <cellStyle name="Normal 2 2 8 2 2 11 2" xfId="26847" xr:uid="{00000000-0005-0000-0000-0000476E0000}"/>
    <cellStyle name="Normal 2 2 8 2 2 12" xfId="26848" xr:uid="{00000000-0005-0000-0000-0000486E0000}"/>
    <cellStyle name="Normal 2 2 8 2 2 12 2" xfId="26849" xr:uid="{00000000-0005-0000-0000-0000496E0000}"/>
    <cellStyle name="Normal 2 2 8 2 2 13" xfId="26850" xr:uid="{00000000-0005-0000-0000-00004A6E0000}"/>
    <cellStyle name="Normal 2 2 8 2 2 13 2" xfId="26851" xr:uid="{00000000-0005-0000-0000-00004B6E0000}"/>
    <cellStyle name="Normal 2 2 8 2 2 14" xfId="26852" xr:uid="{00000000-0005-0000-0000-00004C6E0000}"/>
    <cellStyle name="Normal 2 2 8 2 2 14 2" xfId="26853" xr:uid="{00000000-0005-0000-0000-00004D6E0000}"/>
    <cellStyle name="Normal 2 2 8 2 2 15" xfId="26854" xr:uid="{00000000-0005-0000-0000-00004E6E0000}"/>
    <cellStyle name="Normal 2 2 8 2 2 15 2" xfId="26855" xr:uid="{00000000-0005-0000-0000-00004F6E0000}"/>
    <cellStyle name="Normal 2 2 8 2 2 16" xfId="26856" xr:uid="{00000000-0005-0000-0000-0000506E0000}"/>
    <cellStyle name="Normal 2 2 8 2 2 16 2" xfId="26857" xr:uid="{00000000-0005-0000-0000-0000516E0000}"/>
    <cellStyle name="Normal 2 2 8 2 2 17" xfId="26858" xr:uid="{00000000-0005-0000-0000-0000526E0000}"/>
    <cellStyle name="Normal 2 2 8 2 2 17 2" xfId="26859" xr:uid="{00000000-0005-0000-0000-0000536E0000}"/>
    <cellStyle name="Normal 2 2 8 2 2 18" xfId="26860" xr:uid="{00000000-0005-0000-0000-0000546E0000}"/>
    <cellStyle name="Normal 2 2 8 2 2 18 2" xfId="26861" xr:uid="{00000000-0005-0000-0000-0000556E0000}"/>
    <cellStyle name="Normal 2 2 8 2 2 19" xfId="26862" xr:uid="{00000000-0005-0000-0000-0000566E0000}"/>
    <cellStyle name="Normal 2 2 8 2 2 19 2" xfId="26863" xr:uid="{00000000-0005-0000-0000-0000576E0000}"/>
    <cellStyle name="Normal 2 2 8 2 2 2" xfId="26864" xr:uid="{00000000-0005-0000-0000-0000586E0000}"/>
    <cellStyle name="Normal 2 2 8 2 2 2 10" xfId="26865" xr:uid="{00000000-0005-0000-0000-0000596E0000}"/>
    <cellStyle name="Normal 2 2 8 2 2 2 10 2" xfId="26866" xr:uid="{00000000-0005-0000-0000-00005A6E0000}"/>
    <cellStyle name="Normal 2 2 8 2 2 2 11" xfId="26867" xr:uid="{00000000-0005-0000-0000-00005B6E0000}"/>
    <cellStyle name="Normal 2 2 8 2 2 2 11 2" xfId="26868" xr:uid="{00000000-0005-0000-0000-00005C6E0000}"/>
    <cellStyle name="Normal 2 2 8 2 2 2 12" xfId="26869" xr:uid="{00000000-0005-0000-0000-00005D6E0000}"/>
    <cellStyle name="Normal 2 2 8 2 2 2 12 2" xfId="26870" xr:uid="{00000000-0005-0000-0000-00005E6E0000}"/>
    <cellStyle name="Normal 2 2 8 2 2 2 13" xfId="26871" xr:uid="{00000000-0005-0000-0000-00005F6E0000}"/>
    <cellStyle name="Normal 2 2 8 2 2 2 13 2" xfId="26872" xr:uid="{00000000-0005-0000-0000-0000606E0000}"/>
    <cellStyle name="Normal 2 2 8 2 2 2 14" xfId="26873" xr:uid="{00000000-0005-0000-0000-0000616E0000}"/>
    <cellStyle name="Normal 2 2 8 2 2 2 14 2" xfId="26874" xr:uid="{00000000-0005-0000-0000-0000626E0000}"/>
    <cellStyle name="Normal 2 2 8 2 2 2 15" xfId="26875" xr:uid="{00000000-0005-0000-0000-0000636E0000}"/>
    <cellStyle name="Normal 2 2 8 2 2 2 15 2" xfId="26876" xr:uid="{00000000-0005-0000-0000-0000646E0000}"/>
    <cellStyle name="Normal 2 2 8 2 2 2 16" xfId="26877" xr:uid="{00000000-0005-0000-0000-0000656E0000}"/>
    <cellStyle name="Normal 2 2 8 2 2 2 16 2" xfId="26878" xr:uid="{00000000-0005-0000-0000-0000666E0000}"/>
    <cellStyle name="Normal 2 2 8 2 2 2 17" xfId="26879" xr:uid="{00000000-0005-0000-0000-0000676E0000}"/>
    <cellStyle name="Normal 2 2 8 2 2 2 17 2" xfId="26880" xr:uid="{00000000-0005-0000-0000-0000686E0000}"/>
    <cellStyle name="Normal 2 2 8 2 2 2 18" xfId="26881" xr:uid="{00000000-0005-0000-0000-0000696E0000}"/>
    <cellStyle name="Normal 2 2 8 2 2 2 18 2" xfId="26882" xr:uid="{00000000-0005-0000-0000-00006A6E0000}"/>
    <cellStyle name="Normal 2 2 8 2 2 2 19" xfId="26883" xr:uid="{00000000-0005-0000-0000-00006B6E0000}"/>
    <cellStyle name="Normal 2 2 8 2 2 2 19 2" xfId="26884" xr:uid="{00000000-0005-0000-0000-00006C6E0000}"/>
    <cellStyle name="Normal 2 2 8 2 2 2 2" xfId="26885" xr:uid="{00000000-0005-0000-0000-00006D6E0000}"/>
    <cellStyle name="Normal 2 2 8 2 2 2 2 2" xfId="26886" xr:uid="{00000000-0005-0000-0000-00006E6E0000}"/>
    <cellStyle name="Normal 2 2 8 2 2 2 20" xfId="26887" xr:uid="{00000000-0005-0000-0000-00006F6E0000}"/>
    <cellStyle name="Normal 2 2 8 2 2 2 20 2" xfId="26888" xr:uid="{00000000-0005-0000-0000-0000706E0000}"/>
    <cellStyle name="Normal 2 2 8 2 2 2 21" xfId="26889" xr:uid="{00000000-0005-0000-0000-0000716E0000}"/>
    <cellStyle name="Normal 2 2 8 2 2 2 21 2" xfId="26890" xr:uid="{00000000-0005-0000-0000-0000726E0000}"/>
    <cellStyle name="Normal 2 2 8 2 2 2 22" xfId="26891" xr:uid="{00000000-0005-0000-0000-0000736E0000}"/>
    <cellStyle name="Normal 2 2 8 2 2 2 3" xfId="26892" xr:uid="{00000000-0005-0000-0000-0000746E0000}"/>
    <cellStyle name="Normal 2 2 8 2 2 2 3 2" xfId="26893" xr:uid="{00000000-0005-0000-0000-0000756E0000}"/>
    <cellStyle name="Normal 2 2 8 2 2 2 4" xfId="26894" xr:uid="{00000000-0005-0000-0000-0000766E0000}"/>
    <cellStyle name="Normal 2 2 8 2 2 2 4 2" xfId="26895" xr:uid="{00000000-0005-0000-0000-0000776E0000}"/>
    <cellStyle name="Normal 2 2 8 2 2 2 5" xfId="26896" xr:uid="{00000000-0005-0000-0000-0000786E0000}"/>
    <cellStyle name="Normal 2 2 8 2 2 2 5 2" xfId="26897" xr:uid="{00000000-0005-0000-0000-0000796E0000}"/>
    <cellStyle name="Normal 2 2 8 2 2 2 6" xfId="26898" xr:uid="{00000000-0005-0000-0000-00007A6E0000}"/>
    <cellStyle name="Normal 2 2 8 2 2 2 6 2" xfId="26899" xr:uid="{00000000-0005-0000-0000-00007B6E0000}"/>
    <cellStyle name="Normal 2 2 8 2 2 2 7" xfId="26900" xr:uid="{00000000-0005-0000-0000-00007C6E0000}"/>
    <cellStyle name="Normal 2 2 8 2 2 2 7 2" xfId="26901" xr:uid="{00000000-0005-0000-0000-00007D6E0000}"/>
    <cellStyle name="Normal 2 2 8 2 2 2 8" xfId="26902" xr:uid="{00000000-0005-0000-0000-00007E6E0000}"/>
    <cellStyle name="Normal 2 2 8 2 2 2 8 2" xfId="26903" xr:uid="{00000000-0005-0000-0000-00007F6E0000}"/>
    <cellStyle name="Normal 2 2 8 2 2 2 9" xfId="26904" xr:uid="{00000000-0005-0000-0000-0000806E0000}"/>
    <cellStyle name="Normal 2 2 8 2 2 2 9 2" xfId="26905" xr:uid="{00000000-0005-0000-0000-0000816E0000}"/>
    <cellStyle name="Normal 2 2 8 2 2 20" xfId="26906" xr:uid="{00000000-0005-0000-0000-0000826E0000}"/>
    <cellStyle name="Normal 2 2 8 2 2 20 2" xfId="26907" xr:uid="{00000000-0005-0000-0000-0000836E0000}"/>
    <cellStyle name="Normal 2 2 8 2 2 21" xfId="26908" xr:uid="{00000000-0005-0000-0000-0000846E0000}"/>
    <cellStyle name="Normal 2 2 8 2 2 21 2" xfId="26909" xr:uid="{00000000-0005-0000-0000-0000856E0000}"/>
    <cellStyle name="Normal 2 2 8 2 2 22" xfId="26910" xr:uid="{00000000-0005-0000-0000-0000866E0000}"/>
    <cellStyle name="Normal 2 2 8 2 2 22 2" xfId="26911" xr:uid="{00000000-0005-0000-0000-0000876E0000}"/>
    <cellStyle name="Normal 2 2 8 2 2 23" xfId="26912" xr:uid="{00000000-0005-0000-0000-0000886E0000}"/>
    <cellStyle name="Normal 2 2 8 2 2 23 2" xfId="26913" xr:uid="{00000000-0005-0000-0000-0000896E0000}"/>
    <cellStyle name="Normal 2 2 8 2 2 24" xfId="26914" xr:uid="{00000000-0005-0000-0000-00008A6E0000}"/>
    <cellStyle name="Normal 2 2 8 2 2 3" xfId="26915" xr:uid="{00000000-0005-0000-0000-00008B6E0000}"/>
    <cellStyle name="Normal 2 2 8 2 2 3 10" xfId="26916" xr:uid="{00000000-0005-0000-0000-00008C6E0000}"/>
    <cellStyle name="Normal 2 2 8 2 2 3 10 2" xfId="26917" xr:uid="{00000000-0005-0000-0000-00008D6E0000}"/>
    <cellStyle name="Normal 2 2 8 2 2 3 11" xfId="26918" xr:uid="{00000000-0005-0000-0000-00008E6E0000}"/>
    <cellStyle name="Normal 2 2 8 2 2 3 11 2" xfId="26919" xr:uid="{00000000-0005-0000-0000-00008F6E0000}"/>
    <cellStyle name="Normal 2 2 8 2 2 3 12" xfId="26920" xr:uid="{00000000-0005-0000-0000-0000906E0000}"/>
    <cellStyle name="Normal 2 2 8 2 2 3 12 2" xfId="26921" xr:uid="{00000000-0005-0000-0000-0000916E0000}"/>
    <cellStyle name="Normal 2 2 8 2 2 3 13" xfId="26922" xr:uid="{00000000-0005-0000-0000-0000926E0000}"/>
    <cellStyle name="Normal 2 2 8 2 2 3 13 2" xfId="26923" xr:uid="{00000000-0005-0000-0000-0000936E0000}"/>
    <cellStyle name="Normal 2 2 8 2 2 3 14" xfId="26924" xr:uid="{00000000-0005-0000-0000-0000946E0000}"/>
    <cellStyle name="Normal 2 2 8 2 2 3 14 2" xfId="26925" xr:uid="{00000000-0005-0000-0000-0000956E0000}"/>
    <cellStyle name="Normal 2 2 8 2 2 3 15" xfId="26926" xr:uid="{00000000-0005-0000-0000-0000966E0000}"/>
    <cellStyle name="Normal 2 2 8 2 2 3 15 2" xfId="26927" xr:uid="{00000000-0005-0000-0000-0000976E0000}"/>
    <cellStyle name="Normal 2 2 8 2 2 3 16" xfId="26928" xr:uid="{00000000-0005-0000-0000-0000986E0000}"/>
    <cellStyle name="Normal 2 2 8 2 2 3 16 2" xfId="26929" xr:uid="{00000000-0005-0000-0000-0000996E0000}"/>
    <cellStyle name="Normal 2 2 8 2 2 3 17" xfId="26930" xr:uid="{00000000-0005-0000-0000-00009A6E0000}"/>
    <cellStyle name="Normal 2 2 8 2 2 3 17 2" xfId="26931" xr:uid="{00000000-0005-0000-0000-00009B6E0000}"/>
    <cellStyle name="Normal 2 2 8 2 2 3 18" xfId="26932" xr:uid="{00000000-0005-0000-0000-00009C6E0000}"/>
    <cellStyle name="Normal 2 2 8 2 2 3 18 2" xfId="26933" xr:uid="{00000000-0005-0000-0000-00009D6E0000}"/>
    <cellStyle name="Normal 2 2 8 2 2 3 19" xfId="26934" xr:uid="{00000000-0005-0000-0000-00009E6E0000}"/>
    <cellStyle name="Normal 2 2 8 2 2 3 19 2" xfId="26935" xr:uid="{00000000-0005-0000-0000-00009F6E0000}"/>
    <cellStyle name="Normal 2 2 8 2 2 3 2" xfId="26936" xr:uid="{00000000-0005-0000-0000-0000A06E0000}"/>
    <cellStyle name="Normal 2 2 8 2 2 3 2 2" xfId="26937" xr:uid="{00000000-0005-0000-0000-0000A16E0000}"/>
    <cellStyle name="Normal 2 2 8 2 2 3 20" xfId="26938" xr:uid="{00000000-0005-0000-0000-0000A26E0000}"/>
    <cellStyle name="Normal 2 2 8 2 2 3 20 2" xfId="26939" xr:uid="{00000000-0005-0000-0000-0000A36E0000}"/>
    <cellStyle name="Normal 2 2 8 2 2 3 21" xfId="26940" xr:uid="{00000000-0005-0000-0000-0000A46E0000}"/>
    <cellStyle name="Normal 2 2 8 2 2 3 21 2" xfId="26941" xr:uid="{00000000-0005-0000-0000-0000A56E0000}"/>
    <cellStyle name="Normal 2 2 8 2 2 3 22" xfId="26942" xr:uid="{00000000-0005-0000-0000-0000A66E0000}"/>
    <cellStyle name="Normal 2 2 8 2 2 3 3" xfId="26943" xr:uid="{00000000-0005-0000-0000-0000A76E0000}"/>
    <cellStyle name="Normal 2 2 8 2 2 3 3 2" xfId="26944" xr:uid="{00000000-0005-0000-0000-0000A86E0000}"/>
    <cellStyle name="Normal 2 2 8 2 2 3 4" xfId="26945" xr:uid="{00000000-0005-0000-0000-0000A96E0000}"/>
    <cellStyle name="Normal 2 2 8 2 2 3 4 2" xfId="26946" xr:uid="{00000000-0005-0000-0000-0000AA6E0000}"/>
    <cellStyle name="Normal 2 2 8 2 2 3 5" xfId="26947" xr:uid="{00000000-0005-0000-0000-0000AB6E0000}"/>
    <cellStyle name="Normal 2 2 8 2 2 3 5 2" xfId="26948" xr:uid="{00000000-0005-0000-0000-0000AC6E0000}"/>
    <cellStyle name="Normal 2 2 8 2 2 3 6" xfId="26949" xr:uid="{00000000-0005-0000-0000-0000AD6E0000}"/>
    <cellStyle name="Normal 2 2 8 2 2 3 6 2" xfId="26950" xr:uid="{00000000-0005-0000-0000-0000AE6E0000}"/>
    <cellStyle name="Normal 2 2 8 2 2 3 7" xfId="26951" xr:uid="{00000000-0005-0000-0000-0000AF6E0000}"/>
    <cellStyle name="Normal 2 2 8 2 2 3 7 2" xfId="26952" xr:uid="{00000000-0005-0000-0000-0000B06E0000}"/>
    <cellStyle name="Normal 2 2 8 2 2 3 8" xfId="26953" xr:uid="{00000000-0005-0000-0000-0000B16E0000}"/>
    <cellStyle name="Normal 2 2 8 2 2 3 8 2" xfId="26954" xr:uid="{00000000-0005-0000-0000-0000B26E0000}"/>
    <cellStyle name="Normal 2 2 8 2 2 3 9" xfId="26955" xr:uid="{00000000-0005-0000-0000-0000B36E0000}"/>
    <cellStyle name="Normal 2 2 8 2 2 3 9 2" xfId="26956" xr:uid="{00000000-0005-0000-0000-0000B46E0000}"/>
    <cellStyle name="Normal 2 2 8 2 2 4" xfId="26957" xr:uid="{00000000-0005-0000-0000-0000B56E0000}"/>
    <cellStyle name="Normal 2 2 8 2 2 4 2" xfId="26958" xr:uid="{00000000-0005-0000-0000-0000B66E0000}"/>
    <cellStyle name="Normal 2 2 8 2 2 5" xfId="26959" xr:uid="{00000000-0005-0000-0000-0000B76E0000}"/>
    <cellStyle name="Normal 2 2 8 2 2 5 2" xfId="26960" xr:uid="{00000000-0005-0000-0000-0000B86E0000}"/>
    <cellStyle name="Normal 2 2 8 2 2 6" xfId="26961" xr:uid="{00000000-0005-0000-0000-0000B96E0000}"/>
    <cellStyle name="Normal 2 2 8 2 2 6 2" xfId="26962" xr:uid="{00000000-0005-0000-0000-0000BA6E0000}"/>
    <cellStyle name="Normal 2 2 8 2 2 7" xfId="26963" xr:uid="{00000000-0005-0000-0000-0000BB6E0000}"/>
    <cellStyle name="Normal 2 2 8 2 2 7 2" xfId="26964" xr:uid="{00000000-0005-0000-0000-0000BC6E0000}"/>
    <cellStyle name="Normal 2 2 8 2 2 8" xfId="26965" xr:uid="{00000000-0005-0000-0000-0000BD6E0000}"/>
    <cellStyle name="Normal 2 2 8 2 2 8 2" xfId="26966" xr:uid="{00000000-0005-0000-0000-0000BE6E0000}"/>
    <cellStyle name="Normal 2 2 8 2 2 9" xfId="26967" xr:uid="{00000000-0005-0000-0000-0000BF6E0000}"/>
    <cellStyle name="Normal 2 2 8 2 2 9 2" xfId="26968" xr:uid="{00000000-0005-0000-0000-0000C06E0000}"/>
    <cellStyle name="Normal 2 2 8 2 20" xfId="26969" xr:uid="{00000000-0005-0000-0000-0000C16E0000}"/>
    <cellStyle name="Normal 2 2 8 2 20 2" xfId="26970" xr:uid="{00000000-0005-0000-0000-0000C26E0000}"/>
    <cellStyle name="Normal 2 2 8 2 21" xfId="26971" xr:uid="{00000000-0005-0000-0000-0000C36E0000}"/>
    <cellStyle name="Normal 2 2 8 2 21 2" xfId="26972" xr:uid="{00000000-0005-0000-0000-0000C46E0000}"/>
    <cellStyle name="Normal 2 2 8 2 22" xfId="26973" xr:uid="{00000000-0005-0000-0000-0000C56E0000}"/>
    <cellStyle name="Normal 2 2 8 2 22 2" xfId="26974" xr:uid="{00000000-0005-0000-0000-0000C66E0000}"/>
    <cellStyle name="Normal 2 2 8 2 23" xfId="26975" xr:uid="{00000000-0005-0000-0000-0000C76E0000}"/>
    <cellStyle name="Normal 2 2 8 2 23 2" xfId="26976" xr:uid="{00000000-0005-0000-0000-0000C86E0000}"/>
    <cellStyle name="Normal 2 2 8 2 24" xfId="26977" xr:uid="{00000000-0005-0000-0000-0000C96E0000}"/>
    <cellStyle name="Normal 2 2 8 2 24 2" xfId="26978" xr:uid="{00000000-0005-0000-0000-0000CA6E0000}"/>
    <cellStyle name="Normal 2 2 8 2 25" xfId="26979" xr:uid="{00000000-0005-0000-0000-0000CB6E0000}"/>
    <cellStyle name="Normal 2 2 8 2 25 2" xfId="26980" xr:uid="{00000000-0005-0000-0000-0000CC6E0000}"/>
    <cellStyle name="Normal 2 2 8 2 26" xfId="26981" xr:uid="{00000000-0005-0000-0000-0000CD6E0000}"/>
    <cellStyle name="Normal 2 2 8 2 26 2" xfId="26982" xr:uid="{00000000-0005-0000-0000-0000CE6E0000}"/>
    <cellStyle name="Normal 2 2 8 2 27" xfId="26983" xr:uid="{00000000-0005-0000-0000-0000CF6E0000}"/>
    <cellStyle name="Normal 2 2 8 2 3" xfId="26984" xr:uid="{00000000-0005-0000-0000-0000D06E0000}"/>
    <cellStyle name="Normal 2 2 8 2 3 10" xfId="26985" xr:uid="{00000000-0005-0000-0000-0000D16E0000}"/>
    <cellStyle name="Normal 2 2 8 2 3 10 2" xfId="26986" xr:uid="{00000000-0005-0000-0000-0000D26E0000}"/>
    <cellStyle name="Normal 2 2 8 2 3 11" xfId="26987" xr:uid="{00000000-0005-0000-0000-0000D36E0000}"/>
    <cellStyle name="Normal 2 2 8 2 3 11 2" xfId="26988" xr:uid="{00000000-0005-0000-0000-0000D46E0000}"/>
    <cellStyle name="Normal 2 2 8 2 3 12" xfId="26989" xr:uid="{00000000-0005-0000-0000-0000D56E0000}"/>
    <cellStyle name="Normal 2 2 8 2 3 12 2" xfId="26990" xr:uid="{00000000-0005-0000-0000-0000D66E0000}"/>
    <cellStyle name="Normal 2 2 8 2 3 13" xfId="26991" xr:uid="{00000000-0005-0000-0000-0000D76E0000}"/>
    <cellStyle name="Normal 2 2 8 2 3 13 2" xfId="26992" xr:uid="{00000000-0005-0000-0000-0000D86E0000}"/>
    <cellStyle name="Normal 2 2 8 2 3 14" xfId="26993" xr:uid="{00000000-0005-0000-0000-0000D96E0000}"/>
    <cellStyle name="Normal 2 2 8 2 3 14 2" xfId="26994" xr:uid="{00000000-0005-0000-0000-0000DA6E0000}"/>
    <cellStyle name="Normal 2 2 8 2 3 15" xfId="26995" xr:uid="{00000000-0005-0000-0000-0000DB6E0000}"/>
    <cellStyle name="Normal 2 2 8 2 3 15 2" xfId="26996" xr:uid="{00000000-0005-0000-0000-0000DC6E0000}"/>
    <cellStyle name="Normal 2 2 8 2 3 16" xfId="26997" xr:uid="{00000000-0005-0000-0000-0000DD6E0000}"/>
    <cellStyle name="Normal 2 2 8 2 3 16 2" xfId="26998" xr:uid="{00000000-0005-0000-0000-0000DE6E0000}"/>
    <cellStyle name="Normal 2 2 8 2 3 17" xfId="26999" xr:uid="{00000000-0005-0000-0000-0000DF6E0000}"/>
    <cellStyle name="Normal 2 2 8 2 3 17 2" xfId="27000" xr:uid="{00000000-0005-0000-0000-0000E06E0000}"/>
    <cellStyle name="Normal 2 2 8 2 3 18" xfId="27001" xr:uid="{00000000-0005-0000-0000-0000E16E0000}"/>
    <cellStyle name="Normal 2 2 8 2 3 18 2" xfId="27002" xr:uid="{00000000-0005-0000-0000-0000E26E0000}"/>
    <cellStyle name="Normal 2 2 8 2 3 19" xfId="27003" xr:uid="{00000000-0005-0000-0000-0000E36E0000}"/>
    <cellStyle name="Normal 2 2 8 2 3 19 2" xfId="27004" xr:uid="{00000000-0005-0000-0000-0000E46E0000}"/>
    <cellStyle name="Normal 2 2 8 2 3 2" xfId="27005" xr:uid="{00000000-0005-0000-0000-0000E56E0000}"/>
    <cellStyle name="Normal 2 2 8 2 3 2 10" xfId="27006" xr:uid="{00000000-0005-0000-0000-0000E66E0000}"/>
    <cellStyle name="Normal 2 2 8 2 3 2 10 2" xfId="27007" xr:uid="{00000000-0005-0000-0000-0000E76E0000}"/>
    <cellStyle name="Normal 2 2 8 2 3 2 11" xfId="27008" xr:uid="{00000000-0005-0000-0000-0000E86E0000}"/>
    <cellStyle name="Normal 2 2 8 2 3 2 11 2" xfId="27009" xr:uid="{00000000-0005-0000-0000-0000E96E0000}"/>
    <cellStyle name="Normal 2 2 8 2 3 2 12" xfId="27010" xr:uid="{00000000-0005-0000-0000-0000EA6E0000}"/>
    <cellStyle name="Normal 2 2 8 2 3 2 12 2" xfId="27011" xr:uid="{00000000-0005-0000-0000-0000EB6E0000}"/>
    <cellStyle name="Normal 2 2 8 2 3 2 13" xfId="27012" xr:uid="{00000000-0005-0000-0000-0000EC6E0000}"/>
    <cellStyle name="Normal 2 2 8 2 3 2 13 2" xfId="27013" xr:uid="{00000000-0005-0000-0000-0000ED6E0000}"/>
    <cellStyle name="Normal 2 2 8 2 3 2 14" xfId="27014" xr:uid="{00000000-0005-0000-0000-0000EE6E0000}"/>
    <cellStyle name="Normal 2 2 8 2 3 2 14 2" xfId="27015" xr:uid="{00000000-0005-0000-0000-0000EF6E0000}"/>
    <cellStyle name="Normal 2 2 8 2 3 2 15" xfId="27016" xr:uid="{00000000-0005-0000-0000-0000F06E0000}"/>
    <cellStyle name="Normal 2 2 8 2 3 2 15 2" xfId="27017" xr:uid="{00000000-0005-0000-0000-0000F16E0000}"/>
    <cellStyle name="Normal 2 2 8 2 3 2 16" xfId="27018" xr:uid="{00000000-0005-0000-0000-0000F26E0000}"/>
    <cellStyle name="Normal 2 2 8 2 3 2 16 2" xfId="27019" xr:uid="{00000000-0005-0000-0000-0000F36E0000}"/>
    <cellStyle name="Normal 2 2 8 2 3 2 17" xfId="27020" xr:uid="{00000000-0005-0000-0000-0000F46E0000}"/>
    <cellStyle name="Normal 2 2 8 2 3 2 17 2" xfId="27021" xr:uid="{00000000-0005-0000-0000-0000F56E0000}"/>
    <cellStyle name="Normal 2 2 8 2 3 2 18" xfId="27022" xr:uid="{00000000-0005-0000-0000-0000F66E0000}"/>
    <cellStyle name="Normal 2 2 8 2 3 2 18 2" xfId="27023" xr:uid="{00000000-0005-0000-0000-0000F76E0000}"/>
    <cellStyle name="Normal 2 2 8 2 3 2 19" xfId="27024" xr:uid="{00000000-0005-0000-0000-0000F86E0000}"/>
    <cellStyle name="Normal 2 2 8 2 3 2 19 2" xfId="27025" xr:uid="{00000000-0005-0000-0000-0000F96E0000}"/>
    <cellStyle name="Normal 2 2 8 2 3 2 2" xfId="27026" xr:uid="{00000000-0005-0000-0000-0000FA6E0000}"/>
    <cellStyle name="Normal 2 2 8 2 3 2 2 2" xfId="27027" xr:uid="{00000000-0005-0000-0000-0000FB6E0000}"/>
    <cellStyle name="Normal 2 2 8 2 3 2 20" xfId="27028" xr:uid="{00000000-0005-0000-0000-0000FC6E0000}"/>
    <cellStyle name="Normal 2 2 8 2 3 2 20 2" xfId="27029" xr:uid="{00000000-0005-0000-0000-0000FD6E0000}"/>
    <cellStyle name="Normal 2 2 8 2 3 2 21" xfId="27030" xr:uid="{00000000-0005-0000-0000-0000FE6E0000}"/>
    <cellStyle name="Normal 2 2 8 2 3 2 21 2" xfId="27031" xr:uid="{00000000-0005-0000-0000-0000FF6E0000}"/>
    <cellStyle name="Normal 2 2 8 2 3 2 22" xfId="27032" xr:uid="{00000000-0005-0000-0000-0000006F0000}"/>
    <cellStyle name="Normal 2 2 8 2 3 2 3" xfId="27033" xr:uid="{00000000-0005-0000-0000-0000016F0000}"/>
    <cellStyle name="Normal 2 2 8 2 3 2 3 2" xfId="27034" xr:uid="{00000000-0005-0000-0000-0000026F0000}"/>
    <cellStyle name="Normal 2 2 8 2 3 2 4" xfId="27035" xr:uid="{00000000-0005-0000-0000-0000036F0000}"/>
    <cellStyle name="Normal 2 2 8 2 3 2 4 2" xfId="27036" xr:uid="{00000000-0005-0000-0000-0000046F0000}"/>
    <cellStyle name="Normal 2 2 8 2 3 2 5" xfId="27037" xr:uid="{00000000-0005-0000-0000-0000056F0000}"/>
    <cellStyle name="Normal 2 2 8 2 3 2 5 2" xfId="27038" xr:uid="{00000000-0005-0000-0000-0000066F0000}"/>
    <cellStyle name="Normal 2 2 8 2 3 2 6" xfId="27039" xr:uid="{00000000-0005-0000-0000-0000076F0000}"/>
    <cellStyle name="Normal 2 2 8 2 3 2 6 2" xfId="27040" xr:uid="{00000000-0005-0000-0000-0000086F0000}"/>
    <cellStyle name="Normal 2 2 8 2 3 2 7" xfId="27041" xr:uid="{00000000-0005-0000-0000-0000096F0000}"/>
    <cellStyle name="Normal 2 2 8 2 3 2 7 2" xfId="27042" xr:uid="{00000000-0005-0000-0000-00000A6F0000}"/>
    <cellStyle name="Normal 2 2 8 2 3 2 8" xfId="27043" xr:uid="{00000000-0005-0000-0000-00000B6F0000}"/>
    <cellStyle name="Normal 2 2 8 2 3 2 8 2" xfId="27044" xr:uid="{00000000-0005-0000-0000-00000C6F0000}"/>
    <cellStyle name="Normal 2 2 8 2 3 2 9" xfId="27045" xr:uid="{00000000-0005-0000-0000-00000D6F0000}"/>
    <cellStyle name="Normal 2 2 8 2 3 2 9 2" xfId="27046" xr:uid="{00000000-0005-0000-0000-00000E6F0000}"/>
    <cellStyle name="Normal 2 2 8 2 3 20" xfId="27047" xr:uid="{00000000-0005-0000-0000-00000F6F0000}"/>
    <cellStyle name="Normal 2 2 8 2 3 20 2" xfId="27048" xr:uid="{00000000-0005-0000-0000-0000106F0000}"/>
    <cellStyle name="Normal 2 2 8 2 3 21" xfId="27049" xr:uid="{00000000-0005-0000-0000-0000116F0000}"/>
    <cellStyle name="Normal 2 2 8 2 3 21 2" xfId="27050" xr:uid="{00000000-0005-0000-0000-0000126F0000}"/>
    <cellStyle name="Normal 2 2 8 2 3 22" xfId="27051" xr:uid="{00000000-0005-0000-0000-0000136F0000}"/>
    <cellStyle name="Normal 2 2 8 2 3 22 2" xfId="27052" xr:uid="{00000000-0005-0000-0000-0000146F0000}"/>
    <cellStyle name="Normal 2 2 8 2 3 23" xfId="27053" xr:uid="{00000000-0005-0000-0000-0000156F0000}"/>
    <cellStyle name="Normal 2 2 8 2 3 23 2" xfId="27054" xr:uid="{00000000-0005-0000-0000-0000166F0000}"/>
    <cellStyle name="Normal 2 2 8 2 3 24" xfId="27055" xr:uid="{00000000-0005-0000-0000-0000176F0000}"/>
    <cellStyle name="Normal 2 2 8 2 3 3" xfId="27056" xr:uid="{00000000-0005-0000-0000-0000186F0000}"/>
    <cellStyle name="Normal 2 2 8 2 3 3 10" xfId="27057" xr:uid="{00000000-0005-0000-0000-0000196F0000}"/>
    <cellStyle name="Normal 2 2 8 2 3 3 10 2" xfId="27058" xr:uid="{00000000-0005-0000-0000-00001A6F0000}"/>
    <cellStyle name="Normal 2 2 8 2 3 3 11" xfId="27059" xr:uid="{00000000-0005-0000-0000-00001B6F0000}"/>
    <cellStyle name="Normal 2 2 8 2 3 3 11 2" xfId="27060" xr:uid="{00000000-0005-0000-0000-00001C6F0000}"/>
    <cellStyle name="Normal 2 2 8 2 3 3 12" xfId="27061" xr:uid="{00000000-0005-0000-0000-00001D6F0000}"/>
    <cellStyle name="Normal 2 2 8 2 3 3 12 2" xfId="27062" xr:uid="{00000000-0005-0000-0000-00001E6F0000}"/>
    <cellStyle name="Normal 2 2 8 2 3 3 13" xfId="27063" xr:uid="{00000000-0005-0000-0000-00001F6F0000}"/>
    <cellStyle name="Normal 2 2 8 2 3 3 13 2" xfId="27064" xr:uid="{00000000-0005-0000-0000-0000206F0000}"/>
    <cellStyle name="Normal 2 2 8 2 3 3 14" xfId="27065" xr:uid="{00000000-0005-0000-0000-0000216F0000}"/>
    <cellStyle name="Normal 2 2 8 2 3 3 14 2" xfId="27066" xr:uid="{00000000-0005-0000-0000-0000226F0000}"/>
    <cellStyle name="Normal 2 2 8 2 3 3 15" xfId="27067" xr:uid="{00000000-0005-0000-0000-0000236F0000}"/>
    <cellStyle name="Normal 2 2 8 2 3 3 15 2" xfId="27068" xr:uid="{00000000-0005-0000-0000-0000246F0000}"/>
    <cellStyle name="Normal 2 2 8 2 3 3 16" xfId="27069" xr:uid="{00000000-0005-0000-0000-0000256F0000}"/>
    <cellStyle name="Normal 2 2 8 2 3 3 16 2" xfId="27070" xr:uid="{00000000-0005-0000-0000-0000266F0000}"/>
    <cellStyle name="Normal 2 2 8 2 3 3 17" xfId="27071" xr:uid="{00000000-0005-0000-0000-0000276F0000}"/>
    <cellStyle name="Normal 2 2 8 2 3 3 17 2" xfId="27072" xr:uid="{00000000-0005-0000-0000-0000286F0000}"/>
    <cellStyle name="Normal 2 2 8 2 3 3 18" xfId="27073" xr:uid="{00000000-0005-0000-0000-0000296F0000}"/>
    <cellStyle name="Normal 2 2 8 2 3 3 18 2" xfId="27074" xr:uid="{00000000-0005-0000-0000-00002A6F0000}"/>
    <cellStyle name="Normal 2 2 8 2 3 3 19" xfId="27075" xr:uid="{00000000-0005-0000-0000-00002B6F0000}"/>
    <cellStyle name="Normal 2 2 8 2 3 3 19 2" xfId="27076" xr:uid="{00000000-0005-0000-0000-00002C6F0000}"/>
    <cellStyle name="Normal 2 2 8 2 3 3 2" xfId="27077" xr:uid="{00000000-0005-0000-0000-00002D6F0000}"/>
    <cellStyle name="Normal 2 2 8 2 3 3 2 2" xfId="27078" xr:uid="{00000000-0005-0000-0000-00002E6F0000}"/>
    <cellStyle name="Normal 2 2 8 2 3 3 20" xfId="27079" xr:uid="{00000000-0005-0000-0000-00002F6F0000}"/>
    <cellStyle name="Normal 2 2 8 2 3 3 20 2" xfId="27080" xr:uid="{00000000-0005-0000-0000-0000306F0000}"/>
    <cellStyle name="Normal 2 2 8 2 3 3 21" xfId="27081" xr:uid="{00000000-0005-0000-0000-0000316F0000}"/>
    <cellStyle name="Normal 2 2 8 2 3 3 21 2" xfId="27082" xr:uid="{00000000-0005-0000-0000-0000326F0000}"/>
    <cellStyle name="Normal 2 2 8 2 3 3 22" xfId="27083" xr:uid="{00000000-0005-0000-0000-0000336F0000}"/>
    <cellStyle name="Normal 2 2 8 2 3 3 3" xfId="27084" xr:uid="{00000000-0005-0000-0000-0000346F0000}"/>
    <cellStyle name="Normal 2 2 8 2 3 3 3 2" xfId="27085" xr:uid="{00000000-0005-0000-0000-0000356F0000}"/>
    <cellStyle name="Normal 2 2 8 2 3 3 4" xfId="27086" xr:uid="{00000000-0005-0000-0000-0000366F0000}"/>
    <cellStyle name="Normal 2 2 8 2 3 3 4 2" xfId="27087" xr:uid="{00000000-0005-0000-0000-0000376F0000}"/>
    <cellStyle name="Normal 2 2 8 2 3 3 5" xfId="27088" xr:uid="{00000000-0005-0000-0000-0000386F0000}"/>
    <cellStyle name="Normal 2 2 8 2 3 3 5 2" xfId="27089" xr:uid="{00000000-0005-0000-0000-0000396F0000}"/>
    <cellStyle name="Normal 2 2 8 2 3 3 6" xfId="27090" xr:uid="{00000000-0005-0000-0000-00003A6F0000}"/>
    <cellStyle name="Normal 2 2 8 2 3 3 6 2" xfId="27091" xr:uid="{00000000-0005-0000-0000-00003B6F0000}"/>
    <cellStyle name="Normal 2 2 8 2 3 3 7" xfId="27092" xr:uid="{00000000-0005-0000-0000-00003C6F0000}"/>
    <cellStyle name="Normal 2 2 8 2 3 3 7 2" xfId="27093" xr:uid="{00000000-0005-0000-0000-00003D6F0000}"/>
    <cellStyle name="Normal 2 2 8 2 3 3 8" xfId="27094" xr:uid="{00000000-0005-0000-0000-00003E6F0000}"/>
    <cellStyle name="Normal 2 2 8 2 3 3 8 2" xfId="27095" xr:uid="{00000000-0005-0000-0000-00003F6F0000}"/>
    <cellStyle name="Normal 2 2 8 2 3 3 9" xfId="27096" xr:uid="{00000000-0005-0000-0000-0000406F0000}"/>
    <cellStyle name="Normal 2 2 8 2 3 3 9 2" xfId="27097" xr:uid="{00000000-0005-0000-0000-0000416F0000}"/>
    <cellStyle name="Normal 2 2 8 2 3 4" xfId="27098" xr:uid="{00000000-0005-0000-0000-0000426F0000}"/>
    <cellStyle name="Normal 2 2 8 2 3 4 2" xfId="27099" xr:uid="{00000000-0005-0000-0000-0000436F0000}"/>
    <cellStyle name="Normal 2 2 8 2 3 5" xfId="27100" xr:uid="{00000000-0005-0000-0000-0000446F0000}"/>
    <cellStyle name="Normal 2 2 8 2 3 5 2" xfId="27101" xr:uid="{00000000-0005-0000-0000-0000456F0000}"/>
    <cellStyle name="Normal 2 2 8 2 3 6" xfId="27102" xr:uid="{00000000-0005-0000-0000-0000466F0000}"/>
    <cellStyle name="Normal 2 2 8 2 3 6 2" xfId="27103" xr:uid="{00000000-0005-0000-0000-0000476F0000}"/>
    <cellStyle name="Normal 2 2 8 2 3 7" xfId="27104" xr:uid="{00000000-0005-0000-0000-0000486F0000}"/>
    <cellStyle name="Normal 2 2 8 2 3 7 2" xfId="27105" xr:uid="{00000000-0005-0000-0000-0000496F0000}"/>
    <cellStyle name="Normal 2 2 8 2 3 8" xfId="27106" xr:uid="{00000000-0005-0000-0000-00004A6F0000}"/>
    <cellStyle name="Normal 2 2 8 2 3 8 2" xfId="27107" xr:uid="{00000000-0005-0000-0000-00004B6F0000}"/>
    <cellStyle name="Normal 2 2 8 2 3 9" xfId="27108" xr:uid="{00000000-0005-0000-0000-00004C6F0000}"/>
    <cellStyle name="Normal 2 2 8 2 3 9 2" xfId="27109" xr:uid="{00000000-0005-0000-0000-00004D6F0000}"/>
    <cellStyle name="Normal 2 2 8 2 4" xfId="27110" xr:uid="{00000000-0005-0000-0000-00004E6F0000}"/>
    <cellStyle name="Normal 2 2 8 2 4 10" xfId="27111" xr:uid="{00000000-0005-0000-0000-00004F6F0000}"/>
    <cellStyle name="Normal 2 2 8 2 4 10 2" xfId="27112" xr:uid="{00000000-0005-0000-0000-0000506F0000}"/>
    <cellStyle name="Normal 2 2 8 2 4 11" xfId="27113" xr:uid="{00000000-0005-0000-0000-0000516F0000}"/>
    <cellStyle name="Normal 2 2 8 2 4 11 2" xfId="27114" xr:uid="{00000000-0005-0000-0000-0000526F0000}"/>
    <cellStyle name="Normal 2 2 8 2 4 12" xfId="27115" xr:uid="{00000000-0005-0000-0000-0000536F0000}"/>
    <cellStyle name="Normal 2 2 8 2 4 12 2" xfId="27116" xr:uid="{00000000-0005-0000-0000-0000546F0000}"/>
    <cellStyle name="Normal 2 2 8 2 4 13" xfId="27117" xr:uid="{00000000-0005-0000-0000-0000556F0000}"/>
    <cellStyle name="Normal 2 2 8 2 4 13 2" xfId="27118" xr:uid="{00000000-0005-0000-0000-0000566F0000}"/>
    <cellStyle name="Normal 2 2 8 2 4 14" xfId="27119" xr:uid="{00000000-0005-0000-0000-0000576F0000}"/>
    <cellStyle name="Normal 2 2 8 2 4 14 2" xfId="27120" xr:uid="{00000000-0005-0000-0000-0000586F0000}"/>
    <cellStyle name="Normal 2 2 8 2 4 15" xfId="27121" xr:uid="{00000000-0005-0000-0000-0000596F0000}"/>
    <cellStyle name="Normal 2 2 8 2 4 15 2" xfId="27122" xr:uid="{00000000-0005-0000-0000-00005A6F0000}"/>
    <cellStyle name="Normal 2 2 8 2 4 16" xfId="27123" xr:uid="{00000000-0005-0000-0000-00005B6F0000}"/>
    <cellStyle name="Normal 2 2 8 2 4 16 2" xfId="27124" xr:uid="{00000000-0005-0000-0000-00005C6F0000}"/>
    <cellStyle name="Normal 2 2 8 2 4 17" xfId="27125" xr:uid="{00000000-0005-0000-0000-00005D6F0000}"/>
    <cellStyle name="Normal 2 2 8 2 4 17 2" xfId="27126" xr:uid="{00000000-0005-0000-0000-00005E6F0000}"/>
    <cellStyle name="Normal 2 2 8 2 4 18" xfId="27127" xr:uid="{00000000-0005-0000-0000-00005F6F0000}"/>
    <cellStyle name="Normal 2 2 8 2 4 18 2" xfId="27128" xr:uid="{00000000-0005-0000-0000-0000606F0000}"/>
    <cellStyle name="Normal 2 2 8 2 4 19" xfId="27129" xr:uid="{00000000-0005-0000-0000-0000616F0000}"/>
    <cellStyle name="Normal 2 2 8 2 4 19 2" xfId="27130" xr:uid="{00000000-0005-0000-0000-0000626F0000}"/>
    <cellStyle name="Normal 2 2 8 2 4 2" xfId="27131" xr:uid="{00000000-0005-0000-0000-0000636F0000}"/>
    <cellStyle name="Normal 2 2 8 2 4 2 10" xfId="27132" xr:uid="{00000000-0005-0000-0000-0000646F0000}"/>
    <cellStyle name="Normal 2 2 8 2 4 2 10 2" xfId="27133" xr:uid="{00000000-0005-0000-0000-0000656F0000}"/>
    <cellStyle name="Normal 2 2 8 2 4 2 11" xfId="27134" xr:uid="{00000000-0005-0000-0000-0000666F0000}"/>
    <cellStyle name="Normal 2 2 8 2 4 2 11 2" xfId="27135" xr:uid="{00000000-0005-0000-0000-0000676F0000}"/>
    <cellStyle name="Normal 2 2 8 2 4 2 12" xfId="27136" xr:uid="{00000000-0005-0000-0000-0000686F0000}"/>
    <cellStyle name="Normal 2 2 8 2 4 2 12 2" xfId="27137" xr:uid="{00000000-0005-0000-0000-0000696F0000}"/>
    <cellStyle name="Normal 2 2 8 2 4 2 13" xfId="27138" xr:uid="{00000000-0005-0000-0000-00006A6F0000}"/>
    <cellStyle name="Normal 2 2 8 2 4 2 13 2" xfId="27139" xr:uid="{00000000-0005-0000-0000-00006B6F0000}"/>
    <cellStyle name="Normal 2 2 8 2 4 2 14" xfId="27140" xr:uid="{00000000-0005-0000-0000-00006C6F0000}"/>
    <cellStyle name="Normal 2 2 8 2 4 2 14 2" xfId="27141" xr:uid="{00000000-0005-0000-0000-00006D6F0000}"/>
    <cellStyle name="Normal 2 2 8 2 4 2 15" xfId="27142" xr:uid="{00000000-0005-0000-0000-00006E6F0000}"/>
    <cellStyle name="Normal 2 2 8 2 4 2 15 2" xfId="27143" xr:uid="{00000000-0005-0000-0000-00006F6F0000}"/>
    <cellStyle name="Normal 2 2 8 2 4 2 16" xfId="27144" xr:uid="{00000000-0005-0000-0000-0000706F0000}"/>
    <cellStyle name="Normal 2 2 8 2 4 2 16 2" xfId="27145" xr:uid="{00000000-0005-0000-0000-0000716F0000}"/>
    <cellStyle name="Normal 2 2 8 2 4 2 17" xfId="27146" xr:uid="{00000000-0005-0000-0000-0000726F0000}"/>
    <cellStyle name="Normal 2 2 8 2 4 2 17 2" xfId="27147" xr:uid="{00000000-0005-0000-0000-0000736F0000}"/>
    <cellStyle name="Normal 2 2 8 2 4 2 18" xfId="27148" xr:uid="{00000000-0005-0000-0000-0000746F0000}"/>
    <cellStyle name="Normal 2 2 8 2 4 2 18 2" xfId="27149" xr:uid="{00000000-0005-0000-0000-0000756F0000}"/>
    <cellStyle name="Normal 2 2 8 2 4 2 19" xfId="27150" xr:uid="{00000000-0005-0000-0000-0000766F0000}"/>
    <cellStyle name="Normal 2 2 8 2 4 2 19 2" xfId="27151" xr:uid="{00000000-0005-0000-0000-0000776F0000}"/>
    <cellStyle name="Normal 2 2 8 2 4 2 2" xfId="27152" xr:uid="{00000000-0005-0000-0000-0000786F0000}"/>
    <cellStyle name="Normal 2 2 8 2 4 2 2 2" xfId="27153" xr:uid="{00000000-0005-0000-0000-0000796F0000}"/>
    <cellStyle name="Normal 2 2 8 2 4 2 20" xfId="27154" xr:uid="{00000000-0005-0000-0000-00007A6F0000}"/>
    <cellStyle name="Normal 2 2 8 2 4 2 20 2" xfId="27155" xr:uid="{00000000-0005-0000-0000-00007B6F0000}"/>
    <cellStyle name="Normal 2 2 8 2 4 2 21" xfId="27156" xr:uid="{00000000-0005-0000-0000-00007C6F0000}"/>
    <cellStyle name="Normal 2 2 8 2 4 2 21 2" xfId="27157" xr:uid="{00000000-0005-0000-0000-00007D6F0000}"/>
    <cellStyle name="Normal 2 2 8 2 4 2 22" xfId="27158" xr:uid="{00000000-0005-0000-0000-00007E6F0000}"/>
    <cellStyle name="Normal 2 2 8 2 4 2 3" xfId="27159" xr:uid="{00000000-0005-0000-0000-00007F6F0000}"/>
    <cellStyle name="Normal 2 2 8 2 4 2 3 2" xfId="27160" xr:uid="{00000000-0005-0000-0000-0000806F0000}"/>
    <cellStyle name="Normal 2 2 8 2 4 2 4" xfId="27161" xr:uid="{00000000-0005-0000-0000-0000816F0000}"/>
    <cellStyle name="Normal 2 2 8 2 4 2 4 2" xfId="27162" xr:uid="{00000000-0005-0000-0000-0000826F0000}"/>
    <cellStyle name="Normal 2 2 8 2 4 2 5" xfId="27163" xr:uid="{00000000-0005-0000-0000-0000836F0000}"/>
    <cellStyle name="Normal 2 2 8 2 4 2 5 2" xfId="27164" xr:uid="{00000000-0005-0000-0000-0000846F0000}"/>
    <cellStyle name="Normal 2 2 8 2 4 2 6" xfId="27165" xr:uid="{00000000-0005-0000-0000-0000856F0000}"/>
    <cellStyle name="Normal 2 2 8 2 4 2 6 2" xfId="27166" xr:uid="{00000000-0005-0000-0000-0000866F0000}"/>
    <cellStyle name="Normal 2 2 8 2 4 2 7" xfId="27167" xr:uid="{00000000-0005-0000-0000-0000876F0000}"/>
    <cellStyle name="Normal 2 2 8 2 4 2 7 2" xfId="27168" xr:uid="{00000000-0005-0000-0000-0000886F0000}"/>
    <cellStyle name="Normal 2 2 8 2 4 2 8" xfId="27169" xr:uid="{00000000-0005-0000-0000-0000896F0000}"/>
    <cellStyle name="Normal 2 2 8 2 4 2 8 2" xfId="27170" xr:uid="{00000000-0005-0000-0000-00008A6F0000}"/>
    <cellStyle name="Normal 2 2 8 2 4 2 9" xfId="27171" xr:uid="{00000000-0005-0000-0000-00008B6F0000}"/>
    <cellStyle name="Normal 2 2 8 2 4 2 9 2" xfId="27172" xr:uid="{00000000-0005-0000-0000-00008C6F0000}"/>
    <cellStyle name="Normal 2 2 8 2 4 20" xfId="27173" xr:uid="{00000000-0005-0000-0000-00008D6F0000}"/>
    <cellStyle name="Normal 2 2 8 2 4 20 2" xfId="27174" xr:uid="{00000000-0005-0000-0000-00008E6F0000}"/>
    <cellStyle name="Normal 2 2 8 2 4 21" xfId="27175" xr:uid="{00000000-0005-0000-0000-00008F6F0000}"/>
    <cellStyle name="Normal 2 2 8 2 4 21 2" xfId="27176" xr:uid="{00000000-0005-0000-0000-0000906F0000}"/>
    <cellStyle name="Normal 2 2 8 2 4 22" xfId="27177" xr:uid="{00000000-0005-0000-0000-0000916F0000}"/>
    <cellStyle name="Normal 2 2 8 2 4 22 2" xfId="27178" xr:uid="{00000000-0005-0000-0000-0000926F0000}"/>
    <cellStyle name="Normal 2 2 8 2 4 23" xfId="27179" xr:uid="{00000000-0005-0000-0000-0000936F0000}"/>
    <cellStyle name="Normal 2 2 8 2 4 23 2" xfId="27180" xr:uid="{00000000-0005-0000-0000-0000946F0000}"/>
    <cellStyle name="Normal 2 2 8 2 4 24" xfId="27181" xr:uid="{00000000-0005-0000-0000-0000956F0000}"/>
    <cellStyle name="Normal 2 2 8 2 4 3" xfId="27182" xr:uid="{00000000-0005-0000-0000-0000966F0000}"/>
    <cellStyle name="Normal 2 2 8 2 4 3 10" xfId="27183" xr:uid="{00000000-0005-0000-0000-0000976F0000}"/>
    <cellStyle name="Normal 2 2 8 2 4 3 10 2" xfId="27184" xr:uid="{00000000-0005-0000-0000-0000986F0000}"/>
    <cellStyle name="Normal 2 2 8 2 4 3 11" xfId="27185" xr:uid="{00000000-0005-0000-0000-0000996F0000}"/>
    <cellStyle name="Normal 2 2 8 2 4 3 11 2" xfId="27186" xr:uid="{00000000-0005-0000-0000-00009A6F0000}"/>
    <cellStyle name="Normal 2 2 8 2 4 3 12" xfId="27187" xr:uid="{00000000-0005-0000-0000-00009B6F0000}"/>
    <cellStyle name="Normal 2 2 8 2 4 3 12 2" xfId="27188" xr:uid="{00000000-0005-0000-0000-00009C6F0000}"/>
    <cellStyle name="Normal 2 2 8 2 4 3 13" xfId="27189" xr:uid="{00000000-0005-0000-0000-00009D6F0000}"/>
    <cellStyle name="Normal 2 2 8 2 4 3 13 2" xfId="27190" xr:uid="{00000000-0005-0000-0000-00009E6F0000}"/>
    <cellStyle name="Normal 2 2 8 2 4 3 14" xfId="27191" xr:uid="{00000000-0005-0000-0000-00009F6F0000}"/>
    <cellStyle name="Normal 2 2 8 2 4 3 14 2" xfId="27192" xr:uid="{00000000-0005-0000-0000-0000A06F0000}"/>
    <cellStyle name="Normal 2 2 8 2 4 3 15" xfId="27193" xr:uid="{00000000-0005-0000-0000-0000A16F0000}"/>
    <cellStyle name="Normal 2 2 8 2 4 3 15 2" xfId="27194" xr:uid="{00000000-0005-0000-0000-0000A26F0000}"/>
    <cellStyle name="Normal 2 2 8 2 4 3 16" xfId="27195" xr:uid="{00000000-0005-0000-0000-0000A36F0000}"/>
    <cellStyle name="Normal 2 2 8 2 4 3 16 2" xfId="27196" xr:uid="{00000000-0005-0000-0000-0000A46F0000}"/>
    <cellStyle name="Normal 2 2 8 2 4 3 17" xfId="27197" xr:uid="{00000000-0005-0000-0000-0000A56F0000}"/>
    <cellStyle name="Normal 2 2 8 2 4 3 17 2" xfId="27198" xr:uid="{00000000-0005-0000-0000-0000A66F0000}"/>
    <cellStyle name="Normal 2 2 8 2 4 3 18" xfId="27199" xr:uid="{00000000-0005-0000-0000-0000A76F0000}"/>
    <cellStyle name="Normal 2 2 8 2 4 3 18 2" xfId="27200" xr:uid="{00000000-0005-0000-0000-0000A86F0000}"/>
    <cellStyle name="Normal 2 2 8 2 4 3 19" xfId="27201" xr:uid="{00000000-0005-0000-0000-0000A96F0000}"/>
    <cellStyle name="Normal 2 2 8 2 4 3 19 2" xfId="27202" xr:uid="{00000000-0005-0000-0000-0000AA6F0000}"/>
    <cellStyle name="Normal 2 2 8 2 4 3 2" xfId="27203" xr:uid="{00000000-0005-0000-0000-0000AB6F0000}"/>
    <cellStyle name="Normal 2 2 8 2 4 3 2 2" xfId="27204" xr:uid="{00000000-0005-0000-0000-0000AC6F0000}"/>
    <cellStyle name="Normal 2 2 8 2 4 3 20" xfId="27205" xr:uid="{00000000-0005-0000-0000-0000AD6F0000}"/>
    <cellStyle name="Normal 2 2 8 2 4 3 20 2" xfId="27206" xr:uid="{00000000-0005-0000-0000-0000AE6F0000}"/>
    <cellStyle name="Normal 2 2 8 2 4 3 21" xfId="27207" xr:uid="{00000000-0005-0000-0000-0000AF6F0000}"/>
    <cellStyle name="Normal 2 2 8 2 4 3 21 2" xfId="27208" xr:uid="{00000000-0005-0000-0000-0000B06F0000}"/>
    <cellStyle name="Normal 2 2 8 2 4 3 22" xfId="27209" xr:uid="{00000000-0005-0000-0000-0000B16F0000}"/>
    <cellStyle name="Normal 2 2 8 2 4 3 3" xfId="27210" xr:uid="{00000000-0005-0000-0000-0000B26F0000}"/>
    <cellStyle name="Normal 2 2 8 2 4 3 3 2" xfId="27211" xr:uid="{00000000-0005-0000-0000-0000B36F0000}"/>
    <cellStyle name="Normal 2 2 8 2 4 3 4" xfId="27212" xr:uid="{00000000-0005-0000-0000-0000B46F0000}"/>
    <cellStyle name="Normal 2 2 8 2 4 3 4 2" xfId="27213" xr:uid="{00000000-0005-0000-0000-0000B56F0000}"/>
    <cellStyle name="Normal 2 2 8 2 4 3 5" xfId="27214" xr:uid="{00000000-0005-0000-0000-0000B66F0000}"/>
    <cellStyle name="Normal 2 2 8 2 4 3 5 2" xfId="27215" xr:uid="{00000000-0005-0000-0000-0000B76F0000}"/>
    <cellStyle name="Normal 2 2 8 2 4 3 6" xfId="27216" xr:uid="{00000000-0005-0000-0000-0000B86F0000}"/>
    <cellStyle name="Normal 2 2 8 2 4 3 6 2" xfId="27217" xr:uid="{00000000-0005-0000-0000-0000B96F0000}"/>
    <cellStyle name="Normal 2 2 8 2 4 3 7" xfId="27218" xr:uid="{00000000-0005-0000-0000-0000BA6F0000}"/>
    <cellStyle name="Normal 2 2 8 2 4 3 7 2" xfId="27219" xr:uid="{00000000-0005-0000-0000-0000BB6F0000}"/>
    <cellStyle name="Normal 2 2 8 2 4 3 8" xfId="27220" xr:uid="{00000000-0005-0000-0000-0000BC6F0000}"/>
    <cellStyle name="Normal 2 2 8 2 4 3 8 2" xfId="27221" xr:uid="{00000000-0005-0000-0000-0000BD6F0000}"/>
    <cellStyle name="Normal 2 2 8 2 4 3 9" xfId="27222" xr:uid="{00000000-0005-0000-0000-0000BE6F0000}"/>
    <cellStyle name="Normal 2 2 8 2 4 3 9 2" xfId="27223" xr:uid="{00000000-0005-0000-0000-0000BF6F0000}"/>
    <cellStyle name="Normal 2 2 8 2 4 4" xfId="27224" xr:uid="{00000000-0005-0000-0000-0000C06F0000}"/>
    <cellStyle name="Normal 2 2 8 2 4 4 2" xfId="27225" xr:uid="{00000000-0005-0000-0000-0000C16F0000}"/>
    <cellStyle name="Normal 2 2 8 2 4 5" xfId="27226" xr:uid="{00000000-0005-0000-0000-0000C26F0000}"/>
    <cellStyle name="Normal 2 2 8 2 4 5 2" xfId="27227" xr:uid="{00000000-0005-0000-0000-0000C36F0000}"/>
    <cellStyle name="Normal 2 2 8 2 4 6" xfId="27228" xr:uid="{00000000-0005-0000-0000-0000C46F0000}"/>
    <cellStyle name="Normal 2 2 8 2 4 6 2" xfId="27229" xr:uid="{00000000-0005-0000-0000-0000C56F0000}"/>
    <cellStyle name="Normal 2 2 8 2 4 7" xfId="27230" xr:uid="{00000000-0005-0000-0000-0000C66F0000}"/>
    <cellStyle name="Normal 2 2 8 2 4 7 2" xfId="27231" xr:uid="{00000000-0005-0000-0000-0000C76F0000}"/>
    <cellStyle name="Normal 2 2 8 2 4 8" xfId="27232" xr:uid="{00000000-0005-0000-0000-0000C86F0000}"/>
    <cellStyle name="Normal 2 2 8 2 4 8 2" xfId="27233" xr:uid="{00000000-0005-0000-0000-0000C96F0000}"/>
    <cellStyle name="Normal 2 2 8 2 4 9" xfId="27234" xr:uid="{00000000-0005-0000-0000-0000CA6F0000}"/>
    <cellStyle name="Normal 2 2 8 2 4 9 2" xfId="27235" xr:uid="{00000000-0005-0000-0000-0000CB6F0000}"/>
    <cellStyle name="Normal 2 2 8 2 5" xfId="27236" xr:uid="{00000000-0005-0000-0000-0000CC6F0000}"/>
    <cellStyle name="Normal 2 2 8 2 5 10" xfId="27237" xr:uid="{00000000-0005-0000-0000-0000CD6F0000}"/>
    <cellStyle name="Normal 2 2 8 2 5 10 2" xfId="27238" xr:uid="{00000000-0005-0000-0000-0000CE6F0000}"/>
    <cellStyle name="Normal 2 2 8 2 5 11" xfId="27239" xr:uid="{00000000-0005-0000-0000-0000CF6F0000}"/>
    <cellStyle name="Normal 2 2 8 2 5 11 2" xfId="27240" xr:uid="{00000000-0005-0000-0000-0000D06F0000}"/>
    <cellStyle name="Normal 2 2 8 2 5 12" xfId="27241" xr:uid="{00000000-0005-0000-0000-0000D16F0000}"/>
    <cellStyle name="Normal 2 2 8 2 5 12 2" xfId="27242" xr:uid="{00000000-0005-0000-0000-0000D26F0000}"/>
    <cellStyle name="Normal 2 2 8 2 5 13" xfId="27243" xr:uid="{00000000-0005-0000-0000-0000D36F0000}"/>
    <cellStyle name="Normal 2 2 8 2 5 13 2" xfId="27244" xr:uid="{00000000-0005-0000-0000-0000D46F0000}"/>
    <cellStyle name="Normal 2 2 8 2 5 14" xfId="27245" xr:uid="{00000000-0005-0000-0000-0000D56F0000}"/>
    <cellStyle name="Normal 2 2 8 2 5 14 2" xfId="27246" xr:uid="{00000000-0005-0000-0000-0000D66F0000}"/>
    <cellStyle name="Normal 2 2 8 2 5 15" xfId="27247" xr:uid="{00000000-0005-0000-0000-0000D76F0000}"/>
    <cellStyle name="Normal 2 2 8 2 5 15 2" xfId="27248" xr:uid="{00000000-0005-0000-0000-0000D86F0000}"/>
    <cellStyle name="Normal 2 2 8 2 5 16" xfId="27249" xr:uid="{00000000-0005-0000-0000-0000D96F0000}"/>
    <cellStyle name="Normal 2 2 8 2 5 16 2" xfId="27250" xr:uid="{00000000-0005-0000-0000-0000DA6F0000}"/>
    <cellStyle name="Normal 2 2 8 2 5 17" xfId="27251" xr:uid="{00000000-0005-0000-0000-0000DB6F0000}"/>
    <cellStyle name="Normal 2 2 8 2 5 17 2" xfId="27252" xr:uid="{00000000-0005-0000-0000-0000DC6F0000}"/>
    <cellStyle name="Normal 2 2 8 2 5 18" xfId="27253" xr:uid="{00000000-0005-0000-0000-0000DD6F0000}"/>
    <cellStyle name="Normal 2 2 8 2 5 18 2" xfId="27254" xr:uid="{00000000-0005-0000-0000-0000DE6F0000}"/>
    <cellStyle name="Normal 2 2 8 2 5 19" xfId="27255" xr:uid="{00000000-0005-0000-0000-0000DF6F0000}"/>
    <cellStyle name="Normal 2 2 8 2 5 19 2" xfId="27256" xr:uid="{00000000-0005-0000-0000-0000E06F0000}"/>
    <cellStyle name="Normal 2 2 8 2 5 2" xfId="27257" xr:uid="{00000000-0005-0000-0000-0000E16F0000}"/>
    <cellStyle name="Normal 2 2 8 2 5 2 2" xfId="27258" xr:uid="{00000000-0005-0000-0000-0000E26F0000}"/>
    <cellStyle name="Normal 2 2 8 2 5 20" xfId="27259" xr:uid="{00000000-0005-0000-0000-0000E36F0000}"/>
    <cellStyle name="Normal 2 2 8 2 5 20 2" xfId="27260" xr:uid="{00000000-0005-0000-0000-0000E46F0000}"/>
    <cellStyle name="Normal 2 2 8 2 5 21" xfId="27261" xr:uid="{00000000-0005-0000-0000-0000E56F0000}"/>
    <cellStyle name="Normal 2 2 8 2 5 21 2" xfId="27262" xr:uid="{00000000-0005-0000-0000-0000E66F0000}"/>
    <cellStyle name="Normal 2 2 8 2 5 22" xfId="27263" xr:uid="{00000000-0005-0000-0000-0000E76F0000}"/>
    <cellStyle name="Normal 2 2 8 2 5 3" xfId="27264" xr:uid="{00000000-0005-0000-0000-0000E86F0000}"/>
    <cellStyle name="Normal 2 2 8 2 5 3 2" xfId="27265" xr:uid="{00000000-0005-0000-0000-0000E96F0000}"/>
    <cellStyle name="Normal 2 2 8 2 5 4" xfId="27266" xr:uid="{00000000-0005-0000-0000-0000EA6F0000}"/>
    <cellStyle name="Normal 2 2 8 2 5 4 2" xfId="27267" xr:uid="{00000000-0005-0000-0000-0000EB6F0000}"/>
    <cellStyle name="Normal 2 2 8 2 5 5" xfId="27268" xr:uid="{00000000-0005-0000-0000-0000EC6F0000}"/>
    <cellStyle name="Normal 2 2 8 2 5 5 2" xfId="27269" xr:uid="{00000000-0005-0000-0000-0000ED6F0000}"/>
    <cellStyle name="Normal 2 2 8 2 5 6" xfId="27270" xr:uid="{00000000-0005-0000-0000-0000EE6F0000}"/>
    <cellStyle name="Normal 2 2 8 2 5 6 2" xfId="27271" xr:uid="{00000000-0005-0000-0000-0000EF6F0000}"/>
    <cellStyle name="Normal 2 2 8 2 5 7" xfId="27272" xr:uid="{00000000-0005-0000-0000-0000F06F0000}"/>
    <cellStyle name="Normal 2 2 8 2 5 7 2" xfId="27273" xr:uid="{00000000-0005-0000-0000-0000F16F0000}"/>
    <cellStyle name="Normal 2 2 8 2 5 8" xfId="27274" xr:uid="{00000000-0005-0000-0000-0000F26F0000}"/>
    <cellStyle name="Normal 2 2 8 2 5 8 2" xfId="27275" xr:uid="{00000000-0005-0000-0000-0000F36F0000}"/>
    <cellStyle name="Normal 2 2 8 2 5 9" xfId="27276" xr:uid="{00000000-0005-0000-0000-0000F46F0000}"/>
    <cellStyle name="Normal 2 2 8 2 5 9 2" xfId="27277" xr:uid="{00000000-0005-0000-0000-0000F56F0000}"/>
    <cellStyle name="Normal 2 2 8 2 6" xfId="27278" xr:uid="{00000000-0005-0000-0000-0000F66F0000}"/>
    <cellStyle name="Normal 2 2 8 2 6 10" xfId="27279" xr:uid="{00000000-0005-0000-0000-0000F76F0000}"/>
    <cellStyle name="Normal 2 2 8 2 6 10 2" xfId="27280" xr:uid="{00000000-0005-0000-0000-0000F86F0000}"/>
    <cellStyle name="Normal 2 2 8 2 6 11" xfId="27281" xr:uid="{00000000-0005-0000-0000-0000F96F0000}"/>
    <cellStyle name="Normal 2 2 8 2 6 11 2" xfId="27282" xr:uid="{00000000-0005-0000-0000-0000FA6F0000}"/>
    <cellStyle name="Normal 2 2 8 2 6 12" xfId="27283" xr:uid="{00000000-0005-0000-0000-0000FB6F0000}"/>
    <cellStyle name="Normal 2 2 8 2 6 12 2" xfId="27284" xr:uid="{00000000-0005-0000-0000-0000FC6F0000}"/>
    <cellStyle name="Normal 2 2 8 2 6 13" xfId="27285" xr:uid="{00000000-0005-0000-0000-0000FD6F0000}"/>
    <cellStyle name="Normal 2 2 8 2 6 13 2" xfId="27286" xr:uid="{00000000-0005-0000-0000-0000FE6F0000}"/>
    <cellStyle name="Normal 2 2 8 2 6 14" xfId="27287" xr:uid="{00000000-0005-0000-0000-0000FF6F0000}"/>
    <cellStyle name="Normal 2 2 8 2 6 14 2" xfId="27288" xr:uid="{00000000-0005-0000-0000-000000700000}"/>
    <cellStyle name="Normal 2 2 8 2 6 15" xfId="27289" xr:uid="{00000000-0005-0000-0000-000001700000}"/>
    <cellStyle name="Normal 2 2 8 2 6 15 2" xfId="27290" xr:uid="{00000000-0005-0000-0000-000002700000}"/>
    <cellStyle name="Normal 2 2 8 2 6 16" xfId="27291" xr:uid="{00000000-0005-0000-0000-000003700000}"/>
    <cellStyle name="Normal 2 2 8 2 6 16 2" xfId="27292" xr:uid="{00000000-0005-0000-0000-000004700000}"/>
    <cellStyle name="Normal 2 2 8 2 6 17" xfId="27293" xr:uid="{00000000-0005-0000-0000-000005700000}"/>
    <cellStyle name="Normal 2 2 8 2 6 17 2" xfId="27294" xr:uid="{00000000-0005-0000-0000-000006700000}"/>
    <cellStyle name="Normal 2 2 8 2 6 18" xfId="27295" xr:uid="{00000000-0005-0000-0000-000007700000}"/>
    <cellStyle name="Normal 2 2 8 2 6 18 2" xfId="27296" xr:uid="{00000000-0005-0000-0000-000008700000}"/>
    <cellStyle name="Normal 2 2 8 2 6 19" xfId="27297" xr:uid="{00000000-0005-0000-0000-000009700000}"/>
    <cellStyle name="Normal 2 2 8 2 6 19 2" xfId="27298" xr:uid="{00000000-0005-0000-0000-00000A700000}"/>
    <cellStyle name="Normal 2 2 8 2 6 2" xfId="27299" xr:uid="{00000000-0005-0000-0000-00000B700000}"/>
    <cellStyle name="Normal 2 2 8 2 6 2 2" xfId="27300" xr:uid="{00000000-0005-0000-0000-00000C700000}"/>
    <cellStyle name="Normal 2 2 8 2 6 20" xfId="27301" xr:uid="{00000000-0005-0000-0000-00000D700000}"/>
    <cellStyle name="Normal 2 2 8 2 6 20 2" xfId="27302" xr:uid="{00000000-0005-0000-0000-00000E700000}"/>
    <cellStyle name="Normal 2 2 8 2 6 21" xfId="27303" xr:uid="{00000000-0005-0000-0000-00000F700000}"/>
    <cellStyle name="Normal 2 2 8 2 6 21 2" xfId="27304" xr:uid="{00000000-0005-0000-0000-000010700000}"/>
    <cellStyle name="Normal 2 2 8 2 6 22" xfId="27305" xr:uid="{00000000-0005-0000-0000-000011700000}"/>
    <cellStyle name="Normal 2 2 8 2 6 3" xfId="27306" xr:uid="{00000000-0005-0000-0000-000012700000}"/>
    <cellStyle name="Normal 2 2 8 2 6 3 2" xfId="27307" xr:uid="{00000000-0005-0000-0000-000013700000}"/>
    <cellStyle name="Normal 2 2 8 2 6 4" xfId="27308" xr:uid="{00000000-0005-0000-0000-000014700000}"/>
    <cellStyle name="Normal 2 2 8 2 6 4 2" xfId="27309" xr:uid="{00000000-0005-0000-0000-000015700000}"/>
    <cellStyle name="Normal 2 2 8 2 6 5" xfId="27310" xr:uid="{00000000-0005-0000-0000-000016700000}"/>
    <cellStyle name="Normal 2 2 8 2 6 5 2" xfId="27311" xr:uid="{00000000-0005-0000-0000-000017700000}"/>
    <cellStyle name="Normal 2 2 8 2 6 6" xfId="27312" xr:uid="{00000000-0005-0000-0000-000018700000}"/>
    <cellStyle name="Normal 2 2 8 2 6 6 2" xfId="27313" xr:uid="{00000000-0005-0000-0000-000019700000}"/>
    <cellStyle name="Normal 2 2 8 2 6 7" xfId="27314" xr:uid="{00000000-0005-0000-0000-00001A700000}"/>
    <cellStyle name="Normal 2 2 8 2 6 7 2" xfId="27315" xr:uid="{00000000-0005-0000-0000-00001B700000}"/>
    <cellStyle name="Normal 2 2 8 2 6 8" xfId="27316" xr:uid="{00000000-0005-0000-0000-00001C700000}"/>
    <cellStyle name="Normal 2 2 8 2 6 8 2" xfId="27317" xr:uid="{00000000-0005-0000-0000-00001D700000}"/>
    <cellStyle name="Normal 2 2 8 2 6 9" xfId="27318" xr:uid="{00000000-0005-0000-0000-00001E700000}"/>
    <cellStyle name="Normal 2 2 8 2 6 9 2" xfId="27319" xr:uid="{00000000-0005-0000-0000-00001F700000}"/>
    <cellStyle name="Normal 2 2 8 2 7" xfId="27320" xr:uid="{00000000-0005-0000-0000-000020700000}"/>
    <cellStyle name="Normal 2 2 8 2 7 2" xfId="27321" xr:uid="{00000000-0005-0000-0000-000021700000}"/>
    <cellStyle name="Normal 2 2 8 2 8" xfId="27322" xr:uid="{00000000-0005-0000-0000-000022700000}"/>
    <cellStyle name="Normal 2 2 8 2 8 2" xfId="27323" xr:uid="{00000000-0005-0000-0000-000023700000}"/>
    <cellStyle name="Normal 2 2 8 2 9" xfId="27324" xr:uid="{00000000-0005-0000-0000-000024700000}"/>
    <cellStyle name="Normal 2 2 8 2 9 2" xfId="27325" xr:uid="{00000000-0005-0000-0000-000025700000}"/>
    <cellStyle name="Normal 2 2 8 20" xfId="27326" xr:uid="{00000000-0005-0000-0000-000026700000}"/>
    <cellStyle name="Normal 2 2 8 20 2" xfId="27327" xr:uid="{00000000-0005-0000-0000-000027700000}"/>
    <cellStyle name="Normal 2 2 8 21" xfId="27328" xr:uid="{00000000-0005-0000-0000-000028700000}"/>
    <cellStyle name="Normal 2 2 8 21 2" xfId="27329" xr:uid="{00000000-0005-0000-0000-000029700000}"/>
    <cellStyle name="Normal 2 2 8 22" xfId="27330" xr:uid="{00000000-0005-0000-0000-00002A700000}"/>
    <cellStyle name="Normal 2 2 8 22 2" xfId="27331" xr:uid="{00000000-0005-0000-0000-00002B700000}"/>
    <cellStyle name="Normal 2 2 8 23" xfId="27332" xr:uid="{00000000-0005-0000-0000-00002C700000}"/>
    <cellStyle name="Normal 2 2 8 23 2" xfId="27333" xr:uid="{00000000-0005-0000-0000-00002D700000}"/>
    <cellStyle name="Normal 2 2 8 24" xfId="27334" xr:uid="{00000000-0005-0000-0000-00002E700000}"/>
    <cellStyle name="Normal 2 2 8 24 2" xfId="27335" xr:uid="{00000000-0005-0000-0000-00002F700000}"/>
    <cellStyle name="Normal 2 2 8 25" xfId="27336" xr:uid="{00000000-0005-0000-0000-000030700000}"/>
    <cellStyle name="Normal 2 2 8 25 2" xfId="27337" xr:uid="{00000000-0005-0000-0000-000031700000}"/>
    <cellStyle name="Normal 2 2 8 26" xfId="27338" xr:uid="{00000000-0005-0000-0000-000032700000}"/>
    <cellStyle name="Normal 2 2 8 26 2" xfId="27339" xr:uid="{00000000-0005-0000-0000-000033700000}"/>
    <cellStyle name="Normal 2 2 8 27" xfId="27340" xr:uid="{00000000-0005-0000-0000-000034700000}"/>
    <cellStyle name="Normal 2 2 8 27 2" xfId="27341" xr:uid="{00000000-0005-0000-0000-000035700000}"/>
    <cellStyle name="Normal 2 2 8 28" xfId="27342" xr:uid="{00000000-0005-0000-0000-000036700000}"/>
    <cellStyle name="Normal 2 2 8 3" xfId="27343" xr:uid="{00000000-0005-0000-0000-000037700000}"/>
    <cellStyle name="Normal 2 2 8 3 10" xfId="27344" xr:uid="{00000000-0005-0000-0000-000038700000}"/>
    <cellStyle name="Normal 2 2 8 3 10 2" xfId="27345" xr:uid="{00000000-0005-0000-0000-000039700000}"/>
    <cellStyle name="Normal 2 2 8 3 11" xfId="27346" xr:uid="{00000000-0005-0000-0000-00003A700000}"/>
    <cellStyle name="Normal 2 2 8 3 11 2" xfId="27347" xr:uid="{00000000-0005-0000-0000-00003B700000}"/>
    <cellStyle name="Normal 2 2 8 3 12" xfId="27348" xr:uid="{00000000-0005-0000-0000-00003C700000}"/>
    <cellStyle name="Normal 2 2 8 3 12 2" xfId="27349" xr:uid="{00000000-0005-0000-0000-00003D700000}"/>
    <cellStyle name="Normal 2 2 8 3 13" xfId="27350" xr:uid="{00000000-0005-0000-0000-00003E700000}"/>
    <cellStyle name="Normal 2 2 8 3 13 2" xfId="27351" xr:uid="{00000000-0005-0000-0000-00003F700000}"/>
    <cellStyle name="Normal 2 2 8 3 14" xfId="27352" xr:uid="{00000000-0005-0000-0000-000040700000}"/>
    <cellStyle name="Normal 2 2 8 3 14 2" xfId="27353" xr:uid="{00000000-0005-0000-0000-000041700000}"/>
    <cellStyle name="Normal 2 2 8 3 15" xfId="27354" xr:uid="{00000000-0005-0000-0000-000042700000}"/>
    <cellStyle name="Normal 2 2 8 3 15 2" xfId="27355" xr:uid="{00000000-0005-0000-0000-000043700000}"/>
    <cellStyle name="Normal 2 2 8 3 16" xfId="27356" xr:uid="{00000000-0005-0000-0000-000044700000}"/>
    <cellStyle name="Normal 2 2 8 3 16 2" xfId="27357" xr:uid="{00000000-0005-0000-0000-000045700000}"/>
    <cellStyle name="Normal 2 2 8 3 17" xfId="27358" xr:uid="{00000000-0005-0000-0000-000046700000}"/>
    <cellStyle name="Normal 2 2 8 3 17 2" xfId="27359" xr:uid="{00000000-0005-0000-0000-000047700000}"/>
    <cellStyle name="Normal 2 2 8 3 18" xfId="27360" xr:uid="{00000000-0005-0000-0000-000048700000}"/>
    <cellStyle name="Normal 2 2 8 3 18 2" xfId="27361" xr:uid="{00000000-0005-0000-0000-000049700000}"/>
    <cellStyle name="Normal 2 2 8 3 19" xfId="27362" xr:uid="{00000000-0005-0000-0000-00004A700000}"/>
    <cellStyle name="Normal 2 2 8 3 19 2" xfId="27363" xr:uid="{00000000-0005-0000-0000-00004B700000}"/>
    <cellStyle name="Normal 2 2 8 3 2" xfId="27364" xr:uid="{00000000-0005-0000-0000-00004C700000}"/>
    <cellStyle name="Normal 2 2 8 3 2 10" xfId="27365" xr:uid="{00000000-0005-0000-0000-00004D700000}"/>
    <cellStyle name="Normal 2 2 8 3 2 10 2" xfId="27366" xr:uid="{00000000-0005-0000-0000-00004E700000}"/>
    <cellStyle name="Normal 2 2 8 3 2 11" xfId="27367" xr:uid="{00000000-0005-0000-0000-00004F700000}"/>
    <cellStyle name="Normal 2 2 8 3 2 11 2" xfId="27368" xr:uid="{00000000-0005-0000-0000-000050700000}"/>
    <cellStyle name="Normal 2 2 8 3 2 12" xfId="27369" xr:uid="{00000000-0005-0000-0000-000051700000}"/>
    <cellStyle name="Normal 2 2 8 3 2 12 2" xfId="27370" xr:uid="{00000000-0005-0000-0000-000052700000}"/>
    <cellStyle name="Normal 2 2 8 3 2 13" xfId="27371" xr:uid="{00000000-0005-0000-0000-000053700000}"/>
    <cellStyle name="Normal 2 2 8 3 2 13 2" xfId="27372" xr:uid="{00000000-0005-0000-0000-000054700000}"/>
    <cellStyle name="Normal 2 2 8 3 2 14" xfId="27373" xr:uid="{00000000-0005-0000-0000-000055700000}"/>
    <cellStyle name="Normal 2 2 8 3 2 14 2" xfId="27374" xr:uid="{00000000-0005-0000-0000-000056700000}"/>
    <cellStyle name="Normal 2 2 8 3 2 15" xfId="27375" xr:uid="{00000000-0005-0000-0000-000057700000}"/>
    <cellStyle name="Normal 2 2 8 3 2 15 2" xfId="27376" xr:uid="{00000000-0005-0000-0000-000058700000}"/>
    <cellStyle name="Normal 2 2 8 3 2 16" xfId="27377" xr:uid="{00000000-0005-0000-0000-000059700000}"/>
    <cellStyle name="Normal 2 2 8 3 2 16 2" xfId="27378" xr:uid="{00000000-0005-0000-0000-00005A700000}"/>
    <cellStyle name="Normal 2 2 8 3 2 17" xfId="27379" xr:uid="{00000000-0005-0000-0000-00005B700000}"/>
    <cellStyle name="Normal 2 2 8 3 2 17 2" xfId="27380" xr:uid="{00000000-0005-0000-0000-00005C700000}"/>
    <cellStyle name="Normal 2 2 8 3 2 18" xfId="27381" xr:uid="{00000000-0005-0000-0000-00005D700000}"/>
    <cellStyle name="Normal 2 2 8 3 2 18 2" xfId="27382" xr:uid="{00000000-0005-0000-0000-00005E700000}"/>
    <cellStyle name="Normal 2 2 8 3 2 19" xfId="27383" xr:uid="{00000000-0005-0000-0000-00005F700000}"/>
    <cellStyle name="Normal 2 2 8 3 2 19 2" xfId="27384" xr:uid="{00000000-0005-0000-0000-000060700000}"/>
    <cellStyle name="Normal 2 2 8 3 2 2" xfId="27385" xr:uid="{00000000-0005-0000-0000-000061700000}"/>
    <cellStyle name="Normal 2 2 8 3 2 2 2" xfId="27386" xr:uid="{00000000-0005-0000-0000-000062700000}"/>
    <cellStyle name="Normal 2 2 8 3 2 20" xfId="27387" xr:uid="{00000000-0005-0000-0000-000063700000}"/>
    <cellStyle name="Normal 2 2 8 3 2 20 2" xfId="27388" xr:uid="{00000000-0005-0000-0000-000064700000}"/>
    <cellStyle name="Normal 2 2 8 3 2 21" xfId="27389" xr:uid="{00000000-0005-0000-0000-000065700000}"/>
    <cellStyle name="Normal 2 2 8 3 2 21 2" xfId="27390" xr:uid="{00000000-0005-0000-0000-000066700000}"/>
    <cellStyle name="Normal 2 2 8 3 2 22" xfId="27391" xr:uid="{00000000-0005-0000-0000-000067700000}"/>
    <cellStyle name="Normal 2 2 8 3 2 3" xfId="27392" xr:uid="{00000000-0005-0000-0000-000068700000}"/>
    <cellStyle name="Normal 2 2 8 3 2 3 2" xfId="27393" xr:uid="{00000000-0005-0000-0000-000069700000}"/>
    <cellStyle name="Normal 2 2 8 3 2 4" xfId="27394" xr:uid="{00000000-0005-0000-0000-00006A700000}"/>
    <cellStyle name="Normal 2 2 8 3 2 4 2" xfId="27395" xr:uid="{00000000-0005-0000-0000-00006B700000}"/>
    <cellStyle name="Normal 2 2 8 3 2 5" xfId="27396" xr:uid="{00000000-0005-0000-0000-00006C700000}"/>
    <cellStyle name="Normal 2 2 8 3 2 5 2" xfId="27397" xr:uid="{00000000-0005-0000-0000-00006D700000}"/>
    <cellStyle name="Normal 2 2 8 3 2 6" xfId="27398" xr:uid="{00000000-0005-0000-0000-00006E700000}"/>
    <cellStyle name="Normal 2 2 8 3 2 6 2" xfId="27399" xr:uid="{00000000-0005-0000-0000-00006F700000}"/>
    <cellStyle name="Normal 2 2 8 3 2 7" xfId="27400" xr:uid="{00000000-0005-0000-0000-000070700000}"/>
    <cellStyle name="Normal 2 2 8 3 2 7 2" xfId="27401" xr:uid="{00000000-0005-0000-0000-000071700000}"/>
    <cellStyle name="Normal 2 2 8 3 2 8" xfId="27402" xr:uid="{00000000-0005-0000-0000-000072700000}"/>
    <cellStyle name="Normal 2 2 8 3 2 8 2" xfId="27403" xr:uid="{00000000-0005-0000-0000-000073700000}"/>
    <cellStyle name="Normal 2 2 8 3 2 9" xfId="27404" xr:uid="{00000000-0005-0000-0000-000074700000}"/>
    <cellStyle name="Normal 2 2 8 3 2 9 2" xfId="27405" xr:uid="{00000000-0005-0000-0000-000075700000}"/>
    <cellStyle name="Normal 2 2 8 3 20" xfId="27406" xr:uid="{00000000-0005-0000-0000-000076700000}"/>
    <cellStyle name="Normal 2 2 8 3 20 2" xfId="27407" xr:uid="{00000000-0005-0000-0000-000077700000}"/>
    <cellStyle name="Normal 2 2 8 3 21" xfId="27408" xr:uid="{00000000-0005-0000-0000-000078700000}"/>
    <cellStyle name="Normal 2 2 8 3 21 2" xfId="27409" xr:uid="{00000000-0005-0000-0000-000079700000}"/>
    <cellStyle name="Normal 2 2 8 3 22" xfId="27410" xr:uid="{00000000-0005-0000-0000-00007A700000}"/>
    <cellStyle name="Normal 2 2 8 3 22 2" xfId="27411" xr:uid="{00000000-0005-0000-0000-00007B700000}"/>
    <cellStyle name="Normal 2 2 8 3 23" xfId="27412" xr:uid="{00000000-0005-0000-0000-00007C700000}"/>
    <cellStyle name="Normal 2 2 8 3 23 2" xfId="27413" xr:uid="{00000000-0005-0000-0000-00007D700000}"/>
    <cellStyle name="Normal 2 2 8 3 24" xfId="27414" xr:uid="{00000000-0005-0000-0000-00007E700000}"/>
    <cellStyle name="Normal 2 2 8 3 3" xfId="27415" xr:uid="{00000000-0005-0000-0000-00007F700000}"/>
    <cellStyle name="Normal 2 2 8 3 3 10" xfId="27416" xr:uid="{00000000-0005-0000-0000-000080700000}"/>
    <cellStyle name="Normal 2 2 8 3 3 10 2" xfId="27417" xr:uid="{00000000-0005-0000-0000-000081700000}"/>
    <cellStyle name="Normal 2 2 8 3 3 11" xfId="27418" xr:uid="{00000000-0005-0000-0000-000082700000}"/>
    <cellStyle name="Normal 2 2 8 3 3 11 2" xfId="27419" xr:uid="{00000000-0005-0000-0000-000083700000}"/>
    <cellStyle name="Normal 2 2 8 3 3 12" xfId="27420" xr:uid="{00000000-0005-0000-0000-000084700000}"/>
    <cellStyle name="Normal 2 2 8 3 3 12 2" xfId="27421" xr:uid="{00000000-0005-0000-0000-000085700000}"/>
    <cellStyle name="Normal 2 2 8 3 3 13" xfId="27422" xr:uid="{00000000-0005-0000-0000-000086700000}"/>
    <cellStyle name="Normal 2 2 8 3 3 13 2" xfId="27423" xr:uid="{00000000-0005-0000-0000-000087700000}"/>
    <cellStyle name="Normal 2 2 8 3 3 14" xfId="27424" xr:uid="{00000000-0005-0000-0000-000088700000}"/>
    <cellStyle name="Normal 2 2 8 3 3 14 2" xfId="27425" xr:uid="{00000000-0005-0000-0000-000089700000}"/>
    <cellStyle name="Normal 2 2 8 3 3 15" xfId="27426" xr:uid="{00000000-0005-0000-0000-00008A700000}"/>
    <cellStyle name="Normal 2 2 8 3 3 15 2" xfId="27427" xr:uid="{00000000-0005-0000-0000-00008B700000}"/>
    <cellStyle name="Normal 2 2 8 3 3 16" xfId="27428" xr:uid="{00000000-0005-0000-0000-00008C700000}"/>
    <cellStyle name="Normal 2 2 8 3 3 16 2" xfId="27429" xr:uid="{00000000-0005-0000-0000-00008D700000}"/>
    <cellStyle name="Normal 2 2 8 3 3 17" xfId="27430" xr:uid="{00000000-0005-0000-0000-00008E700000}"/>
    <cellStyle name="Normal 2 2 8 3 3 17 2" xfId="27431" xr:uid="{00000000-0005-0000-0000-00008F700000}"/>
    <cellStyle name="Normal 2 2 8 3 3 18" xfId="27432" xr:uid="{00000000-0005-0000-0000-000090700000}"/>
    <cellStyle name="Normal 2 2 8 3 3 18 2" xfId="27433" xr:uid="{00000000-0005-0000-0000-000091700000}"/>
    <cellStyle name="Normal 2 2 8 3 3 19" xfId="27434" xr:uid="{00000000-0005-0000-0000-000092700000}"/>
    <cellStyle name="Normal 2 2 8 3 3 19 2" xfId="27435" xr:uid="{00000000-0005-0000-0000-000093700000}"/>
    <cellStyle name="Normal 2 2 8 3 3 2" xfId="27436" xr:uid="{00000000-0005-0000-0000-000094700000}"/>
    <cellStyle name="Normal 2 2 8 3 3 2 2" xfId="27437" xr:uid="{00000000-0005-0000-0000-000095700000}"/>
    <cellStyle name="Normal 2 2 8 3 3 20" xfId="27438" xr:uid="{00000000-0005-0000-0000-000096700000}"/>
    <cellStyle name="Normal 2 2 8 3 3 20 2" xfId="27439" xr:uid="{00000000-0005-0000-0000-000097700000}"/>
    <cellStyle name="Normal 2 2 8 3 3 21" xfId="27440" xr:uid="{00000000-0005-0000-0000-000098700000}"/>
    <cellStyle name="Normal 2 2 8 3 3 21 2" xfId="27441" xr:uid="{00000000-0005-0000-0000-000099700000}"/>
    <cellStyle name="Normal 2 2 8 3 3 22" xfId="27442" xr:uid="{00000000-0005-0000-0000-00009A700000}"/>
    <cellStyle name="Normal 2 2 8 3 3 3" xfId="27443" xr:uid="{00000000-0005-0000-0000-00009B700000}"/>
    <cellStyle name="Normal 2 2 8 3 3 3 2" xfId="27444" xr:uid="{00000000-0005-0000-0000-00009C700000}"/>
    <cellStyle name="Normal 2 2 8 3 3 4" xfId="27445" xr:uid="{00000000-0005-0000-0000-00009D700000}"/>
    <cellStyle name="Normal 2 2 8 3 3 4 2" xfId="27446" xr:uid="{00000000-0005-0000-0000-00009E700000}"/>
    <cellStyle name="Normal 2 2 8 3 3 5" xfId="27447" xr:uid="{00000000-0005-0000-0000-00009F700000}"/>
    <cellStyle name="Normal 2 2 8 3 3 5 2" xfId="27448" xr:uid="{00000000-0005-0000-0000-0000A0700000}"/>
    <cellStyle name="Normal 2 2 8 3 3 6" xfId="27449" xr:uid="{00000000-0005-0000-0000-0000A1700000}"/>
    <cellStyle name="Normal 2 2 8 3 3 6 2" xfId="27450" xr:uid="{00000000-0005-0000-0000-0000A2700000}"/>
    <cellStyle name="Normal 2 2 8 3 3 7" xfId="27451" xr:uid="{00000000-0005-0000-0000-0000A3700000}"/>
    <cellStyle name="Normal 2 2 8 3 3 7 2" xfId="27452" xr:uid="{00000000-0005-0000-0000-0000A4700000}"/>
    <cellStyle name="Normal 2 2 8 3 3 8" xfId="27453" xr:uid="{00000000-0005-0000-0000-0000A5700000}"/>
    <cellStyle name="Normal 2 2 8 3 3 8 2" xfId="27454" xr:uid="{00000000-0005-0000-0000-0000A6700000}"/>
    <cellStyle name="Normal 2 2 8 3 3 9" xfId="27455" xr:uid="{00000000-0005-0000-0000-0000A7700000}"/>
    <cellStyle name="Normal 2 2 8 3 3 9 2" xfId="27456" xr:uid="{00000000-0005-0000-0000-0000A8700000}"/>
    <cellStyle name="Normal 2 2 8 3 4" xfId="27457" xr:uid="{00000000-0005-0000-0000-0000A9700000}"/>
    <cellStyle name="Normal 2 2 8 3 4 2" xfId="27458" xr:uid="{00000000-0005-0000-0000-0000AA700000}"/>
    <cellStyle name="Normal 2 2 8 3 5" xfId="27459" xr:uid="{00000000-0005-0000-0000-0000AB700000}"/>
    <cellStyle name="Normal 2 2 8 3 5 2" xfId="27460" xr:uid="{00000000-0005-0000-0000-0000AC700000}"/>
    <cellStyle name="Normal 2 2 8 3 6" xfId="27461" xr:uid="{00000000-0005-0000-0000-0000AD700000}"/>
    <cellStyle name="Normal 2 2 8 3 6 2" xfId="27462" xr:uid="{00000000-0005-0000-0000-0000AE700000}"/>
    <cellStyle name="Normal 2 2 8 3 7" xfId="27463" xr:uid="{00000000-0005-0000-0000-0000AF700000}"/>
    <cellStyle name="Normal 2 2 8 3 7 2" xfId="27464" xr:uid="{00000000-0005-0000-0000-0000B0700000}"/>
    <cellStyle name="Normal 2 2 8 3 8" xfId="27465" xr:uid="{00000000-0005-0000-0000-0000B1700000}"/>
    <cellStyle name="Normal 2 2 8 3 8 2" xfId="27466" xr:uid="{00000000-0005-0000-0000-0000B2700000}"/>
    <cellStyle name="Normal 2 2 8 3 9" xfId="27467" xr:uid="{00000000-0005-0000-0000-0000B3700000}"/>
    <cellStyle name="Normal 2 2 8 3 9 2" xfId="27468" xr:uid="{00000000-0005-0000-0000-0000B4700000}"/>
    <cellStyle name="Normal 2 2 8 4" xfId="27469" xr:uid="{00000000-0005-0000-0000-0000B5700000}"/>
    <cellStyle name="Normal 2 2 8 4 10" xfId="27470" xr:uid="{00000000-0005-0000-0000-0000B6700000}"/>
    <cellStyle name="Normal 2 2 8 4 10 2" xfId="27471" xr:uid="{00000000-0005-0000-0000-0000B7700000}"/>
    <cellStyle name="Normal 2 2 8 4 11" xfId="27472" xr:uid="{00000000-0005-0000-0000-0000B8700000}"/>
    <cellStyle name="Normal 2 2 8 4 11 2" xfId="27473" xr:uid="{00000000-0005-0000-0000-0000B9700000}"/>
    <cellStyle name="Normal 2 2 8 4 12" xfId="27474" xr:uid="{00000000-0005-0000-0000-0000BA700000}"/>
    <cellStyle name="Normal 2 2 8 4 12 2" xfId="27475" xr:uid="{00000000-0005-0000-0000-0000BB700000}"/>
    <cellStyle name="Normal 2 2 8 4 13" xfId="27476" xr:uid="{00000000-0005-0000-0000-0000BC700000}"/>
    <cellStyle name="Normal 2 2 8 4 13 2" xfId="27477" xr:uid="{00000000-0005-0000-0000-0000BD700000}"/>
    <cellStyle name="Normal 2 2 8 4 14" xfId="27478" xr:uid="{00000000-0005-0000-0000-0000BE700000}"/>
    <cellStyle name="Normal 2 2 8 4 14 2" xfId="27479" xr:uid="{00000000-0005-0000-0000-0000BF700000}"/>
    <cellStyle name="Normal 2 2 8 4 15" xfId="27480" xr:uid="{00000000-0005-0000-0000-0000C0700000}"/>
    <cellStyle name="Normal 2 2 8 4 15 2" xfId="27481" xr:uid="{00000000-0005-0000-0000-0000C1700000}"/>
    <cellStyle name="Normal 2 2 8 4 16" xfId="27482" xr:uid="{00000000-0005-0000-0000-0000C2700000}"/>
    <cellStyle name="Normal 2 2 8 4 16 2" xfId="27483" xr:uid="{00000000-0005-0000-0000-0000C3700000}"/>
    <cellStyle name="Normal 2 2 8 4 17" xfId="27484" xr:uid="{00000000-0005-0000-0000-0000C4700000}"/>
    <cellStyle name="Normal 2 2 8 4 17 2" xfId="27485" xr:uid="{00000000-0005-0000-0000-0000C5700000}"/>
    <cellStyle name="Normal 2 2 8 4 18" xfId="27486" xr:uid="{00000000-0005-0000-0000-0000C6700000}"/>
    <cellStyle name="Normal 2 2 8 4 18 2" xfId="27487" xr:uid="{00000000-0005-0000-0000-0000C7700000}"/>
    <cellStyle name="Normal 2 2 8 4 19" xfId="27488" xr:uid="{00000000-0005-0000-0000-0000C8700000}"/>
    <cellStyle name="Normal 2 2 8 4 19 2" xfId="27489" xr:uid="{00000000-0005-0000-0000-0000C9700000}"/>
    <cellStyle name="Normal 2 2 8 4 2" xfId="27490" xr:uid="{00000000-0005-0000-0000-0000CA700000}"/>
    <cellStyle name="Normal 2 2 8 4 2 10" xfId="27491" xr:uid="{00000000-0005-0000-0000-0000CB700000}"/>
    <cellStyle name="Normal 2 2 8 4 2 10 2" xfId="27492" xr:uid="{00000000-0005-0000-0000-0000CC700000}"/>
    <cellStyle name="Normal 2 2 8 4 2 11" xfId="27493" xr:uid="{00000000-0005-0000-0000-0000CD700000}"/>
    <cellStyle name="Normal 2 2 8 4 2 11 2" xfId="27494" xr:uid="{00000000-0005-0000-0000-0000CE700000}"/>
    <cellStyle name="Normal 2 2 8 4 2 12" xfId="27495" xr:uid="{00000000-0005-0000-0000-0000CF700000}"/>
    <cellStyle name="Normal 2 2 8 4 2 12 2" xfId="27496" xr:uid="{00000000-0005-0000-0000-0000D0700000}"/>
    <cellStyle name="Normal 2 2 8 4 2 13" xfId="27497" xr:uid="{00000000-0005-0000-0000-0000D1700000}"/>
    <cellStyle name="Normal 2 2 8 4 2 13 2" xfId="27498" xr:uid="{00000000-0005-0000-0000-0000D2700000}"/>
    <cellStyle name="Normal 2 2 8 4 2 14" xfId="27499" xr:uid="{00000000-0005-0000-0000-0000D3700000}"/>
    <cellStyle name="Normal 2 2 8 4 2 14 2" xfId="27500" xr:uid="{00000000-0005-0000-0000-0000D4700000}"/>
    <cellStyle name="Normal 2 2 8 4 2 15" xfId="27501" xr:uid="{00000000-0005-0000-0000-0000D5700000}"/>
    <cellStyle name="Normal 2 2 8 4 2 15 2" xfId="27502" xr:uid="{00000000-0005-0000-0000-0000D6700000}"/>
    <cellStyle name="Normal 2 2 8 4 2 16" xfId="27503" xr:uid="{00000000-0005-0000-0000-0000D7700000}"/>
    <cellStyle name="Normal 2 2 8 4 2 16 2" xfId="27504" xr:uid="{00000000-0005-0000-0000-0000D8700000}"/>
    <cellStyle name="Normal 2 2 8 4 2 17" xfId="27505" xr:uid="{00000000-0005-0000-0000-0000D9700000}"/>
    <cellStyle name="Normal 2 2 8 4 2 17 2" xfId="27506" xr:uid="{00000000-0005-0000-0000-0000DA700000}"/>
    <cellStyle name="Normal 2 2 8 4 2 18" xfId="27507" xr:uid="{00000000-0005-0000-0000-0000DB700000}"/>
    <cellStyle name="Normal 2 2 8 4 2 18 2" xfId="27508" xr:uid="{00000000-0005-0000-0000-0000DC700000}"/>
    <cellStyle name="Normal 2 2 8 4 2 19" xfId="27509" xr:uid="{00000000-0005-0000-0000-0000DD700000}"/>
    <cellStyle name="Normal 2 2 8 4 2 19 2" xfId="27510" xr:uid="{00000000-0005-0000-0000-0000DE700000}"/>
    <cellStyle name="Normal 2 2 8 4 2 2" xfId="27511" xr:uid="{00000000-0005-0000-0000-0000DF700000}"/>
    <cellStyle name="Normal 2 2 8 4 2 2 2" xfId="27512" xr:uid="{00000000-0005-0000-0000-0000E0700000}"/>
    <cellStyle name="Normal 2 2 8 4 2 20" xfId="27513" xr:uid="{00000000-0005-0000-0000-0000E1700000}"/>
    <cellStyle name="Normal 2 2 8 4 2 20 2" xfId="27514" xr:uid="{00000000-0005-0000-0000-0000E2700000}"/>
    <cellStyle name="Normal 2 2 8 4 2 21" xfId="27515" xr:uid="{00000000-0005-0000-0000-0000E3700000}"/>
    <cellStyle name="Normal 2 2 8 4 2 21 2" xfId="27516" xr:uid="{00000000-0005-0000-0000-0000E4700000}"/>
    <cellStyle name="Normal 2 2 8 4 2 22" xfId="27517" xr:uid="{00000000-0005-0000-0000-0000E5700000}"/>
    <cellStyle name="Normal 2 2 8 4 2 3" xfId="27518" xr:uid="{00000000-0005-0000-0000-0000E6700000}"/>
    <cellStyle name="Normal 2 2 8 4 2 3 2" xfId="27519" xr:uid="{00000000-0005-0000-0000-0000E7700000}"/>
    <cellStyle name="Normal 2 2 8 4 2 4" xfId="27520" xr:uid="{00000000-0005-0000-0000-0000E8700000}"/>
    <cellStyle name="Normal 2 2 8 4 2 4 2" xfId="27521" xr:uid="{00000000-0005-0000-0000-0000E9700000}"/>
    <cellStyle name="Normal 2 2 8 4 2 5" xfId="27522" xr:uid="{00000000-0005-0000-0000-0000EA700000}"/>
    <cellStyle name="Normal 2 2 8 4 2 5 2" xfId="27523" xr:uid="{00000000-0005-0000-0000-0000EB700000}"/>
    <cellStyle name="Normal 2 2 8 4 2 6" xfId="27524" xr:uid="{00000000-0005-0000-0000-0000EC700000}"/>
    <cellStyle name="Normal 2 2 8 4 2 6 2" xfId="27525" xr:uid="{00000000-0005-0000-0000-0000ED700000}"/>
    <cellStyle name="Normal 2 2 8 4 2 7" xfId="27526" xr:uid="{00000000-0005-0000-0000-0000EE700000}"/>
    <cellStyle name="Normal 2 2 8 4 2 7 2" xfId="27527" xr:uid="{00000000-0005-0000-0000-0000EF700000}"/>
    <cellStyle name="Normal 2 2 8 4 2 8" xfId="27528" xr:uid="{00000000-0005-0000-0000-0000F0700000}"/>
    <cellStyle name="Normal 2 2 8 4 2 8 2" xfId="27529" xr:uid="{00000000-0005-0000-0000-0000F1700000}"/>
    <cellStyle name="Normal 2 2 8 4 2 9" xfId="27530" xr:uid="{00000000-0005-0000-0000-0000F2700000}"/>
    <cellStyle name="Normal 2 2 8 4 2 9 2" xfId="27531" xr:uid="{00000000-0005-0000-0000-0000F3700000}"/>
    <cellStyle name="Normal 2 2 8 4 20" xfId="27532" xr:uid="{00000000-0005-0000-0000-0000F4700000}"/>
    <cellStyle name="Normal 2 2 8 4 20 2" xfId="27533" xr:uid="{00000000-0005-0000-0000-0000F5700000}"/>
    <cellStyle name="Normal 2 2 8 4 21" xfId="27534" xr:uid="{00000000-0005-0000-0000-0000F6700000}"/>
    <cellStyle name="Normal 2 2 8 4 21 2" xfId="27535" xr:uid="{00000000-0005-0000-0000-0000F7700000}"/>
    <cellStyle name="Normal 2 2 8 4 22" xfId="27536" xr:uid="{00000000-0005-0000-0000-0000F8700000}"/>
    <cellStyle name="Normal 2 2 8 4 22 2" xfId="27537" xr:uid="{00000000-0005-0000-0000-0000F9700000}"/>
    <cellStyle name="Normal 2 2 8 4 23" xfId="27538" xr:uid="{00000000-0005-0000-0000-0000FA700000}"/>
    <cellStyle name="Normal 2 2 8 4 23 2" xfId="27539" xr:uid="{00000000-0005-0000-0000-0000FB700000}"/>
    <cellStyle name="Normal 2 2 8 4 24" xfId="27540" xr:uid="{00000000-0005-0000-0000-0000FC700000}"/>
    <cellStyle name="Normal 2 2 8 4 3" xfId="27541" xr:uid="{00000000-0005-0000-0000-0000FD700000}"/>
    <cellStyle name="Normal 2 2 8 4 3 10" xfId="27542" xr:uid="{00000000-0005-0000-0000-0000FE700000}"/>
    <cellStyle name="Normal 2 2 8 4 3 10 2" xfId="27543" xr:uid="{00000000-0005-0000-0000-0000FF700000}"/>
    <cellStyle name="Normal 2 2 8 4 3 11" xfId="27544" xr:uid="{00000000-0005-0000-0000-000000710000}"/>
    <cellStyle name="Normal 2 2 8 4 3 11 2" xfId="27545" xr:uid="{00000000-0005-0000-0000-000001710000}"/>
    <cellStyle name="Normal 2 2 8 4 3 12" xfId="27546" xr:uid="{00000000-0005-0000-0000-000002710000}"/>
    <cellStyle name="Normal 2 2 8 4 3 12 2" xfId="27547" xr:uid="{00000000-0005-0000-0000-000003710000}"/>
    <cellStyle name="Normal 2 2 8 4 3 13" xfId="27548" xr:uid="{00000000-0005-0000-0000-000004710000}"/>
    <cellStyle name="Normal 2 2 8 4 3 13 2" xfId="27549" xr:uid="{00000000-0005-0000-0000-000005710000}"/>
    <cellStyle name="Normal 2 2 8 4 3 14" xfId="27550" xr:uid="{00000000-0005-0000-0000-000006710000}"/>
    <cellStyle name="Normal 2 2 8 4 3 14 2" xfId="27551" xr:uid="{00000000-0005-0000-0000-000007710000}"/>
    <cellStyle name="Normal 2 2 8 4 3 15" xfId="27552" xr:uid="{00000000-0005-0000-0000-000008710000}"/>
    <cellStyle name="Normal 2 2 8 4 3 15 2" xfId="27553" xr:uid="{00000000-0005-0000-0000-000009710000}"/>
    <cellStyle name="Normal 2 2 8 4 3 16" xfId="27554" xr:uid="{00000000-0005-0000-0000-00000A710000}"/>
    <cellStyle name="Normal 2 2 8 4 3 16 2" xfId="27555" xr:uid="{00000000-0005-0000-0000-00000B710000}"/>
    <cellStyle name="Normal 2 2 8 4 3 17" xfId="27556" xr:uid="{00000000-0005-0000-0000-00000C710000}"/>
    <cellStyle name="Normal 2 2 8 4 3 17 2" xfId="27557" xr:uid="{00000000-0005-0000-0000-00000D710000}"/>
    <cellStyle name="Normal 2 2 8 4 3 18" xfId="27558" xr:uid="{00000000-0005-0000-0000-00000E710000}"/>
    <cellStyle name="Normal 2 2 8 4 3 18 2" xfId="27559" xr:uid="{00000000-0005-0000-0000-00000F710000}"/>
    <cellStyle name="Normal 2 2 8 4 3 19" xfId="27560" xr:uid="{00000000-0005-0000-0000-000010710000}"/>
    <cellStyle name="Normal 2 2 8 4 3 19 2" xfId="27561" xr:uid="{00000000-0005-0000-0000-000011710000}"/>
    <cellStyle name="Normal 2 2 8 4 3 2" xfId="27562" xr:uid="{00000000-0005-0000-0000-000012710000}"/>
    <cellStyle name="Normal 2 2 8 4 3 2 2" xfId="27563" xr:uid="{00000000-0005-0000-0000-000013710000}"/>
    <cellStyle name="Normal 2 2 8 4 3 20" xfId="27564" xr:uid="{00000000-0005-0000-0000-000014710000}"/>
    <cellStyle name="Normal 2 2 8 4 3 20 2" xfId="27565" xr:uid="{00000000-0005-0000-0000-000015710000}"/>
    <cellStyle name="Normal 2 2 8 4 3 21" xfId="27566" xr:uid="{00000000-0005-0000-0000-000016710000}"/>
    <cellStyle name="Normal 2 2 8 4 3 21 2" xfId="27567" xr:uid="{00000000-0005-0000-0000-000017710000}"/>
    <cellStyle name="Normal 2 2 8 4 3 22" xfId="27568" xr:uid="{00000000-0005-0000-0000-000018710000}"/>
    <cellStyle name="Normal 2 2 8 4 3 3" xfId="27569" xr:uid="{00000000-0005-0000-0000-000019710000}"/>
    <cellStyle name="Normal 2 2 8 4 3 3 2" xfId="27570" xr:uid="{00000000-0005-0000-0000-00001A710000}"/>
    <cellStyle name="Normal 2 2 8 4 3 4" xfId="27571" xr:uid="{00000000-0005-0000-0000-00001B710000}"/>
    <cellStyle name="Normal 2 2 8 4 3 4 2" xfId="27572" xr:uid="{00000000-0005-0000-0000-00001C710000}"/>
    <cellStyle name="Normal 2 2 8 4 3 5" xfId="27573" xr:uid="{00000000-0005-0000-0000-00001D710000}"/>
    <cellStyle name="Normal 2 2 8 4 3 5 2" xfId="27574" xr:uid="{00000000-0005-0000-0000-00001E710000}"/>
    <cellStyle name="Normal 2 2 8 4 3 6" xfId="27575" xr:uid="{00000000-0005-0000-0000-00001F710000}"/>
    <cellStyle name="Normal 2 2 8 4 3 6 2" xfId="27576" xr:uid="{00000000-0005-0000-0000-000020710000}"/>
    <cellStyle name="Normal 2 2 8 4 3 7" xfId="27577" xr:uid="{00000000-0005-0000-0000-000021710000}"/>
    <cellStyle name="Normal 2 2 8 4 3 7 2" xfId="27578" xr:uid="{00000000-0005-0000-0000-000022710000}"/>
    <cellStyle name="Normal 2 2 8 4 3 8" xfId="27579" xr:uid="{00000000-0005-0000-0000-000023710000}"/>
    <cellStyle name="Normal 2 2 8 4 3 8 2" xfId="27580" xr:uid="{00000000-0005-0000-0000-000024710000}"/>
    <cellStyle name="Normal 2 2 8 4 3 9" xfId="27581" xr:uid="{00000000-0005-0000-0000-000025710000}"/>
    <cellStyle name="Normal 2 2 8 4 3 9 2" xfId="27582" xr:uid="{00000000-0005-0000-0000-000026710000}"/>
    <cellStyle name="Normal 2 2 8 4 4" xfId="27583" xr:uid="{00000000-0005-0000-0000-000027710000}"/>
    <cellStyle name="Normal 2 2 8 4 4 2" xfId="27584" xr:uid="{00000000-0005-0000-0000-000028710000}"/>
    <cellStyle name="Normal 2 2 8 4 5" xfId="27585" xr:uid="{00000000-0005-0000-0000-000029710000}"/>
    <cellStyle name="Normal 2 2 8 4 5 2" xfId="27586" xr:uid="{00000000-0005-0000-0000-00002A710000}"/>
    <cellStyle name="Normal 2 2 8 4 6" xfId="27587" xr:uid="{00000000-0005-0000-0000-00002B710000}"/>
    <cellStyle name="Normal 2 2 8 4 6 2" xfId="27588" xr:uid="{00000000-0005-0000-0000-00002C710000}"/>
    <cellStyle name="Normal 2 2 8 4 7" xfId="27589" xr:uid="{00000000-0005-0000-0000-00002D710000}"/>
    <cellStyle name="Normal 2 2 8 4 7 2" xfId="27590" xr:uid="{00000000-0005-0000-0000-00002E710000}"/>
    <cellStyle name="Normal 2 2 8 4 8" xfId="27591" xr:uid="{00000000-0005-0000-0000-00002F710000}"/>
    <cellStyle name="Normal 2 2 8 4 8 2" xfId="27592" xr:uid="{00000000-0005-0000-0000-000030710000}"/>
    <cellStyle name="Normal 2 2 8 4 9" xfId="27593" xr:uid="{00000000-0005-0000-0000-000031710000}"/>
    <cellStyle name="Normal 2 2 8 4 9 2" xfId="27594" xr:uid="{00000000-0005-0000-0000-000032710000}"/>
    <cellStyle name="Normal 2 2 8 5" xfId="27595" xr:uid="{00000000-0005-0000-0000-000033710000}"/>
    <cellStyle name="Normal 2 2 8 5 10" xfId="27596" xr:uid="{00000000-0005-0000-0000-000034710000}"/>
    <cellStyle name="Normal 2 2 8 5 10 2" xfId="27597" xr:uid="{00000000-0005-0000-0000-000035710000}"/>
    <cellStyle name="Normal 2 2 8 5 11" xfId="27598" xr:uid="{00000000-0005-0000-0000-000036710000}"/>
    <cellStyle name="Normal 2 2 8 5 11 2" xfId="27599" xr:uid="{00000000-0005-0000-0000-000037710000}"/>
    <cellStyle name="Normal 2 2 8 5 12" xfId="27600" xr:uid="{00000000-0005-0000-0000-000038710000}"/>
    <cellStyle name="Normal 2 2 8 5 12 2" xfId="27601" xr:uid="{00000000-0005-0000-0000-000039710000}"/>
    <cellStyle name="Normal 2 2 8 5 13" xfId="27602" xr:uid="{00000000-0005-0000-0000-00003A710000}"/>
    <cellStyle name="Normal 2 2 8 5 13 2" xfId="27603" xr:uid="{00000000-0005-0000-0000-00003B710000}"/>
    <cellStyle name="Normal 2 2 8 5 14" xfId="27604" xr:uid="{00000000-0005-0000-0000-00003C710000}"/>
    <cellStyle name="Normal 2 2 8 5 14 2" xfId="27605" xr:uid="{00000000-0005-0000-0000-00003D710000}"/>
    <cellStyle name="Normal 2 2 8 5 15" xfId="27606" xr:uid="{00000000-0005-0000-0000-00003E710000}"/>
    <cellStyle name="Normal 2 2 8 5 15 2" xfId="27607" xr:uid="{00000000-0005-0000-0000-00003F710000}"/>
    <cellStyle name="Normal 2 2 8 5 16" xfId="27608" xr:uid="{00000000-0005-0000-0000-000040710000}"/>
    <cellStyle name="Normal 2 2 8 5 16 2" xfId="27609" xr:uid="{00000000-0005-0000-0000-000041710000}"/>
    <cellStyle name="Normal 2 2 8 5 17" xfId="27610" xr:uid="{00000000-0005-0000-0000-000042710000}"/>
    <cellStyle name="Normal 2 2 8 5 17 2" xfId="27611" xr:uid="{00000000-0005-0000-0000-000043710000}"/>
    <cellStyle name="Normal 2 2 8 5 18" xfId="27612" xr:uid="{00000000-0005-0000-0000-000044710000}"/>
    <cellStyle name="Normal 2 2 8 5 18 2" xfId="27613" xr:uid="{00000000-0005-0000-0000-000045710000}"/>
    <cellStyle name="Normal 2 2 8 5 19" xfId="27614" xr:uid="{00000000-0005-0000-0000-000046710000}"/>
    <cellStyle name="Normal 2 2 8 5 19 2" xfId="27615" xr:uid="{00000000-0005-0000-0000-000047710000}"/>
    <cellStyle name="Normal 2 2 8 5 2" xfId="27616" xr:uid="{00000000-0005-0000-0000-000048710000}"/>
    <cellStyle name="Normal 2 2 8 5 2 10" xfId="27617" xr:uid="{00000000-0005-0000-0000-000049710000}"/>
    <cellStyle name="Normal 2 2 8 5 2 10 2" xfId="27618" xr:uid="{00000000-0005-0000-0000-00004A710000}"/>
    <cellStyle name="Normal 2 2 8 5 2 11" xfId="27619" xr:uid="{00000000-0005-0000-0000-00004B710000}"/>
    <cellStyle name="Normal 2 2 8 5 2 11 2" xfId="27620" xr:uid="{00000000-0005-0000-0000-00004C710000}"/>
    <cellStyle name="Normal 2 2 8 5 2 12" xfId="27621" xr:uid="{00000000-0005-0000-0000-00004D710000}"/>
    <cellStyle name="Normal 2 2 8 5 2 12 2" xfId="27622" xr:uid="{00000000-0005-0000-0000-00004E710000}"/>
    <cellStyle name="Normal 2 2 8 5 2 13" xfId="27623" xr:uid="{00000000-0005-0000-0000-00004F710000}"/>
    <cellStyle name="Normal 2 2 8 5 2 13 2" xfId="27624" xr:uid="{00000000-0005-0000-0000-000050710000}"/>
    <cellStyle name="Normal 2 2 8 5 2 14" xfId="27625" xr:uid="{00000000-0005-0000-0000-000051710000}"/>
    <cellStyle name="Normal 2 2 8 5 2 14 2" xfId="27626" xr:uid="{00000000-0005-0000-0000-000052710000}"/>
    <cellStyle name="Normal 2 2 8 5 2 15" xfId="27627" xr:uid="{00000000-0005-0000-0000-000053710000}"/>
    <cellStyle name="Normal 2 2 8 5 2 15 2" xfId="27628" xr:uid="{00000000-0005-0000-0000-000054710000}"/>
    <cellStyle name="Normal 2 2 8 5 2 16" xfId="27629" xr:uid="{00000000-0005-0000-0000-000055710000}"/>
    <cellStyle name="Normal 2 2 8 5 2 16 2" xfId="27630" xr:uid="{00000000-0005-0000-0000-000056710000}"/>
    <cellStyle name="Normal 2 2 8 5 2 17" xfId="27631" xr:uid="{00000000-0005-0000-0000-000057710000}"/>
    <cellStyle name="Normal 2 2 8 5 2 17 2" xfId="27632" xr:uid="{00000000-0005-0000-0000-000058710000}"/>
    <cellStyle name="Normal 2 2 8 5 2 18" xfId="27633" xr:uid="{00000000-0005-0000-0000-000059710000}"/>
    <cellStyle name="Normal 2 2 8 5 2 18 2" xfId="27634" xr:uid="{00000000-0005-0000-0000-00005A710000}"/>
    <cellStyle name="Normal 2 2 8 5 2 19" xfId="27635" xr:uid="{00000000-0005-0000-0000-00005B710000}"/>
    <cellStyle name="Normal 2 2 8 5 2 19 2" xfId="27636" xr:uid="{00000000-0005-0000-0000-00005C710000}"/>
    <cellStyle name="Normal 2 2 8 5 2 2" xfId="27637" xr:uid="{00000000-0005-0000-0000-00005D710000}"/>
    <cellStyle name="Normal 2 2 8 5 2 2 2" xfId="27638" xr:uid="{00000000-0005-0000-0000-00005E710000}"/>
    <cellStyle name="Normal 2 2 8 5 2 20" xfId="27639" xr:uid="{00000000-0005-0000-0000-00005F710000}"/>
    <cellStyle name="Normal 2 2 8 5 2 20 2" xfId="27640" xr:uid="{00000000-0005-0000-0000-000060710000}"/>
    <cellStyle name="Normal 2 2 8 5 2 21" xfId="27641" xr:uid="{00000000-0005-0000-0000-000061710000}"/>
    <cellStyle name="Normal 2 2 8 5 2 21 2" xfId="27642" xr:uid="{00000000-0005-0000-0000-000062710000}"/>
    <cellStyle name="Normal 2 2 8 5 2 22" xfId="27643" xr:uid="{00000000-0005-0000-0000-000063710000}"/>
    <cellStyle name="Normal 2 2 8 5 2 3" xfId="27644" xr:uid="{00000000-0005-0000-0000-000064710000}"/>
    <cellStyle name="Normal 2 2 8 5 2 3 2" xfId="27645" xr:uid="{00000000-0005-0000-0000-000065710000}"/>
    <cellStyle name="Normal 2 2 8 5 2 4" xfId="27646" xr:uid="{00000000-0005-0000-0000-000066710000}"/>
    <cellStyle name="Normal 2 2 8 5 2 4 2" xfId="27647" xr:uid="{00000000-0005-0000-0000-000067710000}"/>
    <cellStyle name="Normal 2 2 8 5 2 5" xfId="27648" xr:uid="{00000000-0005-0000-0000-000068710000}"/>
    <cellStyle name="Normal 2 2 8 5 2 5 2" xfId="27649" xr:uid="{00000000-0005-0000-0000-000069710000}"/>
    <cellStyle name="Normal 2 2 8 5 2 6" xfId="27650" xr:uid="{00000000-0005-0000-0000-00006A710000}"/>
    <cellStyle name="Normal 2 2 8 5 2 6 2" xfId="27651" xr:uid="{00000000-0005-0000-0000-00006B710000}"/>
    <cellStyle name="Normal 2 2 8 5 2 7" xfId="27652" xr:uid="{00000000-0005-0000-0000-00006C710000}"/>
    <cellStyle name="Normal 2 2 8 5 2 7 2" xfId="27653" xr:uid="{00000000-0005-0000-0000-00006D710000}"/>
    <cellStyle name="Normal 2 2 8 5 2 8" xfId="27654" xr:uid="{00000000-0005-0000-0000-00006E710000}"/>
    <cellStyle name="Normal 2 2 8 5 2 8 2" xfId="27655" xr:uid="{00000000-0005-0000-0000-00006F710000}"/>
    <cellStyle name="Normal 2 2 8 5 2 9" xfId="27656" xr:uid="{00000000-0005-0000-0000-000070710000}"/>
    <cellStyle name="Normal 2 2 8 5 2 9 2" xfId="27657" xr:uid="{00000000-0005-0000-0000-000071710000}"/>
    <cellStyle name="Normal 2 2 8 5 20" xfId="27658" xr:uid="{00000000-0005-0000-0000-000072710000}"/>
    <cellStyle name="Normal 2 2 8 5 20 2" xfId="27659" xr:uid="{00000000-0005-0000-0000-000073710000}"/>
    <cellStyle name="Normal 2 2 8 5 21" xfId="27660" xr:uid="{00000000-0005-0000-0000-000074710000}"/>
    <cellStyle name="Normal 2 2 8 5 21 2" xfId="27661" xr:uid="{00000000-0005-0000-0000-000075710000}"/>
    <cellStyle name="Normal 2 2 8 5 22" xfId="27662" xr:uid="{00000000-0005-0000-0000-000076710000}"/>
    <cellStyle name="Normal 2 2 8 5 22 2" xfId="27663" xr:uid="{00000000-0005-0000-0000-000077710000}"/>
    <cellStyle name="Normal 2 2 8 5 23" xfId="27664" xr:uid="{00000000-0005-0000-0000-000078710000}"/>
    <cellStyle name="Normal 2 2 8 5 23 2" xfId="27665" xr:uid="{00000000-0005-0000-0000-000079710000}"/>
    <cellStyle name="Normal 2 2 8 5 24" xfId="27666" xr:uid="{00000000-0005-0000-0000-00007A710000}"/>
    <cellStyle name="Normal 2 2 8 5 3" xfId="27667" xr:uid="{00000000-0005-0000-0000-00007B710000}"/>
    <cellStyle name="Normal 2 2 8 5 3 10" xfId="27668" xr:uid="{00000000-0005-0000-0000-00007C710000}"/>
    <cellStyle name="Normal 2 2 8 5 3 10 2" xfId="27669" xr:uid="{00000000-0005-0000-0000-00007D710000}"/>
    <cellStyle name="Normal 2 2 8 5 3 11" xfId="27670" xr:uid="{00000000-0005-0000-0000-00007E710000}"/>
    <cellStyle name="Normal 2 2 8 5 3 11 2" xfId="27671" xr:uid="{00000000-0005-0000-0000-00007F710000}"/>
    <cellStyle name="Normal 2 2 8 5 3 12" xfId="27672" xr:uid="{00000000-0005-0000-0000-000080710000}"/>
    <cellStyle name="Normal 2 2 8 5 3 12 2" xfId="27673" xr:uid="{00000000-0005-0000-0000-000081710000}"/>
    <cellStyle name="Normal 2 2 8 5 3 13" xfId="27674" xr:uid="{00000000-0005-0000-0000-000082710000}"/>
    <cellStyle name="Normal 2 2 8 5 3 13 2" xfId="27675" xr:uid="{00000000-0005-0000-0000-000083710000}"/>
    <cellStyle name="Normal 2 2 8 5 3 14" xfId="27676" xr:uid="{00000000-0005-0000-0000-000084710000}"/>
    <cellStyle name="Normal 2 2 8 5 3 14 2" xfId="27677" xr:uid="{00000000-0005-0000-0000-000085710000}"/>
    <cellStyle name="Normal 2 2 8 5 3 15" xfId="27678" xr:uid="{00000000-0005-0000-0000-000086710000}"/>
    <cellStyle name="Normal 2 2 8 5 3 15 2" xfId="27679" xr:uid="{00000000-0005-0000-0000-000087710000}"/>
    <cellStyle name="Normal 2 2 8 5 3 16" xfId="27680" xr:uid="{00000000-0005-0000-0000-000088710000}"/>
    <cellStyle name="Normal 2 2 8 5 3 16 2" xfId="27681" xr:uid="{00000000-0005-0000-0000-000089710000}"/>
    <cellStyle name="Normal 2 2 8 5 3 17" xfId="27682" xr:uid="{00000000-0005-0000-0000-00008A710000}"/>
    <cellStyle name="Normal 2 2 8 5 3 17 2" xfId="27683" xr:uid="{00000000-0005-0000-0000-00008B710000}"/>
    <cellStyle name="Normal 2 2 8 5 3 18" xfId="27684" xr:uid="{00000000-0005-0000-0000-00008C710000}"/>
    <cellStyle name="Normal 2 2 8 5 3 18 2" xfId="27685" xr:uid="{00000000-0005-0000-0000-00008D710000}"/>
    <cellStyle name="Normal 2 2 8 5 3 19" xfId="27686" xr:uid="{00000000-0005-0000-0000-00008E710000}"/>
    <cellStyle name="Normal 2 2 8 5 3 19 2" xfId="27687" xr:uid="{00000000-0005-0000-0000-00008F710000}"/>
    <cellStyle name="Normal 2 2 8 5 3 2" xfId="27688" xr:uid="{00000000-0005-0000-0000-000090710000}"/>
    <cellStyle name="Normal 2 2 8 5 3 2 2" xfId="27689" xr:uid="{00000000-0005-0000-0000-000091710000}"/>
    <cellStyle name="Normal 2 2 8 5 3 20" xfId="27690" xr:uid="{00000000-0005-0000-0000-000092710000}"/>
    <cellStyle name="Normal 2 2 8 5 3 20 2" xfId="27691" xr:uid="{00000000-0005-0000-0000-000093710000}"/>
    <cellStyle name="Normal 2 2 8 5 3 21" xfId="27692" xr:uid="{00000000-0005-0000-0000-000094710000}"/>
    <cellStyle name="Normal 2 2 8 5 3 21 2" xfId="27693" xr:uid="{00000000-0005-0000-0000-000095710000}"/>
    <cellStyle name="Normal 2 2 8 5 3 22" xfId="27694" xr:uid="{00000000-0005-0000-0000-000096710000}"/>
    <cellStyle name="Normal 2 2 8 5 3 3" xfId="27695" xr:uid="{00000000-0005-0000-0000-000097710000}"/>
    <cellStyle name="Normal 2 2 8 5 3 3 2" xfId="27696" xr:uid="{00000000-0005-0000-0000-000098710000}"/>
    <cellStyle name="Normal 2 2 8 5 3 4" xfId="27697" xr:uid="{00000000-0005-0000-0000-000099710000}"/>
    <cellStyle name="Normal 2 2 8 5 3 4 2" xfId="27698" xr:uid="{00000000-0005-0000-0000-00009A710000}"/>
    <cellStyle name="Normal 2 2 8 5 3 5" xfId="27699" xr:uid="{00000000-0005-0000-0000-00009B710000}"/>
    <cellStyle name="Normal 2 2 8 5 3 5 2" xfId="27700" xr:uid="{00000000-0005-0000-0000-00009C710000}"/>
    <cellStyle name="Normal 2 2 8 5 3 6" xfId="27701" xr:uid="{00000000-0005-0000-0000-00009D710000}"/>
    <cellStyle name="Normal 2 2 8 5 3 6 2" xfId="27702" xr:uid="{00000000-0005-0000-0000-00009E710000}"/>
    <cellStyle name="Normal 2 2 8 5 3 7" xfId="27703" xr:uid="{00000000-0005-0000-0000-00009F710000}"/>
    <cellStyle name="Normal 2 2 8 5 3 7 2" xfId="27704" xr:uid="{00000000-0005-0000-0000-0000A0710000}"/>
    <cellStyle name="Normal 2 2 8 5 3 8" xfId="27705" xr:uid="{00000000-0005-0000-0000-0000A1710000}"/>
    <cellStyle name="Normal 2 2 8 5 3 8 2" xfId="27706" xr:uid="{00000000-0005-0000-0000-0000A2710000}"/>
    <cellStyle name="Normal 2 2 8 5 3 9" xfId="27707" xr:uid="{00000000-0005-0000-0000-0000A3710000}"/>
    <cellStyle name="Normal 2 2 8 5 3 9 2" xfId="27708" xr:uid="{00000000-0005-0000-0000-0000A4710000}"/>
    <cellStyle name="Normal 2 2 8 5 4" xfId="27709" xr:uid="{00000000-0005-0000-0000-0000A5710000}"/>
    <cellStyle name="Normal 2 2 8 5 4 2" xfId="27710" xr:uid="{00000000-0005-0000-0000-0000A6710000}"/>
    <cellStyle name="Normal 2 2 8 5 5" xfId="27711" xr:uid="{00000000-0005-0000-0000-0000A7710000}"/>
    <cellStyle name="Normal 2 2 8 5 5 2" xfId="27712" xr:uid="{00000000-0005-0000-0000-0000A8710000}"/>
    <cellStyle name="Normal 2 2 8 5 6" xfId="27713" xr:uid="{00000000-0005-0000-0000-0000A9710000}"/>
    <cellStyle name="Normal 2 2 8 5 6 2" xfId="27714" xr:uid="{00000000-0005-0000-0000-0000AA710000}"/>
    <cellStyle name="Normal 2 2 8 5 7" xfId="27715" xr:uid="{00000000-0005-0000-0000-0000AB710000}"/>
    <cellStyle name="Normal 2 2 8 5 7 2" xfId="27716" xr:uid="{00000000-0005-0000-0000-0000AC710000}"/>
    <cellStyle name="Normal 2 2 8 5 8" xfId="27717" xr:uid="{00000000-0005-0000-0000-0000AD710000}"/>
    <cellStyle name="Normal 2 2 8 5 8 2" xfId="27718" xr:uid="{00000000-0005-0000-0000-0000AE710000}"/>
    <cellStyle name="Normal 2 2 8 5 9" xfId="27719" xr:uid="{00000000-0005-0000-0000-0000AF710000}"/>
    <cellStyle name="Normal 2 2 8 5 9 2" xfId="27720" xr:uid="{00000000-0005-0000-0000-0000B0710000}"/>
    <cellStyle name="Normal 2 2 8 6" xfId="27721" xr:uid="{00000000-0005-0000-0000-0000B1710000}"/>
    <cellStyle name="Normal 2 2 8 6 10" xfId="27722" xr:uid="{00000000-0005-0000-0000-0000B2710000}"/>
    <cellStyle name="Normal 2 2 8 6 10 2" xfId="27723" xr:uid="{00000000-0005-0000-0000-0000B3710000}"/>
    <cellStyle name="Normal 2 2 8 6 11" xfId="27724" xr:uid="{00000000-0005-0000-0000-0000B4710000}"/>
    <cellStyle name="Normal 2 2 8 6 11 2" xfId="27725" xr:uid="{00000000-0005-0000-0000-0000B5710000}"/>
    <cellStyle name="Normal 2 2 8 6 12" xfId="27726" xr:uid="{00000000-0005-0000-0000-0000B6710000}"/>
    <cellStyle name="Normal 2 2 8 6 12 2" xfId="27727" xr:uid="{00000000-0005-0000-0000-0000B7710000}"/>
    <cellStyle name="Normal 2 2 8 6 13" xfId="27728" xr:uid="{00000000-0005-0000-0000-0000B8710000}"/>
    <cellStyle name="Normal 2 2 8 6 13 2" xfId="27729" xr:uid="{00000000-0005-0000-0000-0000B9710000}"/>
    <cellStyle name="Normal 2 2 8 6 14" xfId="27730" xr:uid="{00000000-0005-0000-0000-0000BA710000}"/>
    <cellStyle name="Normal 2 2 8 6 14 2" xfId="27731" xr:uid="{00000000-0005-0000-0000-0000BB710000}"/>
    <cellStyle name="Normal 2 2 8 6 15" xfId="27732" xr:uid="{00000000-0005-0000-0000-0000BC710000}"/>
    <cellStyle name="Normal 2 2 8 6 15 2" xfId="27733" xr:uid="{00000000-0005-0000-0000-0000BD710000}"/>
    <cellStyle name="Normal 2 2 8 6 16" xfId="27734" xr:uid="{00000000-0005-0000-0000-0000BE710000}"/>
    <cellStyle name="Normal 2 2 8 6 16 2" xfId="27735" xr:uid="{00000000-0005-0000-0000-0000BF710000}"/>
    <cellStyle name="Normal 2 2 8 6 17" xfId="27736" xr:uid="{00000000-0005-0000-0000-0000C0710000}"/>
    <cellStyle name="Normal 2 2 8 6 17 2" xfId="27737" xr:uid="{00000000-0005-0000-0000-0000C1710000}"/>
    <cellStyle name="Normal 2 2 8 6 18" xfId="27738" xr:uid="{00000000-0005-0000-0000-0000C2710000}"/>
    <cellStyle name="Normal 2 2 8 6 18 2" xfId="27739" xr:uid="{00000000-0005-0000-0000-0000C3710000}"/>
    <cellStyle name="Normal 2 2 8 6 19" xfId="27740" xr:uid="{00000000-0005-0000-0000-0000C4710000}"/>
    <cellStyle name="Normal 2 2 8 6 19 2" xfId="27741" xr:uid="{00000000-0005-0000-0000-0000C5710000}"/>
    <cellStyle name="Normal 2 2 8 6 2" xfId="27742" xr:uid="{00000000-0005-0000-0000-0000C6710000}"/>
    <cellStyle name="Normal 2 2 8 6 2 2" xfId="27743" xr:uid="{00000000-0005-0000-0000-0000C7710000}"/>
    <cellStyle name="Normal 2 2 8 6 20" xfId="27744" xr:uid="{00000000-0005-0000-0000-0000C8710000}"/>
    <cellStyle name="Normal 2 2 8 6 20 2" xfId="27745" xr:uid="{00000000-0005-0000-0000-0000C9710000}"/>
    <cellStyle name="Normal 2 2 8 6 21" xfId="27746" xr:uid="{00000000-0005-0000-0000-0000CA710000}"/>
    <cellStyle name="Normal 2 2 8 6 21 2" xfId="27747" xr:uid="{00000000-0005-0000-0000-0000CB710000}"/>
    <cellStyle name="Normal 2 2 8 6 22" xfId="27748" xr:uid="{00000000-0005-0000-0000-0000CC710000}"/>
    <cellStyle name="Normal 2 2 8 6 3" xfId="27749" xr:uid="{00000000-0005-0000-0000-0000CD710000}"/>
    <cellStyle name="Normal 2 2 8 6 3 2" xfId="27750" xr:uid="{00000000-0005-0000-0000-0000CE710000}"/>
    <cellStyle name="Normal 2 2 8 6 4" xfId="27751" xr:uid="{00000000-0005-0000-0000-0000CF710000}"/>
    <cellStyle name="Normal 2 2 8 6 4 2" xfId="27752" xr:uid="{00000000-0005-0000-0000-0000D0710000}"/>
    <cellStyle name="Normal 2 2 8 6 5" xfId="27753" xr:uid="{00000000-0005-0000-0000-0000D1710000}"/>
    <cellStyle name="Normal 2 2 8 6 5 2" xfId="27754" xr:uid="{00000000-0005-0000-0000-0000D2710000}"/>
    <cellStyle name="Normal 2 2 8 6 6" xfId="27755" xr:uid="{00000000-0005-0000-0000-0000D3710000}"/>
    <cellStyle name="Normal 2 2 8 6 6 2" xfId="27756" xr:uid="{00000000-0005-0000-0000-0000D4710000}"/>
    <cellStyle name="Normal 2 2 8 6 7" xfId="27757" xr:uid="{00000000-0005-0000-0000-0000D5710000}"/>
    <cellStyle name="Normal 2 2 8 6 7 2" xfId="27758" xr:uid="{00000000-0005-0000-0000-0000D6710000}"/>
    <cellStyle name="Normal 2 2 8 6 8" xfId="27759" xr:uid="{00000000-0005-0000-0000-0000D7710000}"/>
    <cellStyle name="Normal 2 2 8 6 8 2" xfId="27760" xr:uid="{00000000-0005-0000-0000-0000D8710000}"/>
    <cellStyle name="Normal 2 2 8 6 9" xfId="27761" xr:uid="{00000000-0005-0000-0000-0000D9710000}"/>
    <cellStyle name="Normal 2 2 8 6 9 2" xfId="27762" xr:uid="{00000000-0005-0000-0000-0000DA710000}"/>
    <cellStyle name="Normal 2 2 8 7" xfId="27763" xr:uid="{00000000-0005-0000-0000-0000DB710000}"/>
    <cellStyle name="Normal 2 2 8 7 10" xfId="27764" xr:uid="{00000000-0005-0000-0000-0000DC710000}"/>
    <cellStyle name="Normal 2 2 8 7 10 2" xfId="27765" xr:uid="{00000000-0005-0000-0000-0000DD710000}"/>
    <cellStyle name="Normal 2 2 8 7 11" xfId="27766" xr:uid="{00000000-0005-0000-0000-0000DE710000}"/>
    <cellStyle name="Normal 2 2 8 7 11 2" xfId="27767" xr:uid="{00000000-0005-0000-0000-0000DF710000}"/>
    <cellStyle name="Normal 2 2 8 7 12" xfId="27768" xr:uid="{00000000-0005-0000-0000-0000E0710000}"/>
    <cellStyle name="Normal 2 2 8 7 12 2" xfId="27769" xr:uid="{00000000-0005-0000-0000-0000E1710000}"/>
    <cellStyle name="Normal 2 2 8 7 13" xfId="27770" xr:uid="{00000000-0005-0000-0000-0000E2710000}"/>
    <cellStyle name="Normal 2 2 8 7 13 2" xfId="27771" xr:uid="{00000000-0005-0000-0000-0000E3710000}"/>
    <cellStyle name="Normal 2 2 8 7 14" xfId="27772" xr:uid="{00000000-0005-0000-0000-0000E4710000}"/>
    <cellStyle name="Normal 2 2 8 7 14 2" xfId="27773" xr:uid="{00000000-0005-0000-0000-0000E5710000}"/>
    <cellStyle name="Normal 2 2 8 7 15" xfId="27774" xr:uid="{00000000-0005-0000-0000-0000E6710000}"/>
    <cellStyle name="Normal 2 2 8 7 15 2" xfId="27775" xr:uid="{00000000-0005-0000-0000-0000E7710000}"/>
    <cellStyle name="Normal 2 2 8 7 16" xfId="27776" xr:uid="{00000000-0005-0000-0000-0000E8710000}"/>
    <cellStyle name="Normal 2 2 8 7 16 2" xfId="27777" xr:uid="{00000000-0005-0000-0000-0000E9710000}"/>
    <cellStyle name="Normal 2 2 8 7 17" xfId="27778" xr:uid="{00000000-0005-0000-0000-0000EA710000}"/>
    <cellStyle name="Normal 2 2 8 7 17 2" xfId="27779" xr:uid="{00000000-0005-0000-0000-0000EB710000}"/>
    <cellStyle name="Normal 2 2 8 7 18" xfId="27780" xr:uid="{00000000-0005-0000-0000-0000EC710000}"/>
    <cellStyle name="Normal 2 2 8 7 18 2" xfId="27781" xr:uid="{00000000-0005-0000-0000-0000ED710000}"/>
    <cellStyle name="Normal 2 2 8 7 19" xfId="27782" xr:uid="{00000000-0005-0000-0000-0000EE710000}"/>
    <cellStyle name="Normal 2 2 8 7 19 2" xfId="27783" xr:uid="{00000000-0005-0000-0000-0000EF710000}"/>
    <cellStyle name="Normal 2 2 8 7 2" xfId="27784" xr:uid="{00000000-0005-0000-0000-0000F0710000}"/>
    <cellStyle name="Normal 2 2 8 7 2 2" xfId="27785" xr:uid="{00000000-0005-0000-0000-0000F1710000}"/>
    <cellStyle name="Normal 2 2 8 7 20" xfId="27786" xr:uid="{00000000-0005-0000-0000-0000F2710000}"/>
    <cellStyle name="Normal 2 2 8 7 20 2" xfId="27787" xr:uid="{00000000-0005-0000-0000-0000F3710000}"/>
    <cellStyle name="Normal 2 2 8 7 21" xfId="27788" xr:uid="{00000000-0005-0000-0000-0000F4710000}"/>
    <cellStyle name="Normal 2 2 8 7 21 2" xfId="27789" xr:uid="{00000000-0005-0000-0000-0000F5710000}"/>
    <cellStyle name="Normal 2 2 8 7 22" xfId="27790" xr:uid="{00000000-0005-0000-0000-0000F6710000}"/>
    <cellStyle name="Normal 2 2 8 7 3" xfId="27791" xr:uid="{00000000-0005-0000-0000-0000F7710000}"/>
    <cellStyle name="Normal 2 2 8 7 3 2" xfId="27792" xr:uid="{00000000-0005-0000-0000-0000F8710000}"/>
    <cellStyle name="Normal 2 2 8 7 4" xfId="27793" xr:uid="{00000000-0005-0000-0000-0000F9710000}"/>
    <cellStyle name="Normal 2 2 8 7 4 2" xfId="27794" xr:uid="{00000000-0005-0000-0000-0000FA710000}"/>
    <cellStyle name="Normal 2 2 8 7 5" xfId="27795" xr:uid="{00000000-0005-0000-0000-0000FB710000}"/>
    <cellStyle name="Normal 2 2 8 7 5 2" xfId="27796" xr:uid="{00000000-0005-0000-0000-0000FC710000}"/>
    <cellStyle name="Normal 2 2 8 7 6" xfId="27797" xr:uid="{00000000-0005-0000-0000-0000FD710000}"/>
    <cellStyle name="Normal 2 2 8 7 6 2" xfId="27798" xr:uid="{00000000-0005-0000-0000-0000FE710000}"/>
    <cellStyle name="Normal 2 2 8 7 7" xfId="27799" xr:uid="{00000000-0005-0000-0000-0000FF710000}"/>
    <cellStyle name="Normal 2 2 8 7 7 2" xfId="27800" xr:uid="{00000000-0005-0000-0000-000000720000}"/>
    <cellStyle name="Normal 2 2 8 7 8" xfId="27801" xr:uid="{00000000-0005-0000-0000-000001720000}"/>
    <cellStyle name="Normal 2 2 8 7 8 2" xfId="27802" xr:uid="{00000000-0005-0000-0000-000002720000}"/>
    <cellStyle name="Normal 2 2 8 7 9" xfId="27803" xr:uid="{00000000-0005-0000-0000-000003720000}"/>
    <cellStyle name="Normal 2 2 8 7 9 2" xfId="27804" xr:uid="{00000000-0005-0000-0000-000004720000}"/>
    <cellStyle name="Normal 2 2 8 8" xfId="27805" xr:uid="{00000000-0005-0000-0000-000005720000}"/>
    <cellStyle name="Normal 2 2 8 8 2" xfId="27806" xr:uid="{00000000-0005-0000-0000-000006720000}"/>
    <cellStyle name="Normal 2 2 8 9" xfId="27807" xr:uid="{00000000-0005-0000-0000-000007720000}"/>
    <cellStyle name="Normal 2 2 8 9 2" xfId="27808" xr:uid="{00000000-0005-0000-0000-000008720000}"/>
    <cellStyle name="Normal 2 2 9" xfId="27809" xr:uid="{00000000-0005-0000-0000-000009720000}"/>
    <cellStyle name="Normal 2 2 9 10" xfId="27810" xr:uid="{00000000-0005-0000-0000-00000A720000}"/>
    <cellStyle name="Normal 2 2 9 10 2" xfId="27811" xr:uid="{00000000-0005-0000-0000-00000B720000}"/>
    <cellStyle name="Normal 2 2 9 11" xfId="27812" xr:uid="{00000000-0005-0000-0000-00000C720000}"/>
    <cellStyle name="Normal 2 2 9 11 2" xfId="27813" xr:uid="{00000000-0005-0000-0000-00000D720000}"/>
    <cellStyle name="Normal 2 2 9 12" xfId="27814" xr:uid="{00000000-0005-0000-0000-00000E720000}"/>
    <cellStyle name="Normal 2 2 9 12 2" xfId="27815" xr:uid="{00000000-0005-0000-0000-00000F720000}"/>
    <cellStyle name="Normal 2 2 9 13" xfId="27816" xr:uid="{00000000-0005-0000-0000-000010720000}"/>
    <cellStyle name="Normal 2 2 9 13 2" xfId="27817" xr:uid="{00000000-0005-0000-0000-000011720000}"/>
    <cellStyle name="Normal 2 2 9 14" xfId="27818" xr:uid="{00000000-0005-0000-0000-000012720000}"/>
    <cellStyle name="Normal 2 2 9 14 2" xfId="27819" xr:uid="{00000000-0005-0000-0000-000013720000}"/>
    <cellStyle name="Normal 2 2 9 15" xfId="27820" xr:uid="{00000000-0005-0000-0000-000014720000}"/>
    <cellStyle name="Normal 2 2 9 15 2" xfId="27821" xr:uid="{00000000-0005-0000-0000-000015720000}"/>
    <cellStyle name="Normal 2 2 9 16" xfId="27822" xr:uid="{00000000-0005-0000-0000-000016720000}"/>
    <cellStyle name="Normal 2 2 9 16 2" xfId="27823" xr:uid="{00000000-0005-0000-0000-000017720000}"/>
    <cellStyle name="Normal 2 2 9 17" xfId="27824" xr:uid="{00000000-0005-0000-0000-000018720000}"/>
    <cellStyle name="Normal 2 2 9 17 2" xfId="27825" xr:uid="{00000000-0005-0000-0000-000019720000}"/>
    <cellStyle name="Normal 2 2 9 18" xfId="27826" xr:uid="{00000000-0005-0000-0000-00001A720000}"/>
    <cellStyle name="Normal 2 2 9 18 2" xfId="27827" xr:uid="{00000000-0005-0000-0000-00001B720000}"/>
    <cellStyle name="Normal 2 2 9 19" xfId="27828" xr:uid="{00000000-0005-0000-0000-00001C720000}"/>
    <cellStyle name="Normal 2 2 9 19 2" xfId="27829" xr:uid="{00000000-0005-0000-0000-00001D720000}"/>
    <cellStyle name="Normal 2 2 9 2" xfId="27830" xr:uid="{00000000-0005-0000-0000-00001E720000}"/>
    <cellStyle name="Normal 2 2 9 2 10" xfId="27831" xr:uid="{00000000-0005-0000-0000-00001F720000}"/>
    <cellStyle name="Normal 2 2 9 2 10 2" xfId="27832" xr:uid="{00000000-0005-0000-0000-000020720000}"/>
    <cellStyle name="Normal 2 2 9 2 11" xfId="27833" xr:uid="{00000000-0005-0000-0000-000021720000}"/>
    <cellStyle name="Normal 2 2 9 2 11 2" xfId="27834" xr:uid="{00000000-0005-0000-0000-000022720000}"/>
    <cellStyle name="Normal 2 2 9 2 12" xfId="27835" xr:uid="{00000000-0005-0000-0000-000023720000}"/>
    <cellStyle name="Normal 2 2 9 2 12 2" xfId="27836" xr:uid="{00000000-0005-0000-0000-000024720000}"/>
    <cellStyle name="Normal 2 2 9 2 13" xfId="27837" xr:uid="{00000000-0005-0000-0000-000025720000}"/>
    <cellStyle name="Normal 2 2 9 2 13 2" xfId="27838" xr:uid="{00000000-0005-0000-0000-000026720000}"/>
    <cellStyle name="Normal 2 2 9 2 14" xfId="27839" xr:uid="{00000000-0005-0000-0000-000027720000}"/>
    <cellStyle name="Normal 2 2 9 2 14 2" xfId="27840" xr:uid="{00000000-0005-0000-0000-000028720000}"/>
    <cellStyle name="Normal 2 2 9 2 15" xfId="27841" xr:uid="{00000000-0005-0000-0000-000029720000}"/>
    <cellStyle name="Normal 2 2 9 2 15 2" xfId="27842" xr:uid="{00000000-0005-0000-0000-00002A720000}"/>
    <cellStyle name="Normal 2 2 9 2 16" xfId="27843" xr:uid="{00000000-0005-0000-0000-00002B720000}"/>
    <cellStyle name="Normal 2 2 9 2 16 2" xfId="27844" xr:uid="{00000000-0005-0000-0000-00002C720000}"/>
    <cellStyle name="Normal 2 2 9 2 17" xfId="27845" xr:uid="{00000000-0005-0000-0000-00002D720000}"/>
    <cellStyle name="Normal 2 2 9 2 17 2" xfId="27846" xr:uid="{00000000-0005-0000-0000-00002E720000}"/>
    <cellStyle name="Normal 2 2 9 2 18" xfId="27847" xr:uid="{00000000-0005-0000-0000-00002F720000}"/>
    <cellStyle name="Normal 2 2 9 2 18 2" xfId="27848" xr:uid="{00000000-0005-0000-0000-000030720000}"/>
    <cellStyle name="Normal 2 2 9 2 19" xfId="27849" xr:uid="{00000000-0005-0000-0000-000031720000}"/>
    <cellStyle name="Normal 2 2 9 2 19 2" xfId="27850" xr:uid="{00000000-0005-0000-0000-000032720000}"/>
    <cellStyle name="Normal 2 2 9 2 2" xfId="27851" xr:uid="{00000000-0005-0000-0000-000033720000}"/>
    <cellStyle name="Normal 2 2 9 2 2 10" xfId="27852" xr:uid="{00000000-0005-0000-0000-000034720000}"/>
    <cellStyle name="Normal 2 2 9 2 2 10 2" xfId="27853" xr:uid="{00000000-0005-0000-0000-000035720000}"/>
    <cellStyle name="Normal 2 2 9 2 2 11" xfId="27854" xr:uid="{00000000-0005-0000-0000-000036720000}"/>
    <cellStyle name="Normal 2 2 9 2 2 11 2" xfId="27855" xr:uid="{00000000-0005-0000-0000-000037720000}"/>
    <cellStyle name="Normal 2 2 9 2 2 12" xfId="27856" xr:uid="{00000000-0005-0000-0000-000038720000}"/>
    <cellStyle name="Normal 2 2 9 2 2 12 2" xfId="27857" xr:uid="{00000000-0005-0000-0000-000039720000}"/>
    <cellStyle name="Normal 2 2 9 2 2 13" xfId="27858" xr:uid="{00000000-0005-0000-0000-00003A720000}"/>
    <cellStyle name="Normal 2 2 9 2 2 13 2" xfId="27859" xr:uid="{00000000-0005-0000-0000-00003B720000}"/>
    <cellStyle name="Normal 2 2 9 2 2 14" xfId="27860" xr:uid="{00000000-0005-0000-0000-00003C720000}"/>
    <cellStyle name="Normal 2 2 9 2 2 14 2" xfId="27861" xr:uid="{00000000-0005-0000-0000-00003D720000}"/>
    <cellStyle name="Normal 2 2 9 2 2 15" xfId="27862" xr:uid="{00000000-0005-0000-0000-00003E720000}"/>
    <cellStyle name="Normal 2 2 9 2 2 15 2" xfId="27863" xr:uid="{00000000-0005-0000-0000-00003F720000}"/>
    <cellStyle name="Normal 2 2 9 2 2 16" xfId="27864" xr:uid="{00000000-0005-0000-0000-000040720000}"/>
    <cellStyle name="Normal 2 2 9 2 2 16 2" xfId="27865" xr:uid="{00000000-0005-0000-0000-000041720000}"/>
    <cellStyle name="Normal 2 2 9 2 2 17" xfId="27866" xr:uid="{00000000-0005-0000-0000-000042720000}"/>
    <cellStyle name="Normal 2 2 9 2 2 17 2" xfId="27867" xr:uid="{00000000-0005-0000-0000-000043720000}"/>
    <cellStyle name="Normal 2 2 9 2 2 18" xfId="27868" xr:uid="{00000000-0005-0000-0000-000044720000}"/>
    <cellStyle name="Normal 2 2 9 2 2 18 2" xfId="27869" xr:uid="{00000000-0005-0000-0000-000045720000}"/>
    <cellStyle name="Normal 2 2 9 2 2 19" xfId="27870" xr:uid="{00000000-0005-0000-0000-000046720000}"/>
    <cellStyle name="Normal 2 2 9 2 2 19 2" xfId="27871" xr:uid="{00000000-0005-0000-0000-000047720000}"/>
    <cellStyle name="Normal 2 2 9 2 2 2" xfId="27872" xr:uid="{00000000-0005-0000-0000-000048720000}"/>
    <cellStyle name="Normal 2 2 9 2 2 2 2" xfId="27873" xr:uid="{00000000-0005-0000-0000-000049720000}"/>
    <cellStyle name="Normal 2 2 9 2 2 20" xfId="27874" xr:uid="{00000000-0005-0000-0000-00004A720000}"/>
    <cellStyle name="Normal 2 2 9 2 2 20 2" xfId="27875" xr:uid="{00000000-0005-0000-0000-00004B720000}"/>
    <cellStyle name="Normal 2 2 9 2 2 21" xfId="27876" xr:uid="{00000000-0005-0000-0000-00004C720000}"/>
    <cellStyle name="Normal 2 2 9 2 2 21 2" xfId="27877" xr:uid="{00000000-0005-0000-0000-00004D720000}"/>
    <cellStyle name="Normal 2 2 9 2 2 22" xfId="27878" xr:uid="{00000000-0005-0000-0000-00004E720000}"/>
    <cellStyle name="Normal 2 2 9 2 2 3" xfId="27879" xr:uid="{00000000-0005-0000-0000-00004F720000}"/>
    <cellStyle name="Normal 2 2 9 2 2 3 2" xfId="27880" xr:uid="{00000000-0005-0000-0000-000050720000}"/>
    <cellStyle name="Normal 2 2 9 2 2 4" xfId="27881" xr:uid="{00000000-0005-0000-0000-000051720000}"/>
    <cellStyle name="Normal 2 2 9 2 2 4 2" xfId="27882" xr:uid="{00000000-0005-0000-0000-000052720000}"/>
    <cellStyle name="Normal 2 2 9 2 2 5" xfId="27883" xr:uid="{00000000-0005-0000-0000-000053720000}"/>
    <cellStyle name="Normal 2 2 9 2 2 5 2" xfId="27884" xr:uid="{00000000-0005-0000-0000-000054720000}"/>
    <cellStyle name="Normal 2 2 9 2 2 6" xfId="27885" xr:uid="{00000000-0005-0000-0000-000055720000}"/>
    <cellStyle name="Normal 2 2 9 2 2 6 2" xfId="27886" xr:uid="{00000000-0005-0000-0000-000056720000}"/>
    <cellStyle name="Normal 2 2 9 2 2 7" xfId="27887" xr:uid="{00000000-0005-0000-0000-000057720000}"/>
    <cellStyle name="Normal 2 2 9 2 2 7 2" xfId="27888" xr:uid="{00000000-0005-0000-0000-000058720000}"/>
    <cellStyle name="Normal 2 2 9 2 2 8" xfId="27889" xr:uid="{00000000-0005-0000-0000-000059720000}"/>
    <cellStyle name="Normal 2 2 9 2 2 8 2" xfId="27890" xr:uid="{00000000-0005-0000-0000-00005A720000}"/>
    <cellStyle name="Normal 2 2 9 2 2 9" xfId="27891" xr:uid="{00000000-0005-0000-0000-00005B720000}"/>
    <cellStyle name="Normal 2 2 9 2 2 9 2" xfId="27892" xr:uid="{00000000-0005-0000-0000-00005C720000}"/>
    <cellStyle name="Normal 2 2 9 2 20" xfId="27893" xr:uid="{00000000-0005-0000-0000-00005D720000}"/>
    <cellStyle name="Normal 2 2 9 2 20 2" xfId="27894" xr:uid="{00000000-0005-0000-0000-00005E720000}"/>
    <cellStyle name="Normal 2 2 9 2 21" xfId="27895" xr:uid="{00000000-0005-0000-0000-00005F720000}"/>
    <cellStyle name="Normal 2 2 9 2 21 2" xfId="27896" xr:uid="{00000000-0005-0000-0000-000060720000}"/>
    <cellStyle name="Normal 2 2 9 2 22" xfId="27897" xr:uid="{00000000-0005-0000-0000-000061720000}"/>
    <cellStyle name="Normal 2 2 9 2 22 2" xfId="27898" xr:uid="{00000000-0005-0000-0000-000062720000}"/>
    <cellStyle name="Normal 2 2 9 2 23" xfId="27899" xr:uid="{00000000-0005-0000-0000-000063720000}"/>
    <cellStyle name="Normal 2 2 9 2 23 2" xfId="27900" xr:uid="{00000000-0005-0000-0000-000064720000}"/>
    <cellStyle name="Normal 2 2 9 2 24" xfId="27901" xr:uid="{00000000-0005-0000-0000-000065720000}"/>
    <cellStyle name="Normal 2 2 9 2 3" xfId="27902" xr:uid="{00000000-0005-0000-0000-000066720000}"/>
    <cellStyle name="Normal 2 2 9 2 3 10" xfId="27903" xr:uid="{00000000-0005-0000-0000-000067720000}"/>
    <cellStyle name="Normal 2 2 9 2 3 10 2" xfId="27904" xr:uid="{00000000-0005-0000-0000-000068720000}"/>
    <cellStyle name="Normal 2 2 9 2 3 11" xfId="27905" xr:uid="{00000000-0005-0000-0000-000069720000}"/>
    <cellStyle name="Normal 2 2 9 2 3 11 2" xfId="27906" xr:uid="{00000000-0005-0000-0000-00006A720000}"/>
    <cellStyle name="Normal 2 2 9 2 3 12" xfId="27907" xr:uid="{00000000-0005-0000-0000-00006B720000}"/>
    <cellStyle name="Normal 2 2 9 2 3 12 2" xfId="27908" xr:uid="{00000000-0005-0000-0000-00006C720000}"/>
    <cellStyle name="Normal 2 2 9 2 3 13" xfId="27909" xr:uid="{00000000-0005-0000-0000-00006D720000}"/>
    <cellStyle name="Normal 2 2 9 2 3 13 2" xfId="27910" xr:uid="{00000000-0005-0000-0000-00006E720000}"/>
    <cellStyle name="Normal 2 2 9 2 3 14" xfId="27911" xr:uid="{00000000-0005-0000-0000-00006F720000}"/>
    <cellStyle name="Normal 2 2 9 2 3 14 2" xfId="27912" xr:uid="{00000000-0005-0000-0000-000070720000}"/>
    <cellStyle name="Normal 2 2 9 2 3 15" xfId="27913" xr:uid="{00000000-0005-0000-0000-000071720000}"/>
    <cellStyle name="Normal 2 2 9 2 3 15 2" xfId="27914" xr:uid="{00000000-0005-0000-0000-000072720000}"/>
    <cellStyle name="Normal 2 2 9 2 3 16" xfId="27915" xr:uid="{00000000-0005-0000-0000-000073720000}"/>
    <cellStyle name="Normal 2 2 9 2 3 16 2" xfId="27916" xr:uid="{00000000-0005-0000-0000-000074720000}"/>
    <cellStyle name="Normal 2 2 9 2 3 17" xfId="27917" xr:uid="{00000000-0005-0000-0000-000075720000}"/>
    <cellStyle name="Normal 2 2 9 2 3 17 2" xfId="27918" xr:uid="{00000000-0005-0000-0000-000076720000}"/>
    <cellStyle name="Normal 2 2 9 2 3 18" xfId="27919" xr:uid="{00000000-0005-0000-0000-000077720000}"/>
    <cellStyle name="Normal 2 2 9 2 3 18 2" xfId="27920" xr:uid="{00000000-0005-0000-0000-000078720000}"/>
    <cellStyle name="Normal 2 2 9 2 3 19" xfId="27921" xr:uid="{00000000-0005-0000-0000-000079720000}"/>
    <cellStyle name="Normal 2 2 9 2 3 19 2" xfId="27922" xr:uid="{00000000-0005-0000-0000-00007A720000}"/>
    <cellStyle name="Normal 2 2 9 2 3 2" xfId="27923" xr:uid="{00000000-0005-0000-0000-00007B720000}"/>
    <cellStyle name="Normal 2 2 9 2 3 2 2" xfId="27924" xr:uid="{00000000-0005-0000-0000-00007C720000}"/>
    <cellStyle name="Normal 2 2 9 2 3 20" xfId="27925" xr:uid="{00000000-0005-0000-0000-00007D720000}"/>
    <cellStyle name="Normal 2 2 9 2 3 20 2" xfId="27926" xr:uid="{00000000-0005-0000-0000-00007E720000}"/>
    <cellStyle name="Normal 2 2 9 2 3 21" xfId="27927" xr:uid="{00000000-0005-0000-0000-00007F720000}"/>
    <cellStyle name="Normal 2 2 9 2 3 21 2" xfId="27928" xr:uid="{00000000-0005-0000-0000-000080720000}"/>
    <cellStyle name="Normal 2 2 9 2 3 22" xfId="27929" xr:uid="{00000000-0005-0000-0000-000081720000}"/>
    <cellStyle name="Normal 2 2 9 2 3 3" xfId="27930" xr:uid="{00000000-0005-0000-0000-000082720000}"/>
    <cellStyle name="Normal 2 2 9 2 3 3 2" xfId="27931" xr:uid="{00000000-0005-0000-0000-000083720000}"/>
    <cellStyle name="Normal 2 2 9 2 3 4" xfId="27932" xr:uid="{00000000-0005-0000-0000-000084720000}"/>
    <cellStyle name="Normal 2 2 9 2 3 4 2" xfId="27933" xr:uid="{00000000-0005-0000-0000-000085720000}"/>
    <cellStyle name="Normal 2 2 9 2 3 5" xfId="27934" xr:uid="{00000000-0005-0000-0000-000086720000}"/>
    <cellStyle name="Normal 2 2 9 2 3 5 2" xfId="27935" xr:uid="{00000000-0005-0000-0000-000087720000}"/>
    <cellStyle name="Normal 2 2 9 2 3 6" xfId="27936" xr:uid="{00000000-0005-0000-0000-000088720000}"/>
    <cellStyle name="Normal 2 2 9 2 3 6 2" xfId="27937" xr:uid="{00000000-0005-0000-0000-000089720000}"/>
    <cellStyle name="Normal 2 2 9 2 3 7" xfId="27938" xr:uid="{00000000-0005-0000-0000-00008A720000}"/>
    <cellStyle name="Normal 2 2 9 2 3 7 2" xfId="27939" xr:uid="{00000000-0005-0000-0000-00008B720000}"/>
    <cellStyle name="Normal 2 2 9 2 3 8" xfId="27940" xr:uid="{00000000-0005-0000-0000-00008C720000}"/>
    <cellStyle name="Normal 2 2 9 2 3 8 2" xfId="27941" xr:uid="{00000000-0005-0000-0000-00008D720000}"/>
    <cellStyle name="Normal 2 2 9 2 3 9" xfId="27942" xr:uid="{00000000-0005-0000-0000-00008E720000}"/>
    <cellStyle name="Normal 2 2 9 2 3 9 2" xfId="27943" xr:uid="{00000000-0005-0000-0000-00008F720000}"/>
    <cellStyle name="Normal 2 2 9 2 4" xfId="27944" xr:uid="{00000000-0005-0000-0000-000090720000}"/>
    <cellStyle name="Normal 2 2 9 2 4 2" xfId="27945" xr:uid="{00000000-0005-0000-0000-000091720000}"/>
    <cellStyle name="Normal 2 2 9 2 5" xfId="27946" xr:uid="{00000000-0005-0000-0000-000092720000}"/>
    <cellStyle name="Normal 2 2 9 2 5 2" xfId="27947" xr:uid="{00000000-0005-0000-0000-000093720000}"/>
    <cellStyle name="Normal 2 2 9 2 6" xfId="27948" xr:uid="{00000000-0005-0000-0000-000094720000}"/>
    <cellStyle name="Normal 2 2 9 2 6 2" xfId="27949" xr:uid="{00000000-0005-0000-0000-000095720000}"/>
    <cellStyle name="Normal 2 2 9 2 7" xfId="27950" xr:uid="{00000000-0005-0000-0000-000096720000}"/>
    <cellStyle name="Normal 2 2 9 2 7 2" xfId="27951" xr:uid="{00000000-0005-0000-0000-000097720000}"/>
    <cellStyle name="Normal 2 2 9 2 8" xfId="27952" xr:uid="{00000000-0005-0000-0000-000098720000}"/>
    <cellStyle name="Normal 2 2 9 2 8 2" xfId="27953" xr:uid="{00000000-0005-0000-0000-000099720000}"/>
    <cellStyle name="Normal 2 2 9 2 9" xfId="27954" xr:uid="{00000000-0005-0000-0000-00009A720000}"/>
    <cellStyle name="Normal 2 2 9 2 9 2" xfId="27955" xr:uid="{00000000-0005-0000-0000-00009B720000}"/>
    <cellStyle name="Normal 2 2 9 20" xfId="27956" xr:uid="{00000000-0005-0000-0000-00009C720000}"/>
    <cellStyle name="Normal 2 2 9 20 2" xfId="27957" xr:uid="{00000000-0005-0000-0000-00009D720000}"/>
    <cellStyle name="Normal 2 2 9 21" xfId="27958" xr:uid="{00000000-0005-0000-0000-00009E720000}"/>
    <cellStyle name="Normal 2 2 9 21 2" xfId="27959" xr:uid="{00000000-0005-0000-0000-00009F720000}"/>
    <cellStyle name="Normal 2 2 9 22" xfId="27960" xr:uid="{00000000-0005-0000-0000-0000A0720000}"/>
    <cellStyle name="Normal 2 2 9 22 2" xfId="27961" xr:uid="{00000000-0005-0000-0000-0000A1720000}"/>
    <cellStyle name="Normal 2 2 9 23" xfId="27962" xr:uid="{00000000-0005-0000-0000-0000A2720000}"/>
    <cellStyle name="Normal 2 2 9 23 2" xfId="27963" xr:uid="{00000000-0005-0000-0000-0000A3720000}"/>
    <cellStyle name="Normal 2 2 9 24" xfId="27964" xr:uid="{00000000-0005-0000-0000-0000A4720000}"/>
    <cellStyle name="Normal 2 2 9 24 2" xfId="27965" xr:uid="{00000000-0005-0000-0000-0000A5720000}"/>
    <cellStyle name="Normal 2 2 9 25" xfId="27966" xr:uid="{00000000-0005-0000-0000-0000A6720000}"/>
    <cellStyle name="Normal 2 2 9 25 2" xfId="27967" xr:uid="{00000000-0005-0000-0000-0000A7720000}"/>
    <cellStyle name="Normal 2 2 9 26" xfId="27968" xr:uid="{00000000-0005-0000-0000-0000A8720000}"/>
    <cellStyle name="Normal 2 2 9 26 2" xfId="27969" xr:uid="{00000000-0005-0000-0000-0000A9720000}"/>
    <cellStyle name="Normal 2 2 9 27" xfId="27970" xr:uid="{00000000-0005-0000-0000-0000AA720000}"/>
    <cellStyle name="Normal 2 2 9 3" xfId="27971" xr:uid="{00000000-0005-0000-0000-0000AB720000}"/>
    <cellStyle name="Normal 2 2 9 3 10" xfId="27972" xr:uid="{00000000-0005-0000-0000-0000AC720000}"/>
    <cellStyle name="Normal 2 2 9 3 10 2" xfId="27973" xr:uid="{00000000-0005-0000-0000-0000AD720000}"/>
    <cellStyle name="Normal 2 2 9 3 11" xfId="27974" xr:uid="{00000000-0005-0000-0000-0000AE720000}"/>
    <cellStyle name="Normal 2 2 9 3 11 2" xfId="27975" xr:uid="{00000000-0005-0000-0000-0000AF720000}"/>
    <cellStyle name="Normal 2 2 9 3 12" xfId="27976" xr:uid="{00000000-0005-0000-0000-0000B0720000}"/>
    <cellStyle name="Normal 2 2 9 3 12 2" xfId="27977" xr:uid="{00000000-0005-0000-0000-0000B1720000}"/>
    <cellStyle name="Normal 2 2 9 3 13" xfId="27978" xr:uid="{00000000-0005-0000-0000-0000B2720000}"/>
    <cellStyle name="Normal 2 2 9 3 13 2" xfId="27979" xr:uid="{00000000-0005-0000-0000-0000B3720000}"/>
    <cellStyle name="Normal 2 2 9 3 14" xfId="27980" xr:uid="{00000000-0005-0000-0000-0000B4720000}"/>
    <cellStyle name="Normal 2 2 9 3 14 2" xfId="27981" xr:uid="{00000000-0005-0000-0000-0000B5720000}"/>
    <cellStyle name="Normal 2 2 9 3 15" xfId="27982" xr:uid="{00000000-0005-0000-0000-0000B6720000}"/>
    <cellStyle name="Normal 2 2 9 3 15 2" xfId="27983" xr:uid="{00000000-0005-0000-0000-0000B7720000}"/>
    <cellStyle name="Normal 2 2 9 3 16" xfId="27984" xr:uid="{00000000-0005-0000-0000-0000B8720000}"/>
    <cellStyle name="Normal 2 2 9 3 16 2" xfId="27985" xr:uid="{00000000-0005-0000-0000-0000B9720000}"/>
    <cellStyle name="Normal 2 2 9 3 17" xfId="27986" xr:uid="{00000000-0005-0000-0000-0000BA720000}"/>
    <cellStyle name="Normal 2 2 9 3 17 2" xfId="27987" xr:uid="{00000000-0005-0000-0000-0000BB720000}"/>
    <cellStyle name="Normal 2 2 9 3 18" xfId="27988" xr:uid="{00000000-0005-0000-0000-0000BC720000}"/>
    <cellStyle name="Normal 2 2 9 3 18 2" xfId="27989" xr:uid="{00000000-0005-0000-0000-0000BD720000}"/>
    <cellStyle name="Normal 2 2 9 3 19" xfId="27990" xr:uid="{00000000-0005-0000-0000-0000BE720000}"/>
    <cellStyle name="Normal 2 2 9 3 19 2" xfId="27991" xr:uid="{00000000-0005-0000-0000-0000BF720000}"/>
    <cellStyle name="Normal 2 2 9 3 2" xfId="27992" xr:uid="{00000000-0005-0000-0000-0000C0720000}"/>
    <cellStyle name="Normal 2 2 9 3 2 10" xfId="27993" xr:uid="{00000000-0005-0000-0000-0000C1720000}"/>
    <cellStyle name="Normal 2 2 9 3 2 10 2" xfId="27994" xr:uid="{00000000-0005-0000-0000-0000C2720000}"/>
    <cellStyle name="Normal 2 2 9 3 2 11" xfId="27995" xr:uid="{00000000-0005-0000-0000-0000C3720000}"/>
    <cellStyle name="Normal 2 2 9 3 2 11 2" xfId="27996" xr:uid="{00000000-0005-0000-0000-0000C4720000}"/>
    <cellStyle name="Normal 2 2 9 3 2 12" xfId="27997" xr:uid="{00000000-0005-0000-0000-0000C5720000}"/>
    <cellStyle name="Normal 2 2 9 3 2 12 2" xfId="27998" xr:uid="{00000000-0005-0000-0000-0000C6720000}"/>
    <cellStyle name="Normal 2 2 9 3 2 13" xfId="27999" xr:uid="{00000000-0005-0000-0000-0000C7720000}"/>
    <cellStyle name="Normal 2 2 9 3 2 13 2" xfId="28000" xr:uid="{00000000-0005-0000-0000-0000C8720000}"/>
    <cellStyle name="Normal 2 2 9 3 2 14" xfId="28001" xr:uid="{00000000-0005-0000-0000-0000C9720000}"/>
    <cellStyle name="Normal 2 2 9 3 2 14 2" xfId="28002" xr:uid="{00000000-0005-0000-0000-0000CA720000}"/>
    <cellStyle name="Normal 2 2 9 3 2 15" xfId="28003" xr:uid="{00000000-0005-0000-0000-0000CB720000}"/>
    <cellStyle name="Normal 2 2 9 3 2 15 2" xfId="28004" xr:uid="{00000000-0005-0000-0000-0000CC720000}"/>
    <cellStyle name="Normal 2 2 9 3 2 16" xfId="28005" xr:uid="{00000000-0005-0000-0000-0000CD720000}"/>
    <cellStyle name="Normal 2 2 9 3 2 16 2" xfId="28006" xr:uid="{00000000-0005-0000-0000-0000CE720000}"/>
    <cellStyle name="Normal 2 2 9 3 2 17" xfId="28007" xr:uid="{00000000-0005-0000-0000-0000CF720000}"/>
    <cellStyle name="Normal 2 2 9 3 2 17 2" xfId="28008" xr:uid="{00000000-0005-0000-0000-0000D0720000}"/>
    <cellStyle name="Normal 2 2 9 3 2 18" xfId="28009" xr:uid="{00000000-0005-0000-0000-0000D1720000}"/>
    <cellStyle name="Normal 2 2 9 3 2 18 2" xfId="28010" xr:uid="{00000000-0005-0000-0000-0000D2720000}"/>
    <cellStyle name="Normal 2 2 9 3 2 19" xfId="28011" xr:uid="{00000000-0005-0000-0000-0000D3720000}"/>
    <cellStyle name="Normal 2 2 9 3 2 19 2" xfId="28012" xr:uid="{00000000-0005-0000-0000-0000D4720000}"/>
    <cellStyle name="Normal 2 2 9 3 2 2" xfId="28013" xr:uid="{00000000-0005-0000-0000-0000D5720000}"/>
    <cellStyle name="Normal 2 2 9 3 2 2 2" xfId="28014" xr:uid="{00000000-0005-0000-0000-0000D6720000}"/>
    <cellStyle name="Normal 2 2 9 3 2 20" xfId="28015" xr:uid="{00000000-0005-0000-0000-0000D7720000}"/>
    <cellStyle name="Normal 2 2 9 3 2 20 2" xfId="28016" xr:uid="{00000000-0005-0000-0000-0000D8720000}"/>
    <cellStyle name="Normal 2 2 9 3 2 21" xfId="28017" xr:uid="{00000000-0005-0000-0000-0000D9720000}"/>
    <cellStyle name="Normal 2 2 9 3 2 21 2" xfId="28018" xr:uid="{00000000-0005-0000-0000-0000DA720000}"/>
    <cellStyle name="Normal 2 2 9 3 2 22" xfId="28019" xr:uid="{00000000-0005-0000-0000-0000DB720000}"/>
    <cellStyle name="Normal 2 2 9 3 2 3" xfId="28020" xr:uid="{00000000-0005-0000-0000-0000DC720000}"/>
    <cellStyle name="Normal 2 2 9 3 2 3 2" xfId="28021" xr:uid="{00000000-0005-0000-0000-0000DD720000}"/>
    <cellStyle name="Normal 2 2 9 3 2 4" xfId="28022" xr:uid="{00000000-0005-0000-0000-0000DE720000}"/>
    <cellStyle name="Normal 2 2 9 3 2 4 2" xfId="28023" xr:uid="{00000000-0005-0000-0000-0000DF720000}"/>
    <cellStyle name="Normal 2 2 9 3 2 5" xfId="28024" xr:uid="{00000000-0005-0000-0000-0000E0720000}"/>
    <cellStyle name="Normal 2 2 9 3 2 5 2" xfId="28025" xr:uid="{00000000-0005-0000-0000-0000E1720000}"/>
    <cellStyle name="Normal 2 2 9 3 2 6" xfId="28026" xr:uid="{00000000-0005-0000-0000-0000E2720000}"/>
    <cellStyle name="Normal 2 2 9 3 2 6 2" xfId="28027" xr:uid="{00000000-0005-0000-0000-0000E3720000}"/>
    <cellStyle name="Normal 2 2 9 3 2 7" xfId="28028" xr:uid="{00000000-0005-0000-0000-0000E4720000}"/>
    <cellStyle name="Normal 2 2 9 3 2 7 2" xfId="28029" xr:uid="{00000000-0005-0000-0000-0000E5720000}"/>
    <cellStyle name="Normal 2 2 9 3 2 8" xfId="28030" xr:uid="{00000000-0005-0000-0000-0000E6720000}"/>
    <cellStyle name="Normal 2 2 9 3 2 8 2" xfId="28031" xr:uid="{00000000-0005-0000-0000-0000E7720000}"/>
    <cellStyle name="Normal 2 2 9 3 2 9" xfId="28032" xr:uid="{00000000-0005-0000-0000-0000E8720000}"/>
    <cellStyle name="Normal 2 2 9 3 2 9 2" xfId="28033" xr:uid="{00000000-0005-0000-0000-0000E9720000}"/>
    <cellStyle name="Normal 2 2 9 3 20" xfId="28034" xr:uid="{00000000-0005-0000-0000-0000EA720000}"/>
    <cellStyle name="Normal 2 2 9 3 20 2" xfId="28035" xr:uid="{00000000-0005-0000-0000-0000EB720000}"/>
    <cellStyle name="Normal 2 2 9 3 21" xfId="28036" xr:uid="{00000000-0005-0000-0000-0000EC720000}"/>
    <cellStyle name="Normal 2 2 9 3 21 2" xfId="28037" xr:uid="{00000000-0005-0000-0000-0000ED720000}"/>
    <cellStyle name="Normal 2 2 9 3 22" xfId="28038" xr:uid="{00000000-0005-0000-0000-0000EE720000}"/>
    <cellStyle name="Normal 2 2 9 3 22 2" xfId="28039" xr:uid="{00000000-0005-0000-0000-0000EF720000}"/>
    <cellStyle name="Normal 2 2 9 3 23" xfId="28040" xr:uid="{00000000-0005-0000-0000-0000F0720000}"/>
    <cellStyle name="Normal 2 2 9 3 23 2" xfId="28041" xr:uid="{00000000-0005-0000-0000-0000F1720000}"/>
    <cellStyle name="Normal 2 2 9 3 24" xfId="28042" xr:uid="{00000000-0005-0000-0000-0000F2720000}"/>
    <cellStyle name="Normal 2 2 9 3 3" xfId="28043" xr:uid="{00000000-0005-0000-0000-0000F3720000}"/>
    <cellStyle name="Normal 2 2 9 3 3 10" xfId="28044" xr:uid="{00000000-0005-0000-0000-0000F4720000}"/>
    <cellStyle name="Normal 2 2 9 3 3 10 2" xfId="28045" xr:uid="{00000000-0005-0000-0000-0000F5720000}"/>
    <cellStyle name="Normal 2 2 9 3 3 11" xfId="28046" xr:uid="{00000000-0005-0000-0000-0000F6720000}"/>
    <cellStyle name="Normal 2 2 9 3 3 11 2" xfId="28047" xr:uid="{00000000-0005-0000-0000-0000F7720000}"/>
    <cellStyle name="Normal 2 2 9 3 3 12" xfId="28048" xr:uid="{00000000-0005-0000-0000-0000F8720000}"/>
    <cellStyle name="Normal 2 2 9 3 3 12 2" xfId="28049" xr:uid="{00000000-0005-0000-0000-0000F9720000}"/>
    <cellStyle name="Normal 2 2 9 3 3 13" xfId="28050" xr:uid="{00000000-0005-0000-0000-0000FA720000}"/>
    <cellStyle name="Normal 2 2 9 3 3 13 2" xfId="28051" xr:uid="{00000000-0005-0000-0000-0000FB720000}"/>
    <cellStyle name="Normal 2 2 9 3 3 14" xfId="28052" xr:uid="{00000000-0005-0000-0000-0000FC720000}"/>
    <cellStyle name="Normal 2 2 9 3 3 14 2" xfId="28053" xr:uid="{00000000-0005-0000-0000-0000FD720000}"/>
    <cellStyle name="Normal 2 2 9 3 3 15" xfId="28054" xr:uid="{00000000-0005-0000-0000-0000FE720000}"/>
    <cellStyle name="Normal 2 2 9 3 3 15 2" xfId="28055" xr:uid="{00000000-0005-0000-0000-0000FF720000}"/>
    <cellStyle name="Normal 2 2 9 3 3 16" xfId="28056" xr:uid="{00000000-0005-0000-0000-000000730000}"/>
    <cellStyle name="Normal 2 2 9 3 3 16 2" xfId="28057" xr:uid="{00000000-0005-0000-0000-000001730000}"/>
    <cellStyle name="Normal 2 2 9 3 3 17" xfId="28058" xr:uid="{00000000-0005-0000-0000-000002730000}"/>
    <cellStyle name="Normal 2 2 9 3 3 17 2" xfId="28059" xr:uid="{00000000-0005-0000-0000-000003730000}"/>
    <cellStyle name="Normal 2 2 9 3 3 18" xfId="28060" xr:uid="{00000000-0005-0000-0000-000004730000}"/>
    <cellStyle name="Normal 2 2 9 3 3 18 2" xfId="28061" xr:uid="{00000000-0005-0000-0000-000005730000}"/>
    <cellStyle name="Normal 2 2 9 3 3 19" xfId="28062" xr:uid="{00000000-0005-0000-0000-000006730000}"/>
    <cellStyle name="Normal 2 2 9 3 3 19 2" xfId="28063" xr:uid="{00000000-0005-0000-0000-000007730000}"/>
    <cellStyle name="Normal 2 2 9 3 3 2" xfId="28064" xr:uid="{00000000-0005-0000-0000-000008730000}"/>
    <cellStyle name="Normal 2 2 9 3 3 2 2" xfId="28065" xr:uid="{00000000-0005-0000-0000-000009730000}"/>
    <cellStyle name="Normal 2 2 9 3 3 20" xfId="28066" xr:uid="{00000000-0005-0000-0000-00000A730000}"/>
    <cellStyle name="Normal 2 2 9 3 3 20 2" xfId="28067" xr:uid="{00000000-0005-0000-0000-00000B730000}"/>
    <cellStyle name="Normal 2 2 9 3 3 21" xfId="28068" xr:uid="{00000000-0005-0000-0000-00000C730000}"/>
    <cellStyle name="Normal 2 2 9 3 3 21 2" xfId="28069" xr:uid="{00000000-0005-0000-0000-00000D730000}"/>
    <cellStyle name="Normal 2 2 9 3 3 22" xfId="28070" xr:uid="{00000000-0005-0000-0000-00000E730000}"/>
    <cellStyle name="Normal 2 2 9 3 3 3" xfId="28071" xr:uid="{00000000-0005-0000-0000-00000F730000}"/>
    <cellStyle name="Normal 2 2 9 3 3 3 2" xfId="28072" xr:uid="{00000000-0005-0000-0000-000010730000}"/>
    <cellStyle name="Normal 2 2 9 3 3 4" xfId="28073" xr:uid="{00000000-0005-0000-0000-000011730000}"/>
    <cellStyle name="Normal 2 2 9 3 3 4 2" xfId="28074" xr:uid="{00000000-0005-0000-0000-000012730000}"/>
    <cellStyle name="Normal 2 2 9 3 3 5" xfId="28075" xr:uid="{00000000-0005-0000-0000-000013730000}"/>
    <cellStyle name="Normal 2 2 9 3 3 5 2" xfId="28076" xr:uid="{00000000-0005-0000-0000-000014730000}"/>
    <cellStyle name="Normal 2 2 9 3 3 6" xfId="28077" xr:uid="{00000000-0005-0000-0000-000015730000}"/>
    <cellStyle name="Normal 2 2 9 3 3 6 2" xfId="28078" xr:uid="{00000000-0005-0000-0000-000016730000}"/>
    <cellStyle name="Normal 2 2 9 3 3 7" xfId="28079" xr:uid="{00000000-0005-0000-0000-000017730000}"/>
    <cellStyle name="Normal 2 2 9 3 3 7 2" xfId="28080" xr:uid="{00000000-0005-0000-0000-000018730000}"/>
    <cellStyle name="Normal 2 2 9 3 3 8" xfId="28081" xr:uid="{00000000-0005-0000-0000-000019730000}"/>
    <cellStyle name="Normal 2 2 9 3 3 8 2" xfId="28082" xr:uid="{00000000-0005-0000-0000-00001A730000}"/>
    <cellStyle name="Normal 2 2 9 3 3 9" xfId="28083" xr:uid="{00000000-0005-0000-0000-00001B730000}"/>
    <cellStyle name="Normal 2 2 9 3 3 9 2" xfId="28084" xr:uid="{00000000-0005-0000-0000-00001C730000}"/>
    <cellStyle name="Normal 2 2 9 3 4" xfId="28085" xr:uid="{00000000-0005-0000-0000-00001D730000}"/>
    <cellStyle name="Normal 2 2 9 3 4 2" xfId="28086" xr:uid="{00000000-0005-0000-0000-00001E730000}"/>
    <cellStyle name="Normal 2 2 9 3 5" xfId="28087" xr:uid="{00000000-0005-0000-0000-00001F730000}"/>
    <cellStyle name="Normal 2 2 9 3 5 2" xfId="28088" xr:uid="{00000000-0005-0000-0000-000020730000}"/>
    <cellStyle name="Normal 2 2 9 3 6" xfId="28089" xr:uid="{00000000-0005-0000-0000-000021730000}"/>
    <cellStyle name="Normal 2 2 9 3 6 2" xfId="28090" xr:uid="{00000000-0005-0000-0000-000022730000}"/>
    <cellStyle name="Normal 2 2 9 3 7" xfId="28091" xr:uid="{00000000-0005-0000-0000-000023730000}"/>
    <cellStyle name="Normal 2 2 9 3 7 2" xfId="28092" xr:uid="{00000000-0005-0000-0000-000024730000}"/>
    <cellStyle name="Normal 2 2 9 3 8" xfId="28093" xr:uid="{00000000-0005-0000-0000-000025730000}"/>
    <cellStyle name="Normal 2 2 9 3 8 2" xfId="28094" xr:uid="{00000000-0005-0000-0000-000026730000}"/>
    <cellStyle name="Normal 2 2 9 3 9" xfId="28095" xr:uid="{00000000-0005-0000-0000-000027730000}"/>
    <cellStyle name="Normal 2 2 9 3 9 2" xfId="28096" xr:uid="{00000000-0005-0000-0000-000028730000}"/>
    <cellStyle name="Normal 2 2 9 4" xfId="28097" xr:uid="{00000000-0005-0000-0000-000029730000}"/>
    <cellStyle name="Normal 2 2 9 4 10" xfId="28098" xr:uid="{00000000-0005-0000-0000-00002A730000}"/>
    <cellStyle name="Normal 2 2 9 4 10 2" xfId="28099" xr:uid="{00000000-0005-0000-0000-00002B730000}"/>
    <cellStyle name="Normal 2 2 9 4 11" xfId="28100" xr:uid="{00000000-0005-0000-0000-00002C730000}"/>
    <cellStyle name="Normal 2 2 9 4 11 2" xfId="28101" xr:uid="{00000000-0005-0000-0000-00002D730000}"/>
    <cellStyle name="Normal 2 2 9 4 12" xfId="28102" xr:uid="{00000000-0005-0000-0000-00002E730000}"/>
    <cellStyle name="Normal 2 2 9 4 12 2" xfId="28103" xr:uid="{00000000-0005-0000-0000-00002F730000}"/>
    <cellStyle name="Normal 2 2 9 4 13" xfId="28104" xr:uid="{00000000-0005-0000-0000-000030730000}"/>
    <cellStyle name="Normal 2 2 9 4 13 2" xfId="28105" xr:uid="{00000000-0005-0000-0000-000031730000}"/>
    <cellStyle name="Normal 2 2 9 4 14" xfId="28106" xr:uid="{00000000-0005-0000-0000-000032730000}"/>
    <cellStyle name="Normal 2 2 9 4 14 2" xfId="28107" xr:uid="{00000000-0005-0000-0000-000033730000}"/>
    <cellStyle name="Normal 2 2 9 4 15" xfId="28108" xr:uid="{00000000-0005-0000-0000-000034730000}"/>
    <cellStyle name="Normal 2 2 9 4 15 2" xfId="28109" xr:uid="{00000000-0005-0000-0000-000035730000}"/>
    <cellStyle name="Normal 2 2 9 4 16" xfId="28110" xr:uid="{00000000-0005-0000-0000-000036730000}"/>
    <cellStyle name="Normal 2 2 9 4 16 2" xfId="28111" xr:uid="{00000000-0005-0000-0000-000037730000}"/>
    <cellStyle name="Normal 2 2 9 4 17" xfId="28112" xr:uid="{00000000-0005-0000-0000-000038730000}"/>
    <cellStyle name="Normal 2 2 9 4 17 2" xfId="28113" xr:uid="{00000000-0005-0000-0000-000039730000}"/>
    <cellStyle name="Normal 2 2 9 4 18" xfId="28114" xr:uid="{00000000-0005-0000-0000-00003A730000}"/>
    <cellStyle name="Normal 2 2 9 4 18 2" xfId="28115" xr:uid="{00000000-0005-0000-0000-00003B730000}"/>
    <cellStyle name="Normal 2 2 9 4 19" xfId="28116" xr:uid="{00000000-0005-0000-0000-00003C730000}"/>
    <cellStyle name="Normal 2 2 9 4 19 2" xfId="28117" xr:uid="{00000000-0005-0000-0000-00003D730000}"/>
    <cellStyle name="Normal 2 2 9 4 2" xfId="28118" xr:uid="{00000000-0005-0000-0000-00003E730000}"/>
    <cellStyle name="Normal 2 2 9 4 2 10" xfId="28119" xr:uid="{00000000-0005-0000-0000-00003F730000}"/>
    <cellStyle name="Normal 2 2 9 4 2 10 2" xfId="28120" xr:uid="{00000000-0005-0000-0000-000040730000}"/>
    <cellStyle name="Normal 2 2 9 4 2 11" xfId="28121" xr:uid="{00000000-0005-0000-0000-000041730000}"/>
    <cellStyle name="Normal 2 2 9 4 2 11 2" xfId="28122" xr:uid="{00000000-0005-0000-0000-000042730000}"/>
    <cellStyle name="Normal 2 2 9 4 2 12" xfId="28123" xr:uid="{00000000-0005-0000-0000-000043730000}"/>
    <cellStyle name="Normal 2 2 9 4 2 12 2" xfId="28124" xr:uid="{00000000-0005-0000-0000-000044730000}"/>
    <cellStyle name="Normal 2 2 9 4 2 13" xfId="28125" xr:uid="{00000000-0005-0000-0000-000045730000}"/>
    <cellStyle name="Normal 2 2 9 4 2 13 2" xfId="28126" xr:uid="{00000000-0005-0000-0000-000046730000}"/>
    <cellStyle name="Normal 2 2 9 4 2 14" xfId="28127" xr:uid="{00000000-0005-0000-0000-000047730000}"/>
    <cellStyle name="Normal 2 2 9 4 2 14 2" xfId="28128" xr:uid="{00000000-0005-0000-0000-000048730000}"/>
    <cellStyle name="Normal 2 2 9 4 2 15" xfId="28129" xr:uid="{00000000-0005-0000-0000-000049730000}"/>
    <cellStyle name="Normal 2 2 9 4 2 15 2" xfId="28130" xr:uid="{00000000-0005-0000-0000-00004A730000}"/>
    <cellStyle name="Normal 2 2 9 4 2 16" xfId="28131" xr:uid="{00000000-0005-0000-0000-00004B730000}"/>
    <cellStyle name="Normal 2 2 9 4 2 16 2" xfId="28132" xr:uid="{00000000-0005-0000-0000-00004C730000}"/>
    <cellStyle name="Normal 2 2 9 4 2 17" xfId="28133" xr:uid="{00000000-0005-0000-0000-00004D730000}"/>
    <cellStyle name="Normal 2 2 9 4 2 17 2" xfId="28134" xr:uid="{00000000-0005-0000-0000-00004E730000}"/>
    <cellStyle name="Normal 2 2 9 4 2 18" xfId="28135" xr:uid="{00000000-0005-0000-0000-00004F730000}"/>
    <cellStyle name="Normal 2 2 9 4 2 18 2" xfId="28136" xr:uid="{00000000-0005-0000-0000-000050730000}"/>
    <cellStyle name="Normal 2 2 9 4 2 19" xfId="28137" xr:uid="{00000000-0005-0000-0000-000051730000}"/>
    <cellStyle name="Normal 2 2 9 4 2 19 2" xfId="28138" xr:uid="{00000000-0005-0000-0000-000052730000}"/>
    <cellStyle name="Normal 2 2 9 4 2 2" xfId="28139" xr:uid="{00000000-0005-0000-0000-000053730000}"/>
    <cellStyle name="Normal 2 2 9 4 2 2 2" xfId="28140" xr:uid="{00000000-0005-0000-0000-000054730000}"/>
    <cellStyle name="Normal 2 2 9 4 2 20" xfId="28141" xr:uid="{00000000-0005-0000-0000-000055730000}"/>
    <cellStyle name="Normal 2 2 9 4 2 20 2" xfId="28142" xr:uid="{00000000-0005-0000-0000-000056730000}"/>
    <cellStyle name="Normal 2 2 9 4 2 21" xfId="28143" xr:uid="{00000000-0005-0000-0000-000057730000}"/>
    <cellStyle name="Normal 2 2 9 4 2 21 2" xfId="28144" xr:uid="{00000000-0005-0000-0000-000058730000}"/>
    <cellStyle name="Normal 2 2 9 4 2 22" xfId="28145" xr:uid="{00000000-0005-0000-0000-000059730000}"/>
    <cellStyle name="Normal 2 2 9 4 2 3" xfId="28146" xr:uid="{00000000-0005-0000-0000-00005A730000}"/>
    <cellStyle name="Normal 2 2 9 4 2 3 2" xfId="28147" xr:uid="{00000000-0005-0000-0000-00005B730000}"/>
    <cellStyle name="Normal 2 2 9 4 2 4" xfId="28148" xr:uid="{00000000-0005-0000-0000-00005C730000}"/>
    <cellStyle name="Normal 2 2 9 4 2 4 2" xfId="28149" xr:uid="{00000000-0005-0000-0000-00005D730000}"/>
    <cellStyle name="Normal 2 2 9 4 2 5" xfId="28150" xr:uid="{00000000-0005-0000-0000-00005E730000}"/>
    <cellStyle name="Normal 2 2 9 4 2 5 2" xfId="28151" xr:uid="{00000000-0005-0000-0000-00005F730000}"/>
    <cellStyle name="Normal 2 2 9 4 2 6" xfId="28152" xr:uid="{00000000-0005-0000-0000-000060730000}"/>
    <cellStyle name="Normal 2 2 9 4 2 6 2" xfId="28153" xr:uid="{00000000-0005-0000-0000-000061730000}"/>
    <cellStyle name="Normal 2 2 9 4 2 7" xfId="28154" xr:uid="{00000000-0005-0000-0000-000062730000}"/>
    <cellStyle name="Normal 2 2 9 4 2 7 2" xfId="28155" xr:uid="{00000000-0005-0000-0000-000063730000}"/>
    <cellStyle name="Normal 2 2 9 4 2 8" xfId="28156" xr:uid="{00000000-0005-0000-0000-000064730000}"/>
    <cellStyle name="Normal 2 2 9 4 2 8 2" xfId="28157" xr:uid="{00000000-0005-0000-0000-000065730000}"/>
    <cellStyle name="Normal 2 2 9 4 2 9" xfId="28158" xr:uid="{00000000-0005-0000-0000-000066730000}"/>
    <cellStyle name="Normal 2 2 9 4 2 9 2" xfId="28159" xr:uid="{00000000-0005-0000-0000-000067730000}"/>
    <cellStyle name="Normal 2 2 9 4 20" xfId="28160" xr:uid="{00000000-0005-0000-0000-000068730000}"/>
    <cellStyle name="Normal 2 2 9 4 20 2" xfId="28161" xr:uid="{00000000-0005-0000-0000-000069730000}"/>
    <cellStyle name="Normal 2 2 9 4 21" xfId="28162" xr:uid="{00000000-0005-0000-0000-00006A730000}"/>
    <cellStyle name="Normal 2 2 9 4 21 2" xfId="28163" xr:uid="{00000000-0005-0000-0000-00006B730000}"/>
    <cellStyle name="Normal 2 2 9 4 22" xfId="28164" xr:uid="{00000000-0005-0000-0000-00006C730000}"/>
    <cellStyle name="Normal 2 2 9 4 22 2" xfId="28165" xr:uid="{00000000-0005-0000-0000-00006D730000}"/>
    <cellStyle name="Normal 2 2 9 4 23" xfId="28166" xr:uid="{00000000-0005-0000-0000-00006E730000}"/>
    <cellStyle name="Normal 2 2 9 4 23 2" xfId="28167" xr:uid="{00000000-0005-0000-0000-00006F730000}"/>
    <cellStyle name="Normal 2 2 9 4 24" xfId="28168" xr:uid="{00000000-0005-0000-0000-000070730000}"/>
    <cellStyle name="Normal 2 2 9 4 3" xfId="28169" xr:uid="{00000000-0005-0000-0000-000071730000}"/>
    <cellStyle name="Normal 2 2 9 4 3 10" xfId="28170" xr:uid="{00000000-0005-0000-0000-000072730000}"/>
    <cellStyle name="Normal 2 2 9 4 3 10 2" xfId="28171" xr:uid="{00000000-0005-0000-0000-000073730000}"/>
    <cellStyle name="Normal 2 2 9 4 3 11" xfId="28172" xr:uid="{00000000-0005-0000-0000-000074730000}"/>
    <cellStyle name="Normal 2 2 9 4 3 11 2" xfId="28173" xr:uid="{00000000-0005-0000-0000-000075730000}"/>
    <cellStyle name="Normal 2 2 9 4 3 12" xfId="28174" xr:uid="{00000000-0005-0000-0000-000076730000}"/>
    <cellStyle name="Normal 2 2 9 4 3 12 2" xfId="28175" xr:uid="{00000000-0005-0000-0000-000077730000}"/>
    <cellStyle name="Normal 2 2 9 4 3 13" xfId="28176" xr:uid="{00000000-0005-0000-0000-000078730000}"/>
    <cellStyle name="Normal 2 2 9 4 3 13 2" xfId="28177" xr:uid="{00000000-0005-0000-0000-000079730000}"/>
    <cellStyle name="Normal 2 2 9 4 3 14" xfId="28178" xr:uid="{00000000-0005-0000-0000-00007A730000}"/>
    <cellStyle name="Normal 2 2 9 4 3 14 2" xfId="28179" xr:uid="{00000000-0005-0000-0000-00007B730000}"/>
    <cellStyle name="Normal 2 2 9 4 3 15" xfId="28180" xr:uid="{00000000-0005-0000-0000-00007C730000}"/>
    <cellStyle name="Normal 2 2 9 4 3 15 2" xfId="28181" xr:uid="{00000000-0005-0000-0000-00007D730000}"/>
    <cellStyle name="Normal 2 2 9 4 3 16" xfId="28182" xr:uid="{00000000-0005-0000-0000-00007E730000}"/>
    <cellStyle name="Normal 2 2 9 4 3 16 2" xfId="28183" xr:uid="{00000000-0005-0000-0000-00007F730000}"/>
    <cellStyle name="Normal 2 2 9 4 3 17" xfId="28184" xr:uid="{00000000-0005-0000-0000-000080730000}"/>
    <cellStyle name="Normal 2 2 9 4 3 17 2" xfId="28185" xr:uid="{00000000-0005-0000-0000-000081730000}"/>
    <cellStyle name="Normal 2 2 9 4 3 18" xfId="28186" xr:uid="{00000000-0005-0000-0000-000082730000}"/>
    <cellStyle name="Normal 2 2 9 4 3 18 2" xfId="28187" xr:uid="{00000000-0005-0000-0000-000083730000}"/>
    <cellStyle name="Normal 2 2 9 4 3 19" xfId="28188" xr:uid="{00000000-0005-0000-0000-000084730000}"/>
    <cellStyle name="Normal 2 2 9 4 3 19 2" xfId="28189" xr:uid="{00000000-0005-0000-0000-000085730000}"/>
    <cellStyle name="Normal 2 2 9 4 3 2" xfId="28190" xr:uid="{00000000-0005-0000-0000-000086730000}"/>
    <cellStyle name="Normal 2 2 9 4 3 2 2" xfId="28191" xr:uid="{00000000-0005-0000-0000-000087730000}"/>
    <cellStyle name="Normal 2 2 9 4 3 20" xfId="28192" xr:uid="{00000000-0005-0000-0000-000088730000}"/>
    <cellStyle name="Normal 2 2 9 4 3 20 2" xfId="28193" xr:uid="{00000000-0005-0000-0000-000089730000}"/>
    <cellStyle name="Normal 2 2 9 4 3 21" xfId="28194" xr:uid="{00000000-0005-0000-0000-00008A730000}"/>
    <cellStyle name="Normal 2 2 9 4 3 21 2" xfId="28195" xr:uid="{00000000-0005-0000-0000-00008B730000}"/>
    <cellStyle name="Normal 2 2 9 4 3 22" xfId="28196" xr:uid="{00000000-0005-0000-0000-00008C730000}"/>
    <cellStyle name="Normal 2 2 9 4 3 3" xfId="28197" xr:uid="{00000000-0005-0000-0000-00008D730000}"/>
    <cellStyle name="Normal 2 2 9 4 3 3 2" xfId="28198" xr:uid="{00000000-0005-0000-0000-00008E730000}"/>
    <cellStyle name="Normal 2 2 9 4 3 4" xfId="28199" xr:uid="{00000000-0005-0000-0000-00008F730000}"/>
    <cellStyle name="Normal 2 2 9 4 3 4 2" xfId="28200" xr:uid="{00000000-0005-0000-0000-000090730000}"/>
    <cellStyle name="Normal 2 2 9 4 3 5" xfId="28201" xr:uid="{00000000-0005-0000-0000-000091730000}"/>
    <cellStyle name="Normal 2 2 9 4 3 5 2" xfId="28202" xr:uid="{00000000-0005-0000-0000-000092730000}"/>
    <cellStyle name="Normal 2 2 9 4 3 6" xfId="28203" xr:uid="{00000000-0005-0000-0000-000093730000}"/>
    <cellStyle name="Normal 2 2 9 4 3 6 2" xfId="28204" xr:uid="{00000000-0005-0000-0000-000094730000}"/>
    <cellStyle name="Normal 2 2 9 4 3 7" xfId="28205" xr:uid="{00000000-0005-0000-0000-000095730000}"/>
    <cellStyle name="Normal 2 2 9 4 3 7 2" xfId="28206" xr:uid="{00000000-0005-0000-0000-000096730000}"/>
    <cellStyle name="Normal 2 2 9 4 3 8" xfId="28207" xr:uid="{00000000-0005-0000-0000-000097730000}"/>
    <cellStyle name="Normal 2 2 9 4 3 8 2" xfId="28208" xr:uid="{00000000-0005-0000-0000-000098730000}"/>
    <cellStyle name="Normal 2 2 9 4 3 9" xfId="28209" xr:uid="{00000000-0005-0000-0000-000099730000}"/>
    <cellStyle name="Normal 2 2 9 4 3 9 2" xfId="28210" xr:uid="{00000000-0005-0000-0000-00009A730000}"/>
    <cellStyle name="Normal 2 2 9 4 4" xfId="28211" xr:uid="{00000000-0005-0000-0000-00009B730000}"/>
    <cellStyle name="Normal 2 2 9 4 4 2" xfId="28212" xr:uid="{00000000-0005-0000-0000-00009C730000}"/>
    <cellStyle name="Normal 2 2 9 4 5" xfId="28213" xr:uid="{00000000-0005-0000-0000-00009D730000}"/>
    <cellStyle name="Normal 2 2 9 4 5 2" xfId="28214" xr:uid="{00000000-0005-0000-0000-00009E730000}"/>
    <cellStyle name="Normal 2 2 9 4 6" xfId="28215" xr:uid="{00000000-0005-0000-0000-00009F730000}"/>
    <cellStyle name="Normal 2 2 9 4 6 2" xfId="28216" xr:uid="{00000000-0005-0000-0000-0000A0730000}"/>
    <cellStyle name="Normal 2 2 9 4 7" xfId="28217" xr:uid="{00000000-0005-0000-0000-0000A1730000}"/>
    <cellStyle name="Normal 2 2 9 4 7 2" xfId="28218" xr:uid="{00000000-0005-0000-0000-0000A2730000}"/>
    <cellStyle name="Normal 2 2 9 4 8" xfId="28219" xr:uid="{00000000-0005-0000-0000-0000A3730000}"/>
    <cellStyle name="Normal 2 2 9 4 8 2" xfId="28220" xr:uid="{00000000-0005-0000-0000-0000A4730000}"/>
    <cellStyle name="Normal 2 2 9 4 9" xfId="28221" xr:uid="{00000000-0005-0000-0000-0000A5730000}"/>
    <cellStyle name="Normal 2 2 9 4 9 2" xfId="28222" xr:uid="{00000000-0005-0000-0000-0000A6730000}"/>
    <cellStyle name="Normal 2 2 9 5" xfId="28223" xr:uid="{00000000-0005-0000-0000-0000A7730000}"/>
    <cellStyle name="Normal 2 2 9 5 10" xfId="28224" xr:uid="{00000000-0005-0000-0000-0000A8730000}"/>
    <cellStyle name="Normal 2 2 9 5 10 2" xfId="28225" xr:uid="{00000000-0005-0000-0000-0000A9730000}"/>
    <cellStyle name="Normal 2 2 9 5 11" xfId="28226" xr:uid="{00000000-0005-0000-0000-0000AA730000}"/>
    <cellStyle name="Normal 2 2 9 5 11 2" xfId="28227" xr:uid="{00000000-0005-0000-0000-0000AB730000}"/>
    <cellStyle name="Normal 2 2 9 5 12" xfId="28228" xr:uid="{00000000-0005-0000-0000-0000AC730000}"/>
    <cellStyle name="Normal 2 2 9 5 12 2" xfId="28229" xr:uid="{00000000-0005-0000-0000-0000AD730000}"/>
    <cellStyle name="Normal 2 2 9 5 13" xfId="28230" xr:uid="{00000000-0005-0000-0000-0000AE730000}"/>
    <cellStyle name="Normal 2 2 9 5 13 2" xfId="28231" xr:uid="{00000000-0005-0000-0000-0000AF730000}"/>
    <cellStyle name="Normal 2 2 9 5 14" xfId="28232" xr:uid="{00000000-0005-0000-0000-0000B0730000}"/>
    <cellStyle name="Normal 2 2 9 5 14 2" xfId="28233" xr:uid="{00000000-0005-0000-0000-0000B1730000}"/>
    <cellStyle name="Normal 2 2 9 5 15" xfId="28234" xr:uid="{00000000-0005-0000-0000-0000B2730000}"/>
    <cellStyle name="Normal 2 2 9 5 15 2" xfId="28235" xr:uid="{00000000-0005-0000-0000-0000B3730000}"/>
    <cellStyle name="Normal 2 2 9 5 16" xfId="28236" xr:uid="{00000000-0005-0000-0000-0000B4730000}"/>
    <cellStyle name="Normal 2 2 9 5 16 2" xfId="28237" xr:uid="{00000000-0005-0000-0000-0000B5730000}"/>
    <cellStyle name="Normal 2 2 9 5 17" xfId="28238" xr:uid="{00000000-0005-0000-0000-0000B6730000}"/>
    <cellStyle name="Normal 2 2 9 5 17 2" xfId="28239" xr:uid="{00000000-0005-0000-0000-0000B7730000}"/>
    <cellStyle name="Normal 2 2 9 5 18" xfId="28240" xr:uid="{00000000-0005-0000-0000-0000B8730000}"/>
    <cellStyle name="Normal 2 2 9 5 18 2" xfId="28241" xr:uid="{00000000-0005-0000-0000-0000B9730000}"/>
    <cellStyle name="Normal 2 2 9 5 19" xfId="28242" xr:uid="{00000000-0005-0000-0000-0000BA730000}"/>
    <cellStyle name="Normal 2 2 9 5 19 2" xfId="28243" xr:uid="{00000000-0005-0000-0000-0000BB730000}"/>
    <cellStyle name="Normal 2 2 9 5 2" xfId="28244" xr:uid="{00000000-0005-0000-0000-0000BC730000}"/>
    <cellStyle name="Normal 2 2 9 5 2 2" xfId="28245" xr:uid="{00000000-0005-0000-0000-0000BD730000}"/>
    <cellStyle name="Normal 2 2 9 5 20" xfId="28246" xr:uid="{00000000-0005-0000-0000-0000BE730000}"/>
    <cellStyle name="Normal 2 2 9 5 20 2" xfId="28247" xr:uid="{00000000-0005-0000-0000-0000BF730000}"/>
    <cellStyle name="Normal 2 2 9 5 21" xfId="28248" xr:uid="{00000000-0005-0000-0000-0000C0730000}"/>
    <cellStyle name="Normal 2 2 9 5 21 2" xfId="28249" xr:uid="{00000000-0005-0000-0000-0000C1730000}"/>
    <cellStyle name="Normal 2 2 9 5 22" xfId="28250" xr:uid="{00000000-0005-0000-0000-0000C2730000}"/>
    <cellStyle name="Normal 2 2 9 5 3" xfId="28251" xr:uid="{00000000-0005-0000-0000-0000C3730000}"/>
    <cellStyle name="Normal 2 2 9 5 3 2" xfId="28252" xr:uid="{00000000-0005-0000-0000-0000C4730000}"/>
    <cellStyle name="Normal 2 2 9 5 4" xfId="28253" xr:uid="{00000000-0005-0000-0000-0000C5730000}"/>
    <cellStyle name="Normal 2 2 9 5 4 2" xfId="28254" xr:uid="{00000000-0005-0000-0000-0000C6730000}"/>
    <cellStyle name="Normal 2 2 9 5 5" xfId="28255" xr:uid="{00000000-0005-0000-0000-0000C7730000}"/>
    <cellStyle name="Normal 2 2 9 5 5 2" xfId="28256" xr:uid="{00000000-0005-0000-0000-0000C8730000}"/>
    <cellStyle name="Normal 2 2 9 5 6" xfId="28257" xr:uid="{00000000-0005-0000-0000-0000C9730000}"/>
    <cellStyle name="Normal 2 2 9 5 6 2" xfId="28258" xr:uid="{00000000-0005-0000-0000-0000CA730000}"/>
    <cellStyle name="Normal 2 2 9 5 7" xfId="28259" xr:uid="{00000000-0005-0000-0000-0000CB730000}"/>
    <cellStyle name="Normal 2 2 9 5 7 2" xfId="28260" xr:uid="{00000000-0005-0000-0000-0000CC730000}"/>
    <cellStyle name="Normal 2 2 9 5 8" xfId="28261" xr:uid="{00000000-0005-0000-0000-0000CD730000}"/>
    <cellStyle name="Normal 2 2 9 5 8 2" xfId="28262" xr:uid="{00000000-0005-0000-0000-0000CE730000}"/>
    <cellStyle name="Normal 2 2 9 5 9" xfId="28263" xr:uid="{00000000-0005-0000-0000-0000CF730000}"/>
    <cellStyle name="Normal 2 2 9 5 9 2" xfId="28264" xr:uid="{00000000-0005-0000-0000-0000D0730000}"/>
    <cellStyle name="Normal 2 2 9 6" xfId="28265" xr:uid="{00000000-0005-0000-0000-0000D1730000}"/>
    <cellStyle name="Normal 2 2 9 6 10" xfId="28266" xr:uid="{00000000-0005-0000-0000-0000D2730000}"/>
    <cellStyle name="Normal 2 2 9 6 10 2" xfId="28267" xr:uid="{00000000-0005-0000-0000-0000D3730000}"/>
    <cellStyle name="Normal 2 2 9 6 11" xfId="28268" xr:uid="{00000000-0005-0000-0000-0000D4730000}"/>
    <cellStyle name="Normal 2 2 9 6 11 2" xfId="28269" xr:uid="{00000000-0005-0000-0000-0000D5730000}"/>
    <cellStyle name="Normal 2 2 9 6 12" xfId="28270" xr:uid="{00000000-0005-0000-0000-0000D6730000}"/>
    <cellStyle name="Normal 2 2 9 6 12 2" xfId="28271" xr:uid="{00000000-0005-0000-0000-0000D7730000}"/>
    <cellStyle name="Normal 2 2 9 6 13" xfId="28272" xr:uid="{00000000-0005-0000-0000-0000D8730000}"/>
    <cellStyle name="Normal 2 2 9 6 13 2" xfId="28273" xr:uid="{00000000-0005-0000-0000-0000D9730000}"/>
    <cellStyle name="Normal 2 2 9 6 14" xfId="28274" xr:uid="{00000000-0005-0000-0000-0000DA730000}"/>
    <cellStyle name="Normal 2 2 9 6 14 2" xfId="28275" xr:uid="{00000000-0005-0000-0000-0000DB730000}"/>
    <cellStyle name="Normal 2 2 9 6 15" xfId="28276" xr:uid="{00000000-0005-0000-0000-0000DC730000}"/>
    <cellStyle name="Normal 2 2 9 6 15 2" xfId="28277" xr:uid="{00000000-0005-0000-0000-0000DD730000}"/>
    <cellStyle name="Normal 2 2 9 6 16" xfId="28278" xr:uid="{00000000-0005-0000-0000-0000DE730000}"/>
    <cellStyle name="Normal 2 2 9 6 16 2" xfId="28279" xr:uid="{00000000-0005-0000-0000-0000DF730000}"/>
    <cellStyle name="Normal 2 2 9 6 17" xfId="28280" xr:uid="{00000000-0005-0000-0000-0000E0730000}"/>
    <cellStyle name="Normal 2 2 9 6 17 2" xfId="28281" xr:uid="{00000000-0005-0000-0000-0000E1730000}"/>
    <cellStyle name="Normal 2 2 9 6 18" xfId="28282" xr:uid="{00000000-0005-0000-0000-0000E2730000}"/>
    <cellStyle name="Normal 2 2 9 6 18 2" xfId="28283" xr:uid="{00000000-0005-0000-0000-0000E3730000}"/>
    <cellStyle name="Normal 2 2 9 6 19" xfId="28284" xr:uid="{00000000-0005-0000-0000-0000E4730000}"/>
    <cellStyle name="Normal 2 2 9 6 19 2" xfId="28285" xr:uid="{00000000-0005-0000-0000-0000E5730000}"/>
    <cellStyle name="Normal 2 2 9 6 2" xfId="28286" xr:uid="{00000000-0005-0000-0000-0000E6730000}"/>
    <cellStyle name="Normal 2 2 9 6 2 2" xfId="28287" xr:uid="{00000000-0005-0000-0000-0000E7730000}"/>
    <cellStyle name="Normal 2 2 9 6 20" xfId="28288" xr:uid="{00000000-0005-0000-0000-0000E8730000}"/>
    <cellStyle name="Normal 2 2 9 6 20 2" xfId="28289" xr:uid="{00000000-0005-0000-0000-0000E9730000}"/>
    <cellStyle name="Normal 2 2 9 6 21" xfId="28290" xr:uid="{00000000-0005-0000-0000-0000EA730000}"/>
    <cellStyle name="Normal 2 2 9 6 21 2" xfId="28291" xr:uid="{00000000-0005-0000-0000-0000EB730000}"/>
    <cellStyle name="Normal 2 2 9 6 22" xfId="28292" xr:uid="{00000000-0005-0000-0000-0000EC730000}"/>
    <cellStyle name="Normal 2 2 9 6 3" xfId="28293" xr:uid="{00000000-0005-0000-0000-0000ED730000}"/>
    <cellStyle name="Normal 2 2 9 6 3 2" xfId="28294" xr:uid="{00000000-0005-0000-0000-0000EE730000}"/>
    <cellStyle name="Normal 2 2 9 6 4" xfId="28295" xr:uid="{00000000-0005-0000-0000-0000EF730000}"/>
    <cellStyle name="Normal 2 2 9 6 4 2" xfId="28296" xr:uid="{00000000-0005-0000-0000-0000F0730000}"/>
    <cellStyle name="Normal 2 2 9 6 5" xfId="28297" xr:uid="{00000000-0005-0000-0000-0000F1730000}"/>
    <cellStyle name="Normal 2 2 9 6 5 2" xfId="28298" xr:uid="{00000000-0005-0000-0000-0000F2730000}"/>
    <cellStyle name="Normal 2 2 9 6 6" xfId="28299" xr:uid="{00000000-0005-0000-0000-0000F3730000}"/>
    <cellStyle name="Normal 2 2 9 6 6 2" xfId="28300" xr:uid="{00000000-0005-0000-0000-0000F4730000}"/>
    <cellStyle name="Normal 2 2 9 6 7" xfId="28301" xr:uid="{00000000-0005-0000-0000-0000F5730000}"/>
    <cellStyle name="Normal 2 2 9 6 7 2" xfId="28302" xr:uid="{00000000-0005-0000-0000-0000F6730000}"/>
    <cellStyle name="Normal 2 2 9 6 8" xfId="28303" xr:uid="{00000000-0005-0000-0000-0000F7730000}"/>
    <cellStyle name="Normal 2 2 9 6 8 2" xfId="28304" xr:uid="{00000000-0005-0000-0000-0000F8730000}"/>
    <cellStyle name="Normal 2 2 9 6 9" xfId="28305" xr:uid="{00000000-0005-0000-0000-0000F9730000}"/>
    <cellStyle name="Normal 2 2 9 6 9 2" xfId="28306" xr:uid="{00000000-0005-0000-0000-0000FA730000}"/>
    <cellStyle name="Normal 2 2 9 7" xfId="28307" xr:uid="{00000000-0005-0000-0000-0000FB730000}"/>
    <cellStyle name="Normal 2 2 9 7 2" xfId="28308" xr:uid="{00000000-0005-0000-0000-0000FC730000}"/>
    <cellStyle name="Normal 2 2 9 8" xfId="28309" xr:uid="{00000000-0005-0000-0000-0000FD730000}"/>
    <cellStyle name="Normal 2 2 9 8 2" xfId="28310" xr:uid="{00000000-0005-0000-0000-0000FE730000}"/>
    <cellStyle name="Normal 2 2 9 9" xfId="28311" xr:uid="{00000000-0005-0000-0000-0000FF730000}"/>
    <cellStyle name="Normal 2 2 9 9 2" xfId="28312" xr:uid="{00000000-0005-0000-0000-000000740000}"/>
    <cellStyle name="Normal 2 2_TLLL" xfId="28313" xr:uid="{00000000-0005-0000-0000-000001740000}"/>
    <cellStyle name="Normal 2 20" xfId="28314" xr:uid="{00000000-0005-0000-0000-000002740000}"/>
    <cellStyle name="Normal 2 21" xfId="28315" xr:uid="{00000000-0005-0000-0000-000003740000}"/>
    <cellStyle name="Normal 2 22" xfId="28316" xr:uid="{00000000-0005-0000-0000-000004740000}"/>
    <cellStyle name="Normal 2 23" xfId="28317" xr:uid="{00000000-0005-0000-0000-000005740000}"/>
    <cellStyle name="Normal 2 24" xfId="28318" xr:uid="{00000000-0005-0000-0000-000006740000}"/>
    <cellStyle name="Normal 2 25" xfId="28319" xr:uid="{00000000-0005-0000-0000-000007740000}"/>
    <cellStyle name="Normal 2 26" xfId="28320" xr:uid="{00000000-0005-0000-0000-000008740000}"/>
    <cellStyle name="Normal 2 27" xfId="28321" xr:uid="{00000000-0005-0000-0000-000009740000}"/>
    <cellStyle name="Normal 2 28" xfId="28322" xr:uid="{00000000-0005-0000-0000-00000A740000}"/>
    <cellStyle name="Normal 2 29" xfId="28323" xr:uid="{00000000-0005-0000-0000-00000B740000}"/>
    <cellStyle name="Normal 2 3" xfId="5" xr:uid="{00000000-0005-0000-0000-00000C740000}"/>
    <cellStyle name="Normal 2 3 10" xfId="28324" xr:uid="{00000000-0005-0000-0000-00000D740000}"/>
    <cellStyle name="Normal 2 3 10 10" xfId="28325" xr:uid="{00000000-0005-0000-0000-00000E740000}"/>
    <cellStyle name="Normal 2 3 10 10 2" xfId="28326" xr:uid="{00000000-0005-0000-0000-00000F740000}"/>
    <cellStyle name="Normal 2 3 10 11" xfId="28327" xr:uid="{00000000-0005-0000-0000-000010740000}"/>
    <cellStyle name="Normal 2 3 10 11 2" xfId="28328" xr:uid="{00000000-0005-0000-0000-000011740000}"/>
    <cellStyle name="Normal 2 3 10 12" xfId="28329" xr:uid="{00000000-0005-0000-0000-000012740000}"/>
    <cellStyle name="Normal 2 3 10 12 2" xfId="28330" xr:uid="{00000000-0005-0000-0000-000013740000}"/>
    <cellStyle name="Normal 2 3 10 13" xfId="28331" xr:uid="{00000000-0005-0000-0000-000014740000}"/>
    <cellStyle name="Normal 2 3 10 13 2" xfId="28332" xr:uid="{00000000-0005-0000-0000-000015740000}"/>
    <cellStyle name="Normal 2 3 10 14" xfId="28333" xr:uid="{00000000-0005-0000-0000-000016740000}"/>
    <cellStyle name="Normal 2 3 10 14 2" xfId="28334" xr:uid="{00000000-0005-0000-0000-000017740000}"/>
    <cellStyle name="Normal 2 3 10 15" xfId="28335" xr:uid="{00000000-0005-0000-0000-000018740000}"/>
    <cellStyle name="Normal 2 3 10 15 2" xfId="28336" xr:uid="{00000000-0005-0000-0000-000019740000}"/>
    <cellStyle name="Normal 2 3 10 16" xfId="28337" xr:uid="{00000000-0005-0000-0000-00001A740000}"/>
    <cellStyle name="Normal 2 3 10 16 2" xfId="28338" xr:uid="{00000000-0005-0000-0000-00001B740000}"/>
    <cellStyle name="Normal 2 3 10 17" xfId="28339" xr:uid="{00000000-0005-0000-0000-00001C740000}"/>
    <cellStyle name="Normal 2 3 10 17 2" xfId="28340" xr:uid="{00000000-0005-0000-0000-00001D740000}"/>
    <cellStyle name="Normal 2 3 10 18" xfId="28341" xr:uid="{00000000-0005-0000-0000-00001E740000}"/>
    <cellStyle name="Normal 2 3 10 18 2" xfId="28342" xr:uid="{00000000-0005-0000-0000-00001F740000}"/>
    <cellStyle name="Normal 2 3 10 19" xfId="28343" xr:uid="{00000000-0005-0000-0000-000020740000}"/>
    <cellStyle name="Normal 2 3 10 19 2" xfId="28344" xr:uid="{00000000-0005-0000-0000-000021740000}"/>
    <cellStyle name="Normal 2 3 10 2" xfId="28345" xr:uid="{00000000-0005-0000-0000-000022740000}"/>
    <cellStyle name="Normal 2 3 10 2 10" xfId="28346" xr:uid="{00000000-0005-0000-0000-000023740000}"/>
    <cellStyle name="Normal 2 3 10 2 10 2" xfId="28347" xr:uid="{00000000-0005-0000-0000-000024740000}"/>
    <cellStyle name="Normal 2 3 10 2 11" xfId="28348" xr:uid="{00000000-0005-0000-0000-000025740000}"/>
    <cellStyle name="Normal 2 3 10 2 11 2" xfId="28349" xr:uid="{00000000-0005-0000-0000-000026740000}"/>
    <cellStyle name="Normal 2 3 10 2 12" xfId="28350" xr:uid="{00000000-0005-0000-0000-000027740000}"/>
    <cellStyle name="Normal 2 3 10 2 12 2" xfId="28351" xr:uid="{00000000-0005-0000-0000-000028740000}"/>
    <cellStyle name="Normal 2 3 10 2 13" xfId="28352" xr:uid="{00000000-0005-0000-0000-000029740000}"/>
    <cellStyle name="Normal 2 3 10 2 13 2" xfId="28353" xr:uid="{00000000-0005-0000-0000-00002A740000}"/>
    <cellStyle name="Normal 2 3 10 2 14" xfId="28354" xr:uid="{00000000-0005-0000-0000-00002B740000}"/>
    <cellStyle name="Normal 2 3 10 2 14 2" xfId="28355" xr:uid="{00000000-0005-0000-0000-00002C740000}"/>
    <cellStyle name="Normal 2 3 10 2 15" xfId="28356" xr:uid="{00000000-0005-0000-0000-00002D740000}"/>
    <cellStyle name="Normal 2 3 10 2 15 2" xfId="28357" xr:uid="{00000000-0005-0000-0000-00002E740000}"/>
    <cellStyle name="Normal 2 3 10 2 16" xfId="28358" xr:uid="{00000000-0005-0000-0000-00002F740000}"/>
    <cellStyle name="Normal 2 3 10 2 16 2" xfId="28359" xr:uid="{00000000-0005-0000-0000-000030740000}"/>
    <cellStyle name="Normal 2 3 10 2 17" xfId="28360" xr:uid="{00000000-0005-0000-0000-000031740000}"/>
    <cellStyle name="Normal 2 3 10 2 17 2" xfId="28361" xr:uid="{00000000-0005-0000-0000-000032740000}"/>
    <cellStyle name="Normal 2 3 10 2 18" xfId="28362" xr:uid="{00000000-0005-0000-0000-000033740000}"/>
    <cellStyle name="Normal 2 3 10 2 18 2" xfId="28363" xr:uid="{00000000-0005-0000-0000-000034740000}"/>
    <cellStyle name="Normal 2 3 10 2 19" xfId="28364" xr:uid="{00000000-0005-0000-0000-000035740000}"/>
    <cellStyle name="Normal 2 3 10 2 19 2" xfId="28365" xr:uid="{00000000-0005-0000-0000-000036740000}"/>
    <cellStyle name="Normal 2 3 10 2 2" xfId="28366" xr:uid="{00000000-0005-0000-0000-000037740000}"/>
    <cellStyle name="Normal 2 3 10 2 2 2" xfId="28367" xr:uid="{00000000-0005-0000-0000-000038740000}"/>
    <cellStyle name="Normal 2 3 10 2 20" xfId="28368" xr:uid="{00000000-0005-0000-0000-000039740000}"/>
    <cellStyle name="Normal 2 3 10 2 20 2" xfId="28369" xr:uid="{00000000-0005-0000-0000-00003A740000}"/>
    <cellStyle name="Normal 2 3 10 2 21" xfId="28370" xr:uid="{00000000-0005-0000-0000-00003B740000}"/>
    <cellStyle name="Normal 2 3 10 2 21 2" xfId="28371" xr:uid="{00000000-0005-0000-0000-00003C740000}"/>
    <cellStyle name="Normal 2 3 10 2 22" xfId="28372" xr:uid="{00000000-0005-0000-0000-00003D740000}"/>
    <cellStyle name="Normal 2 3 10 2 3" xfId="28373" xr:uid="{00000000-0005-0000-0000-00003E740000}"/>
    <cellStyle name="Normal 2 3 10 2 3 2" xfId="28374" xr:uid="{00000000-0005-0000-0000-00003F740000}"/>
    <cellStyle name="Normal 2 3 10 2 4" xfId="28375" xr:uid="{00000000-0005-0000-0000-000040740000}"/>
    <cellStyle name="Normal 2 3 10 2 4 2" xfId="28376" xr:uid="{00000000-0005-0000-0000-000041740000}"/>
    <cellStyle name="Normal 2 3 10 2 5" xfId="28377" xr:uid="{00000000-0005-0000-0000-000042740000}"/>
    <cellStyle name="Normal 2 3 10 2 5 2" xfId="28378" xr:uid="{00000000-0005-0000-0000-000043740000}"/>
    <cellStyle name="Normal 2 3 10 2 6" xfId="28379" xr:uid="{00000000-0005-0000-0000-000044740000}"/>
    <cellStyle name="Normal 2 3 10 2 6 2" xfId="28380" xr:uid="{00000000-0005-0000-0000-000045740000}"/>
    <cellStyle name="Normal 2 3 10 2 7" xfId="28381" xr:uid="{00000000-0005-0000-0000-000046740000}"/>
    <cellStyle name="Normal 2 3 10 2 7 2" xfId="28382" xr:uid="{00000000-0005-0000-0000-000047740000}"/>
    <cellStyle name="Normal 2 3 10 2 8" xfId="28383" xr:uid="{00000000-0005-0000-0000-000048740000}"/>
    <cellStyle name="Normal 2 3 10 2 8 2" xfId="28384" xr:uid="{00000000-0005-0000-0000-000049740000}"/>
    <cellStyle name="Normal 2 3 10 2 9" xfId="28385" xr:uid="{00000000-0005-0000-0000-00004A740000}"/>
    <cellStyle name="Normal 2 3 10 2 9 2" xfId="28386" xr:uid="{00000000-0005-0000-0000-00004B740000}"/>
    <cellStyle name="Normal 2 3 10 20" xfId="28387" xr:uid="{00000000-0005-0000-0000-00004C740000}"/>
    <cellStyle name="Normal 2 3 10 20 2" xfId="28388" xr:uid="{00000000-0005-0000-0000-00004D740000}"/>
    <cellStyle name="Normal 2 3 10 21" xfId="28389" xr:uid="{00000000-0005-0000-0000-00004E740000}"/>
    <cellStyle name="Normal 2 3 10 21 2" xfId="28390" xr:uid="{00000000-0005-0000-0000-00004F740000}"/>
    <cellStyle name="Normal 2 3 10 22" xfId="28391" xr:uid="{00000000-0005-0000-0000-000050740000}"/>
    <cellStyle name="Normal 2 3 10 22 2" xfId="28392" xr:uid="{00000000-0005-0000-0000-000051740000}"/>
    <cellStyle name="Normal 2 3 10 23" xfId="28393" xr:uid="{00000000-0005-0000-0000-000052740000}"/>
    <cellStyle name="Normal 2 3 10 23 2" xfId="28394" xr:uid="{00000000-0005-0000-0000-000053740000}"/>
    <cellStyle name="Normal 2 3 10 24" xfId="28395" xr:uid="{00000000-0005-0000-0000-000054740000}"/>
    <cellStyle name="Normal 2 3 10 3" xfId="28396" xr:uid="{00000000-0005-0000-0000-000055740000}"/>
    <cellStyle name="Normal 2 3 10 3 10" xfId="28397" xr:uid="{00000000-0005-0000-0000-000056740000}"/>
    <cellStyle name="Normal 2 3 10 3 10 2" xfId="28398" xr:uid="{00000000-0005-0000-0000-000057740000}"/>
    <cellStyle name="Normal 2 3 10 3 11" xfId="28399" xr:uid="{00000000-0005-0000-0000-000058740000}"/>
    <cellStyle name="Normal 2 3 10 3 11 2" xfId="28400" xr:uid="{00000000-0005-0000-0000-000059740000}"/>
    <cellStyle name="Normal 2 3 10 3 12" xfId="28401" xr:uid="{00000000-0005-0000-0000-00005A740000}"/>
    <cellStyle name="Normal 2 3 10 3 12 2" xfId="28402" xr:uid="{00000000-0005-0000-0000-00005B740000}"/>
    <cellStyle name="Normal 2 3 10 3 13" xfId="28403" xr:uid="{00000000-0005-0000-0000-00005C740000}"/>
    <cellStyle name="Normal 2 3 10 3 13 2" xfId="28404" xr:uid="{00000000-0005-0000-0000-00005D740000}"/>
    <cellStyle name="Normal 2 3 10 3 14" xfId="28405" xr:uid="{00000000-0005-0000-0000-00005E740000}"/>
    <cellStyle name="Normal 2 3 10 3 14 2" xfId="28406" xr:uid="{00000000-0005-0000-0000-00005F740000}"/>
    <cellStyle name="Normal 2 3 10 3 15" xfId="28407" xr:uid="{00000000-0005-0000-0000-000060740000}"/>
    <cellStyle name="Normal 2 3 10 3 15 2" xfId="28408" xr:uid="{00000000-0005-0000-0000-000061740000}"/>
    <cellStyle name="Normal 2 3 10 3 16" xfId="28409" xr:uid="{00000000-0005-0000-0000-000062740000}"/>
    <cellStyle name="Normal 2 3 10 3 16 2" xfId="28410" xr:uid="{00000000-0005-0000-0000-000063740000}"/>
    <cellStyle name="Normal 2 3 10 3 17" xfId="28411" xr:uid="{00000000-0005-0000-0000-000064740000}"/>
    <cellStyle name="Normal 2 3 10 3 17 2" xfId="28412" xr:uid="{00000000-0005-0000-0000-000065740000}"/>
    <cellStyle name="Normal 2 3 10 3 18" xfId="28413" xr:uid="{00000000-0005-0000-0000-000066740000}"/>
    <cellStyle name="Normal 2 3 10 3 18 2" xfId="28414" xr:uid="{00000000-0005-0000-0000-000067740000}"/>
    <cellStyle name="Normal 2 3 10 3 19" xfId="28415" xr:uid="{00000000-0005-0000-0000-000068740000}"/>
    <cellStyle name="Normal 2 3 10 3 19 2" xfId="28416" xr:uid="{00000000-0005-0000-0000-000069740000}"/>
    <cellStyle name="Normal 2 3 10 3 2" xfId="28417" xr:uid="{00000000-0005-0000-0000-00006A740000}"/>
    <cellStyle name="Normal 2 3 10 3 2 2" xfId="28418" xr:uid="{00000000-0005-0000-0000-00006B740000}"/>
    <cellStyle name="Normal 2 3 10 3 20" xfId="28419" xr:uid="{00000000-0005-0000-0000-00006C740000}"/>
    <cellStyle name="Normal 2 3 10 3 20 2" xfId="28420" xr:uid="{00000000-0005-0000-0000-00006D740000}"/>
    <cellStyle name="Normal 2 3 10 3 21" xfId="28421" xr:uid="{00000000-0005-0000-0000-00006E740000}"/>
    <cellStyle name="Normal 2 3 10 3 21 2" xfId="28422" xr:uid="{00000000-0005-0000-0000-00006F740000}"/>
    <cellStyle name="Normal 2 3 10 3 22" xfId="28423" xr:uid="{00000000-0005-0000-0000-000070740000}"/>
    <cellStyle name="Normal 2 3 10 3 3" xfId="28424" xr:uid="{00000000-0005-0000-0000-000071740000}"/>
    <cellStyle name="Normal 2 3 10 3 3 2" xfId="28425" xr:uid="{00000000-0005-0000-0000-000072740000}"/>
    <cellStyle name="Normal 2 3 10 3 4" xfId="28426" xr:uid="{00000000-0005-0000-0000-000073740000}"/>
    <cellStyle name="Normal 2 3 10 3 4 2" xfId="28427" xr:uid="{00000000-0005-0000-0000-000074740000}"/>
    <cellStyle name="Normal 2 3 10 3 5" xfId="28428" xr:uid="{00000000-0005-0000-0000-000075740000}"/>
    <cellStyle name="Normal 2 3 10 3 5 2" xfId="28429" xr:uid="{00000000-0005-0000-0000-000076740000}"/>
    <cellStyle name="Normal 2 3 10 3 6" xfId="28430" xr:uid="{00000000-0005-0000-0000-000077740000}"/>
    <cellStyle name="Normal 2 3 10 3 6 2" xfId="28431" xr:uid="{00000000-0005-0000-0000-000078740000}"/>
    <cellStyle name="Normal 2 3 10 3 7" xfId="28432" xr:uid="{00000000-0005-0000-0000-000079740000}"/>
    <cellStyle name="Normal 2 3 10 3 7 2" xfId="28433" xr:uid="{00000000-0005-0000-0000-00007A740000}"/>
    <cellStyle name="Normal 2 3 10 3 8" xfId="28434" xr:uid="{00000000-0005-0000-0000-00007B740000}"/>
    <cellStyle name="Normal 2 3 10 3 8 2" xfId="28435" xr:uid="{00000000-0005-0000-0000-00007C740000}"/>
    <cellStyle name="Normal 2 3 10 3 9" xfId="28436" xr:uid="{00000000-0005-0000-0000-00007D740000}"/>
    <cellStyle name="Normal 2 3 10 3 9 2" xfId="28437" xr:uid="{00000000-0005-0000-0000-00007E740000}"/>
    <cellStyle name="Normal 2 3 10 4" xfId="28438" xr:uid="{00000000-0005-0000-0000-00007F740000}"/>
    <cellStyle name="Normal 2 3 10 4 2" xfId="28439" xr:uid="{00000000-0005-0000-0000-000080740000}"/>
    <cellStyle name="Normal 2 3 10 5" xfId="28440" xr:uid="{00000000-0005-0000-0000-000081740000}"/>
    <cellStyle name="Normal 2 3 10 5 2" xfId="28441" xr:uid="{00000000-0005-0000-0000-000082740000}"/>
    <cellStyle name="Normal 2 3 10 6" xfId="28442" xr:uid="{00000000-0005-0000-0000-000083740000}"/>
    <cellStyle name="Normal 2 3 10 6 2" xfId="28443" xr:uid="{00000000-0005-0000-0000-000084740000}"/>
    <cellStyle name="Normal 2 3 10 7" xfId="28444" xr:uid="{00000000-0005-0000-0000-000085740000}"/>
    <cellStyle name="Normal 2 3 10 7 2" xfId="28445" xr:uid="{00000000-0005-0000-0000-000086740000}"/>
    <cellStyle name="Normal 2 3 10 8" xfId="28446" xr:uid="{00000000-0005-0000-0000-000087740000}"/>
    <cellStyle name="Normal 2 3 10 8 2" xfId="28447" xr:uid="{00000000-0005-0000-0000-000088740000}"/>
    <cellStyle name="Normal 2 3 10 9" xfId="28448" xr:uid="{00000000-0005-0000-0000-000089740000}"/>
    <cellStyle name="Normal 2 3 10 9 2" xfId="28449" xr:uid="{00000000-0005-0000-0000-00008A740000}"/>
    <cellStyle name="Normal 2 3 11" xfId="28450" xr:uid="{00000000-0005-0000-0000-00008B740000}"/>
    <cellStyle name="Normal 2 3 11 10" xfId="28451" xr:uid="{00000000-0005-0000-0000-00008C740000}"/>
    <cellStyle name="Normal 2 3 11 10 2" xfId="28452" xr:uid="{00000000-0005-0000-0000-00008D740000}"/>
    <cellStyle name="Normal 2 3 11 11" xfId="28453" xr:uid="{00000000-0005-0000-0000-00008E740000}"/>
    <cellStyle name="Normal 2 3 11 11 2" xfId="28454" xr:uid="{00000000-0005-0000-0000-00008F740000}"/>
    <cellStyle name="Normal 2 3 11 12" xfId="28455" xr:uid="{00000000-0005-0000-0000-000090740000}"/>
    <cellStyle name="Normal 2 3 11 12 2" xfId="28456" xr:uid="{00000000-0005-0000-0000-000091740000}"/>
    <cellStyle name="Normal 2 3 11 13" xfId="28457" xr:uid="{00000000-0005-0000-0000-000092740000}"/>
    <cellStyle name="Normal 2 3 11 13 2" xfId="28458" xr:uid="{00000000-0005-0000-0000-000093740000}"/>
    <cellStyle name="Normal 2 3 11 14" xfId="28459" xr:uid="{00000000-0005-0000-0000-000094740000}"/>
    <cellStyle name="Normal 2 3 11 14 2" xfId="28460" xr:uid="{00000000-0005-0000-0000-000095740000}"/>
    <cellStyle name="Normal 2 3 11 15" xfId="28461" xr:uid="{00000000-0005-0000-0000-000096740000}"/>
    <cellStyle name="Normal 2 3 11 15 2" xfId="28462" xr:uid="{00000000-0005-0000-0000-000097740000}"/>
    <cellStyle name="Normal 2 3 11 16" xfId="28463" xr:uid="{00000000-0005-0000-0000-000098740000}"/>
    <cellStyle name="Normal 2 3 11 16 2" xfId="28464" xr:uid="{00000000-0005-0000-0000-000099740000}"/>
    <cellStyle name="Normal 2 3 11 17" xfId="28465" xr:uid="{00000000-0005-0000-0000-00009A740000}"/>
    <cellStyle name="Normal 2 3 11 17 2" xfId="28466" xr:uid="{00000000-0005-0000-0000-00009B740000}"/>
    <cellStyle name="Normal 2 3 11 18" xfId="28467" xr:uid="{00000000-0005-0000-0000-00009C740000}"/>
    <cellStyle name="Normal 2 3 11 18 2" xfId="28468" xr:uid="{00000000-0005-0000-0000-00009D740000}"/>
    <cellStyle name="Normal 2 3 11 19" xfId="28469" xr:uid="{00000000-0005-0000-0000-00009E740000}"/>
    <cellStyle name="Normal 2 3 11 19 2" xfId="28470" xr:uid="{00000000-0005-0000-0000-00009F740000}"/>
    <cellStyle name="Normal 2 3 11 2" xfId="28471" xr:uid="{00000000-0005-0000-0000-0000A0740000}"/>
    <cellStyle name="Normal 2 3 11 2 2" xfId="28472" xr:uid="{00000000-0005-0000-0000-0000A1740000}"/>
    <cellStyle name="Normal 2 3 11 20" xfId="28473" xr:uid="{00000000-0005-0000-0000-0000A2740000}"/>
    <cellStyle name="Normal 2 3 11 20 2" xfId="28474" xr:uid="{00000000-0005-0000-0000-0000A3740000}"/>
    <cellStyle name="Normal 2 3 11 21" xfId="28475" xr:uid="{00000000-0005-0000-0000-0000A4740000}"/>
    <cellStyle name="Normal 2 3 11 21 2" xfId="28476" xr:uid="{00000000-0005-0000-0000-0000A5740000}"/>
    <cellStyle name="Normal 2 3 11 22" xfId="28477" xr:uid="{00000000-0005-0000-0000-0000A6740000}"/>
    <cellStyle name="Normal 2 3 11 3" xfId="28478" xr:uid="{00000000-0005-0000-0000-0000A7740000}"/>
    <cellStyle name="Normal 2 3 11 3 2" xfId="28479" xr:uid="{00000000-0005-0000-0000-0000A8740000}"/>
    <cellStyle name="Normal 2 3 11 4" xfId="28480" xr:uid="{00000000-0005-0000-0000-0000A9740000}"/>
    <cellStyle name="Normal 2 3 11 4 2" xfId="28481" xr:uid="{00000000-0005-0000-0000-0000AA740000}"/>
    <cellStyle name="Normal 2 3 11 5" xfId="28482" xr:uid="{00000000-0005-0000-0000-0000AB740000}"/>
    <cellStyle name="Normal 2 3 11 5 2" xfId="28483" xr:uid="{00000000-0005-0000-0000-0000AC740000}"/>
    <cellStyle name="Normal 2 3 11 6" xfId="28484" xr:uid="{00000000-0005-0000-0000-0000AD740000}"/>
    <cellStyle name="Normal 2 3 11 6 2" xfId="28485" xr:uid="{00000000-0005-0000-0000-0000AE740000}"/>
    <cellStyle name="Normal 2 3 11 7" xfId="28486" xr:uid="{00000000-0005-0000-0000-0000AF740000}"/>
    <cellStyle name="Normal 2 3 11 7 2" xfId="28487" xr:uid="{00000000-0005-0000-0000-0000B0740000}"/>
    <cellStyle name="Normal 2 3 11 8" xfId="28488" xr:uid="{00000000-0005-0000-0000-0000B1740000}"/>
    <cellStyle name="Normal 2 3 11 8 2" xfId="28489" xr:uid="{00000000-0005-0000-0000-0000B2740000}"/>
    <cellStyle name="Normal 2 3 11 9" xfId="28490" xr:uid="{00000000-0005-0000-0000-0000B3740000}"/>
    <cellStyle name="Normal 2 3 11 9 2" xfId="28491" xr:uid="{00000000-0005-0000-0000-0000B4740000}"/>
    <cellStyle name="Normal 2 3 12" xfId="28492" xr:uid="{00000000-0005-0000-0000-0000B5740000}"/>
    <cellStyle name="Normal 2 3 12 10" xfId="28493" xr:uid="{00000000-0005-0000-0000-0000B6740000}"/>
    <cellStyle name="Normal 2 3 12 10 2" xfId="28494" xr:uid="{00000000-0005-0000-0000-0000B7740000}"/>
    <cellStyle name="Normal 2 3 12 11" xfId="28495" xr:uid="{00000000-0005-0000-0000-0000B8740000}"/>
    <cellStyle name="Normal 2 3 12 11 2" xfId="28496" xr:uid="{00000000-0005-0000-0000-0000B9740000}"/>
    <cellStyle name="Normal 2 3 12 12" xfId="28497" xr:uid="{00000000-0005-0000-0000-0000BA740000}"/>
    <cellStyle name="Normal 2 3 12 12 2" xfId="28498" xr:uid="{00000000-0005-0000-0000-0000BB740000}"/>
    <cellStyle name="Normal 2 3 12 13" xfId="28499" xr:uid="{00000000-0005-0000-0000-0000BC740000}"/>
    <cellStyle name="Normal 2 3 12 13 2" xfId="28500" xr:uid="{00000000-0005-0000-0000-0000BD740000}"/>
    <cellStyle name="Normal 2 3 12 14" xfId="28501" xr:uid="{00000000-0005-0000-0000-0000BE740000}"/>
    <cellStyle name="Normal 2 3 12 14 2" xfId="28502" xr:uid="{00000000-0005-0000-0000-0000BF740000}"/>
    <cellStyle name="Normal 2 3 12 15" xfId="28503" xr:uid="{00000000-0005-0000-0000-0000C0740000}"/>
    <cellStyle name="Normal 2 3 12 15 2" xfId="28504" xr:uid="{00000000-0005-0000-0000-0000C1740000}"/>
    <cellStyle name="Normal 2 3 12 16" xfId="28505" xr:uid="{00000000-0005-0000-0000-0000C2740000}"/>
    <cellStyle name="Normal 2 3 12 16 2" xfId="28506" xr:uid="{00000000-0005-0000-0000-0000C3740000}"/>
    <cellStyle name="Normal 2 3 12 17" xfId="28507" xr:uid="{00000000-0005-0000-0000-0000C4740000}"/>
    <cellStyle name="Normal 2 3 12 17 2" xfId="28508" xr:uid="{00000000-0005-0000-0000-0000C5740000}"/>
    <cellStyle name="Normal 2 3 12 18" xfId="28509" xr:uid="{00000000-0005-0000-0000-0000C6740000}"/>
    <cellStyle name="Normal 2 3 12 18 2" xfId="28510" xr:uid="{00000000-0005-0000-0000-0000C7740000}"/>
    <cellStyle name="Normal 2 3 12 19" xfId="28511" xr:uid="{00000000-0005-0000-0000-0000C8740000}"/>
    <cellStyle name="Normal 2 3 12 19 2" xfId="28512" xr:uid="{00000000-0005-0000-0000-0000C9740000}"/>
    <cellStyle name="Normal 2 3 12 2" xfId="28513" xr:uid="{00000000-0005-0000-0000-0000CA740000}"/>
    <cellStyle name="Normal 2 3 12 2 2" xfId="28514" xr:uid="{00000000-0005-0000-0000-0000CB740000}"/>
    <cellStyle name="Normal 2 3 12 20" xfId="28515" xr:uid="{00000000-0005-0000-0000-0000CC740000}"/>
    <cellStyle name="Normal 2 3 12 20 2" xfId="28516" xr:uid="{00000000-0005-0000-0000-0000CD740000}"/>
    <cellStyle name="Normal 2 3 12 21" xfId="28517" xr:uid="{00000000-0005-0000-0000-0000CE740000}"/>
    <cellStyle name="Normal 2 3 12 21 2" xfId="28518" xr:uid="{00000000-0005-0000-0000-0000CF740000}"/>
    <cellStyle name="Normal 2 3 12 22" xfId="28519" xr:uid="{00000000-0005-0000-0000-0000D0740000}"/>
    <cellStyle name="Normal 2 3 12 3" xfId="28520" xr:uid="{00000000-0005-0000-0000-0000D1740000}"/>
    <cellStyle name="Normal 2 3 12 3 2" xfId="28521" xr:uid="{00000000-0005-0000-0000-0000D2740000}"/>
    <cellStyle name="Normal 2 3 12 4" xfId="28522" xr:uid="{00000000-0005-0000-0000-0000D3740000}"/>
    <cellStyle name="Normal 2 3 12 4 2" xfId="28523" xr:uid="{00000000-0005-0000-0000-0000D4740000}"/>
    <cellStyle name="Normal 2 3 12 5" xfId="28524" xr:uid="{00000000-0005-0000-0000-0000D5740000}"/>
    <cellStyle name="Normal 2 3 12 5 2" xfId="28525" xr:uid="{00000000-0005-0000-0000-0000D6740000}"/>
    <cellStyle name="Normal 2 3 12 6" xfId="28526" xr:uid="{00000000-0005-0000-0000-0000D7740000}"/>
    <cellStyle name="Normal 2 3 12 6 2" xfId="28527" xr:uid="{00000000-0005-0000-0000-0000D8740000}"/>
    <cellStyle name="Normal 2 3 12 7" xfId="28528" xr:uid="{00000000-0005-0000-0000-0000D9740000}"/>
    <cellStyle name="Normal 2 3 12 7 2" xfId="28529" xr:uid="{00000000-0005-0000-0000-0000DA740000}"/>
    <cellStyle name="Normal 2 3 12 8" xfId="28530" xr:uid="{00000000-0005-0000-0000-0000DB740000}"/>
    <cellStyle name="Normal 2 3 12 8 2" xfId="28531" xr:uid="{00000000-0005-0000-0000-0000DC740000}"/>
    <cellStyle name="Normal 2 3 12 9" xfId="28532" xr:uid="{00000000-0005-0000-0000-0000DD740000}"/>
    <cellStyle name="Normal 2 3 12 9 2" xfId="28533" xr:uid="{00000000-0005-0000-0000-0000DE740000}"/>
    <cellStyle name="Normal 2 3 13" xfId="28534" xr:uid="{00000000-0005-0000-0000-0000DF740000}"/>
    <cellStyle name="Normal 2 3 13 2" xfId="28535" xr:uid="{00000000-0005-0000-0000-0000E0740000}"/>
    <cellStyle name="Normal 2 3 14" xfId="28536" xr:uid="{00000000-0005-0000-0000-0000E1740000}"/>
    <cellStyle name="Normal 2 3 14 2" xfId="28537" xr:uid="{00000000-0005-0000-0000-0000E2740000}"/>
    <cellStyle name="Normal 2 3 15" xfId="28538" xr:uid="{00000000-0005-0000-0000-0000E3740000}"/>
    <cellStyle name="Normal 2 3 15 2" xfId="28539" xr:uid="{00000000-0005-0000-0000-0000E4740000}"/>
    <cellStyle name="Normal 2 3 16" xfId="28540" xr:uid="{00000000-0005-0000-0000-0000E5740000}"/>
    <cellStyle name="Normal 2 3 16 2" xfId="28541" xr:uid="{00000000-0005-0000-0000-0000E6740000}"/>
    <cellStyle name="Normal 2 3 17" xfId="28542" xr:uid="{00000000-0005-0000-0000-0000E7740000}"/>
    <cellStyle name="Normal 2 3 17 2" xfId="28543" xr:uid="{00000000-0005-0000-0000-0000E8740000}"/>
    <cellStyle name="Normal 2 3 18" xfId="28544" xr:uid="{00000000-0005-0000-0000-0000E9740000}"/>
    <cellStyle name="Normal 2 3 18 2" xfId="28545" xr:uid="{00000000-0005-0000-0000-0000EA740000}"/>
    <cellStyle name="Normal 2 3 19" xfId="28546" xr:uid="{00000000-0005-0000-0000-0000EB740000}"/>
    <cellStyle name="Normal 2 3 19 2" xfId="28547" xr:uid="{00000000-0005-0000-0000-0000EC740000}"/>
    <cellStyle name="Normal 2 3 2" xfId="28548" xr:uid="{00000000-0005-0000-0000-0000ED740000}"/>
    <cellStyle name="Normal 2 3 2 10" xfId="28549" xr:uid="{00000000-0005-0000-0000-0000EE740000}"/>
    <cellStyle name="Normal 2 3 2 10 2" xfId="28550" xr:uid="{00000000-0005-0000-0000-0000EF740000}"/>
    <cellStyle name="Normal 2 3 2 11" xfId="28551" xr:uid="{00000000-0005-0000-0000-0000F0740000}"/>
    <cellStyle name="Normal 2 3 2 11 2" xfId="28552" xr:uid="{00000000-0005-0000-0000-0000F1740000}"/>
    <cellStyle name="Normal 2 3 2 12" xfId="28553" xr:uid="{00000000-0005-0000-0000-0000F2740000}"/>
    <cellStyle name="Normal 2 3 2 12 2" xfId="28554" xr:uid="{00000000-0005-0000-0000-0000F3740000}"/>
    <cellStyle name="Normal 2 3 2 13" xfId="28555" xr:uid="{00000000-0005-0000-0000-0000F4740000}"/>
    <cellStyle name="Normal 2 3 2 13 2" xfId="28556" xr:uid="{00000000-0005-0000-0000-0000F5740000}"/>
    <cellStyle name="Normal 2 3 2 14" xfId="28557" xr:uid="{00000000-0005-0000-0000-0000F6740000}"/>
    <cellStyle name="Normal 2 3 2 14 2" xfId="28558" xr:uid="{00000000-0005-0000-0000-0000F7740000}"/>
    <cellStyle name="Normal 2 3 2 15" xfId="28559" xr:uid="{00000000-0005-0000-0000-0000F8740000}"/>
    <cellStyle name="Normal 2 3 2 15 2" xfId="28560" xr:uid="{00000000-0005-0000-0000-0000F9740000}"/>
    <cellStyle name="Normal 2 3 2 16" xfId="28561" xr:uid="{00000000-0005-0000-0000-0000FA740000}"/>
    <cellStyle name="Normal 2 3 2 16 2" xfId="28562" xr:uid="{00000000-0005-0000-0000-0000FB740000}"/>
    <cellStyle name="Normal 2 3 2 17" xfId="28563" xr:uid="{00000000-0005-0000-0000-0000FC740000}"/>
    <cellStyle name="Normal 2 3 2 17 2" xfId="28564" xr:uid="{00000000-0005-0000-0000-0000FD740000}"/>
    <cellStyle name="Normal 2 3 2 18" xfId="28565" xr:uid="{00000000-0005-0000-0000-0000FE740000}"/>
    <cellStyle name="Normal 2 3 2 18 2" xfId="28566" xr:uid="{00000000-0005-0000-0000-0000FF740000}"/>
    <cellStyle name="Normal 2 3 2 19" xfId="28567" xr:uid="{00000000-0005-0000-0000-000000750000}"/>
    <cellStyle name="Normal 2 3 2 19 2" xfId="28568" xr:uid="{00000000-0005-0000-0000-000001750000}"/>
    <cellStyle name="Normal 2 3 2 2" xfId="28569" xr:uid="{00000000-0005-0000-0000-000002750000}"/>
    <cellStyle name="Normal 2 3 2 2 10" xfId="28570" xr:uid="{00000000-0005-0000-0000-000003750000}"/>
    <cellStyle name="Normal 2 3 2 2 10 2" xfId="28571" xr:uid="{00000000-0005-0000-0000-000004750000}"/>
    <cellStyle name="Normal 2 3 2 2 11" xfId="28572" xr:uid="{00000000-0005-0000-0000-000005750000}"/>
    <cellStyle name="Normal 2 3 2 2 11 2" xfId="28573" xr:uid="{00000000-0005-0000-0000-000006750000}"/>
    <cellStyle name="Normal 2 3 2 2 12" xfId="28574" xr:uid="{00000000-0005-0000-0000-000007750000}"/>
    <cellStyle name="Normal 2 3 2 2 12 2" xfId="28575" xr:uid="{00000000-0005-0000-0000-000008750000}"/>
    <cellStyle name="Normal 2 3 2 2 13" xfId="28576" xr:uid="{00000000-0005-0000-0000-000009750000}"/>
    <cellStyle name="Normal 2 3 2 2 13 2" xfId="28577" xr:uid="{00000000-0005-0000-0000-00000A750000}"/>
    <cellStyle name="Normal 2 3 2 2 14" xfId="28578" xr:uid="{00000000-0005-0000-0000-00000B750000}"/>
    <cellStyle name="Normal 2 3 2 2 14 2" xfId="28579" xr:uid="{00000000-0005-0000-0000-00000C750000}"/>
    <cellStyle name="Normal 2 3 2 2 15" xfId="28580" xr:uid="{00000000-0005-0000-0000-00000D750000}"/>
    <cellStyle name="Normal 2 3 2 2 15 2" xfId="28581" xr:uid="{00000000-0005-0000-0000-00000E750000}"/>
    <cellStyle name="Normal 2 3 2 2 16" xfId="28582" xr:uid="{00000000-0005-0000-0000-00000F750000}"/>
    <cellStyle name="Normal 2 3 2 2 16 2" xfId="28583" xr:uid="{00000000-0005-0000-0000-000010750000}"/>
    <cellStyle name="Normal 2 3 2 2 17" xfId="28584" xr:uid="{00000000-0005-0000-0000-000011750000}"/>
    <cellStyle name="Normal 2 3 2 2 17 2" xfId="28585" xr:uid="{00000000-0005-0000-0000-000012750000}"/>
    <cellStyle name="Normal 2 3 2 2 18" xfId="28586" xr:uid="{00000000-0005-0000-0000-000013750000}"/>
    <cellStyle name="Normal 2 3 2 2 18 2" xfId="28587" xr:uid="{00000000-0005-0000-0000-000014750000}"/>
    <cellStyle name="Normal 2 3 2 2 19" xfId="28588" xr:uid="{00000000-0005-0000-0000-000015750000}"/>
    <cellStyle name="Normal 2 3 2 2 19 2" xfId="28589" xr:uid="{00000000-0005-0000-0000-000016750000}"/>
    <cellStyle name="Normal 2 3 2 2 2" xfId="28590" xr:uid="{00000000-0005-0000-0000-000017750000}"/>
    <cellStyle name="Normal 2 3 2 2 2 10" xfId="28591" xr:uid="{00000000-0005-0000-0000-000018750000}"/>
    <cellStyle name="Normal 2 3 2 2 2 10 2" xfId="28592" xr:uid="{00000000-0005-0000-0000-000019750000}"/>
    <cellStyle name="Normal 2 3 2 2 2 11" xfId="28593" xr:uid="{00000000-0005-0000-0000-00001A750000}"/>
    <cellStyle name="Normal 2 3 2 2 2 11 2" xfId="28594" xr:uid="{00000000-0005-0000-0000-00001B750000}"/>
    <cellStyle name="Normal 2 3 2 2 2 12" xfId="28595" xr:uid="{00000000-0005-0000-0000-00001C750000}"/>
    <cellStyle name="Normal 2 3 2 2 2 12 2" xfId="28596" xr:uid="{00000000-0005-0000-0000-00001D750000}"/>
    <cellStyle name="Normal 2 3 2 2 2 13" xfId="28597" xr:uid="{00000000-0005-0000-0000-00001E750000}"/>
    <cellStyle name="Normal 2 3 2 2 2 13 2" xfId="28598" xr:uid="{00000000-0005-0000-0000-00001F750000}"/>
    <cellStyle name="Normal 2 3 2 2 2 14" xfId="28599" xr:uid="{00000000-0005-0000-0000-000020750000}"/>
    <cellStyle name="Normal 2 3 2 2 2 14 2" xfId="28600" xr:uid="{00000000-0005-0000-0000-000021750000}"/>
    <cellStyle name="Normal 2 3 2 2 2 15" xfId="28601" xr:uid="{00000000-0005-0000-0000-000022750000}"/>
    <cellStyle name="Normal 2 3 2 2 2 15 2" xfId="28602" xr:uid="{00000000-0005-0000-0000-000023750000}"/>
    <cellStyle name="Normal 2 3 2 2 2 16" xfId="28603" xr:uid="{00000000-0005-0000-0000-000024750000}"/>
    <cellStyle name="Normal 2 3 2 2 2 16 2" xfId="28604" xr:uid="{00000000-0005-0000-0000-000025750000}"/>
    <cellStyle name="Normal 2 3 2 2 2 17" xfId="28605" xr:uid="{00000000-0005-0000-0000-000026750000}"/>
    <cellStyle name="Normal 2 3 2 2 2 17 2" xfId="28606" xr:uid="{00000000-0005-0000-0000-000027750000}"/>
    <cellStyle name="Normal 2 3 2 2 2 18" xfId="28607" xr:uid="{00000000-0005-0000-0000-000028750000}"/>
    <cellStyle name="Normal 2 3 2 2 2 18 2" xfId="28608" xr:uid="{00000000-0005-0000-0000-000029750000}"/>
    <cellStyle name="Normal 2 3 2 2 2 19" xfId="28609" xr:uid="{00000000-0005-0000-0000-00002A750000}"/>
    <cellStyle name="Normal 2 3 2 2 2 19 2" xfId="28610" xr:uid="{00000000-0005-0000-0000-00002B750000}"/>
    <cellStyle name="Normal 2 3 2 2 2 2" xfId="28611" xr:uid="{00000000-0005-0000-0000-00002C750000}"/>
    <cellStyle name="Normal 2 3 2 2 2 2 10" xfId="28612" xr:uid="{00000000-0005-0000-0000-00002D750000}"/>
    <cellStyle name="Normal 2 3 2 2 2 2 10 2" xfId="28613" xr:uid="{00000000-0005-0000-0000-00002E750000}"/>
    <cellStyle name="Normal 2 3 2 2 2 2 11" xfId="28614" xr:uid="{00000000-0005-0000-0000-00002F750000}"/>
    <cellStyle name="Normal 2 3 2 2 2 2 11 2" xfId="28615" xr:uid="{00000000-0005-0000-0000-000030750000}"/>
    <cellStyle name="Normal 2 3 2 2 2 2 12" xfId="28616" xr:uid="{00000000-0005-0000-0000-000031750000}"/>
    <cellStyle name="Normal 2 3 2 2 2 2 12 2" xfId="28617" xr:uid="{00000000-0005-0000-0000-000032750000}"/>
    <cellStyle name="Normal 2 3 2 2 2 2 13" xfId="28618" xr:uid="{00000000-0005-0000-0000-000033750000}"/>
    <cellStyle name="Normal 2 3 2 2 2 2 13 2" xfId="28619" xr:uid="{00000000-0005-0000-0000-000034750000}"/>
    <cellStyle name="Normal 2 3 2 2 2 2 14" xfId="28620" xr:uid="{00000000-0005-0000-0000-000035750000}"/>
    <cellStyle name="Normal 2 3 2 2 2 2 14 2" xfId="28621" xr:uid="{00000000-0005-0000-0000-000036750000}"/>
    <cellStyle name="Normal 2 3 2 2 2 2 15" xfId="28622" xr:uid="{00000000-0005-0000-0000-000037750000}"/>
    <cellStyle name="Normal 2 3 2 2 2 2 15 2" xfId="28623" xr:uid="{00000000-0005-0000-0000-000038750000}"/>
    <cellStyle name="Normal 2 3 2 2 2 2 16" xfId="28624" xr:uid="{00000000-0005-0000-0000-000039750000}"/>
    <cellStyle name="Normal 2 3 2 2 2 2 16 2" xfId="28625" xr:uid="{00000000-0005-0000-0000-00003A750000}"/>
    <cellStyle name="Normal 2 3 2 2 2 2 17" xfId="28626" xr:uid="{00000000-0005-0000-0000-00003B750000}"/>
    <cellStyle name="Normal 2 3 2 2 2 2 17 2" xfId="28627" xr:uid="{00000000-0005-0000-0000-00003C750000}"/>
    <cellStyle name="Normal 2 3 2 2 2 2 18" xfId="28628" xr:uid="{00000000-0005-0000-0000-00003D750000}"/>
    <cellStyle name="Normal 2 3 2 2 2 2 18 2" xfId="28629" xr:uid="{00000000-0005-0000-0000-00003E750000}"/>
    <cellStyle name="Normal 2 3 2 2 2 2 19" xfId="28630" xr:uid="{00000000-0005-0000-0000-00003F750000}"/>
    <cellStyle name="Normal 2 3 2 2 2 2 19 2" xfId="28631" xr:uid="{00000000-0005-0000-0000-000040750000}"/>
    <cellStyle name="Normal 2 3 2 2 2 2 2" xfId="28632" xr:uid="{00000000-0005-0000-0000-000041750000}"/>
    <cellStyle name="Normal 2 3 2 2 2 2 2 10" xfId="28633" xr:uid="{00000000-0005-0000-0000-000042750000}"/>
    <cellStyle name="Normal 2 3 2 2 2 2 2 10 2" xfId="28634" xr:uid="{00000000-0005-0000-0000-000043750000}"/>
    <cellStyle name="Normal 2 3 2 2 2 2 2 11" xfId="28635" xr:uid="{00000000-0005-0000-0000-000044750000}"/>
    <cellStyle name="Normal 2 3 2 2 2 2 2 11 2" xfId="28636" xr:uid="{00000000-0005-0000-0000-000045750000}"/>
    <cellStyle name="Normal 2 3 2 2 2 2 2 12" xfId="28637" xr:uid="{00000000-0005-0000-0000-000046750000}"/>
    <cellStyle name="Normal 2 3 2 2 2 2 2 12 2" xfId="28638" xr:uid="{00000000-0005-0000-0000-000047750000}"/>
    <cellStyle name="Normal 2 3 2 2 2 2 2 13" xfId="28639" xr:uid="{00000000-0005-0000-0000-000048750000}"/>
    <cellStyle name="Normal 2 3 2 2 2 2 2 13 2" xfId="28640" xr:uid="{00000000-0005-0000-0000-000049750000}"/>
    <cellStyle name="Normal 2 3 2 2 2 2 2 14" xfId="28641" xr:uid="{00000000-0005-0000-0000-00004A750000}"/>
    <cellStyle name="Normal 2 3 2 2 2 2 2 14 2" xfId="28642" xr:uid="{00000000-0005-0000-0000-00004B750000}"/>
    <cellStyle name="Normal 2 3 2 2 2 2 2 15" xfId="28643" xr:uid="{00000000-0005-0000-0000-00004C750000}"/>
    <cellStyle name="Normal 2 3 2 2 2 2 2 15 2" xfId="28644" xr:uid="{00000000-0005-0000-0000-00004D750000}"/>
    <cellStyle name="Normal 2 3 2 2 2 2 2 16" xfId="28645" xr:uid="{00000000-0005-0000-0000-00004E750000}"/>
    <cellStyle name="Normal 2 3 2 2 2 2 2 16 2" xfId="28646" xr:uid="{00000000-0005-0000-0000-00004F750000}"/>
    <cellStyle name="Normal 2 3 2 2 2 2 2 17" xfId="28647" xr:uid="{00000000-0005-0000-0000-000050750000}"/>
    <cellStyle name="Normal 2 3 2 2 2 2 2 17 2" xfId="28648" xr:uid="{00000000-0005-0000-0000-000051750000}"/>
    <cellStyle name="Normal 2 3 2 2 2 2 2 18" xfId="28649" xr:uid="{00000000-0005-0000-0000-000052750000}"/>
    <cellStyle name="Normal 2 3 2 2 2 2 2 18 2" xfId="28650" xr:uid="{00000000-0005-0000-0000-000053750000}"/>
    <cellStyle name="Normal 2 3 2 2 2 2 2 19" xfId="28651" xr:uid="{00000000-0005-0000-0000-000054750000}"/>
    <cellStyle name="Normal 2 3 2 2 2 2 2 19 2" xfId="28652" xr:uid="{00000000-0005-0000-0000-000055750000}"/>
    <cellStyle name="Normal 2 3 2 2 2 2 2 2" xfId="28653" xr:uid="{00000000-0005-0000-0000-000056750000}"/>
    <cellStyle name="Normal 2 3 2 2 2 2 2 2 2" xfId="28654" xr:uid="{00000000-0005-0000-0000-000057750000}"/>
    <cellStyle name="Normal 2 3 2 2 2 2 2 20" xfId="28655" xr:uid="{00000000-0005-0000-0000-000058750000}"/>
    <cellStyle name="Normal 2 3 2 2 2 2 2 20 2" xfId="28656" xr:uid="{00000000-0005-0000-0000-000059750000}"/>
    <cellStyle name="Normal 2 3 2 2 2 2 2 21" xfId="28657" xr:uid="{00000000-0005-0000-0000-00005A750000}"/>
    <cellStyle name="Normal 2 3 2 2 2 2 2 21 2" xfId="28658" xr:uid="{00000000-0005-0000-0000-00005B750000}"/>
    <cellStyle name="Normal 2 3 2 2 2 2 2 22" xfId="28659" xr:uid="{00000000-0005-0000-0000-00005C750000}"/>
    <cellStyle name="Normal 2 3 2 2 2 2 2 3" xfId="28660" xr:uid="{00000000-0005-0000-0000-00005D750000}"/>
    <cellStyle name="Normal 2 3 2 2 2 2 2 3 2" xfId="28661" xr:uid="{00000000-0005-0000-0000-00005E750000}"/>
    <cellStyle name="Normal 2 3 2 2 2 2 2 4" xfId="28662" xr:uid="{00000000-0005-0000-0000-00005F750000}"/>
    <cellStyle name="Normal 2 3 2 2 2 2 2 4 2" xfId="28663" xr:uid="{00000000-0005-0000-0000-000060750000}"/>
    <cellStyle name="Normal 2 3 2 2 2 2 2 5" xfId="28664" xr:uid="{00000000-0005-0000-0000-000061750000}"/>
    <cellStyle name="Normal 2 3 2 2 2 2 2 5 2" xfId="28665" xr:uid="{00000000-0005-0000-0000-000062750000}"/>
    <cellStyle name="Normal 2 3 2 2 2 2 2 6" xfId="28666" xr:uid="{00000000-0005-0000-0000-000063750000}"/>
    <cellStyle name="Normal 2 3 2 2 2 2 2 6 2" xfId="28667" xr:uid="{00000000-0005-0000-0000-000064750000}"/>
    <cellStyle name="Normal 2 3 2 2 2 2 2 7" xfId="28668" xr:uid="{00000000-0005-0000-0000-000065750000}"/>
    <cellStyle name="Normal 2 3 2 2 2 2 2 7 2" xfId="28669" xr:uid="{00000000-0005-0000-0000-000066750000}"/>
    <cellStyle name="Normal 2 3 2 2 2 2 2 8" xfId="28670" xr:uid="{00000000-0005-0000-0000-000067750000}"/>
    <cellStyle name="Normal 2 3 2 2 2 2 2 8 2" xfId="28671" xr:uid="{00000000-0005-0000-0000-000068750000}"/>
    <cellStyle name="Normal 2 3 2 2 2 2 2 9" xfId="28672" xr:uid="{00000000-0005-0000-0000-000069750000}"/>
    <cellStyle name="Normal 2 3 2 2 2 2 2 9 2" xfId="28673" xr:uid="{00000000-0005-0000-0000-00006A750000}"/>
    <cellStyle name="Normal 2 3 2 2 2 2 20" xfId="28674" xr:uid="{00000000-0005-0000-0000-00006B750000}"/>
    <cellStyle name="Normal 2 3 2 2 2 2 20 2" xfId="28675" xr:uid="{00000000-0005-0000-0000-00006C750000}"/>
    <cellStyle name="Normal 2 3 2 2 2 2 21" xfId="28676" xr:uid="{00000000-0005-0000-0000-00006D750000}"/>
    <cellStyle name="Normal 2 3 2 2 2 2 21 2" xfId="28677" xr:uid="{00000000-0005-0000-0000-00006E750000}"/>
    <cellStyle name="Normal 2 3 2 2 2 2 22" xfId="28678" xr:uid="{00000000-0005-0000-0000-00006F750000}"/>
    <cellStyle name="Normal 2 3 2 2 2 2 22 2" xfId="28679" xr:uid="{00000000-0005-0000-0000-000070750000}"/>
    <cellStyle name="Normal 2 3 2 2 2 2 23" xfId="28680" xr:uid="{00000000-0005-0000-0000-000071750000}"/>
    <cellStyle name="Normal 2 3 2 2 2 2 23 2" xfId="28681" xr:uid="{00000000-0005-0000-0000-000072750000}"/>
    <cellStyle name="Normal 2 3 2 2 2 2 24" xfId="28682" xr:uid="{00000000-0005-0000-0000-000073750000}"/>
    <cellStyle name="Normal 2 3 2 2 2 2 3" xfId="28683" xr:uid="{00000000-0005-0000-0000-000074750000}"/>
    <cellStyle name="Normal 2 3 2 2 2 2 3 10" xfId="28684" xr:uid="{00000000-0005-0000-0000-000075750000}"/>
    <cellStyle name="Normal 2 3 2 2 2 2 3 10 2" xfId="28685" xr:uid="{00000000-0005-0000-0000-000076750000}"/>
    <cellStyle name="Normal 2 3 2 2 2 2 3 11" xfId="28686" xr:uid="{00000000-0005-0000-0000-000077750000}"/>
    <cellStyle name="Normal 2 3 2 2 2 2 3 11 2" xfId="28687" xr:uid="{00000000-0005-0000-0000-000078750000}"/>
    <cellStyle name="Normal 2 3 2 2 2 2 3 12" xfId="28688" xr:uid="{00000000-0005-0000-0000-000079750000}"/>
    <cellStyle name="Normal 2 3 2 2 2 2 3 12 2" xfId="28689" xr:uid="{00000000-0005-0000-0000-00007A750000}"/>
    <cellStyle name="Normal 2 3 2 2 2 2 3 13" xfId="28690" xr:uid="{00000000-0005-0000-0000-00007B750000}"/>
    <cellStyle name="Normal 2 3 2 2 2 2 3 13 2" xfId="28691" xr:uid="{00000000-0005-0000-0000-00007C750000}"/>
    <cellStyle name="Normal 2 3 2 2 2 2 3 14" xfId="28692" xr:uid="{00000000-0005-0000-0000-00007D750000}"/>
    <cellStyle name="Normal 2 3 2 2 2 2 3 14 2" xfId="28693" xr:uid="{00000000-0005-0000-0000-00007E750000}"/>
    <cellStyle name="Normal 2 3 2 2 2 2 3 15" xfId="28694" xr:uid="{00000000-0005-0000-0000-00007F750000}"/>
    <cellStyle name="Normal 2 3 2 2 2 2 3 15 2" xfId="28695" xr:uid="{00000000-0005-0000-0000-000080750000}"/>
    <cellStyle name="Normal 2 3 2 2 2 2 3 16" xfId="28696" xr:uid="{00000000-0005-0000-0000-000081750000}"/>
    <cellStyle name="Normal 2 3 2 2 2 2 3 16 2" xfId="28697" xr:uid="{00000000-0005-0000-0000-000082750000}"/>
    <cellStyle name="Normal 2 3 2 2 2 2 3 17" xfId="28698" xr:uid="{00000000-0005-0000-0000-000083750000}"/>
    <cellStyle name="Normal 2 3 2 2 2 2 3 17 2" xfId="28699" xr:uid="{00000000-0005-0000-0000-000084750000}"/>
    <cellStyle name="Normal 2 3 2 2 2 2 3 18" xfId="28700" xr:uid="{00000000-0005-0000-0000-000085750000}"/>
    <cellStyle name="Normal 2 3 2 2 2 2 3 18 2" xfId="28701" xr:uid="{00000000-0005-0000-0000-000086750000}"/>
    <cellStyle name="Normal 2 3 2 2 2 2 3 19" xfId="28702" xr:uid="{00000000-0005-0000-0000-000087750000}"/>
    <cellStyle name="Normal 2 3 2 2 2 2 3 19 2" xfId="28703" xr:uid="{00000000-0005-0000-0000-000088750000}"/>
    <cellStyle name="Normal 2 3 2 2 2 2 3 2" xfId="28704" xr:uid="{00000000-0005-0000-0000-000089750000}"/>
    <cellStyle name="Normal 2 3 2 2 2 2 3 2 2" xfId="28705" xr:uid="{00000000-0005-0000-0000-00008A750000}"/>
    <cellStyle name="Normal 2 3 2 2 2 2 3 20" xfId="28706" xr:uid="{00000000-0005-0000-0000-00008B750000}"/>
    <cellStyle name="Normal 2 3 2 2 2 2 3 20 2" xfId="28707" xr:uid="{00000000-0005-0000-0000-00008C750000}"/>
    <cellStyle name="Normal 2 3 2 2 2 2 3 21" xfId="28708" xr:uid="{00000000-0005-0000-0000-00008D750000}"/>
    <cellStyle name="Normal 2 3 2 2 2 2 3 21 2" xfId="28709" xr:uid="{00000000-0005-0000-0000-00008E750000}"/>
    <cellStyle name="Normal 2 3 2 2 2 2 3 22" xfId="28710" xr:uid="{00000000-0005-0000-0000-00008F750000}"/>
    <cellStyle name="Normal 2 3 2 2 2 2 3 3" xfId="28711" xr:uid="{00000000-0005-0000-0000-000090750000}"/>
    <cellStyle name="Normal 2 3 2 2 2 2 3 3 2" xfId="28712" xr:uid="{00000000-0005-0000-0000-000091750000}"/>
    <cellStyle name="Normal 2 3 2 2 2 2 3 4" xfId="28713" xr:uid="{00000000-0005-0000-0000-000092750000}"/>
    <cellStyle name="Normal 2 3 2 2 2 2 3 4 2" xfId="28714" xr:uid="{00000000-0005-0000-0000-000093750000}"/>
    <cellStyle name="Normal 2 3 2 2 2 2 3 5" xfId="28715" xr:uid="{00000000-0005-0000-0000-000094750000}"/>
    <cellStyle name="Normal 2 3 2 2 2 2 3 5 2" xfId="28716" xr:uid="{00000000-0005-0000-0000-000095750000}"/>
    <cellStyle name="Normal 2 3 2 2 2 2 3 6" xfId="28717" xr:uid="{00000000-0005-0000-0000-000096750000}"/>
    <cellStyle name="Normal 2 3 2 2 2 2 3 6 2" xfId="28718" xr:uid="{00000000-0005-0000-0000-000097750000}"/>
    <cellStyle name="Normal 2 3 2 2 2 2 3 7" xfId="28719" xr:uid="{00000000-0005-0000-0000-000098750000}"/>
    <cellStyle name="Normal 2 3 2 2 2 2 3 7 2" xfId="28720" xr:uid="{00000000-0005-0000-0000-000099750000}"/>
    <cellStyle name="Normal 2 3 2 2 2 2 3 8" xfId="28721" xr:uid="{00000000-0005-0000-0000-00009A750000}"/>
    <cellStyle name="Normal 2 3 2 2 2 2 3 8 2" xfId="28722" xr:uid="{00000000-0005-0000-0000-00009B750000}"/>
    <cellStyle name="Normal 2 3 2 2 2 2 3 9" xfId="28723" xr:uid="{00000000-0005-0000-0000-00009C750000}"/>
    <cellStyle name="Normal 2 3 2 2 2 2 3 9 2" xfId="28724" xr:uid="{00000000-0005-0000-0000-00009D750000}"/>
    <cellStyle name="Normal 2 3 2 2 2 2 4" xfId="28725" xr:uid="{00000000-0005-0000-0000-00009E750000}"/>
    <cellStyle name="Normal 2 3 2 2 2 2 4 2" xfId="28726" xr:uid="{00000000-0005-0000-0000-00009F750000}"/>
    <cellStyle name="Normal 2 3 2 2 2 2 5" xfId="28727" xr:uid="{00000000-0005-0000-0000-0000A0750000}"/>
    <cellStyle name="Normal 2 3 2 2 2 2 5 2" xfId="28728" xr:uid="{00000000-0005-0000-0000-0000A1750000}"/>
    <cellStyle name="Normal 2 3 2 2 2 2 6" xfId="28729" xr:uid="{00000000-0005-0000-0000-0000A2750000}"/>
    <cellStyle name="Normal 2 3 2 2 2 2 6 2" xfId="28730" xr:uid="{00000000-0005-0000-0000-0000A3750000}"/>
    <cellStyle name="Normal 2 3 2 2 2 2 7" xfId="28731" xr:uid="{00000000-0005-0000-0000-0000A4750000}"/>
    <cellStyle name="Normal 2 3 2 2 2 2 7 2" xfId="28732" xr:uid="{00000000-0005-0000-0000-0000A5750000}"/>
    <cellStyle name="Normal 2 3 2 2 2 2 8" xfId="28733" xr:uid="{00000000-0005-0000-0000-0000A6750000}"/>
    <cellStyle name="Normal 2 3 2 2 2 2 8 2" xfId="28734" xr:uid="{00000000-0005-0000-0000-0000A7750000}"/>
    <cellStyle name="Normal 2 3 2 2 2 2 9" xfId="28735" xr:uid="{00000000-0005-0000-0000-0000A8750000}"/>
    <cellStyle name="Normal 2 3 2 2 2 2 9 2" xfId="28736" xr:uid="{00000000-0005-0000-0000-0000A9750000}"/>
    <cellStyle name="Normal 2 3 2 2 2 20" xfId="28737" xr:uid="{00000000-0005-0000-0000-0000AA750000}"/>
    <cellStyle name="Normal 2 3 2 2 2 20 2" xfId="28738" xr:uid="{00000000-0005-0000-0000-0000AB750000}"/>
    <cellStyle name="Normal 2 3 2 2 2 21" xfId="28739" xr:uid="{00000000-0005-0000-0000-0000AC750000}"/>
    <cellStyle name="Normal 2 3 2 2 2 21 2" xfId="28740" xr:uid="{00000000-0005-0000-0000-0000AD750000}"/>
    <cellStyle name="Normal 2 3 2 2 2 22" xfId="28741" xr:uid="{00000000-0005-0000-0000-0000AE750000}"/>
    <cellStyle name="Normal 2 3 2 2 2 22 2" xfId="28742" xr:uid="{00000000-0005-0000-0000-0000AF750000}"/>
    <cellStyle name="Normal 2 3 2 2 2 23" xfId="28743" xr:uid="{00000000-0005-0000-0000-0000B0750000}"/>
    <cellStyle name="Normal 2 3 2 2 2 23 2" xfId="28744" xr:uid="{00000000-0005-0000-0000-0000B1750000}"/>
    <cellStyle name="Normal 2 3 2 2 2 24" xfId="28745" xr:uid="{00000000-0005-0000-0000-0000B2750000}"/>
    <cellStyle name="Normal 2 3 2 2 2 24 2" xfId="28746" xr:uid="{00000000-0005-0000-0000-0000B3750000}"/>
    <cellStyle name="Normal 2 3 2 2 2 25" xfId="28747" xr:uid="{00000000-0005-0000-0000-0000B4750000}"/>
    <cellStyle name="Normal 2 3 2 2 2 25 2" xfId="28748" xr:uid="{00000000-0005-0000-0000-0000B5750000}"/>
    <cellStyle name="Normal 2 3 2 2 2 26" xfId="28749" xr:uid="{00000000-0005-0000-0000-0000B6750000}"/>
    <cellStyle name="Normal 2 3 2 2 2 26 2" xfId="28750" xr:uid="{00000000-0005-0000-0000-0000B7750000}"/>
    <cellStyle name="Normal 2 3 2 2 2 27" xfId="28751" xr:uid="{00000000-0005-0000-0000-0000B8750000}"/>
    <cellStyle name="Normal 2 3 2 2 2 3" xfId="28752" xr:uid="{00000000-0005-0000-0000-0000B9750000}"/>
    <cellStyle name="Normal 2 3 2 2 2 3 10" xfId="28753" xr:uid="{00000000-0005-0000-0000-0000BA750000}"/>
    <cellStyle name="Normal 2 3 2 2 2 3 10 2" xfId="28754" xr:uid="{00000000-0005-0000-0000-0000BB750000}"/>
    <cellStyle name="Normal 2 3 2 2 2 3 11" xfId="28755" xr:uid="{00000000-0005-0000-0000-0000BC750000}"/>
    <cellStyle name="Normal 2 3 2 2 2 3 11 2" xfId="28756" xr:uid="{00000000-0005-0000-0000-0000BD750000}"/>
    <cellStyle name="Normal 2 3 2 2 2 3 12" xfId="28757" xr:uid="{00000000-0005-0000-0000-0000BE750000}"/>
    <cellStyle name="Normal 2 3 2 2 2 3 12 2" xfId="28758" xr:uid="{00000000-0005-0000-0000-0000BF750000}"/>
    <cellStyle name="Normal 2 3 2 2 2 3 13" xfId="28759" xr:uid="{00000000-0005-0000-0000-0000C0750000}"/>
    <cellStyle name="Normal 2 3 2 2 2 3 13 2" xfId="28760" xr:uid="{00000000-0005-0000-0000-0000C1750000}"/>
    <cellStyle name="Normal 2 3 2 2 2 3 14" xfId="28761" xr:uid="{00000000-0005-0000-0000-0000C2750000}"/>
    <cellStyle name="Normal 2 3 2 2 2 3 14 2" xfId="28762" xr:uid="{00000000-0005-0000-0000-0000C3750000}"/>
    <cellStyle name="Normal 2 3 2 2 2 3 15" xfId="28763" xr:uid="{00000000-0005-0000-0000-0000C4750000}"/>
    <cellStyle name="Normal 2 3 2 2 2 3 15 2" xfId="28764" xr:uid="{00000000-0005-0000-0000-0000C5750000}"/>
    <cellStyle name="Normal 2 3 2 2 2 3 16" xfId="28765" xr:uid="{00000000-0005-0000-0000-0000C6750000}"/>
    <cellStyle name="Normal 2 3 2 2 2 3 16 2" xfId="28766" xr:uid="{00000000-0005-0000-0000-0000C7750000}"/>
    <cellStyle name="Normal 2 3 2 2 2 3 17" xfId="28767" xr:uid="{00000000-0005-0000-0000-0000C8750000}"/>
    <cellStyle name="Normal 2 3 2 2 2 3 17 2" xfId="28768" xr:uid="{00000000-0005-0000-0000-0000C9750000}"/>
    <cellStyle name="Normal 2 3 2 2 2 3 18" xfId="28769" xr:uid="{00000000-0005-0000-0000-0000CA750000}"/>
    <cellStyle name="Normal 2 3 2 2 2 3 18 2" xfId="28770" xr:uid="{00000000-0005-0000-0000-0000CB750000}"/>
    <cellStyle name="Normal 2 3 2 2 2 3 19" xfId="28771" xr:uid="{00000000-0005-0000-0000-0000CC750000}"/>
    <cellStyle name="Normal 2 3 2 2 2 3 19 2" xfId="28772" xr:uid="{00000000-0005-0000-0000-0000CD750000}"/>
    <cellStyle name="Normal 2 3 2 2 2 3 2" xfId="28773" xr:uid="{00000000-0005-0000-0000-0000CE750000}"/>
    <cellStyle name="Normal 2 3 2 2 2 3 2 10" xfId="28774" xr:uid="{00000000-0005-0000-0000-0000CF750000}"/>
    <cellStyle name="Normal 2 3 2 2 2 3 2 10 2" xfId="28775" xr:uid="{00000000-0005-0000-0000-0000D0750000}"/>
    <cellStyle name="Normal 2 3 2 2 2 3 2 11" xfId="28776" xr:uid="{00000000-0005-0000-0000-0000D1750000}"/>
    <cellStyle name="Normal 2 3 2 2 2 3 2 11 2" xfId="28777" xr:uid="{00000000-0005-0000-0000-0000D2750000}"/>
    <cellStyle name="Normal 2 3 2 2 2 3 2 12" xfId="28778" xr:uid="{00000000-0005-0000-0000-0000D3750000}"/>
    <cellStyle name="Normal 2 3 2 2 2 3 2 12 2" xfId="28779" xr:uid="{00000000-0005-0000-0000-0000D4750000}"/>
    <cellStyle name="Normal 2 3 2 2 2 3 2 13" xfId="28780" xr:uid="{00000000-0005-0000-0000-0000D5750000}"/>
    <cellStyle name="Normal 2 3 2 2 2 3 2 13 2" xfId="28781" xr:uid="{00000000-0005-0000-0000-0000D6750000}"/>
    <cellStyle name="Normal 2 3 2 2 2 3 2 14" xfId="28782" xr:uid="{00000000-0005-0000-0000-0000D7750000}"/>
    <cellStyle name="Normal 2 3 2 2 2 3 2 14 2" xfId="28783" xr:uid="{00000000-0005-0000-0000-0000D8750000}"/>
    <cellStyle name="Normal 2 3 2 2 2 3 2 15" xfId="28784" xr:uid="{00000000-0005-0000-0000-0000D9750000}"/>
    <cellStyle name="Normal 2 3 2 2 2 3 2 15 2" xfId="28785" xr:uid="{00000000-0005-0000-0000-0000DA750000}"/>
    <cellStyle name="Normal 2 3 2 2 2 3 2 16" xfId="28786" xr:uid="{00000000-0005-0000-0000-0000DB750000}"/>
    <cellStyle name="Normal 2 3 2 2 2 3 2 16 2" xfId="28787" xr:uid="{00000000-0005-0000-0000-0000DC750000}"/>
    <cellStyle name="Normal 2 3 2 2 2 3 2 17" xfId="28788" xr:uid="{00000000-0005-0000-0000-0000DD750000}"/>
    <cellStyle name="Normal 2 3 2 2 2 3 2 17 2" xfId="28789" xr:uid="{00000000-0005-0000-0000-0000DE750000}"/>
    <cellStyle name="Normal 2 3 2 2 2 3 2 18" xfId="28790" xr:uid="{00000000-0005-0000-0000-0000DF750000}"/>
    <cellStyle name="Normal 2 3 2 2 2 3 2 18 2" xfId="28791" xr:uid="{00000000-0005-0000-0000-0000E0750000}"/>
    <cellStyle name="Normal 2 3 2 2 2 3 2 19" xfId="28792" xr:uid="{00000000-0005-0000-0000-0000E1750000}"/>
    <cellStyle name="Normal 2 3 2 2 2 3 2 19 2" xfId="28793" xr:uid="{00000000-0005-0000-0000-0000E2750000}"/>
    <cellStyle name="Normal 2 3 2 2 2 3 2 2" xfId="28794" xr:uid="{00000000-0005-0000-0000-0000E3750000}"/>
    <cellStyle name="Normal 2 3 2 2 2 3 2 2 2" xfId="28795" xr:uid="{00000000-0005-0000-0000-0000E4750000}"/>
    <cellStyle name="Normal 2 3 2 2 2 3 2 20" xfId="28796" xr:uid="{00000000-0005-0000-0000-0000E5750000}"/>
    <cellStyle name="Normal 2 3 2 2 2 3 2 20 2" xfId="28797" xr:uid="{00000000-0005-0000-0000-0000E6750000}"/>
    <cellStyle name="Normal 2 3 2 2 2 3 2 21" xfId="28798" xr:uid="{00000000-0005-0000-0000-0000E7750000}"/>
    <cellStyle name="Normal 2 3 2 2 2 3 2 21 2" xfId="28799" xr:uid="{00000000-0005-0000-0000-0000E8750000}"/>
    <cellStyle name="Normal 2 3 2 2 2 3 2 22" xfId="28800" xr:uid="{00000000-0005-0000-0000-0000E9750000}"/>
    <cellStyle name="Normal 2 3 2 2 2 3 2 3" xfId="28801" xr:uid="{00000000-0005-0000-0000-0000EA750000}"/>
    <cellStyle name="Normal 2 3 2 2 2 3 2 3 2" xfId="28802" xr:uid="{00000000-0005-0000-0000-0000EB750000}"/>
    <cellStyle name="Normal 2 3 2 2 2 3 2 4" xfId="28803" xr:uid="{00000000-0005-0000-0000-0000EC750000}"/>
    <cellStyle name="Normal 2 3 2 2 2 3 2 4 2" xfId="28804" xr:uid="{00000000-0005-0000-0000-0000ED750000}"/>
    <cellStyle name="Normal 2 3 2 2 2 3 2 5" xfId="28805" xr:uid="{00000000-0005-0000-0000-0000EE750000}"/>
    <cellStyle name="Normal 2 3 2 2 2 3 2 5 2" xfId="28806" xr:uid="{00000000-0005-0000-0000-0000EF750000}"/>
    <cellStyle name="Normal 2 3 2 2 2 3 2 6" xfId="28807" xr:uid="{00000000-0005-0000-0000-0000F0750000}"/>
    <cellStyle name="Normal 2 3 2 2 2 3 2 6 2" xfId="28808" xr:uid="{00000000-0005-0000-0000-0000F1750000}"/>
    <cellStyle name="Normal 2 3 2 2 2 3 2 7" xfId="28809" xr:uid="{00000000-0005-0000-0000-0000F2750000}"/>
    <cellStyle name="Normal 2 3 2 2 2 3 2 7 2" xfId="28810" xr:uid="{00000000-0005-0000-0000-0000F3750000}"/>
    <cellStyle name="Normal 2 3 2 2 2 3 2 8" xfId="28811" xr:uid="{00000000-0005-0000-0000-0000F4750000}"/>
    <cellStyle name="Normal 2 3 2 2 2 3 2 8 2" xfId="28812" xr:uid="{00000000-0005-0000-0000-0000F5750000}"/>
    <cellStyle name="Normal 2 3 2 2 2 3 2 9" xfId="28813" xr:uid="{00000000-0005-0000-0000-0000F6750000}"/>
    <cellStyle name="Normal 2 3 2 2 2 3 2 9 2" xfId="28814" xr:uid="{00000000-0005-0000-0000-0000F7750000}"/>
    <cellStyle name="Normal 2 3 2 2 2 3 20" xfId="28815" xr:uid="{00000000-0005-0000-0000-0000F8750000}"/>
    <cellStyle name="Normal 2 3 2 2 2 3 20 2" xfId="28816" xr:uid="{00000000-0005-0000-0000-0000F9750000}"/>
    <cellStyle name="Normal 2 3 2 2 2 3 21" xfId="28817" xr:uid="{00000000-0005-0000-0000-0000FA750000}"/>
    <cellStyle name="Normal 2 3 2 2 2 3 21 2" xfId="28818" xr:uid="{00000000-0005-0000-0000-0000FB750000}"/>
    <cellStyle name="Normal 2 3 2 2 2 3 22" xfId="28819" xr:uid="{00000000-0005-0000-0000-0000FC750000}"/>
    <cellStyle name="Normal 2 3 2 2 2 3 22 2" xfId="28820" xr:uid="{00000000-0005-0000-0000-0000FD750000}"/>
    <cellStyle name="Normal 2 3 2 2 2 3 23" xfId="28821" xr:uid="{00000000-0005-0000-0000-0000FE750000}"/>
    <cellStyle name="Normal 2 3 2 2 2 3 23 2" xfId="28822" xr:uid="{00000000-0005-0000-0000-0000FF750000}"/>
    <cellStyle name="Normal 2 3 2 2 2 3 24" xfId="28823" xr:uid="{00000000-0005-0000-0000-000000760000}"/>
    <cellStyle name="Normal 2 3 2 2 2 3 3" xfId="28824" xr:uid="{00000000-0005-0000-0000-000001760000}"/>
    <cellStyle name="Normal 2 3 2 2 2 3 3 10" xfId="28825" xr:uid="{00000000-0005-0000-0000-000002760000}"/>
    <cellStyle name="Normal 2 3 2 2 2 3 3 10 2" xfId="28826" xr:uid="{00000000-0005-0000-0000-000003760000}"/>
    <cellStyle name="Normal 2 3 2 2 2 3 3 11" xfId="28827" xr:uid="{00000000-0005-0000-0000-000004760000}"/>
    <cellStyle name="Normal 2 3 2 2 2 3 3 11 2" xfId="28828" xr:uid="{00000000-0005-0000-0000-000005760000}"/>
    <cellStyle name="Normal 2 3 2 2 2 3 3 12" xfId="28829" xr:uid="{00000000-0005-0000-0000-000006760000}"/>
    <cellStyle name="Normal 2 3 2 2 2 3 3 12 2" xfId="28830" xr:uid="{00000000-0005-0000-0000-000007760000}"/>
    <cellStyle name="Normal 2 3 2 2 2 3 3 13" xfId="28831" xr:uid="{00000000-0005-0000-0000-000008760000}"/>
    <cellStyle name="Normal 2 3 2 2 2 3 3 13 2" xfId="28832" xr:uid="{00000000-0005-0000-0000-000009760000}"/>
    <cellStyle name="Normal 2 3 2 2 2 3 3 14" xfId="28833" xr:uid="{00000000-0005-0000-0000-00000A760000}"/>
    <cellStyle name="Normal 2 3 2 2 2 3 3 14 2" xfId="28834" xr:uid="{00000000-0005-0000-0000-00000B760000}"/>
    <cellStyle name="Normal 2 3 2 2 2 3 3 15" xfId="28835" xr:uid="{00000000-0005-0000-0000-00000C760000}"/>
    <cellStyle name="Normal 2 3 2 2 2 3 3 15 2" xfId="28836" xr:uid="{00000000-0005-0000-0000-00000D760000}"/>
    <cellStyle name="Normal 2 3 2 2 2 3 3 16" xfId="28837" xr:uid="{00000000-0005-0000-0000-00000E760000}"/>
    <cellStyle name="Normal 2 3 2 2 2 3 3 16 2" xfId="28838" xr:uid="{00000000-0005-0000-0000-00000F760000}"/>
    <cellStyle name="Normal 2 3 2 2 2 3 3 17" xfId="28839" xr:uid="{00000000-0005-0000-0000-000010760000}"/>
    <cellStyle name="Normal 2 3 2 2 2 3 3 17 2" xfId="28840" xr:uid="{00000000-0005-0000-0000-000011760000}"/>
    <cellStyle name="Normal 2 3 2 2 2 3 3 18" xfId="28841" xr:uid="{00000000-0005-0000-0000-000012760000}"/>
    <cellStyle name="Normal 2 3 2 2 2 3 3 18 2" xfId="28842" xr:uid="{00000000-0005-0000-0000-000013760000}"/>
    <cellStyle name="Normal 2 3 2 2 2 3 3 19" xfId="28843" xr:uid="{00000000-0005-0000-0000-000014760000}"/>
    <cellStyle name="Normal 2 3 2 2 2 3 3 19 2" xfId="28844" xr:uid="{00000000-0005-0000-0000-000015760000}"/>
    <cellStyle name="Normal 2 3 2 2 2 3 3 2" xfId="28845" xr:uid="{00000000-0005-0000-0000-000016760000}"/>
    <cellStyle name="Normal 2 3 2 2 2 3 3 2 2" xfId="28846" xr:uid="{00000000-0005-0000-0000-000017760000}"/>
    <cellStyle name="Normal 2 3 2 2 2 3 3 20" xfId="28847" xr:uid="{00000000-0005-0000-0000-000018760000}"/>
    <cellStyle name="Normal 2 3 2 2 2 3 3 20 2" xfId="28848" xr:uid="{00000000-0005-0000-0000-000019760000}"/>
    <cellStyle name="Normal 2 3 2 2 2 3 3 21" xfId="28849" xr:uid="{00000000-0005-0000-0000-00001A760000}"/>
    <cellStyle name="Normal 2 3 2 2 2 3 3 21 2" xfId="28850" xr:uid="{00000000-0005-0000-0000-00001B760000}"/>
    <cellStyle name="Normal 2 3 2 2 2 3 3 22" xfId="28851" xr:uid="{00000000-0005-0000-0000-00001C760000}"/>
    <cellStyle name="Normal 2 3 2 2 2 3 3 3" xfId="28852" xr:uid="{00000000-0005-0000-0000-00001D760000}"/>
    <cellStyle name="Normal 2 3 2 2 2 3 3 3 2" xfId="28853" xr:uid="{00000000-0005-0000-0000-00001E760000}"/>
    <cellStyle name="Normal 2 3 2 2 2 3 3 4" xfId="28854" xr:uid="{00000000-0005-0000-0000-00001F760000}"/>
    <cellStyle name="Normal 2 3 2 2 2 3 3 4 2" xfId="28855" xr:uid="{00000000-0005-0000-0000-000020760000}"/>
    <cellStyle name="Normal 2 3 2 2 2 3 3 5" xfId="28856" xr:uid="{00000000-0005-0000-0000-000021760000}"/>
    <cellStyle name="Normal 2 3 2 2 2 3 3 5 2" xfId="28857" xr:uid="{00000000-0005-0000-0000-000022760000}"/>
    <cellStyle name="Normal 2 3 2 2 2 3 3 6" xfId="28858" xr:uid="{00000000-0005-0000-0000-000023760000}"/>
    <cellStyle name="Normal 2 3 2 2 2 3 3 6 2" xfId="28859" xr:uid="{00000000-0005-0000-0000-000024760000}"/>
    <cellStyle name="Normal 2 3 2 2 2 3 3 7" xfId="28860" xr:uid="{00000000-0005-0000-0000-000025760000}"/>
    <cellStyle name="Normal 2 3 2 2 2 3 3 7 2" xfId="28861" xr:uid="{00000000-0005-0000-0000-000026760000}"/>
    <cellStyle name="Normal 2 3 2 2 2 3 3 8" xfId="28862" xr:uid="{00000000-0005-0000-0000-000027760000}"/>
    <cellStyle name="Normal 2 3 2 2 2 3 3 8 2" xfId="28863" xr:uid="{00000000-0005-0000-0000-000028760000}"/>
    <cellStyle name="Normal 2 3 2 2 2 3 3 9" xfId="28864" xr:uid="{00000000-0005-0000-0000-000029760000}"/>
    <cellStyle name="Normal 2 3 2 2 2 3 3 9 2" xfId="28865" xr:uid="{00000000-0005-0000-0000-00002A760000}"/>
    <cellStyle name="Normal 2 3 2 2 2 3 4" xfId="28866" xr:uid="{00000000-0005-0000-0000-00002B760000}"/>
    <cellStyle name="Normal 2 3 2 2 2 3 4 2" xfId="28867" xr:uid="{00000000-0005-0000-0000-00002C760000}"/>
    <cellStyle name="Normal 2 3 2 2 2 3 5" xfId="28868" xr:uid="{00000000-0005-0000-0000-00002D760000}"/>
    <cellStyle name="Normal 2 3 2 2 2 3 5 2" xfId="28869" xr:uid="{00000000-0005-0000-0000-00002E760000}"/>
    <cellStyle name="Normal 2 3 2 2 2 3 6" xfId="28870" xr:uid="{00000000-0005-0000-0000-00002F760000}"/>
    <cellStyle name="Normal 2 3 2 2 2 3 6 2" xfId="28871" xr:uid="{00000000-0005-0000-0000-000030760000}"/>
    <cellStyle name="Normal 2 3 2 2 2 3 7" xfId="28872" xr:uid="{00000000-0005-0000-0000-000031760000}"/>
    <cellStyle name="Normal 2 3 2 2 2 3 7 2" xfId="28873" xr:uid="{00000000-0005-0000-0000-000032760000}"/>
    <cellStyle name="Normal 2 3 2 2 2 3 8" xfId="28874" xr:uid="{00000000-0005-0000-0000-000033760000}"/>
    <cellStyle name="Normal 2 3 2 2 2 3 8 2" xfId="28875" xr:uid="{00000000-0005-0000-0000-000034760000}"/>
    <cellStyle name="Normal 2 3 2 2 2 3 9" xfId="28876" xr:uid="{00000000-0005-0000-0000-000035760000}"/>
    <cellStyle name="Normal 2 3 2 2 2 3 9 2" xfId="28877" xr:uid="{00000000-0005-0000-0000-000036760000}"/>
    <cellStyle name="Normal 2 3 2 2 2 4" xfId="28878" xr:uid="{00000000-0005-0000-0000-000037760000}"/>
    <cellStyle name="Normal 2 3 2 2 2 4 10" xfId="28879" xr:uid="{00000000-0005-0000-0000-000038760000}"/>
    <cellStyle name="Normal 2 3 2 2 2 4 10 2" xfId="28880" xr:uid="{00000000-0005-0000-0000-000039760000}"/>
    <cellStyle name="Normal 2 3 2 2 2 4 11" xfId="28881" xr:uid="{00000000-0005-0000-0000-00003A760000}"/>
    <cellStyle name="Normal 2 3 2 2 2 4 11 2" xfId="28882" xr:uid="{00000000-0005-0000-0000-00003B760000}"/>
    <cellStyle name="Normal 2 3 2 2 2 4 12" xfId="28883" xr:uid="{00000000-0005-0000-0000-00003C760000}"/>
    <cellStyle name="Normal 2 3 2 2 2 4 12 2" xfId="28884" xr:uid="{00000000-0005-0000-0000-00003D760000}"/>
    <cellStyle name="Normal 2 3 2 2 2 4 13" xfId="28885" xr:uid="{00000000-0005-0000-0000-00003E760000}"/>
    <cellStyle name="Normal 2 3 2 2 2 4 13 2" xfId="28886" xr:uid="{00000000-0005-0000-0000-00003F760000}"/>
    <cellStyle name="Normal 2 3 2 2 2 4 14" xfId="28887" xr:uid="{00000000-0005-0000-0000-000040760000}"/>
    <cellStyle name="Normal 2 3 2 2 2 4 14 2" xfId="28888" xr:uid="{00000000-0005-0000-0000-000041760000}"/>
    <cellStyle name="Normal 2 3 2 2 2 4 15" xfId="28889" xr:uid="{00000000-0005-0000-0000-000042760000}"/>
    <cellStyle name="Normal 2 3 2 2 2 4 15 2" xfId="28890" xr:uid="{00000000-0005-0000-0000-000043760000}"/>
    <cellStyle name="Normal 2 3 2 2 2 4 16" xfId="28891" xr:uid="{00000000-0005-0000-0000-000044760000}"/>
    <cellStyle name="Normal 2 3 2 2 2 4 16 2" xfId="28892" xr:uid="{00000000-0005-0000-0000-000045760000}"/>
    <cellStyle name="Normal 2 3 2 2 2 4 17" xfId="28893" xr:uid="{00000000-0005-0000-0000-000046760000}"/>
    <cellStyle name="Normal 2 3 2 2 2 4 17 2" xfId="28894" xr:uid="{00000000-0005-0000-0000-000047760000}"/>
    <cellStyle name="Normal 2 3 2 2 2 4 18" xfId="28895" xr:uid="{00000000-0005-0000-0000-000048760000}"/>
    <cellStyle name="Normal 2 3 2 2 2 4 18 2" xfId="28896" xr:uid="{00000000-0005-0000-0000-000049760000}"/>
    <cellStyle name="Normal 2 3 2 2 2 4 19" xfId="28897" xr:uid="{00000000-0005-0000-0000-00004A760000}"/>
    <cellStyle name="Normal 2 3 2 2 2 4 19 2" xfId="28898" xr:uid="{00000000-0005-0000-0000-00004B760000}"/>
    <cellStyle name="Normal 2 3 2 2 2 4 2" xfId="28899" xr:uid="{00000000-0005-0000-0000-00004C760000}"/>
    <cellStyle name="Normal 2 3 2 2 2 4 2 10" xfId="28900" xr:uid="{00000000-0005-0000-0000-00004D760000}"/>
    <cellStyle name="Normal 2 3 2 2 2 4 2 10 2" xfId="28901" xr:uid="{00000000-0005-0000-0000-00004E760000}"/>
    <cellStyle name="Normal 2 3 2 2 2 4 2 11" xfId="28902" xr:uid="{00000000-0005-0000-0000-00004F760000}"/>
    <cellStyle name="Normal 2 3 2 2 2 4 2 11 2" xfId="28903" xr:uid="{00000000-0005-0000-0000-000050760000}"/>
    <cellStyle name="Normal 2 3 2 2 2 4 2 12" xfId="28904" xr:uid="{00000000-0005-0000-0000-000051760000}"/>
    <cellStyle name="Normal 2 3 2 2 2 4 2 12 2" xfId="28905" xr:uid="{00000000-0005-0000-0000-000052760000}"/>
    <cellStyle name="Normal 2 3 2 2 2 4 2 13" xfId="28906" xr:uid="{00000000-0005-0000-0000-000053760000}"/>
    <cellStyle name="Normal 2 3 2 2 2 4 2 13 2" xfId="28907" xr:uid="{00000000-0005-0000-0000-000054760000}"/>
    <cellStyle name="Normal 2 3 2 2 2 4 2 14" xfId="28908" xr:uid="{00000000-0005-0000-0000-000055760000}"/>
    <cellStyle name="Normal 2 3 2 2 2 4 2 14 2" xfId="28909" xr:uid="{00000000-0005-0000-0000-000056760000}"/>
    <cellStyle name="Normal 2 3 2 2 2 4 2 15" xfId="28910" xr:uid="{00000000-0005-0000-0000-000057760000}"/>
    <cellStyle name="Normal 2 3 2 2 2 4 2 15 2" xfId="28911" xr:uid="{00000000-0005-0000-0000-000058760000}"/>
    <cellStyle name="Normal 2 3 2 2 2 4 2 16" xfId="28912" xr:uid="{00000000-0005-0000-0000-000059760000}"/>
    <cellStyle name="Normal 2 3 2 2 2 4 2 16 2" xfId="28913" xr:uid="{00000000-0005-0000-0000-00005A760000}"/>
    <cellStyle name="Normal 2 3 2 2 2 4 2 17" xfId="28914" xr:uid="{00000000-0005-0000-0000-00005B760000}"/>
    <cellStyle name="Normal 2 3 2 2 2 4 2 17 2" xfId="28915" xr:uid="{00000000-0005-0000-0000-00005C760000}"/>
    <cellStyle name="Normal 2 3 2 2 2 4 2 18" xfId="28916" xr:uid="{00000000-0005-0000-0000-00005D760000}"/>
    <cellStyle name="Normal 2 3 2 2 2 4 2 18 2" xfId="28917" xr:uid="{00000000-0005-0000-0000-00005E760000}"/>
    <cellStyle name="Normal 2 3 2 2 2 4 2 19" xfId="28918" xr:uid="{00000000-0005-0000-0000-00005F760000}"/>
    <cellStyle name="Normal 2 3 2 2 2 4 2 19 2" xfId="28919" xr:uid="{00000000-0005-0000-0000-000060760000}"/>
    <cellStyle name="Normal 2 3 2 2 2 4 2 2" xfId="28920" xr:uid="{00000000-0005-0000-0000-000061760000}"/>
    <cellStyle name="Normal 2 3 2 2 2 4 2 2 2" xfId="28921" xr:uid="{00000000-0005-0000-0000-000062760000}"/>
    <cellStyle name="Normal 2 3 2 2 2 4 2 20" xfId="28922" xr:uid="{00000000-0005-0000-0000-000063760000}"/>
    <cellStyle name="Normal 2 3 2 2 2 4 2 20 2" xfId="28923" xr:uid="{00000000-0005-0000-0000-000064760000}"/>
    <cellStyle name="Normal 2 3 2 2 2 4 2 21" xfId="28924" xr:uid="{00000000-0005-0000-0000-000065760000}"/>
    <cellStyle name="Normal 2 3 2 2 2 4 2 21 2" xfId="28925" xr:uid="{00000000-0005-0000-0000-000066760000}"/>
    <cellStyle name="Normal 2 3 2 2 2 4 2 22" xfId="28926" xr:uid="{00000000-0005-0000-0000-000067760000}"/>
    <cellStyle name="Normal 2 3 2 2 2 4 2 3" xfId="28927" xr:uid="{00000000-0005-0000-0000-000068760000}"/>
    <cellStyle name="Normal 2 3 2 2 2 4 2 3 2" xfId="28928" xr:uid="{00000000-0005-0000-0000-000069760000}"/>
    <cellStyle name="Normal 2 3 2 2 2 4 2 4" xfId="28929" xr:uid="{00000000-0005-0000-0000-00006A760000}"/>
    <cellStyle name="Normal 2 3 2 2 2 4 2 4 2" xfId="28930" xr:uid="{00000000-0005-0000-0000-00006B760000}"/>
    <cellStyle name="Normal 2 3 2 2 2 4 2 5" xfId="28931" xr:uid="{00000000-0005-0000-0000-00006C760000}"/>
    <cellStyle name="Normal 2 3 2 2 2 4 2 5 2" xfId="28932" xr:uid="{00000000-0005-0000-0000-00006D760000}"/>
    <cellStyle name="Normal 2 3 2 2 2 4 2 6" xfId="28933" xr:uid="{00000000-0005-0000-0000-00006E760000}"/>
    <cellStyle name="Normal 2 3 2 2 2 4 2 6 2" xfId="28934" xr:uid="{00000000-0005-0000-0000-00006F760000}"/>
    <cellStyle name="Normal 2 3 2 2 2 4 2 7" xfId="28935" xr:uid="{00000000-0005-0000-0000-000070760000}"/>
    <cellStyle name="Normal 2 3 2 2 2 4 2 7 2" xfId="28936" xr:uid="{00000000-0005-0000-0000-000071760000}"/>
    <cellStyle name="Normal 2 3 2 2 2 4 2 8" xfId="28937" xr:uid="{00000000-0005-0000-0000-000072760000}"/>
    <cellStyle name="Normal 2 3 2 2 2 4 2 8 2" xfId="28938" xr:uid="{00000000-0005-0000-0000-000073760000}"/>
    <cellStyle name="Normal 2 3 2 2 2 4 2 9" xfId="28939" xr:uid="{00000000-0005-0000-0000-000074760000}"/>
    <cellStyle name="Normal 2 3 2 2 2 4 2 9 2" xfId="28940" xr:uid="{00000000-0005-0000-0000-000075760000}"/>
    <cellStyle name="Normal 2 3 2 2 2 4 20" xfId="28941" xr:uid="{00000000-0005-0000-0000-000076760000}"/>
    <cellStyle name="Normal 2 3 2 2 2 4 20 2" xfId="28942" xr:uid="{00000000-0005-0000-0000-000077760000}"/>
    <cellStyle name="Normal 2 3 2 2 2 4 21" xfId="28943" xr:uid="{00000000-0005-0000-0000-000078760000}"/>
    <cellStyle name="Normal 2 3 2 2 2 4 21 2" xfId="28944" xr:uid="{00000000-0005-0000-0000-000079760000}"/>
    <cellStyle name="Normal 2 3 2 2 2 4 22" xfId="28945" xr:uid="{00000000-0005-0000-0000-00007A760000}"/>
    <cellStyle name="Normal 2 3 2 2 2 4 22 2" xfId="28946" xr:uid="{00000000-0005-0000-0000-00007B760000}"/>
    <cellStyle name="Normal 2 3 2 2 2 4 23" xfId="28947" xr:uid="{00000000-0005-0000-0000-00007C760000}"/>
    <cellStyle name="Normal 2 3 2 2 2 4 23 2" xfId="28948" xr:uid="{00000000-0005-0000-0000-00007D760000}"/>
    <cellStyle name="Normal 2 3 2 2 2 4 24" xfId="28949" xr:uid="{00000000-0005-0000-0000-00007E760000}"/>
    <cellStyle name="Normal 2 3 2 2 2 4 3" xfId="28950" xr:uid="{00000000-0005-0000-0000-00007F760000}"/>
    <cellStyle name="Normal 2 3 2 2 2 4 3 10" xfId="28951" xr:uid="{00000000-0005-0000-0000-000080760000}"/>
    <cellStyle name="Normal 2 3 2 2 2 4 3 10 2" xfId="28952" xr:uid="{00000000-0005-0000-0000-000081760000}"/>
    <cellStyle name="Normal 2 3 2 2 2 4 3 11" xfId="28953" xr:uid="{00000000-0005-0000-0000-000082760000}"/>
    <cellStyle name="Normal 2 3 2 2 2 4 3 11 2" xfId="28954" xr:uid="{00000000-0005-0000-0000-000083760000}"/>
    <cellStyle name="Normal 2 3 2 2 2 4 3 12" xfId="28955" xr:uid="{00000000-0005-0000-0000-000084760000}"/>
    <cellStyle name="Normal 2 3 2 2 2 4 3 12 2" xfId="28956" xr:uid="{00000000-0005-0000-0000-000085760000}"/>
    <cellStyle name="Normal 2 3 2 2 2 4 3 13" xfId="28957" xr:uid="{00000000-0005-0000-0000-000086760000}"/>
    <cellStyle name="Normal 2 3 2 2 2 4 3 13 2" xfId="28958" xr:uid="{00000000-0005-0000-0000-000087760000}"/>
    <cellStyle name="Normal 2 3 2 2 2 4 3 14" xfId="28959" xr:uid="{00000000-0005-0000-0000-000088760000}"/>
    <cellStyle name="Normal 2 3 2 2 2 4 3 14 2" xfId="28960" xr:uid="{00000000-0005-0000-0000-000089760000}"/>
    <cellStyle name="Normal 2 3 2 2 2 4 3 15" xfId="28961" xr:uid="{00000000-0005-0000-0000-00008A760000}"/>
    <cellStyle name="Normal 2 3 2 2 2 4 3 15 2" xfId="28962" xr:uid="{00000000-0005-0000-0000-00008B760000}"/>
    <cellStyle name="Normal 2 3 2 2 2 4 3 16" xfId="28963" xr:uid="{00000000-0005-0000-0000-00008C760000}"/>
    <cellStyle name="Normal 2 3 2 2 2 4 3 16 2" xfId="28964" xr:uid="{00000000-0005-0000-0000-00008D760000}"/>
    <cellStyle name="Normal 2 3 2 2 2 4 3 17" xfId="28965" xr:uid="{00000000-0005-0000-0000-00008E760000}"/>
    <cellStyle name="Normal 2 3 2 2 2 4 3 17 2" xfId="28966" xr:uid="{00000000-0005-0000-0000-00008F760000}"/>
    <cellStyle name="Normal 2 3 2 2 2 4 3 18" xfId="28967" xr:uid="{00000000-0005-0000-0000-000090760000}"/>
    <cellStyle name="Normal 2 3 2 2 2 4 3 18 2" xfId="28968" xr:uid="{00000000-0005-0000-0000-000091760000}"/>
    <cellStyle name="Normal 2 3 2 2 2 4 3 19" xfId="28969" xr:uid="{00000000-0005-0000-0000-000092760000}"/>
    <cellStyle name="Normal 2 3 2 2 2 4 3 19 2" xfId="28970" xr:uid="{00000000-0005-0000-0000-000093760000}"/>
    <cellStyle name="Normal 2 3 2 2 2 4 3 2" xfId="28971" xr:uid="{00000000-0005-0000-0000-000094760000}"/>
    <cellStyle name="Normal 2 3 2 2 2 4 3 2 2" xfId="28972" xr:uid="{00000000-0005-0000-0000-000095760000}"/>
    <cellStyle name="Normal 2 3 2 2 2 4 3 20" xfId="28973" xr:uid="{00000000-0005-0000-0000-000096760000}"/>
    <cellStyle name="Normal 2 3 2 2 2 4 3 20 2" xfId="28974" xr:uid="{00000000-0005-0000-0000-000097760000}"/>
    <cellStyle name="Normal 2 3 2 2 2 4 3 21" xfId="28975" xr:uid="{00000000-0005-0000-0000-000098760000}"/>
    <cellStyle name="Normal 2 3 2 2 2 4 3 21 2" xfId="28976" xr:uid="{00000000-0005-0000-0000-000099760000}"/>
    <cellStyle name="Normal 2 3 2 2 2 4 3 22" xfId="28977" xr:uid="{00000000-0005-0000-0000-00009A760000}"/>
    <cellStyle name="Normal 2 3 2 2 2 4 3 3" xfId="28978" xr:uid="{00000000-0005-0000-0000-00009B760000}"/>
    <cellStyle name="Normal 2 3 2 2 2 4 3 3 2" xfId="28979" xr:uid="{00000000-0005-0000-0000-00009C760000}"/>
    <cellStyle name="Normal 2 3 2 2 2 4 3 4" xfId="28980" xr:uid="{00000000-0005-0000-0000-00009D760000}"/>
    <cellStyle name="Normal 2 3 2 2 2 4 3 4 2" xfId="28981" xr:uid="{00000000-0005-0000-0000-00009E760000}"/>
    <cellStyle name="Normal 2 3 2 2 2 4 3 5" xfId="28982" xr:uid="{00000000-0005-0000-0000-00009F760000}"/>
    <cellStyle name="Normal 2 3 2 2 2 4 3 5 2" xfId="28983" xr:uid="{00000000-0005-0000-0000-0000A0760000}"/>
    <cellStyle name="Normal 2 3 2 2 2 4 3 6" xfId="28984" xr:uid="{00000000-0005-0000-0000-0000A1760000}"/>
    <cellStyle name="Normal 2 3 2 2 2 4 3 6 2" xfId="28985" xr:uid="{00000000-0005-0000-0000-0000A2760000}"/>
    <cellStyle name="Normal 2 3 2 2 2 4 3 7" xfId="28986" xr:uid="{00000000-0005-0000-0000-0000A3760000}"/>
    <cellStyle name="Normal 2 3 2 2 2 4 3 7 2" xfId="28987" xr:uid="{00000000-0005-0000-0000-0000A4760000}"/>
    <cellStyle name="Normal 2 3 2 2 2 4 3 8" xfId="28988" xr:uid="{00000000-0005-0000-0000-0000A5760000}"/>
    <cellStyle name="Normal 2 3 2 2 2 4 3 8 2" xfId="28989" xr:uid="{00000000-0005-0000-0000-0000A6760000}"/>
    <cellStyle name="Normal 2 3 2 2 2 4 3 9" xfId="28990" xr:uid="{00000000-0005-0000-0000-0000A7760000}"/>
    <cellStyle name="Normal 2 3 2 2 2 4 3 9 2" xfId="28991" xr:uid="{00000000-0005-0000-0000-0000A8760000}"/>
    <cellStyle name="Normal 2 3 2 2 2 4 4" xfId="28992" xr:uid="{00000000-0005-0000-0000-0000A9760000}"/>
    <cellStyle name="Normal 2 3 2 2 2 4 4 2" xfId="28993" xr:uid="{00000000-0005-0000-0000-0000AA760000}"/>
    <cellStyle name="Normal 2 3 2 2 2 4 5" xfId="28994" xr:uid="{00000000-0005-0000-0000-0000AB760000}"/>
    <cellStyle name="Normal 2 3 2 2 2 4 5 2" xfId="28995" xr:uid="{00000000-0005-0000-0000-0000AC760000}"/>
    <cellStyle name="Normal 2 3 2 2 2 4 6" xfId="28996" xr:uid="{00000000-0005-0000-0000-0000AD760000}"/>
    <cellStyle name="Normal 2 3 2 2 2 4 6 2" xfId="28997" xr:uid="{00000000-0005-0000-0000-0000AE760000}"/>
    <cellStyle name="Normal 2 3 2 2 2 4 7" xfId="28998" xr:uid="{00000000-0005-0000-0000-0000AF760000}"/>
    <cellStyle name="Normal 2 3 2 2 2 4 7 2" xfId="28999" xr:uid="{00000000-0005-0000-0000-0000B0760000}"/>
    <cellStyle name="Normal 2 3 2 2 2 4 8" xfId="29000" xr:uid="{00000000-0005-0000-0000-0000B1760000}"/>
    <cellStyle name="Normal 2 3 2 2 2 4 8 2" xfId="29001" xr:uid="{00000000-0005-0000-0000-0000B2760000}"/>
    <cellStyle name="Normal 2 3 2 2 2 4 9" xfId="29002" xr:uid="{00000000-0005-0000-0000-0000B3760000}"/>
    <cellStyle name="Normal 2 3 2 2 2 4 9 2" xfId="29003" xr:uid="{00000000-0005-0000-0000-0000B4760000}"/>
    <cellStyle name="Normal 2 3 2 2 2 5" xfId="29004" xr:uid="{00000000-0005-0000-0000-0000B5760000}"/>
    <cellStyle name="Normal 2 3 2 2 2 5 10" xfId="29005" xr:uid="{00000000-0005-0000-0000-0000B6760000}"/>
    <cellStyle name="Normal 2 3 2 2 2 5 10 2" xfId="29006" xr:uid="{00000000-0005-0000-0000-0000B7760000}"/>
    <cellStyle name="Normal 2 3 2 2 2 5 11" xfId="29007" xr:uid="{00000000-0005-0000-0000-0000B8760000}"/>
    <cellStyle name="Normal 2 3 2 2 2 5 11 2" xfId="29008" xr:uid="{00000000-0005-0000-0000-0000B9760000}"/>
    <cellStyle name="Normal 2 3 2 2 2 5 12" xfId="29009" xr:uid="{00000000-0005-0000-0000-0000BA760000}"/>
    <cellStyle name="Normal 2 3 2 2 2 5 12 2" xfId="29010" xr:uid="{00000000-0005-0000-0000-0000BB760000}"/>
    <cellStyle name="Normal 2 3 2 2 2 5 13" xfId="29011" xr:uid="{00000000-0005-0000-0000-0000BC760000}"/>
    <cellStyle name="Normal 2 3 2 2 2 5 13 2" xfId="29012" xr:uid="{00000000-0005-0000-0000-0000BD760000}"/>
    <cellStyle name="Normal 2 3 2 2 2 5 14" xfId="29013" xr:uid="{00000000-0005-0000-0000-0000BE760000}"/>
    <cellStyle name="Normal 2 3 2 2 2 5 14 2" xfId="29014" xr:uid="{00000000-0005-0000-0000-0000BF760000}"/>
    <cellStyle name="Normal 2 3 2 2 2 5 15" xfId="29015" xr:uid="{00000000-0005-0000-0000-0000C0760000}"/>
    <cellStyle name="Normal 2 3 2 2 2 5 15 2" xfId="29016" xr:uid="{00000000-0005-0000-0000-0000C1760000}"/>
    <cellStyle name="Normal 2 3 2 2 2 5 16" xfId="29017" xr:uid="{00000000-0005-0000-0000-0000C2760000}"/>
    <cellStyle name="Normal 2 3 2 2 2 5 16 2" xfId="29018" xr:uid="{00000000-0005-0000-0000-0000C3760000}"/>
    <cellStyle name="Normal 2 3 2 2 2 5 17" xfId="29019" xr:uid="{00000000-0005-0000-0000-0000C4760000}"/>
    <cellStyle name="Normal 2 3 2 2 2 5 17 2" xfId="29020" xr:uid="{00000000-0005-0000-0000-0000C5760000}"/>
    <cellStyle name="Normal 2 3 2 2 2 5 18" xfId="29021" xr:uid="{00000000-0005-0000-0000-0000C6760000}"/>
    <cellStyle name="Normal 2 3 2 2 2 5 18 2" xfId="29022" xr:uid="{00000000-0005-0000-0000-0000C7760000}"/>
    <cellStyle name="Normal 2 3 2 2 2 5 19" xfId="29023" xr:uid="{00000000-0005-0000-0000-0000C8760000}"/>
    <cellStyle name="Normal 2 3 2 2 2 5 19 2" xfId="29024" xr:uid="{00000000-0005-0000-0000-0000C9760000}"/>
    <cellStyle name="Normal 2 3 2 2 2 5 2" xfId="29025" xr:uid="{00000000-0005-0000-0000-0000CA760000}"/>
    <cellStyle name="Normal 2 3 2 2 2 5 2 2" xfId="29026" xr:uid="{00000000-0005-0000-0000-0000CB760000}"/>
    <cellStyle name="Normal 2 3 2 2 2 5 20" xfId="29027" xr:uid="{00000000-0005-0000-0000-0000CC760000}"/>
    <cellStyle name="Normal 2 3 2 2 2 5 20 2" xfId="29028" xr:uid="{00000000-0005-0000-0000-0000CD760000}"/>
    <cellStyle name="Normal 2 3 2 2 2 5 21" xfId="29029" xr:uid="{00000000-0005-0000-0000-0000CE760000}"/>
    <cellStyle name="Normal 2 3 2 2 2 5 21 2" xfId="29030" xr:uid="{00000000-0005-0000-0000-0000CF760000}"/>
    <cellStyle name="Normal 2 3 2 2 2 5 22" xfId="29031" xr:uid="{00000000-0005-0000-0000-0000D0760000}"/>
    <cellStyle name="Normal 2 3 2 2 2 5 3" xfId="29032" xr:uid="{00000000-0005-0000-0000-0000D1760000}"/>
    <cellStyle name="Normal 2 3 2 2 2 5 3 2" xfId="29033" xr:uid="{00000000-0005-0000-0000-0000D2760000}"/>
    <cellStyle name="Normal 2 3 2 2 2 5 4" xfId="29034" xr:uid="{00000000-0005-0000-0000-0000D3760000}"/>
    <cellStyle name="Normal 2 3 2 2 2 5 4 2" xfId="29035" xr:uid="{00000000-0005-0000-0000-0000D4760000}"/>
    <cellStyle name="Normal 2 3 2 2 2 5 5" xfId="29036" xr:uid="{00000000-0005-0000-0000-0000D5760000}"/>
    <cellStyle name="Normal 2 3 2 2 2 5 5 2" xfId="29037" xr:uid="{00000000-0005-0000-0000-0000D6760000}"/>
    <cellStyle name="Normal 2 3 2 2 2 5 6" xfId="29038" xr:uid="{00000000-0005-0000-0000-0000D7760000}"/>
    <cellStyle name="Normal 2 3 2 2 2 5 6 2" xfId="29039" xr:uid="{00000000-0005-0000-0000-0000D8760000}"/>
    <cellStyle name="Normal 2 3 2 2 2 5 7" xfId="29040" xr:uid="{00000000-0005-0000-0000-0000D9760000}"/>
    <cellStyle name="Normal 2 3 2 2 2 5 7 2" xfId="29041" xr:uid="{00000000-0005-0000-0000-0000DA760000}"/>
    <cellStyle name="Normal 2 3 2 2 2 5 8" xfId="29042" xr:uid="{00000000-0005-0000-0000-0000DB760000}"/>
    <cellStyle name="Normal 2 3 2 2 2 5 8 2" xfId="29043" xr:uid="{00000000-0005-0000-0000-0000DC760000}"/>
    <cellStyle name="Normal 2 3 2 2 2 5 9" xfId="29044" xr:uid="{00000000-0005-0000-0000-0000DD760000}"/>
    <cellStyle name="Normal 2 3 2 2 2 5 9 2" xfId="29045" xr:uid="{00000000-0005-0000-0000-0000DE760000}"/>
    <cellStyle name="Normal 2 3 2 2 2 6" xfId="29046" xr:uid="{00000000-0005-0000-0000-0000DF760000}"/>
    <cellStyle name="Normal 2 3 2 2 2 6 10" xfId="29047" xr:uid="{00000000-0005-0000-0000-0000E0760000}"/>
    <cellStyle name="Normal 2 3 2 2 2 6 10 2" xfId="29048" xr:uid="{00000000-0005-0000-0000-0000E1760000}"/>
    <cellStyle name="Normal 2 3 2 2 2 6 11" xfId="29049" xr:uid="{00000000-0005-0000-0000-0000E2760000}"/>
    <cellStyle name="Normal 2 3 2 2 2 6 11 2" xfId="29050" xr:uid="{00000000-0005-0000-0000-0000E3760000}"/>
    <cellStyle name="Normal 2 3 2 2 2 6 12" xfId="29051" xr:uid="{00000000-0005-0000-0000-0000E4760000}"/>
    <cellStyle name="Normal 2 3 2 2 2 6 12 2" xfId="29052" xr:uid="{00000000-0005-0000-0000-0000E5760000}"/>
    <cellStyle name="Normal 2 3 2 2 2 6 13" xfId="29053" xr:uid="{00000000-0005-0000-0000-0000E6760000}"/>
    <cellStyle name="Normal 2 3 2 2 2 6 13 2" xfId="29054" xr:uid="{00000000-0005-0000-0000-0000E7760000}"/>
    <cellStyle name="Normal 2 3 2 2 2 6 14" xfId="29055" xr:uid="{00000000-0005-0000-0000-0000E8760000}"/>
    <cellStyle name="Normal 2 3 2 2 2 6 14 2" xfId="29056" xr:uid="{00000000-0005-0000-0000-0000E9760000}"/>
    <cellStyle name="Normal 2 3 2 2 2 6 15" xfId="29057" xr:uid="{00000000-0005-0000-0000-0000EA760000}"/>
    <cellStyle name="Normal 2 3 2 2 2 6 15 2" xfId="29058" xr:uid="{00000000-0005-0000-0000-0000EB760000}"/>
    <cellStyle name="Normal 2 3 2 2 2 6 16" xfId="29059" xr:uid="{00000000-0005-0000-0000-0000EC760000}"/>
    <cellStyle name="Normal 2 3 2 2 2 6 16 2" xfId="29060" xr:uid="{00000000-0005-0000-0000-0000ED760000}"/>
    <cellStyle name="Normal 2 3 2 2 2 6 17" xfId="29061" xr:uid="{00000000-0005-0000-0000-0000EE760000}"/>
    <cellStyle name="Normal 2 3 2 2 2 6 17 2" xfId="29062" xr:uid="{00000000-0005-0000-0000-0000EF760000}"/>
    <cellStyle name="Normal 2 3 2 2 2 6 18" xfId="29063" xr:uid="{00000000-0005-0000-0000-0000F0760000}"/>
    <cellStyle name="Normal 2 3 2 2 2 6 18 2" xfId="29064" xr:uid="{00000000-0005-0000-0000-0000F1760000}"/>
    <cellStyle name="Normal 2 3 2 2 2 6 19" xfId="29065" xr:uid="{00000000-0005-0000-0000-0000F2760000}"/>
    <cellStyle name="Normal 2 3 2 2 2 6 19 2" xfId="29066" xr:uid="{00000000-0005-0000-0000-0000F3760000}"/>
    <cellStyle name="Normal 2 3 2 2 2 6 2" xfId="29067" xr:uid="{00000000-0005-0000-0000-0000F4760000}"/>
    <cellStyle name="Normal 2 3 2 2 2 6 2 2" xfId="29068" xr:uid="{00000000-0005-0000-0000-0000F5760000}"/>
    <cellStyle name="Normal 2 3 2 2 2 6 20" xfId="29069" xr:uid="{00000000-0005-0000-0000-0000F6760000}"/>
    <cellStyle name="Normal 2 3 2 2 2 6 20 2" xfId="29070" xr:uid="{00000000-0005-0000-0000-0000F7760000}"/>
    <cellStyle name="Normal 2 3 2 2 2 6 21" xfId="29071" xr:uid="{00000000-0005-0000-0000-0000F8760000}"/>
    <cellStyle name="Normal 2 3 2 2 2 6 21 2" xfId="29072" xr:uid="{00000000-0005-0000-0000-0000F9760000}"/>
    <cellStyle name="Normal 2 3 2 2 2 6 22" xfId="29073" xr:uid="{00000000-0005-0000-0000-0000FA760000}"/>
    <cellStyle name="Normal 2 3 2 2 2 6 3" xfId="29074" xr:uid="{00000000-0005-0000-0000-0000FB760000}"/>
    <cellStyle name="Normal 2 3 2 2 2 6 3 2" xfId="29075" xr:uid="{00000000-0005-0000-0000-0000FC760000}"/>
    <cellStyle name="Normal 2 3 2 2 2 6 4" xfId="29076" xr:uid="{00000000-0005-0000-0000-0000FD760000}"/>
    <cellStyle name="Normal 2 3 2 2 2 6 4 2" xfId="29077" xr:uid="{00000000-0005-0000-0000-0000FE760000}"/>
    <cellStyle name="Normal 2 3 2 2 2 6 5" xfId="29078" xr:uid="{00000000-0005-0000-0000-0000FF760000}"/>
    <cellStyle name="Normal 2 3 2 2 2 6 5 2" xfId="29079" xr:uid="{00000000-0005-0000-0000-000000770000}"/>
    <cellStyle name="Normal 2 3 2 2 2 6 6" xfId="29080" xr:uid="{00000000-0005-0000-0000-000001770000}"/>
    <cellStyle name="Normal 2 3 2 2 2 6 6 2" xfId="29081" xr:uid="{00000000-0005-0000-0000-000002770000}"/>
    <cellStyle name="Normal 2 3 2 2 2 6 7" xfId="29082" xr:uid="{00000000-0005-0000-0000-000003770000}"/>
    <cellStyle name="Normal 2 3 2 2 2 6 7 2" xfId="29083" xr:uid="{00000000-0005-0000-0000-000004770000}"/>
    <cellStyle name="Normal 2 3 2 2 2 6 8" xfId="29084" xr:uid="{00000000-0005-0000-0000-000005770000}"/>
    <cellStyle name="Normal 2 3 2 2 2 6 8 2" xfId="29085" xr:uid="{00000000-0005-0000-0000-000006770000}"/>
    <cellStyle name="Normal 2 3 2 2 2 6 9" xfId="29086" xr:uid="{00000000-0005-0000-0000-000007770000}"/>
    <cellStyle name="Normal 2 3 2 2 2 6 9 2" xfId="29087" xr:uid="{00000000-0005-0000-0000-000008770000}"/>
    <cellStyle name="Normal 2 3 2 2 2 7" xfId="29088" xr:uid="{00000000-0005-0000-0000-000009770000}"/>
    <cellStyle name="Normal 2 3 2 2 2 7 2" xfId="29089" xr:uid="{00000000-0005-0000-0000-00000A770000}"/>
    <cellStyle name="Normal 2 3 2 2 2 8" xfId="29090" xr:uid="{00000000-0005-0000-0000-00000B770000}"/>
    <cellStyle name="Normal 2 3 2 2 2 8 2" xfId="29091" xr:uid="{00000000-0005-0000-0000-00000C770000}"/>
    <cellStyle name="Normal 2 3 2 2 2 9" xfId="29092" xr:uid="{00000000-0005-0000-0000-00000D770000}"/>
    <cellStyle name="Normal 2 3 2 2 2 9 2" xfId="29093" xr:uid="{00000000-0005-0000-0000-00000E770000}"/>
    <cellStyle name="Normal 2 3 2 2 20" xfId="29094" xr:uid="{00000000-0005-0000-0000-00000F770000}"/>
    <cellStyle name="Normal 2 3 2 2 20 2" xfId="29095" xr:uid="{00000000-0005-0000-0000-000010770000}"/>
    <cellStyle name="Normal 2 3 2 2 21" xfId="29096" xr:uid="{00000000-0005-0000-0000-000011770000}"/>
    <cellStyle name="Normal 2 3 2 2 21 2" xfId="29097" xr:uid="{00000000-0005-0000-0000-000012770000}"/>
    <cellStyle name="Normal 2 3 2 2 22" xfId="29098" xr:uid="{00000000-0005-0000-0000-000013770000}"/>
    <cellStyle name="Normal 2 3 2 2 22 2" xfId="29099" xr:uid="{00000000-0005-0000-0000-000014770000}"/>
    <cellStyle name="Normal 2 3 2 2 23" xfId="29100" xr:uid="{00000000-0005-0000-0000-000015770000}"/>
    <cellStyle name="Normal 2 3 2 2 23 2" xfId="29101" xr:uid="{00000000-0005-0000-0000-000016770000}"/>
    <cellStyle name="Normal 2 3 2 2 24" xfId="29102" xr:uid="{00000000-0005-0000-0000-000017770000}"/>
    <cellStyle name="Normal 2 3 2 2 24 2" xfId="29103" xr:uid="{00000000-0005-0000-0000-000018770000}"/>
    <cellStyle name="Normal 2 3 2 2 25" xfId="29104" xr:uid="{00000000-0005-0000-0000-000019770000}"/>
    <cellStyle name="Normal 2 3 2 2 25 2" xfId="29105" xr:uid="{00000000-0005-0000-0000-00001A770000}"/>
    <cellStyle name="Normal 2 3 2 2 26" xfId="29106" xr:uid="{00000000-0005-0000-0000-00001B770000}"/>
    <cellStyle name="Normal 2 3 2 2 26 2" xfId="29107" xr:uid="{00000000-0005-0000-0000-00001C770000}"/>
    <cellStyle name="Normal 2 3 2 2 27" xfId="29108" xr:uid="{00000000-0005-0000-0000-00001D770000}"/>
    <cellStyle name="Normal 2 3 2 2 27 2" xfId="29109" xr:uid="{00000000-0005-0000-0000-00001E770000}"/>
    <cellStyle name="Normal 2 3 2 2 28" xfId="29110" xr:uid="{00000000-0005-0000-0000-00001F770000}"/>
    <cellStyle name="Normal 2 3 2 2 3" xfId="29111" xr:uid="{00000000-0005-0000-0000-000020770000}"/>
    <cellStyle name="Normal 2 3 2 2 3 10" xfId="29112" xr:uid="{00000000-0005-0000-0000-000021770000}"/>
    <cellStyle name="Normal 2 3 2 2 3 10 2" xfId="29113" xr:uid="{00000000-0005-0000-0000-000022770000}"/>
    <cellStyle name="Normal 2 3 2 2 3 11" xfId="29114" xr:uid="{00000000-0005-0000-0000-000023770000}"/>
    <cellStyle name="Normal 2 3 2 2 3 11 2" xfId="29115" xr:uid="{00000000-0005-0000-0000-000024770000}"/>
    <cellStyle name="Normal 2 3 2 2 3 12" xfId="29116" xr:uid="{00000000-0005-0000-0000-000025770000}"/>
    <cellStyle name="Normal 2 3 2 2 3 12 2" xfId="29117" xr:uid="{00000000-0005-0000-0000-000026770000}"/>
    <cellStyle name="Normal 2 3 2 2 3 13" xfId="29118" xr:uid="{00000000-0005-0000-0000-000027770000}"/>
    <cellStyle name="Normal 2 3 2 2 3 13 2" xfId="29119" xr:uid="{00000000-0005-0000-0000-000028770000}"/>
    <cellStyle name="Normal 2 3 2 2 3 14" xfId="29120" xr:uid="{00000000-0005-0000-0000-000029770000}"/>
    <cellStyle name="Normal 2 3 2 2 3 14 2" xfId="29121" xr:uid="{00000000-0005-0000-0000-00002A770000}"/>
    <cellStyle name="Normal 2 3 2 2 3 15" xfId="29122" xr:uid="{00000000-0005-0000-0000-00002B770000}"/>
    <cellStyle name="Normal 2 3 2 2 3 15 2" xfId="29123" xr:uid="{00000000-0005-0000-0000-00002C770000}"/>
    <cellStyle name="Normal 2 3 2 2 3 16" xfId="29124" xr:uid="{00000000-0005-0000-0000-00002D770000}"/>
    <cellStyle name="Normal 2 3 2 2 3 16 2" xfId="29125" xr:uid="{00000000-0005-0000-0000-00002E770000}"/>
    <cellStyle name="Normal 2 3 2 2 3 17" xfId="29126" xr:uid="{00000000-0005-0000-0000-00002F770000}"/>
    <cellStyle name="Normal 2 3 2 2 3 17 2" xfId="29127" xr:uid="{00000000-0005-0000-0000-000030770000}"/>
    <cellStyle name="Normal 2 3 2 2 3 18" xfId="29128" xr:uid="{00000000-0005-0000-0000-000031770000}"/>
    <cellStyle name="Normal 2 3 2 2 3 18 2" xfId="29129" xr:uid="{00000000-0005-0000-0000-000032770000}"/>
    <cellStyle name="Normal 2 3 2 2 3 19" xfId="29130" xr:uid="{00000000-0005-0000-0000-000033770000}"/>
    <cellStyle name="Normal 2 3 2 2 3 19 2" xfId="29131" xr:uid="{00000000-0005-0000-0000-000034770000}"/>
    <cellStyle name="Normal 2 3 2 2 3 2" xfId="29132" xr:uid="{00000000-0005-0000-0000-000035770000}"/>
    <cellStyle name="Normal 2 3 2 2 3 2 10" xfId="29133" xr:uid="{00000000-0005-0000-0000-000036770000}"/>
    <cellStyle name="Normal 2 3 2 2 3 2 10 2" xfId="29134" xr:uid="{00000000-0005-0000-0000-000037770000}"/>
    <cellStyle name="Normal 2 3 2 2 3 2 11" xfId="29135" xr:uid="{00000000-0005-0000-0000-000038770000}"/>
    <cellStyle name="Normal 2 3 2 2 3 2 11 2" xfId="29136" xr:uid="{00000000-0005-0000-0000-000039770000}"/>
    <cellStyle name="Normal 2 3 2 2 3 2 12" xfId="29137" xr:uid="{00000000-0005-0000-0000-00003A770000}"/>
    <cellStyle name="Normal 2 3 2 2 3 2 12 2" xfId="29138" xr:uid="{00000000-0005-0000-0000-00003B770000}"/>
    <cellStyle name="Normal 2 3 2 2 3 2 13" xfId="29139" xr:uid="{00000000-0005-0000-0000-00003C770000}"/>
    <cellStyle name="Normal 2 3 2 2 3 2 13 2" xfId="29140" xr:uid="{00000000-0005-0000-0000-00003D770000}"/>
    <cellStyle name="Normal 2 3 2 2 3 2 14" xfId="29141" xr:uid="{00000000-0005-0000-0000-00003E770000}"/>
    <cellStyle name="Normal 2 3 2 2 3 2 14 2" xfId="29142" xr:uid="{00000000-0005-0000-0000-00003F770000}"/>
    <cellStyle name="Normal 2 3 2 2 3 2 15" xfId="29143" xr:uid="{00000000-0005-0000-0000-000040770000}"/>
    <cellStyle name="Normal 2 3 2 2 3 2 15 2" xfId="29144" xr:uid="{00000000-0005-0000-0000-000041770000}"/>
    <cellStyle name="Normal 2 3 2 2 3 2 16" xfId="29145" xr:uid="{00000000-0005-0000-0000-000042770000}"/>
    <cellStyle name="Normal 2 3 2 2 3 2 16 2" xfId="29146" xr:uid="{00000000-0005-0000-0000-000043770000}"/>
    <cellStyle name="Normal 2 3 2 2 3 2 17" xfId="29147" xr:uid="{00000000-0005-0000-0000-000044770000}"/>
    <cellStyle name="Normal 2 3 2 2 3 2 17 2" xfId="29148" xr:uid="{00000000-0005-0000-0000-000045770000}"/>
    <cellStyle name="Normal 2 3 2 2 3 2 18" xfId="29149" xr:uid="{00000000-0005-0000-0000-000046770000}"/>
    <cellStyle name="Normal 2 3 2 2 3 2 18 2" xfId="29150" xr:uid="{00000000-0005-0000-0000-000047770000}"/>
    <cellStyle name="Normal 2 3 2 2 3 2 19" xfId="29151" xr:uid="{00000000-0005-0000-0000-000048770000}"/>
    <cellStyle name="Normal 2 3 2 2 3 2 19 2" xfId="29152" xr:uid="{00000000-0005-0000-0000-000049770000}"/>
    <cellStyle name="Normal 2 3 2 2 3 2 2" xfId="29153" xr:uid="{00000000-0005-0000-0000-00004A770000}"/>
    <cellStyle name="Normal 2 3 2 2 3 2 2 2" xfId="29154" xr:uid="{00000000-0005-0000-0000-00004B770000}"/>
    <cellStyle name="Normal 2 3 2 2 3 2 20" xfId="29155" xr:uid="{00000000-0005-0000-0000-00004C770000}"/>
    <cellStyle name="Normal 2 3 2 2 3 2 20 2" xfId="29156" xr:uid="{00000000-0005-0000-0000-00004D770000}"/>
    <cellStyle name="Normal 2 3 2 2 3 2 21" xfId="29157" xr:uid="{00000000-0005-0000-0000-00004E770000}"/>
    <cellStyle name="Normal 2 3 2 2 3 2 21 2" xfId="29158" xr:uid="{00000000-0005-0000-0000-00004F770000}"/>
    <cellStyle name="Normal 2 3 2 2 3 2 22" xfId="29159" xr:uid="{00000000-0005-0000-0000-000050770000}"/>
    <cellStyle name="Normal 2 3 2 2 3 2 3" xfId="29160" xr:uid="{00000000-0005-0000-0000-000051770000}"/>
    <cellStyle name="Normal 2 3 2 2 3 2 3 2" xfId="29161" xr:uid="{00000000-0005-0000-0000-000052770000}"/>
    <cellStyle name="Normal 2 3 2 2 3 2 4" xfId="29162" xr:uid="{00000000-0005-0000-0000-000053770000}"/>
    <cellStyle name="Normal 2 3 2 2 3 2 4 2" xfId="29163" xr:uid="{00000000-0005-0000-0000-000054770000}"/>
    <cellStyle name="Normal 2 3 2 2 3 2 5" xfId="29164" xr:uid="{00000000-0005-0000-0000-000055770000}"/>
    <cellStyle name="Normal 2 3 2 2 3 2 5 2" xfId="29165" xr:uid="{00000000-0005-0000-0000-000056770000}"/>
    <cellStyle name="Normal 2 3 2 2 3 2 6" xfId="29166" xr:uid="{00000000-0005-0000-0000-000057770000}"/>
    <cellStyle name="Normal 2 3 2 2 3 2 6 2" xfId="29167" xr:uid="{00000000-0005-0000-0000-000058770000}"/>
    <cellStyle name="Normal 2 3 2 2 3 2 7" xfId="29168" xr:uid="{00000000-0005-0000-0000-000059770000}"/>
    <cellStyle name="Normal 2 3 2 2 3 2 7 2" xfId="29169" xr:uid="{00000000-0005-0000-0000-00005A770000}"/>
    <cellStyle name="Normal 2 3 2 2 3 2 8" xfId="29170" xr:uid="{00000000-0005-0000-0000-00005B770000}"/>
    <cellStyle name="Normal 2 3 2 2 3 2 8 2" xfId="29171" xr:uid="{00000000-0005-0000-0000-00005C770000}"/>
    <cellStyle name="Normal 2 3 2 2 3 2 9" xfId="29172" xr:uid="{00000000-0005-0000-0000-00005D770000}"/>
    <cellStyle name="Normal 2 3 2 2 3 2 9 2" xfId="29173" xr:uid="{00000000-0005-0000-0000-00005E770000}"/>
    <cellStyle name="Normal 2 3 2 2 3 20" xfId="29174" xr:uid="{00000000-0005-0000-0000-00005F770000}"/>
    <cellStyle name="Normal 2 3 2 2 3 20 2" xfId="29175" xr:uid="{00000000-0005-0000-0000-000060770000}"/>
    <cellStyle name="Normal 2 3 2 2 3 21" xfId="29176" xr:uid="{00000000-0005-0000-0000-000061770000}"/>
    <cellStyle name="Normal 2 3 2 2 3 21 2" xfId="29177" xr:uid="{00000000-0005-0000-0000-000062770000}"/>
    <cellStyle name="Normal 2 3 2 2 3 22" xfId="29178" xr:uid="{00000000-0005-0000-0000-000063770000}"/>
    <cellStyle name="Normal 2 3 2 2 3 22 2" xfId="29179" xr:uid="{00000000-0005-0000-0000-000064770000}"/>
    <cellStyle name="Normal 2 3 2 2 3 23" xfId="29180" xr:uid="{00000000-0005-0000-0000-000065770000}"/>
    <cellStyle name="Normal 2 3 2 2 3 23 2" xfId="29181" xr:uid="{00000000-0005-0000-0000-000066770000}"/>
    <cellStyle name="Normal 2 3 2 2 3 24" xfId="29182" xr:uid="{00000000-0005-0000-0000-000067770000}"/>
    <cellStyle name="Normal 2 3 2 2 3 3" xfId="29183" xr:uid="{00000000-0005-0000-0000-000068770000}"/>
    <cellStyle name="Normal 2 3 2 2 3 3 10" xfId="29184" xr:uid="{00000000-0005-0000-0000-000069770000}"/>
    <cellStyle name="Normal 2 3 2 2 3 3 10 2" xfId="29185" xr:uid="{00000000-0005-0000-0000-00006A770000}"/>
    <cellStyle name="Normal 2 3 2 2 3 3 11" xfId="29186" xr:uid="{00000000-0005-0000-0000-00006B770000}"/>
    <cellStyle name="Normal 2 3 2 2 3 3 11 2" xfId="29187" xr:uid="{00000000-0005-0000-0000-00006C770000}"/>
    <cellStyle name="Normal 2 3 2 2 3 3 12" xfId="29188" xr:uid="{00000000-0005-0000-0000-00006D770000}"/>
    <cellStyle name="Normal 2 3 2 2 3 3 12 2" xfId="29189" xr:uid="{00000000-0005-0000-0000-00006E770000}"/>
    <cellStyle name="Normal 2 3 2 2 3 3 13" xfId="29190" xr:uid="{00000000-0005-0000-0000-00006F770000}"/>
    <cellStyle name="Normal 2 3 2 2 3 3 13 2" xfId="29191" xr:uid="{00000000-0005-0000-0000-000070770000}"/>
    <cellStyle name="Normal 2 3 2 2 3 3 14" xfId="29192" xr:uid="{00000000-0005-0000-0000-000071770000}"/>
    <cellStyle name="Normal 2 3 2 2 3 3 14 2" xfId="29193" xr:uid="{00000000-0005-0000-0000-000072770000}"/>
    <cellStyle name="Normal 2 3 2 2 3 3 15" xfId="29194" xr:uid="{00000000-0005-0000-0000-000073770000}"/>
    <cellStyle name="Normal 2 3 2 2 3 3 15 2" xfId="29195" xr:uid="{00000000-0005-0000-0000-000074770000}"/>
    <cellStyle name="Normal 2 3 2 2 3 3 16" xfId="29196" xr:uid="{00000000-0005-0000-0000-000075770000}"/>
    <cellStyle name="Normal 2 3 2 2 3 3 16 2" xfId="29197" xr:uid="{00000000-0005-0000-0000-000076770000}"/>
    <cellStyle name="Normal 2 3 2 2 3 3 17" xfId="29198" xr:uid="{00000000-0005-0000-0000-000077770000}"/>
    <cellStyle name="Normal 2 3 2 2 3 3 17 2" xfId="29199" xr:uid="{00000000-0005-0000-0000-000078770000}"/>
    <cellStyle name="Normal 2 3 2 2 3 3 18" xfId="29200" xr:uid="{00000000-0005-0000-0000-000079770000}"/>
    <cellStyle name="Normal 2 3 2 2 3 3 18 2" xfId="29201" xr:uid="{00000000-0005-0000-0000-00007A770000}"/>
    <cellStyle name="Normal 2 3 2 2 3 3 19" xfId="29202" xr:uid="{00000000-0005-0000-0000-00007B770000}"/>
    <cellStyle name="Normal 2 3 2 2 3 3 19 2" xfId="29203" xr:uid="{00000000-0005-0000-0000-00007C770000}"/>
    <cellStyle name="Normal 2 3 2 2 3 3 2" xfId="29204" xr:uid="{00000000-0005-0000-0000-00007D770000}"/>
    <cellStyle name="Normal 2 3 2 2 3 3 2 2" xfId="29205" xr:uid="{00000000-0005-0000-0000-00007E770000}"/>
    <cellStyle name="Normal 2 3 2 2 3 3 20" xfId="29206" xr:uid="{00000000-0005-0000-0000-00007F770000}"/>
    <cellStyle name="Normal 2 3 2 2 3 3 20 2" xfId="29207" xr:uid="{00000000-0005-0000-0000-000080770000}"/>
    <cellStyle name="Normal 2 3 2 2 3 3 21" xfId="29208" xr:uid="{00000000-0005-0000-0000-000081770000}"/>
    <cellStyle name="Normal 2 3 2 2 3 3 21 2" xfId="29209" xr:uid="{00000000-0005-0000-0000-000082770000}"/>
    <cellStyle name="Normal 2 3 2 2 3 3 22" xfId="29210" xr:uid="{00000000-0005-0000-0000-000083770000}"/>
    <cellStyle name="Normal 2 3 2 2 3 3 3" xfId="29211" xr:uid="{00000000-0005-0000-0000-000084770000}"/>
    <cellStyle name="Normal 2 3 2 2 3 3 3 2" xfId="29212" xr:uid="{00000000-0005-0000-0000-000085770000}"/>
    <cellStyle name="Normal 2 3 2 2 3 3 4" xfId="29213" xr:uid="{00000000-0005-0000-0000-000086770000}"/>
    <cellStyle name="Normal 2 3 2 2 3 3 4 2" xfId="29214" xr:uid="{00000000-0005-0000-0000-000087770000}"/>
    <cellStyle name="Normal 2 3 2 2 3 3 5" xfId="29215" xr:uid="{00000000-0005-0000-0000-000088770000}"/>
    <cellStyle name="Normal 2 3 2 2 3 3 5 2" xfId="29216" xr:uid="{00000000-0005-0000-0000-000089770000}"/>
    <cellStyle name="Normal 2 3 2 2 3 3 6" xfId="29217" xr:uid="{00000000-0005-0000-0000-00008A770000}"/>
    <cellStyle name="Normal 2 3 2 2 3 3 6 2" xfId="29218" xr:uid="{00000000-0005-0000-0000-00008B770000}"/>
    <cellStyle name="Normal 2 3 2 2 3 3 7" xfId="29219" xr:uid="{00000000-0005-0000-0000-00008C770000}"/>
    <cellStyle name="Normal 2 3 2 2 3 3 7 2" xfId="29220" xr:uid="{00000000-0005-0000-0000-00008D770000}"/>
    <cellStyle name="Normal 2 3 2 2 3 3 8" xfId="29221" xr:uid="{00000000-0005-0000-0000-00008E770000}"/>
    <cellStyle name="Normal 2 3 2 2 3 3 8 2" xfId="29222" xr:uid="{00000000-0005-0000-0000-00008F770000}"/>
    <cellStyle name="Normal 2 3 2 2 3 3 9" xfId="29223" xr:uid="{00000000-0005-0000-0000-000090770000}"/>
    <cellStyle name="Normal 2 3 2 2 3 3 9 2" xfId="29224" xr:uid="{00000000-0005-0000-0000-000091770000}"/>
    <cellStyle name="Normal 2 3 2 2 3 4" xfId="29225" xr:uid="{00000000-0005-0000-0000-000092770000}"/>
    <cellStyle name="Normal 2 3 2 2 3 4 2" xfId="29226" xr:uid="{00000000-0005-0000-0000-000093770000}"/>
    <cellStyle name="Normal 2 3 2 2 3 5" xfId="29227" xr:uid="{00000000-0005-0000-0000-000094770000}"/>
    <cellStyle name="Normal 2 3 2 2 3 5 2" xfId="29228" xr:uid="{00000000-0005-0000-0000-000095770000}"/>
    <cellStyle name="Normal 2 3 2 2 3 6" xfId="29229" xr:uid="{00000000-0005-0000-0000-000096770000}"/>
    <cellStyle name="Normal 2 3 2 2 3 6 2" xfId="29230" xr:uid="{00000000-0005-0000-0000-000097770000}"/>
    <cellStyle name="Normal 2 3 2 2 3 7" xfId="29231" xr:uid="{00000000-0005-0000-0000-000098770000}"/>
    <cellStyle name="Normal 2 3 2 2 3 7 2" xfId="29232" xr:uid="{00000000-0005-0000-0000-000099770000}"/>
    <cellStyle name="Normal 2 3 2 2 3 8" xfId="29233" xr:uid="{00000000-0005-0000-0000-00009A770000}"/>
    <cellStyle name="Normal 2 3 2 2 3 8 2" xfId="29234" xr:uid="{00000000-0005-0000-0000-00009B770000}"/>
    <cellStyle name="Normal 2 3 2 2 3 9" xfId="29235" xr:uid="{00000000-0005-0000-0000-00009C770000}"/>
    <cellStyle name="Normal 2 3 2 2 3 9 2" xfId="29236" xr:uid="{00000000-0005-0000-0000-00009D770000}"/>
    <cellStyle name="Normal 2 3 2 2 4" xfId="29237" xr:uid="{00000000-0005-0000-0000-00009E770000}"/>
    <cellStyle name="Normal 2 3 2 2 4 10" xfId="29238" xr:uid="{00000000-0005-0000-0000-00009F770000}"/>
    <cellStyle name="Normal 2 3 2 2 4 10 2" xfId="29239" xr:uid="{00000000-0005-0000-0000-0000A0770000}"/>
    <cellStyle name="Normal 2 3 2 2 4 11" xfId="29240" xr:uid="{00000000-0005-0000-0000-0000A1770000}"/>
    <cellStyle name="Normal 2 3 2 2 4 11 2" xfId="29241" xr:uid="{00000000-0005-0000-0000-0000A2770000}"/>
    <cellStyle name="Normal 2 3 2 2 4 12" xfId="29242" xr:uid="{00000000-0005-0000-0000-0000A3770000}"/>
    <cellStyle name="Normal 2 3 2 2 4 12 2" xfId="29243" xr:uid="{00000000-0005-0000-0000-0000A4770000}"/>
    <cellStyle name="Normal 2 3 2 2 4 13" xfId="29244" xr:uid="{00000000-0005-0000-0000-0000A5770000}"/>
    <cellStyle name="Normal 2 3 2 2 4 13 2" xfId="29245" xr:uid="{00000000-0005-0000-0000-0000A6770000}"/>
    <cellStyle name="Normal 2 3 2 2 4 14" xfId="29246" xr:uid="{00000000-0005-0000-0000-0000A7770000}"/>
    <cellStyle name="Normal 2 3 2 2 4 14 2" xfId="29247" xr:uid="{00000000-0005-0000-0000-0000A8770000}"/>
    <cellStyle name="Normal 2 3 2 2 4 15" xfId="29248" xr:uid="{00000000-0005-0000-0000-0000A9770000}"/>
    <cellStyle name="Normal 2 3 2 2 4 15 2" xfId="29249" xr:uid="{00000000-0005-0000-0000-0000AA770000}"/>
    <cellStyle name="Normal 2 3 2 2 4 16" xfId="29250" xr:uid="{00000000-0005-0000-0000-0000AB770000}"/>
    <cellStyle name="Normal 2 3 2 2 4 16 2" xfId="29251" xr:uid="{00000000-0005-0000-0000-0000AC770000}"/>
    <cellStyle name="Normal 2 3 2 2 4 17" xfId="29252" xr:uid="{00000000-0005-0000-0000-0000AD770000}"/>
    <cellStyle name="Normal 2 3 2 2 4 17 2" xfId="29253" xr:uid="{00000000-0005-0000-0000-0000AE770000}"/>
    <cellStyle name="Normal 2 3 2 2 4 18" xfId="29254" xr:uid="{00000000-0005-0000-0000-0000AF770000}"/>
    <cellStyle name="Normal 2 3 2 2 4 18 2" xfId="29255" xr:uid="{00000000-0005-0000-0000-0000B0770000}"/>
    <cellStyle name="Normal 2 3 2 2 4 19" xfId="29256" xr:uid="{00000000-0005-0000-0000-0000B1770000}"/>
    <cellStyle name="Normal 2 3 2 2 4 19 2" xfId="29257" xr:uid="{00000000-0005-0000-0000-0000B2770000}"/>
    <cellStyle name="Normal 2 3 2 2 4 2" xfId="29258" xr:uid="{00000000-0005-0000-0000-0000B3770000}"/>
    <cellStyle name="Normal 2 3 2 2 4 2 10" xfId="29259" xr:uid="{00000000-0005-0000-0000-0000B4770000}"/>
    <cellStyle name="Normal 2 3 2 2 4 2 10 2" xfId="29260" xr:uid="{00000000-0005-0000-0000-0000B5770000}"/>
    <cellStyle name="Normal 2 3 2 2 4 2 11" xfId="29261" xr:uid="{00000000-0005-0000-0000-0000B6770000}"/>
    <cellStyle name="Normal 2 3 2 2 4 2 11 2" xfId="29262" xr:uid="{00000000-0005-0000-0000-0000B7770000}"/>
    <cellStyle name="Normal 2 3 2 2 4 2 12" xfId="29263" xr:uid="{00000000-0005-0000-0000-0000B8770000}"/>
    <cellStyle name="Normal 2 3 2 2 4 2 12 2" xfId="29264" xr:uid="{00000000-0005-0000-0000-0000B9770000}"/>
    <cellStyle name="Normal 2 3 2 2 4 2 13" xfId="29265" xr:uid="{00000000-0005-0000-0000-0000BA770000}"/>
    <cellStyle name="Normal 2 3 2 2 4 2 13 2" xfId="29266" xr:uid="{00000000-0005-0000-0000-0000BB770000}"/>
    <cellStyle name="Normal 2 3 2 2 4 2 14" xfId="29267" xr:uid="{00000000-0005-0000-0000-0000BC770000}"/>
    <cellStyle name="Normal 2 3 2 2 4 2 14 2" xfId="29268" xr:uid="{00000000-0005-0000-0000-0000BD770000}"/>
    <cellStyle name="Normal 2 3 2 2 4 2 15" xfId="29269" xr:uid="{00000000-0005-0000-0000-0000BE770000}"/>
    <cellStyle name="Normal 2 3 2 2 4 2 15 2" xfId="29270" xr:uid="{00000000-0005-0000-0000-0000BF770000}"/>
    <cellStyle name="Normal 2 3 2 2 4 2 16" xfId="29271" xr:uid="{00000000-0005-0000-0000-0000C0770000}"/>
    <cellStyle name="Normal 2 3 2 2 4 2 16 2" xfId="29272" xr:uid="{00000000-0005-0000-0000-0000C1770000}"/>
    <cellStyle name="Normal 2 3 2 2 4 2 17" xfId="29273" xr:uid="{00000000-0005-0000-0000-0000C2770000}"/>
    <cellStyle name="Normal 2 3 2 2 4 2 17 2" xfId="29274" xr:uid="{00000000-0005-0000-0000-0000C3770000}"/>
    <cellStyle name="Normal 2 3 2 2 4 2 18" xfId="29275" xr:uid="{00000000-0005-0000-0000-0000C4770000}"/>
    <cellStyle name="Normal 2 3 2 2 4 2 18 2" xfId="29276" xr:uid="{00000000-0005-0000-0000-0000C5770000}"/>
    <cellStyle name="Normal 2 3 2 2 4 2 19" xfId="29277" xr:uid="{00000000-0005-0000-0000-0000C6770000}"/>
    <cellStyle name="Normal 2 3 2 2 4 2 19 2" xfId="29278" xr:uid="{00000000-0005-0000-0000-0000C7770000}"/>
    <cellStyle name="Normal 2 3 2 2 4 2 2" xfId="29279" xr:uid="{00000000-0005-0000-0000-0000C8770000}"/>
    <cellStyle name="Normal 2 3 2 2 4 2 2 2" xfId="29280" xr:uid="{00000000-0005-0000-0000-0000C9770000}"/>
    <cellStyle name="Normal 2 3 2 2 4 2 20" xfId="29281" xr:uid="{00000000-0005-0000-0000-0000CA770000}"/>
    <cellStyle name="Normal 2 3 2 2 4 2 20 2" xfId="29282" xr:uid="{00000000-0005-0000-0000-0000CB770000}"/>
    <cellStyle name="Normal 2 3 2 2 4 2 21" xfId="29283" xr:uid="{00000000-0005-0000-0000-0000CC770000}"/>
    <cellStyle name="Normal 2 3 2 2 4 2 21 2" xfId="29284" xr:uid="{00000000-0005-0000-0000-0000CD770000}"/>
    <cellStyle name="Normal 2 3 2 2 4 2 22" xfId="29285" xr:uid="{00000000-0005-0000-0000-0000CE770000}"/>
    <cellStyle name="Normal 2 3 2 2 4 2 3" xfId="29286" xr:uid="{00000000-0005-0000-0000-0000CF770000}"/>
    <cellStyle name="Normal 2 3 2 2 4 2 3 2" xfId="29287" xr:uid="{00000000-0005-0000-0000-0000D0770000}"/>
    <cellStyle name="Normal 2 3 2 2 4 2 4" xfId="29288" xr:uid="{00000000-0005-0000-0000-0000D1770000}"/>
    <cellStyle name="Normal 2 3 2 2 4 2 4 2" xfId="29289" xr:uid="{00000000-0005-0000-0000-0000D2770000}"/>
    <cellStyle name="Normal 2 3 2 2 4 2 5" xfId="29290" xr:uid="{00000000-0005-0000-0000-0000D3770000}"/>
    <cellStyle name="Normal 2 3 2 2 4 2 5 2" xfId="29291" xr:uid="{00000000-0005-0000-0000-0000D4770000}"/>
    <cellStyle name="Normal 2 3 2 2 4 2 6" xfId="29292" xr:uid="{00000000-0005-0000-0000-0000D5770000}"/>
    <cellStyle name="Normal 2 3 2 2 4 2 6 2" xfId="29293" xr:uid="{00000000-0005-0000-0000-0000D6770000}"/>
    <cellStyle name="Normal 2 3 2 2 4 2 7" xfId="29294" xr:uid="{00000000-0005-0000-0000-0000D7770000}"/>
    <cellStyle name="Normal 2 3 2 2 4 2 7 2" xfId="29295" xr:uid="{00000000-0005-0000-0000-0000D8770000}"/>
    <cellStyle name="Normal 2 3 2 2 4 2 8" xfId="29296" xr:uid="{00000000-0005-0000-0000-0000D9770000}"/>
    <cellStyle name="Normal 2 3 2 2 4 2 8 2" xfId="29297" xr:uid="{00000000-0005-0000-0000-0000DA770000}"/>
    <cellStyle name="Normal 2 3 2 2 4 2 9" xfId="29298" xr:uid="{00000000-0005-0000-0000-0000DB770000}"/>
    <cellStyle name="Normal 2 3 2 2 4 2 9 2" xfId="29299" xr:uid="{00000000-0005-0000-0000-0000DC770000}"/>
    <cellStyle name="Normal 2 3 2 2 4 20" xfId="29300" xr:uid="{00000000-0005-0000-0000-0000DD770000}"/>
    <cellStyle name="Normal 2 3 2 2 4 20 2" xfId="29301" xr:uid="{00000000-0005-0000-0000-0000DE770000}"/>
    <cellStyle name="Normal 2 3 2 2 4 21" xfId="29302" xr:uid="{00000000-0005-0000-0000-0000DF770000}"/>
    <cellStyle name="Normal 2 3 2 2 4 21 2" xfId="29303" xr:uid="{00000000-0005-0000-0000-0000E0770000}"/>
    <cellStyle name="Normal 2 3 2 2 4 22" xfId="29304" xr:uid="{00000000-0005-0000-0000-0000E1770000}"/>
    <cellStyle name="Normal 2 3 2 2 4 22 2" xfId="29305" xr:uid="{00000000-0005-0000-0000-0000E2770000}"/>
    <cellStyle name="Normal 2 3 2 2 4 23" xfId="29306" xr:uid="{00000000-0005-0000-0000-0000E3770000}"/>
    <cellStyle name="Normal 2 3 2 2 4 23 2" xfId="29307" xr:uid="{00000000-0005-0000-0000-0000E4770000}"/>
    <cellStyle name="Normal 2 3 2 2 4 24" xfId="29308" xr:uid="{00000000-0005-0000-0000-0000E5770000}"/>
    <cellStyle name="Normal 2 3 2 2 4 3" xfId="29309" xr:uid="{00000000-0005-0000-0000-0000E6770000}"/>
    <cellStyle name="Normal 2 3 2 2 4 3 10" xfId="29310" xr:uid="{00000000-0005-0000-0000-0000E7770000}"/>
    <cellStyle name="Normal 2 3 2 2 4 3 10 2" xfId="29311" xr:uid="{00000000-0005-0000-0000-0000E8770000}"/>
    <cellStyle name="Normal 2 3 2 2 4 3 11" xfId="29312" xr:uid="{00000000-0005-0000-0000-0000E9770000}"/>
    <cellStyle name="Normal 2 3 2 2 4 3 11 2" xfId="29313" xr:uid="{00000000-0005-0000-0000-0000EA770000}"/>
    <cellStyle name="Normal 2 3 2 2 4 3 12" xfId="29314" xr:uid="{00000000-0005-0000-0000-0000EB770000}"/>
    <cellStyle name="Normal 2 3 2 2 4 3 12 2" xfId="29315" xr:uid="{00000000-0005-0000-0000-0000EC770000}"/>
    <cellStyle name="Normal 2 3 2 2 4 3 13" xfId="29316" xr:uid="{00000000-0005-0000-0000-0000ED770000}"/>
    <cellStyle name="Normal 2 3 2 2 4 3 13 2" xfId="29317" xr:uid="{00000000-0005-0000-0000-0000EE770000}"/>
    <cellStyle name="Normal 2 3 2 2 4 3 14" xfId="29318" xr:uid="{00000000-0005-0000-0000-0000EF770000}"/>
    <cellStyle name="Normal 2 3 2 2 4 3 14 2" xfId="29319" xr:uid="{00000000-0005-0000-0000-0000F0770000}"/>
    <cellStyle name="Normal 2 3 2 2 4 3 15" xfId="29320" xr:uid="{00000000-0005-0000-0000-0000F1770000}"/>
    <cellStyle name="Normal 2 3 2 2 4 3 15 2" xfId="29321" xr:uid="{00000000-0005-0000-0000-0000F2770000}"/>
    <cellStyle name="Normal 2 3 2 2 4 3 16" xfId="29322" xr:uid="{00000000-0005-0000-0000-0000F3770000}"/>
    <cellStyle name="Normal 2 3 2 2 4 3 16 2" xfId="29323" xr:uid="{00000000-0005-0000-0000-0000F4770000}"/>
    <cellStyle name="Normal 2 3 2 2 4 3 17" xfId="29324" xr:uid="{00000000-0005-0000-0000-0000F5770000}"/>
    <cellStyle name="Normal 2 3 2 2 4 3 17 2" xfId="29325" xr:uid="{00000000-0005-0000-0000-0000F6770000}"/>
    <cellStyle name="Normal 2 3 2 2 4 3 18" xfId="29326" xr:uid="{00000000-0005-0000-0000-0000F7770000}"/>
    <cellStyle name="Normal 2 3 2 2 4 3 18 2" xfId="29327" xr:uid="{00000000-0005-0000-0000-0000F8770000}"/>
    <cellStyle name="Normal 2 3 2 2 4 3 19" xfId="29328" xr:uid="{00000000-0005-0000-0000-0000F9770000}"/>
    <cellStyle name="Normal 2 3 2 2 4 3 19 2" xfId="29329" xr:uid="{00000000-0005-0000-0000-0000FA770000}"/>
    <cellStyle name="Normal 2 3 2 2 4 3 2" xfId="29330" xr:uid="{00000000-0005-0000-0000-0000FB770000}"/>
    <cellStyle name="Normal 2 3 2 2 4 3 2 2" xfId="29331" xr:uid="{00000000-0005-0000-0000-0000FC770000}"/>
    <cellStyle name="Normal 2 3 2 2 4 3 20" xfId="29332" xr:uid="{00000000-0005-0000-0000-0000FD770000}"/>
    <cellStyle name="Normal 2 3 2 2 4 3 20 2" xfId="29333" xr:uid="{00000000-0005-0000-0000-0000FE770000}"/>
    <cellStyle name="Normal 2 3 2 2 4 3 21" xfId="29334" xr:uid="{00000000-0005-0000-0000-0000FF770000}"/>
    <cellStyle name="Normal 2 3 2 2 4 3 21 2" xfId="29335" xr:uid="{00000000-0005-0000-0000-000000780000}"/>
    <cellStyle name="Normal 2 3 2 2 4 3 22" xfId="29336" xr:uid="{00000000-0005-0000-0000-000001780000}"/>
    <cellStyle name="Normal 2 3 2 2 4 3 3" xfId="29337" xr:uid="{00000000-0005-0000-0000-000002780000}"/>
    <cellStyle name="Normal 2 3 2 2 4 3 3 2" xfId="29338" xr:uid="{00000000-0005-0000-0000-000003780000}"/>
    <cellStyle name="Normal 2 3 2 2 4 3 4" xfId="29339" xr:uid="{00000000-0005-0000-0000-000004780000}"/>
    <cellStyle name="Normal 2 3 2 2 4 3 4 2" xfId="29340" xr:uid="{00000000-0005-0000-0000-000005780000}"/>
    <cellStyle name="Normal 2 3 2 2 4 3 5" xfId="29341" xr:uid="{00000000-0005-0000-0000-000006780000}"/>
    <cellStyle name="Normal 2 3 2 2 4 3 5 2" xfId="29342" xr:uid="{00000000-0005-0000-0000-000007780000}"/>
    <cellStyle name="Normal 2 3 2 2 4 3 6" xfId="29343" xr:uid="{00000000-0005-0000-0000-000008780000}"/>
    <cellStyle name="Normal 2 3 2 2 4 3 6 2" xfId="29344" xr:uid="{00000000-0005-0000-0000-000009780000}"/>
    <cellStyle name="Normal 2 3 2 2 4 3 7" xfId="29345" xr:uid="{00000000-0005-0000-0000-00000A780000}"/>
    <cellStyle name="Normal 2 3 2 2 4 3 7 2" xfId="29346" xr:uid="{00000000-0005-0000-0000-00000B780000}"/>
    <cellStyle name="Normal 2 3 2 2 4 3 8" xfId="29347" xr:uid="{00000000-0005-0000-0000-00000C780000}"/>
    <cellStyle name="Normal 2 3 2 2 4 3 8 2" xfId="29348" xr:uid="{00000000-0005-0000-0000-00000D780000}"/>
    <cellStyle name="Normal 2 3 2 2 4 3 9" xfId="29349" xr:uid="{00000000-0005-0000-0000-00000E780000}"/>
    <cellStyle name="Normal 2 3 2 2 4 3 9 2" xfId="29350" xr:uid="{00000000-0005-0000-0000-00000F780000}"/>
    <cellStyle name="Normal 2 3 2 2 4 4" xfId="29351" xr:uid="{00000000-0005-0000-0000-000010780000}"/>
    <cellStyle name="Normal 2 3 2 2 4 4 2" xfId="29352" xr:uid="{00000000-0005-0000-0000-000011780000}"/>
    <cellStyle name="Normal 2 3 2 2 4 5" xfId="29353" xr:uid="{00000000-0005-0000-0000-000012780000}"/>
    <cellStyle name="Normal 2 3 2 2 4 5 2" xfId="29354" xr:uid="{00000000-0005-0000-0000-000013780000}"/>
    <cellStyle name="Normal 2 3 2 2 4 6" xfId="29355" xr:uid="{00000000-0005-0000-0000-000014780000}"/>
    <cellStyle name="Normal 2 3 2 2 4 6 2" xfId="29356" xr:uid="{00000000-0005-0000-0000-000015780000}"/>
    <cellStyle name="Normal 2 3 2 2 4 7" xfId="29357" xr:uid="{00000000-0005-0000-0000-000016780000}"/>
    <cellStyle name="Normal 2 3 2 2 4 7 2" xfId="29358" xr:uid="{00000000-0005-0000-0000-000017780000}"/>
    <cellStyle name="Normal 2 3 2 2 4 8" xfId="29359" xr:uid="{00000000-0005-0000-0000-000018780000}"/>
    <cellStyle name="Normal 2 3 2 2 4 8 2" xfId="29360" xr:uid="{00000000-0005-0000-0000-000019780000}"/>
    <cellStyle name="Normal 2 3 2 2 4 9" xfId="29361" xr:uid="{00000000-0005-0000-0000-00001A780000}"/>
    <cellStyle name="Normal 2 3 2 2 4 9 2" xfId="29362" xr:uid="{00000000-0005-0000-0000-00001B780000}"/>
    <cellStyle name="Normal 2 3 2 2 5" xfId="29363" xr:uid="{00000000-0005-0000-0000-00001C780000}"/>
    <cellStyle name="Normal 2 3 2 2 5 10" xfId="29364" xr:uid="{00000000-0005-0000-0000-00001D780000}"/>
    <cellStyle name="Normal 2 3 2 2 5 10 2" xfId="29365" xr:uid="{00000000-0005-0000-0000-00001E780000}"/>
    <cellStyle name="Normal 2 3 2 2 5 11" xfId="29366" xr:uid="{00000000-0005-0000-0000-00001F780000}"/>
    <cellStyle name="Normal 2 3 2 2 5 11 2" xfId="29367" xr:uid="{00000000-0005-0000-0000-000020780000}"/>
    <cellStyle name="Normal 2 3 2 2 5 12" xfId="29368" xr:uid="{00000000-0005-0000-0000-000021780000}"/>
    <cellStyle name="Normal 2 3 2 2 5 12 2" xfId="29369" xr:uid="{00000000-0005-0000-0000-000022780000}"/>
    <cellStyle name="Normal 2 3 2 2 5 13" xfId="29370" xr:uid="{00000000-0005-0000-0000-000023780000}"/>
    <cellStyle name="Normal 2 3 2 2 5 13 2" xfId="29371" xr:uid="{00000000-0005-0000-0000-000024780000}"/>
    <cellStyle name="Normal 2 3 2 2 5 14" xfId="29372" xr:uid="{00000000-0005-0000-0000-000025780000}"/>
    <cellStyle name="Normal 2 3 2 2 5 14 2" xfId="29373" xr:uid="{00000000-0005-0000-0000-000026780000}"/>
    <cellStyle name="Normal 2 3 2 2 5 15" xfId="29374" xr:uid="{00000000-0005-0000-0000-000027780000}"/>
    <cellStyle name="Normal 2 3 2 2 5 15 2" xfId="29375" xr:uid="{00000000-0005-0000-0000-000028780000}"/>
    <cellStyle name="Normal 2 3 2 2 5 16" xfId="29376" xr:uid="{00000000-0005-0000-0000-000029780000}"/>
    <cellStyle name="Normal 2 3 2 2 5 16 2" xfId="29377" xr:uid="{00000000-0005-0000-0000-00002A780000}"/>
    <cellStyle name="Normal 2 3 2 2 5 17" xfId="29378" xr:uid="{00000000-0005-0000-0000-00002B780000}"/>
    <cellStyle name="Normal 2 3 2 2 5 17 2" xfId="29379" xr:uid="{00000000-0005-0000-0000-00002C780000}"/>
    <cellStyle name="Normal 2 3 2 2 5 18" xfId="29380" xr:uid="{00000000-0005-0000-0000-00002D780000}"/>
    <cellStyle name="Normal 2 3 2 2 5 18 2" xfId="29381" xr:uid="{00000000-0005-0000-0000-00002E780000}"/>
    <cellStyle name="Normal 2 3 2 2 5 19" xfId="29382" xr:uid="{00000000-0005-0000-0000-00002F780000}"/>
    <cellStyle name="Normal 2 3 2 2 5 19 2" xfId="29383" xr:uid="{00000000-0005-0000-0000-000030780000}"/>
    <cellStyle name="Normal 2 3 2 2 5 2" xfId="29384" xr:uid="{00000000-0005-0000-0000-000031780000}"/>
    <cellStyle name="Normal 2 3 2 2 5 2 10" xfId="29385" xr:uid="{00000000-0005-0000-0000-000032780000}"/>
    <cellStyle name="Normal 2 3 2 2 5 2 10 2" xfId="29386" xr:uid="{00000000-0005-0000-0000-000033780000}"/>
    <cellStyle name="Normal 2 3 2 2 5 2 11" xfId="29387" xr:uid="{00000000-0005-0000-0000-000034780000}"/>
    <cellStyle name="Normal 2 3 2 2 5 2 11 2" xfId="29388" xr:uid="{00000000-0005-0000-0000-000035780000}"/>
    <cellStyle name="Normal 2 3 2 2 5 2 12" xfId="29389" xr:uid="{00000000-0005-0000-0000-000036780000}"/>
    <cellStyle name="Normal 2 3 2 2 5 2 12 2" xfId="29390" xr:uid="{00000000-0005-0000-0000-000037780000}"/>
    <cellStyle name="Normal 2 3 2 2 5 2 13" xfId="29391" xr:uid="{00000000-0005-0000-0000-000038780000}"/>
    <cellStyle name="Normal 2 3 2 2 5 2 13 2" xfId="29392" xr:uid="{00000000-0005-0000-0000-000039780000}"/>
    <cellStyle name="Normal 2 3 2 2 5 2 14" xfId="29393" xr:uid="{00000000-0005-0000-0000-00003A780000}"/>
    <cellStyle name="Normal 2 3 2 2 5 2 14 2" xfId="29394" xr:uid="{00000000-0005-0000-0000-00003B780000}"/>
    <cellStyle name="Normal 2 3 2 2 5 2 15" xfId="29395" xr:uid="{00000000-0005-0000-0000-00003C780000}"/>
    <cellStyle name="Normal 2 3 2 2 5 2 15 2" xfId="29396" xr:uid="{00000000-0005-0000-0000-00003D780000}"/>
    <cellStyle name="Normal 2 3 2 2 5 2 16" xfId="29397" xr:uid="{00000000-0005-0000-0000-00003E780000}"/>
    <cellStyle name="Normal 2 3 2 2 5 2 16 2" xfId="29398" xr:uid="{00000000-0005-0000-0000-00003F780000}"/>
    <cellStyle name="Normal 2 3 2 2 5 2 17" xfId="29399" xr:uid="{00000000-0005-0000-0000-000040780000}"/>
    <cellStyle name="Normal 2 3 2 2 5 2 17 2" xfId="29400" xr:uid="{00000000-0005-0000-0000-000041780000}"/>
    <cellStyle name="Normal 2 3 2 2 5 2 18" xfId="29401" xr:uid="{00000000-0005-0000-0000-000042780000}"/>
    <cellStyle name="Normal 2 3 2 2 5 2 18 2" xfId="29402" xr:uid="{00000000-0005-0000-0000-000043780000}"/>
    <cellStyle name="Normal 2 3 2 2 5 2 19" xfId="29403" xr:uid="{00000000-0005-0000-0000-000044780000}"/>
    <cellStyle name="Normal 2 3 2 2 5 2 19 2" xfId="29404" xr:uid="{00000000-0005-0000-0000-000045780000}"/>
    <cellStyle name="Normal 2 3 2 2 5 2 2" xfId="29405" xr:uid="{00000000-0005-0000-0000-000046780000}"/>
    <cellStyle name="Normal 2 3 2 2 5 2 2 2" xfId="29406" xr:uid="{00000000-0005-0000-0000-000047780000}"/>
    <cellStyle name="Normal 2 3 2 2 5 2 20" xfId="29407" xr:uid="{00000000-0005-0000-0000-000048780000}"/>
    <cellStyle name="Normal 2 3 2 2 5 2 20 2" xfId="29408" xr:uid="{00000000-0005-0000-0000-000049780000}"/>
    <cellStyle name="Normal 2 3 2 2 5 2 21" xfId="29409" xr:uid="{00000000-0005-0000-0000-00004A780000}"/>
    <cellStyle name="Normal 2 3 2 2 5 2 21 2" xfId="29410" xr:uid="{00000000-0005-0000-0000-00004B780000}"/>
    <cellStyle name="Normal 2 3 2 2 5 2 22" xfId="29411" xr:uid="{00000000-0005-0000-0000-00004C780000}"/>
    <cellStyle name="Normal 2 3 2 2 5 2 3" xfId="29412" xr:uid="{00000000-0005-0000-0000-00004D780000}"/>
    <cellStyle name="Normal 2 3 2 2 5 2 3 2" xfId="29413" xr:uid="{00000000-0005-0000-0000-00004E780000}"/>
    <cellStyle name="Normal 2 3 2 2 5 2 4" xfId="29414" xr:uid="{00000000-0005-0000-0000-00004F780000}"/>
    <cellStyle name="Normal 2 3 2 2 5 2 4 2" xfId="29415" xr:uid="{00000000-0005-0000-0000-000050780000}"/>
    <cellStyle name="Normal 2 3 2 2 5 2 5" xfId="29416" xr:uid="{00000000-0005-0000-0000-000051780000}"/>
    <cellStyle name="Normal 2 3 2 2 5 2 5 2" xfId="29417" xr:uid="{00000000-0005-0000-0000-000052780000}"/>
    <cellStyle name="Normal 2 3 2 2 5 2 6" xfId="29418" xr:uid="{00000000-0005-0000-0000-000053780000}"/>
    <cellStyle name="Normal 2 3 2 2 5 2 6 2" xfId="29419" xr:uid="{00000000-0005-0000-0000-000054780000}"/>
    <cellStyle name="Normal 2 3 2 2 5 2 7" xfId="29420" xr:uid="{00000000-0005-0000-0000-000055780000}"/>
    <cellStyle name="Normal 2 3 2 2 5 2 7 2" xfId="29421" xr:uid="{00000000-0005-0000-0000-000056780000}"/>
    <cellStyle name="Normal 2 3 2 2 5 2 8" xfId="29422" xr:uid="{00000000-0005-0000-0000-000057780000}"/>
    <cellStyle name="Normal 2 3 2 2 5 2 8 2" xfId="29423" xr:uid="{00000000-0005-0000-0000-000058780000}"/>
    <cellStyle name="Normal 2 3 2 2 5 2 9" xfId="29424" xr:uid="{00000000-0005-0000-0000-000059780000}"/>
    <cellStyle name="Normal 2 3 2 2 5 2 9 2" xfId="29425" xr:uid="{00000000-0005-0000-0000-00005A780000}"/>
    <cellStyle name="Normal 2 3 2 2 5 20" xfId="29426" xr:uid="{00000000-0005-0000-0000-00005B780000}"/>
    <cellStyle name="Normal 2 3 2 2 5 20 2" xfId="29427" xr:uid="{00000000-0005-0000-0000-00005C780000}"/>
    <cellStyle name="Normal 2 3 2 2 5 21" xfId="29428" xr:uid="{00000000-0005-0000-0000-00005D780000}"/>
    <cellStyle name="Normal 2 3 2 2 5 21 2" xfId="29429" xr:uid="{00000000-0005-0000-0000-00005E780000}"/>
    <cellStyle name="Normal 2 3 2 2 5 22" xfId="29430" xr:uid="{00000000-0005-0000-0000-00005F780000}"/>
    <cellStyle name="Normal 2 3 2 2 5 22 2" xfId="29431" xr:uid="{00000000-0005-0000-0000-000060780000}"/>
    <cellStyle name="Normal 2 3 2 2 5 23" xfId="29432" xr:uid="{00000000-0005-0000-0000-000061780000}"/>
    <cellStyle name="Normal 2 3 2 2 5 23 2" xfId="29433" xr:uid="{00000000-0005-0000-0000-000062780000}"/>
    <cellStyle name="Normal 2 3 2 2 5 24" xfId="29434" xr:uid="{00000000-0005-0000-0000-000063780000}"/>
    <cellStyle name="Normal 2 3 2 2 5 3" xfId="29435" xr:uid="{00000000-0005-0000-0000-000064780000}"/>
    <cellStyle name="Normal 2 3 2 2 5 3 10" xfId="29436" xr:uid="{00000000-0005-0000-0000-000065780000}"/>
    <cellStyle name="Normal 2 3 2 2 5 3 10 2" xfId="29437" xr:uid="{00000000-0005-0000-0000-000066780000}"/>
    <cellStyle name="Normal 2 3 2 2 5 3 11" xfId="29438" xr:uid="{00000000-0005-0000-0000-000067780000}"/>
    <cellStyle name="Normal 2 3 2 2 5 3 11 2" xfId="29439" xr:uid="{00000000-0005-0000-0000-000068780000}"/>
    <cellStyle name="Normal 2 3 2 2 5 3 12" xfId="29440" xr:uid="{00000000-0005-0000-0000-000069780000}"/>
    <cellStyle name="Normal 2 3 2 2 5 3 12 2" xfId="29441" xr:uid="{00000000-0005-0000-0000-00006A780000}"/>
    <cellStyle name="Normal 2 3 2 2 5 3 13" xfId="29442" xr:uid="{00000000-0005-0000-0000-00006B780000}"/>
    <cellStyle name="Normal 2 3 2 2 5 3 13 2" xfId="29443" xr:uid="{00000000-0005-0000-0000-00006C780000}"/>
    <cellStyle name="Normal 2 3 2 2 5 3 14" xfId="29444" xr:uid="{00000000-0005-0000-0000-00006D780000}"/>
    <cellStyle name="Normal 2 3 2 2 5 3 14 2" xfId="29445" xr:uid="{00000000-0005-0000-0000-00006E780000}"/>
    <cellStyle name="Normal 2 3 2 2 5 3 15" xfId="29446" xr:uid="{00000000-0005-0000-0000-00006F780000}"/>
    <cellStyle name="Normal 2 3 2 2 5 3 15 2" xfId="29447" xr:uid="{00000000-0005-0000-0000-000070780000}"/>
    <cellStyle name="Normal 2 3 2 2 5 3 16" xfId="29448" xr:uid="{00000000-0005-0000-0000-000071780000}"/>
    <cellStyle name="Normal 2 3 2 2 5 3 16 2" xfId="29449" xr:uid="{00000000-0005-0000-0000-000072780000}"/>
    <cellStyle name="Normal 2 3 2 2 5 3 17" xfId="29450" xr:uid="{00000000-0005-0000-0000-000073780000}"/>
    <cellStyle name="Normal 2 3 2 2 5 3 17 2" xfId="29451" xr:uid="{00000000-0005-0000-0000-000074780000}"/>
    <cellStyle name="Normal 2 3 2 2 5 3 18" xfId="29452" xr:uid="{00000000-0005-0000-0000-000075780000}"/>
    <cellStyle name="Normal 2 3 2 2 5 3 18 2" xfId="29453" xr:uid="{00000000-0005-0000-0000-000076780000}"/>
    <cellStyle name="Normal 2 3 2 2 5 3 19" xfId="29454" xr:uid="{00000000-0005-0000-0000-000077780000}"/>
    <cellStyle name="Normal 2 3 2 2 5 3 19 2" xfId="29455" xr:uid="{00000000-0005-0000-0000-000078780000}"/>
    <cellStyle name="Normal 2 3 2 2 5 3 2" xfId="29456" xr:uid="{00000000-0005-0000-0000-000079780000}"/>
    <cellStyle name="Normal 2 3 2 2 5 3 2 2" xfId="29457" xr:uid="{00000000-0005-0000-0000-00007A780000}"/>
    <cellStyle name="Normal 2 3 2 2 5 3 20" xfId="29458" xr:uid="{00000000-0005-0000-0000-00007B780000}"/>
    <cellStyle name="Normal 2 3 2 2 5 3 20 2" xfId="29459" xr:uid="{00000000-0005-0000-0000-00007C780000}"/>
    <cellStyle name="Normal 2 3 2 2 5 3 21" xfId="29460" xr:uid="{00000000-0005-0000-0000-00007D780000}"/>
    <cellStyle name="Normal 2 3 2 2 5 3 21 2" xfId="29461" xr:uid="{00000000-0005-0000-0000-00007E780000}"/>
    <cellStyle name="Normal 2 3 2 2 5 3 22" xfId="29462" xr:uid="{00000000-0005-0000-0000-00007F780000}"/>
    <cellStyle name="Normal 2 3 2 2 5 3 3" xfId="29463" xr:uid="{00000000-0005-0000-0000-000080780000}"/>
    <cellStyle name="Normal 2 3 2 2 5 3 3 2" xfId="29464" xr:uid="{00000000-0005-0000-0000-000081780000}"/>
    <cellStyle name="Normal 2 3 2 2 5 3 4" xfId="29465" xr:uid="{00000000-0005-0000-0000-000082780000}"/>
    <cellStyle name="Normal 2 3 2 2 5 3 4 2" xfId="29466" xr:uid="{00000000-0005-0000-0000-000083780000}"/>
    <cellStyle name="Normal 2 3 2 2 5 3 5" xfId="29467" xr:uid="{00000000-0005-0000-0000-000084780000}"/>
    <cellStyle name="Normal 2 3 2 2 5 3 5 2" xfId="29468" xr:uid="{00000000-0005-0000-0000-000085780000}"/>
    <cellStyle name="Normal 2 3 2 2 5 3 6" xfId="29469" xr:uid="{00000000-0005-0000-0000-000086780000}"/>
    <cellStyle name="Normal 2 3 2 2 5 3 6 2" xfId="29470" xr:uid="{00000000-0005-0000-0000-000087780000}"/>
    <cellStyle name="Normal 2 3 2 2 5 3 7" xfId="29471" xr:uid="{00000000-0005-0000-0000-000088780000}"/>
    <cellStyle name="Normal 2 3 2 2 5 3 7 2" xfId="29472" xr:uid="{00000000-0005-0000-0000-000089780000}"/>
    <cellStyle name="Normal 2 3 2 2 5 3 8" xfId="29473" xr:uid="{00000000-0005-0000-0000-00008A780000}"/>
    <cellStyle name="Normal 2 3 2 2 5 3 8 2" xfId="29474" xr:uid="{00000000-0005-0000-0000-00008B780000}"/>
    <cellStyle name="Normal 2 3 2 2 5 3 9" xfId="29475" xr:uid="{00000000-0005-0000-0000-00008C780000}"/>
    <cellStyle name="Normal 2 3 2 2 5 3 9 2" xfId="29476" xr:uid="{00000000-0005-0000-0000-00008D780000}"/>
    <cellStyle name="Normal 2 3 2 2 5 4" xfId="29477" xr:uid="{00000000-0005-0000-0000-00008E780000}"/>
    <cellStyle name="Normal 2 3 2 2 5 4 2" xfId="29478" xr:uid="{00000000-0005-0000-0000-00008F780000}"/>
    <cellStyle name="Normal 2 3 2 2 5 5" xfId="29479" xr:uid="{00000000-0005-0000-0000-000090780000}"/>
    <cellStyle name="Normal 2 3 2 2 5 5 2" xfId="29480" xr:uid="{00000000-0005-0000-0000-000091780000}"/>
    <cellStyle name="Normal 2 3 2 2 5 6" xfId="29481" xr:uid="{00000000-0005-0000-0000-000092780000}"/>
    <cellStyle name="Normal 2 3 2 2 5 6 2" xfId="29482" xr:uid="{00000000-0005-0000-0000-000093780000}"/>
    <cellStyle name="Normal 2 3 2 2 5 7" xfId="29483" xr:uid="{00000000-0005-0000-0000-000094780000}"/>
    <cellStyle name="Normal 2 3 2 2 5 7 2" xfId="29484" xr:uid="{00000000-0005-0000-0000-000095780000}"/>
    <cellStyle name="Normal 2 3 2 2 5 8" xfId="29485" xr:uid="{00000000-0005-0000-0000-000096780000}"/>
    <cellStyle name="Normal 2 3 2 2 5 8 2" xfId="29486" xr:uid="{00000000-0005-0000-0000-000097780000}"/>
    <cellStyle name="Normal 2 3 2 2 5 9" xfId="29487" xr:uid="{00000000-0005-0000-0000-000098780000}"/>
    <cellStyle name="Normal 2 3 2 2 5 9 2" xfId="29488" xr:uid="{00000000-0005-0000-0000-000099780000}"/>
    <cellStyle name="Normal 2 3 2 2 6" xfId="29489" xr:uid="{00000000-0005-0000-0000-00009A780000}"/>
    <cellStyle name="Normal 2 3 2 2 6 10" xfId="29490" xr:uid="{00000000-0005-0000-0000-00009B780000}"/>
    <cellStyle name="Normal 2 3 2 2 6 10 2" xfId="29491" xr:uid="{00000000-0005-0000-0000-00009C780000}"/>
    <cellStyle name="Normal 2 3 2 2 6 11" xfId="29492" xr:uid="{00000000-0005-0000-0000-00009D780000}"/>
    <cellStyle name="Normal 2 3 2 2 6 11 2" xfId="29493" xr:uid="{00000000-0005-0000-0000-00009E780000}"/>
    <cellStyle name="Normal 2 3 2 2 6 12" xfId="29494" xr:uid="{00000000-0005-0000-0000-00009F780000}"/>
    <cellStyle name="Normal 2 3 2 2 6 12 2" xfId="29495" xr:uid="{00000000-0005-0000-0000-0000A0780000}"/>
    <cellStyle name="Normal 2 3 2 2 6 13" xfId="29496" xr:uid="{00000000-0005-0000-0000-0000A1780000}"/>
    <cellStyle name="Normal 2 3 2 2 6 13 2" xfId="29497" xr:uid="{00000000-0005-0000-0000-0000A2780000}"/>
    <cellStyle name="Normal 2 3 2 2 6 14" xfId="29498" xr:uid="{00000000-0005-0000-0000-0000A3780000}"/>
    <cellStyle name="Normal 2 3 2 2 6 14 2" xfId="29499" xr:uid="{00000000-0005-0000-0000-0000A4780000}"/>
    <cellStyle name="Normal 2 3 2 2 6 15" xfId="29500" xr:uid="{00000000-0005-0000-0000-0000A5780000}"/>
    <cellStyle name="Normal 2 3 2 2 6 15 2" xfId="29501" xr:uid="{00000000-0005-0000-0000-0000A6780000}"/>
    <cellStyle name="Normal 2 3 2 2 6 16" xfId="29502" xr:uid="{00000000-0005-0000-0000-0000A7780000}"/>
    <cellStyle name="Normal 2 3 2 2 6 16 2" xfId="29503" xr:uid="{00000000-0005-0000-0000-0000A8780000}"/>
    <cellStyle name="Normal 2 3 2 2 6 17" xfId="29504" xr:uid="{00000000-0005-0000-0000-0000A9780000}"/>
    <cellStyle name="Normal 2 3 2 2 6 17 2" xfId="29505" xr:uid="{00000000-0005-0000-0000-0000AA780000}"/>
    <cellStyle name="Normal 2 3 2 2 6 18" xfId="29506" xr:uid="{00000000-0005-0000-0000-0000AB780000}"/>
    <cellStyle name="Normal 2 3 2 2 6 18 2" xfId="29507" xr:uid="{00000000-0005-0000-0000-0000AC780000}"/>
    <cellStyle name="Normal 2 3 2 2 6 19" xfId="29508" xr:uid="{00000000-0005-0000-0000-0000AD780000}"/>
    <cellStyle name="Normal 2 3 2 2 6 19 2" xfId="29509" xr:uid="{00000000-0005-0000-0000-0000AE780000}"/>
    <cellStyle name="Normal 2 3 2 2 6 2" xfId="29510" xr:uid="{00000000-0005-0000-0000-0000AF780000}"/>
    <cellStyle name="Normal 2 3 2 2 6 2 2" xfId="29511" xr:uid="{00000000-0005-0000-0000-0000B0780000}"/>
    <cellStyle name="Normal 2 3 2 2 6 20" xfId="29512" xr:uid="{00000000-0005-0000-0000-0000B1780000}"/>
    <cellStyle name="Normal 2 3 2 2 6 20 2" xfId="29513" xr:uid="{00000000-0005-0000-0000-0000B2780000}"/>
    <cellStyle name="Normal 2 3 2 2 6 21" xfId="29514" xr:uid="{00000000-0005-0000-0000-0000B3780000}"/>
    <cellStyle name="Normal 2 3 2 2 6 21 2" xfId="29515" xr:uid="{00000000-0005-0000-0000-0000B4780000}"/>
    <cellStyle name="Normal 2 3 2 2 6 22" xfId="29516" xr:uid="{00000000-0005-0000-0000-0000B5780000}"/>
    <cellStyle name="Normal 2 3 2 2 6 3" xfId="29517" xr:uid="{00000000-0005-0000-0000-0000B6780000}"/>
    <cellStyle name="Normal 2 3 2 2 6 3 2" xfId="29518" xr:uid="{00000000-0005-0000-0000-0000B7780000}"/>
    <cellStyle name="Normal 2 3 2 2 6 4" xfId="29519" xr:uid="{00000000-0005-0000-0000-0000B8780000}"/>
    <cellStyle name="Normal 2 3 2 2 6 4 2" xfId="29520" xr:uid="{00000000-0005-0000-0000-0000B9780000}"/>
    <cellStyle name="Normal 2 3 2 2 6 5" xfId="29521" xr:uid="{00000000-0005-0000-0000-0000BA780000}"/>
    <cellStyle name="Normal 2 3 2 2 6 5 2" xfId="29522" xr:uid="{00000000-0005-0000-0000-0000BB780000}"/>
    <cellStyle name="Normal 2 3 2 2 6 6" xfId="29523" xr:uid="{00000000-0005-0000-0000-0000BC780000}"/>
    <cellStyle name="Normal 2 3 2 2 6 6 2" xfId="29524" xr:uid="{00000000-0005-0000-0000-0000BD780000}"/>
    <cellStyle name="Normal 2 3 2 2 6 7" xfId="29525" xr:uid="{00000000-0005-0000-0000-0000BE780000}"/>
    <cellStyle name="Normal 2 3 2 2 6 7 2" xfId="29526" xr:uid="{00000000-0005-0000-0000-0000BF780000}"/>
    <cellStyle name="Normal 2 3 2 2 6 8" xfId="29527" xr:uid="{00000000-0005-0000-0000-0000C0780000}"/>
    <cellStyle name="Normal 2 3 2 2 6 8 2" xfId="29528" xr:uid="{00000000-0005-0000-0000-0000C1780000}"/>
    <cellStyle name="Normal 2 3 2 2 6 9" xfId="29529" xr:uid="{00000000-0005-0000-0000-0000C2780000}"/>
    <cellStyle name="Normal 2 3 2 2 6 9 2" xfId="29530" xr:uid="{00000000-0005-0000-0000-0000C3780000}"/>
    <cellStyle name="Normal 2 3 2 2 7" xfId="29531" xr:uid="{00000000-0005-0000-0000-0000C4780000}"/>
    <cellStyle name="Normal 2 3 2 2 7 10" xfId="29532" xr:uid="{00000000-0005-0000-0000-0000C5780000}"/>
    <cellStyle name="Normal 2 3 2 2 7 10 2" xfId="29533" xr:uid="{00000000-0005-0000-0000-0000C6780000}"/>
    <cellStyle name="Normal 2 3 2 2 7 11" xfId="29534" xr:uid="{00000000-0005-0000-0000-0000C7780000}"/>
    <cellStyle name="Normal 2 3 2 2 7 11 2" xfId="29535" xr:uid="{00000000-0005-0000-0000-0000C8780000}"/>
    <cellStyle name="Normal 2 3 2 2 7 12" xfId="29536" xr:uid="{00000000-0005-0000-0000-0000C9780000}"/>
    <cellStyle name="Normal 2 3 2 2 7 12 2" xfId="29537" xr:uid="{00000000-0005-0000-0000-0000CA780000}"/>
    <cellStyle name="Normal 2 3 2 2 7 13" xfId="29538" xr:uid="{00000000-0005-0000-0000-0000CB780000}"/>
    <cellStyle name="Normal 2 3 2 2 7 13 2" xfId="29539" xr:uid="{00000000-0005-0000-0000-0000CC780000}"/>
    <cellStyle name="Normal 2 3 2 2 7 14" xfId="29540" xr:uid="{00000000-0005-0000-0000-0000CD780000}"/>
    <cellStyle name="Normal 2 3 2 2 7 14 2" xfId="29541" xr:uid="{00000000-0005-0000-0000-0000CE780000}"/>
    <cellStyle name="Normal 2 3 2 2 7 15" xfId="29542" xr:uid="{00000000-0005-0000-0000-0000CF780000}"/>
    <cellStyle name="Normal 2 3 2 2 7 15 2" xfId="29543" xr:uid="{00000000-0005-0000-0000-0000D0780000}"/>
    <cellStyle name="Normal 2 3 2 2 7 16" xfId="29544" xr:uid="{00000000-0005-0000-0000-0000D1780000}"/>
    <cellStyle name="Normal 2 3 2 2 7 16 2" xfId="29545" xr:uid="{00000000-0005-0000-0000-0000D2780000}"/>
    <cellStyle name="Normal 2 3 2 2 7 17" xfId="29546" xr:uid="{00000000-0005-0000-0000-0000D3780000}"/>
    <cellStyle name="Normal 2 3 2 2 7 17 2" xfId="29547" xr:uid="{00000000-0005-0000-0000-0000D4780000}"/>
    <cellStyle name="Normal 2 3 2 2 7 18" xfId="29548" xr:uid="{00000000-0005-0000-0000-0000D5780000}"/>
    <cellStyle name="Normal 2 3 2 2 7 18 2" xfId="29549" xr:uid="{00000000-0005-0000-0000-0000D6780000}"/>
    <cellStyle name="Normal 2 3 2 2 7 19" xfId="29550" xr:uid="{00000000-0005-0000-0000-0000D7780000}"/>
    <cellStyle name="Normal 2 3 2 2 7 19 2" xfId="29551" xr:uid="{00000000-0005-0000-0000-0000D8780000}"/>
    <cellStyle name="Normal 2 3 2 2 7 2" xfId="29552" xr:uid="{00000000-0005-0000-0000-0000D9780000}"/>
    <cellStyle name="Normal 2 3 2 2 7 2 2" xfId="29553" xr:uid="{00000000-0005-0000-0000-0000DA780000}"/>
    <cellStyle name="Normal 2 3 2 2 7 20" xfId="29554" xr:uid="{00000000-0005-0000-0000-0000DB780000}"/>
    <cellStyle name="Normal 2 3 2 2 7 20 2" xfId="29555" xr:uid="{00000000-0005-0000-0000-0000DC780000}"/>
    <cellStyle name="Normal 2 3 2 2 7 21" xfId="29556" xr:uid="{00000000-0005-0000-0000-0000DD780000}"/>
    <cellStyle name="Normal 2 3 2 2 7 21 2" xfId="29557" xr:uid="{00000000-0005-0000-0000-0000DE780000}"/>
    <cellStyle name="Normal 2 3 2 2 7 22" xfId="29558" xr:uid="{00000000-0005-0000-0000-0000DF780000}"/>
    <cellStyle name="Normal 2 3 2 2 7 3" xfId="29559" xr:uid="{00000000-0005-0000-0000-0000E0780000}"/>
    <cellStyle name="Normal 2 3 2 2 7 3 2" xfId="29560" xr:uid="{00000000-0005-0000-0000-0000E1780000}"/>
    <cellStyle name="Normal 2 3 2 2 7 4" xfId="29561" xr:uid="{00000000-0005-0000-0000-0000E2780000}"/>
    <cellStyle name="Normal 2 3 2 2 7 4 2" xfId="29562" xr:uid="{00000000-0005-0000-0000-0000E3780000}"/>
    <cellStyle name="Normal 2 3 2 2 7 5" xfId="29563" xr:uid="{00000000-0005-0000-0000-0000E4780000}"/>
    <cellStyle name="Normal 2 3 2 2 7 5 2" xfId="29564" xr:uid="{00000000-0005-0000-0000-0000E5780000}"/>
    <cellStyle name="Normal 2 3 2 2 7 6" xfId="29565" xr:uid="{00000000-0005-0000-0000-0000E6780000}"/>
    <cellStyle name="Normal 2 3 2 2 7 6 2" xfId="29566" xr:uid="{00000000-0005-0000-0000-0000E7780000}"/>
    <cellStyle name="Normal 2 3 2 2 7 7" xfId="29567" xr:uid="{00000000-0005-0000-0000-0000E8780000}"/>
    <cellStyle name="Normal 2 3 2 2 7 7 2" xfId="29568" xr:uid="{00000000-0005-0000-0000-0000E9780000}"/>
    <cellStyle name="Normal 2 3 2 2 7 8" xfId="29569" xr:uid="{00000000-0005-0000-0000-0000EA780000}"/>
    <cellStyle name="Normal 2 3 2 2 7 8 2" xfId="29570" xr:uid="{00000000-0005-0000-0000-0000EB780000}"/>
    <cellStyle name="Normal 2 3 2 2 7 9" xfId="29571" xr:uid="{00000000-0005-0000-0000-0000EC780000}"/>
    <cellStyle name="Normal 2 3 2 2 7 9 2" xfId="29572" xr:uid="{00000000-0005-0000-0000-0000ED780000}"/>
    <cellStyle name="Normal 2 3 2 2 8" xfId="29573" xr:uid="{00000000-0005-0000-0000-0000EE780000}"/>
    <cellStyle name="Normal 2 3 2 2 8 2" xfId="29574" xr:uid="{00000000-0005-0000-0000-0000EF780000}"/>
    <cellStyle name="Normal 2 3 2 2 9" xfId="29575" xr:uid="{00000000-0005-0000-0000-0000F0780000}"/>
    <cellStyle name="Normal 2 3 2 2 9 2" xfId="29576" xr:uid="{00000000-0005-0000-0000-0000F1780000}"/>
    <cellStyle name="Normal 2 3 2 20" xfId="29577" xr:uid="{00000000-0005-0000-0000-0000F2780000}"/>
    <cellStyle name="Normal 2 3 2 20 2" xfId="29578" xr:uid="{00000000-0005-0000-0000-0000F3780000}"/>
    <cellStyle name="Normal 2 3 2 21" xfId="29579" xr:uid="{00000000-0005-0000-0000-0000F4780000}"/>
    <cellStyle name="Normal 2 3 2 21 2" xfId="29580" xr:uid="{00000000-0005-0000-0000-0000F5780000}"/>
    <cellStyle name="Normal 2 3 2 22" xfId="29581" xr:uid="{00000000-0005-0000-0000-0000F6780000}"/>
    <cellStyle name="Normal 2 3 2 22 2" xfId="29582" xr:uid="{00000000-0005-0000-0000-0000F7780000}"/>
    <cellStyle name="Normal 2 3 2 23" xfId="29583" xr:uid="{00000000-0005-0000-0000-0000F8780000}"/>
    <cellStyle name="Normal 2 3 2 23 2" xfId="29584" xr:uid="{00000000-0005-0000-0000-0000F9780000}"/>
    <cellStyle name="Normal 2 3 2 24" xfId="29585" xr:uid="{00000000-0005-0000-0000-0000FA780000}"/>
    <cellStyle name="Normal 2 3 2 24 2" xfId="29586" xr:uid="{00000000-0005-0000-0000-0000FB780000}"/>
    <cellStyle name="Normal 2 3 2 25" xfId="29587" xr:uid="{00000000-0005-0000-0000-0000FC780000}"/>
    <cellStyle name="Normal 2 3 2 25 2" xfId="29588" xr:uid="{00000000-0005-0000-0000-0000FD780000}"/>
    <cellStyle name="Normal 2 3 2 26" xfId="29589" xr:uid="{00000000-0005-0000-0000-0000FE780000}"/>
    <cellStyle name="Normal 2 3 2 26 2" xfId="29590" xr:uid="{00000000-0005-0000-0000-0000FF780000}"/>
    <cellStyle name="Normal 2 3 2 27" xfId="29591" xr:uid="{00000000-0005-0000-0000-000000790000}"/>
    <cellStyle name="Normal 2 3 2 27 2" xfId="29592" xr:uid="{00000000-0005-0000-0000-000001790000}"/>
    <cellStyle name="Normal 2 3 2 28" xfId="29593" xr:uid="{00000000-0005-0000-0000-000002790000}"/>
    <cellStyle name="Normal 2 3 2 28 2" xfId="29594" xr:uid="{00000000-0005-0000-0000-000003790000}"/>
    <cellStyle name="Normal 2 3 2 29" xfId="29595" xr:uid="{00000000-0005-0000-0000-000004790000}"/>
    <cellStyle name="Normal 2 3 2 3" xfId="29596" xr:uid="{00000000-0005-0000-0000-000005790000}"/>
    <cellStyle name="Normal 2 3 2 3 10" xfId="29597" xr:uid="{00000000-0005-0000-0000-000006790000}"/>
    <cellStyle name="Normal 2 3 2 3 10 2" xfId="29598" xr:uid="{00000000-0005-0000-0000-000007790000}"/>
    <cellStyle name="Normal 2 3 2 3 11" xfId="29599" xr:uid="{00000000-0005-0000-0000-000008790000}"/>
    <cellStyle name="Normal 2 3 2 3 11 2" xfId="29600" xr:uid="{00000000-0005-0000-0000-000009790000}"/>
    <cellStyle name="Normal 2 3 2 3 12" xfId="29601" xr:uid="{00000000-0005-0000-0000-00000A790000}"/>
    <cellStyle name="Normal 2 3 2 3 12 2" xfId="29602" xr:uid="{00000000-0005-0000-0000-00000B790000}"/>
    <cellStyle name="Normal 2 3 2 3 13" xfId="29603" xr:uid="{00000000-0005-0000-0000-00000C790000}"/>
    <cellStyle name="Normal 2 3 2 3 13 2" xfId="29604" xr:uid="{00000000-0005-0000-0000-00000D790000}"/>
    <cellStyle name="Normal 2 3 2 3 14" xfId="29605" xr:uid="{00000000-0005-0000-0000-00000E790000}"/>
    <cellStyle name="Normal 2 3 2 3 14 2" xfId="29606" xr:uid="{00000000-0005-0000-0000-00000F790000}"/>
    <cellStyle name="Normal 2 3 2 3 15" xfId="29607" xr:uid="{00000000-0005-0000-0000-000010790000}"/>
    <cellStyle name="Normal 2 3 2 3 15 2" xfId="29608" xr:uid="{00000000-0005-0000-0000-000011790000}"/>
    <cellStyle name="Normal 2 3 2 3 16" xfId="29609" xr:uid="{00000000-0005-0000-0000-000012790000}"/>
    <cellStyle name="Normal 2 3 2 3 16 2" xfId="29610" xr:uid="{00000000-0005-0000-0000-000013790000}"/>
    <cellStyle name="Normal 2 3 2 3 17" xfId="29611" xr:uid="{00000000-0005-0000-0000-000014790000}"/>
    <cellStyle name="Normal 2 3 2 3 17 2" xfId="29612" xr:uid="{00000000-0005-0000-0000-000015790000}"/>
    <cellStyle name="Normal 2 3 2 3 18" xfId="29613" xr:uid="{00000000-0005-0000-0000-000016790000}"/>
    <cellStyle name="Normal 2 3 2 3 18 2" xfId="29614" xr:uid="{00000000-0005-0000-0000-000017790000}"/>
    <cellStyle name="Normal 2 3 2 3 19" xfId="29615" xr:uid="{00000000-0005-0000-0000-000018790000}"/>
    <cellStyle name="Normal 2 3 2 3 19 2" xfId="29616" xr:uid="{00000000-0005-0000-0000-000019790000}"/>
    <cellStyle name="Normal 2 3 2 3 2" xfId="29617" xr:uid="{00000000-0005-0000-0000-00001A790000}"/>
    <cellStyle name="Normal 2 3 2 3 2 10" xfId="29618" xr:uid="{00000000-0005-0000-0000-00001B790000}"/>
    <cellStyle name="Normal 2 3 2 3 2 10 2" xfId="29619" xr:uid="{00000000-0005-0000-0000-00001C790000}"/>
    <cellStyle name="Normal 2 3 2 3 2 11" xfId="29620" xr:uid="{00000000-0005-0000-0000-00001D790000}"/>
    <cellStyle name="Normal 2 3 2 3 2 11 2" xfId="29621" xr:uid="{00000000-0005-0000-0000-00001E790000}"/>
    <cellStyle name="Normal 2 3 2 3 2 12" xfId="29622" xr:uid="{00000000-0005-0000-0000-00001F790000}"/>
    <cellStyle name="Normal 2 3 2 3 2 12 2" xfId="29623" xr:uid="{00000000-0005-0000-0000-000020790000}"/>
    <cellStyle name="Normal 2 3 2 3 2 13" xfId="29624" xr:uid="{00000000-0005-0000-0000-000021790000}"/>
    <cellStyle name="Normal 2 3 2 3 2 13 2" xfId="29625" xr:uid="{00000000-0005-0000-0000-000022790000}"/>
    <cellStyle name="Normal 2 3 2 3 2 14" xfId="29626" xr:uid="{00000000-0005-0000-0000-000023790000}"/>
    <cellStyle name="Normal 2 3 2 3 2 14 2" xfId="29627" xr:uid="{00000000-0005-0000-0000-000024790000}"/>
    <cellStyle name="Normal 2 3 2 3 2 15" xfId="29628" xr:uid="{00000000-0005-0000-0000-000025790000}"/>
    <cellStyle name="Normal 2 3 2 3 2 15 2" xfId="29629" xr:uid="{00000000-0005-0000-0000-000026790000}"/>
    <cellStyle name="Normal 2 3 2 3 2 16" xfId="29630" xr:uid="{00000000-0005-0000-0000-000027790000}"/>
    <cellStyle name="Normal 2 3 2 3 2 16 2" xfId="29631" xr:uid="{00000000-0005-0000-0000-000028790000}"/>
    <cellStyle name="Normal 2 3 2 3 2 17" xfId="29632" xr:uid="{00000000-0005-0000-0000-000029790000}"/>
    <cellStyle name="Normal 2 3 2 3 2 17 2" xfId="29633" xr:uid="{00000000-0005-0000-0000-00002A790000}"/>
    <cellStyle name="Normal 2 3 2 3 2 18" xfId="29634" xr:uid="{00000000-0005-0000-0000-00002B790000}"/>
    <cellStyle name="Normal 2 3 2 3 2 18 2" xfId="29635" xr:uid="{00000000-0005-0000-0000-00002C790000}"/>
    <cellStyle name="Normal 2 3 2 3 2 19" xfId="29636" xr:uid="{00000000-0005-0000-0000-00002D790000}"/>
    <cellStyle name="Normal 2 3 2 3 2 19 2" xfId="29637" xr:uid="{00000000-0005-0000-0000-00002E790000}"/>
    <cellStyle name="Normal 2 3 2 3 2 2" xfId="29638" xr:uid="{00000000-0005-0000-0000-00002F790000}"/>
    <cellStyle name="Normal 2 3 2 3 2 2 10" xfId="29639" xr:uid="{00000000-0005-0000-0000-000030790000}"/>
    <cellStyle name="Normal 2 3 2 3 2 2 10 2" xfId="29640" xr:uid="{00000000-0005-0000-0000-000031790000}"/>
    <cellStyle name="Normal 2 3 2 3 2 2 11" xfId="29641" xr:uid="{00000000-0005-0000-0000-000032790000}"/>
    <cellStyle name="Normal 2 3 2 3 2 2 11 2" xfId="29642" xr:uid="{00000000-0005-0000-0000-000033790000}"/>
    <cellStyle name="Normal 2 3 2 3 2 2 12" xfId="29643" xr:uid="{00000000-0005-0000-0000-000034790000}"/>
    <cellStyle name="Normal 2 3 2 3 2 2 12 2" xfId="29644" xr:uid="{00000000-0005-0000-0000-000035790000}"/>
    <cellStyle name="Normal 2 3 2 3 2 2 13" xfId="29645" xr:uid="{00000000-0005-0000-0000-000036790000}"/>
    <cellStyle name="Normal 2 3 2 3 2 2 13 2" xfId="29646" xr:uid="{00000000-0005-0000-0000-000037790000}"/>
    <cellStyle name="Normal 2 3 2 3 2 2 14" xfId="29647" xr:uid="{00000000-0005-0000-0000-000038790000}"/>
    <cellStyle name="Normal 2 3 2 3 2 2 14 2" xfId="29648" xr:uid="{00000000-0005-0000-0000-000039790000}"/>
    <cellStyle name="Normal 2 3 2 3 2 2 15" xfId="29649" xr:uid="{00000000-0005-0000-0000-00003A790000}"/>
    <cellStyle name="Normal 2 3 2 3 2 2 15 2" xfId="29650" xr:uid="{00000000-0005-0000-0000-00003B790000}"/>
    <cellStyle name="Normal 2 3 2 3 2 2 16" xfId="29651" xr:uid="{00000000-0005-0000-0000-00003C790000}"/>
    <cellStyle name="Normal 2 3 2 3 2 2 16 2" xfId="29652" xr:uid="{00000000-0005-0000-0000-00003D790000}"/>
    <cellStyle name="Normal 2 3 2 3 2 2 17" xfId="29653" xr:uid="{00000000-0005-0000-0000-00003E790000}"/>
    <cellStyle name="Normal 2 3 2 3 2 2 17 2" xfId="29654" xr:uid="{00000000-0005-0000-0000-00003F790000}"/>
    <cellStyle name="Normal 2 3 2 3 2 2 18" xfId="29655" xr:uid="{00000000-0005-0000-0000-000040790000}"/>
    <cellStyle name="Normal 2 3 2 3 2 2 18 2" xfId="29656" xr:uid="{00000000-0005-0000-0000-000041790000}"/>
    <cellStyle name="Normal 2 3 2 3 2 2 19" xfId="29657" xr:uid="{00000000-0005-0000-0000-000042790000}"/>
    <cellStyle name="Normal 2 3 2 3 2 2 19 2" xfId="29658" xr:uid="{00000000-0005-0000-0000-000043790000}"/>
    <cellStyle name="Normal 2 3 2 3 2 2 2" xfId="29659" xr:uid="{00000000-0005-0000-0000-000044790000}"/>
    <cellStyle name="Normal 2 3 2 3 2 2 2 2" xfId="29660" xr:uid="{00000000-0005-0000-0000-000045790000}"/>
    <cellStyle name="Normal 2 3 2 3 2 2 20" xfId="29661" xr:uid="{00000000-0005-0000-0000-000046790000}"/>
    <cellStyle name="Normal 2 3 2 3 2 2 20 2" xfId="29662" xr:uid="{00000000-0005-0000-0000-000047790000}"/>
    <cellStyle name="Normal 2 3 2 3 2 2 21" xfId="29663" xr:uid="{00000000-0005-0000-0000-000048790000}"/>
    <cellStyle name="Normal 2 3 2 3 2 2 21 2" xfId="29664" xr:uid="{00000000-0005-0000-0000-000049790000}"/>
    <cellStyle name="Normal 2 3 2 3 2 2 22" xfId="29665" xr:uid="{00000000-0005-0000-0000-00004A790000}"/>
    <cellStyle name="Normal 2 3 2 3 2 2 3" xfId="29666" xr:uid="{00000000-0005-0000-0000-00004B790000}"/>
    <cellStyle name="Normal 2 3 2 3 2 2 3 2" xfId="29667" xr:uid="{00000000-0005-0000-0000-00004C790000}"/>
    <cellStyle name="Normal 2 3 2 3 2 2 4" xfId="29668" xr:uid="{00000000-0005-0000-0000-00004D790000}"/>
    <cellStyle name="Normal 2 3 2 3 2 2 4 2" xfId="29669" xr:uid="{00000000-0005-0000-0000-00004E790000}"/>
    <cellStyle name="Normal 2 3 2 3 2 2 5" xfId="29670" xr:uid="{00000000-0005-0000-0000-00004F790000}"/>
    <cellStyle name="Normal 2 3 2 3 2 2 5 2" xfId="29671" xr:uid="{00000000-0005-0000-0000-000050790000}"/>
    <cellStyle name="Normal 2 3 2 3 2 2 6" xfId="29672" xr:uid="{00000000-0005-0000-0000-000051790000}"/>
    <cellStyle name="Normal 2 3 2 3 2 2 6 2" xfId="29673" xr:uid="{00000000-0005-0000-0000-000052790000}"/>
    <cellStyle name="Normal 2 3 2 3 2 2 7" xfId="29674" xr:uid="{00000000-0005-0000-0000-000053790000}"/>
    <cellStyle name="Normal 2 3 2 3 2 2 7 2" xfId="29675" xr:uid="{00000000-0005-0000-0000-000054790000}"/>
    <cellStyle name="Normal 2 3 2 3 2 2 8" xfId="29676" xr:uid="{00000000-0005-0000-0000-000055790000}"/>
    <cellStyle name="Normal 2 3 2 3 2 2 8 2" xfId="29677" xr:uid="{00000000-0005-0000-0000-000056790000}"/>
    <cellStyle name="Normal 2 3 2 3 2 2 9" xfId="29678" xr:uid="{00000000-0005-0000-0000-000057790000}"/>
    <cellStyle name="Normal 2 3 2 3 2 2 9 2" xfId="29679" xr:uid="{00000000-0005-0000-0000-000058790000}"/>
    <cellStyle name="Normal 2 3 2 3 2 20" xfId="29680" xr:uid="{00000000-0005-0000-0000-000059790000}"/>
    <cellStyle name="Normal 2 3 2 3 2 20 2" xfId="29681" xr:uid="{00000000-0005-0000-0000-00005A790000}"/>
    <cellStyle name="Normal 2 3 2 3 2 21" xfId="29682" xr:uid="{00000000-0005-0000-0000-00005B790000}"/>
    <cellStyle name="Normal 2 3 2 3 2 21 2" xfId="29683" xr:uid="{00000000-0005-0000-0000-00005C790000}"/>
    <cellStyle name="Normal 2 3 2 3 2 22" xfId="29684" xr:uid="{00000000-0005-0000-0000-00005D790000}"/>
    <cellStyle name="Normal 2 3 2 3 2 22 2" xfId="29685" xr:uid="{00000000-0005-0000-0000-00005E790000}"/>
    <cellStyle name="Normal 2 3 2 3 2 23" xfId="29686" xr:uid="{00000000-0005-0000-0000-00005F790000}"/>
    <cellStyle name="Normal 2 3 2 3 2 23 2" xfId="29687" xr:uid="{00000000-0005-0000-0000-000060790000}"/>
    <cellStyle name="Normal 2 3 2 3 2 24" xfId="29688" xr:uid="{00000000-0005-0000-0000-000061790000}"/>
    <cellStyle name="Normal 2 3 2 3 2 3" xfId="29689" xr:uid="{00000000-0005-0000-0000-000062790000}"/>
    <cellStyle name="Normal 2 3 2 3 2 3 10" xfId="29690" xr:uid="{00000000-0005-0000-0000-000063790000}"/>
    <cellStyle name="Normal 2 3 2 3 2 3 10 2" xfId="29691" xr:uid="{00000000-0005-0000-0000-000064790000}"/>
    <cellStyle name="Normal 2 3 2 3 2 3 11" xfId="29692" xr:uid="{00000000-0005-0000-0000-000065790000}"/>
    <cellStyle name="Normal 2 3 2 3 2 3 11 2" xfId="29693" xr:uid="{00000000-0005-0000-0000-000066790000}"/>
    <cellStyle name="Normal 2 3 2 3 2 3 12" xfId="29694" xr:uid="{00000000-0005-0000-0000-000067790000}"/>
    <cellStyle name="Normal 2 3 2 3 2 3 12 2" xfId="29695" xr:uid="{00000000-0005-0000-0000-000068790000}"/>
    <cellStyle name="Normal 2 3 2 3 2 3 13" xfId="29696" xr:uid="{00000000-0005-0000-0000-000069790000}"/>
    <cellStyle name="Normal 2 3 2 3 2 3 13 2" xfId="29697" xr:uid="{00000000-0005-0000-0000-00006A790000}"/>
    <cellStyle name="Normal 2 3 2 3 2 3 14" xfId="29698" xr:uid="{00000000-0005-0000-0000-00006B790000}"/>
    <cellStyle name="Normal 2 3 2 3 2 3 14 2" xfId="29699" xr:uid="{00000000-0005-0000-0000-00006C790000}"/>
    <cellStyle name="Normal 2 3 2 3 2 3 15" xfId="29700" xr:uid="{00000000-0005-0000-0000-00006D790000}"/>
    <cellStyle name="Normal 2 3 2 3 2 3 15 2" xfId="29701" xr:uid="{00000000-0005-0000-0000-00006E790000}"/>
    <cellStyle name="Normal 2 3 2 3 2 3 16" xfId="29702" xr:uid="{00000000-0005-0000-0000-00006F790000}"/>
    <cellStyle name="Normal 2 3 2 3 2 3 16 2" xfId="29703" xr:uid="{00000000-0005-0000-0000-000070790000}"/>
    <cellStyle name="Normal 2 3 2 3 2 3 17" xfId="29704" xr:uid="{00000000-0005-0000-0000-000071790000}"/>
    <cellStyle name="Normal 2 3 2 3 2 3 17 2" xfId="29705" xr:uid="{00000000-0005-0000-0000-000072790000}"/>
    <cellStyle name="Normal 2 3 2 3 2 3 18" xfId="29706" xr:uid="{00000000-0005-0000-0000-000073790000}"/>
    <cellStyle name="Normal 2 3 2 3 2 3 18 2" xfId="29707" xr:uid="{00000000-0005-0000-0000-000074790000}"/>
    <cellStyle name="Normal 2 3 2 3 2 3 19" xfId="29708" xr:uid="{00000000-0005-0000-0000-000075790000}"/>
    <cellStyle name="Normal 2 3 2 3 2 3 19 2" xfId="29709" xr:uid="{00000000-0005-0000-0000-000076790000}"/>
    <cellStyle name="Normal 2 3 2 3 2 3 2" xfId="29710" xr:uid="{00000000-0005-0000-0000-000077790000}"/>
    <cellStyle name="Normal 2 3 2 3 2 3 2 2" xfId="29711" xr:uid="{00000000-0005-0000-0000-000078790000}"/>
    <cellStyle name="Normal 2 3 2 3 2 3 20" xfId="29712" xr:uid="{00000000-0005-0000-0000-000079790000}"/>
    <cellStyle name="Normal 2 3 2 3 2 3 20 2" xfId="29713" xr:uid="{00000000-0005-0000-0000-00007A790000}"/>
    <cellStyle name="Normal 2 3 2 3 2 3 21" xfId="29714" xr:uid="{00000000-0005-0000-0000-00007B790000}"/>
    <cellStyle name="Normal 2 3 2 3 2 3 21 2" xfId="29715" xr:uid="{00000000-0005-0000-0000-00007C790000}"/>
    <cellStyle name="Normal 2 3 2 3 2 3 22" xfId="29716" xr:uid="{00000000-0005-0000-0000-00007D790000}"/>
    <cellStyle name="Normal 2 3 2 3 2 3 3" xfId="29717" xr:uid="{00000000-0005-0000-0000-00007E790000}"/>
    <cellStyle name="Normal 2 3 2 3 2 3 3 2" xfId="29718" xr:uid="{00000000-0005-0000-0000-00007F790000}"/>
    <cellStyle name="Normal 2 3 2 3 2 3 4" xfId="29719" xr:uid="{00000000-0005-0000-0000-000080790000}"/>
    <cellStyle name="Normal 2 3 2 3 2 3 4 2" xfId="29720" xr:uid="{00000000-0005-0000-0000-000081790000}"/>
    <cellStyle name="Normal 2 3 2 3 2 3 5" xfId="29721" xr:uid="{00000000-0005-0000-0000-000082790000}"/>
    <cellStyle name="Normal 2 3 2 3 2 3 5 2" xfId="29722" xr:uid="{00000000-0005-0000-0000-000083790000}"/>
    <cellStyle name="Normal 2 3 2 3 2 3 6" xfId="29723" xr:uid="{00000000-0005-0000-0000-000084790000}"/>
    <cellStyle name="Normal 2 3 2 3 2 3 6 2" xfId="29724" xr:uid="{00000000-0005-0000-0000-000085790000}"/>
    <cellStyle name="Normal 2 3 2 3 2 3 7" xfId="29725" xr:uid="{00000000-0005-0000-0000-000086790000}"/>
    <cellStyle name="Normal 2 3 2 3 2 3 7 2" xfId="29726" xr:uid="{00000000-0005-0000-0000-000087790000}"/>
    <cellStyle name="Normal 2 3 2 3 2 3 8" xfId="29727" xr:uid="{00000000-0005-0000-0000-000088790000}"/>
    <cellStyle name="Normal 2 3 2 3 2 3 8 2" xfId="29728" xr:uid="{00000000-0005-0000-0000-000089790000}"/>
    <cellStyle name="Normal 2 3 2 3 2 3 9" xfId="29729" xr:uid="{00000000-0005-0000-0000-00008A790000}"/>
    <cellStyle name="Normal 2 3 2 3 2 3 9 2" xfId="29730" xr:uid="{00000000-0005-0000-0000-00008B790000}"/>
    <cellStyle name="Normal 2 3 2 3 2 4" xfId="29731" xr:uid="{00000000-0005-0000-0000-00008C790000}"/>
    <cellStyle name="Normal 2 3 2 3 2 4 2" xfId="29732" xr:uid="{00000000-0005-0000-0000-00008D790000}"/>
    <cellStyle name="Normal 2 3 2 3 2 5" xfId="29733" xr:uid="{00000000-0005-0000-0000-00008E790000}"/>
    <cellStyle name="Normal 2 3 2 3 2 5 2" xfId="29734" xr:uid="{00000000-0005-0000-0000-00008F790000}"/>
    <cellStyle name="Normal 2 3 2 3 2 6" xfId="29735" xr:uid="{00000000-0005-0000-0000-000090790000}"/>
    <cellStyle name="Normal 2 3 2 3 2 6 2" xfId="29736" xr:uid="{00000000-0005-0000-0000-000091790000}"/>
    <cellStyle name="Normal 2 3 2 3 2 7" xfId="29737" xr:uid="{00000000-0005-0000-0000-000092790000}"/>
    <cellStyle name="Normal 2 3 2 3 2 7 2" xfId="29738" xr:uid="{00000000-0005-0000-0000-000093790000}"/>
    <cellStyle name="Normal 2 3 2 3 2 8" xfId="29739" xr:uid="{00000000-0005-0000-0000-000094790000}"/>
    <cellStyle name="Normal 2 3 2 3 2 8 2" xfId="29740" xr:uid="{00000000-0005-0000-0000-000095790000}"/>
    <cellStyle name="Normal 2 3 2 3 2 9" xfId="29741" xr:uid="{00000000-0005-0000-0000-000096790000}"/>
    <cellStyle name="Normal 2 3 2 3 2 9 2" xfId="29742" xr:uid="{00000000-0005-0000-0000-000097790000}"/>
    <cellStyle name="Normal 2 3 2 3 20" xfId="29743" xr:uid="{00000000-0005-0000-0000-000098790000}"/>
    <cellStyle name="Normal 2 3 2 3 20 2" xfId="29744" xr:uid="{00000000-0005-0000-0000-000099790000}"/>
    <cellStyle name="Normal 2 3 2 3 21" xfId="29745" xr:uid="{00000000-0005-0000-0000-00009A790000}"/>
    <cellStyle name="Normal 2 3 2 3 21 2" xfId="29746" xr:uid="{00000000-0005-0000-0000-00009B790000}"/>
    <cellStyle name="Normal 2 3 2 3 22" xfId="29747" xr:uid="{00000000-0005-0000-0000-00009C790000}"/>
    <cellStyle name="Normal 2 3 2 3 22 2" xfId="29748" xr:uid="{00000000-0005-0000-0000-00009D790000}"/>
    <cellStyle name="Normal 2 3 2 3 23" xfId="29749" xr:uid="{00000000-0005-0000-0000-00009E790000}"/>
    <cellStyle name="Normal 2 3 2 3 23 2" xfId="29750" xr:uid="{00000000-0005-0000-0000-00009F790000}"/>
    <cellStyle name="Normal 2 3 2 3 24" xfId="29751" xr:uid="{00000000-0005-0000-0000-0000A0790000}"/>
    <cellStyle name="Normal 2 3 2 3 24 2" xfId="29752" xr:uid="{00000000-0005-0000-0000-0000A1790000}"/>
    <cellStyle name="Normal 2 3 2 3 25" xfId="29753" xr:uid="{00000000-0005-0000-0000-0000A2790000}"/>
    <cellStyle name="Normal 2 3 2 3 25 2" xfId="29754" xr:uid="{00000000-0005-0000-0000-0000A3790000}"/>
    <cellStyle name="Normal 2 3 2 3 26" xfId="29755" xr:uid="{00000000-0005-0000-0000-0000A4790000}"/>
    <cellStyle name="Normal 2 3 2 3 26 2" xfId="29756" xr:uid="{00000000-0005-0000-0000-0000A5790000}"/>
    <cellStyle name="Normal 2 3 2 3 27" xfId="29757" xr:uid="{00000000-0005-0000-0000-0000A6790000}"/>
    <cellStyle name="Normal 2 3 2 3 3" xfId="29758" xr:uid="{00000000-0005-0000-0000-0000A7790000}"/>
    <cellStyle name="Normal 2 3 2 3 3 10" xfId="29759" xr:uid="{00000000-0005-0000-0000-0000A8790000}"/>
    <cellStyle name="Normal 2 3 2 3 3 10 2" xfId="29760" xr:uid="{00000000-0005-0000-0000-0000A9790000}"/>
    <cellStyle name="Normal 2 3 2 3 3 11" xfId="29761" xr:uid="{00000000-0005-0000-0000-0000AA790000}"/>
    <cellStyle name="Normal 2 3 2 3 3 11 2" xfId="29762" xr:uid="{00000000-0005-0000-0000-0000AB790000}"/>
    <cellStyle name="Normal 2 3 2 3 3 12" xfId="29763" xr:uid="{00000000-0005-0000-0000-0000AC790000}"/>
    <cellStyle name="Normal 2 3 2 3 3 12 2" xfId="29764" xr:uid="{00000000-0005-0000-0000-0000AD790000}"/>
    <cellStyle name="Normal 2 3 2 3 3 13" xfId="29765" xr:uid="{00000000-0005-0000-0000-0000AE790000}"/>
    <cellStyle name="Normal 2 3 2 3 3 13 2" xfId="29766" xr:uid="{00000000-0005-0000-0000-0000AF790000}"/>
    <cellStyle name="Normal 2 3 2 3 3 14" xfId="29767" xr:uid="{00000000-0005-0000-0000-0000B0790000}"/>
    <cellStyle name="Normal 2 3 2 3 3 14 2" xfId="29768" xr:uid="{00000000-0005-0000-0000-0000B1790000}"/>
    <cellStyle name="Normal 2 3 2 3 3 15" xfId="29769" xr:uid="{00000000-0005-0000-0000-0000B2790000}"/>
    <cellStyle name="Normal 2 3 2 3 3 15 2" xfId="29770" xr:uid="{00000000-0005-0000-0000-0000B3790000}"/>
    <cellStyle name="Normal 2 3 2 3 3 16" xfId="29771" xr:uid="{00000000-0005-0000-0000-0000B4790000}"/>
    <cellStyle name="Normal 2 3 2 3 3 16 2" xfId="29772" xr:uid="{00000000-0005-0000-0000-0000B5790000}"/>
    <cellStyle name="Normal 2 3 2 3 3 17" xfId="29773" xr:uid="{00000000-0005-0000-0000-0000B6790000}"/>
    <cellStyle name="Normal 2 3 2 3 3 17 2" xfId="29774" xr:uid="{00000000-0005-0000-0000-0000B7790000}"/>
    <cellStyle name="Normal 2 3 2 3 3 18" xfId="29775" xr:uid="{00000000-0005-0000-0000-0000B8790000}"/>
    <cellStyle name="Normal 2 3 2 3 3 18 2" xfId="29776" xr:uid="{00000000-0005-0000-0000-0000B9790000}"/>
    <cellStyle name="Normal 2 3 2 3 3 19" xfId="29777" xr:uid="{00000000-0005-0000-0000-0000BA790000}"/>
    <cellStyle name="Normal 2 3 2 3 3 19 2" xfId="29778" xr:uid="{00000000-0005-0000-0000-0000BB790000}"/>
    <cellStyle name="Normal 2 3 2 3 3 2" xfId="29779" xr:uid="{00000000-0005-0000-0000-0000BC790000}"/>
    <cellStyle name="Normal 2 3 2 3 3 2 10" xfId="29780" xr:uid="{00000000-0005-0000-0000-0000BD790000}"/>
    <cellStyle name="Normal 2 3 2 3 3 2 10 2" xfId="29781" xr:uid="{00000000-0005-0000-0000-0000BE790000}"/>
    <cellStyle name="Normal 2 3 2 3 3 2 11" xfId="29782" xr:uid="{00000000-0005-0000-0000-0000BF790000}"/>
    <cellStyle name="Normal 2 3 2 3 3 2 11 2" xfId="29783" xr:uid="{00000000-0005-0000-0000-0000C0790000}"/>
    <cellStyle name="Normal 2 3 2 3 3 2 12" xfId="29784" xr:uid="{00000000-0005-0000-0000-0000C1790000}"/>
    <cellStyle name="Normal 2 3 2 3 3 2 12 2" xfId="29785" xr:uid="{00000000-0005-0000-0000-0000C2790000}"/>
    <cellStyle name="Normal 2 3 2 3 3 2 13" xfId="29786" xr:uid="{00000000-0005-0000-0000-0000C3790000}"/>
    <cellStyle name="Normal 2 3 2 3 3 2 13 2" xfId="29787" xr:uid="{00000000-0005-0000-0000-0000C4790000}"/>
    <cellStyle name="Normal 2 3 2 3 3 2 14" xfId="29788" xr:uid="{00000000-0005-0000-0000-0000C5790000}"/>
    <cellStyle name="Normal 2 3 2 3 3 2 14 2" xfId="29789" xr:uid="{00000000-0005-0000-0000-0000C6790000}"/>
    <cellStyle name="Normal 2 3 2 3 3 2 15" xfId="29790" xr:uid="{00000000-0005-0000-0000-0000C7790000}"/>
    <cellStyle name="Normal 2 3 2 3 3 2 15 2" xfId="29791" xr:uid="{00000000-0005-0000-0000-0000C8790000}"/>
    <cellStyle name="Normal 2 3 2 3 3 2 16" xfId="29792" xr:uid="{00000000-0005-0000-0000-0000C9790000}"/>
    <cellStyle name="Normal 2 3 2 3 3 2 16 2" xfId="29793" xr:uid="{00000000-0005-0000-0000-0000CA790000}"/>
    <cellStyle name="Normal 2 3 2 3 3 2 17" xfId="29794" xr:uid="{00000000-0005-0000-0000-0000CB790000}"/>
    <cellStyle name="Normal 2 3 2 3 3 2 17 2" xfId="29795" xr:uid="{00000000-0005-0000-0000-0000CC790000}"/>
    <cellStyle name="Normal 2 3 2 3 3 2 18" xfId="29796" xr:uid="{00000000-0005-0000-0000-0000CD790000}"/>
    <cellStyle name="Normal 2 3 2 3 3 2 18 2" xfId="29797" xr:uid="{00000000-0005-0000-0000-0000CE790000}"/>
    <cellStyle name="Normal 2 3 2 3 3 2 19" xfId="29798" xr:uid="{00000000-0005-0000-0000-0000CF790000}"/>
    <cellStyle name="Normal 2 3 2 3 3 2 19 2" xfId="29799" xr:uid="{00000000-0005-0000-0000-0000D0790000}"/>
    <cellStyle name="Normal 2 3 2 3 3 2 2" xfId="29800" xr:uid="{00000000-0005-0000-0000-0000D1790000}"/>
    <cellStyle name="Normal 2 3 2 3 3 2 2 2" xfId="29801" xr:uid="{00000000-0005-0000-0000-0000D2790000}"/>
    <cellStyle name="Normal 2 3 2 3 3 2 20" xfId="29802" xr:uid="{00000000-0005-0000-0000-0000D3790000}"/>
    <cellStyle name="Normal 2 3 2 3 3 2 20 2" xfId="29803" xr:uid="{00000000-0005-0000-0000-0000D4790000}"/>
    <cellStyle name="Normal 2 3 2 3 3 2 21" xfId="29804" xr:uid="{00000000-0005-0000-0000-0000D5790000}"/>
    <cellStyle name="Normal 2 3 2 3 3 2 21 2" xfId="29805" xr:uid="{00000000-0005-0000-0000-0000D6790000}"/>
    <cellStyle name="Normal 2 3 2 3 3 2 22" xfId="29806" xr:uid="{00000000-0005-0000-0000-0000D7790000}"/>
    <cellStyle name="Normal 2 3 2 3 3 2 3" xfId="29807" xr:uid="{00000000-0005-0000-0000-0000D8790000}"/>
    <cellStyle name="Normal 2 3 2 3 3 2 3 2" xfId="29808" xr:uid="{00000000-0005-0000-0000-0000D9790000}"/>
    <cellStyle name="Normal 2 3 2 3 3 2 4" xfId="29809" xr:uid="{00000000-0005-0000-0000-0000DA790000}"/>
    <cellStyle name="Normal 2 3 2 3 3 2 4 2" xfId="29810" xr:uid="{00000000-0005-0000-0000-0000DB790000}"/>
    <cellStyle name="Normal 2 3 2 3 3 2 5" xfId="29811" xr:uid="{00000000-0005-0000-0000-0000DC790000}"/>
    <cellStyle name="Normal 2 3 2 3 3 2 5 2" xfId="29812" xr:uid="{00000000-0005-0000-0000-0000DD790000}"/>
    <cellStyle name="Normal 2 3 2 3 3 2 6" xfId="29813" xr:uid="{00000000-0005-0000-0000-0000DE790000}"/>
    <cellStyle name="Normal 2 3 2 3 3 2 6 2" xfId="29814" xr:uid="{00000000-0005-0000-0000-0000DF790000}"/>
    <cellStyle name="Normal 2 3 2 3 3 2 7" xfId="29815" xr:uid="{00000000-0005-0000-0000-0000E0790000}"/>
    <cellStyle name="Normal 2 3 2 3 3 2 7 2" xfId="29816" xr:uid="{00000000-0005-0000-0000-0000E1790000}"/>
    <cellStyle name="Normal 2 3 2 3 3 2 8" xfId="29817" xr:uid="{00000000-0005-0000-0000-0000E2790000}"/>
    <cellStyle name="Normal 2 3 2 3 3 2 8 2" xfId="29818" xr:uid="{00000000-0005-0000-0000-0000E3790000}"/>
    <cellStyle name="Normal 2 3 2 3 3 2 9" xfId="29819" xr:uid="{00000000-0005-0000-0000-0000E4790000}"/>
    <cellStyle name="Normal 2 3 2 3 3 2 9 2" xfId="29820" xr:uid="{00000000-0005-0000-0000-0000E5790000}"/>
    <cellStyle name="Normal 2 3 2 3 3 20" xfId="29821" xr:uid="{00000000-0005-0000-0000-0000E6790000}"/>
    <cellStyle name="Normal 2 3 2 3 3 20 2" xfId="29822" xr:uid="{00000000-0005-0000-0000-0000E7790000}"/>
    <cellStyle name="Normal 2 3 2 3 3 21" xfId="29823" xr:uid="{00000000-0005-0000-0000-0000E8790000}"/>
    <cellStyle name="Normal 2 3 2 3 3 21 2" xfId="29824" xr:uid="{00000000-0005-0000-0000-0000E9790000}"/>
    <cellStyle name="Normal 2 3 2 3 3 22" xfId="29825" xr:uid="{00000000-0005-0000-0000-0000EA790000}"/>
    <cellStyle name="Normal 2 3 2 3 3 22 2" xfId="29826" xr:uid="{00000000-0005-0000-0000-0000EB790000}"/>
    <cellStyle name="Normal 2 3 2 3 3 23" xfId="29827" xr:uid="{00000000-0005-0000-0000-0000EC790000}"/>
    <cellStyle name="Normal 2 3 2 3 3 23 2" xfId="29828" xr:uid="{00000000-0005-0000-0000-0000ED790000}"/>
    <cellStyle name="Normal 2 3 2 3 3 24" xfId="29829" xr:uid="{00000000-0005-0000-0000-0000EE790000}"/>
    <cellStyle name="Normal 2 3 2 3 3 3" xfId="29830" xr:uid="{00000000-0005-0000-0000-0000EF790000}"/>
    <cellStyle name="Normal 2 3 2 3 3 3 10" xfId="29831" xr:uid="{00000000-0005-0000-0000-0000F0790000}"/>
    <cellStyle name="Normal 2 3 2 3 3 3 10 2" xfId="29832" xr:uid="{00000000-0005-0000-0000-0000F1790000}"/>
    <cellStyle name="Normal 2 3 2 3 3 3 11" xfId="29833" xr:uid="{00000000-0005-0000-0000-0000F2790000}"/>
    <cellStyle name="Normal 2 3 2 3 3 3 11 2" xfId="29834" xr:uid="{00000000-0005-0000-0000-0000F3790000}"/>
    <cellStyle name="Normal 2 3 2 3 3 3 12" xfId="29835" xr:uid="{00000000-0005-0000-0000-0000F4790000}"/>
    <cellStyle name="Normal 2 3 2 3 3 3 12 2" xfId="29836" xr:uid="{00000000-0005-0000-0000-0000F5790000}"/>
    <cellStyle name="Normal 2 3 2 3 3 3 13" xfId="29837" xr:uid="{00000000-0005-0000-0000-0000F6790000}"/>
    <cellStyle name="Normal 2 3 2 3 3 3 13 2" xfId="29838" xr:uid="{00000000-0005-0000-0000-0000F7790000}"/>
    <cellStyle name="Normal 2 3 2 3 3 3 14" xfId="29839" xr:uid="{00000000-0005-0000-0000-0000F8790000}"/>
    <cellStyle name="Normal 2 3 2 3 3 3 14 2" xfId="29840" xr:uid="{00000000-0005-0000-0000-0000F9790000}"/>
    <cellStyle name="Normal 2 3 2 3 3 3 15" xfId="29841" xr:uid="{00000000-0005-0000-0000-0000FA790000}"/>
    <cellStyle name="Normal 2 3 2 3 3 3 15 2" xfId="29842" xr:uid="{00000000-0005-0000-0000-0000FB790000}"/>
    <cellStyle name="Normal 2 3 2 3 3 3 16" xfId="29843" xr:uid="{00000000-0005-0000-0000-0000FC790000}"/>
    <cellStyle name="Normal 2 3 2 3 3 3 16 2" xfId="29844" xr:uid="{00000000-0005-0000-0000-0000FD790000}"/>
    <cellStyle name="Normal 2 3 2 3 3 3 17" xfId="29845" xr:uid="{00000000-0005-0000-0000-0000FE790000}"/>
    <cellStyle name="Normal 2 3 2 3 3 3 17 2" xfId="29846" xr:uid="{00000000-0005-0000-0000-0000FF790000}"/>
    <cellStyle name="Normal 2 3 2 3 3 3 18" xfId="29847" xr:uid="{00000000-0005-0000-0000-0000007A0000}"/>
    <cellStyle name="Normal 2 3 2 3 3 3 18 2" xfId="29848" xr:uid="{00000000-0005-0000-0000-0000017A0000}"/>
    <cellStyle name="Normal 2 3 2 3 3 3 19" xfId="29849" xr:uid="{00000000-0005-0000-0000-0000027A0000}"/>
    <cellStyle name="Normal 2 3 2 3 3 3 19 2" xfId="29850" xr:uid="{00000000-0005-0000-0000-0000037A0000}"/>
    <cellStyle name="Normal 2 3 2 3 3 3 2" xfId="29851" xr:uid="{00000000-0005-0000-0000-0000047A0000}"/>
    <cellStyle name="Normal 2 3 2 3 3 3 2 2" xfId="29852" xr:uid="{00000000-0005-0000-0000-0000057A0000}"/>
    <cellStyle name="Normal 2 3 2 3 3 3 20" xfId="29853" xr:uid="{00000000-0005-0000-0000-0000067A0000}"/>
    <cellStyle name="Normal 2 3 2 3 3 3 20 2" xfId="29854" xr:uid="{00000000-0005-0000-0000-0000077A0000}"/>
    <cellStyle name="Normal 2 3 2 3 3 3 21" xfId="29855" xr:uid="{00000000-0005-0000-0000-0000087A0000}"/>
    <cellStyle name="Normal 2 3 2 3 3 3 21 2" xfId="29856" xr:uid="{00000000-0005-0000-0000-0000097A0000}"/>
    <cellStyle name="Normal 2 3 2 3 3 3 22" xfId="29857" xr:uid="{00000000-0005-0000-0000-00000A7A0000}"/>
    <cellStyle name="Normal 2 3 2 3 3 3 3" xfId="29858" xr:uid="{00000000-0005-0000-0000-00000B7A0000}"/>
    <cellStyle name="Normal 2 3 2 3 3 3 3 2" xfId="29859" xr:uid="{00000000-0005-0000-0000-00000C7A0000}"/>
    <cellStyle name="Normal 2 3 2 3 3 3 4" xfId="29860" xr:uid="{00000000-0005-0000-0000-00000D7A0000}"/>
    <cellStyle name="Normal 2 3 2 3 3 3 4 2" xfId="29861" xr:uid="{00000000-0005-0000-0000-00000E7A0000}"/>
    <cellStyle name="Normal 2 3 2 3 3 3 5" xfId="29862" xr:uid="{00000000-0005-0000-0000-00000F7A0000}"/>
    <cellStyle name="Normal 2 3 2 3 3 3 5 2" xfId="29863" xr:uid="{00000000-0005-0000-0000-0000107A0000}"/>
    <cellStyle name="Normal 2 3 2 3 3 3 6" xfId="29864" xr:uid="{00000000-0005-0000-0000-0000117A0000}"/>
    <cellStyle name="Normal 2 3 2 3 3 3 6 2" xfId="29865" xr:uid="{00000000-0005-0000-0000-0000127A0000}"/>
    <cellStyle name="Normal 2 3 2 3 3 3 7" xfId="29866" xr:uid="{00000000-0005-0000-0000-0000137A0000}"/>
    <cellStyle name="Normal 2 3 2 3 3 3 7 2" xfId="29867" xr:uid="{00000000-0005-0000-0000-0000147A0000}"/>
    <cellStyle name="Normal 2 3 2 3 3 3 8" xfId="29868" xr:uid="{00000000-0005-0000-0000-0000157A0000}"/>
    <cellStyle name="Normal 2 3 2 3 3 3 8 2" xfId="29869" xr:uid="{00000000-0005-0000-0000-0000167A0000}"/>
    <cellStyle name="Normal 2 3 2 3 3 3 9" xfId="29870" xr:uid="{00000000-0005-0000-0000-0000177A0000}"/>
    <cellStyle name="Normal 2 3 2 3 3 3 9 2" xfId="29871" xr:uid="{00000000-0005-0000-0000-0000187A0000}"/>
    <cellStyle name="Normal 2 3 2 3 3 4" xfId="29872" xr:uid="{00000000-0005-0000-0000-0000197A0000}"/>
    <cellStyle name="Normal 2 3 2 3 3 4 2" xfId="29873" xr:uid="{00000000-0005-0000-0000-00001A7A0000}"/>
    <cellStyle name="Normal 2 3 2 3 3 5" xfId="29874" xr:uid="{00000000-0005-0000-0000-00001B7A0000}"/>
    <cellStyle name="Normal 2 3 2 3 3 5 2" xfId="29875" xr:uid="{00000000-0005-0000-0000-00001C7A0000}"/>
    <cellStyle name="Normal 2 3 2 3 3 6" xfId="29876" xr:uid="{00000000-0005-0000-0000-00001D7A0000}"/>
    <cellStyle name="Normal 2 3 2 3 3 6 2" xfId="29877" xr:uid="{00000000-0005-0000-0000-00001E7A0000}"/>
    <cellStyle name="Normal 2 3 2 3 3 7" xfId="29878" xr:uid="{00000000-0005-0000-0000-00001F7A0000}"/>
    <cellStyle name="Normal 2 3 2 3 3 7 2" xfId="29879" xr:uid="{00000000-0005-0000-0000-0000207A0000}"/>
    <cellStyle name="Normal 2 3 2 3 3 8" xfId="29880" xr:uid="{00000000-0005-0000-0000-0000217A0000}"/>
    <cellStyle name="Normal 2 3 2 3 3 8 2" xfId="29881" xr:uid="{00000000-0005-0000-0000-0000227A0000}"/>
    <cellStyle name="Normal 2 3 2 3 3 9" xfId="29882" xr:uid="{00000000-0005-0000-0000-0000237A0000}"/>
    <cellStyle name="Normal 2 3 2 3 3 9 2" xfId="29883" xr:uid="{00000000-0005-0000-0000-0000247A0000}"/>
    <cellStyle name="Normal 2 3 2 3 4" xfId="29884" xr:uid="{00000000-0005-0000-0000-0000257A0000}"/>
    <cellStyle name="Normal 2 3 2 3 4 10" xfId="29885" xr:uid="{00000000-0005-0000-0000-0000267A0000}"/>
    <cellStyle name="Normal 2 3 2 3 4 10 2" xfId="29886" xr:uid="{00000000-0005-0000-0000-0000277A0000}"/>
    <cellStyle name="Normal 2 3 2 3 4 11" xfId="29887" xr:uid="{00000000-0005-0000-0000-0000287A0000}"/>
    <cellStyle name="Normal 2 3 2 3 4 11 2" xfId="29888" xr:uid="{00000000-0005-0000-0000-0000297A0000}"/>
    <cellStyle name="Normal 2 3 2 3 4 12" xfId="29889" xr:uid="{00000000-0005-0000-0000-00002A7A0000}"/>
    <cellStyle name="Normal 2 3 2 3 4 12 2" xfId="29890" xr:uid="{00000000-0005-0000-0000-00002B7A0000}"/>
    <cellStyle name="Normal 2 3 2 3 4 13" xfId="29891" xr:uid="{00000000-0005-0000-0000-00002C7A0000}"/>
    <cellStyle name="Normal 2 3 2 3 4 13 2" xfId="29892" xr:uid="{00000000-0005-0000-0000-00002D7A0000}"/>
    <cellStyle name="Normal 2 3 2 3 4 14" xfId="29893" xr:uid="{00000000-0005-0000-0000-00002E7A0000}"/>
    <cellStyle name="Normal 2 3 2 3 4 14 2" xfId="29894" xr:uid="{00000000-0005-0000-0000-00002F7A0000}"/>
    <cellStyle name="Normal 2 3 2 3 4 15" xfId="29895" xr:uid="{00000000-0005-0000-0000-0000307A0000}"/>
    <cellStyle name="Normal 2 3 2 3 4 15 2" xfId="29896" xr:uid="{00000000-0005-0000-0000-0000317A0000}"/>
    <cellStyle name="Normal 2 3 2 3 4 16" xfId="29897" xr:uid="{00000000-0005-0000-0000-0000327A0000}"/>
    <cellStyle name="Normal 2 3 2 3 4 16 2" xfId="29898" xr:uid="{00000000-0005-0000-0000-0000337A0000}"/>
    <cellStyle name="Normal 2 3 2 3 4 17" xfId="29899" xr:uid="{00000000-0005-0000-0000-0000347A0000}"/>
    <cellStyle name="Normal 2 3 2 3 4 17 2" xfId="29900" xr:uid="{00000000-0005-0000-0000-0000357A0000}"/>
    <cellStyle name="Normal 2 3 2 3 4 18" xfId="29901" xr:uid="{00000000-0005-0000-0000-0000367A0000}"/>
    <cellStyle name="Normal 2 3 2 3 4 18 2" xfId="29902" xr:uid="{00000000-0005-0000-0000-0000377A0000}"/>
    <cellStyle name="Normal 2 3 2 3 4 19" xfId="29903" xr:uid="{00000000-0005-0000-0000-0000387A0000}"/>
    <cellStyle name="Normal 2 3 2 3 4 19 2" xfId="29904" xr:uid="{00000000-0005-0000-0000-0000397A0000}"/>
    <cellStyle name="Normal 2 3 2 3 4 2" xfId="29905" xr:uid="{00000000-0005-0000-0000-00003A7A0000}"/>
    <cellStyle name="Normal 2 3 2 3 4 2 10" xfId="29906" xr:uid="{00000000-0005-0000-0000-00003B7A0000}"/>
    <cellStyle name="Normal 2 3 2 3 4 2 10 2" xfId="29907" xr:uid="{00000000-0005-0000-0000-00003C7A0000}"/>
    <cellStyle name="Normal 2 3 2 3 4 2 11" xfId="29908" xr:uid="{00000000-0005-0000-0000-00003D7A0000}"/>
    <cellStyle name="Normal 2 3 2 3 4 2 11 2" xfId="29909" xr:uid="{00000000-0005-0000-0000-00003E7A0000}"/>
    <cellStyle name="Normal 2 3 2 3 4 2 12" xfId="29910" xr:uid="{00000000-0005-0000-0000-00003F7A0000}"/>
    <cellStyle name="Normal 2 3 2 3 4 2 12 2" xfId="29911" xr:uid="{00000000-0005-0000-0000-0000407A0000}"/>
    <cellStyle name="Normal 2 3 2 3 4 2 13" xfId="29912" xr:uid="{00000000-0005-0000-0000-0000417A0000}"/>
    <cellStyle name="Normal 2 3 2 3 4 2 13 2" xfId="29913" xr:uid="{00000000-0005-0000-0000-0000427A0000}"/>
    <cellStyle name="Normal 2 3 2 3 4 2 14" xfId="29914" xr:uid="{00000000-0005-0000-0000-0000437A0000}"/>
    <cellStyle name="Normal 2 3 2 3 4 2 14 2" xfId="29915" xr:uid="{00000000-0005-0000-0000-0000447A0000}"/>
    <cellStyle name="Normal 2 3 2 3 4 2 15" xfId="29916" xr:uid="{00000000-0005-0000-0000-0000457A0000}"/>
    <cellStyle name="Normal 2 3 2 3 4 2 15 2" xfId="29917" xr:uid="{00000000-0005-0000-0000-0000467A0000}"/>
    <cellStyle name="Normal 2 3 2 3 4 2 16" xfId="29918" xr:uid="{00000000-0005-0000-0000-0000477A0000}"/>
    <cellStyle name="Normal 2 3 2 3 4 2 16 2" xfId="29919" xr:uid="{00000000-0005-0000-0000-0000487A0000}"/>
    <cellStyle name="Normal 2 3 2 3 4 2 17" xfId="29920" xr:uid="{00000000-0005-0000-0000-0000497A0000}"/>
    <cellStyle name="Normal 2 3 2 3 4 2 17 2" xfId="29921" xr:uid="{00000000-0005-0000-0000-00004A7A0000}"/>
    <cellStyle name="Normal 2 3 2 3 4 2 18" xfId="29922" xr:uid="{00000000-0005-0000-0000-00004B7A0000}"/>
    <cellStyle name="Normal 2 3 2 3 4 2 18 2" xfId="29923" xr:uid="{00000000-0005-0000-0000-00004C7A0000}"/>
    <cellStyle name="Normal 2 3 2 3 4 2 19" xfId="29924" xr:uid="{00000000-0005-0000-0000-00004D7A0000}"/>
    <cellStyle name="Normal 2 3 2 3 4 2 19 2" xfId="29925" xr:uid="{00000000-0005-0000-0000-00004E7A0000}"/>
    <cellStyle name="Normal 2 3 2 3 4 2 2" xfId="29926" xr:uid="{00000000-0005-0000-0000-00004F7A0000}"/>
    <cellStyle name="Normal 2 3 2 3 4 2 2 2" xfId="29927" xr:uid="{00000000-0005-0000-0000-0000507A0000}"/>
    <cellStyle name="Normal 2 3 2 3 4 2 20" xfId="29928" xr:uid="{00000000-0005-0000-0000-0000517A0000}"/>
    <cellStyle name="Normal 2 3 2 3 4 2 20 2" xfId="29929" xr:uid="{00000000-0005-0000-0000-0000527A0000}"/>
    <cellStyle name="Normal 2 3 2 3 4 2 21" xfId="29930" xr:uid="{00000000-0005-0000-0000-0000537A0000}"/>
    <cellStyle name="Normal 2 3 2 3 4 2 21 2" xfId="29931" xr:uid="{00000000-0005-0000-0000-0000547A0000}"/>
    <cellStyle name="Normal 2 3 2 3 4 2 22" xfId="29932" xr:uid="{00000000-0005-0000-0000-0000557A0000}"/>
    <cellStyle name="Normal 2 3 2 3 4 2 3" xfId="29933" xr:uid="{00000000-0005-0000-0000-0000567A0000}"/>
    <cellStyle name="Normal 2 3 2 3 4 2 3 2" xfId="29934" xr:uid="{00000000-0005-0000-0000-0000577A0000}"/>
    <cellStyle name="Normal 2 3 2 3 4 2 4" xfId="29935" xr:uid="{00000000-0005-0000-0000-0000587A0000}"/>
    <cellStyle name="Normal 2 3 2 3 4 2 4 2" xfId="29936" xr:uid="{00000000-0005-0000-0000-0000597A0000}"/>
    <cellStyle name="Normal 2 3 2 3 4 2 5" xfId="29937" xr:uid="{00000000-0005-0000-0000-00005A7A0000}"/>
    <cellStyle name="Normal 2 3 2 3 4 2 5 2" xfId="29938" xr:uid="{00000000-0005-0000-0000-00005B7A0000}"/>
    <cellStyle name="Normal 2 3 2 3 4 2 6" xfId="29939" xr:uid="{00000000-0005-0000-0000-00005C7A0000}"/>
    <cellStyle name="Normal 2 3 2 3 4 2 6 2" xfId="29940" xr:uid="{00000000-0005-0000-0000-00005D7A0000}"/>
    <cellStyle name="Normal 2 3 2 3 4 2 7" xfId="29941" xr:uid="{00000000-0005-0000-0000-00005E7A0000}"/>
    <cellStyle name="Normal 2 3 2 3 4 2 7 2" xfId="29942" xr:uid="{00000000-0005-0000-0000-00005F7A0000}"/>
    <cellStyle name="Normal 2 3 2 3 4 2 8" xfId="29943" xr:uid="{00000000-0005-0000-0000-0000607A0000}"/>
    <cellStyle name="Normal 2 3 2 3 4 2 8 2" xfId="29944" xr:uid="{00000000-0005-0000-0000-0000617A0000}"/>
    <cellStyle name="Normal 2 3 2 3 4 2 9" xfId="29945" xr:uid="{00000000-0005-0000-0000-0000627A0000}"/>
    <cellStyle name="Normal 2 3 2 3 4 2 9 2" xfId="29946" xr:uid="{00000000-0005-0000-0000-0000637A0000}"/>
    <cellStyle name="Normal 2 3 2 3 4 20" xfId="29947" xr:uid="{00000000-0005-0000-0000-0000647A0000}"/>
    <cellStyle name="Normal 2 3 2 3 4 20 2" xfId="29948" xr:uid="{00000000-0005-0000-0000-0000657A0000}"/>
    <cellStyle name="Normal 2 3 2 3 4 21" xfId="29949" xr:uid="{00000000-0005-0000-0000-0000667A0000}"/>
    <cellStyle name="Normal 2 3 2 3 4 21 2" xfId="29950" xr:uid="{00000000-0005-0000-0000-0000677A0000}"/>
    <cellStyle name="Normal 2 3 2 3 4 22" xfId="29951" xr:uid="{00000000-0005-0000-0000-0000687A0000}"/>
    <cellStyle name="Normal 2 3 2 3 4 22 2" xfId="29952" xr:uid="{00000000-0005-0000-0000-0000697A0000}"/>
    <cellStyle name="Normal 2 3 2 3 4 23" xfId="29953" xr:uid="{00000000-0005-0000-0000-00006A7A0000}"/>
    <cellStyle name="Normal 2 3 2 3 4 23 2" xfId="29954" xr:uid="{00000000-0005-0000-0000-00006B7A0000}"/>
    <cellStyle name="Normal 2 3 2 3 4 24" xfId="29955" xr:uid="{00000000-0005-0000-0000-00006C7A0000}"/>
    <cellStyle name="Normal 2 3 2 3 4 3" xfId="29956" xr:uid="{00000000-0005-0000-0000-00006D7A0000}"/>
    <cellStyle name="Normal 2 3 2 3 4 3 10" xfId="29957" xr:uid="{00000000-0005-0000-0000-00006E7A0000}"/>
    <cellStyle name="Normal 2 3 2 3 4 3 10 2" xfId="29958" xr:uid="{00000000-0005-0000-0000-00006F7A0000}"/>
    <cellStyle name="Normal 2 3 2 3 4 3 11" xfId="29959" xr:uid="{00000000-0005-0000-0000-0000707A0000}"/>
    <cellStyle name="Normal 2 3 2 3 4 3 11 2" xfId="29960" xr:uid="{00000000-0005-0000-0000-0000717A0000}"/>
    <cellStyle name="Normal 2 3 2 3 4 3 12" xfId="29961" xr:uid="{00000000-0005-0000-0000-0000727A0000}"/>
    <cellStyle name="Normal 2 3 2 3 4 3 12 2" xfId="29962" xr:uid="{00000000-0005-0000-0000-0000737A0000}"/>
    <cellStyle name="Normal 2 3 2 3 4 3 13" xfId="29963" xr:uid="{00000000-0005-0000-0000-0000747A0000}"/>
    <cellStyle name="Normal 2 3 2 3 4 3 13 2" xfId="29964" xr:uid="{00000000-0005-0000-0000-0000757A0000}"/>
    <cellStyle name="Normal 2 3 2 3 4 3 14" xfId="29965" xr:uid="{00000000-0005-0000-0000-0000767A0000}"/>
    <cellStyle name="Normal 2 3 2 3 4 3 14 2" xfId="29966" xr:uid="{00000000-0005-0000-0000-0000777A0000}"/>
    <cellStyle name="Normal 2 3 2 3 4 3 15" xfId="29967" xr:uid="{00000000-0005-0000-0000-0000787A0000}"/>
    <cellStyle name="Normal 2 3 2 3 4 3 15 2" xfId="29968" xr:uid="{00000000-0005-0000-0000-0000797A0000}"/>
    <cellStyle name="Normal 2 3 2 3 4 3 16" xfId="29969" xr:uid="{00000000-0005-0000-0000-00007A7A0000}"/>
    <cellStyle name="Normal 2 3 2 3 4 3 16 2" xfId="29970" xr:uid="{00000000-0005-0000-0000-00007B7A0000}"/>
    <cellStyle name="Normal 2 3 2 3 4 3 17" xfId="29971" xr:uid="{00000000-0005-0000-0000-00007C7A0000}"/>
    <cellStyle name="Normal 2 3 2 3 4 3 17 2" xfId="29972" xr:uid="{00000000-0005-0000-0000-00007D7A0000}"/>
    <cellStyle name="Normal 2 3 2 3 4 3 18" xfId="29973" xr:uid="{00000000-0005-0000-0000-00007E7A0000}"/>
    <cellStyle name="Normal 2 3 2 3 4 3 18 2" xfId="29974" xr:uid="{00000000-0005-0000-0000-00007F7A0000}"/>
    <cellStyle name="Normal 2 3 2 3 4 3 19" xfId="29975" xr:uid="{00000000-0005-0000-0000-0000807A0000}"/>
    <cellStyle name="Normal 2 3 2 3 4 3 19 2" xfId="29976" xr:uid="{00000000-0005-0000-0000-0000817A0000}"/>
    <cellStyle name="Normal 2 3 2 3 4 3 2" xfId="29977" xr:uid="{00000000-0005-0000-0000-0000827A0000}"/>
    <cellStyle name="Normal 2 3 2 3 4 3 2 2" xfId="29978" xr:uid="{00000000-0005-0000-0000-0000837A0000}"/>
    <cellStyle name="Normal 2 3 2 3 4 3 20" xfId="29979" xr:uid="{00000000-0005-0000-0000-0000847A0000}"/>
    <cellStyle name="Normal 2 3 2 3 4 3 20 2" xfId="29980" xr:uid="{00000000-0005-0000-0000-0000857A0000}"/>
    <cellStyle name="Normal 2 3 2 3 4 3 21" xfId="29981" xr:uid="{00000000-0005-0000-0000-0000867A0000}"/>
    <cellStyle name="Normal 2 3 2 3 4 3 21 2" xfId="29982" xr:uid="{00000000-0005-0000-0000-0000877A0000}"/>
    <cellStyle name="Normal 2 3 2 3 4 3 22" xfId="29983" xr:uid="{00000000-0005-0000-0000-0000887A0000}"/>
    <cellStyle name="Normal 2 3 2 3 4 3 3" xfId="29984" xr:uid="{00000000-0005-0000-0000-0000897A0000}"/>
    <cellStyle name="Normal 2 3 2 3 4 3 3 2" xfId="29985" xr:uid="{00000000-0005-0000-0000-00008A7A0000}"/>
    <cellStyle name="Normal 2 3 2 3 4 3 4" xfId="29986" xr:uid="{00000000-0005-0000-0000-00008B7A0000}"/>
    <cellStyle name="Normal 2 3 2 3 4 3 4 2" xfId="29987" xr:uid="{00000000-0005-0000-0000-00008C7A0000}"/>
    <cellStyle name="Normal 2 3 2 3 4 3 5" xfId="29988" xr:uid="{00000000-0005-0000-0000-00008D7A0000}"/>
    <cellStyle name="Normal 2 3 2 3 4 3 5 2" xfId="29989" xr:uid="{00000000-0005-0000-0000-00008E7A0000}"/>
    <cellStyle name="Normal 2 3 2 3 4 3 6" xfId="29990" xr:uid="{00000000-0005-0000-0000-00008F7A0000}"/>
    <cellStyle name="Normal 2 3 2 3 4 3 6 2" xfId="29991" xr:uid="{00000000-0005-0000-0000-0000907A0000}"/>
    <cellStyle name="Normal 2 3 2 3 4 3 7" xfId="29992" xr:uid="{00000000-0005-0000-0000-0000917A0000}"/>
    <cellStyle name="Normal 2 3 2 3 4 3 7 2" xfId="29993" xr:uid="{00000000-0005-0000-0000-0000927A0000}"/>
    <cellStyle name="Normal 2 3 2 3 4 3 8" xfId="29994" xr:uid="{00000000-0005-0000-0000-0000937A0000}"/>
    <cellStyle name="Normal 2 3 2 3 4 3 8 2" xfId="29995" xr:uid="{00000000-0005-0000-0000-0000947A0000}"/>
    <cellStyle name="Normal 2 3 2 3 4 3 9" xfId="29996" xr:uid="{00000000-0005-0000-0000-0000957A0000}"/>
    <cellStyle name="Normal 2 3 2 3 4 3 9 2" xfId="29997" xr:uid="{00000000-0005-0000-0000-0000967A0000}"/>
    <cellStyle name="Normal 2 3 2 3 4 4" xfId="29998" xr:uid="{00000000-0005-0000-0000-0000977A0000}"/>
    <cellStyle name="Normal 2 3 2 3 4 4 2" xfId="29999" xr:uid="{00000000-0005-0000-0000-0000987A0000}"/>
    <cellStyle name="Normal 2 3 2 3 4 5" xfId="30000" xr:uid="{00000000-0005-0000-0000-0000997A0000}"/>
    <cellStyle name="Normal 2 3 2 3 4 5 2" xfId="30001" xr:uid="{00000000-0005-0000-0000-00009A7A0000}"/>
    <cellStyle name="Normal 2 3 2 3 4 6" xfId="30002" xr:uid="{00000000-0005-0000-0000-00009B7A0000}"/>
    <cellStyle name="Normal 2 3 2 3 4 6 2" xfId="30003" xr:uid="{00000000-0005-0000-0000-00009C7A0000}"/>
    <cellStyle name="Normal 2 3 2 3 4 7" xfId="30004" xr:uid="{00000000-0005-0000-0000-00009D7A0000}"/>
    <cellStyle name="Normal 2 3 2 3 4 7 2" xfId="30005" xr:uid="{00000000-0005-0000-0000-00009E7A0000}"/>
    <cellStyle name="Normal 2 3 2 3 4 8" xfId="30006" xr:uid="{00000000-0005-0000-0000-00009F7A0000}"/>
    <cellStyle name="Normal 2 3 2 3 4 8 2" xfId="30007" xr:uid="{00000000-0005-0000-0000-0000A07A0000}"/>
    <cellStyle name="Normal 2 3 2 3 4 9" xfId="30008" xr:uid="{00000000-0005-0000-0000-0000A17A0000}"/>
    <cellStyle name="Normal 2 3 2 3 4 9 2" xfId="30009" xr:uid="{00000000-0005-0000-0000-0000A27A0000}"/>
    <cellStyle name="Normal 2 3 2 3 5" xfId="30010" xr:uid="{00000000-0005-0000-0000-0000A37A0000}"/>
    <cellStyle name="Normal 2 3 2 3 5 10" xfId="30011" xr:uid="{00000000-0005-0000-0000-0000A47A0000}"/>
    <cellStyle name="Normal 2 3 2 3 5 10 2" xfId="30012" xr:uid="{00000000-0005-0000-0000-0000A57A0000}"/>
    <cellStyle name="Normal 2 3 2 3 5 11" xfId="30013" xr:uid="{00000000-0005-0000-0000-0000A67A0000}"/>
    <cellStyle name="Normal 2 3 2 3 5 11 2" xfId="30014" xr:uid="{00000000-0005-0000-0000-0000A77A0000}"/>
    <cellStyle name="Normal 2 3 2 3 5 12" xfId="30015" xr:uid="{00000000-0005-0000-0000-0000A87A0000}"/>
    <cellStyle name="Normal 2 3 2 3 5 12 2" xfId="30016" xr:uid="{00000000-0005-0000-0000-0000A97A0000}"/>
    <cellStyle name="Normal 2 3 2 3 5 13" xfId="30017" xr:uid="{00000000-0005-0000-0000-0000AA7A0000}"/>
    <cellStyle name="Normal 2 3 2 3 5 13 2" xfId="30018" xr:uid="{00000000-0005-0000-0000-0000AB7A0000}"/>
    <cellStyle name="Normal 2 3 2 3 5 14" xfId="30019" xr:uid="{00000000-0005-0000-0000-0000AC7A0000}"/>
    <cellStyle name="Normal 2 3 2 3 5 14 2" xfId="30020" xr:uid="{00000000-0005-0000-0000-0000AD7A0000}"/>
    <cellStyle name="Normal 2 3 2 3 5 15" xfId="30021" xr:uid="{00000000-0005-0000-0000-0000AE7A0000}"/>
    <cellStyle name="Normal 2 3 2 3 5 15 2" xfId="30022" xr:uid="{00000000-0005-0000-0000-0000AF7A0000}"/>
    <cellStyle name="Normal 2 3 2 3 5 16" xfId="30023" xr:uid="{00000000-0005-0000-0000-0000B07A0000}"/>
    <cellStyle name="Normal 2 3 2 3 5 16 2" xfId="30024" xr:uid="{00000000-0005-0000-0000-0000B17A0000}"/>
    <cellStyle name="Normal 2 3 2 3 5 17" xfId="30025" xr:uid="{00000000-0005-0000-0000-0000B27A0000}"/>
    <cellStyle name="Normal 2 3 2 3 5 17 2" xfId="30026" xr:uid="{00000000-0005-0000-0000-0000B37A0000}"/>
    <cellStyle name="Normal 2 3 2 3 5 18" xfId="30027" xr:uid="{00000000-0005-0000-0000-0000B47A0000}"/>
    <cellStyle name="Normal 2 3 2 3 5 18 2" xfId="30028" xr:uid="{00000000-0005-0000-0000-0000B57A0000}"/>
    <cellStyle name="Normal 2 3 2 3 5 19" xfId="30029" xr:uid="{00000000-0005-0000-0000-0000B67A0000}"/>
    <cellStyle name="Normal 2 3 2 3 5 19 2" xfId="30030" xr:uid="{00000000-0005-0000-0000-0000B77A0000}"/>
    <cellStyle name="Normal 2 3 2 3 5 2" xfId="30031" xr:uid="{00000000-0005-0000-0000-0000B87A0000}"/>
    <cellStyle name="Normal 2 3 2 3 5 2 2" xfId="30032" xr:uid="{00000000-0005-0000-0000-0000B97A0000}"/>
    <cellStyle name="Normal 2 3 2 3 5 20" xfId="30033" xr:uid="{00000000-0005-0000-0000-0000BA7A0000}"/>
    <cellStyle name="Normal 2 3 2 3 5 20 2" xfId="30034" xr:uid="{00000000-0005-0000-0000-0000BB7A0000}"/>
    <cellStyle name="Normal 2 3 2 3 5 21" xfId="30035" xr:uid="{00000000-0005-0000-0000-0000BC7A0000}"/>
    <cellStyle name="Normal 2 3 2 3 5 21 2" xfId="30036" xr:uid="{00000000-0005-0000-0000-0000BD7A0000}"/>
    <cellStyle name="Normal 2 3 2 3 5 22" xfId="30037" xr:uid="{00000000-0005-0000-0000-0000BE7A0000}"/>
    <cellStyle name="Normal 2 3 2 3 5 3" xfId="30038" xr:uid="{00000000-0005-0000-0000-0000BF7A0000}"/>
    <cellStyle name="Normal 2 3 2 3 5 3 2" xfId="30039" xr:uid="{00000000-0005-0000-0000-0000C07A0000}"/>
    <cellStyle name="Normal 2 3 2 3 5 4" xfId="30040" xr:uid="{00000000-0005-0000-0000-0000C17A0000}"/>
    <cellStyle name="Normal 2 3 2 3 5 4 2" xfId="30041" xr:uid="{00000000-0005-0000-0000-0000C27A0000}"/>
    <cellStyle name="Normal 2 3 2 3 5 5" xfId="30042" xr:uid="{00000000-0005-0000-0000-0000C37A0000}"/>
    <cellStyle name="Normal 2 3 2 3 5 5 2" xfId="30043" xr:uid="{00000000-0005-0000-0000-0000C47A0000}"/>
    <cellStyle name="Normal 2 3 2 3 5 6" xfId="30044" xr:uid="{00000000-0005-0000-0000-0000C57A0000}"/>
    <cellStyle name="Normal 2 3 2 3 5 6 2" xfId="30045" xr:uid="{00000000-0005-0000-0000-0000C67A0000}"/>
    <cellStyle name="Normal 2 3 2 3 5 7" xfId="30046" xr:uid="{00000000-0005-0000-0000-0000C77A0000}"/>
    <cellStyle name="Normal 2 3 2 3 5 7 2" xfId="30047" xr:uid="{00000000-0005-0000-0000-0000C87A0000}"/>
    <cellStyle name="Normal 2 3 2 3 5 8" xfId="30048" xr:uid="{00000000-0005-0000-0000-0000C97A0000}"/>
    <cellStyle name="Normal 2 3 2 3 5 8 2" xfId="30049" xr:uid="{00000000-0005-0000-0000-0000CA7A0000}"/>
    <cellStyle name="Normal 2 3 2 3 5 9" xfId="30050" xr:uid="{00000000-0005-0000-0000-0000CB7A0000}"/>
    <cellStyle name="Normal 2 3 2 3 5 9 2" xfId="30051" xr:uid="{00000000-0005-0000-0000-0000CC7A0000}"/>
    <cellStyle name="Normal 2 3 2 3 6" xfId="30052" xr:uid="{00000000-0005-0000-0000-0000CD7A0000}"/>
    <cellStyle name="Normal 2 3 2 3 6 10" xfId="30053" xr:uid="{00000000-0005-0000-0000-0000CE7A0000}"/>
    <cellStyle name="Normal 2 3 2 3 6 10 2" xfId="30054" xr:uid="{00000000-0005-0000-0000-0000CF7A0000}"/>
    <cellStyle name="Normal 2 3 2 3 6 11" xfId="30055" xr:uid="{00000000-0005-0000-0000-0000D07A0000}"/>
    <cellStyle name="Normal 2 3 2 3 6 11 2" xfId="30056" xr:uid="{00000000-0005-0000-0000-0000D17A0000}"/>
    <cellStyle name="Normal 2 3 2 3 6 12" xfId="30057" xr:uid="{00000000-0005-0000-0000-0000D27A0000}"/>
    <cellStyle name="Normal 2 3 2 3 6 12 2" xfId="30058" xr:uid="{00000000-0005-0000-0000-0000D37A0000}"/>
    <cellStyle name="Normal 2 3 2 3 6 13" xfId="30059" xr:uid="{00000000-0005-0000-0000-0000D47A0000}"/>
    <cellStyle name="Normal 2 3 2 3 6 13 2" xfId="30060" xr:uid="{00000000-0005-0000-0000-0000D57A0000}"/>
    <cellStyle name="Normal 2 3 2 3 6 14" xfId="30061" xr:uid="{00000000-0005-0000-0000-0000D67A0000}"/>
    <cellStyle name="Normal 2 3 2 3 6 14 2" xfId="30062" xr:uid="{00000000-0005-0000-0000-0000D77A0000}"/>
    <cellStyle name="Normal 2 3 2 3 6 15" xfId="30063" xr:uid="{00000000-0005-0000-0000-0000D87A0000}"/>
    <cellStyle name="Normal 2 3 2 3 6 15 2" xfId="30064" xr:uid="{00000000-0005-0000-0000-0000D97A0000}"/>
    <cellStyle name="Normal 2 3 2 3 6 16" xfId="30065" xr:uid="{00000000-0005-0000-0000-0000DA7A0000}"/>
    <cellStyle name="Normal 2 3 2 3 6 16 2" xfId="30066" xr:uid="{00000000-0005-0000-0000-0000DB7A0000}"/>
    <cellStyle name="Normal 2 3 2 3 6 17" xfId="30067" xr:uid="{00000000-0005-0000-0000-0000DC7A0000}"/>
    <cellStyle name="Normal 2 3 2 3 6 17 2" xfId="30068" xr:uid="{00000000-0005-0000-0000-0000DD7A0000}"/>
    <cellStyle name="Normal 2 3 2 3 6 18" xfId="30069" xr:uid="{00000000-0005-0000-0000-0000DE7A0000}"/>
    <cellStyle name="Normal 2 3 2 3 6 18 2" xfId="30070" xr:uid="{00000000-0005-0000-0000-0000DF7A0000}"/>
    <cellStyle name="Normal 2 3 2 3 6 19" xfId="30071" xr:uid="{00000000-0005-0000-0000-0000E07A0000}"/>
    <cellStyle name="Normal 2 3 2 3 6 19 2" xfId="30072" xr:uid="{00000000-0005-0000-0000-0000E17A0000}"/>
    <cellStyle name="Normal 2 3 2 3 6 2" xfId="30073" xr:uid="{00000000-0005-0000-0000-0000E27A0000}"/>
    <cellStyle name="Normal 2 3 2 3 6 2 2" xfId="30074" xr:uid="{00000000-0005-0000-0000-0000E37A0000}"/>
    <cellStyle name="Normal 2 3 2 3 6 20" xfId="30075" xr:uid="{00000000-0005-0000-0000-0000E47A0000}"/>
    <cellStyle name="Normal 2 3 2 3 6 20 2" xfId="30076" xr:uid="{00000000-0005-0000-0000-0000E57A0000}"/>
    <cellStyle name="Normal 2 3 2 3 6 21" xfId="30077" xr:uid="{00000000-0005-0000-0000-0000E67A0000}"/>
    <cellStyle name="Normal 2 3 2 3 6 21 2" xfId="30078" xr:uid="{00000000-0005-0000-0000-0000E77A0000}"/>
    <cellStyle name="Normal 2 3 2 3 6 22" xfId="30079" xr:uid="{00000000-0005-0000-0000-0000E87A0000}"/>
    <cellStyle name="Normal 2 3 2 3 6 3" xfId="30080" xr:uid="{00000000-0005-0000-0000-0000E97A0000}"/>
    <cellStyle name="Normal 2 3 2 3 6 3 2" xfId="30081" xr:uid="{00000000-0005-0000-0000-0000EA7A0000}"/>
    <cellStyle name="Normal 2 3 2 3 6 4" xfId="30082" xr:uid="{00000000-0005-0000-0000-0000EB7A0000}"/>
    <cellStyle name="Normal 2 3 2 3 6 4 2" xfId="30083" xr:uid="{00000000-0005-0000-0000-0000EC7A0000}"/>
    <cellStyle name="Normal 2 3 2 3 6 5" xfId="30084" xr:uid="{00000000-0005-0000-0000-0000ED7A0000}"/>
    <cellStyle name="Normal 2 3 2 3 6 5 2" xfId="30085" xr:uid="{00000000-0005-0000-0000-0000EE7A0000}"/>
    <cellStyle name="Normal 2 3 2 3 6 6" xfId="30086" xr:uid="{00000000-0005-0000-0000-0000EF7A0000}"/>
    <cellStyle name="Normal 2 3 2 3 6 6 2" xfId="30087" xr:uid="{00000000-0005-0000-0000-0000F07A0000}"/>
    <cellStyle name="Normal 2 3 2 3 6 7" xfId="30088" xr:uid="{00000000-0005-0000-0000-0000F17A0000}"/>
    <cellStyle name="Normal 2 3 2 3 6 7 2" xfId="30089" xr:uid="{00000000-0005-0000-0000-0000F27A0000}"/>
    <cellStyle name="Normal 2 3 2 3 6 8" xfId="30090" xr:uid="{00000000-0005-0000-0000-0000F37A0000}"/>
    <cellStyle name="Normal 2 3 2 3 6 8 2" xfId="30091" xr:uid="{00000000-0005-0000-0000-0000F47A0000}"/>
    <cellStyle name="Normal 2 3 2 3 6 9" xfId="30092" xr:uid="{00000000-0005-0000-0000-0000F57A0000}"/>
    <cellStyle name="Normal 2 3 2 3 6 9 2" xfId="30093" xr:uid="{00000000-0005-0000-0000-0000F67A0000}"/>
    <cellStyle name="Normal 2 3 2 3 7" xfId="30094" xr:uid="{00000000-0005-0000-0000-0000F77A0000}"/>
    <cellStyle name="Normal 2 3 2 3 7 2" xfId="30095" xr:uid="{00000000-0005-0000-0000-0000F87A0000}"/>
    <cellStyle name="Normal 2 3 2 3 8" xfId="30096" xr:uid="{00000000-0005-0000-0000-0000F97A0000}"/>
    <cellStyle name="Normal 2 3 2 3 8 2" xfId="30097" xr:uid="{00000000-0005-0000-0000-0000FA7A0000}"/>
    <cellStyle name="Normal 2 3 2 3 9" xfId="30098" xr:uid="{00000000-0005-0000-0000-0000FB7A0000}"/>
    <cellStyle name="Normal 2 3 2 3 9 2" xfId="30099" xr:uid="{00000000-0005-0000-0000-0000FC7A0000}"/>
    <cellStyle name="Normal 2 3 2 4" xfId="30100" xr:uid="{00000000-0005-0000-0000-0000FD7A0000}"/>
    <cellStyle name="Normal 2 3 2 4 10" xfId="30101" xr:uid="{00000000-0005-0000-0000-0000FE7A0000}"/>
    <cellStyle name="Normal 2 3 2 4 10 2" xfId="30102" xr:uid="{00000000-0005-0000-0000-0000FF7A0000}"/>
    <cellStyle name="Normal 2 3 2 4 11" xfId="30103" xr:uid="{00000000-0005-0000-0000-0000007B0000}"/>
    <cellStyle name="Normal 2 3 2 4 11 2" xfId="30104" xr:uid="{00000000-0005-0000-0000-0000017B0000}"/>
    <cellStyle name="Normal 2 3 2 4 12" xfId="30105" xr:uid="{00000000-0005-0000-0000-0000027B0000}"/>
    <cellStyle name="Normal 2 3 2 4 12 2" xfId="30106" xr:uid="{00000000-0005-0000-0000-0000037B0000}"/>
    <cellStyle name="Normal 2 3 2 4 13" xfId="30107" xr:uid="{00000000-0005-0000-0000-0000047B0000}"/>
    <cellStyle name="Normal 2 3 2 4 13 2" xfId="30108" xr:uid="{00000000-0005-0000-0000-0000057B0000}"/>
    <cellStyle name="Normal 2 3 2 4 14" xfId="30109" xr:uid="{00000000-0005-0000-0000-0000067B0000}"/>
    <cellStyle name="Normal 2 3 2 4 14 2" xfId="30110" xr:uid="{00000000-0005-0000-0000-0000077B0000}"/>
    <cellStyle name="Normal 2 3 2 4 15" xfId="30111" xr:uid="{00000000-0005-0000-0000-0000087B0000}"/>
    <cellStyle name="Normal 2 3 2 4 15 2" xfId="30112" xr:uid="{00000000-0005-0000-0000-0000097B0000}"/>
    <cellStyle name="Normal 2 3 2 4 16" xfId="30113" xr:uid="{00000000-0005-0000-0000-00000A7B0000}"/>
    <cellStyle name="Normal 2 3 2 4 16 2" xfId="30114" xr:uid="{00000000-0005-0000-0000-00000B7B0000}"/>
    <cellStyle name="Normal 2 3 2 4 17" xfId="30115" xr:uid="{00000000-0005-0000-0000-00000C7B0000}"/>
    <cellStyle name="Normal 2 3 2 4 17 2" xfId="30116" xr:uid="{00000000-0005-0000-0000-00000D7B0000}"/>
    <cellStyle name="Normal 2 3 2 4 18" xfId="30117" xr:uid="{00000000-0005-0000-0000-00000E7B0000}"/>
    <cellStyle name="Normal 2 3 2 4 18 2" xfId="30118" xr:uid="{00000000-0005-0000-0000-00000F7B0000}"/>
    <cellStyle name="Normal 2 3 2 4 19" xfId="30119" xr:uid="{00000000-0005-0000-0000-0000107B0000}"/>
    <cellStyle name="Normal 2 3 2 4 19 2" xfId="30120" xr:uid="{00000000-0005-0000-0000-0000117B0000}"/>
    <cellStyle name="Normal 2 3 2 4 2" xfId="30121" xr:uid="{00000000-0005-0000-0000-0000127B0000}"/>
    <cellStyle name="Normal 2 3 2 4 2 10" xfId="30122" xr:uid="{00000000-0005-0000-0000-0000137B0000}"/>
    <cellStyle name="Normal 2 3 2 4 2 10 2" xfId="30123" xr:uid="{00000000-0005-0000-0000-0000147B0000}"/>
    <cellStyle name="Normal 2 3 2 4 2 11" xfId="30124" xr:uid="{00000000-0005-0000-0000-0000157B0000}"/>
    <cellStyle name="Normal 2 3 2 4 2 11 2" xfId="30125" xr:uid="{00000000-0005-0000-0000-0000167B0000}"/>
    <cellStyle name="Normal 2 3 2 4 2 12" xfId="30126" xr:uid="{00000000-0005-0000-0000-0000177B0000}"/>
    <cellStyle name="Normal 2 3 2 4 2 12 2" xfId="30127" xr:uid="{00000000-0005-0000-0000-0000187B0000}"/>
    <cellStyle name="Normal 2 3 2 4 2 13" xfId="30128" xr:uid="{00000000-0005-0000-0000-0000197B0000}"/>
    <cellStyle name="Normal 2 3 2 4 2 13 2" xfId="30129" xr:uid="{00000000-0005-0000-0000-00001A7B0000}"/>
    <cellStyle name="Normal 2 3 2 4 2 14" xfId="30130" xr:uid="{00000000-0005-0000-0000-00001B7B0000}"/>
    <cellStyle name="Normal 2 3 2 4 2 14 2" xfId="30131" xr:uid="{00000000-0005-0000-0000-00001C7B0000}"/>
    <cellStyle name="Normal 2 3 2 4 2 15" xfId="30132" xr:uid="{00000000-0005-0000-0000-00001D7B0000}"/>
    <cellStyle name="Normal 2 3 2 4 2 15 2" xfId="30133" xr:uid="{00000000-0005-0000-0000-00001E7B0000}"/>
    <cellStyle name="Normal 2 3 2 4 2 16" xfId="30134" xr:uid="{00000000-0005-0000-0000-00001F7B0000}"/>
    <cellStyle name="Normal 2 3 2 4 2 16 2" xfId="30135" xr:uid="{00000000-0005-0000-0000-0000207B0000}"/>
    <cellStyle name="Normal 2 3 2 4 2 17" xfId="30136" xr:uid="{00000000-0005-0000-0000-0000217B0000}"/>
    <cellStyle name="Normal 2 3 2 4 2 17 2" xfId="30137" xr:uid="{00000000-0005-0000-0000-0000227B0000}"/>
    <cellStyle name="Normal 2 3 2 4 2 18" xfId="30138" xr:uid="{00000000-0005-0000-0000-0000237B0000}"/>
    <cellStyle name="Normal 2 3 2 4 2 18 2" xfId="30139" xr:uid="{00000000-0005-0000-0000-0000247B0000}"/>
    <cellStyle name="Normal 2 3 2 4 2 19" xfId="30140" xr:uid="{00000000-0005-0000-0000-0000257B0000}"/>
    <cellStyle name="Normal 2 3 2 4 2 19 2" xfId="30141" xr:uid="{00000000-0005-0000-0000-0000267B0000}"/>
    <cellStyle name="Normal 2 3 2 4 2 2" xfId="30142" xr:uid="{00000000-0005-0000-0000-0000277B0000}"/>
    <cellStyle name="Normal 2 3 2 4 2 2 2" xfId="30143" xr:uid="{00000000-0005-0000-0000-0000287B0000}"/>
    <cellStyle name="Normal 2 3 2 4 2 20" xfId="30144" xr:uid="{00000000-0005-0000-0000-0000297B0000}"/>
    <cellStyle name="Normal 2 3 2 4 2 20 2" xfId="30145" xr:uid="{00000000-0005-0000-0000-00002A7B0000}"/>
    <cellStyle name="Normal 2 3 2 4 2 21" xfId="30146" xr:uid="{00000000-0005-0000-0000-00002B7B0000}"/>
    <cellStyle name="Normal 2 3 2 4 2 21 2" xfId="30147" xr:uid="{00000000-0005-0000-0000-00002C7B0000}"/>
    <cellStyle name="Normal 2 3 2 4 2 22" xfId="30148" xr:uid="{00000000-0005-0000-0000-00002D7B0000}"/>
    <cellStyle name="Normal 2 3 2 4 2 3" xfId="30149" xr:uid="{00000000-0005-0000-0000-00002E7B0000}"/>
    <cellStyle name="Normal 2 3 2 4 2 3 2" xfId="30150" xr:uid="{00000000-0005-0000-0000-00002F7B0000}"/>
    <cellStyle name="Normal 2 3 2 4 2 4" xfId="30151" xr:uid="{00000000-0005-0000-0000-0000307B0000}"/>
    <cellStyle name="Normal 2 3 2 4 2 4 2" xfId="30152" xr:uid="{00000000-0005-0000-0000-0000317B0000}"/>
    <cellStyle name="Normal 2 3 2 4 2 5" xfId="30153" xr:uid="{00000000-0005-0000-0000-0000327B0000}"/>
    <cellStyle name="Normal 2 3 2 4 2 5 2" xfId="30154" xr:uid="{00000000-0005-0000-0000-0000337B0000}"/>
    <cellStyle name="Normal 2 3 2 4 2 6" xfId="30155" xr:uid="{00000000-0005-0000-0000-0000347B0000}"/>
    <cellStyle name="Normal 2 3 2 4 2 6 2" xfId="30156" xr:uid="{00000000-0005-0000-0000-0000357B0000}"/>
    <cellStyle name="Normal 2 3 2 4 2 7" xfId="30157" xr:uid="{00000000-0005-0000-0000-0000367B0000}"/>
    <cellStyle name="Normal 2 3 2 4 2 7 2" xfId="30158" xr:uid="{00000000-0005-0000-0000-0000377B0000}"/>
    <cellStyle name="Normal 2 3 2 4 2 8" xfId="30159" xr:uid="{00000000-0005-0000-0000-0000387B0000}"/>
    <cellStyle name="Normal 2 3 2 4 2 8 2" xfId="30160" xr:uid="{00000000-0005-0000-0000-0000397B0000}"/>
    <cellStyle name="Normal 2 3 2 4 2 9" xfId="30161" xr:uid="{00000000-0005-0000-0000-00003A7B0000}"/>
    <cellStyle name="Normal 2 3 2 4 2 9 2" xfId="30162" xr:uid="{00000000-0005-0000-0000-00003B7B0000}"/>
    <cellStyle name="Normal 2 3 2 4 20" xfId="30163" xr:uid="{00000000-0005-0000-0000-00003C7B0000}"/>
    <cellStyle name="Normal 2 3 2 4 20 2" xfId="30164" xr:uid="{00000000-0005-0000-0000-00003D7B0000}"/>
    <cellStyle name="Normal 2 3 2 4 21" xfId="30165" xr:uid="{00000000-0005-0000-0000-00003E7B0000}"/>
    <cellStyle name="Normal 2 3 2 4 21 2" xfId="30166" xr:uid="{00000000-0005-0000-0000-00003F7B0000}"/>
    <cellStyle name="Normal 2 3 2 4 22" xfId="30167" xr:uid="{00000000-0005-0000-0000-0000407B0000}"/>
    <cellStyle name="Normal 2 3 2 4 22 2" xfId="30168" xr:uid="{00000000-0005-0000-0000-0000417B0000}"/>
    <cellStyle name="Normal 2 3 2 4 23" xfId="30169" xr:uid="{00000000-0005-0000-0000-0000427B0000}"/>
    <cellStyle name="Normal 2 3 2 4 23 2" xfId="30170" xr:uid="{00000000-0005-0000-0000-0000437B0000}"/>
    <cellStyle name="Normal 2 3 2 4 24" xfId="30171" xr:uid="{00000000-0005-0000-0000-0000447B0000}"/>
    <cellStyle name="Normal 2 3 2 4 3" xfId="30172" xr:uid="{00000000-0005-0000-0000-0000457B0000}"/>
    <cellStyle name="Normal 2 3 2 4 3 10" xfId="30173" xr:uid="{00000000-0005-0000-0000-0000467B0000}"/>
    <cellStyle name="Normal 2 3 2 4 3 10 2" xfId="30174" xr:uid="{00000000-0005-0000-0000-0000477B0000}"/>
    <cellStyle name="Normal 2 3 2 4 3 11" xfId="30175" xr:uid="{00000000-0005-0000-0000-0000487B0000}"/>
    <cellStyle name="Normal 2 3 2 4 3 11 2" xfId="30176" xr:uid="{00000000-0005-0000-0000-0000497B0000}"/>
    <cellStyle name="Normal 2 3 2 4 3 12" xfId="30177" xr:uid="{00000000-0005-0000-0000-00004A7B0000}"/>
    <cellStyle name="Normal 2 3 2 4 3 12 2" xfId="30178" xr:uid="{00000000-0005-0000-0000-00004B7B0000}"/>
    <cellStyle name="Normal 2 3 2 4 3 13" xfId="30179" xr:uid="{00000000-0005-0000-0000-00004C7B0000}"/>
    <cellStyle name="Normal 2 3 2 4 3 13 2" xfId="30180" xr:uid="{00000000-0005-0000-0000-00004D7B0000}"/>
    <cellStyle name="Normal 2 3 2 4 3 14" xfId="30181" xr:uid="{00000000-0005-0000-0000-00004E7B0000}"/>
    <cellStyle name="Normal 2 3 2 4 3 14 2" xfId="30182" xr:uid="{00000000-0005-0000-0000-00004F7B0000}"/>
    <cellStyle name="Normal 2 3 2 4 3 15" xfId="30183" xr:uid="{00000000-0005-0000-0000-0000507B0000}"/>
    <cellStyle name="Normal 2 3 2 4 3 15 2" xfId="30184" xr:uid="{00000000-0005-0000-0000-0000517B0000}"/>
    <cellStyle name="Normal 2 3 2 4 3 16" xfId="30185" xr:uid="{00000000-0005-0000-0000-0000527B0000}"/>
    <cellStyle name="Normal 2 3 2 4 3 16 2" xfId="30186" xr:uid="{00000000-0005-0000-0000-0000537B0000}"/>
    <cellStyle name="Normal 2 3 2 4 3 17" xfId="30187" xr:uid="{00000000-0005-0000-0000-0000547B0000}"/>
    <cellStyle name="Normal 2 3 2 4 3 17 2" xfId="30188" xr:uid="{00000000-0005-0000-0000-0000557B0000}"/>
    <cellStyle name="Normal 2 3 2 4 3 18" xfId="30189" xr:uid="{00000000-0005-0000-0000-0000567B0000}"/>
    <cellStyle name="Normal 2 3 2 4 3 18 2" xfId="30190" xr:uid="{00000000-0005-0000-0000-0000577B0000}"/>
    <cellStyle name="Normal 2 3 2 4 3 19" xfId="30191" xr:uid="{00000000-0005-0000-0000-0000587B0000}"/>
    <cellStyle name="Normal 2 3 2 4 3 19 2" xfId="30192" xr:uid="{00000000-0005-0000-0000-0000597B0000}"/>
    <cellStyle name="Normal 2 3 2 4 3 2" xfId="30193" xr:uid="{00000000-0005-0000-0000-00005A7B0000}"/>
    <cellStyle name="Normal 2 3 2 4 3 2 2" xfId="30194" xr:uid="{00000000-0005-0000-0000-00005B7B0000}"/>
    <cellStyle name="Normal 2 3 2 4 3 20" xfId="30195" xr:uid="{00000000-0005-0000-0000-00005C7B0000}"/>
    <cellStyle name="Normal 2 3 2 4 3 20 2" xfId="30196" xr:uid="{00000000-0005-0000-0000-00005D7B0000}"/>
    <cellStyle name="Normal 2 3 2 4 3 21" xfId="30197" xr:uid="{00000000-0005-0000-0000-00005E7B0000}"/>
    <cellStyle name="Normal 2 3 2 4 3 21 2" xfId="30198" xr:uid="{00000000-0005-0000-0000-00005F7B0000}"/>
    <cellStyle name="Normal 2 3 2 4 3 22" xfId="30199" xr:uid="{00000000-0005-0000-0000-0000607B0000}"/>
    <cellStyle name="Normal 2 3 2 4 3 3" xfId="30200" xr:uid="{00000000-0005-0000-0000-0000617B0000}"/>
    <cellStyle name="Normal 2 3 2 4 3 3 2" xfId="30201" xr:uid="{00000000-0005-0000-0000-0000627B0000}"/>
    <cellStyle name="Normal 2 3 2 4 3 4" xfId="30202" xr:uid="{00000000-0005-0000-0000-0000637B0000}"/>
    <cellStyle name="Normal 2 3 2 4 3 4 2" xfId="30203" xr:uid="{00000000-0005-0000-0000-0000647B0000}"/>
    <cellStyle name="Normal 2 3 2 4 3 5" xfId="30204" xr:uid="{00000000-0005-0000-0000-0000657B0000}"/>
    <cellStyle name="Normal 2 3 2 4 3 5 2" xfId="30205" xr:uid="{00000000-0005-0000-0000-0000667B0000}"/>
    <cellStyle name="Normal 2 3 2 4 3 6" xfId="30206" xr:uid="{00000000-0005-0000-0000-0000677B0000}"/>
    <cellStyle name="Normal 2 3 2 4 3 6 2" xfId="30207" xr:uid="{00000000-0005-0000-0000-0000687B0000}"/>
    <cellStyle name="Normal 2 3 2 4 3 7" xfId="30208" xr:uid="{00000000-0005-0000-0000-0000697B0000}"/>
    <cellStyle name="Normal 2 3 2 4 3 7 2" xfId="30209" xr:uid="{00000000-0005-0000-0000-00006A7B0000}"/>
    <cellStyle name="Normal 2 3 2 4 3 8" xfId="30210" xr:uid="{00000000-0005-0000-0000-00006B7B0000}"/>
    <cellStyle name="Normal 2 3 2 4 3 8 2" xfId="30211" xr:uid="{00000000-0005-0000-0000-00006C7B0000}"/>
    <cellStyle name="Normal 2 3 2 4 3 9" xfId="30212" xr:uid="{00000000-0005-0000-0000-00006D7B0000}"/>
    <cellStyle name="Normal 2 3 2 4 3 9 2" xfId="30213" xr:uid="{00000000-0005-0000-0000-00006E7B0000}"/>
    <cellStyle name="Normal 2 3 2 4 4" xfId="30214" xr:uid="{00000000-0005-0000-0000-00006F7B0000}"/>
    <cellStyle name="Normal 2 3 2 4 4 2" xfId="30215" xr:uid="{00000000-0005-0000-0000-0000707B0000}"/>
    <cellStyle name="Normal 2 3 2 4 5" xfId="30216" xr:uid="{00000000-0005-0000-0000-0000717B0000}"/>
    <cellStyle name="Normal 2 3 2 4 5 2" xfId="30217" xr:uid="{00000000-0005-0000-0000-0000727B0000}"/>
    <cellStyle name="Normal 2 3 2 4 6" xfId="30218" xr:uid="{00000000-0005-0000-0000-0000737B0000}"/>
    <cellStyle name="Normal 2 3 2 4 6 2" xfId="30219" xr:uid="{00000000-0005-0000-0000-0000747B0000}"/>
    <cellStyle name="Normal 2 3 2 4 7" xfId="30220" xr:uid="{00000000-0005-0000-0000-0000757B0000}"/>
    <cellStyle name="Normal 2 3 2 4 7 2" xfId="30221" xr:uid="{00000000-0005-0000-0000-0000767B0000}"/>
    <cellStyle name="Normal 2 3 2 4 8" xfId="30222" xr:uid="{00000000-0005-0000-0000-0000777B0000}"/>
    <cellStyle name="Normal 2 3 2 4 8 2" xfId="30223" xr:uid="{00000000-0005-0000-0000-0000787B0000}"/>
    <cellStyle name="Normal 2 3 2 4 9" xfId="30224" xr:uid="{00000000-0005-0000-0000-0000797B0000}"/>
    <cellStyle name="Normal 2 3 2 4 9 2" xfId="30225" xr:uid="{00000000-0005-0000-0000-00007A7B0000}"/>
    <cellStyle name="Normal 2 3 2 5" xfId="30226" xr:uid="{00000000-0005-0000-0000-00007B7B0000}"/>
    <cellStyle name="Normal 2 3 2 5 10" xfId="30227" xr:uid="{00000000-0005-0000-0000-00007C7B0000}"/>
    <cellStyle name="Normal 2 3 2 5 10 2" xfId="30228" xr:uid="{00000000-0005-0000-0000-00007D7B0000}"/>
    <cellStyle name="Normal 2 3 2 5 11" xfId="30229" xr:uid="{00000000-0005-0000-0000-00007E7B0000}"/>
    <cellStyle name="Normal 2 3 2 5 11 2" xfId="30230" xr:uid="{00000000-0005-0000-0000-00007F7B0000}"/>
    <cellStyle name="Normal 2 3 2 5 12" xfId="30231" xr:uid="{00000000-0005-0000-0000-0000807B0000}"/>
    <cellStyle name="Normal 2 3 2 5 12 2" xfId="30232" xr:uid="{00000000-0005-0000-0000-0000817B0000}"/>
    <cellStyle name="Normal 2 3 2 5 13" xfId="30233" xr:uid="{00000000-0005-0000-0000-0000827B0000}"/>
    <cellStyle name="Normal 2 3 2 5 13 2" xfId="30234" xr:uid="{00000000-0005-0000-0000-0000837B0000}"/>
    <cellStyle name="Normal 2 3 2 5 14" xfId="30235" xr:uid="{00000000-0005-0000-0000-0000847B0000}"/>
    <cellStyle name="Normal 2 3 2 5 14 2" xfId="30236" xr:uid="{00000000-0005-0000-0000-0000857B0000}"/>
    <cellStyle name="Normal 2 3 2 5 15" xfId="30237" xr:uid="{00000000-0005-0000-0000-0000867B0000}"/>
    <cellStyle name="Normal 2 3 2 5 15 2" xfId="30238" xr:uid="{00000000-0005-0000-0000-0000877B0000}"/>
    <cellStyle name="Normal 2 3 2 5 16" xfId="30239" xr:uid="{00000000-0005-0000-0000-0000887B0000}"/>
    <cellStyle name="Normal 2 3 2 5 16 2" xfId="30240" xr:uid="{00000000-0005-0000-0000-0000897B0000}"/>
    <cellStyle name="Normal 2 3 2 5 17" xfId="30241" xr:uid="{00000000-0005-0000-0000-00008A7B0000}"/>
    <cellStyle name="Normal 2 3 2 5 17 2" xfId="30242" xr:uid="{00000000-0005-0000-0000-00008B7B0000}"/>
    <cellStyle name="Normal 2 3 2 5 18" xfId="30243" xr:uid="{00000000-0005-0000-0000-00008C7B0000}"/>
    <cellStyle name="Normal 2 3 2 5 18 2" xfId="30244" xr:uid="{00000000-0005-0000-0000-00008D7B0000}"/>
    <cellStyle name="Normal 2 3 2 5 19" xfId="30245" xr:uid="{00000000-0005-0000-0000-00008E7B0000}"/>
    <cellStyle name="Normal 2 3 2 5 19 2" xfId="30246" xr:uid="{00000000-0005-0000-0000-00008F7B0000}"/>
    <cellStyle name="Normal 2 3 2 5 2" xfId="30247" xr:uid="{00000000-0005-0000-0000-0000907B0000}"/>
    <cellStyle name="Normal 2 3 2 5 2 10" xfId="30248" xr:uid="{00000000-0005-0000-0000-0000917B0000}"/>
    <cellStyle name="Normal 2 3 2 5 2 10 2" xfId="30249" xr:uid="{00000000-0005-0000-0000-0000927B0000}"/>
    <cellStyle name="Normal 2 3 2 5 2 11" xfId="30250" xr:uid="{00000000-0005-0000-0000-0000937B0000}"/>
    <cellStyle name="Normal 2 3 2 5 2 11 2" xfId="30251" xr:uid="{00000000-0005-0000-0000-0000947B0000}"/>
    <cellStyle name="Normal 2 3 2 5 2 12" xfId="30252" xr:uid="{00000000-0005-0000-0000-0000957B0000}"/>
    <cellStyle name="Normal 2 3 2 5 2 12 2" xfId="30253" xr:uid="{00000000-0005-0000-0000-0000967B0000}"/>
    <cellStyle name="Normal 2 3 2 5 2 13" xfId="30254" xr:uid="{00000000-0005-0000-0000-0000977B0000}"/>
    <cellStyle name="Normal 2 3 2 5 2 13 2" xfId="30255" xr:uid="{00000000-0005-0000-0000-0000987B0000}"/>
    <cellStyle name="Normal 2 3 2 5 2 14" xfId="30256" xr:uid="{00000000-0005-0000-0000-0000997B0000}"/>
    <cellStyle name="Normal 2 3 2 5 2 14 2" xfId="30257" xr:uid="{00000000-0005-0000-0000-00009A7B0000}"/>
    <cellStyle name="Normal 2 3 2 5 2 15" xfId="30258" xr:uid="{00000000-0005-0000-0000-00009B7B0000}"/>
    <cellStyle name="Normal 2 3 2 5 2 15 2" xfId="30259" xr:uid="{00000000-0005-0000-0000-00009C7B0000}"/>
    <cellStyle name="Normal 2 3 2 5 2 16" xfId="30260" xr:uid="{00000000-0005-0000-0000-00009D7B0000}"/>
    <cellStyle name="Normal 2 3 2 5 2 16 2" xfId="30261" xr:uid="{00000000-0005-0000-0000-00009E7B0000}"/>
    <cellStyle name="Normal 2 3 2 5 2 17" xfId="30262" xr:uid="{00000000-0005-0000-0000-00009F7B0000}"/>
    <cellStyle name="Normal 2 3 2 5 2 17 2" xfId="30263" xr:uid="{00000000-0005-0000-0000-0000A07B0000}"/>
    <cellStyle name="Normal 2 3 2 5 2 18" xfId="30264" xr:uid="{00000000-0005-0000-0000-0000A17B0000}"/>
    <cellStyle name="Normal 2 3 2 5 2 18 2" xfId="30265" xr:uid="{00000000-0005-0000-0000-0000A27B0000}"/>
    <cellStyle name="Normal 2 3 2 5 2 19" xfId="30266" xr:uid="{00000000-0005-0000-0000-0000A37B0000}"/>
    <cellStyle name="Normal 2 3 2 5 2 19 2" xfId="30267" xr:uid="{00000000-0005-0000-0000-0000A47B0000}"/>
    <cellStyle name="Normal 2 3 2 5 2 2" xfId="30268" xr:uid="{00000000-0005-0000-0000-0000A57B0000}"/>
    <cellStyle name="Normal 2 3 2 5 2 2 2" xfId="30269" xr:uid="{00000000-0005-0000-0000-0000A67B0000}"/>
    <cellStyle name="Normal 2 3 2 5 2 20" xfId="30270" xr:uid="{00000000-0005-0000-0000-0000A77B0000}"/>
    <cellStyle name="Normal 2 3 2 5 2 20 2" xfId="30271" xr:uid="{00000000-0005-0000-0000-0000A87B0000}"/>
    <cellStyle name="Normal 2 3 2 5 2 21" xfId="30272" xr:uid="{00000000-0005-0000-0000-0000A97B0000}"/>
    <cellStyle name="Normal 2 3 2 5 2 21 2" xfId="30273" xr:uid="{00000000-0005-0000-0000-0000AA7B0000}"/>
    <cellStyle name="Normal 2 3 2 5 2 22" xfId="30274" xr:uid="{00000000-0005-0000-0000-0000AB7B0000}"/>
    <cellStyle name="Normal 2 3 2 5 2 3" xfId="30275" xr:uid="{00000000-0005-0000-0000-0000AC7B0000}"/>
    <cellStyle name="Normal 2 3 2 5 2 3 2" xfId="30276" xr:uid="{00000000-0005-0000-0000-0000AD7B0000}"/>
    <cellStyle name="Normal 2 3 2 5 2 4" xfId="30277" xr:uid="{00000000-0005-0000-0000-0000AE7B0000}"/>
    <cellStyle name="Normal 2 3 2 5 2 4 2" xfId="30278" xr:uid="{00000000-0005-0000-0000-0000AF7B0000}"/>
    <cellStyle name="Normal 2 3 2 5 2 5" xfId="30279" xr:uid="{00000000-0005-0000-0000-0000B07B0000}"/>
    <cellStyle name="Normal 2 3 2 5 2 5 2" xfId="30280" xr:uid="{00000000-0005-0000-0000-0000B17B0000}"/>
    <cellStyle name="Normal 2 3 2 5 2 6" xfId="30281" xr:uid="{00000000-0005-0000-0000-0000B27B0000}"/>
    <cellStyle name="Normal 2 3 2 5 2 6 2" xfId="30282" xr:uid="{00000000-0005-0000-0000-0000B37B0000}"/>
    <cellStyle name="Normal 2 3 2 5 2 7" xfId="30283" xr:uid="{00000000-0005-0000-0000-0000B47B0000}"/>
    <cellStyle name="Normal 2 3 2 5 2 7 2" xfId="30284" xr:uid="{00000000-0005-0000-0000-0000B57B0000}"/>
    <cellStyle name="Normal 2 3 2 5 2 8" xfId="30285" xr:uid="{00000000-0005-0000-0000-0000B67B0000}"/>
    <cellStyle name="Normal 2 3 2 5 2 8 2" xfId="30286" xr:uid="{00000000-0005-0000-0000-0000B77B0000}"/>
    <cellStyle name="Normal 2 3 2 5 2 9" xfId="30287" xr:uid="{00000000-0005-0000-0000-0000B87B0000}"/>
    <cellStyle name="Normal 2 3 2 5 2 9 2" xfId="30288" xr:uid="{00000000-0005-0000-0000-0000B97B0000}"/>
    <cellStyle name="Normal 2 3 2 5 20" xfId="30289" xr:uid="{00000000-0005-0000-0000-0000BA7B0000}"/>
    <cellStyle name="Normal 2 3 2 5 20 2" xfId="30290" xr:uid="{00000000-0005-0000-0000-0000BB7B0000}"/>
    <cellStyle name="Normal 2 3 2 5 21" xfId="30291" xr:uid="{00000000-0005-0000-0000-0000BC7B0000}"/>
    <cellStyle name="Normal 2 3 2 5 21 2" xfId="30292" xr:uid="{00000000-0005-0000-0000-0000BD7B0000}"/>
    <cellStyle name="Normal 2 3 2 5 22" xfId="30293" xr:uid="{00000000-0005-0000-0000-0000BE7B0000}"/>
    <cellStyle name="Normal 2 3 2 5 22 2" xfId="30294" xr:uid="{00000000-0005-0000-0000-0000BF7B0000}"/>
    <cellStyle name="Normal 2 3 2 5 23" xfId="30295" xr:uid="{00000000-0005-0000-0000-0000C07B0000}"/>
    <cellStyle name="Normal 2 3 2 5 23 2" xfId="30296" xr:uid="{00000000-0005-0000-0000-0000C17B0000}"/>
    <cellStyle name="Normal 2 3 2 5 24" xfId="30297" xr:uid="{00000000-0005-0000-0000-0000C27B0000}"/>
    <cellStyle name="Normal 2 3 2 5 3" xfId="30298" xr:uid="{00000000-0005-0000-0000-0000C37B0000}"/>
    <cellStyle name="Normal 2 3 2 5 3 10" xfId="30299" xr:uid="{00000000-0005-0000-0000-0000C47B0000}"/>
    <cellStyle name="Normal 2 3 2 5 3 10 2" xfId="30300" xr:uid="{00000000-0005-0000-0000-0000C57B0000}"/>
    <cellStyle name="Normal 2 3 2 5 3 11" xfId="30301" xr:uid="{00000000-0005-0000-0000-0000C67B0000}"/>
    <cellStyle name="Normal 2 3 2 5 3 11 2" xfId="30302" xr:uid="{00000000-0005-0000-0000-0000C77B0000}"/>
    <cellStyle name="Normal 2 3 2 5 3 12" xfId="30303" xr:uid="{00000000-0005-0000-0000-0000C87B0000}"/>
    <cellStyle name="Normal 2 3 2 5 3 12 2" xfId="30304" xr:uid="{00000000-0005-0000-0000-0000C97B0000}"/>
    <cellStyle name="Normal 2 3 2 5 3 13" xfId="30305" xr:uid="{00000000-0005-0000-0000-0000CA7B0000}"/>
    <cellStyle name="Normal 2 3 2 5 3 13 2" xfId="30306" xr:uid="{00000000-0005-0000-0000-0000CB7B0000}"/>
    <cellStyle name="Normal 2 3 2 5 3 14" xfId="30307" xr:uid="{00000000-0005-0000-0000-0000CC7B0000}"/>
    <cellStyle name="Normal 2 3 2 5 3 14 2" xfId="30308" xr:uid="{00000000-0005-0000-0000-0000CD7B0000}"/>
    <cellStyle name="Normal 2 3 2 5 3 15" xfId="30309" xr:uid="{00000000-0005-0000-0000-0000CE7B0000}"/>
    <cellStyle name="Normal 2 3 2 5 3 15 2" xfId="30310" xr:uid="{00000000-0005-0000-0000-0000CF7B0000}"/>
    <cellStyle name="Normal 2 3 2 5 3 16" xfId="30311" xr:uid="{00000000-0005-0000-0000-0000D07B0000}"/>
    <cellStyle name="Normal 2 3 2 5 3 16 2" xfId="30312" xr:uid="{00000000-0005-0000-0000-0000D17B0000}"/>
    <cellStyle name="Normal 2 3 2 5 3 17" xfId="30313" xr:uid="{00000000-0005-0000-0000-0000D27B0000}"/>
    <cellStyle name="Normal 2 3 2 5 3 17 2" xfId="30314" xr:uid="{00000000-0005-0000-0000-0000D37B0000}"/>
    <cellStyle name="Normal 2 3 2 5 3 18" xfId="30315" xr:uid="{00000000-0005-0000-0000-0000D47B0000}"/>
    <cellStyle name="Normal 2 3 2 5 3 18 2" xfId="30316" xr:uid="{00000000-0005-0000-0000-0000D57B0000}"/>
    <cellStyle name="Normal 2 3 2 5 3 19" xfId="30317" xr:uid="{00000000-0005-0000-0000-0000D67B0000}"/>
    <cellStyle name="Normal 2 3 2 5 3 19 2" xfId="30318" xr:uid="{00000000-0005-0000-0000-0000D77B0000}"/>
    <cellStyle name="Normal 2 3 2 5 3 2" xfId="30319" xr:uid="{00000000-0005-0000-0000-0000D87B0000}"/>
    <cellStyle name="Normal 2 3 2 5 3 2 2" xfId="30320" xr:uid="{00000000-0005-0000-0000-0000D97B0000}"/>
    <cellStyle name="Normal 2 3 2 5 3 20" xfId="30321" xr:uid="{00000000-0005-0000-0000-0000DA7B0000}"/>
    <cellStyle name="Normal 2 3 2 5 3 20 2" xfId="30322" xr:uid="{00000000-0005-0000-0000-0000DB7B0000}"/>
    <cellStyle name="Normal 2 3 2 5 3 21" xfId="30323" xr:uid="{00000000-0005-0000-0000-0000DC7B0000}"/>
    <cellStyle name="Normal 2 3 2 5 3 21 2" xfId="30324" xr:uid="{00000000-0005-0000-0000-0000DD7B0000}"/>
    <cellStyle name="Normal 2 3 2 5 3 22" xfId="30325" xr:uid="{00000000-0005-0000-0000-0000DE7B0000}"/>
    <cellStyle name="Normal 2 3 2 5 3 3" xfId="30326" xr:uid="{00000000-0005-0000-0000-0000DF7B0000}"/>
    <cellStyle name="Normal 2 3 2 5 3 3 2" xfId="30327" xr:uid="{00000000-0005-0000-0000-0000E07B0000}"/>
    <cellStyle name="Normal 2 3 2 5 3 4" xfId="30328" xr:uid="{00000000-0005-0000-0000-0000E17B0000}"/>
    <cellStyle name="Normal 2 3 2 5 3 4 2" xfId="30329" xr:uid="{00000000-0005-0000-0000-0000E27B0000}"/>
    <cellStyle name="Normal 2 3 2 5 3 5" xfId="30330" xr:uid="{00000000-0005-0000-0000-0000E37B0000}"/>
    <cellStyle name="Normal 2 3 2 5 3 5 2" xfId="30331" xr:uid="{00000000-0005-0000-0000-0000E47B0000}"/>
    <cellStyle name="Normal 2 3 2 5 3 6" xfId="30332" xr:uid="{00000000-0005-0000-0000-0000E57B0000}"/>
    <cellStyle name="Normal 2 3 2 5 3 6 2" xfId="30333" xr:uid="{00000000-0005-0000-0000-0000E67B0000}"/>
    <cellStyle name="Normal 2 3 2 5 3 7" xfId="30334" xr:uid="{00000000-0005-0000-0000-0000E77B0000}"/>
    <cellStyle name="Normal 2 3 2 5 3 7 2" xfId="30335" xr:uid="{00000000-0005-0000-0000-0000E87B0000}"/>
    <cellStyle name="Normal 2 3 2 5 3 8" xfId="30336" xr:uid="{00000000-0005-0000-0000-0000E97B0000}"/>
    <cellStyle name="Normal 2 3 2 5 3 8 2" xfId="30337" xr:uid="{00000000-0005-0000-0000-0000EA7B0000}"/>
    <cellStyle name="Normal 2 3 2 5 3 9" xfId="30338" xr:uid="{00000000-0005-0000-0000-0000EB7B0000}"/>
    <cellStyle name="Normal 2 3 2 5 3 9 2" xfId="30339" xr:uid="{00000000-0005-0000-0000-0000EC7B0000}"/>
    <cellStyle name="Normal 2 3 2 5 4" xfId="30340" xr:uid="{00000000-0005-0000-0000-0000ED7B0000}"/>
    <cellStyle name="Normal 2 3 2 5 4 2" xfId="30341" xr:uid="{00000000-0005-0000-0000-0000EE7B0000}"/>
    <cellStyle name="Normal 2 3 2 5 5" xfId="30342" xr:uid="{00000000-0005-0000-0000-0000EF7B0000}"/>
    <cellStyle name="Normal 2 3 2 5 5 2" xfId="30343" xr:uid="{00000000-0005-0000-0000-0000F07B0000}"/>
    <cellStyle name="Normal 2 3 2 5 6" xfId="30344" xr:uid="{00000000-0005-0000-0000-0000F17B0000}"/>
    <cellStyle name="Normal 2 3 2 5 6 2" xfId="30345" xr:uid="{00000000-0005-0000-0000-0000F27B0000}"/>
    <cellStyle name="Normal 2 3 2 5 7" xfId="30346" xr:uid="{00000000-0005-0000-0000-0000F37B0000}"/>
    <cellStyle name="Normal 2 3 2 5 7 2" xfId="30347" xr:uid="{00000000-0005-0000-0000-0000F47B0000}"/>
    <cellStyle name="Normal 2 3 2 5 8" xfId="30348" xr:uid="{00000000-0005-0000-0000-0000F57B0000}"/>
    <cellStyle name="Normal 2 3 2 5 8 2" xfId="30349" xr:uid="{00000000-0005-0000-0000-0000F67B0000}"/>
    <cellStyle name="Normal 2 3 2 5 9" xfId="30350" xr:uid="{00000000-0005-0000-0000-0000F77B0000}"/>
    <cellStyle name="Normal 2 3 2 5 9 2" xfId="30351" xr:uid="{00000000-0005-0000-0000-0000F87B0000}"/>
    <cellStyle name="Normal 2 3 2 6" xfId="30352" xr:uid="{00000000-0005-0000-0000-0000F97B0000}"/>
    <cellStyle name="Normal 2 3 2 6 10" xfId="30353" xr:uid="{00000000-0005-0000-0000-0000FA7B0000}"/>
    <cellStyle name="Normal 2 3 2 6 10 2" xfId="30354" xr:uid="{00000000-0005-0000-0000-0000FB7B0000}"/>
    <cellStyle name="Normal 2 3 2 6 11" xfId="30355" xr:uid="{00000000-0005-0000-0000-0000FC7B0000}"/>
    <cellStyle name="Normal 2 3 2 6 11 2" xfId="30356" xr:uid="{00000000-0005-0000-0000-0000FD7B0000}"/>
    <cellStyle name="Normal 2 3 2 6 12" xfId="30357" xr:uid="{00000000-0005-0000-0000-0000FE7B0000}"/>
    <cellStyle name="Normal 2 3 2 6 12 2" xfId="30358" xr:uid="{00000000-0005-0000-0000-0000FF7B0000}"/>
    <cellStyle name="Normal 2 3 2 6 13" xfId="30359" xr:uid="{00000000-0005-0000-0000-0000007C0000}"/>
    <cellStyle name="Normal 2 3 2 6 13 2" xfId="30360" xr:uid="{00000000-0005-0000-0000-0000017C0000}"/>
    <cellStyle name="Normal 2 3 2 6 14" xfId="30361" xr:uid="{00000000-0005-0000-0000-0000027C0000}"/>
    <cellStyle name="Normal 2 3 2 6 14 2" xfId="30362" xr:uid="{00000000-0005-0000-0000-0000037C0000}"/>
    <cellStyle name="Normal 2 3 2 6 15" xfId="30363" xr:uid="{00000000-0005-0000-0000-0000047C0000}"/>
    <cellStyle name="Normal 2 3 2 6 15 2" xfId="30364" xr:uid="{00000000-0005-0000-0000-0000057C0000}"/>
    <cellStyle name="Normal 2 3 2 6 16" xfId="30365" xr:uid="{00000000-0005-0000-0000-0000067C0000}"/>
    <cellStyle name="Normal 2 3 2 6 16 2" xfId="30366" xr:uid="{00000000-0005-0000-0000-0000077C0000}"/>
    <cellStyle name="Normal 2 3 2 6 17" xfId="30367" xr:uid="{00000000-0005-0000-0000-0000087C0000}"/>
    <cellStyle name="Normal 2 3 2 6 17 2" xfId="30368" xr:uid="{00000000-0005-0000-0000-0000097C0000}"/>
    <cellStyle name="Normal 2 3 2 6 18" xfId="30369" xr:uid="{00000000-0005-0000-0000-00000A7C0000}"/>
    <cellStyle name="Normal 2 3 2 6 18 2" xfId="30370" xr:uid="{00000000-0005-0000-0000-00000B7C0000}"/>
    <cellStyle name="Normal 2 3 2 6 19" xfId="30371" xr:uid="{00000000-0005-0000-0000-00000C7C0000}"/>
    <cellStyle name="Normal 2 3 2 6 19 2" xfId="30372" xr:uid="{00000000-0005-0000-0000-00000D7C0000}"/>
    <cellStyle name="Normal 2 3 2 6 2" xfId="30373" xr:uid="{00000000-0005-0000-0000-00000E7C0000}"/>
    <cellStyle name="Normal 2 3 2 6 2 10" xfId="30374" xr:uid="{00000000-0005-0000-0000-00000F7C0000}"/>
    <cellStyle name="Normal 2 3 2 6 2 10 2" xfId="30375" xr:uid="{00000000-0005-0000-0000-0000107C0000}"/>
    <cellStyle name="Normal 2 3 2 6 2 11" xfId="30376" xr:uid="{00000000-0005-0000-0000-0000117C0000}"/>
    <cellStyle name="Normal 2 3 2 6 2 11 2" xfId="30377" xr:uid="{00000000-0005-0000-0000-0000127C0000}"/>
    <cellStyle name="Normal 2 3 2 6 2 12" xfId="30378" xr:uid="{00000000-0005-0000-0000-0000137C0000}"/>
    <cellStyle name="Normal 2 3 2 6 2 12 2" xfId="30379" xr:uid="{00000000-0005-0000-0000-0000147C0000}"/>
    <cellStyle name="Normal 2 3 2 6 2 13" xfId="30380" xr:uid="{00000000-0005-0000-0000-0000157C0000}"/>
    <cellStyle name="Normal 2 3 2 6 2 13 2" xfId="30381" xr:uid="{00000000-0005-0000-0000-0000167C0000}"/>
    <cellStyle name="Normal 2 3 2 6 2 14" xfId="30382" xr:uid="{00000000-0005-0000-0000-0000177C0000}"/>
    <cellStyle name="Normal 2 3 2 6 2 14 2" xfId="30383" xr:uid="{00000000-0005-0000-0000-0000187C0000}"/>
    <cellStyle name="Normal 2 3 2 6 2 15" xfId="30384" xr:uid="{00000000-0005-0000-0000-0000197C0000}"/>
    <cellStyle name="Normal 2 3 2 6 2 15 2" xfId="30385" xr:uid="{00000000-0005-0000-0000-00001A7C0000}"/>
    <cellStyle name="Normal 2 3 2 6 2 16" xfId="30386" xr:uid="{00000000-0005-0000-0000-00001B7C0000}"/>
    <cellStyle name="Normal 2 3 2 6 2 16 2" xfId="30387" xr:uid="{00000000-0005-0000-0000-00001C7C0000}"/>
    <cellStyle name="Normal 2 3 2 6 2 17" xfId="30388" xr:uid="{00000000-0005-0000-0000-00001D7C0000}"/>
    <cellStyle name="Normal 2 3 2 6 2 17 2" xfId="30389" xr:uid="{00000000-0005-0000-0000-00001E7C0000}"/>
    <cellStyle name="Normal 2 3 2 6 2 18" xfId="30390" xr:uid="{00000000-0005-0000-0000-00001F7C0000}"/>
    <cellStyle name="Normal 2 3 2 6 2 18 2" xfId="30391" xr:uid="{00000000-0005-0000-0000-0000207C0000}"/>
    <cellStyle name="Normal 2 3 2 6 2 19" xfId="30392" xr:uid="{00000000-0005-0000-0000-0000217C0000}"/>
    <cellStyle name="Normal 2 3 2 6 2 19 2" xfId="30393" xr:uid="{00000000-0005-0000-0000-0000227C0000}"/>
    <cellStyle name="Normal 2 3 2 6 2 2" xfId="30394" xr:uid="{00000000-0005-0000-0000-0000237C0000}"/>
    <cellStyle name="Normal 2 3 2 6 2 2 2" xfId="30395" xr:uid="{00000000-0005-0000-0000-0000247C0000}"/>
    <cellStyle name="Normal 2 3 2 6 2 20" xfId="30396" xr:uid="{00000000-0005-0000-0000-0000257C0000}"/>
    <cellStyle name="Normal 2 3 2 6 2 20 2" xfId="30397" xr:uid="{00000000-0005-0000-0000-0000267C0000}"/>
    <cellStyle name="Normal 2 3 2 6 2 21" xfId="30398" xr:uid="{00000000-0005-0000-0000-0000277C0000}"/>
    <cellStyle name="Normal 2 3 2 6 2 21 2" xfId="30399" xr:uid="{00000000-0005-0000-0000-0000287C0000}"/>
    <cellStyle name="Normal 2 3 2 6 2 22" xfId="30400" xr:uid="{00000000-0005-0000-0000-0000297C0000}"/>
    <cellStyle name="Normal 2 3 2 6 2 3" xfId="30401" xr:uid="{00000000-0005-0000-0000-00002A7C0000}"/>
    <cellStyle name="Normal 2 3 2 6 2 3 2" xfId="30402" xr:uid="{00000000-0005-0000-0000-00002B7C0000}"/>
    <cellStyle name="Normal 2 3 2 6 2 4" xfId="30403" xr:uid="{00000000-0005-0000-0000-00002C7C0000}"/>
    <cellStyle name="Normal 2 3 2 6 2 4 2" xfId="30404" xr:uid="{00000000-0005-0000-0000-00002D7C0000}"/>
    <cellStyle name="Normal 2 3 2 6 2 5" xfId="30405" xr:uid="{00000000-0005-0000-0000-00002E7C0000}"/>
    <cellStyle name="Normal 2 3 2 6 2 5 2" xfId="30406" xr:uid="{00000000-0005-0000-0000-00002F7C0000}"/>
    <cellStyle name="Normal 2 3 2 6 2 6" xfId="30407" xr:uid="{00000000-0005-0000-0000-0000307C0000}"/>
    <cellStyle name="Normal 2 3 2 6 2 6 2" xfId="30408" xr:uid="{00000000-0005-0000-0000-0000317C0000}"/>
    <cellStyle name="Normal 2 3 2 6 2 7" xfId="30409" xr:uid="{00000000-0005-0000-0000-0000327C0000}"/>
    <cellStyle name="Normal 2 3 2 6 2 7 2" xfId="30410" xr:uid="{00000000-0005-0000-0000-0000337C0000}"/>
    <cellStyle name="Normal 2 3 2 6 2 8" xfId="30411" xr:uid="{00000000-0005-0000-0000-0000347C0000}"/>
    <cellStyle name="Normal 2 3 2 6 2 8 2" xfId="30412" xr:uid="{00000000-0005-0000-0000-0000357C0000}"/>
    <cellStyle name="Normal 2 3 2 6 2 9" xfId="30413" xr:uid="{00000000-0005-0000-0000-0000367C0000}"/>
    <cellStyle name="Normal 2 3 2 6 2 9 2" xfId="30414" xr:uid="{00000000-0005-0000-0000-0000377C0000}"/>
    <cellStyle name="Normal 2 3 2 6 20" xfId="30415" xr:uid="{00000000-0005-0000-0000-0000387C0000}"/>
    <cellStyle name="Normal 2 3 2 6 20 2" xfId="30416" xr:uid="{00000000-0005-0000-0000-0000397C0000}"/>
    <cellStyle name="Normal 2 3 2 6 21" xfId="30417" xr:uid="{00000000-0005-0000-0000-00003A7C0000}"/>
    <cellStyle name="Normal 2 3 2 6 21 2" xfId="30418" xr:uid="{00000000-0005-0000-0000-00003B7C0000}"/>
    <cellStyle name="Normal 2 3 2 6 22" xfId="30419" xr:uid="{00000000-0005-0000-0000-00003C7C0000}"/>
    <cellStyle name="Normal 2 3 2 6 22 2" xfId="30420" xr:uid="{00000000-0005-0000-0000-00003D7C0000}"/>
    <cellStyle name="Normal 2 3 2 6 23" xfId="30421" xr:uid="{00000000-0005-0000-0000-00003E7C0000}"/>
    <cellStyle name="Normal 2 3 2 6 23 2" xfId="30422" xr:uid="{00000000-0005-0000-0000-00003F7C0000}"/>
    <cellStyle name="Normal 2 3 2 6 24" xfId="30423" xr:uid="{00000000-0005-0000-0000-0000407C0000}"/>
    <cellStyle name="Normal 2 3 2 6 3" xfId="30424" xr:uid="{00000000-0005-0000-0000-0000417C0000}"/>
    <cellStyle name="Normal 2 3 2 6 3 10" xfId="30425" xr:uid="{00000000-0005-0000-0000-0000427C0000}"/>
    <cellStyle name="Normal 2 3 2 6 3 10 2" xfId="30426" xr:uid="{00000000-0005-0000-0000-0000437C0000}"/>
    <cellStyle name="Normal 2 3 2 6 3 11" xfId="30427" xr:uid="{00000000-0005-0000-0000-0000447C0000}"/>
    <cellStyle name="Normal 2 3 2 6 3 11 2" xfId="30428" xr:uid="{00000000-0005-0000-0000-0000457C0000}"/>
    <cellStyle name="Normal 2 3 2 6 3 12" xfId="30429" xr:uid="{00000000-0005-0000-0000-0000467C0000}"/>
    <cellStyle name="Normal 2 3 2 6 3 12 2" xfId="30430" xr:uid="{00000000-0005-0000-0000-0000477C0000}"/>
    <cellStyle name="Normal 2 3 2 6 3 13" xfId="30431" xr:uid="{00000000-0005-0000-0000-0000487C0000}"/>
    <cellStyle name="Normal 2 3 2 6 3 13 2" xfId="30432" xr:uid="{00000000-0005-0000-0000-0000497C0000}"/>
    <cellStyle name="Normal 2 3 2 6 3 14" xfId="30433" xr:uid="{00000000-0005-0000-0000-00004A7C0000}"/>
    <cellStyle name="Normal 2 3 2 6 3 14 2" xfId="30434" xr:uid="{00000000-0005-0000-0000-00004B7C0000}"/>
    <cellStyle name="Normal 2 3 2 6 3 15" xfId="30435" xr:uid="{00000000-0005-0000-0000-00004C7C0000}"/>
    <cellStyle name="Normal 2 3 2 6 3 15 2" xfId="30436" xr:uid="{00000000-0005-0000-0000-00004D7C0000}"/>
    <cellStyle name="Normal 2 3 2 6 3 16" xfId="30437" xr:uid="{00000000-0005-0000-0000-00004E7C0000}"/>
    <cellStyle name="Normal 2 3 2 6 3 16 2" xfId="30438" xr:uid="{00000000-0005-0000-0000-00004F7C0000}"/>
    <cellStyle name="Normal 2 3 2 6 3 17" xfId="30439" xr:uid="{00000000-0005-0000-0000-0000507C0000}"/>
    <cellStyle name="Normal 2 3 2 6 3 17 2" xfId="30440" xr:uid="{00000000-0005-0000-0000-0000517C0000}"/>
    <cellStyle name="Normal 2 3 2 6 3 18" xfId="30441" xr:uid="{00000000-0005-0000-0000-0000527C0000}"/>
    <cellStyle name="Normal 2 3 2 6 3 18 2" xfId="30442" xr:uid="{00000000-0005-0000-0000-0000537C0000}"/>
    <cellStyle name="Normal 2 3 2 6 3 19" xfId="30443" xr:uid="{00000000-0005-0000-0000-0000547C0000}"/>
    <cellStyle name="Normal 2 3 2 6 3 19 2" xfId="30444" xr:uid="{00000000-0005-0000-0000-0000557C0000}"/>
    <cellStyle name="Normal 2 3 2 6 3 2" xfId="30445" xr:uid="{00000000-0005-0000-0000-0000567C0000}"/>
    <cellStyle name="Normal 2 3 2 6 3 2 2" xfId="30446" xr:uid="{00000000-0005-0000-0000-0000577C0000}"/>
    <cellStyle name="Normal 2 3 2 6 3 20" xfId="30447" xr:uid="{00000000-0005-0000-0000-0000587C0000}"/>
    <cellStyle name="Normal 2 3 2 6 3 20 2" xfId="30448" xr:uid="{00000000-0005-0000-0000-0000597C0000}"/>
    <cellStyle name="Normal 2 3 2 6 3 21" xfId="30449" xr:uid="{00000000-0005-0000-0000-00005A7C0000}"/>
    <cellStyle name="Normal 2 3 2 6 3 21 2" xfId="30450" xr:uid="{00000000-0005-0000-0000-00005B7C0000}"/>
    <cellStyle name="Normal 2 3 2 6 3 22" xfId="30451" xr:uid="{00000000-0005-0000-0000-00005C7C0000}"/>
    <cellStyle name="Normal 2 3 2 6 3 3" xfId="30452" xr:uid="{00000000-0005-0000-0000-00005D7C0000}"/>
    <cellStyle name="Normal 2 3 2 6 3 3 2" xfId="30453" xr:uid="{00000000-0005-0000-0000-00005E7C0000}"/>
    <cellStyle name="Normal 2 3 2 6 3 4" xfId="30454" xr:uid="{00000000-0005-0000-0000-00005F7C0000}"/>
    <cellStyle name="Normal 2 3 2 6 3 4 2" xfId="30455" xr:uid="{00000000-0005-0000-0000-0000607C0000}"/>
    <cellStyle name="Normal 2 3 2 6 3 5" xfId="30456" xr:uid="{00000000-0005-0000-0000-0000617C0000}"/>
    <cellStyle name="Normal 2 3 2 6 3 5 2" xfId="30457" xr:uid="{00000000-0005-0000-0000-0000627C0000}"/>
    <cellStyle name="Normal 2 3 2 6 3 6" xfId="30458" xr:uid="{00000000-0005-0000-0000-0000637C0000}"/>
    <cellStyle name="Normal 2 3 2 6 3 6 2" xfId="30459" xr:uid="{00000000-0005-0000-0000-0000647C0000}"/>
    <cellStyle name="Normal 2 3 2 6 3 7" xfId="30460" xr:uid="{00000000-0005-0000-0000-0000657C0000}"/>
    <cellStyle name="Normal 2 3 2 6 3 7 2" xfId="30461" xr:uid="{00000000-0005-0000-0000-0000667C0000}"/>
    <cellStyle name="Normal 2 3 2 6 3 8" xfId="30462" xr:uid="{00000000-0005-0000-0000-0000677C0000}"/>
    <cellStyle name="Normal 2 3 2 6 3 8 2" xfId="30463" xr:uid="{00000000-0005-0000-0000-0000687C0000}"/>
    <cellStyle name="Normal 2 3 2 6 3 9" xfId="30464" xr:uid="{00000000-0005-0000-0000-0000697C0000}"/>
    <cellStyle name="Normal 2 3 2 6 3 9 2" xfId="30465" xr:uid="{00000000-0005-0000-0000-00006A7C0000}"/>
    <cellStyle name="Normal 2 3 2 6 4" xfId="30466" xr:uid="{00000000-0005-0000-0000-00006B7C0000}"/>
    <cellStyle name="Normal 2 3 2 6 4 2" xfId="30467" xr:uid="{00000000-0005-0000-0000-00006C7C0000}"/>
    <cellStyle name="Normal 2 3 2 6 5" xfId="30468" xr:uid="{00000000-0005-0000-0000-00006D7C0000}"/>
    <cellStyle name="Normal 2 3 2 6 5 2" xfId="30469" xr:uid="{00000000-0005-0000-0000-00006E7C0000}"/>
    <cellStyle name="Normal 2 3 2 6 6" xfId="30470" xr:uid="{00000000-0005-0000-0000-00006F7C0000}"/>
    <cellStyle name="Normal 2 3 2 6 6 2" xfId="30471" xr:uid="{00000000-0005-0000-0000-0000707C0000}"/>
    <cellStyle name="Normal 2 3 2 6 7" xfId="30472" xr:uid="{00000000-0005-0000-0000-0000717C0000}"/>
    <cellStyle name="Normal 2 3 2 6 7 2" xfId="30473" xr:uid="{00000000-0005-0000-0000-0000727C0000}"/>
    <cellStyle name="Normal 2 3 2 6 8" xfId="30474" xr:uid="{00000000-0005-0000-0000-0000737C0000}"/>
    <cellStyle name="Normal 2 3 2 6 8 2" xfId="30475" xr:uid="{00000000-0005-0000-0000-0000747C0000}"/>
    <cellStyle name="Normal 2 3 2 6 9" xfId="30476" xr:uid="{00000000-0005-0000-0000-0000757C0000}"/>
    <cellStyle name="Normal 2 3 2 6 9 2" xfId="30477" xr:uid="{00000000-0005-0000-0000-0000767C0000}"/>
    <cellStyle name="Normal 2 3 2 7" xfId="30478" xr:uid="{00000000-0005-0000-0000-0000777C0000}"/>
    <cellStyle name="Normal 2 3 2 7 10" xfId="30479" xr:uid="{00000000-0005-0000-0000-0000787C0000}"/>
    <cellStyle name="Normal 2 3 2 7 10 2" xfId="30480" xr:uid="{00000000-0005-0000-0000-0000797C0000}"/>
    <cellStyle name="Normal 2 3 2 7 11" xfId="30481" xr:uid="{00000000-0005-0000-0000-00007A7C0000}"/>
    <cellStyle name="Normal 2 3 2 7 11 2" xfId="30482" xr:uid="{00000000-0005-0000-0000-00007B7C0000}"/>
    <cellStyle name="Normal 2 3 2 7 12" xfId="30483" xr:uid="{00000000-0005-0000-0000-00007C7C0000}"/>
    <cellStyle name="Normal 2 3 2 7 12 2" xfId="30484" xr:uid="{00000000-0005-0000-0000-00007D7C0000}"/>
    <cellStyle name="Normal 2 3 2 7 13" xfId="30485" xr:uid="{00000000-0005-0000-0000-00007E7C0000}"/>
    <cellStyle name="Normal 2 3 2 7 13 2" xfId="30486" xr:uid="{00000000-0005-0000-0000-00007F7C0000}"/>
    <cellStyle name="Normal 2 3 2 7 14" xfId="30487" xr:uid="{00000000-0005-0000-0000-0000807C0000}"/>
    <cellStyle name="Normal 2 3 2 7 14 2" xfId="30488" xr:uid="{00000000-0005-0000-0000-0000817C0000}"/>
    <cellStyle name="Normal 2 3 2 7 15" xfId="30489" xr:uid="{00000000-0005-0000-0000-0000827C0000}"/>
    <cellStyle name="Normal 2 3 2 7 15 2" xfId="30490" xr:uid="{00000000-0005-0000-0000-0000837C0000}"/>
    <cellStyle name="Normal 2 3 2 7 16" xfId="30491" xr:uid="{00000000-0005-0000-0000-0000847C0000}"/>
    <cellStyle name="Normal 2 3 2 7 16 2" xfId="30492" xr:uid="{00000000-0005-0000-0000-0000857C0000}"/>
    <cellStyle name="Normal 2 3 2 7 17" xfId="30493" xr:uid="{00000000-0005-0000-0000-0000867C0000}"/>
    <cellStyle name="Normal 2 3 2 7 17 2" xfId="30494" xr:uid="{00000000-0005-0000-0000-0000877C0000}"/>
    <cellStyle name="Normal 2 3 2 7 18" xfId="30495" xr:uid="{00000000-0005-0000-0000-0000887C0000}"/>
    <cellStyle name="Normal 2 3 2 7 18 2" xfId="30496" xr:uid="{00000000-0005-0000-0000-0000897C0000}"/>
    <cellStyle name="Normal 2 3 2 7 19" xfId="30497" xr:uid="{00000000-0005-0000-0000-00008A7C0000}"/>
    <cellStyle name="Normal 2 3 2 7 19 2" xfId="30498" xr:uid="{00000000-0005-0000-0000-00008B7C0000}"/>
    <cellStyle name="Normal 2 3 2 7 2" xfId="30499" xr:uid="{00000000-0005-0000-0000-00008C7C0000}"/>
    <cellStyle name="Normal 2 3 2 7 2 2" xfId="30500" xr:uid="{00000000-0005-0000-0000-00008D7C0000}"/>
    <cellStyle name="Normal 2 3 2 7 20" xfId="30501" xr:uid="{00000000-0005-0000-0000-00008E7C0000}"/>
    <cellStyle name="Normal 2 3 2 7 20 2" xfId="30502" xr:uid="{00000000-0005-0000-0000-00008F7C0000}"/>
    <cellStyle name="Normal 2 3 2 7 21" xfId="30503" xr:uid="{00000000-0005-0000-0000-0000907C0000}"/>
    <cellStyle name="Normal 2 3 2 7 21 2" xfId="30504" xr:uid="{00000000-0005-0000-0000-0000917C0000}"/>
    <cellStyle name="Normal 2 3 2 7 22" xfId="30505" xr:uid="{00000000-0005-0000-0000-0000927C0000}"/>
    <cellStyle name="Normal 2 3 2 7 3" xfId="30506" xr:uid="{00000000-0005-0000-0000-0000937C0000}"/>
    <cellStyle name="Normal 2 3 2 7 3 2" xfId="30507" xr:uid="{00000000-0005-0000-0000-0000947C0000}"/>
    <cellStyle name="Normal 2 3 2 7 4" xfId="30508" xr:uid="{00000000-0005-0000-0000-0000957C0000}"/>
    <cellStyle name="Normal 2 3 2 7 4 2" xfId="30509" xr:uid="{00000000-0005-0000-0000-0000967C0000}"/>
    <cellStyle name="Normal 2 3 2 7 5" xfId="30510" xr:uid="{00000000-0005-0000-0000-0000977C0000}"/>
    <cellStyle name="Normal 2 3 2 7 5 2" xfId="30511" xr:uid="{00000000-0005-0000-0000-0000987C0000}"/>
    <cellStyle name="Normal 2 3 2 7 6" xfId="30512" xr:uid="{00000000-0005-0000-0000-0000997C0000}"/>
    <cellStyle name="Normal 2 3 2 7 6 2" xfId="30513" xr:uid="{00000000-0005-0000-0000-00009A7C0000}"/>
    <cellStyle name="Normal 2 3 2 7 7" xfId="30514" xr:uid="{00000000-0005-0000-0000-00009B7C0000}"/>
    <cellStyle name="Normal 2 3 2 7 7 2" xfId="30515" xr:uid="{00000000-0005-0000-0000-00009C7C0000}"/>
    <cellStyle name="Normal 2 3 2 7 8" xfId="30516" xr:uid="{00000000-0005-0000-0000-00009D7C0000}"/>
    <cellStyle name="Normal 2 3 2 7 8 2" xfId="30517" xr:uid="{00000000-0005-0000-0000-00009E7C0000}"/>
    <cellStyle name="Normal 2 3 2 7 9" xfId="30518" xr:uid="{00000000-0005-0000-0000-00009F7C0000}"/>
    <cellStyle name="Normal 2 3 2 7 9 2" xfId="30519" xr:uid="{00000000-0005-0000-0000-0000A07C0000}"/>
    <cellStyle name="Normal 2 3 2 8" xfId="30520" xr:uid="{00000000-0005-0000-0000-0000A17C0000}"/>
    <cellStyle name="Normal 2 3 2 8 10" xfId="30521" xr:uid="{00000000-0005-0000-0000-0000A27C0000}"/>
    <cellStyle name="Normal 2 3 2 8 10 2" xfId="30522" xr:uid="{00000000-0005-0000-0000-0000A37C0000}"/>
    <cellStyle name="Normal 2 3 2 8 11" xfId="30523" xr:uid="{00000000-0005-0000-0000-0000A47C0000}"/>
    <cellStyle name="Normal 2 3 2 8 11 2" xfId="30524" xr:uid="{00000000-0005-0000-0000-0000A57C0000}"/>
    <cellStyle name="Normal 2 3 2 8 12" xfId="30525" xr:uid="{00000000-0005-0000-0000-0000A67C0000}"/>
    <cellStyle name="Normal 2 3 2 8 12 2" xfId="30526" xr:uid="{00000000-0005-0000-0000-0000A77C0000}"/>
    <cellStyle name="Normal 2 3 2 8 13" xfId="30527" xr:uid="{00000000-0005-0000-0000-0000A87C0000}"/>
    <cellStyle name="Normal 2 3 2 8 13 2" xfId="30528" xr:uid="{00000000-0005-0000-0000-0000A97C0000}"/>
    <cellStyle name="Normal 2 3 2 8 14" xfId="30529" xr:uid="{00000000-0005-0000-0000-0000AA7C0000}"/>
    <cellStyle name="Normal 2 3 2 8 14 2" xfId="30530" xr:uid="{00000000-0005-0000-0000-0000AB7C0000}"/>
    <cellStyle name="Normal 2 3 2 8 15" xfId="30531" xr:uid="{00000000-0005-0000-0000-0000AC7C0000}"/>
    <cellStyle name="Normal 2 3 2 8 15 2" xfId="30532" xr:uid="{00000000-0005-0000-0000-0000AD7C0000}"/>
    <cellStyle name="Normal 2 3 2 8 16" xfId="30533" xr:uid="{00000000-0005-0000-0000-0000AE7C0000}"/>
    <cellStyle name="Normal 2 3 2 8 16 2" xfId="30534" xr:uid="{00000000-0005-0000-0000-0000AF7C0000}"/>
    <cellStyle name="Normal 2 3 2 8 17" xfId="30535" xr:uid="{00000000-0005-0000-0000-0000B07C0000}"/>
    <cellStyle name="Normal 2 3 2 8 17 2" xfId="30536" xr:uid="{00000000-0005-0000-0000-0000B17C0000}"/>
    <cellStyle name="Normal 2 3 2 8 18" xfId="30537" xr:uid="{00000000-0005-0000-0000-0000B27C0000}"/>
    <cellStyle name="Normal 2 3 2 8 18 2" xfId="30538" xr:uid="{00000000-0005-0000-0000-0000B37C0000}"/>
    <cellStyle name="Normal 2 3 2 8 19" xfId="30539" xr:uid="{00000000-0005-0000-0000-0000B47C0000}"/>
    <cellStyle name="Normal 2 3 2 8 19 2" xfId="30540" xr:uid="{00000000-0005-0000-0000-0000B57C0000}"/>
    <cellStyle name="Normal 2 3 2 8 2" xfId="30541" xr:uid="{00000000-0005-0000-0000-0000B67C0000}"/>
    <cellStyle name="Normal 2 3 2 8 2 2" xfId="30542" xr:uid="{00000000-0005-0000-0000-0000B77C0000}"/>
    <cellStyle name="Normal 2 3 2 8 20" xfId="30543" xr:uid="{00000000-0005-0000-0000-0000B87C0000}"/>
    <cellStyle name="Normal 2 3 2 8 20 2" xfId="30544" xr:uid="{00000000-0005-0000-0000-0000B97C0000}"/>
    <cellStyle name="Normal 2 3 2 8 21" xfId="30545" xr:uid="{00000000-0005-0000-0000-0000BA7C0000}"/>
    <cellStyle name="Normal 2 3 2 8 21 2" xfId="30546" xr:uid="{00000000-0005-0000-0000-0000BB7C0000}"/>
    <cellStyle name="Normal 2 3 2 8 22" xfId="30547" xr:uid="{00000000-0005-0000-0000-0000BC7C0000}"/>
    <cellStyle name="Normal 2 3 2 8 3" xfId="30548" xr:uid="{00000000-0005-0000-0000-0000BD7C0000}"/>
    <cellStyle name="Normal 2 3 2 8 3 2" xfId="30549" xr:uid="{00000000-0005-0000-0000-0000BE7C0000}"/>
    <cellStyle name="Normal 2 3 2 8 4" xfId="30550" xr:uid="{00000000-0005-0000-0000-0000BF7C0000}"/>
    <cellStyle name="Normal 2 3 2 8 4 2" xfId="30551" xr:uid="{00000000-0005-0000-0000-0000C07C0000}"/>
    <cellStyle name="Normal 2 3 2 8 5" xfId="30552" xr:uid="{00000000-0005-0000-0000-0000C17C0000}"/>
    <cellStyle name="Normal 2 3 2 8 5 2" xfId="30553" xr:uid="{00000000-0005-0000-0000-0000C27C0000}"/>
    <cellStyle name="Normal 2 3 2 8 6" xfId="30554" xr:uid="{00000000-0005-0000-0000-0000C37C0000}"/>
    <cellStyle name="Normal 2 3 2 8 6 2" xfId="30555" xr:uid="{00000000-0005-0000-0000-0000C47C0000}"/>
    <cellStyle name="Normal 2 3 2 8 7" xfId="30556" xr:uid="{00000000-0005-0000-0000-0000C57C0000}"/>
    <cellStyle name="Normal 2 3 2 8 7 2" xfId="30557" xr:uid="{00000000-0005-0000-0000-0000C67C0000}"/>
    <cellStyle name="Normal 2 3 2 8 8" xfId="30558" xr:uid="{00000000-0005-0000-0000-0000C77C0000}"/>
    <cellStyle name="Normal 2 3 2 8 8 2" xfId="30559" xr:uid="{00000000-0005-0000-0000-0000C87C0000}"/>
    <cellStyle name="Normal 2 3 2 8 9" xfId="30560" xr:uid="{00000000-0005-0000-0000-0000C97C0000}"/>
    <cellStyle name="Normal 2 3 2 8 9 2" xfId="30561" xr:uid="{00000000-0005-0000-0000-0000CA7C0000}"/>
    <cellStyle name="Normal 2 3 2 9" xfId="30562" xr:uid="{00000000-0005-0000-0000-0000CB7C0000}"/>
    <cellStyle name="Normal 2 3 2 9 2" xfId="30563" xr:uid="{00000000-0005-0000-0000-0000CC7C0000}"/>
    <cellStyle name="Normal 2 3 20" xfId="30564" xr:uid="{00000000-0005-0000-0000-0000CD7C0000}"/>
    <cellStyle name="Normal 2 3 20 2" xfId="30565" xr:uid="{00000000-0005-0000-0000-0000CE7C0000}"/>
    <cellStyle name="Normal 2 3 21" xfId="30566" xr:uid="{00000000-0005-0000-0000-0000CF7C0000}"/>
    <cellStyle name="Normal 2 3 21 2" xfId="30567" xr:uid="{00000000-0005-0000-0000-0000D07C0000}"/>
    <cellStyle name="Normal 2 3 22" xfId="30568" xr:uid="{00000000-0005-0000-0000-0000D17C0000}"/>
    <cellStyle name="Normal 2 3 22 2" xfId="30569" xr:uid="{00000000-0005-0000-0000-0000D27C0000}"/>
    <cellStyle name="Normal 2 3 23" xfId="30570" xr:uid="{00000000-0005-0000-0000-0000D37C0000}"/>
    <cellStyle name="Normal 2 3 23 2" xfId="30571" xr:uid="{00000000-0005-0000-0000-0000D47C0000}"/>
    <cellStyle name="Normal 2 3 24" xfId="30572" xr:uid="{00000000-0005-0000-0000-0000D57C0000}"/>
    <cellStyle name="Normal 2 3 24 2" xfId="30573" xr:uid="{00000000-0005-0000-0000-0000D67C0000}"/>
    <cellStyle name="Normal 2 3 25" xfId="30574" xr:uid="{00000000-0005-0000-0000-0000D77C0000}"/>
    <cellStyle name="Normal 2 3 25 2" xfId="30575" xr:uid="{00000000-0005-0000-0000-0000D87C0000}"/>
    <cellStyle name="Normal 2 3 26" xfId="30576" xr:uid="{00000000-0005-0000-0000-0000D97C0000}"/>
    <cellStyle name="Normal 2 3 26 2" xfId="30577" xr:uid="{00000000-0005-0000-0000-0000DA7C0000}"/>
    <cellStyle name="Normal 2 3 27" xfId="30578" xr:uid="{00000000-0005-0000-0000-0000DB7C0000}"/>
    <cellStyle name="Normal 2 3 27 2" xfId="30579" xr:uid="{00000000-0005-0000-0000-0000DC7C0000}"/>
    <cellStyle name="Normal 2 3 28" xfId="30580" xr:uid="{00000000-0005-0000-0000-0000DD7C0000}"/>
    <cellStyle name="Normal 2 3 28 2" xfId="30581" xr:uid="{00000000-0005-0000-0000-0000DE7C0000}"/>
    <cellStyle name="Normal 2 3 29" xfId="30582" xr:uid="{00000000-0005-0000-0000-0000DF7C0000}"/>
    <cellStyle name="Normal 2 3 29 2" xfId="30583" xr:uid="{00000000-0005-0000-0000-0000E07C0000}"/>
    <cellStyle name="Normal 2 3 3" xfId="30584" xr:uid="{00000000-0005-0000-0000-0000E17C0000}"/>
    <cellStyle name="Normal 2 3 3 10" xfId="30585" xr:uid="{00000000-0005-0000-0000-0000E27C0000}"/>
    <cellStyle name="Normal 2 3 3 10 2" xfId="30586" xr:uid="{00000000-0005-0000-0000-0000E37C0000}"/>
    <cellStyle name="Normal 2 3 3 11" xfId="30587" xr:uid="{00000000-0005-0000-0000-0000E47C0000}"/>
    <cellStyle name="Normal 2 3 3 11 2" xfId="30588" xr:uid="{00000000-0005-0000-0000-0000E57C0000}"/>
    <cellStyle name="Normal 2 3 3 12" xfId="30589" xr:uid="{00000000-0005-0000-0000-0000E67C0000}"/>
    <cellStyle name="Normal 2 3 3 12 2" xfId="30590" xr:uid="{00000000-0005-0000-0000-0000E77C0000}"/>
    <cellStyle name="Normal 2 3 3 13" xfId="30591" xr:uid="{00000000-0005-0000-0000-0000E87C0000}"/>
    <cellStyle name="Normal 2 3 3 13 2" xfId="30592" xr:uid="{00000000-0005-0000-0000-0000E97C0000}"/>
    <cellStyle name="Normal 2 3 3 14" xfId="30593" xr:uid="{00000000-0005-0000-0000-0000EA7C0000}"/>
    <cellStyle name="Normal 2 3 3 14 2" xfId="30594" xr:uid="{00000000-0005-0000-0000-0000EB7C0000}"/>
    <cellStyle name="Normal 2 3 3 15" xfId="30595" xr:uid="{00000000-0005-0000-0000-0000EC7C0000}"/>
    <cellStyle name="Normal 2 3 3 15 2" xfId="30596" xr:uid="{00000000-0005-0000-0000-0000ED7C0000}"/>
    <cellStyle name="Normal 2 3 3 16" xfId="30597" xr:uid="{00000000-0005-0000-0000-0000EE7C0000}"/>
    <cellStyle name="Normal 2 3 3 16 2" xfId="30598" xr:uid="{00000000-0005-0000-0000-0000EF7C0000}"/>
    <cellStyle name="Normal 2 3 3 17" xfId="30599" xr:uid="{00000000-0005-0000-0000-0000F07C0000}"/>
    <cellStyle name="Normal 2 3 3 17 2" xfId="30600" xr:uid="{00000000-0005-0000-0000-0000F17C0000}"/>
    <cellStyle name="Normal 2 3 3 18" xfId="30601" xr:uid="{00000000-0005-0000-0000-0000F27C0000}"/>
    <cellStyle name="Normal 2 3 3 18 2" xfId="30602" xr:uid="{00000000-0005-0000-0000-0000F37C0000}"/>
    <cellStyle name="Normal 2 3 3 19" xfId="30603" xr:uid="{00000000-0005-0000-0000-0000F47C0000}"/>
    <cellStyle name="Normal 2 3 3 19 2" xfId="30604" xr:uid="{00000000-0005-0000-0000-0000F57C0000}"/>
    <cellStyle name="Normal 2 3 3 2" xfId="30605" xr:uid="{00000000-0005-0000-0000-0000F67C0000}"/>
    <cellStyle name="Normal 2 3 3 2 10" xfId="30606" xr:uid="{00000000-0005-0000-0000-0000F77C0000}"/>
    <cellStyle name="Normal 2 3 3 2 10 2" xfId="30607" xr:uid="{00000000-0005-0000-0000-0000F87C0000}"/>
    <cellStyle name="Normal 2 3 3 2 11" xfId="30608" xr:uid="{00000000-0005-0000-0000-0000F97C0000}"/>
    <cellStyle name="Normal 2 3 3 2 11 2" xfId="30609" xr:uid="{00000000-0005-0000-0000-0000FA7C0000}"/>
    <cellStyle name="Normal 2 3 3 2 12" xfId="30610" xr:uid="{00000000-0005-0000-0000-0000FB7C0000}"/>
    <cellStyle name="Normal 2 3 3 2 12 2" xfId="30611" xr:uid="{00000000-0005-0000-0000-0000FC7C0000}"/>
    <cellStyle name="Normal 2 3 3 2 13" xfId="30612" xr:uid="{00000000-0005-0000-0000-0000FD7C0000}"/>
    <cellStyle name="Normal 2 3 3 2 13 2" xfId="30613" xr:uid="{00000000-0005-0000-0000-0000FE7C0000}"/>
    <cellStyle name="Normal 2 3 3 2 14" xfId="30614" xr:uid="{00000000-0005-0000-0000-0000FF7C0000}"/>
    <cellStyle name="Normal 2 3 3 2 14 2" xfId="30615" xr:uid="{00000000-0005-0000-0000-0000007D0000}"/>
    <cellStyle name="Normal 2 3 3 2 15" xfId="30616" xr:uid="{00000000-0005-0000-0000-0000017D0000}"/>
    <cellStyle name="Normal 2 3 3 2 15 2" xfId="30617" xr:uid="{00000000-0005-0000-0000-0000027D0000}"/>
    <cellStyle name="Normal 2 3 3 2 16" xfId="30618" xr:uid="{00000000-0005-0000-0000-0000037D0000}"/>
    <cellStyle name="Normal 2 3 3 2 16 2" xfId="30619" xr:uid="{00000000-0005-0000-0000-0000047D0000}"/>
    <cellStyle name="Normal 2 3 3 2 17" xfId="30620" xr:uid="{00000000-0005-0000-0000-0000057D0000}"/>
    <cellStyle name="Normal 2 3 3 2 17 2" xfId="30621" xr:uid="{00000000-0005-0000-0000-0000067D0000}"/>
    <cellStyle name="Normal 2 3 3 2 18" xfId="30622" xr:uid="{00000000-0005-0000-0000-0000077D0000}"/>
    <cellStyle name="Normal 2 3 3 2 18 2" xfId="30623" xr:uid="{00000000-0005-0000-0000-0000087D0000}"/>
    <cellStyle name="Normal 2 3 3 2 19" xfId="30624" xr:uid="{00000000-0005-0000-0000-0000097D0000}"/>
    <cellStyle name="Normal 2 3 3 2 19 2" xfId="30625" xr:uid="{00000000-0005-0000-0000-00000A7D0000}"/>
    <cellStyle name="Normal 2 3 3 2 2" xfId="30626" xr:uid="{00000000-0005-0000-0000-00000B7D0000}"/>
    <cellStyle name="Normal 2 3 3 2 2 10" xfId="30627" xr:uid="{00000000-0005-0000-0000-00000C7D0000}"/>
    <cellStyle name="Normal 2 3 3 2 2 10 2" xfId="30628" xr:uid="{00000000-0005-0000-0000-00000D7D0000}"/>
    <cellStyle name="Normal 2 3 3 2 2 11" xfId="30629" xr:uid="{00000000-0005-0000-0000-00000E7D0000}"/>
    <cellStyle name="Normal 2 3 3 2 2 11 2" xfId="30630" xr:uid="{00000000-0005-0000-0000-00000F7D0000}"/>
    <cellStyle name="Normal 2 3 3 2 2 12" xfId="30631" xr:uid="{00000000-0005-0000-0000-0000107D0000}"/>
    <cellStyle name="Normal 2 3 3 2 2 12 2" xfId="30632" xr:uid="{00000000-0005-0000-0000-0000117D0000}"/>
    <cellStyle name="Normal 2 3 3 2 2 13" xfId="30633" xr:uid="{00000000-0005-0000-0000-0000127D0000}"/>
    <cellStyle name="Normal 2 3 3 2 2 13 2" xfId="30634" xr:uid="{00000000-0005-0000-0000-0000137D0000}"/>
    <cellStyle name="Normal 2 3 3 2 2 14" xfId="30635" xr:uid="{00000000-0005-0000-0000-0000147D0000}"/>
    <cellStyle name="Normal 2 3 3 2 2 14 2" xfId="30636" xr:uid="{00000000-0005-0000-0000-0000157D0000}"/>
    <cellStyle name="Normal 2 3 3 2 2 15" xfId="30637" xr:uid="{00000000-0005-0000-0000-0000167D0000}"/>
    <cellStyle name="Normal 2 3 3 2 2 15 2" xfId="30638" xr:uid="{00000000-0005-0000-0000-0000177D0000}"/>
    <cellStyle name="Normal 2 3 3 2 2 16" xfId="30639" xr:uid="{00000000-0005-0000-0000-0000187D0000}"/>
    <cellStyle name="Normal 2 3 3 2 2 16 2" xfId="30640" xr:uid="{00000000-0005-0000-0000-0000197D0000}"/>
    <cellStyle name="Normal 2 3 3 2 2 17" xfId="30641" xr:uid="{00000000-0005-0000-0000-00001A7D0000}"/>
    <cellStyle name="Normal 2 3 3 2 2 17 2" xfId="30642" xr:uid="{00000000-0005-0000-0000-00001B7D0000}"/>
    <cellStyle name="Normal 2 3 3 2 2 18" xfId="30643" xr:uid="{00000000-0005-0000-0000-00001C7D0000}"/>
    <cellStyle name="Normal 2 3 3 2 2 18 2" xfId="30644" xr:uid="{00000000-0005-0000-0000-00001D7D0000}"/>
    <cellStyle name="Normal 2 3 3 2 2 19" xfId="30645" xr:uid="{00000000-0005-0000-0000-00001E7D0000}"/>
    <cellStyle name="Normal 2 3 3 2 2 19 2" xfId="30646" xr:uid="{00000000-0005-0000-0000-00001F7D0000}"/>
    <cellStyle name="Normal 2 3 3 2 2 2" xfId="30647" xr:uid="{00000000-0005-0000-0000-0000207D0000}"/>
    <cellStyle name="Normal 2 3 3 2 2 2 10" xfId="30648" xr:uid="{00000000-0005-0000-0000-0000217D0000}"/>
    <cellStyle name="Normal 2 3 3 2 2 2 10 2" xfId="30649" xr:uid="{00000000-0005-0000-0000-0000227D0000}"/>
    <cellStyle name="Normal 2 3 3 2 2 2 11" xfId="30650" xr:uid="{00000000-0005-0000-0000-0000237D0000}"/>
    <cellStyle name="Normal 2 3 3 2 2 2 11 2" xfId="30651" xr:uid="{00000000-0005-0000-0000-0000247D0000}"/>
    <cellStyle name="Normal 2 3 3 2 2 2 12" xfId="30652" xr:uid="{00000000-0005-0000-0000-0000257D0000}"/>
    <cellStyle name="Normal 2 3 3 2 2 2 12 2" xfId="30653" xr:uid="{00000000-0005-0000-0000-0000267D0000}"/>
    <cellStyle name="Normal 2 3 3 2 2 2 13" xfId="30654" xr:uid="{00000000-0005-0000-0000-0000277D0000}"/>
    <cellStyle name="Normal 2 3 3 2 2 2 13 2" xfId="30655" xr:uid="{00000000-0005-0000-0000-0000287D0000}"/>
    <cellStyle name="Normal 2 3 3 2 2 2 14" xfId="30656" xr:uid="{00000000-0005-0000-0000-0000297D0000}"/>
    <cellStyle name="Normal 2 3 3 2 2 2 14 2" xfId="30657" xr:uid="{00000000-0005-0000-0000-00002A7D0000}"/>
    <cellStyle name="Normal 2 3 3 2 2 2 15" xfId="30658" xr:uid="{00000000-0005-0000-0000-00002B7D0000}"/>
    <cellStyle name="Normal 2 3 3 2 2 2 15 2" xfId="30659" xr:uid="{00000000-0005-0000-0000-00002C7D0000}"/>
    <cellStyle name="Normal 2 3 3 2 2 2 16" xfId="30660" xr:uid="{00000000-0005-0000-0000-00002D7D0000}"/>
    <cellStyle name="Normal 2 3 3 2 2 2 16 2" xfId="30661" xr:uid="{00000000-0005-0000-0000-00002E7D0000}"/>
    <cellStyle name="Normal 2 3 3 2 2 2 17" xfId="30662" xr:uid="{00000000-0005-0000-0000-00002F7D0000}"/>
    <cellStyle name="Normal 2 3 3 2 2 2 17 2" xfId="30663" xr:uid="{00000000-0005-0000-0000-0000307D0000}"/>
    <cellStyle name="Normal 2 3 3 2 2 2 18" xfId="30664" xr:uid="{00000000-0005-0000-0000-0000317D0000}"/>
    <cellStyle name="Normal 2 3 3 2 2 2 18 2" xfId="30665" xr:uid="{00000000-0005-0000-0000-0000327D0000}"/>
    <cellStyle name="Normal 2 3 3 2 2 2 19" xfId="30666" xr:uid="{00000000-0005-0000-0000-0000337D0000}"/>
    <cellStyle name="Normal 2 3 3 2 2 2 19 2" xfId="30667" xr:uid="{00000000-0005-0000-0000-0000347D0000}"/>
    <cellStyle name="Normal 2 3 3 2 2 2 2" xfId="30668" xr:uid="{00000000-0005-0000-0000-0000357D0000}"/>
    <cellStyle name="Normal 2 3 3 2 2 2 2 10" xfId="30669" xr:uid="{00000000-0005-0000-0000-0000367D0000}"/>
    <cellStyle name="Normal 2 3 3 2 2 2 2 10 2" xfId="30670" xr:uid="{00000000-0005-0000-0000-0000377D0000}"/>
    <cellStyle name="Normal 2 3 3 2 2 2 2 11" xfId="30671" xr:uid="{00000000-0005-0000-0000-0000387D0000}"/>
    <cellStyle name="Normal 2 3 3 2 2 2 2 11 2" xfId="30672" xr:uid="{00000000-0005-0000-0000-0000397D0000}"/>
    <cellStyle name="Normal 2 3 3 2 2 2 2 12" xfId="30673" xr:uid="{00000000-0005-0000-0000-00003A7D0000}"/>
    <cellStyle name="Normal 2 3 3 2 2 2 2 12 2" xfId="30674" xr:uid="{00000000-0005-0000-0000-00003B7D0000}"/>
    <cellStyle name="Normal 2 3 3 2 2 2 2 13" xfId="30675" xr:uid="{00000000-0005-0000-0000-00003C7D0000}"/>
    <cellStyle name="Normal 2 3 3 2 2 2 2 13 2" xfId="30676" xr:uid="{00000000-0005-0000-0000-00003D7D0000}"/>
    <cellStyle name="Normal 2 3 3 2 2 2 2 14" xfId="30677" xr:uid="{00000000-0005-0000-0000-00003E7D0000}"/>
    <cellStyle name="Normal 2 3 3 2 2 2 2 14 2" xfId="30678" xr:uid="{00000000-0005-0000-0000-00003F7D0000}"/>
    <cellStyle name="Normal 2 3 3 2 2 2 2 15" xfId="30679" xr:uid="{00000000-0005-0000-0000-0000407D0000}"/>
    <cellStyle name="Normal 2 3 3 2 2 2 2 15 2" xfId="30680" xr:uid="{00000000-0005-0000-0000-0000417D0000}"/>
    <cellStyle name="Normal 2 3 3 2 2 2 2 16" xfId="30681" xr:uid="{00000000-0005-0000-0000-0000427D0000}"/>
    <cellStyle name="Normal 2 3 3 2 2 2 2 16 2" xfId="30682" xr:uid="{00000000-0005-0000-0000-0000437D0000}"/>
    <cellStyle name="Normal 2 3 3 2 2 2 2 17" xfId="30683" xr:uid="{00000000-0005-0000-0000-0000447D0000}"/>
    <cellStyle name="Normal 2 3 3 2 2 2 2 17 2" xfId="30684" xr:uid="{00000000-0005-0000-0000-0000457D0000}"/>
    <cellStyle name="Normal 2 3 3 2 2 2 2 18" xfId="30685" xr:uid="{00000000-0005-0000-0000-0000467D0000}"/>
    <cellStyle name="Normal 2 3 3 2 2 2 2 18 2" xfId="30686" xr:uid="{00000000-0005-0000-0000-0000477D0000}"/>
    <cellStyle name="Normal 2 3 3 2 2 2 2 19" xfId="30687" xr:uid="{00000000-0005-0000-0000-0000487D0000}"/>
    <cellStyle name="Normal 2 3 3 2 2 2 2 19 2" xfId="30688" xr:uid="{00000000-0005-0000-0000-0000497D0000}"/>
    <cellStyle name="Normal 2 3 3 2 2 2 2 2" xfId="30689" xr:uid="{00000000-0005-0000-0000-00004A7D0000}"/>
    <cellStyle name="Normal 2 3 3 2 2 2 2 2 2" xfId="30690" xr:uid="{00000000-0005-0000-0000-00004B7D0000}"/>
    <cellStyle name="Normal 2 3 3 2 2 2 2 20" xfId="30691" xr:uid="{00000000-0005-0000-0000-00004C7D0000}"/>
    <cellStyle name="Normal 2 3 3 2 2 2 2 20 2" xfId="30692" xr:uid="{00000000-0005-0000-0000-00004D7D0000}"/>
    <cellStyle name="Normal 2 3 3 2 2 2 2 21" xfId="30693" xr:uid="{00000000-0005-0000-0000-00004E7D0000}"/>
    <cellStyle name="Normal 2 3 3 2 2 2 2 21 2" xfId="30694" xr:uid="{00000000-0005-0000-0000-00004F7D0000}"/>
    <cellStyle name="Normal 2 3 3 2 2 2 2 22" xfId="30695" xr:uid="{00000000-0005-0000-0000-0000507D0000}"/>
    <cellStyle name="Normal 2 3 3 2 2 2 2 3" xfId="30696" xr:uid="{00000000-0005-0000-0000-0000517D0000}"/>
    <cellStyle name="Normal 2 3 3 2 2 2 2 3 2" xfId="30697" xr:uid="{00000000-0005-0000-0000-0000527D0000}"/>
    <cellStyle name="Normal 2 3 3 2 2 2 2 4" xfId="30698" xr:uid="{00000000-0005-0000-0000-0000537D0000}"/>
    <cellStyle name="Normal 2 3 3 2 2 2 2 4 2" xfId="30699" xr:uid="{00000000-0005-0000-0000-0000547D0000}"/>
    <cellStyle name="Normal 2 3 3 2 2 2 2 5" xfId="30700" xr:uid="{00000000-0005-0000-0000-0000557D0000}"/>
    <cellStyle name="Normal 2 3 3 2 2 2 2 5 2" xfId="30701" xr:uid="{00000000-0005-0000-0000-0000567D0000}"/>
    <cellStyle name="Normal 2 3 3 2 2 2 2 6" xfId="30702" xr:uid="{00000000-0005-0000-0000-0000577D0000}"/>
    <cellStyle name="Normal 2 3 3 2 2 2 2 6 2" xfId="30703" xr:uid="{00000000-0005-0000-0000-0000587D0000}"/>
    <cellStyle name="Normal 2 3 3 2 2 2 2 7" xfId="30704" xr:uid="{00000000-0005-0000-0000-0000597D0000}"/>
    <cellStyle name="Normal 2 3 3 2 2 2 2 7 2" xfId="30705" xr:uid="{00000000-0005-0000-0000-00005A7D0000}"/>
    <cellStyle name="Normal 2 3 3 2 2 2 2 8" xfId="30706" xr:uid="{00000000-0005-0000-0000-00005B7D0000}"/>
    <cellStyle name="Normal 2 3 3 2 2 2 2 8 2" xfId="30707" xr:uid="{00000000-0005-0000-0000-00005C7D0000}"/>
    <cellStyle name="Normal 2 3 3 2 2 2 2 9" xfId="30708" xr:uid="{00000000-0005-0000-0000-00005D7D0000}"/>
    <cellStyle name="Normal 2 3 3 2 2 2 2 9 2" xfId="30709" xr:uid="{00000000-0005-0000-0000-00005E7D0000}"/>
    <cellStyle name="Normal 2 3 3 2 2 2 20" xfId="30710" xr:uid="{00000000-0005-0000-0000-00005F7D0000}"/>
    <cellStyle name="Normal 2 3 3 2 2 2 20 2" xfId="30711" xr:uid="{00000000-0005-0000-0000-0000607D0000}"/>
    <cellStyle name="Normal 2 3 3 2 2 2 21" xfId="30712" xr:uid="{00000000-0005-0000-0000-0000617D0000}"/>
    <cellStyle name="Normal 2 3 3 2 2 2 21 2" xfId="30713" xr:uid="{00000000-0005-0000-0000-0000627D0000}"/>
    <cellStyle name="Normal 2 3 3 2 2 2 22" xfId="30714" xr:uid="{00000000-0005-0000-0000-0000637D0000}"/>
    <cellStyle name="Normal 2 3 3 2 2 2 22 2" xfId="30715" xr:uid="{00000000-0005-0000-0000-0000647D0000}"/>
    <cellStyle name="Normal 2 3 3 2 2 2 23" xfId="30716" xr:uid="{00000000-0005-0000-0000-0000657D0000}"/>
    <cellStyle name="Normal 2 3 3 2 2 2 23 2" xfId="30717" xr:uid="{00000000-0005-0000-0000-0000667D0000}"/>
    <cellStyle name="Normal 2 3 3 2 2 2 24" xfId="30718" xr:uid="{00000000-0005-0000-0000-0000677D0000}"/>
    <cellStyle name="Normal 2 3 3 2 2 2 3" xfId="30719" xr:uid="{00000000-0005-0000-0000-0000687D0000}"/>
    <cellStyle name="Normal 2 3 3 2 2 2 3 10" xfId="30720" xr:uid="{00000000-0005-0000-0000-0000697D0000}"/>
    <cellStyle name="Normal 2 3 3 2 2 2 3 10 2" xfId="30721" xr:uid="{00000000-0005-0000-0000-00006A7D0000}"/>
    <cellStyle name="Normal 2 3 3 2 2 2 3 11" xfId="30722" xr:uid="{00000000-0005-0000-0000-00006B7D0000}"/>
    <cellStyle name="Normal 2 3 3 2 2 2 3 11 2" xfId="30723" xr:uid="{00000000-0005-0000-0000-00006C7D0000}"/>
    <cellStyle name="Normal 2 3 3 2 2 2 3 12" xfId="30724" xr:uid="{00000000-0005-0000-0000-00006D7D0000}"/>
    <cellStyle name="Normal 2 3 3 2 2 2 3 12 2" xfId="30725" xr:uid="{00000000-0005-0000-0000-00006E7D0000}"/>
    <cellStyle name="Normal 2 3 3 2 2 2 3 13" xfId="30726" xr:uid="{00000000-0005-0000-0000-00006F7D0000}"/>
    <cellStyle name="Normal 2 3 3 2 2 2 3 13 2" xfId="30727" xr:uid="{00000000-0005-0000-0000-0000707D0000}"/>
    <cellStyle name="Normal 2 3 3 2 2 2 3 14" xfId="30728" xr:uid="{00000000-0005-0000-0000-0000717D0000}"/>
    <cellStyle name="Normal 2 3 3 2 2 2 3 14 2" xfId="30729" xr:uid="{00000000-0005-0000-0000-0000727D0000}"/>
    <cellStyle name="Normal 2 3 3 2 2 2 3 15" xfId="30730" xr:uid="{00000000-0005-0000-0000-0000737D0000}"/>
    <cellStyle name="Normal 2 3 3 2 2 2 3 15 2" xfId="30731" xr:uid="{00000000-0005-0000-0000-0000747D0000}"/>
    <cellStyle name="Normal 2 3 3 2 2 2 3 16" xfId="30732" xr:uid="{00000000-0005-0000-0000-0000757D0000}"/>
    <cellStyle name="Normal 2 3 3 2 2 2 3 16 2" xfId="30733" xr:uid="{00000000-0005-0000-0000-0000767D0000}"/>
    <cellStyle name="Normal 2 3 3 2 2 2 3 17" xfId="30734" xr:uid="{00000000-0005-0000-0000-0000777D0000}"/>
    <cellStyle name="Normal 2 3 3 2 2 2 3 17 2" xfId="30735" xr:uid="{00000000-0005-0000-0000-0000787D0000}"/>
    <cellStyle name="Normal 2 3 3 2 2 2 3 18" xfId="30736" xr:uid="{00000000-0005-0000-0000-0000797D0000}"/>
    <cellStyle name="Normal 2 3 3 2 2 2 3 18 2" xfId="30737" xr:uid="{00000000-0005-0000-0000-00007A7D0000}"/>
    <cellStyle name="Normal 2 3 3 2 2 2 3 19" xfId="30738" xr:uid="{00000000-0005-0000-0000-00007B7D0000}"/>
    <cellStyle name="Normal 2 3 3 2 2 2 3 19 2" xfId="30739" xr:uid="{00000000-0005-0000-0000-00007C7D0000}"/>
    <cellStyle name="Normal 2 3 3 2 2 2 3 2" xfId="30740" xr:uid="{00000000-0005-0000-0000-00007D7D0000}"/>
    <cellStyle name="Normal 2 3 3 2 2 2 3 2 2" xfId="30741" xr:uid="{00000000-0005-0000-0000-00007E7D0000}"/>
    <cellStyle name="Normal 2 3 3 2 2 2 3 20" xfId="30742" xr:uid="{00000000-0005-0000-0000-00007F7D0000}"/>
    <cellStyle name="Normal 2 3 3 2 2 2 3 20 2" xfId="30743" xr:uid="{00000000-0005-0000-0000-0000807D0000}"/>
    <cellStyle name="Normal 2 3 3 2 2 2 3 21" xfId="30744" xr:uid="{00000000-0005-0000-0000-0000817D0000}"/>
    <cellStyle name="Normal 2 3 3 2 2 2 3 21 2" xfId="30745" xr:uid="{00000000-0005-0000-0000-0000827D0000}"/>
    <cellStyle name="Normal 2 3 3 2 2 2 3 22" xfId="30746" xr:uid="{00000000-0005-0000-0000-0000837D0000}"/>
    <cellStyle name="Normal 2 3 3 2 2 2 3 3" xfId="30747" xr:uid="{00000000-0005-0000-0000-0000847D0000}"/>
    <cellStyle name="Normal 2 3 3 2 2 2 3 3 2" xfId="30748" xr:uid="{00000000-0005-0000-0000-0000857D0000}"/>
    <cellStyle name="Normal 2 3 3 2 2 2 3 4" xfId="30749" xr:uid="{00000000-0005-0000-0000-0000867D0000}"/>
    <cellStyle name="Normal 2 3 3 2 2 2 3 4 2" xfId="30750" xr:uid="{00000000-0005-0000-0000-0000877D0000}"/>
    <cellStyle name="Normal 2 3 3 2 2 2 3 5" xfId="30751" xr:uid="{00000000-0005-0000-0000-0000887D0000}"/>
    <cellStyle name="Normal 2 3 3 2 2 2 3 5 2" xfId="30752" xr:uid="{00000000-0005-0000-0000-0000897D0000}"/>
    <cellStyle name="Normal 2 3 3 2 2 2 3 6" xfId="30753" xr:uid="{00000000-0005-0000-0000-00008A7D0000}"/>
    <cellStyle name="Normal 2 3 3 2 2 2 3 6 2" xfId="30754" xr:uid="{00000000-0005-0000-0000-00008B7D0000}"/>
    <cellStyle name="Normal 2 3 3 2 2 2 3 7" xfId="30755" xr:uid="{00000000-0005-0000-0000-00008C7D0000}"/>
    <cellStyle name="Normal 2 3 3 2 2 2 3 7 2" xfId="30756" xr:uid="{00000000-0005-0000-0000-00008D7D0000}"/>
    <cellStyle name="Normal 2 3 3 2 2 2 3 8" xfId="30757" xr:uid="{00000000-0005-0000-0000-00008E7D0000}"/>
    <cellStyle name="Normal 2 3 3 2 2 2 3 8 2" xfId="30758" xr:uid="{00000000-0005-0000-0000-00008F7D0000}"/>
    <cellStyle name="Normal 2 3 3 2 2 2 3 9" xfId="30759" xr:uid="{00000000-0005-0000-0000-0000907D0000}"/>
    <cellStyle name="Normal 2 3 3 2 2 2 3 9 2" xfId="30760" xr:uid="{00000000-0005-0000-0000-0000917D0000}"/>
    <cellStyle name="Normal 2 3 3 2 2 2 4" xfId="30761" xr:uid="{00000000-0005-0000-0000-0000927D0000}"/>
    <cellStyle name="Normal 2 3 3 2 2 2 4 2" xfId="30762" xr:uid="{00000000-0005-0000-0000-0000937D0000}"/>
    <cellStyle name="Normal 2 3 3 2 2 2 5" xfId="30763" xr:uid="{00000000-0005-0000-0000-0000947D0000}"/>
    <cellStyle name="Normal 2 3 3 2 2 2 5 2" xfId="30764" xr:uid="{00000000-0005-0000-0000-0000957D0000}"/>
    <cellStyle name="Normal 2 3 3 2 2 2 6" xfId="30765" xr:uid="{00000000-0005-0000-0000-0000967D0000}"/>
    <cellStyle name="Normal 2 3 3 2 2 2 6 2" xfId="30766" xr:uid="{00000000-0005-0000-0000-0000977D0000}"/>
    <cellStyle name="Normal 2 3 3 2 2 2 7" xfId="30767" xr:uid="{00000000-0005-0000-0000-0000987D0000}"/>
    <cellStyle name="Normal 2 3 3 2 2 2 7 2" xfId="30768" xr:uid="{00000000-0005-0000-0000-0000997D0000}"/>
    <cellStyle name="Normal 2 3 3 2 2 2 8" xfId="30769" xr:uid="{00000000-0005-0000-0000-00009A7D0000}"/>
    <cellStyle name="Normal 2 3 3 2 2 2 8 2" xfId="30770" xr:uid="{00000000-0005-0000-0000-00009B7D0000}"/>
    <cellStyle name="Normal 2 3 3 2 2 2 9" xfId="30771" xr:uid="{00000000-0005-0000-0000-00009C7D0000}"/>
    <cellStyle name="Normal 2 3 3 2 2 2 9 2" xfId="30772" xr:uid="{00000000-0005-0000-0000-00009D7D0000}"/>
    <cellStyle name="Normal 2 3 3 2 2 20" xfId="30773" xr:uid="{00000000-0005-0000-0000-00009E7D0000}"/>
    <cellStyle name="Normal 2 3 3 2 2 20 2" xfId="30774" xr:uid="{00000000-0005-0000-0000-00009F7D0000}"/>
    <cellStyle name="Normal 2 3 3 2 2 21" xfId="30775" xr:uid="{00000000-0005-0000-0000-0000A07D0000}"/>
    <cellStyle name="Normal 2 3 3 2 2 21 2" xfId="30776" xr:uid="{00000000-0005-0000-0000-0000A17D0000}"/>
    <cellStyle name="Normal 2 3 3 2 2 22" xfId="30777" xr:uid="{00000000-0005-0000-0000-0000A27D0000}"/>
    <cellStyle name="Normal 2 3 3 2 2 22 2" xfId="30778" xr:uid="{00000000-0005-0000-0000-0000A37D0000}"/>
    <cellStyle name="Normal 2 3 3 2 2 23" xfId="30779" xr:uid="{00000000-0005-0000-0000-0000A47D0000}"/>
    <cellStyle name="Normal 2 3 3 2 2 23 2" xfId="30780" xr:uid="{00000000-0005-0000-0000-0000A57D0000}"/>
    <cellStyle name="Normal 2 3 3 2 2 24" xfId="30781" xr:uid="{00000000-0005-0000-0000-0000A67D0000}"/>
    <cellStyle name="Normal 2 3 3 2 2 24 2" xfId="30782" xr:uid="{00000000-0005-0000-0000-0000A77D0000}"/>
    <cellStyle name="Normal 2 3 3 2 2 25" xfId="30783" xr:uid="{00000000-0005-0000-0000-0000A87D0000}"/>
    <cellStyle name="Normal 2 3 3 2 2 25 2" xfId="30784" xr:uid="{00000000-0005-0000-0000-0000A97D0000}"/>
    <cellStyle name="Normal 2 3 3 2 2 26" xfId="30785" xr:uid="{00000000-0005-0000-0000-0000AA7D0000}"/>
    <cellStyle name="Normal 2 3 3 2 2 26 2" xfId="30786" xr:uid="{00000000-0005-0000-0000-0000AB7D0000}"/>
    <cellStyle name="Normal 2 3 3 2 2 27" xfId="30787" xr:uid="{00000000-0005-0000-0000-0000AC7D0000}"/>
    <cellStyle name="Normal 2 3 3 2 2 3" xfId="30788" xr:uid="{00000000-0005-0000-0000-0000AD7D0000}"/>
    <cellStyle name="Normal 2 3 3 2 2 3 10" xfId="30789" xr:uid="{00000000-0005-0000-0000-0000AE7D0000}"/>
    <cellStyle name="Normal 2 3 3 2 2 3 10 2" xfId="30790" xr:uid="{00000000-0005-0000-0000-0000AF7D0000}"/>
    <cellStyle name="Normal 2 3 3 2 2 3 11" xfId="30791" xr:uid="{00000000-0005-0000-0000-0000B07D0000}"/>
    <cellStyle name="Normal 2 3 3 2 2 3 11 2" xfId="30792" xr:uid="{00000000-0005-0000-0000-0000B17D0000}"/>
    <cellStyle name="Normal 2 3 3 2 2 3 12" xfId="30793" xr:uid="{00000000-0005-0000-0000-0000B27D0000}"/>
    <cellStyle name="Normal 2 3 3 2 2 3 12 2" xfId="30794" xr:uid="{00000000-0005-0000-0000-0000B37D0000}"/>
    <cellStyle name="Normal 2 3 3 2 2 3 13" xfId="30795" xr:uid="{00000000-0005-0000-0000-0000B47D0000}"/>
    <cellStyle name="Normal 2 3 3 2 2 3 13 2" xfId="30796" xr:uid="{00000000-0005-0000-0000-0000B57D0000}"/>
    <cellStyle name="Normal 2 3 3 2 2 3 14" xfId="30797" xr:uid="{00000000-0005-0000-0000-0000B67D0000}"/>
    <cellStyle name="Normal 2 3 3 2 2 3 14 2" xfId="30798" xr:uid="{00000000-0005-0000-0000-0000B77D0000}"/>
    <cellStyle name="Normal 2 3 3 2 2 3 15" xfId="30799" xr:uid="{00000000-0005-0000-0000-0000B87D0000}"/>
    <cellStyle name="Normal 2 3 3 2 2 3 15 2" xfId="30800" xr:uid="{00000000-0005-0000-0000-0000B97D0000}"/>
    <cellStyle name="Normal 2 3 3 2 2 3 16" xfId="30801" xr:uid="{00000000-0005-0000-0000-0000BA7D0000}"/>
    <cellStyle name="Normal 2 3 3 2 2 3 16 2" xfId="30802" xr:uid="{00000000-0005-0000-0000-0000BB7D0000}"/>
    <cellStyle name="Normal 2 3 3 2 2 3 17" xfId="30803" xr:uid="{00000000-0005-0000-0000-0000BC7D0000}"/>
    <cellStyle name="Normal 2 3 3 2 2 3 17 2" xfId="30804" xr:uid="{00000000-0005-0000-0000-0000BD7D0000}"/>
    <cellStyle name="Normal 2 3 3 2 2 3 18" xfId="30805" xr:uid="{00000000-0005-0000-0000-0000BE7D0000}"/>
    <cellStyle name="Normal 2 3 3 2 2 3 18 2" xfId="30806" xr:uid="{00000000-0005-0000-0000-0000BF7D0000}"/>
    <cellStyle name="Normal 2 3 3 2 2 3 19" xfId="30807" xr:uid="{00000000-0005-0000-0000-0000C07D0000}"/>
    <cellStyle name="Normal 2 3 3 2 2 3 19 2" xfId="30808" xr:uid="{00000000-0005-0000-0000-0000C17D0000}"/>
    <cellStyle name="Normal 2 3 3 2 2 3 2" xfId="30809" xr:uid="{00000000-0005-0000-0000-0000C27D0000}"/>
    <cellStyle name="Normal 2 3 3 2 2 3 2 10" xfId="30810" xr:uid="{00000000-0005-0000-0000-0000C37D0000}"/>
    <cellStyle name="Normal 2 3 3 2 2 3 2 10 2" xfId="30811" xr:uid="{00000000-0005-0000-0000-0000C47D0000}"/>
    <cellStyle name="Normal 2 3 3 2 2 3 2 11" xfId="30812" xr:uid="{00000000-0005-0000-0000-0000C57D0000}"/>
    <cellStyle name="Normal 2 3 3 2 2 3 2 11 2" xfId="30813" xr:uid="{00000000-0005-0000-0000-0000C67D0000}"/>
    <cellStyle name="Normal 2 3 3 2 2 3 2 12" xfId="30814" xr:uid="{00000000-0005-0000-0000-0000C77D0000}"/>
    <cellStyle name="Normal 2 3 3 2 2 3 2 12 2" xfId="30815" xr:uid="{00000000-0005-0000-0000-0000C87D0000}"/>
    <cellStyle name="Normal 2 3 3 2 2 3 2 13" xfId="30816" xr:uid="{00000000-0005-0000-0000-0000C97D0000}"/>
    <cellStyle name="Normal 2 3 3 2 2 3 2 13 2" xfId="30817" xr:uid="{00000000-0005-0000-0000-0000CA7D0000}"/>
    <cellStyle name="Normal 2 3 3 2 2 3 2 14" xfId="30818" xr:uid="{00000000-0005-0000-0000-0000CB7D0000}"/>
    <cellStyle name="Normal 2 3 3 2 2 3 2 14 2" xfId="30819" xr:uid="{00000000-0005-0000-0000-0000CC7D0000}"/>
    <cellStyle name="Normal 2 3 3 2 2 3 2 15" xfId="30820" xr:uid="{00000000-0005-0000-0000-0000CD7D0000}"/>
    <cellStyle name="Normal 2 3 3 2 2 3 2 15 2" xfId="30821" xr:uid="{00000000-0005-0000-0000-0000CE7D0000}"/>
    <cellStyle name="Normal 2 3 3 2 2 3 2 16" xfId="30822" xr:uid="{00000000-0005-0000-0000-0000CF7D0000}"/>
    <cellStyle name="Normal 2 3 3 2 2 3 2 16 2" xfId="30823" xr:uid="{00000000-0005-0000-0000-0000D07D0000}"/>
    <cellStyle name="Normal 2 3 3 2 2 3 2 17" xfId="30824" xr:uid="{00000000-0005-0000-0000-0000D17D0000}"/>
    <cellStyle name="Normal 2 3 3 2 2 3 2 17 2" xfId="30825" xr:uid="{00000000-0005-0000-0000-0000D27D0000}"/>
    <cellStyle name="Normal 2 3 3 2 2 3 2 18" xfId="30826" xr:uid="{00000000-0005-0000-0000-0000D37D0000}"/>
    <cellStyle name="Normal 2 3 3 2 2 3 2 18 2" xfId="30827" xr:uid="{00000000-0005-0000-0000-0000D47D0000}"/>
    <cellStyle name="Normal 2 3 3 2 2 3 2 19" xfId="30828" xr:uid="{00000000-0005-0000-0000-0000D57D0000}"/>
    <cellStyle name="Normal 2 3 3 2 2 3 2 19 2" xfId="30829" xr:uid="{00000000-0005-0000-0000-0000D67D0000}"/>
    <cellStyle name="Normal 2 3 3 2 2 3 2 2" xfId="30830" xr:uid="{00000000-0005-0000-0000-0000D77D0000}"/>
    <cellStyle name="Normal 2 3 3 2 2 3 2 2 2" xfId="30831" xr:uid="{00000000-0005-0000-0000-0000D87D0000}"/>
    <cellStyle name="Normal 2 3 3 2 2 3 2 20" xfId="30832" xr:uid="{00000000-0005-0000-0000-0000D97D0000}"/>
    <cellStyle name="Normal 2 3 3 2 2 3 2 20 2" xfId="30833" xr:uid="{00000000-0005-0000-0000-0000DA7D0000}"/>
    <cellStyle name="Normal 2 3 3 2 2 3 2 21" xfId="30834" xr:uid="{00000000-0005-0000-0000-0000DB7D0000}"/>
    <cellStyle name="Normal 2 3 3 2 2 3 2 21 2" xfId="30835" xr:uid="{00000000-0005-0000-0000-0000DC7D0000}"/>
    <cellStyle name="Normal 2 3 3 2 2 3 2 22" xfId="30836" xr:uid="{00000000-0005-0000-0000-0000DD7D0000}"/>
    <cellStyle name="Normal 2 3 3 2 2 3 2 3" xfId="30837" xr:uid="{00000000-0005-0000-0000-0000DE7D0000}"/>
    <cellStyle name="Normal 2 3 3 2 2 3 2 3 2" xfId="30838" xr:uid="{00000000-0005-0000-0000-0000DF7D0000}"/>
    <cellStyle name="Normal 2 3 3 2 2 3 2 4" xfId="30839" xr:uid="{00000000-0005-0000-0000-0000E07D0000}"/>
    <cellStyle name="Normal 2 3 3 2 2 3 2 4 2" xfId="30840" xr:uid="{00000000-0005-0000-0000-0000E17D0000}"/>
    <cellStyle name="Normal 2 3 3 2 2 3 2 5" xfId="30841" xr:uid="{00000000-0005-0000-0000-0000E27D0000}"/>
    <cellStyle name="Normal 2 3 3 2 2 3 2 5 2" xfId="30842" xr:uid="{00000000-0005-0000-0000-0000E37D0000}"/>
    <cellStyle name="Normal 2 3 3 2 2 3 2 6" xfId="30843" xr:uid="{00000000-0005-0000-0000-0000E47D0000}"/>
    <cellStyle name="Normal 2 3 3 2 2 3 2 6 2" xfId="30844" xr:uid="{00000000-0005-0000-0000-0000E57D0000}"/>
    <cellStyle name="Normal 2 3 3 2 2 3 2 7" xfId="30845" xr:uid="{00000000-0005-0000-0000-0000E67D0000}"/>
    <cellStyle name="Normal 2 3 3 2 2 3 2 7 2" xfId="30846" xr:uid="{00000000-0005-0000-0000-0000E77D0000}"/>
    <cellStyle name="Normal 2 3 3 2 2 3 2 8" xfId="30847" xr:uid="{00000000-0005-0000-0000-0000E87D0000}"/>
    <cellStyle name="Normal 2 3 3 2 2 3 2 8 2" xfId="30848" xr:uid="{00000000-0005-0000-0000-0000E97D0000}"/>
    <cellStyle name="Normal 2 3 3 2 2 3 2 9" xfId="30849" xr:uid="{00000000-0005-0000-0000-0000EA7D0000}"/>
    <cellStyle name="Normal 2 3 3 2 2 3 2 9 2" xfId="30850" xr:uid="{00000000-0005-0000-0000-0000EB7D0000}"/>
    <cellStyle name="Normal 2 3 3 2 2 3 20" xfId="30851" xr:uid="{00000000-0005-0000-0000-0000EC7D0000}"/>
    <cellStyle name="Normal 2 3 3 2 2 3 20 2" xfId="30852" xr:uid="{00000000-0005-0000-0000-0000ED7D0000}"/>
    <cellStyle name="Normal 2 3 3 2 2 3 21" xfId="30853" xr:uid="{00000000-0005-0000-0000-0000EE7D0000}"/>
    <cellStyle name="Normal 2 3 3 2 2 3 21 2" xfId="30854" xr:uid="{00000000-0005-0000-0000-0000EF7D0000}"/>
    <cellStyle name="Normal 2 3 3 2 2 3 22" xfId="30855" xr:uid="{00000000-0005-0000-0000-0000F07D0000}"/>
    <cellStyle name="Normal 2 3 3 2 2 3 22 2" xfId="30856" xr:uid="{00000000-0005-0000-0000-0000F17D0000}"/>
    <cellStyle name="Normal 2 3 3 2 2 3 23" xfId="30857" xr:uid="{00000000-0005-0000-0000-0000F27D0000}"/>
    <cellStyle name="Normal 2 3 3 2 2 3 23 2" xfId="30858" xr:uid="{00000000-0005-0000-0000-0000F37D0000}"/>
    <cellStyle name="Normal 2 3 3 2 2 3 24" xfId="30859" xr:uid="{00000000-0005-0000-0000-0000F47D0000}"/>
    <cellStyle name="Normal 2 3 3 2 2 3 3" xfId="30860" xr:uid="{00000000-0005-0000-0000-0000F57D0000}"/>
    <cellStyle name="Normal 2 3 3 2 2 3 3 10" xfId="30861" xr:uid="{00000000-0005-0000-0000-0000F67D0000}"/>
    <cellStyle name="Normal 2 3 3 2 2 3 3 10 2" xfId="30862" xr:uid="{00000000-0005-0000-0000-0000F77D0000}"/>
    <cellStyle name="Normal 2 3 3 2 2 3 3 11" xfId="30863" xr:uid="{00000000-0005-0000-0000-0000F87D0000}"/>
    <cellStyle name="Normal 2 3 3 2 2 3 3 11 2" xfId="30864" xr:uid="{00000000-0005-0000-0000-0000F97D0000}"/>
    <cellStyle name="Normal 2 3 3 2 2 3 3 12" xfId="30865" xr:uid="{00000000-0005-0000-0000-0000FA7D0000}"/>
    <cellStyle name="Normal 2 3 3 2 2 3 3 12 2" xfId="30866" xr:uid="{00000000-0005-0000-0000-0000FB7D0000}"/>
    <cellStyle name="Normal 2 3 3 2 2 3 3 13" xfId="30867" xr:uid="{00000000-0005-0000-0000-0000FC7D0000}"/>
    <cellStyle name="Normal 2 3 3 2 2 3 3 13 2" xfId="30868" xr:uid="{00000000-0005-0000-0000-0000FD7D0000}"/>
    <cellStyle name="Normal 2 3 3 2 2 3 3 14" xfId="30869" xr:uid="{00000000-0005-0000-0000-0000FE7D0000}"/>
    <cellStyle name="Normal 2 3 3 2 2 3 3 14 2" xfId="30870" xr:uid="{00000000-0005-0000-0000-0000FF7D0000}"/>
    <cellStyle name="Normal 2 3 3 2 2 3 3 15" xfId="30871" xr:uid="{00000000-0005-0000-0000-0000007E0000}"/>
    <cellStyle name="Normal 2 3 3 2 2 3 3 15 2" xfId="30872" xr:uid="{00000000-0005-0000-0000-0000017E0000}"/>
    <cellStyle name="Normal 2 3 3 2 2 3 3 16" xfId="30873" xr:uid="{00000000-0005-0000-0000-0000027E0000}"/>
    <cellStyle name="Normal 2 3 3 2 2 3 3 16 2" xfId="30874" xr:uid="{00000000-0005-0000-0000-0000037E0000}"/>
    <cellStyle name="Normal 2 3 3 2 2 3 3 17" xfId="30875" xr:uid="{00000000-0005-0000-0000-0000047E0000}"/>
    <cellStyle name="Normal 2 3 3 2 2 3 3 17 2" xfId="30876" xr:uid="{00000000-0005-0000-0000-0000057E0000}"/>
    <cellStyle name="Normal 2 3 3 2 2 3 3 18" xfId="30877" xr:uid="{00000000-0005-0000-0000-0000067E0000}"/>
    <cellStyle name="Normal 2 3 3 2 2 3 3 18 2" xfId="30878" xr:uid="{00000000-0005-0000-0000-0000077E0000}"/>
    <cellStyle name="Normal 2 3 3 2 2 3 3 19" xfId="30879" xr:uid="{00000000-0005-0000-0000-0000087E0000}"/>
    <cellStyle name="Normal 2 3 3 2 2 3 3 19 2" xfId="30880" xr:uid="{00000000-0005-0000-0000-0000097E0000}"/>
    <cellStyle name="Normal 2 3 3 2 2 3 3 2" xfId="30881" xr:uid="{00000000-0005-0000-0000-00000A7E0000}"/>
    <cellStyle name="Normal 2 3 3 2 2 3 3 2 2" xfId="30882" xr:uid="{00000000-0005-0000-0000-00000B7E0000}"/>
    <cellStyle name="Normal 2 3 3 2 2 3 3 20" xfId="30883" xr:uid="{00000000-0005-0000-0000-00000C7E0000}"/>
    <cellStyle name="Normal 2 3 3 2 2 3 3 20 2" xfId="30884" xr:uid="{00000000-0005-0000-0000-00000D7E0000}"/>
    <cellStyle name="Normal 2 3 3 2 2 3 3 21" xfId="30885" xr:uid="{00000000-0005-0000-0000-00000E7E0000}"/>
    <cellStyle name="Normal 2 3 3 2 2 3 3 21 2" xfId="30886" xr:uid="{00000000-0005-0000-0000-00000F7E0000}"/>
    <cellStyle name="Normal 2 3 3 2 2 3 3 22" xfId="30887" xr:uid="{00000000-0005-0000-0000-0000107E0000}"/>
    <cellStyle name="Normal 2 3 3 2 2 3 3 3" xfId="30888" xr:uid="{00000000-0005-0000-0000-0000117E0000}"/>
    <cellStyle name="Normal 2 3 3 2 2 3 3 3 2" xfId="30889" xr:uid="{00000000-0005-0000-0000-0000127E0000}"/>
    <cellStyle name="Normal 2 3 3 2 2 3 3 4" xfId="30890" xr:uid="{00000000-0005-0000-0000-0000137E0000}"/>
    <cellStyle name="Normal 2 3 3 2 2 3 3 4 2" xfId="30891" xr:uid="{00000000-0005-0000-0000-0000147E0000}"/>
    <cellStyle name="Normal 2 3 3 2 2 3 3 5" xfId="30892" xr:uid="{00000000-0005-0000-0000-0000157E0000}"/>
    <cellStyle name="Normal 2 3 3 2 2 3 3 5 2" xfId="30893" xr:uid="{00000000-0005-0000-0000-0000167E0000}"/>
    <cellStyle name="Normal 2 3 3 2 2 3 3 6" xfId="30894" xr:uid="{00000000-0005-0000-0000-0000177E0000}"/>
    <cellStyle name="Normal 2 3 3 2 2 3 3 6 2" xfId="30895" xr:uid="{00000000-0005-0000-0000-0000187E0000}"/>
    <cellStyle name="Normal 2 3 3 2 2 3 3 7" xfId="30896" xr:uid="{00000000-0005-0000-0000-0000197E0000}"/>
    <cellStyle name="Normal 2 3 3 2 2 3 3 7 2" xfId="30897" xr:uid="{00000000-0005-0000-0000-00001A7E0000}"/>
    <cellStyle name="Normal 2 3 3 2 2 3 3 8" xfId="30898" xr:uid="{00000000-0005-0000-0000-00001B7E0000}"/>
    <cellStyle name="Normal 2 3 3 2 2 3 3 8 2" xfId="30899" xr:uid="{00000000-0005-0000-0000-00001C7E0000}"/>
    <cellStyle name="Normal 2 3 3 2 2 3 3 9" xfId="30900" xr:uid="{00000000-0005-0000-0000-00001D7E0000}"/>
    <cellStyle name="Normal 2 3 3 2 2 3 3 9 2" xfId="30901" xr:uid="{00000000-0005-0000-0000-00001E7E0000}"/>
    <cellStyle name="Normal 2 3 3 2 2 3 4" xfId="30902" xr:uid="{00000000-0005-0000-0000-00001F7E0000}"/>
    <cellStyle name="Normal 2 3 3 2 2 3 4 2" xfId="30903" xr:uid="{00000000-0005-0000-0000-0000207E0000}"/>
    <cellStyle name="Normal 2 3 3 2 2 3 5" xfId="30904" xr:uid="{00000000-0005-0000-0000-0000217E0000}"/>
    <cellStyle name="Normal 2 3 3 2 2 3 5 2" xfId="30905" xr:uid="{00000000-0005-0000-0000-0000227E0000}"/>
    <cellStyle name="Normal 2 3 3 2 2 3 6" xfId="30906" xr:uid="{00000000-0005-0000-0000-0000237E0000}"/>
    <cellStyle name="Normal 2 3 3 2 2 3 6 2" xfId="30907" xr:uid="{00000000-0005-0000-0000-0000247E0000}"/>
    <cellStyle name="Normal 2 3 3 2 2 3 7" xfId="30908" xr:uid="{00000000-0005-0000-0000-0000257E0000}"/>
    <cellStyle name="Normal 2 3 3 2 2 3 7 2" xfId="30909" xr:uid="{00000000-0005-0000-0000-0000267E0000}"/>
    <cellStyle name="Normal 2 3 3 2 2 3 8" xfId="30910" xr:uid="{00000000-0005-0000-0000-0000277E0000}"/>
    <cellStyle name="Normal 2 3 3 2 2 3 8 2" xfId="30911" xr:uid="{00000000-0005-0000-0000-0000287E0000}"/>
    <cellStyle name="Normal 2 3 3 2 2 3 9" xfId="30912" xr:uid="{00000000-0005-0000-0000-0000297E0000}"/>
    <cellStyle name="Normal 2 3 3 2 2 3 9 2" xfId="30913" xr:uid="{00000000-0005-0000-0000-00002A7E0000}"/>
    <cellStyle name="Normal 2 3 3 2 2 4" xfId="30914" xr:uid="{00000000-0005-0000-0000-00002B7E0000}"/>
    <cellStyle name="Normal 2 3 3 2 2 4 10" xfId="30915" xr:uid="{00000000-0005-0000-0000-00002C7E0000}"/>
    <cellStyle name="Normal 2 3 3 2 2 4 10 2" xfId="30916" xr:uid="{00000000-0005-0000-0000-00002D7E0000}"/>
    <cellStyle name="Normal 2 3 3 2 2 4 11" xfId="30917" xr:uid="{00000000-0005-0000-0000-00002E7E0000}"/>
    <cellStyle name="Normal 2 3 3 2 2 4 11 2" xfId="30918" xr:uid="{00000000-0005-0000-0000-00002F7E0000}"/>
    <cellStyle name="Normal 2 3 3 2 2 4 12" xfId="30919" xr:uid="{00000000-0005-0000-0000-0000307E0000}"/>
    <cellStyle name="Normal 2 3 3 2 2 4 12 2" xfId="30920" xr:uid="{00000000-0005-0000-0000-0000317E0000}"/>
    <cellStyle name="Normal 2 3 3 2 2 4 13" xfId="30921" xr:uid="{00000000-0005-0000-0000-0000327E0000}"/>
    <cellStyle name="Normal 2 3 3 2 2 4 13 2" xfId="30922" xr:uid="{00000000-0005-0000-0000-0000337E0000}"/>
    <cellStyle name="Normal 2 3 3 2 2 4 14" xfId="30923" xr:uid="{00000000-0005-0000-0000-0000347E0000}"/>
    <cellStyle name="Normal 2 3 3 2 2 4 14 2" xfId="30924" xr:uid="{00000000-0005-0000-0000-0000357E0000}"/>
    <cellStyle name="Normal 2 3 3 2 2 4 15" xfId="30925" xr:uid="{00000000-0005-0000-0000-0000367E0000}"/>
    <cellStyle name="Normal 2 3 3 2 2 4 15 2" xfId="30926" xr:uid="{00000000-0005-0000-0000-0000377E0000}"/>
    <cellStyle name="Normal 2 3 3 2 2 4 16" xfId="30927" xr:uid="{00000000-0005-0000-0000-0000387E0000}"/>
    <cellStyle name="Normal 2 3 3 2 2 4 16 2" xfId="30928" xr:uid="{00000000-0005-0000-0000-0000397E0000}"/>
    <cellStyle name="Normal 2 3 3 2 2 4 17" xfId="30929" xr:uid="{00000000-0005-0000-0000-00003A7E0000}"/>
    <cellStyle name="Normal 2 3 3 2 2 4 17 2" xfId="30930" xr:uid="{00000000-0005-0000-0000-00003B7E0000}"/>
    <cellStyle name="Normal 2 3 3 2 2 4 18" xfId="30931" xr:uid="{00000000-0005-0000-0000-00003C7E0000}"/>
    <cellStyle name="Normal 2 3 3 2 2 4 18 2" xfId="30932" xr:uid="{00000000-0005-0000-0000-00003D7E0000}"/>
    <cellStyle name="Normal 2 3 3 2 2 4 19" xfId="30933" xr:uid="{00000000-0005-0000-0000-00003E7E0000}"/>
    <cellStyle name="Normal 2 3 3 2 2 4 19 2" xfId="30934" xr:uid="{00000000-0005-0000-0000-00003F7E0000}"/>
    <cellStyle name="Normal 2 3 3 2 2 4 2" xfId="30935" xr:uid="{00000000-0005-0000-0000-0000407E0000}"/>
    <cellStyle name="Normal 2 3 3 2 2 4 2 10" xfId="30936" xr:uid="{00000000-0005-0000-0000-0000417E0000}"/>
    <cellStyle name="Normal 2 3 3 2 2 4 2 10 2" xfId="30937" xr:uid="{00000000-0005-0000-0000-0000427E0000}"/>
    <cellStyle name="Normal 2 3 3 2 2 4 2 11" xfId="30938" xr:uid="{00000000-0005-0000-0000-0000437E0000}"/>
    <cellStyle name="Normal 2 3 3 2 2 4 2 11 2" xfId="30939" xr:uid="{00000000-0005-0000-0000-0000447E0000}"/>
    <cellStyle name="Normal 2 3 3 2 2 4 2 12" xfId="30940" xr:uid="{00000000-0005-0000-0000-0000457E0000}"/>
    <cellStyle name="Normal 2 3 3 2 2 4 2 12 2" xfId="30941" xr:uid="{00000000-0005-0000-0000-0000467E0000}"/>
    <cellStyle name="Normal 2 3 3 2 2 4 2 13" xfId="30942" xr:uid="{00000000-0005-0000-0000-0000477E0000}"/>
    <cellStyle name="Normal 2 3 3 2 2 4 2 13 2" xfId="30943" xr:uid="{00000000-0005-0000-0000-0000487E0000}"/>
    <cellStyle name="Normal 2 3 3 2 2 4 2 14" xfId="30944" xr:uid="{00000000-0005-0000-0000-0000497E0000}"/>
    <cellStyle name="Normal 2 3 3 2 2 4 2 14 2" xfId="30945" xr:uid="{00000000-0005-0000-0000-00004A7E0000}"/>
    <cellStyle name="Normal 2 3 3 2 2 4 2 15" xfId="30946" xr:uid="{00000000-0005-0000-0000-00004B7E0000}"/>
    <cellStyle name="Normal 2 3 3 2 2 4 2 15 2" xfId="30947" xr:uid="{00000000-0005-0000-0000-00004C7E0000}"/>
    <cellStyle name="Normal 2 3 3 2 2 4 2 16" xfId="30948" xr:uid="{00000000-0005-0000-0000-00004D7E0000}"/>
    <cellStyle name="Normal 2 3 3 2 2 4 2 16 2" xfId="30949" xr:uid="{00000000-0005-0000-0000-00004E7E0000}"/>
    <cellStyle name="Normal 2 3 3 2 2 4 2 17" xfId="30950" xr:uid="{00000000-0005-0000-0000-00004F7E0000}"/>
    <cellStyle name="Normal 2 3 3 2 2 4 2 17 2" xfId="30951" xr:uid="{00000000-0005-0000-0000-0000507E0000}"/>
    <cellStyle name="Normal 2 3 3 2 2 4 2 18" xfId="30952" xr:uid="{00000000-0005-0000-0000-0000517E0000}"/>
    <cellStyle name="Normal 2 3 3 2 2 4 2 18 2" xfId="30953" xr:uid="{00000000-0005-0000-0000-0000527E0000}"/>
    <cellStyle name="Normal 2 3 3 2 2 4 2 19" xfId="30954" xr:uid="{00000000-0005-0000-0000-0000537E0000}"/>
    <cellStyle name="Normal 2 3 3 2 2 4 2 19 2" xfId="30955" xr:uid="{00000000-0005-0000-0000-0000547E0000}"/>
    <cellStyle name="Normal 2 3 3 2 2 4 2 2" xfId="30956" xr:uid="{00000000-0005-0000-0000-0000557E0000}"/>
    <cellStyle name="Normal 2 3 3 2 2 4 2 2 2" xfId="30957" xr:uid="{00000000-0005-0000-0000-0000567E0000}"/>
    <cellStyle name="Normal 2 3 3 2 2 4 2 20" xfId="30958" xr:uid="{00000000-0005-0000-0000-0000577E0000}"/>
    <cellStyle name="Normal 2 3 3 2 2 4 2 20 2" xfId="30959" xr:uid="{00000000-0005-0000-0000-0000587E0000}"/>
    <cellStyle name="Normal 2 3 3 2 2 4 2 21" xfId="30960" xr:uid="{00000000-0005-0000-0000-0000597E0000}"/>
    <cellStyle name="Normal 2 3 3 2 2 4 2 21 2" xfId="30961" xr:uid="{00000000-0005-0000-0000-00005A7E0000}"/>
    <cellStyle name="Normal 2 3 3 2 2 4 2 22" xfId="30962" xr:uid="{00000000-0005-0000-0000-00005B7E0000}"/>
    <cellStyle name="Normal 2 3 3 2 2 4 2 3" xfId="30963" xr:uid="{00000000-0005-0000-0000-00005C7E0000}"/>
    <cellStyle name="Normal 2 3 3 2 2 4 2 3 2" xfId="30964" xr:uid="{00000000-0005-0000-0000-00005D7E0000}"/>
    <cellStyle name="Normal 2 3 3 2 2 4 2 4" xfId="30965" xr:uid="{00000000-0005-0000-0000-00005E7E0000}"/>
    <cellStyle name="Normal 2 3 3 2 2 4 2 4 2" xfId="30966" xr:uid="{00000000-0005-0000-0000-00005F7E0000}"/>
    <cellStyle name="Normal 2 3 3 2 2 4 2 5" xfId="30967" xr:uid="{00000000-0005-0000-0000-0000607E0000}"/>
    <cellStyle name="Normal 2 3 3 2 2 4 2 5 2" xfId="30968" xr:uid="{00000000-0005-0000-0000-0000617E0000}"/>
    <cellStyle name="Normal 2 3 3 2 2 4 2 6" xfId="30969" xr:uid="{00000000-0005-0000-0000-0000627E0000}"/>
    <cellStyle name="Normal 2 3 3 2 2 4 2 6 2" xfId="30970" xr:uid="{00000000-0005-0000-0000-0000637E0000}"/>
    <cellStyle name="Normal 2 3 3 2 2 4 2 7" xfId="30971" xr:uid="{00000000-0005-0000-0000-0000647E0000}"/>
    <cellStyle name="Normal 2 3 3 2 2 4 2 7 2" xfId="30972" xr:uid="{00000000-0005-0000-0000-0000657E0000}"/>
    <cellStyle name="Normal 2 3 3 2 2 4 2 8" xfId="30973" xr:uid="{00000000-0005-0000-0000-0000667E0000}"/>
    <cellStyle name="Normal 2 3 3 2 2 4 2 8 2" xfId="30974" xr:uid="{00000000-0005-0000-0000-0000677E0000}"/>
    <cellStyle name="Normal 2 3 3 2 2 4 2 9" xfId="30975" xr:uid="{00000000-0005-0000-0000-0000687E0000}"/>
    <cellStyle name="Normal 2 3 3 2 2 4 2 9 2" xfId="30976" xr:uid="{00000000-0005-0000-0000-0000697E0000}"/>
    <cellStyle name="Normal 2 3 3 2 2 4 20" xfId="30977" xr:uid="{00000000-0005-0000-0000-00006A7E0000}"/>
    <cellStyle name="Normal 2 3 3 2 2 4 20 2" xfId="30978" xr:uid="{00000000-0005-0000-0000-00006B7E0000}"/>
    <cellStyle name="Normal 2 3 3 2 2 4 21" xfId="30979" xr:uid="{00000000-0005-0000-0000-00006C7E0000}"/>
    <cellStyle name="Normal 2 3 3 2 2 4 21 2" xfId="30980" xr:uid="{00000000-0005-0000-0000-00006D7E0000}"/>
    <cellStyle name="Normal 2 3 3 2 2 4 22" xfId="30981" xr:uid="{00000000-0005-0000-0000-00006E7E0000}"/>
    <cellStyle name="Normal 2 3 3 2 2 4 22 2" xfId="30982" xr:uid="{00000000-0005-0000-0000-00006F7E0000}"/>
    <cellStyle name="Normal 2 3 3 2 2 4 23" xfId="30983" xr:uid="{00000000-0005-0000-0000-0000707E0000}"/>
    <cellStyle name="Normal 2 3 3 2 2 4 23 2" xfId="30984" xr:uid="{00000000-0005-0000-0000-0000717E0000}"/>
    <cellStyle name="Normal 2 3 3 2 2 4 24" xfId="30985" xr:uid="{00000000-0005-0000-0000-0000727E0000}"/>
    <cellStyle name="Normal 2 3 3 2 2 4 3" xfId="30986" xr:uid="{00000000-0005-0000-0000-0000737E0000}"/>
    <cellStyle name="Normal 2 3 3 2 2 4 3 10" xfId="30987" xr:uid="{00000000-0005-0000-0000-0000747E0000}"/>
    <cellStyle name="Normal 2 3 3 2 2 4 3 10 2" xfId="30988" xr:uid="{00000000-0005-0000-0000-0000757E0000}"/>
    <cellStyle name="Normal 2 3 3 2 2 4 3 11" xfId="30989" xr:uid="{00000000-0005-0000-0000-0000767E0000}"/>
    <cellStyle name="Normal 2 3 3 2 2 4 3 11 2" xfId="30990" xr:uid="{00000000-0005-0000-0000-0000777E0000}"/>
    <cellStyle name="Normal 2 3 3 2 2 4 3 12" xfId="30991" xr:uid="{00000000-0005-0000-0000-0000787E0000}"/>
    <cellStyle name="Normal 2 3 3 2 2 4 3 12 2" xfId="30992" xr:uid="{00000000-0005-0000-0000-0000797E0000}"/>
    <cellStyle name="Normal 2 3 3 2 2 4 3 13" xfId="30993" xr:uid="{00000000-0005-0000-0000-00007A7E0000}"/>
    <cellStyle name="Normal 2 3 3 2 2 4 3 13 2" xfId="30994" xr:uid="{00000000-0005-0000-0000-00007B7E0000}"/>
    <cellStyle name="Normal 2 3 3 2 2 4 3 14" xfId="30995" xr:uid="{00000000-0005-0000-0000-00007C7E0000}"/>
    <cellStyle name="Normal 2 3 3 2 2 4 3 14 2" xfId="30996" xr:uid="{00000000-0005-0000-0000-00007D7E0000}"/>
    <cellStyle name="Normal 2 3 3 2 2 4 3 15" xfId="30997" xr:uid="{00000000-0005-0000-0000-00007E7E0000}"/>
    <cellStyle name="Normal 2 3 3 2 2 4 3 15 2" xfId="30998" xr:uid="{00000000-0005-0000-0000-00007F7E0000}"/>
    <cellStyle name="Normal 2 3 3 2 2 4 3 16" xfId="30999" xr:uid="{00000000-0005-0000-0000-0000807E0000}"/>
    <cellStyle name="Normal 2 3 3 2 2 4 3 16 2" xfId="31000" xr:uid="{00000000-0005-0000-0000-0000817E0000}"/>
    <cellStyle name="Normal 2 3 3 2 2 4 3 17" xfId="31001" xr:uid="{00000000-0005-0000-0000-0000827E0000}"/>
    <cellStyle name="Normal 2 3 3 2 2 4 3 17 2" xfId="31002" xr:uid="{00000000-0005-0000-0000-0000837E0000}"/>
    <cellStyle name="Normal 2 3 3 2 2 4 3 18" xfId="31003" xr:uid="{00000000-0005-0000-0000-0000847E0000}"/>
    <cellStyle name="Normal 2 3 3 2 2 4 3 18 2" xfId="31004" xr:uid="{00000000-0005-0000-0000-0000857E0000}"/>
    <cellStyle name="Normal 2 3 3 2 2 4 3 19" xfId="31005" xr:uid="{00000000-0005-0000-0000-0000867E0000}"/>
    <cellStyle name="Normal 2 3 3 2 2 4 3 19 2" xfId="31006" xr:uid="{00000000-0005-0000-0000-0000877E0000}"/>
    <cellStyle name="Normal 2 3 3 2 2 4 3 2" xfId="31007" xr:uid="{00000000-0005-0000-0000-0000887E0000}"/>
    <cellStyle name="Normal 2 3 3 2 2 4 3 2 2" xfId="31008" xr:uid="{00000000-0005-0000-0000-0000897E0000}"/>
    <cellStyle name="Normal 2 3 3 2 2 4 3 20" xfId="31009" xr:uid="{00000000-0005-0000-0000-00008A7E0000}"/>
    <cellStyle name="Normal 2 3 3 2 2 4 3 20 2" xfId="31010" xr:uid="{00000000-0005-0000-0000-00008B7E0000}"/>
    <cellStyle name="Normal 2 3 3 2 2 4 3 21" xfId="31011" xr:uid="{00000000-0005-0000-0000-00008C7E0000}"/>
    <cellStyle name="Normal 2 3 3 2 2 4 3 21 2" xfId="31012" xr:uid="{00000000-0005-0000-0000-00008D7E0000}"/>
    <cellStyle name="Normal 2 3 3 2 2 4 3 22" xfId="31013" xr:uid="{00000000-0005-0000-0000-00008E7E0000}"/>
    <cellStyle name="Normal 2 3 3 2 2 4 3 3" xfId="31014" xr:uid="{00000000-0005-0000-0000-00008F7E0000}"/>
    <cellStyle name="Normal 2 3 3 2 2 4 3 3 2" xfId="31015" xr:uid="{00000000-0005-0000-0000-0000907E0000}"/>
    <cellStyle name="Normal 2 3 3 2 2 4 3 4" xfId="31016" xr:uid="{00000000-0005-0000-0000-0000917E0000}"/>
    <cellStyle name="Normal 2 3 3 2 2 4 3 4 2" xfId="31017" xr:uid="{00000000-0005-0000-0000-0000927E0000}"/>
    <cellStyle name="Normal 2 3 3 2 2 4 3 5" xfId="31018" xr:uid="{00000000-0005-0000-0000-0000937E0000}"/>
    <cellStyle name="Normal 2 3 3 2 2 4 3 5 2" xfId="31019" xr:uid="{00000000-0005-0000-0000-0000947E0000}"/>
    <cellStyle name="Normal 2 3 3 2 2 4 3 6" xfId="31020" xr:uid="{00000000-0005-0000-0000-0000957E0000}"/>
    <cellStyle name="Normal 2 3 3 2 2 4 3 6 2" xfId="31021" xr:uid="{00000000-0005-0000-0000-0000967E0000}"/>
    <cellStyle name="Normal 2 3 3 2 2 4 3 7" xfId="31022" xr:uid="{00000000-0005-0000-0000-0000977E0000}"/>
    <cellStyle name="Normal 2 3 3 2 2 4 3 7 2" xfId="31023" xr:uid="{00000000-0005-0000-0000-0000987E0000}"/>
    <cellStyle name="Normal 2 3 3 2 2 4 3 8" xfId="31024" xr:uid="{00000000-0005-0000-0000-0000997E0000}"/>
    <cellStyle name="Normal 2 3 3 2 2 4 3 8 2" xfId="31025" xr:uid="{00000000-0005-0000-0000-00009A7E0000}"/>
    <cellStyle name="Normal 2 3 3 2 2 4 3 9" xfId="31026" xr:uid="{00000000-0005-0000-0000-00009B7E0000}"/>
    <cellStyle name="Normal 2 3 3 2 2 4 3 9 2" xfId="31027" xr:uid="{00000000-0005-0000-0000-00009C7E0000}"/>
    <cellStyle name="Normal 2 3 3 2 2 4 4" xfId="31028" xr:uid="{00000000-0005-0000-0000-00009D7E0000}"/>
    <cellStyle name="Normal 2 3 3 2 2 4 4 2" xfId="31029" xr:uid="{00000000-0005-0000-0000-00009E7E0000}"/>
    <cellStyle name="Normal 2 3 3 2 2 4 5" xfId="31030" xr:uid="{00000000-0005-0000-0000-00009F7E0000}"/>
    <cellStyle name="Normal 2 3 3 2 2 4 5 2" xfId="31031" xr:uid="{00000000-0005-0000-0000-0000A07E0000}"/>
    <cellStyle name="Normal 2 3 3 2 2 4 6" xfId="31032" xr:uid="{00000000-0005-0000-0000-0000A17E0000}"/>
    <cellStyle name="Normal 2 3 3 2 2 4 6 2" xfId="31033" xr:uid="{00000000-0005-0000-0000-0000A27E0000}"/>
    <cellStyle name="Normal 2 3 3 2 2 4 7" xfId="31034" xr:uid="{00000000-0005-0000-0000-0000A37E0000}"/>
    <cellStyle name="Normal 2 3 3 2 2 4 7 2" xfId="31035" xr:uid="{00000000-0005-0000-0000-0000A47E0000}"/>
    <cellStyle name="Normal 2 3 3 2 2 4 8" xfId="31036" xr:uid="{00000000-0005-0000-0000-0000A57E0000}"/>
    <cellStyle name="Normal 2 3 3 2 2 4 8 2" xfId="31037" xr:uid="{00000000-0005-0000-0000-0000A67E0000}"/>
    <cellStyle name="Normal 2 3 3 2 2 4 9" xfId="31038" xr:uid="{00000000-0005-0000-0000-0000A77E0000}"/>
    <cellStyle name="Normal 2 3 3 2 2 4 9 2" xfId="31039" xr:uid="{00000000-0005-0000-0000-0000A87E0000}"/>
    <cellStyle name="Normal 2 3 3 2 2 5" xfId="31040" xr:uid="{00000000-0005-0000-0000-0000A97E0000}"/>
    <cellStyle name="Normal 2 3 3 2 2 5 10" xfId="31041" xr:uid="{00000000-0005-0000-0000-0000AA7E0000}"/>
    <cellStyle name="Normal 2 3 3 2 2 5 10 2" xfId="31042" xr:uid="{00000000-0005-0000-0000-0000AB7E0000}"/>
    <cellStyle name="Normal 2 3 3 2 2 5 11" xfId="31043" xr:uid="{00000000-0005-0000-0000-0000AC7E0000}"/>
    <cellStyle name="Normal 2 3 3 2 2 5 11 2" xfId="31044" xr:uid="{00000000-0005-0000-0000-0000AD7E0000}"/>
    <cellStyle name="Normal 2 3 3 2 2 5 12" xfId="31045" xr:uid="{00000000-0005-0000-0000-0000AE7E0000}"/>
    <cellStyle name="Normal 2 3 3 2 2 5 12 2" xfId="31046" xr:uid="{00000000-0005-0000-0000-0000AF7E0000}"/>
    <cellStyle name="Normal 2 3 3 2 2 5 13" xfId="31047" xr:uid="{00000000-0005-0000-0000-0000B07E0000}"/>
    <cellStyle name="Normal 2 3 3 2 2 5 13 2" xfId="31048" xr:uid="{00000000-0005-0000-0000-0000B17E0000}"/>
    <cellStyle name="Normal 2 3 3 2 2 5 14" xfId="31049" xr:uid="{00000000-0005-0000-0000-0000B27E0000}"/>
    <cellStyle name="Normal 2 3 3 2 2 5 14 2" xfId="31050" xr:uid="{00000000-0005-0000-0000-0000B37E0000}"/>
    <cellStyle name="Normal 2 3 3 2 2 5 15" xfId="31051" xr:uid="{00000000-0005-0000-0000-0000B47E0000}"/>
    <cellStyle name="Normal 2 3 3 2 2 5 15 2" xfId="31052" xr:uid="{00000000-0005-0000-0000-0000B57E0000}"/>
    <cellStyle name="Normal 2 3 3 2 2 5 16" xfId="31053" xr:uid="{00000000-0005-0000-0000-0000B67E0000}"/>
    <cellStyle name="Normal 2 3 3 2 2 5 16 2" xfId="31054" xr:uid="{00000000-0005-0000-0000-0000B77E0000}"/>
    <cellStyle name="Normal 2 3 3 2 2 5 17" xfId="31055" xr:uid="{00000000-0005-0000-0000-0000B87E0000}"/>
    <cellStyle name="Normal 2 3 3 2 2 5 17 2" xfId="31056" xr:uid="{00000000-0005-0000-0000-0000B97E0000}"/>
    <cellStyle name="Normal 2 3 3 2 2 5 18" xfId="31057" xr:uid="{00000000-0005-0000-0000-0000BA7E0000}"/>
    <cellStyle name="Normal 2 3 3 2 2 5 18 2" xfId="31058" xr:uid="{00000000-0005-0000-0000-0000BB7E0000}"/>
    <cellStyle name="Normal 2 3 3 2 2 5 19" xfId="31059" xr:uid="{00000000-0005-0000-0000-0000BC7E0000}"/>
    <cellStyle name="Normal 2 3 3 2 2 5 19 2" xfId="31060" xr:uid="{00000000-0005-0000-0000-0000BD7E0000}"/>
    <cellStyle name="Normal 2 3 3 2 2 5 2" xfId="31061" xr:uid="{00000000-0005-0000-0000-0000BE7E0000}"/>
    <cellStyle name="Normal 2 3 3 2 2 5 2 2" xfId="31062" xr:uid="{00000000-0005-0000-0000-0000BF7E0000}"/>
    <cellStyle name="Normal 2 3 3 2 2 5 20" xfId="31063" xr:uid="{00000000-0005-0000-0000-0000C07E0000}"/>
    <cellStyle name="Normal 2 3 3 2 2 5 20 2" xfId="31064" xr:uid="{00000000-0005-0000-0000-0000C17E0000}"/>
    <cellStyle name="Normal 2 3 3 2 2 5 21" xfId="31065" xr:uid="{00000000-0005-0000-0000-0000C27E0000}"/>
    <cellStyle name="Normal 2 3 3 2 2 5 21 2" xfId="31066" xr:uid="{00000000-0005-0000-0000-0000C37E0000}"/>
    <cellStyle name="Normal 2 3 3 2 2 5 22" xfId="31067" xr:uid="{00000000-0005-0000-0000-0000C47E0000}"/>
    <cellStyle name="Normal 2 3 3 2 2 5 3" xfId="31068" xr:uid="{00000000-0005-0000-0000-0000C57E0000}"/>
    <cellStyle name="Normal 2 3 3 2 2 5 3 2" xfId="31069" xr:uid="{00000000-0005-0000-0000-0000C67E0000}"/>
    <cellStyle name="Normal 2 3 3 2 2 5 4" xfId="31070" xr:uid="{00000000-0005-0000-0000-0000C77E0000}"/>
    <cellStyle name="Normal 2 3 3 2 2 5 4 2" xfId="31071" xr:uid="{00000000-0005-0000-0000-0000C87E0000}"/>
    <cellStyle name="Normal 2 3 3 2 2 5 5" xfId="31072" xr:uid="{00000000-0005-0000-0000-0000C97E0000}"/>
    <cellStyle name="Normal 2 3 3 2 2 5 5 2" xfId="31073" xr:uid="{00000000-0005-0000-0000-0000CA7E0000}"/>
    <cellStyle name="Normal 2 3 3 2 2 5 6" xfId="31074" xr:uid="{00000000-0005-0000-0000-0000CB7E0000}"/>
    <cellStyle name="Normal 2 3 3 2 2 5 6 2" xfId="31075" xr:uid="{00000000-0005-0000-0000-0000CC7E0000}"/>
    <cellStyle name="Normal 2 3 3 2 2 5 7" xfId="31076" xr:uid="{00000000-0005-0000-0000-0000CD7E0000}"/>
    <cellStyle name="Normal 2 3 3 2 2 5 7 2" xfId="31077" xr:uid="{00000000-0005-0000-0000-0000CE7E0000}"/>
    <cellStyle name="Normal 2 3 3 2 2 5 8" xfId="31078" xr:uid="{00000000-0005-0000-0000-0000CF7E0000}"/>
    <cellStyle name="Normal 2 3 3 2 2 5 8 2" xfId="31079" xr:uid="{00000000-0005-0000-0000-0000D07E0000}"/>
    <cellStyle name="Normal 2 3 3 2 2 5 9" xfId="31080" xr:uid="{00000000-0005-0000-0000-0000D17E0000}"/>
    <cellStyle name="Normal 2 3 3 2 2 5 9 2" xfId="31081" xr:uid="{00000000-0005-0000-0000-0000D27E0000}"/>
    <cellStyle name="Normal 2 3 3 2 2 6" xfId="31082" xr:uid="{00000000-0005-0000-0000-0000D37E0000}"/>
    <cellStyle name="Normal 2 3 3 2 2 6 10" xfId="31083" xr:uid="{00000000-0005-0000-0000-0000D47E0000}"/>
    <cellStyle name="Normal 2 3 3 2 2 6 10 2" xfId="31084" xr:uid="{00000000-0005-0000-0000-0000D57E0000}"/>
    <cellStyle name="Normal 2 3 3 2 2 6 11" xfId="31085" xr:uid="{00000000-0005-0000-0000-0000D67E0000}"/>
    <cellStyle name="Normal 2 3 3 2 2 6 11 2" xfId="31086" xr:uid="{00000000-0005-0000-0000-0000D77E0000}"/>
    <cellStyle name="Normal 2 3 3 2 2 6 12" xfId="31087" xr:uid="{00000000-0005-0000-0000-0000D87E0000}"/>
    <cellStyle name="Normal 2 3 3 2 2 6 12 2" xfId="31088" xr:uid="{00000000-0005-0000-0000-0000D97E0000}"/>
    <cellStyle name="Normal 2 3 3 2 2 6 13" xfId="31089" xr:uid="{00000000-0005-0000-0000-0000DA7E0000}"/>
    <cellStyle name="Normal 2 3 3 2 2 6 13 2" xfId="31090" xr:uid="{00000000-0005-0000-0000-0000DB7E0000}"/>
    <cellStyle name="Normal 2 3 3 2 2 6 14" xfId="31091" xr:uid="{00000000-0005-0000-0000-0000DC7E0000}"/>
    <cellStyle name="Normal 2 3 3 2 2 6 14 2" xfId="31092" xr:uid="{00000000-0005-0000-0000-0000DD7E0000}"/>
    <cellStyle name="Normal 2 3 3 2 2 6 15" xfId="31093" xr:uid="{00000000-0005-0000-0000-0000DE7E0000}"/>
    <cellStyle name="Normal 2 3 3 2 2 6 15 2" xfId="31094" xr:uid="{00000000-0005-0000-0000-0000DF7E0000}"/>
    <cellStyle name="Normal 2 3 3 2 2 6 16" xfId="31095" xr:uid="{00000000-0005-0000-0000-0000E07E0000}"/>
    <cellStyle name="Normal 2 3 3 2 2 6 16 2" xfId="31096" xr:uid="{00000000-0005-0000-0000-0000E17E0000}"/>
    <cellStyle name="Normal 2 3 3 2 2 6 17" xfId="31097" xr:uid="{00000000-0005-0000-0000-0000E27E0000}"/>
    <cellStyle name="Normal 2 3 3 2 2 6 17 2" xfId="31098" xr:uid="{00000000-0005-0000-0000-0000E37E0000}"/>
    <cellStyle name="Normal 2 3 3 2 2 6 18" xfId="31099" xr:uid="{00000000-0005-0000-0000-0000E47E0000}"/>
    <cellStyle name="Normal 2 3 3 2 2 6 18 2" xfId="31100" xr:uid="{00000000-0005-0000-0000-0000E57E0000}"/>
    <cellStyle name="Normal 2 3 3 2 2 6 19" xfId="31101" xr:uid="{00000000-0005-0000-0000-0000E67E0000}"/>
    <cellStyle name="Normal 2 3 3 2 2 6 19 2" xfId="31102" xr:uid="{00000000-0005-0000-0000-0000E77E0000}"/>
    <cellStyle name="Normal 2 3 3 2 2 6 2" xfId="31103" xr:uid="{00000000-0005-0000-0000-0000E87E0000}"/>
    <cellStyle name="Normal 2 3 3 2 2 6 2 2" xfId="31104" xr:uid="{00000000-0005-0000-0000-0000E97E0000}"/>
    <cellStyle name="Normal 2 3 3 2 2 6 20" xfId="31105" xr:uid="{00000000-0005-0000-0000-0000EA7E0000}"/>
    <cellStyle name="Normal 2 3 3 2 2 6 20 2" xfId="31106" xr:uid="{00000000-0005-0000-0000-0000EB7E0000}"/>
    <cellStyle name="Normal 2 3 3 2 2 6 21" xfId="31107" xr:uid="{00000000-0005-0000-0000-0000EC7E0000}"/>
    <cellStyle name="Normal 2 3 3 2 2 6 21 2" xfId="31108" xr:uid="{00000000-0005-0000-0000-0000ED7E0000}"/>
    <cellStyle name="Normal 2 3 3 2 2 6 22" xfId="31109" xr:uid="{00000000-0005-0000-0000-0000EE7E0000}"/>
    <cellStyle name="Normal 2 3 3 2 2 6 3" xfId="31110" xr:uid="{00000000-0005-0000-0000-0000EF7E0000}"/>
    <cellStyle name="Normal 2 3 3 2 2 6 3 2" xfId="31111" xr:uid="{00000000-0005-0000-0000-0000F07E0000}"/>
    <cellStyle name="Normal 2 3 3 2 2 6 4" xfId="31112" xr:uid="{00000000-0005-0000-0000-0000F17E0000}"/>
    <cellStyle name="Normal 2 3 3 2 2 6 4 2" xfId="31113" xr:uid="{00000000-0005-0000-0000-0000F27E0000}"/>
    <cellStyle name="Normal 2 3 3 2 2 6 5" xfId="31114" xr:uid="{00000000-0005-0000-0000-0000F37E0000}"/>
    <cellStyle name="Normal 2 3 3 2 2 6 5 2" xfId="31115" xr:uid="{00000000-0005-0000-0000-0000F47E0000}"/>
    <cellStyle name="Normal 2 3 3 2 2 6 6" xfId="31116" xr:uid="{00000000-0005-0000-0000-0000F57E0000}"/>
    <cellStyle name="Normal 2 3 3 2 2 6 6 2" xfId="31117" xr:uid="{00000000-0005-0000-0000-0000F67E0000}"/>
    <cellStyle name="Normal 2 3 3 2 2 6 7" xfId="31118" xr:uid="{00000000-0005-0000-0000-0000F77E0000}"/>
    <cellStyle name="Normal 2 3 3 2 2 6 7 2" xfId="31119" xr:uid="{00000000-0005-0000-0000-0000F87E0000}"/>
    <cellStyle name="Normal 2 3 3 2 2 6 8" xfId="31120" xr:uid="{00000000-0005-0000-0000-0000F97E0000}"/>
    <cellStyle name="Normal 2 3 3 2 2 6 8 2" xfId="31121" xr:uid="{00000000-0005-0000-0000-0000FA7E0000}"/>
    <cellStyle name="Normal 2 3 3 2 2 6 9" xfId="31122" xr:uid="{00000000-0005-0000-0000-0000FB7E0000}"/>
    <cellStyle name="Normal 2 3 3 2 2 6 9 2" xfId="31123" xr:uid="{00000000-0005-0000-0000-0000FC7E0000}"/>
    <cellStyle name="Normal 2 3 3 2 2 7" xfId="31124" xr:uid="{00000000-0005-0000-0000-0000FD7E0000}"/>
    <cellStyle name="Normal 2 3 3 2 2 7 2" xfId="31125" xr:uid="{00000000-0005-0000-0000-0000FE7E0000}"/>
    <cellStyle name="Normal 2 3 3 2 2 8" xfId="31126" xr:uid="{00000000-0005-0000-0000-0000FF7E0000}"/>
    <cellStyle name="Normal 2 3 3 2 2 8 2" xfId="31127" xr:uid="{00000000-0005-0000-0000-0000007F0000}"/>
    <cellStyle name="Normal 2 3 3 2 2 9" xfId="31128" xr:uid="{00000000-0005-0000-0000-0000017F0000}"/>
    <cellStyle name="Normal 2 3 3 2 2 9 2" xfId="31129" xr:uid="{00000000-0005-0000-0000-0000027F0000}"/>
    <cellStyle name="Normal 2 3 3 2 20" xfId="31130" xr:uid="{00000000-0005-0000-0000-0000037F0000}"/>
    <cellStyle name="Normal 2 3 3 2 20 2" xfId="31131" xr:uid="{00000000-0005-0000-0000-0000047F0000}"/>
    <cellStyle name="Normal 2 3 3 2 21" xfId="31132" xr:uid="{00000000-0005-0000-0000-0000057F0000}"/>
    <cellStyle name="Normal 2 3 3 2 21 2" xfId="31133" xr:uid="{00000000-0005-0000-0000-0000067F0000}"/>
    <cellStyle name="Normal 2 3 3 2 22" xfId="31134" xr:uid="{00000000-0005-0000-0000-0000077F0000}"/>
    <cellStyle name="Normal 2 3 3 2 22 2" xfId="31135" xr:uid="{00000000-0005-0000-0000-0000087F0000}"/>
    <cellStyle name="Normal 2 3 3 2 23" xfId="31136" xr:uid="{00000000-0005-0000-0000-0000097F0000}"/>
    <cellStyle name="Normal 2 3 3 2 23 2" xfId="31137" xr:uid="{00000000-0005-0000-0000-00000A7F0000}"/>
    <cellStyle name="Normal 2 3 3 2 24" xfId="31138" xr:uid="{00000000-0005-0000-0000-00000B7F0000}"/>
    <cellStyle name="Normal 2 3 3 2 24 2" xfId="31139" xr:uid="{00000000-0005-0000-0000-00000C7F0000}"/>
    <cellStyle name="Normal 2 3 3 2 25" xfId="31140" xr:uid="{00000000-0005-0000-0000-00000D7F0000}"/>
    <cellStyle name="Normal 2 3 3 2 25 2" xfId="31141" xr:uid="{00000000-0005-0000-0000-00000E7F0000}"/>
    <cellStyle name="Normal 2 3 3 2 26" xfId="31142" xr:uid="{00000000-0005-0000-0000-00000F7F0000}"/>
    <cellStyle name="Normal 2 3 3 2 26 2" xfId="31143" xr:uid="{00000000-0005-0000-0000-0000107F0000}"/>
    <cellStyle name="Normal 2 3 3 2 27" xfId="31144" xr:uid="{00000000-0005-0000-0000-0000117F0000}"/>
    <cellStyle name="Normal 2 3 3 2 27 2" xfId="31145" xr:uid="{00000000-0005-0000-0000-0000127F0000}"/>
    <cellStyle name="Normal 2 3 3 2 28" xfId="31146" xr:uid="{00000000-0005-0000-0000-0000137F0000}"/>
    <cellStyle name="Normal 2 3 3 2 3" xfId="31147" xr:uid="{00000000-0005-0000-0000-0000147F0000}"/>
    <cellStyle name="Normal 2 3 3 2 3 10" xfId="31148" xr:uid="{00000000-0005-0000-0000-0000157F0000}"/>
    <cellStyle name="Normal 2 3 3 2 3 10 2" xfId="31149" xr:uid="{00000000-0005-0000-0000-0000167F0000}"/>
    <cellStyle name="Normal 2 3 3 2 3 11" xfId="31150" xr:uid="{00000000-0005-0000-0000-0000177F0000}"/>
    <cellStyle name="Normal 2 3 3 2 3 11 2" xfId="31151" xr:uid="{00000000-0005-0000-0000-0000187F0000}"/>
    <cellStyle name="Normal 2 3 3 2 3 12" xfId="31152" xr:uid="{00000000-0005-0000-0000-0000197F0000}"/>
    <cellStyle name="Normal 2 3 3 2 3 12 2" xfId="31153" xr:uid="{00000000-0005-0000-0000-00001A7F0000}"/>
    <cellStyle name="Normal 2 3 3 2 3 13" xfId="31154" xr:uid="{00000000-0005-0000-0000-00001B7F0000}"/>
    <cellStyle name="Normal 2 3 3 2 3 13 2" xfId="31155" xr:uid="{00000000-0005-0000-0000-00001C7F0000}"/>
    <cellStyle name="Normal 2 3 3 2 3 14" xfId="31156" xr:uid="{00000000-0005-0000-0000-00001D7F0000}"/>
    <cellStyle name="Normal 2 3 3 2 3 14 2" xfId="31157" xr:uid="{00000000-0005-0000-0000-00001E7F0000}"/>
    <cellStyle name="Normal 2 3 3 2 3 15" xfId="31158" xr:uid="{00000000-0005-0000-0000-00001F7F0000}"/>
    <cellStyle name="Normal 2 3 3 2 3 15 2" xfId="31159" xr:uid="{00000000-0005-0000-0000-0000207F0000}"/>
    <cellStyle name="Normal 2 3 3 2 3 16" xfId="31160" xr:uid="{00000000-0005-0000-0000-0000217F0000}"/>
    <cellStyle name="Normal 2 3 3 2 3 16 2" xfId="31161" xr:uid="{00000000-0005-0000-0000-0000227F0000}"/>
    <cellStyle name="Normal 2 3 3 2 3 17" xfId="31162" xr:uid="{00000000-0005-0000-0000-0000237F0000}"/>
    <cellStyle name="Normal 2 3 3 2 3 17 2" xfId="31163" xr:uid="{00000000-0005-0000-0000-0000247F0000}"/>
    <cellStyle name="Normal 2 3 3 2 3 18" xfId="31164" xr:uid="{00000000-0005-0000-0000-0000257F0000}"/>
    <cellStyle name="Normal 2 3 3 2 3 18 2" xfId="31165" xr:uid="{00000000-0005-0000-0000-0000267F0000}"/>
    <cellStyle name="Normal 2 3 3 2 3 19" xfId="31166" xr:uid="{00000000-0005-0000-0000-0000277F0000}"/>
    <cellStyle name="Normal 2 3 3 2 3 19 2" xfId="31167" xr:uid="{00000000-0005-0000-0000-0000287F0000}"/>
    <cellStyle name="Normal 2 3 3 2 3 2" xfId="31168" xr:uid="{00000000-0005-0000-0000-0000297F0000}"/>
    <cellStyle name="Normal 2 3 3 2 3 2 10" xfId="31169" xr:uid="{00000000-0005-0000-0000-00002A7F0000}"/>
    <cellStyle name="Normal 2 3 3 2 3 2 10 2" xfId="31170" xr:uid="{00000000-0005-0000-0000-00002B7F0000}"/>
    <cellStyle name="Normal 2 3 3 2 3 2 11" xfId="31171" xr:uid="{00000000-0005-0000-0000-00002C7F0000}"/>
    <cellStyle name="Normal 2 3 3 2 3 2 11 2" xfId="31172" xr:uid="{00000000-0005-0000-0000-00002D7F0000}"/>
    <cellStyle name="Normal 2 3 3 2 3 2 12" xfId="31173" xr:uid="{00000000-0005-0000-0000-00002E7F0000}"/>
    <cellStyle name="Normal 2 3 3 2 3 2 12 2" xfId="31174" xr:uid="{00000000-0005-0000-0000-00002F7F0000}"/>
    <cellStyle name="Normal 2 3 3 2 3 2 13" xfId="31175" xr:uid="{00000000-0005-0000-0000-0000307F0000}"/>
    <cellStyle name="Normal 2 3 3 2 3 2 13 2" xfId="31176" xr:uid="{00000000-0005-0000-0000-0000317F0000}"/>
    <cellStyle name="Normal 2 3 3 2 3 2 14" xfId="31177" xr:uid="{00000000-0005-0000-0000-0000327F0000}"/>
    <cellStyle name="Normal 2 3 3 2 3 2 14 2" xfId="31178" xr:uid="{00000000-0005-0000-0000-0000337F0000}"/>
    <cellStyle name="Normal 2 3 3 2 3 2 15" xfId="31179" xr:uid="{00000000-0005-0000-0000-0000347F0000}"/>
    <cellStyle name="Normal 2 3 3 2 3 2 15 2" xfId="31180" xr:uid="{00000000-0005-0000-0000-0000357F0000}"/>
    <cellStyle name="Normal 2 3 3 2 3 2 16" xfId="31181" xr:uid="{00000000-0005-0000-0000-0000367F0000}"/>
    <cellStyle name="Normal 2 3 3 2 3 2 16 2" xfId="31182" xr:uid="{00000000-0005-0000-0000-0000377F0000}"/>
    <cellStyle name="Normal 2 3 3 2 3 2 17" xfId="31183" xr:uid="{00000000-0005-0000-0000-0000387F0000}"/>
    <cellStyle name="Normal 2 3 3 2 3 2 17 2" xfId="31184" xr:uid="{00000000-0005-0000-0000-0000397F0000}"/>
    <cellStyle name="Normal 2 3 3 2 3 2 18" xfId="31185" xr:uid="{00000000-0005-0000-0000-00003A7F0000}"/>
    <cellStyle name="Normal 2 3 3 2 3 2 18 2" xfId="31186" xr:uid="{00000000-0005-0000-0000-00003B7F0000}"/>
    <cellStyle name="Normal 2 3 3 2 3 2 19" xfId="31187" xr:uid="{00000000-0005-0000-0000-00003C7F0000}"/>
    <cellStyle name="Normal 2 3 3 2 3 2 19 2" xfId="31188" xr:uid="{00000000-0005-0000-0000-00003D7F0000}"/>
    <cellStyle name="Normal 2 3 3 2 3 2 2" xfId="31189" xr:uid="{00000000-0005-0000-0000-00003E7F0000}"/>
    <cellStyle name="Normal 2 3 3 2 3 2 2 2" xfId="31190" xr:uid="{00000000-0005-0000-0000-00003F7F0000}"/>
    <cellStyle name="Normal 2 3 3 2 3 2 20" xfId="31191" xr:uid="{00000000-0005-0000-0000-0000407F0000}"/>
    <cellStyle name="Normal 2 3 3 2 3 2 20 2" xfId="31192" xr:uid="{00000000-0005-0000-0000-0000417F0000}"/>
    <cellStyle name="Normal 2 3 3 2 3 2 21" xfId="31193" xr:uid="{00000000-0005-0000-0000-0000427F0000}"/>
    <cellStyle name="Normal 2 3 3 2 3 2 21 2" xfId="31194" xr:uid="{00000000-0005-0000-0000-0000437F0000}"/>
    <cellStyle name="Normal 2 3 3 2 3 2 22" xfId="31195" xr:uid="{00000000-0005-0000-0000-0000447F0000}"/>
    <cellStyle name="Normal 2 3 3 2 3 2 3" xfId="31196" xr:uid="{00000000-0005-0000-0000-0000457F0000}"/>
    <cellStyle name="Normal 2 3 3 2 3 2 3 2" xfId="31197" xr:uid="{00000000-0005-0000-0000-0000467F0000}"/>
    <cellStyle name="Normal 2 3 3 2 3 2 4" xfId="31198" xr:uid="{00000000-0005-0000-0000-0000477F0000}"/>
    <cellStyle name="Normal 2 3 3 2 3 2 4 2" xfId="31199" xr:uid="{00000000-0005-0000-0000-0000487F0000}"/>
    <cellStyle name="Normal 2 3 3 2 3 2 5" xfId="31200" xr:uid="{00000000-0005-0000-0000-0000497F0000}"/>
    <cellStyle name="Normal 2 3 3 2 3 2 5 2" xfId="31201" xr:uid="{00000000-0005-0000-0000-00004A7F0000}"/>
    <cellStyle name="Normal 2 3 3 2 3 2 6" xfId="31202" xr:uid="{00000000-0005-0000-0000-00004B7F0000}"/>
    <cellStyle name="Normal 2 3 3 2 3 2 6 2" xfId="31203" xr:uid="{00000000-0005-0000-0000-00004C7F0000}"/>
    <cellStyle name="Normal 2 3 3 2 3 2 7" xfId="31204" xr:uid="{00000000-0005-0000-0000-00004D7F0000}"/>
    <cellStyle name="Normal 2 3 3 2 3 2 7 2" xfId="31205" xr:uid="{00000000-0005-0000-0000-00004E7F0000}"/>
    <cellStyle name="Normal 2 3 3 2 3 2 8" xfId="31206" xr:uid="{00000000-0005-0000-0000-00004F7F0000}"/>
    <cellStyle name="Normal 2 3 3 2 3 2 8 2" xfId="31207" xr:uid="{00000000-0005-0000-0000-0000507F0000}"/>
    <cellStyle name="Normal 2 3 3 2 3 2 9" xfId="31208" xr:uid="{00000000-0005-0000-0000-0000517F0000}"/>
    <cellStyle name="Normal 2 3 3 2 3 2 9 2" xfId="31209" xr:uid="{00000000-0005-0000-0000-0000527F0000}"/>
    <cellStyle name="Normal 2 3 3 2 3 20" xfId="31210" xr:uid="{00000000-0005-0000-0000-0000537F0000}"/>
    <cellStyle name="Normal 2 3 3 2 3 20 2" xfId="31211" xr:uid="{00000000-0005-0000-0000-0000547F0000}"/>
    <cellStyle name="Normal 2 3 3 2 3 21" xfId="31212" xr:uid="{00000000-0005-0000-0000-0000557F0000}"/>
    <cellStyle name="Normal 2 3 3 2 3 21 2" xfId="31213" xr:uid="{00000000-0005-0000-0000-0000567F0000}"/>
    <cellStyle name="Normal 2 3 3 2 3 22" xfId="31214" xr:uid="{00000000-0005-0000-0000-0000577F0000}"/>
    <cellStyle name="Normal 2 3 3 2 3 22 2" xfId="31215" xr:uid="{00000000-0005-0000-0000-0000587F0000}"/>
    <cellStyle name="Normal 2 3 3 2 3 23" xfId="31216" xr:uid="{00000000-0005-0000-0000-0000597F0000}"/>
    <cellStyle name="Normal 2 3 3 2 3 23 2" xfId="31217" xr:uid="{00000000-0005-0000-0000-00005A7F0000}"/>
    <cellStyle name="Normal 2 3 3 2 3 24" xfId="31218" xr:uid="{00000000-0005-0000-0000-00005B7F0000}"/>
    <cellStyle name="Normal 2 3 3 2 3 3" xfId="31219" xr:uid="{00000000-0005-0000-0000-00005C7F0000}"/>
    <cellStyle name="Normal 2 3 3 2 3 3 10" xfId="31220" xr:uid="{00000000-0005-0000-0000-00005D7F0000}"/>
    <cellStyle name="Normal 2 3 3 2 3 3 10 2" xfId="31221" xr:uid="{00000000-0005-0000-0000-00005E7F0000}"/>
    <cellStyle name="Normal 2 3 3 2 3 3 11" xfId="31222" xr:uid="{00000000-0005-0000-0000-00005F7F0000}"/>
    <cellStyle name="Normal 2 3 3 2 3 3 11 2" xfId="31223" xr:uid="{00000000-0005-0000-0000-0000607F0000}"/>
    <cellStyle name="Normal 2 3 3 2 3 3 12" xfId="31224" xr:uid="{00000000-0005-0000-0000-0000617F0000}"/>
    <cellStyle name="Normal 2 3 3 2 3 3 12 2" xfId="31225" xr:uid="{00000000-0005-0000-0000-0000627F0000}"/>
    <cellStyle name="Normal 2 3 3 2 3 3 13" xfId="31226" xr:uid="{00000000-0005-0000-0000-0000637F0000}"/>
    <cellStyle name="Normal 2 3 3 2 3 3 13 2" xfId="31227" xr:uid="{00000000-0005-0000-0000-0000647F0000}"/>
    <cellStyle name="Normal 2 3 3 2 3 3 14" xfId="31228" xr:uid="{00000000-0005-0000-0000-0000657F0000}"/>
    <cellStyle name="Normal 2 3 3 2 3 3 14 2" xfId="31229" xr:uid="{00000000-0005-0000-0000-0000667F0000}"/>
    <cellStyle name="Normal 2 3 3 2 3 3 15" xfId="31230" xr:uid="{00000000-0005-0000-0000-0000677F0000}"/>
    <cellStyle name="Normal 2 3 3 2 3 3 15 2" xfId="31231" xr:uid="{00000000-0005-0000-0000-0000687F0000}"/>
    <cellStyle name="Normal 2 3 3 2 3 3 16" xfId="31232" xr:uid="{00000000-0005-0000-0000-0000697F0000}"/>
    <cellStyle name="Normal 2 3 3 2 3 3 16 2" xfId="31233" xr:uid="{00000000-0005-0000-0000-00006A7F0000}"/>
    <cellStyle name="Normal 2 3 3 2 3 3 17" xfId="31234" xr:uid="{00000000-0005-0000-0000-00006B7F0000}"/>
    <cellStyle name="Normal 2 3 3 2 3 3 17 2" xfId="31235" xr:uid="{00000000-0005-0000-0000-00006C7F0000}"/>
    <cellStyle name="Normal 2 3 3 2 3 3 18" xfId="31236" xr:uid="{00000000-0005-0000-0000-00006D7F0000}"/>
    <cellStyle name="Normal 2 3 3 2 3 3 18 2" xfId="31237" xr:uid="{00000000-0005-0000-0000-00006E7F0000}"/>
    <cellStyle name="Normal 2 3 3 2 3 3 19" xfId="31238" xr:uid="{00000000-0005-0000-0000-00006F7F0000}"/>
    <cellStyle name="Normal 2 3 3 2 3 3 19 2" xfId="31239" xr:uid="{00000000-0005-0000-0000-0000707F0000}"/>
    <cellStyle name="Normal 2 3 3 2 3 3 2" xfId="31240" xr:uid="{00000000-0005-0000-0000-0000717F0000}"/>
    <cellStyle name="Normal 2 3 3 2 3 3 2 2" xfId="31241" xr:uid="{00000000-0005-0000-0000-0000727F0000}"/>
    <cellStyle name="Normal 2 3 3 2 3 3 20" xfId="31242" xr:uid="{00000000-0005-0000-0000-0000737F0000}"/>
    <cellStyle name="Normal 2 3 3 2 3 3 20 2" xfId="31243" xr:uid="{00000000-0005-0000-0000-0000747F0000}"/>
    <cellStyle name="Normal 2 3 3 2 3 3 21" xfId="31244" xr:uid="{00000000-0005-0000-0000-0000757F0000}"/>
    <cellStyle name="Normal 2 3 3 2 3 3 21 2" xfId="31245" xr:uid="{00000000-0005-0000-0000-0000767F0000}"/>
    <cellStyle name="Normal 2 3 3 2 3 3 22" xfId="31246" xr:uid="{00000000-0005-0000-0000-0000777F0000}"/>
    <cellStyle name="Normal 2 3 3 2 3 3 3" xfId="31247" xr:uid="{00000000-0005-0000-0000-0000787F0000}"/>
    <cellStyle name="Normal 2 3 3 2 3 3 3 2" xfId="31248" xr:uid="{00000000-0005-0000-0000-0000797F0000}"/>
    <cellStyle name="Normal 2 3 3 2 3 3 4" xfId="31249" xr:uid="{00000000-0005-0000-0000-00007A7F0000}"/>
    <cellStyle name="Normal 2 3 3 2 3 3 4 2" xfId="31250" xr:uid="{00000000-0005-0000-0000-00007B7F0000}"/>
    <cellStyle name="Normal 2 3 3 2 3 3 5" xfId="31251" xr:uid="{00000000-0005-0000-0000-00007C7F0000}"/>
    <cellStyle name="Normal 2 3 3 2 3 3 5 2" xfId="31252" xr:uid="{00000000-0005-0000-0000-00007D7F0000}"/>
    <cellStyle name="Normal 2 3 3 2 3 3 6" xfId="31253" xr:uid="{00000000-0005-0000-0000-00007E7F0000}"/>
    <cellStyle name="Normal 2 3 3 2 3 3 6 2" xfId="31254" xr:uid="{00000000-0005-0000-0000-00007F7F0000}"/>
    <cellStyle name="Normal 2 3 3 2 3 3 7" xfId="31255" xr:uid="{00000000-0005-0000-0000-0000807F0000}"/>
    <cellStyle name="Normal 2 3 3 2 3 3 7 2" xfId="31256" xr:uid="{00000000-0005-0000-0000-0000817F0000}"/>
    <cellStyle name="Normal 2 3 3 2 3 3 8" xfId="31257" xr:uid="{00000000-0005-0000-0000-0000827F0000}"/>
    <cellStyle name="Normal 2 3 3 2 3 3 8 2" xfId="31258" xr:uid="{00000000-0005-0000-0000-0000837F0000}"/>
    <cellStyle name="Normal 2 3 3 2 3 3 9" xfId="31259" xr:uid="{00000000-0005-0000-0000-0000847F0000}"/>
    <cellStyle name="Normal 2 3 3 2 3 3 9 2" xfId="31260" xr:uid="{00000000-0005-0000-0000-0000857F0000}"/>
    <cellStyle name="Normal 2 3 3 2 3 4" xfId="31261" xr:uid="{00000000-0005-0000-0000-0000867F0000}"/>
    <cellStyle name="Normal 2 3 3 2 3 4 2" xfId="31262" xr:uid="{00000000-0005-0000-0000-0000877F0000}"/>
    <cellStyle name="Normal 2 3 3 2 3 5" xfId="31263" xr:uid="{00000000-0005-0000-0000-0000887F0000}"/>
    <cellStyle name="Normal 2 3 3 2 3 5 2" xfId="31264" xr:uid="{00000000-0005-0000-0000-0000897F0000}"/>
    <cellStyle name="Normal 2 3 3 2 3 6" xfId="31265" xr:uid="{00000000-0005-0000-0000-00008A7F0000}"/>
    <cellStyle name="Normal 2 3 3 2 3 6 2" xfId="31266" xr:uid="{00000000-0005-0000-0000-00008B7F0000}"/>
    <cellStyle name="Normal 2 3 3 2 3 7" xfId="31267" xr:uid="{00000000-0005-0000-0000-00008C7F0000}"/>
    <cellStyle name="Normal 2 3 3 2 3 7 2" xfId="31268" xr:uid="{00000000-0005-0000-0000-00008D7F0000}"/>
    <cellStyle name="Normal 2 3 3 2 3 8" xfId="31269" xr:uid="{00000000-0005-0000-0000-00008E7F0000}"/>
    <cellStyle name="Normal 2 3 3 2 3 8 2" xfId="31270" xr:uid="{00000000-0005-0000-0000-00008F7F0000}"/>
    <cellStyle name="Normal 2 3 3 2 3 9" xfId="31271" xr:uid="{00000000-0005-0000-0000-0000907F0000}"/>
    <cellStyle name="Normal 2 3 3 2 3 9 2" xfId="31272" xr:uid="{00000000-0005-0000-0000-0000917F0000}"/>
    <cellStyle name="Normal 2 3 3 2 4" xfId="31273" xr:uid="{00000000-0005-0000-0000-0000927F0000}"/>
    <cellStyle name="Normal 2 3 3 2 4 10" xfId="31274" xr:uid="{00000000-0005-0000-0000-0000937F0000}"/>
    <cellStyle name="Normal 2 3 3 2 4 10 2" xfId="31275" xr:uid="{00000000-0005-0000-0000-0000947F0000}"/>
    <cellStyle name="Normal 2 3 3 2 4 11" xfId="31276" xr:uid="{00000000-0005-0000-0000-0000957F0000}"/>
    <cellStyle name="Normal 2 3 3 2 4 11 2" xfId="31277" xr:uid="{00000000-0005-0000-0000-0000967F0000}"/>
    <cellStyle name="Normal 2 3 3 2 4 12" xfId="31278" xr:uid="{00000000-0005-0000-0000-0000977F0000}"/>
    <cellStyle name="Normal 2 3 3 2 4 12 2" xfId="31279" xr:uid="{00000000-0005-0000-0000-0000987F0000}"/>
    <cellStyle name="Normal 2 3 3 2 4 13" xfId="31280" xr:uid="{00000000-0005-0000-0000-0000997F0000}"/>
    <cellStyle name="Normal 2 3 3 2 4 13 2" xfId="31281" xr:uid="{00000000-0005-0000-0000-00009A7F0000}"/>
    <cellStyle name="Normal 2 3 3 2 4 14" xfId="31282" xr:uid="{00000000-0005-0000-0000-00009B7F0000}"/>
    <cellStyle name="Normal 2 3 3 2 4 14 2" xfId="31283" xr:uid="{00000000-0005-0000-0000-00009C7F0000}"/>
    <cellStyle name="Normal 2 3 3 2 4 15" xfId="31284" xr:uid="{00000000-0005-0000-0000-00009D7F0000}"/>
    <cellStyle name="Normal 2 3 3 2 4 15 2" xfId="31285" xr:uid="{00000000-0005-0000-0000-00009E7F0000}"/>
    <cellStyle name="Normal 2 3 3 2 4 16" xfId="31286" xr:uid="{00000000-0005-0000-0000-00009F7F0000}"/>
    <cellStyle name="Normal 2 3 3 2 4 16 2" xfId="31287" xr:uid="{00000000-0005-0000-0000-0000A07F0000}"/>
    <cellStyle name="Normal 2 3 3 2 4 17" xfId="31288" xr:uid="{00000000-0005-0000-0000-0000A17F0000}"/>
    <cellStyle name="Normal 2 3 3 2 4 17 2" xfId="31289" xr:uid="{00000000-0005-0000-0000-0000A27F0000}"/>
    <cellStyle name="Normal 2 3 3 2 4 18" xfId="31290" xr:uid="{00000000-0005-0000-0000-0000A37F0000}"/>
    <cellStyle name="Normal 2 3 3 2 4 18 2" xfId="31291" xr:uid="{00000000-0005-0000-0000-0000A47F0000}"/>
    <cellStyle name="Normal 2 3 3 2 4 19" xfId="31292" xr:uid="{00000000-0005-0000-0000-0000A57F0000}"/>
    <cellStyle name="Normal 2 3 3 2 4 19 2" xfId="31293" xr:uid="{00000000-0005-0000-0000-0000A67F0000}"/>
    <cellStyle name="Normal 2 3 3 2 4 2" xfId="31294" xr:uid="{00000000-0005-0000-0000-0000A77F0000}"/>
    <cellStyle name="Normal 2 3 3 2 4 2 10" xfId="31295" xr:uid="{00000000-0005-0000-0000-0000A87F0000}"/>
    <cellStyle name="Normal 2 3 3 2 4 2 10 2" xfId="31296" xr:uid="{00000000-0005-0000-0000-0000A97F0000}"/>
    <cellStyle name="Normal 2 3 3 2 4 2 11" xfId="31297" xr:uid="{00000000-0005-0000-0000-0000AA7F0000}"/>
    <cellStyle name="Normal 2 3 3 2 4 2 11 2" xfId="31298" xr:uid="{00000000-0005-0000-0000-0000AB7F0000}"/>
    <cellStyle name="Normal 2 3 3 2 4 2 12" xfId="31299" xr:uid="{00000000-0005-0000-0000-0000AC7F0000}"/>
    <cellStyle name="Normal 2 3 3 2 4 2 12 2" xfId="31300" xr:uid="{00000000-0005-0000-0000-0000AD7F0000}"/>
    <cellStyle name="Normal 2 3 3 2 4 2 13" xfId="31301" xr:uid="{00000000-0005-0000-0000-0000AE7F0000}"/>
    <cellStyle name="Normal 2 3 3 2 4 2 13 2" xfId="31302" xr:uid="{00000000-0005-0000-0000-0000AF7F0000}"/>
    <cellStyle name="Normal 2 3 3 2 4 2 14" xfId="31303" xr:uid="{00000000-0005-0000-0000-0000B07F0000}"/>
    <cellStyle name="Normal 2 3 3 2 4 2 14 2" xfId="31304" xr:uid="{00000000-0005-0000-0000-0000B17F0000}"/>
    <cellStyle name="Normal 2 3 3 2 4 2 15" xfId="31305" xr:uid="{00000000-0005-0000-0000-0000B27F0000}"/>
    <cellStyle name="Normal 2 3 3 2 4 2 15 2" xfId="31306" xr:uid="{00000000-0005-0000-0000-0000B37F0000}"/>
    <cellStyle name="Normal 2 3 3 2 4 2 16" xfId="31307" xr:uid="{00000000-0005-0000-0000-0000B47F0000}"/>
    <cellStyle name="Normal 2 3 3 2 4 2 16 2" xfId="31308" xr:uid="{00000000-0005-0000-0000-0000B57F0000}"/>
    <cellStyle name="Normal 2 3 3 2 4 2 17" xfId="31309" xr:uid="{00000000-0005-0000-0000-0000B67F0000}"/>
    <cellStyle name="Normal 2 3 3 2 4 2 17 2" xfId="31310" xr:uid="{00000000-0005-0000-0000-0000B77F0000}"/>
    <cellStyle name="Normal 2 3 3 2 4 2 18" xfId="31311" xr:uid="{00000000-0005-0000-0000-0000B87F0000}"/>
    <cellStyle name="Normal 2 3 3 2 4 2 18 2" xfId="31312" xr:uid="{00000000-0005-0000-0000-0000B97F0000}"/>
    <cellStyle name="Normal 2 3 3 2 4 2 19" xfId="31313" xr:uid="{00000000-0005-0000-0000-0000BA7F0000}"/>
    <cellStyle name="Normal 2 3 3 2 4 2 19 2" xfId="31314" xr:uid="{00000000-0005-0000-0000-0000BB7F0000}"/>
    <cellStyle name="Normal 2 3 3 2 4 2 2" xfId="31315" xr:uid="{00000000-0005-0000-0000-0000BC7F0000}"/>
    <cellStyle name="Normal 2 3 3 2 4 2 2 2" xfId="31316" xr:uid="{00000000-0005-0000-0000-0000BD7F0000}"/>
    <cellStyle name="Normal 2 3 3 2 4 2 20" xfId="31317" xr:uid="{00000000-0005-0000-0000-0000BE7F0000}"/>
    <cellStyle name="Normal 2 3 3 2 4 2 20 2" xfId="31318" xr:uid="{00000000-0005-0000-0000-0000BF7F0000}"/>
    <cellStyle name="Normal 2 3 3 2 4 2 21" xfId="31319" xr:uid="{00000000-0005-0000-0000-0000C07F0000}"/>
    <cellStyle name="Normal 2 3 3 2 4 2 21 2" xfId="31320" xr:uid="{00000000-0005-0000-0000-0000C17F0000}"/>
    <cellStyle name="Normal 2 3 3 2 4 2 22" xfId="31321" xr:uid="{00000000-0005-0000-0000-0000C27F0000}"/>
    <cellStyle name="Normal 2 3 3 2 4 2 3" xfId="31322" xr:uid="{00000000-0005-0000-0000-0000C37F0000}"/>
    <cellStyle name="Normal 2 3 3 2 4 2 3 2" xfId="31323" xr:uid="{00000000-0005-0000-0000-0000C47F0000}"/>
    <cellStyle name="Normal 2 3 3 2 4 2 4" xfId="31324" xr:uid="{00000000-0005-0000-0000-0000C57F0000}"/>
    <cellStyle name="Normal 2 3 3 2 4 2 4 2" xfId="31325" xr:uid="{00000000-0005-0000-0000-0000C67F0000}"/>
    <cellStyle name="Normal 2 3 3 2 4 2 5" xfId="31326" xr:uid="{00000000-0005-0000-0000-0000C77F0000}"/>
    <cellStyle name="Normal 2 3 3 2 4 2 5 2" xfId="31327" xr:uid="{00000000-0005-0000-0000-0000C87F0000}"/>
    <cellStyle name="Normal 2 3 3 2 4 2 6" xfId="31328" xr:uid="{00000000-0005-0000-0000-0000C97F0000}"/>
    <cellStyle name="Normal 2 3 3 2 4 2 6 2" xfId="31329" xr:uid="{00000000-0005-0000-0000-0000CA7F0000}"/>
    <cellStyle name="Normal 2 3 3 2 4 2 7" xfId="31330" xr:uid="{00000000-0005-0000-0000-0000CB7F0000}"/>
    <cellStyle name="Normal 2 3 3 2 4 2 7 2" xfId="31331" xr:uid="{00000000-0005-0000-0000-0000CC7F0000}"/>
    <cellStyle name="Normal 2 3 3 2 4 2 8" xfId="31332" xr:uid="{00000000-0005-0000-0000-0000CD7F0000}"/>
    <cellStyle name="Normal 2 3 3 2 4 2 8 2" xfId="31333" xr:uid="{00000000-0005-0000-0000-0000CE7F0000}"/>
    <cellStyle name="Normal 2 3 3 2 4 2 9" xfId="31334" xr:uid="{00000000-0005-0000-0000-0000CF7F0000}"/>
    <cellStyle name="Normal 2 3 3 2 4 2 9 2" xfId="31335" xr:uid="{00000000-0005-0000-0000-0000D07F0000}"/>
    <cellStyle name="Normal 2 3 3 2 4 20" xfId="31336" xr:uid="{00000000-0005-0000-0000-0000D17F0000}"/>
    <cellStyle name="Normal 2 3 3 2 4 20 2" xfId="31337" xr:uid="{00000000-0005-0000-0000-0000D27F0000}"/>
    <cellStyle name="Normal 2 3 3 2 4 21" xfId="31338" xr:uid="{00000000-0005-0000-0000-0000D37F0000}"/>
    <cellStyle name="Normal 2 3 3 2 4 21 2" xfId="31339" xr:uid="{00000000-0005-0000-0000-0000D47F0000}"/>
    <cellStyle name="Normal 2 3 3 2 4 22" xfId="31340" xr:uid="{00000000-0005-0000-0000-0000D57F0000}"/>
    <cellStyle name="Normal 2 3 3 2 4 22 2" xfId="31341" xr:uid="{00000000-0005-0000-0000-0000D67F0000}"/>
    <cellStyle name="Normal 2 3 3 2 4 23" xfId="31342" xr:uid="{00000000-0005-0000-0000-0000D77F0000}"/>
    <cellStyle name="Normal 2 3 3 2 4 23 2" xfId="31343" xr:uid="{00000000-0005-0000-0000-0000D87F0000}"/>
    <cellStyle name="Normal 2 3 3 2 4 24" xfId="31344" xr:uid="{00000000-0005-0000-0000-0000D97F0000}"/>
    <cellStyle name="Normal 2 3 3 2 4 3" xfId="31345" xr:uid="{00000000-0005-0000-0000-0000DA7F0000}"/>
    <cellStyle name="Normal 2 3 3 2 4 3 10" xfId="31346" xr:uid="{00000000-0005-0000-0000-0000DB7F0000}"/>
    <cellStyle name="Normal 2 3 3 2 4 3 10 2" xfId="31347" xr:uid="{00000000-0005-0000-0000-0000DC7F0000}"/>
    <cellStyle name="Normal 2 3 3 2 4 3 11" xfId="31348" xr:uid="{00000000-0005-0000-0000-0000DD7F0000}"/>
    <cellStyle name="Normal 2 3 3 2 4 3 11 2" xfId="31349" xr:uid="{00000000-0005-0000-0000-0000DE7F0000}"/>
    <cellStyle name="Normal 2 3 3 2 4 3 12" xfId="31350" xr:uid="{00000000-0005-0000-0000-0000DF7F0000}"/>
    <cellStyle name="Normal 2 3 3 2 4 3 12 2" xfId="31351" xr:uid="{00000000-0005-0000-0000-0000E07F0000}"/>
    <cellStyle name="Normal 2 3 3 2 4 3 13" xfId="31352" xr:uid="{00000000-0005-0000-0000-0000E17F0000}"/>
    <cellStyle name="Normal 2 3 3 2 4 3 13 2" xfId="31353" xr:uid="{00000000-0005-0000-0000-0000E27F0000}"/>
    <cellStyle name="Normal 2 3 3 2 4 3 14" xfId="31354" xr:uid="{00000000-0005-0000-0000-0000E37F0000}"/>
    <cellStyle name="Normal 2 3 3 2 4 3 14 2" xfId="31355" xr:uid="{00000000-0005-0000-0000-0000E47F0000}"/>
    <cellStyle name="Normal 2 3 3 2 4 3 15" xfId="31356" xr:uid="{00000000-0005-0000-0000-0000E57F0000}"/>
    <cellStyle name="Normal 2 3 3 2 4 3 15 2" xfId="31357" xr:uid="{00000000-0005-0000-0000-0000E67F0000}"/>
    <cellStyle name="Normal 2 3 3 2 4 3 16" xfId="31358" xr:uid="{00000000-0005-0000-0000-0000E77F0000}"/>
    <cellStyle name="Normal 2 3 3 2 4 3 16 2" xfId="31359" xr:uid="{00000000-0005-0000-0000-0000E87F0000}"/>
    <cellStyle name="Normal 2 3 3 2 4 3 17" xfId="31360" xr:uid="{00000000-0005-0000-0000-0000E97F0000}"/>
    <cellStyle name="Normal 2 3 3 2 4 3 17 2" xfId="31361" xr:uid="{00000000-0005-0000-0000-0000EA7F0000}"/>
    <cellStyle name="Normal 2 3 3 2 4 3 18" xfId="31362" xr:uid="{00000000-0005-0000-0000-0000EB7F0000}"/>
    <cellStyle name="Normal 2 3 3 2 4 3 18 2" xfId="31363" xr:uid="{00000000-0005-0000-0000-0000EC7F0000}"/>
    <cellStyle name="Normal 2 3 3 2 4 3 19" xfId="31364" xr:uid="{00000000-0005-0000-0000-0000ED7F0000}"/>
    <cellStyle name="Normal 2 3 3 2 4 3 19 2" xfId="31365" xr:uid="{00000000-0005-0000-0000-0000EE7F0000}"/>
    <cellStyle name="Normal 2 3 3 2 4 3 2" xfId="31366" xr:uid="{00000000-0005-0000-0000-0000EF7F0000}"/>
    <cellStyle name="Normal 2 3 3 2 4 3 2 2" xfId="31367" xr:uid="{00000000-0005-0000-0000-0000F07F0000}"/>
    <cellStyle name="Normal 2 3 3 2 4 3 20" xfId="31368" xr:uid="{00000000-0005-0000-0000-0000F17F0000}"/>
    <cellStyle name="Normal 2 3 3 2 4 3 20 2" xfId="31369" xr:uid="{00000000-0005-0000-0000-0000F27F0000}"/>
    <cellStyle name="Normal 2 3 3 2 4 3 21" xfId="31370" xr:uid="{00000000-0005-0000-0000-0000F37F0000}"/>
    <cellStyle name="Normal 2 3 3 2 4 3 21 2" xfId="31371" xr:uid="{00000000-0005-0000-0000-0000F47F0000}"/>
    <cellStyle name="Normal 2 3 3 2 4 3 22" xfId="31372" xr:uid="{00000000-0005-0000-0000-0000F57F0000}"/>
    <cellStyle name="Normal 2 3 3 2 4 3 3" xfId="31373" xr:uid="{00000000-0005-0000-0000-0000F67F0000}"/>
    <cellStyle name="Normal 2 3 3 2 4 3 3 2" xfId="31374" xr:uid="{00000000-0005-0000-0000-0000F77F0000}"/>
    <cellStyle name="Normal 2 3 3 2 4 3 4" xfId="31375" xr:uid="{00000000-0005-0000-0000-0000F87F0000}"/>
    <cellStyle name="Normal 2 3 3 2 4 3 4 2" xfId="31376" xr:uid="{00000000-0005-0000-0000-0000F97F0000}"/>
    <cellStyle name="Normal 2 3 3 2 4 3 5" xfId="31377" xr:uid="{00000000-0005-0000-0000-0000FA7F0000}"/>
    <cellStyle name="Normal 2 3 3 2 4 3 5 2" xfId="31378" xr:uid="{00000000-0005-0000-0000-0000FB7F0000}"/>
    <cellStyle name="Normal 2 3 3 2 4 3 6" xfId="31379" xr:uid="{00000000-0005-0000-0000-0000FC7F0000}"/>
    <cellStyle name="Normal 2 3 3 2 4 3 6 2" xfId="31380" xr:uid="{00000000-0005-0000-0000-0000FD7F0000}"/>
    <cellStyle name="Normal 2 3 3 2 4 3 7" xfId="31381" xr:uid="{00000000-0005-0000-0000-0000FE7F0000}"/>
    <cellStyle name="Normal 2 3 3 2 4 3 7 2" xfId="31382" xr:uid="{00000000-0005-0000-0000-0000FF7F0000}"/>
    <cellStyle name="Normal 2 3 3 2 4 3 8" xfId="31383" xr:uid="{00000000-0005-0000-0000-000000800000}"/>
    <cellStyle name="Normal 2 3 3 2 4 3 8 2" xfId="31384" xr:uid="{00000000-0005-0000-0000-000001800000}"/>
    <cellStyle name="Normal 2 3 3 2 4 3 9" xfId="31385" xr:uid="{00000000-0005-0000-0000-000002800000}"/>
    <cellStyle name="Normal 2 3 3 2 4 3 9 2" xfId="31386" xr:uid="{00000000-0005-0000-0000-000003800000}"/>
    <cellStyle name="Normal 2 3 3 2 4 4" xfId="31387" xr:uid="{00000000-0005-0000-0000-000004800000}"/>
    <cellStyle name="Normal 2 3 3 2 4 4 2" xfId="31388" xr:uid="{00000000-0005-0000-0000-000005800000}"/>
    <cellStyle name="Normal 2 3 3 2 4 5" xfId="31389" xr:uid="{00000000-0005-0000-0000-000006800000}"/>
    <cellStyle name="Normal 2 3 3 2 4 5 2" xfId="31390" xr:uid="{00000000-0005-0000-0000-000007800000}"/>
    <cellStyle name="Normal 2 3 3 2 4 6" xfId="31391" xr:uid="{00000000-0005-0000-0000-000008800000}"/>
    <cellStyle name="Normal 2 3 3 2 4 6 2" xfId="31392" xr:uid="{00000000-0005-0000-0000-000009800000}"/>
    <cellStyle name="Normal 2 3 3 2 4 7" xfId="31393" xr:uid="{00000000-0005-0000-0000-00000A800000}"/>
    <cellStyle name="Normal 2 3 3 2 4 7 2" xfId="31394" xr:uid="{00000000-0005-0000-0000-00000B800000}"/>
    <cellStyle name="Normal 2 3 3 2 4 8" xfId="31395" xr:uid="{00000000-0005-0000-0000-00000C800000}"/>
    <cellStyle name="Normal 2 3 3 2 4 8 2" xfId="31396" xr:uid="{00000000-0005-0000-0000-00000D800000}"/>
    <cellStyle name="Normal 2 3 3 2 4 9" xfId="31397" xr:uid="{00000000-0005-0000-0000-00000E800000}"/>
    <cellStyle name="Normal 2 3 3 2 4 9 2" xfId="31398" xr:uid="{00000000-0005-0000-0000-00000F800000}"/>
    <cellStyle name="Normal 2 3 3 2 5" xfId="31399" xr:uid="{00000000-0005-0000-0000-000010800000}"/>
    <cellStyle name="Normal 2 3 3 2 5 10" xfId="31400" xr:uid="{00000000-0005-0000-0000-000011800000}"/>
    <cellStyle name="Normal 2 3 3 2 5 10 2" xfId="31401" xr:uid="{00000000-0005-0000-0000-000012800000}"/>
    <cellStyle name="Normal 2 3 3 2 5 11" xfId="31402" xr:uid="{00000000-0005-0000-0000-000013800000}"/>
    <cellStyle name="Normal 2 3 3 2 5 11 2" xfId="31403" xr:uid="{00000000-0005-0000-0000-000014800000}"/>
    <cellStyle name="Normal 2 3 3 2 5 12" xfId="31404" xr:uid="{00000000-0005-0000-0000-000015800000}"/>
    <cellStyle name="Normal 2 3 3 2 5 12 2" xfId="31405" xr:uid="{00000000-0005-0000-0000-000016800000}"/>
    <cellStyle name="Normal 2 3 3 2 5 13" xfId="31406" xr:uid="{00000000-0005-0000-0000-000017800000}"/>
    <cellStyle name="Normal 2 3 3 2 5 13 2" xfId="31407" xr:uid="{00000000-0005-0000-0000-000018800000}"/>
    <cellStyle name="Normal 2 3 3 2 5 14" xfId="31408" xr:uid="{00000000-0005-0000-0000-000019800000}"/>
    <cellStyle name="Normal 2 3 3 2 5 14 2" xfId="31409" xr:uid="{00000000-0005-0000-0000-00001A800000}"/>
    <cellStyle name="Normal 2 3 3 2 5 15" xfId="31410" xr:uid="{00000000-0005-0000-0000-00001B800000}"/>
    <cellStyle name="Normal 2 3 3 2 5 15 2" xfId="31411" xr:uid="{00000000-0005-0000-0000-00001C800000}"/>
    <cellStyle name="Normal 2 3 3 2 5 16" xfId="31412" xr:uid="{00000000-0005-0000-0000-00001D800000}"/>
    <cellStyle name="Normal 2 3 3 2 5 16 2" xfId="31413" xr:uid="{00000000-0005-0000-0000-00001E800000}"/>
    <cellStyle name="Normal 2 3 3 2 5 17" xfId="31414" xr:uid="{00000000-0005-0000-0000-00001F800000}"/>
    <cellStyle name="Normal 2 3 3 2 5 17 2" xfId="31415" xr:uid="{00000000-0005-0000-0000-000020800000}"/>
    <cellStyle name="Normal 2 3 3 2 5 18" xfId="31416" xr:uid="{00000000-0005-0000-0000-000021800000}"/>
    <cellStyle name="Normal 2 3 3 2 5 18 2" xfId="31417" xr:uid="{00000000-0005-0000-0000-000022800000}"/>
    <cellStyle name="Normal 2 3 3 2 5 19" xfId="31418" xr:uid="{00000000-0005-0000-0000-000023800000}"/>
    <cellStyle name="Normal 2 3 3 2 5 19 2" xfId="31419" xr:uid="{00000000-0005-0000-0000-000024800000}"/>
    <cellStyle name="Normal 2 3 3 2 5 2" xfId="31420" xr:uid="{00000000-0005-0000-0000-000025800000}"/>
    <cellStyle name="Normal 2 3 3 2 5 2 10" xfId="31421" xr:uid="{00000000-0005-0000-0000-000026800000}"/>
    <cellStyle name="Normal 2 3 3 2 5 2 10 2" xfId="31422" xr:uid="{00000000-0005-0000-0000-000027800000}"/>
    <cellStyle name="Normal 2 3 3 2 5 2 11" xfId="31423" xr:uid="{00000000-0005-0000-0000-000028800000}"/>
    <cellStyle name="Normal 2 3 3 2 5 2 11 2" xfId="31424" xr:uid="{00000000-0005-0000-0000-000029800000}"/>
    <cellStyle name="Normal 2 3 3 2 5 2 12" xfId="31425" xr:uid="{00000000-0005-0000-0000-00002A800000}"/>
    <cellStyle name="Normal 2 3 3 2 5 2 12 2" xfId="31426" xr:uid="{00000000-0005-0000-0000-00002B800000}"/>
    <cellStyle name="Normal 2 3 3 2 5 2 13" xfId="31427" xr:uid="{00000000-0005-0000-0000-00002C800000}"/>
    <cellStyle name="Normal 2 3 3 2 5 2 13 2" xfId="31428" xr:uid="{00000000-0005-0000-0000-00002D800000}"/>
    <cellStyle name="Normal 2 3 3 2 5 2 14" xfId="31429" xr:uid="{00000000-0005-0000-0000-00002E800000}"/>
    <cellStyle name="Normal 2 3 3 2 5 2 14 2" xfId="31430" xr:uid="{00000000-0005-0000-0000-00002F800000}"/>
    <cellStyle name="Normal 2 3 3 2 5 2 15" xfId="31431" xr:uid="{00000000-0005-0000-0000-000030800000}"/>
    <cellStyle name="Normal 2 3 3 2 5 2 15 2" xfId="31432" xr:uid="{00000000-0005-0000-0000-000031800000}"/>
    <cellStyle name="Normal 2 3 3 2 5 2 16" xfId="31433" xr:uid="{00000000-0005-0000-0000-000032800000}"/>
    <cellStyle name="Normal 2 3 3 2 5 2 16 2" xfId="31434" xr:uid="{00000000-0005-0000-0000-000033800000}"/>
    <cellStyle name="Normal 2 3 3 2 5 2 17" xfId="31435" xr:uid="{00000000-0005-0000-0000-000034800000}"/>
    <cellStyle name="Normal 2 3 3 2 5 2 17 2" xfId="31436" xr:uid="{00000000-0005-0000-0000-000035800000}"/>
    <cellStyle name="Normal 2 3 3 2 5 2 18" xfId="31437" xr:uid="{00000000-0005-0000-0000-000036800000}"/>
    <cellStyle name="Normal 2 3 3 2 5 2 18 2" xfId="31438" xr:uid="{00000000-0005-0000-0000-000037800000}"/>
    <cellStyle name="Normal 2 3 3 2 5 2 19" xfId="31439" xr:uid="{00000000-0005-0000-0000-000038800000}"/>
    <cellStyle name="Normal 2 3 3 2 5 2 19 2" xfId="31440" xr:uid="{00000000-0005-0000-0000-000039800000}"/>
    <cellStyle name="Normal 2 3 3 2 5 2 2" xfId="31441" xr:uid="{00000000-0005-0000-0000-00003A800000}"/>
    <cellStyle name="Normal 2 3 3 2 5 2 2 2" xfId="31442" xr:uid="{00000000-0005-0000-0000-00003B800000}"/>
    <cellStyle name="Normal 2 3 3 2 5 2 20" xfId="31443" xr:uid="{00000000-0005-0000-0000-00003C800000}"/>
    <cellStyle name="Normal 2 3 3 2 5 2 20 2" xfId="31444" xr:uid="{00000000-0005-0000-0000-00003D800000}"/>
    <cellStyle name="Normal 2 3 3 2 5 2 21" xfId="31445" xr:uid="{00000000-0005-0000-0000-00003E800000}"/>
    <cellStyle name="Normal 2 3 3 2 5 2 21 2" xfId="31446" xr:uid="{00000000-0005-0000-0000-00003F800000}"/>
    <cellStyle name="Normal 2 3 3 2 5 2 22" xfId="31447" xr:uid="{00000000-0005-0000-0000-000040800000}"/>
    <cellStyle name="Normal 2 3 3 2 5 2 3" xfId="31448" xr:uid="{00000000-0005-0000-0000-000041800000}"/>
    <cellStyle name="Normal 2 3 3 2 5 2 3 2" xfId="31449" xr:uid="{00000000-0005-0000-0000-000042800000}"/>
    <cellStyle name="Normal 2 3 3 2 5 2 4" xfId="31450" xr:uid="{00000000-0005-0000-0000-000043800000}"/>
    <cellStyle name="Normal 2 3 3 2 5 2 4 2" xfId="31451" xr:uid="{00000000-0005-0000-0000-000044800000}"/>
    <cellStyle name="Normal 2 3 3 2 5 2 5" xfId="31452" xr:uid="{00000000-0005-0000-0000-000045800000}"/>
    <cellStyle name="Normal 2 3 3 2 5 2 5 2" xfId="31453" xr:uid="{00000000-0005-0000-0000-000046800000}"/>
    <cellStyle name="Normal 2 3 3 2 5 2 6" xfId="31454" xr:uid="{00000000-0005-0000-0000-000047800000}"/>
    <cellStyle name="Normal 2 3 3 2 5 2 6 2" xfId="31455" xr:uid="{00000000-0005-0000-0000-000048800000}"/>
    <cellStyle name="Normal 2 3 3 2 5 2 7" xfId="31456" xr:uid="{00000000-0005-0000-0000-000049800000}"/>
    <cellStyle name="Normal 2 3 3 2 5 2 7 2" xfId="31457" xr:uid="{00000000-0005-0000-0000-00004A800000}"/>
    <cellStyle name="Normal 2 3 3 2 5 2 8" xfId="31458" xr:uid="{00000000-0005-0000-0000-00004B800000}"/>
    <cellStyle name="Normal 2 3 3 2 5 2 8 2" xfId="31459" xr:uid="{00000000-0005-0000-0000-00004C800000}"/>
    <cellStyle name="Normal 2 3 3 2 5 2 9" xfId="31460" xr:uid="{00000000-0005-0000-0000-00004D800000}"/>
    <cellStyle name="Normal 2 3 3 2 5 2 9 2" xfId="31461" xr:uid="{00000000-0005-0000-0000-00004E800000}"/>
    <cellStyle name="Normal 2 3 3 2 5 20" xfId="31462" xr:uid="{00000000-0005-0000-0000-00004F800000}"/>
    <cellStyle name="Normal 2 3 3 2 5 20 2" xfId="31463" xr:uid="{00000000-0005-0000-0000-000050800000}"/>
    <cellStyle name="Normal 2 3 3 2 5 21" xfId="31464" xr:uid="{00000000-0005-0000-0000-000051800000}"/>
    <cellStyle name="Normal 2 3 3 2 5 21 2" xfId="31465" xr:uid="{00000000-0005-0000-0000-000052800000}"/>
    <cellStyle name="Normal 2 3 3 2 5 22" xfId="31466" xr:uid="{00000000-0005-0000-0000-000053800000}"/>
    <cellStyle name="Normal 2 3 3 2 5 22 2" xfId="31467" xr:uid="{00000000-0005-0000-0000-000054800000}"/>
    <cellStyle name="Normal 2 3 3 2 5 23" xfId="31468" xr:uid="{00000000-0005-0000-0000-000055800000}"/>
    <cellStyle name="Normal 2 3 3 2 5 23 2" xfId="31469" xr:uid="{00000000-0005-0000-0000-000056800000}"/>
    <cellStyle name="Normal 2 3 3 2 5 24" xfId="31470" xr:uid="{00000000-0005-0000-0000-000057800000}"/>
    <cellStyle name="Normal 2 3 3 2 5 3" xfId="31471" xr:uid="{00000000-0005-0000-0000-000058800000}"/>
    <cellStyle name="Normal 2 3 3 2 5 3 10" xfId="31472" xr:uid="{00000000-0005-0000-0000-000059800000}"/>
    <cellStyle name="Normal 2 3 3 2 5 3 10 2" xfId="31473" xr:uid="{00000000-0005-0000-0000-00005A800000}"/>
    <cellStyle name="Normal 2 3 3 2 5 3 11" xfId="31474" xr:uid="{00000000-0005-0000-0000-00005B800000}"/>
    <cellStyle name="Normal 2 3 3 2 5 3 11 2" xfId="31475" xr:uid="{00000000-0005-0000-0000-00005C800000}"/>
    <cellStyle name="Normal 2 3 3 2 5 3 12" xfId="31476" xr:uid="{00000000-0005-0000-0000-00005D800000}"/>
    <cellStyle name="Normal 2 3 3 2 5 3 12 2" xfId="31477" xr:uid="{00000000-0005-0000-0000-00005E800000}"/>
    <cellStyle name="Normal 2 3 3 2 5 3 13" xfId="31478" xr:uid="{00000000-0005-0000-0000-00005F800000}"/>
    <cellStyle name="Normal 2 3 3 2 5 3 13 2" xfId="31479" xr:uid="{00000000-0005-0000-0000-000060800000}"/>
    <cellStyle name="Normal 2 3 3 2 5 3 14" xfId="31480" xr:uid="{00000000-0005-0000-0000-000061800000}"/>
    <cellStyle name="Normal 2 3 3 2 5 3 14 2" xfId="31481" xr:uid="{00000000-0005-0000-0000-000062800000}"/>
    <cellStyle name="Normal 2 3 3 2 5 3 15" xfId="31482" xr:uid="{00000000-0005-0000-0000-000063800000}"/>
    <cellStyle name="Normal 2 3 3 2 5 3 15 2" xfId="31483" xr:uid="{00000000-0005-0000-0000-000064800000}"/>
    <cellStyle name="Normal 2 3 3 2 5 3 16" xfId="31484" xr:uid="{00000000-0005-0000-0000-000065800000}"/>
    <cellStyle name="Normal 2 3 3 2 5 3 16 2" xfId="31485" xr:uid="{00000000-0005-0000-0000-000066800000}"/>
    <cellStyle name="Normal 2 3 3 2 5 3 17" xfId="31486" xr:uid="{00000000-0005-0000-0000-000067800000}"/>
    <cellStyle name="Normal 2 3 3 2 5 3 17 2" xfId="31487" xr:uid="{00000000-0005-0000-0000-000068800000}"/>
    <cellStyle name="Normal 2 3 3 2 5 3 18" xfId="31488" xr:uid="{00000000-0005-0000-0000-000069800000}"/>
    <cellStyle name="Normal 2 3 3 2 5 3 18 2" xfId="31489" xr:uid="{00000000-0005-0000-0000-00006A800000}"/>
    <cellStyle name="Normal 2 3 3 2 5 3 19" xfId="31490" xr:uid="{00000000-0005-0000-0000-00006B800000}"/>
    <cellStyle name="Normal 2 3 3 2 5 3 19 2" xfId="31491" xr:uid="{00000000-0005-0000-0000-00006C800000}"/>
    <cellStyle name="Normal 2 3 3 2 5 3 2" xfId="31492" xr:uid="{00000000-0005-0000-0000-00006D800000}"/>
    <cellStyle name="Normal 2 3 3 2 5 3 2 2" xfId="31493" xr:uid="{00000000-0005-0000-0000-00006E800000}"/>
    <cellStyle name="Normal 2 3 3 2 5 3 20" xfId="31494" xr:uid="{00000000-0005-0000-0000-00006F800000}"/>
    <cellStyle name="Normal 2 3 3 2 5 3 20 2" xfId="31495" xr:uid="{00000000-0005-0000-0000-000070800000}"/>
    <cellStyle name="Normal 2 3 3 2 5 3 21" xfId="31496" xr:uid="{00000000-0005-0000-0000-000071800000}"/>
    <cellStyle name="Normal 2 3 3 2 5 3 21 2" xfId="31497" xr:uid="{00000000-0005-0000-0000-000072800000}"/>
    <cellStyle name="Normal 2 3 3 2 5 3 22" xfId="31498" xr:uid="{00000000-0005-0000-0000-000073800000}"/>
    <cellStyle name="Normal 2 3 3 2 5 3 3" xfId="31499" xr:uid="{00000000-0005-0000-0000-000074800000}"/>
    <cellStyle name="Normal 2 3 3 2 5 3 3 2" xfId="31500" xr:uid="{00000000-0005-0000-0000-000075800000}"/>
    <cellStyle name="Normal 2 3 3 2 5 3 4" xfId="31501" xr:uid="{00000000-0005-0000-0000-000076800000}"/>
    <cellStyle name="Normal 2 3 3 2 5 3 4 2" xfId="31502" xr:uid="{00000000-0005-0000-0000-000077800000}"/>
    <cellStyle name="Normal 2 3 3 2 5 3 5" xfId="31503" xr:uid="{00000000-0005-0000-0000-000078800000}"/>
    <cellStyle name="Normal 2 3 3 2 5 3 5 2" xfId="31504" xr:uid="{00000000-0005-0000-0000-000079800000}"/>
    <cellStyle name="Normal 2 3 3 2 5 3 6" xfId="31505" xr:uid="{00000000-0005-0000-0000-00007A800000}"/>
    <cellStyle name="Normal 2 3 3 2 5 3 6 2" xfId="31506" xr:uid="{00000000-0005-0000-0000-00007B800000}"/>
    <cellStyle name="Normal 2 3 3 2 5 3 7" xfId="31507" xr:uid="{00000000-0005-0000-0000-00007C800000}"/>
    <cellStyle name="Normal 2 3 3 2 5 3 7 2" xfId="31508" xr:uid="{00000000-0005-0000-0000-00007D800000}"/>
    <cellStyle name="Normal 2 3 3 2 5 3 8" xfId="31509" xr:uid="{00000000-0005-0000-0000-00007E800000}"/>
    <cellStyle name="Normal 2 3 3 2 5 3 8 2" xfId="31510" xr:uid="{00000000-0005-0000-0000-00007F800000}"/>
    <cellStyle name="Normal 2 3 3 2 5 3 9" xfId="31511" xr:uid="{00000000-0005-0000-0000-000080800000}"/>
    <cellStyle name="Normal 2 3 3 2 5 3 9 2" xfId="31512" xr:uid="{00000000-0005-0000-0000-000081800000}"/>
    <cellStyle name="Normal 2 3 3 2 5 4" xfId="31513" xr:uid="{00000000-0005-0000-0000-000082800000}"/>
    <cellStyle name="Normal 2 3 3 2 5 4 2" xfId="31514" xr:uid="{00000000-0005-0000-0000-000083800000}"/>
    <cellStyle name="Normal 2 3 3 2 5 5" xfId="31515" xr:uid="{00000000-0005-0000-0000-000084800000}"/>
    <cellStyle name="Normal 2 3 3 2 5 5 2" xfId="31516" xr:uid="{00000000-0005-0000-0000-000085800000}"/>
    <cellStyle name="Normal 2 3 3 2 5 6" xfId="31517" xr:uid="{00000000-0005-0000-0000-000086800000}"/>
    <cellStyle name="Normal 2 3 3 2 5 6 2" xfId="31518" xr:uid="{00000000-0005-0000-0000-000087800000}"/>
    <cellStyle name="Normal 2 3 3 2 5 7" xfId="31519" xr:uid="{00000000-0005-0000-0000-000088800000}"/>
    <cellStyle name="Normal 2 3 3 2 5 7 2" xfId="31520" xr:uid="{00000000-0005-0000-0000-000089800000}"/>
    <cellStyle name="Normal 2 3 3 2 5 8" xfId="31521" xr:uid="{00000000-0005-0000-0000-00008A800000}"/>
    <cellStyle name="Normal 2 3 3 2 5 8 2" xfId="31522" xr:uid="{00000000-0005-0000-0000-00008B800000}"/>
    <cellStyle name="Normal 2 3 3 2 5 9" xfId="31523" xr:uid="{00000000-0005-0000-0000-00008C800000}"/>
    <cellStyle name="Normal 2 3 3 2 5 9 2" xfId="31524" xr:uid="{00000000-0005-0000-0000-00008D800000}"/>
    <cellStyle name="Normal 2 3 3 2 6" xfId="31525" xr:uid="{00000000-0005-0000-0000-00008E800000}"/>
    <cellStyle name="Normal 2 3 3 2 6 10" xfId="31526" xr:uid="{00000000-0005-0000-0000-00008F800000}"/>
    <cellStyle name="Normal 2 3 3 2 6 10 2" xfId="31527" xr:uid="{00000000-0005-0000-0000-000090800000}"/>
    <cellStyle name="Normal 2 3 3 2 6 11" xfId="31528" xr:uid="{00000000-0005-0000-0000-000091800000}"/>
    <cellStyle name="Normal 2 3 3 2 6 11 2" xfId="31529" xr:uid="{00000000-0005-0000-0000-000092800000}"/>
    <cellStyle name="Normal 2 3 3 2 6 12" xfId="31530" xr:uid="{00000000-0005-0000-0000-000093800000}"/>
    <cellStyle name="Normal 2 3 3 2 6 12 2" xfId="31531" xr:uid="{00000000-0005-0000-0000-000094800000}"/>
    <cellStyle name="Normal 2 3 3 2 6 13" xfId="31532" xr:uid="{00000000-0005-0000-0000-000095800000}"/>
    <cellStyle name="Normal 2 3 3 2 6 13 2" xfId="31533" xr:uid="{00000000-0005-0000-0000-000096800000}"/>
    <cellStyle name="Normal 2 3 3 2 6 14" xfId="31534" xr:uid="{00000000-0005-0000-0000-000097800000}"/>
    <cellStyle name="Normal 2 3 3 2 6 14 2" xfId="31535" xr:uid="{00000000-0005-0000-0000-000098800000}"/>
    <cellStyle name="Normal 2 3 3 2 6 15" xfId="31536" xr:uid="{00000000-0005-0000-0000-000099800000}"/>
    <cellStyle name="Normal 2 3 3 2 6 15 2" xfId="31537" xr:uid="{00000000-0005-0000-0000-00009A800000}"/>
    <cellStyle name="Normal 2 3 3 2 6 16" xfId="31538" xr:uid="{00000000-0005-0000-0000-00009B800000}"/>
    <cellStyle name="Normal 2 3 3 2 6 16 2" xfId="31539" xr:uid="{00000000-0005-0000-0000-00009C800000}"/>
    <cellStyle name="Normal 2 3 3 2 6 17" xfId="31540" xr:uid="{00000000-0005-0000-0000-00009D800000}"/>
    <cellStyle name="Normal 2 3 3 2 6 17 2" xfId="31541" xr:uid="{00000000-0005-0000-0000-00009E800000}"/>
    <cellStyle name="Normal 2 3 3 2 6 18" xfId="31542" xr:uid="{00000000-0005-0000-0000-00009F800000}"/>
    <cellStyle name="Normal 2 3 3 2 6 18 2" xfId="31543" xr:uid="{00000000-0005-0000-0000-0000A0800000}"/>
    <cellStyle name="Normal 2 3 3 2 6 19" xfId="31544" xr:uid="{00000000-0005-0000-0000-0000A1800000}"/>
    <cellStyle name="Normal 2 3 3 2 6 19 2" xfId="31545" xr:uid="{00000000-0005-0000-0000-0000A2800000}"/>
    <cellStyle name="Normal 2 3 3 2 6 2" xfId="31546" xr:uid="{00000000-0005-0000-0000-0000A3800000}"/>
    <cellStyle name="Normal 2 3 3 2 6 2 2" xfId="31547" xr:uid="{00000000-0005-0000-0000-0000A4800000}"/>
    <cellStyle name="Normal 2 3 3 2 6 20" xfId="31548" xr:uid="{00000000-0005-0000-0000-0000A5800000}"/>
    <cellStyle name="Normal 2 3 3 2 6 20 2" xfId="31549" xr:uid="{00000000-0005-0000-0000-0000A6800000}"/>
    <cellStyle name="Normal 2 3 3 2 6 21" xfId="31550" xr:uid="{00000000-0005-0000-0000-0000A7800000}"/>
    <cellStyle name="Normal 2 3 3 2 6 21 2" xfId="31551" xr:uid="{00000000-0005-0000-0000-0000A8800000}"/>
    <cellStyle name="Normal 2 3 3 2 6 22" xfId="31552" xr:uid="{00000000-0005-0000-0000-0000A9800000}"/>
    <cellStyle name="Normal 2 3 3 2 6 3" xfId="31553" xr:uid="{00000000-0005-0000-0000-0000AA800000}"/>
    <cellStyle name="Normal 2 3 3 2 6 3 2" xfId="31554" xr:uid="{00000000-0005-0000-0000-0000AB800000}"/>
    <cellStyle name="Normal 2 3 3 2 6 4" xfId="31555" xr:uid="{00000000-0005-0000-0000-0000AC800000}"/>
    <cellStyle name="Normal 2 3 3 2 6 4 2" xfId="31556" xr:uid="{00000000-0005-0000-0000-0000AD800000}"/>
    <cellStyle name="Normal 2 3 3 2 6 5" xfId="31557" xr:uid="{00000000-0005-0000-0000-0000AE800000}"/>
    <cellStyle name="Normal 2 3 3 2 6 5 2" xfId="31558" xr:uid="{00000000-0005-0000-0000-0000AF800000}"/>
    <cellStyle name="Normal 2 3 3 2 6 6" xfId="31559" xr:uid="{00000000-0005-0000-0000-0000B0800000}"/>
    <cellStyle name="Normal 2 3 3 2 6 6 2" xfId="31560" xr:uid="{00000000-0005-0000-0000-0000B1800000}"/>
    <cellStyle name="Normal 2 3 3 2 6 7" xfId="31561" xr:uid="{00000000-0005-0000-0000-0000B2800000}"/>
    <cellStyle name="Normal 2 3 3 2 6 7 2" xfId="31562" xr:uid="{00000000-0005-0000-0000-0000B3800000}"/>
    <cellStyle name="Normal 2 3 3 2 6 8" xfId="31563" xr:uid="{00000000-0005-0000-0000-0000B4800000}"/>
    <cellStyle name="Normal 2 3 3 2 6 8 2" xfId="31564" xr:uid="{00000000-0005-0000-0000-0000B5800000}"/>
    <cellStyle name="Normal 2 3 3 2 6 9" xfId="31565" xr:uid="{00000000-0005-0000-0000-0000B6800000}"/>
    <cellStyle name="Normal 2 3 3 2 6 9 2" xfId="31566" xr:uid="{00000000-0005-0000-0000-0000B7800000}"/>
    <cellStyle name="Normal 2 3 3 2 7" xfId="31567" xr:uid="{00000000-0005-0000-0000-0000B8800000}"/>
    <cellStyle name="Normal 2 3 3 2 7 10" xfId="31568" xr:uid="{00000000-0005-0000-0000-0000B9800000}"/>
    <cellStyle name="Normal 2 3 3 2 7 10 2" xfId="31569" xr:uid="{00000000-0005-0000-0000-0000BA800000}"/>
    <cellStyle name="Normal 2 3 3 2 7 11" xfId="31570" xr:uid="{00000000-0005-0000-0000-0000BB800000}"/>
    <cellStyle name="Normal 2 3 3 2 7 11 2" xfId="31571" xr:uid="{00000000-0005-0000-0000-0000BC800000}"/>
    <cellStyle name="Normal 2 3 3 2 7 12" xfId="31572" xr:uid="{00000000-0005-0000-0000-0000BD800000}"/>
    <cellStyle name="Normal 2 3 3 2 7 12 2" xfId="31573" xr:uid="{00000000-0005-0000-0000-0000BE800000}"/>
    <cellStyle name="Normal 2 3 3 2 7 13" xfId="31574" xr:uid="{00000000-0005-0000-0000-0000BF800000}"/>
    <cellStyle name="Normal 2 3 3 2 7 13 2" xfId="31575" xr:uid="{00000000-0005-0000-0000-0000C0800000}"/>
    <cellStyle name="Normal 2 3 3 2 7 14" xfId="31576" xr:uid="{00000000-0005-0000-0000-0000C1800000}"/>
    <cellStyle name="Normal 2 3 3 2 7 14 2" xfId="31577" xr:uid="{00000000-0005-0000-0000-0000C2800000}"/>
    <cellStyle name="Normal 2 3 3 2 7 15" xfId="31578" xr:uid="{00000000-0005-0000-0000-0000C3800000}"/>
    <cellStyle name="Normal 2 3 3 2 7 15 2" xfId="31579" xr:uid="{00000000-0005-0000-0000-0000C4800000}"/>
    <cellStyle name="Normal 2 3 3 2 7 16" xfId="31580" xr:uid="{00000000-0005-0000-0000-0000C5800000}"/>
    <cellStyle name="Normal 2 3 3 2 7 16 2" xfId="31581" xr:uid="{00000000-0005-0000-0000-0000C6800000}"/>
    <cellStyle name="Normal 2 3 3 2 7 17" xfId="31582" xr:uid="{00000000-0005-0000-0000-0000C7800000}"/>
    <cellStyle name="Normal 2 3 3 2 7 17 2" xfId="31583" xr:uid="{00000000-0005-0000-0000-0000C8800000}"/>
    <cellStyle name="Normal 2 3 3 2 7 18" xfId="31584" xr:uid="{00000000-0005-0000-0000-0000C9800000}"/>
    <cellStyle name="Normal 2 3 3 2 7 18 2" xfId="31585" xr:uid="{00000000-0005-0000-0000-0000CA800000}"/>
    <cellStyle name="Normal 2 3 3 2 7 19" xfId="31586" xr:uid="{00000000-0005-0000-0000-0000CB800000}"/>
    <cellStyle name="Normal 2 3 3 2 7 19 2" xfId="31587" xr:uid="{00000000-0005-0000-0000-0000CC800000}"/>
    <cellStyle name="Normal 2 3 3 2 7 2" xfId="31588" xr:uid="{00000000-0005-0000-0000-0000CD800000}"/>
    <cellStyle name="Normal 2 3 3 2 7 2 2" xfId="31589" xr:uid="{00000000-0005-0000-0000-0000CE800000}"/>
    <cellStyle name="Normal 2 3 3 2 7 20" xfId="31590" xr:uid="{00000000-0005-0000-0000-0000CF800000}"/>
    <cellStyle name="Normal 2 3 3 2 7 20 2" xfId="31591" xr:uid="{00000000-0005-0000-0000-0000D0800000}"/>
    <cellStyle name="Normal 2 3 3 2 7 21" xfId="31592" xr:uid="{00000000-0005-0000-0000-0000D1800000}"/>
    <cellStyle name="Normal 2 3 3 2 7 21 2" xfId="31593" xr:uid="{00000000-0005-0000-0000-0000D2800000}"/>
    <cellStyle name="Normal 2 3 3 2 7 22" xfId="31594" xr:uid="{00000000-0005-0000-0000-0000D3800000}"/>
    <cellStyle name="Normal 2 3 3 2 7 3" xfId="31595" xr:uid="{00000000-0005-0000-0000-0000D4800000}"/>
    <cellStyle name="Normal 2 3 3 2 7 3 2" xfId="31596" xr:uid="{00000000-0005-0000-0000-0000D5800000}"/>
    <cellStyle name="Normal 2 3 3 2 7 4" xfId="31597" xr:uid="{00000000-0005-0000-0000-0000D6800000}"/>
    <cellStyle name="Normal 2 3 3 2 7 4 2" xfId="31598" xr:uid="{00000000-0005-0000-0000-0000D7800000}"/>
    <cellStyle name="Normal 2 3 3 2 7 5" xfId="31599" xr:uid="{00000000-0005-0000-0000-0000D8800000}"/>
    <cellStyle name="Normal 2 3 3 2 7 5 2" xfId="31600" xr:uid="{00000000-0005-0000-0000-0000D9800000}"/>
    <cellStyle name="Normal 2 3 3 2 7 6" xfId="31601" xr:uid="{00000000-0005-0000-0000-0000DA800000}"/>
    <cellStyle name="Normal 2 3 3 2 7 6 2" xfId="31602" xr:uid="{00000000-0005-0000-0000-0000DB800000}"/>
    <cellStyle name="Normal 2 3 3 2 7 7" xfId="31603" xr:uid="{00000000-0005-0000-0000-0000DC800000}"/>
    <cellStyle name="Normal 2 3 3 2 7 7 2" xfId="31604" xr:uid="{00000000-0005-0000-0000-0000DD800000}"/>
    <cellStyle name="Normal 2 3 3 2 7 8" xfId="31605" xr:uid="{00000000-0005-0000-0000-0000DE800000}"/>
    <cellStyle name="Normal 2 3 3 2 7 8 2" xfId="31606" xr:uid="{00000000-0005-0000-0000-0000DF800000}"/>
    <cellStyle name="Normal 2 3 3 2 7 9" xfId="31607" xr:uid="{00000000-0005-0000-0000-0000E0800000}"/>
    <cellStyle name="Normal 2 3 3 2 7 9 2" xfId="31608" xr:uid="{00000000-0005-0000-0000-0000E1800000}"/>
    <cellStyle name="Normal 2 3 3 2 8" xfId="31609" xr:uid="{00000000-0005-0000-0000-0000E2800000}"/>
    <cellStyle name="Normal 2 3 3 2 8 2" xfId="31610" xr:uid="{00000000-0005-0000-0000-0000E3800000}"/>
    <cellStyle name="Normal 2 3 3 2 9" xfId="31611" xr:uid="{00000000-0005-0000-0000-0000E4800000}"/>
    <cellStyle name="Normal 2 3 3 2 9 2" xfId="31612" xr:uid="{00000000-0005-0000-0000-0000E5800000}"/>
    <cellStyle name="Normal 2 3 3 20" xfId="31613" xr:uid="{00000000-0005-0000-0000-0000E6800000}"/>
    <cellStyle name="Normal 2 3 3 20 2" xfId="31614" xr:uid="{00000000-0005-0000-0000-0000E7800000}"/>
    <cellStyle name="Normal 2 3 3 21" xfId="31615" xr:uid="{00000000-0005-0000-0000-0000E8800000}"/>
    <cellStyle name="Normal 2 3 3 21 2" xfId="31616" xr:uid="{00000000-0005-0000-0000-0000E9800000}"/>
    <cellStyle name="Normal 2 3 3 22" xfId="31617" xr:uid="{00000000-0005-0000-0000-0000EA800000}"/>
    <cellStyle name="Normal 2 3 3 22 2" xfId="31618" xr:uid="{00000000-0005-0000-0000-0000EB800000}"/>
    <cellStyle name="Normal 2 3 3 23" xfId="31619" xr:uid="{00000000-0005-0000-0000-0000EC800000}"/>
    <cellStyle name="Normal 2 3 3 23 2" xfId="31620" xr:uid="{00000000-0005-0000-0000-0000ED800000}"/>
    <cellStyle name="Normal 2 3 3 24" xfId="31621" xr:uid="{00000000-0005-0000-0000-0000EE800000}"/>
    <cellStyle name="Normal 2 3 3 24 2" xfId="31622" xr:uid="{00000000-0005-0000-0000-0000EF800000}"/>
    <cellStyle name="Normal 2 3 3 25" xfId="31623" xr:uid="{00000000-0005-0000-0000-0000F0800000}"/>
    <cellStyle name="Normal 2 3 3 25 2" xfId="31624" xr:uid="{00000000-0005-0000-0000-0000F1800000}"/>
    <cellStyle name="Normal 2 3 3 26" xfId="31625" xr:uid="{00000000-0005-0000-0000-0000F2800000}"/>
    <cellStyle name="Normal 2 3 3 26 2" xfId="31626" xr:uid="{00000000-0005-0000-0000-0000F3800000}"/>
    <cellStyle name="Normal 2 3 3 27" xfId="31627" xr:uid="{00000000-0005-0000-0000-0000F4800000}"/>
    <cellStyle name="Normal 2 3 3 27 2" xfId="31628" xr:uid="{00000000-0005-0000-0000-0000F5800000}"/>
    <cellStyle name="Normal 2 3 3 28" xfId="31629" xr:uid="{00000000-0005-0000-0000-0000F6800000}"/>
    <cellStyle name="Normal 2 3 3 28 2" xfId="31630" xr:uid="{00000000-0005-0000-0000-0000F7800000}"/>
    <cellStyle name="Normal 2 3 3 29" xfId="31631" xr:uid="{00000000-0005-0000-0000-0000F8800000}"/>
    <cellStyle name="Normal 2 3 3 3" xfId="31632" xr:uid="{00000000-0005-0000-0000-0000F9800000}"/>
    <cellStyle name="Normal 2 3 3 3 10" xfId="31633" xr:uid="{00000000-0005-0000-0000-0000FA800000}"/>
    <cellStyle name="Normal 2 3 3 3 10 2" xfId="31634" xr:uid="{00000000-0005-0000-0000-0000FB800000}"/>
    <cellStyle name="Normal 2 3 3 3 11" xfId="31635" xr:uid="{00000000-0005-0000-0000-0000FC800000}"/>
    <cellStyle name="Normal 2 3 3 3 11 2" xfId="31636" xr:uid="{00000000-0005-0000-0000-0000FD800000}"/>
    <cellStyle name="Normal 2 3 3 3 12" xfId="31637" xr:uid="{00000000-0005-0000-0000-0000FE800000}"/>
    <cellStyle name="Normal 2 3 3 3 12 2" xfId="31638" xr:uid="{00000000-0005-0000-0000-0000FF800000}"/>
    <cellStyle name="Normal 2 3 3 3 13" xfId="31639" xr:uid="{00000000-0005-0000-0000-000000810000}"/>
    <cellStyle name="Normal 2 3 3 3 13 2" xfId="31640" xr:uid="{00000000-0005-0000-0000-000001810000}"/>
    <cellStyle name="Normal 2 3 3 3 14" xfId="31641" xr:uid="{00000000-0005-0000-0000-000002810000}"/>
    <cellStyle name="Normal 2 3 3 3 14 2" xfId="31642" xr:uid="{00000000-0005-0000-0000-000003810000}"/>
    <cellStyle name="Normal 2 3 3 3 15" xfId="31643" xr:uid="{00000000-0005-0000-0000-000004810000}"/>
    <cellStyle name="Normal 2 3 3 3 15 2" xfId="31644" xr:uid="{00000000-0005-0000-0000-000005810000}"/>
    <cellStyle name="Normal 2 3 3 3 16" xfId="31645" xr:uid="{00000000-0005-0000-0000-000006810000}"/>
    <cellStyle name="Normal 2 3 3 3 16 2" xfId="31646" xr:uid="{00000000-0005-0000-0000-000007810000}"/>
    <cellStyle name="Normal 2 3 3 3 17" xfId="31647" xr:uid="{00000000-0005-0000-0000-000008810000}"/>
    <cellStyle name="Normal 2 3 3 3 17 2" xfId="31648" xr:uid="{00000000-0005-0000-0000-000009810000}"/>
    <cellStyle name="Normal 2 3 3 3 18" xfId="31649" xr:uid="{00000000-0005-0000-0000-00000A810000}"/>
    <cellStyle name="Normal 2 3 3 3 18 2" xfId="31650" xr:uid="{00000000-0005-0000-0000-00000B810000}"/>
    <cellStyle name="Normal 2 3 3 3 19" xfId="31651" xr:uid="{00000000-0005-0000-0000-00000C810000}"/>
    <cellStyle name="Normal 2 3 3 3 19 2" xfId="31652" xr:uid="{00000000-0005-0000-0000-00000D810000}"/>
    <cellStyle name="Normal 2 3 3 3 2" xfId="31653" xr:uid="{00000000-0005-0000-0000-00000E810000}"/>
    <cellStyle name="Normal 2 3 3 3 2 10" xfId="31654" xr:uid="{00000000-0005-0000-0000-00000F810000}"/>
    <cellStyle name="Normal 2 3 3 3 2 10 2" xfId="31655" xr:uid="{00000000-0005-0000-0000-000010810000}"/>
    <cellStyle name="Normal 2 3 3 3 2 11" xfId="31656" xr:uid="{00000000-0005-0000-0000-000011810000}"/>
    <cellStyle name="Normal 2 3 3 3 2 11 2" xfId="31657" xr:uid="{00000000-0005-0000-0000-000012810000}"/>
    <cellStyle name="Normal 2 3 3 3 2 12" xfId="31658" xr:uid="{00000000-0005-0000-0000-000013810000}"/>
    <cellStyle name="Normal 2 3 3 3 2 12 2" xfId="31659" xr:uid="{00000000-0005-0000-0000-000014810000}"/>
    <cellStyle name="Normal 2 3 3 3 2 13" xfId="31660" xr:uid="{00000000-0005-0000-0000-000015810000}"/>
    <cellStyle name="Normal 2 3 3 3 2 13 2" xfId="31661" xr:uid="{00000000-0005-0000-0000-000016810000}"/>
    <cellStyle name="Normal 2 3 3 3 2 14" xfId="31662" xr:uid="{00000000-0005-0000-0000-000017810000}"/>
    <cellStyle name="Normal 2 3 3 3 2 14 2" xfId="31663" xr:uid="{00000000-0005-0000-0000-000018810000}"/>
    <cellStyle name="Normal 2 3 3 3 2 15" xfId="31664" xr:uid="{00000000-0005-0000-0000-000019810000}"/>
    <cellStyle name="Normal 2 3 3 3 2 15 2" xfId="31665" xr:uid="{00000000-0005-0000-0000-00001A810000}"/>
    <cellStyle name="Normal 2 3 3 3 2 16" xfId="31666" xr:uid="{00000000-0005-0000-0000-00001B810000}"/>
    <cellStyle name="Normal 2 3 3 3 2 16 2" xfId="31667" xr:uid="{00000000-0005-0000-0000-00001C810000}"/>
    <cellStyle name="Normal 2 3 3 3 2 17" xfId="31668" xr:uid="{00000000-0005-0000-0000-00001D810000}"/>
    <cellStyle name="Normal 2 3 3 3 2 17 2" xfId="31669" xr:uid="{00000000-0005-0000-0000-00001E810000}"/>
    <cellStyle name="Normal 2 3 3 3 2 18" xfId="31670" xr:uid="{00000000-0005-0000-0000-00001F810000}"/>
    <cellStyle name="Normal 2 3 3 3 2 18 2" xfId="31671" xr:uid="{00000000-0005-0000-0000-000020810000}"/>
    <cellStyle name="Normal 2 3 3 3 2 19" xfId="31672" xr:uid="{00000000-0005-0000-0000-000021810000}"/>
    <cellStyle name="Normal 2 3 3 3 2 19 2" xfId="31673" xr:uid="{00000000-0005-0000-0000-000022810000}"/>
    <cellStyle name="Normal 2 3 3 3 2 2" xfId="31674" xr:uid="{00000000-0005-0000-0000-000023810000}"/>
    <cellStyle name="Normal 2 3 3 3 2 2 10" xfId="31675" xr:uid="{00000000-0005-0000-0000-000024810000}"/>
    <cellStyle name="Normal 2 3 3 3 2 2 10 2" xfId="31676" xr:uid="{00000000-0005-0000-0000-000025810000}"/>
    <cellStyle name="Normal 2 3 3 3 2 2 11" xfId="31677" xr:uid="{00000000-0005-0000-0000-000026810000}"/>
    <cellStyle name="Normal 2 3 3 3 2 2 11 2" xfId="31678" xr:uid="{00000000-0005-0000-0000-000027810000}"/>
    <cellStyle name="Normal 2 3 3 3 2 2 12" xfId="31679" xr:uid="{00000000-0005-0000-0000-000028810000}"/>
    <cellStyle name="Normal 2 3 3 3 2 2 12 2" xfId="31680" xr:uid="{00000000-0005-0000-0000-000029810000}"/>
    <cellStyle name="Normal 2 3 3 3 2 2 13" xfId="31681" xr:uid="{00000000-0005-0000-0000-00002A810000}"/>
    <cellStyle name="Normal 2 3 3 3 2 2 13 2" xfId="31682" xr:uid="{00000000-0005-0000-0000-00002B810000}"/>
    <cellStyle name="Normal 2 3 3 3 2 2 14" xfId="31683" xr:uid="{00000000-0005-0000-0000-00002C810000}"/>
    <cellStyle name="Normal 2 3 3 3 2 2 14 2" xfId="31684" xr:uid="{00000000-0005-0000-0000-00002D810000}"/>
    <cellStyle name="Normal 2 3 3 3 2 2 15" xfId="31685" xr:uid="{00000000-0005-0000-0000-00002E810000}"/>
    <cellStyle name="Normal 2 3 3 3 2 2 15 2" xfId="31686" xr:uid="{00000000-0005-0000-0000-00002F810000}"/>
    <cellStyle name="Normal 2 3 3 3 2 2 16" xfId="31687" xr:uid="{00000000-0005-0000-0000-000030810000}"/>
    <cellStyle name="Normal 2 3 3 3 2 2 16 2" xfId="31688" xr:uid="{00000000-0005-0000-0000-000031810000}"/>
    <cellStyle name="Normal 2 3 3 3 2 2 17" xfId="31689" xr:uid="{00000000-0005-0000-0000-000032810000}"/>
    <cellStyle name="Normal 2 3 3 3 2 2 17 2" xfId="31690" xr:uid="{00000000-0005-0000-0000-000033810000}"/>
    <cellStyle name="Normal 2 3 3 3 2 2 18" xfId="31691" xr:uid="{00000000-0005-0000-0000-000034810000}"/>
    <cellStyle name="Normal 2 3 3 3 2 2 18 2" xfId="31692" xr:uid="{00000000-0005-0000-0000-000035810000}"/>
    <cellStyle name="Normal 2 3 3 3 2 2 19" xfId="31693" xr:uid="{00000000-0005-0000-0000-000036810000}"/>
    <cellStyle name="Normal 2 3 3 3 2 2 19 2" xfId="31694" xr:uid="{00000000-0005-0000-0000-000037810000}"/>
    <cellStyle name="Normal 2 3 3 3 2 2 2" xfId="31695" xr:uid="{00000000-0005-0000-0000-000038810000}"/>
    <cellStyle name="Normal 2 3 3 3 2 2 2 2" xfId="31696" xr:uid="{00000000-0005-0000-0000-000039810000}"/>
    <cellStyle name="Normal 2 3 3 3 2 2 20" xfId="31697" xr:uid="{00000000-0005-0000-0000-00003A810000}"/>
    <cellStyle name="Normal 2 3 3 3 2 2 20 2" xfId="31698" xr:uid="{00000000-0005-0000-0000-00003B810000}"/>
    <cellStyle name="Normal 2 3 3 3 2 2 21" xfId="31699" xr:uid="{00000000-0005-0000-0000-00003C810000}"/>
    <cellStyle name="Normal 2 3 3 3 2 2 21 2" xfId="31700" xr:uid="{00000000-0005-0000-0000-00003D810000}"/>
    <cellStyle name="Normal 2 3 3 3 2 2 22" xfId="31701" xr:uid="{00000000-0005-0000-0000-00003E810000}"/>
    <cellStyle name="Normal 2 3 3 3 2 2 3" xfId="31702" xr:uid="{00000000-0005-0000-0000-00003F810000}"/>
    <cellStyle name="Normal 2 3 3 3 2 2 3 2" xfId="31703" xr:uid="{00000000-0005-0000-0000-000040810000}"/>
    <cellStyle name="Normal 2 3 3 3 2 2 4" xfId="31704" xr:uid="{00000000-0005-0000-0000-000041810000}"/>
    <cellStyle name="Normal 2 3 3 3 2 2 4 2" xfId="31705" xr:uid="{00000000-0005-0000-0000-000042810000}"/>
    <cellStyle name="Normal 2 3 3 3 2 2 5" xfId="31706" xr:uid="{00000000-0005-0000-0000-000043810000}"/>
    <cellStyle name="Normal 2 3 3 3 2 2 5 2" xfId="31707" xr:uid="{00000000-0005-0000-0000-000044810000}"/>
    <cellStyle name="Normal 2 3 3 3 2 2 6" xfId="31708" xr:uid="{00000000-0005-0000-0000-000045810000}"/>
    <cellStyle name="Normal 2 3 3 3 2 2 6 2" xfId="31709" xr:uid="{00000000-0005-0000-0000-000046810000}"/>
    <cellStyle name="Normal 2 3 3 3 2 2 7" xfId="31710" xr:uid="{00000000-0005-0000-0000-000047810000}"/>
    <cellStyle name="Normal 2 3 3 3 2 2 7 2" xfId="31711" xr:uid="{00000000-0005-0000-0000-000048810000}"/>
    <cellStyle name="Normal 2 3 3 3 2 2 8" xfId="31712" xr:uid="{00000000-0005-0000-0000-000049810000}"/>
    <cellStyle name="Normal 2 3 3 3 2 2 8 2" xfId="31713" xr:uid="{00000000-0005-0000-0000-00004A810000}"/>
    <cellStyle name="Normal 2 3 3 3 2 2 9" xfId="31714" xr:uid="{00000000-0005-0000-0000-00004B810000}"/>
    <cellStyle name="Normal 2 3 3 3 2 2 9 2" xfId="31715" xr:uid="{00000000-0005-0000-0000-00004C810000}"/>
    <cellStyle name="Normal 2 3 3 3 2 20" xfId="31716" xr:uid="{00000000-0005-0000-0000-00004D810000}"/>
    <cellStyle name="Normal 2 3 3 3 2 20 2" xfId="31717" xr:uid="{00000000-0005-0000-0000-00004E810000}"/>
    <cellStyle name="Normal 2 3 3 3 2 21" xfId="31718" xr:uid="{00000000-0005-0000-0000-00004F810000}"/>
    <cellStyle name="Normal 2 3 3 3 2 21 2" xfId="31719" xr:uid="{00000000-0005-0000-0000-000050810000}"/>
    <cellStyle name="Normal 2 3 3 3 2 22" xfId="31720" xr:uid="{00000000-0005-0000-0000-000051810000}"/>
    <cellStyle name="Normal 2 3 3 3 2 22 2" xfId="31721" xr:uid="{00000000-0005-0000-0000-000052810000}"/>
    <cellStyle name="Normal 2 3 3 3 2 23" xfId="31722" xr:uid="{00000000-0005-0000-0000-000053810000}"/>
    <cellStyle name="Normal 2 3 3 3 2 23 2" xfId="31723" xr:uid="{00000000-0005-0000-0000-000054810000}"/>
    <cellStyle name="Normal 2 3 3 3 2 24" xfId="31724" xr:uid="{00000000-0005-0000-0000-000055810000}"/>
    <cellStyle name="Normal 2 3 3 3 2 3" xfId="31725" xr:uid="{00000000-0005-0000-0000-000056810000}"/>
    <cellStyle name="Normal 2 3 3 3 2 3 10" xfId="31726" xr:uid="{00000000-0005-0000-0000-000057810000}"/>
    <cellStyle name="Normal 2 3 3 3 2 3 10 2" xfId="31727" xr:uid="{00000000-0005-0000-0000-000058810000}"/>
    <cellStyle name="Normal 2 3 3 3 2 3 11" xfId="31728" xr:uid="{00000000-0005-0000-0000-000059810000}"/>
    <cellStyle name="Normal 2 3 3 3 2 3 11 2" xfId="31729" xr:uid="{00000000-0005-0000-0000-00005A810000}"/>
    <cellStyle name="Normal 2 3 3 3 2 3 12" xfId="31730" xr:uid="{00000000-0005-0000-0000-00005B810000}"/>
    <cellStyle name="Normal 2 3 3 3 2 3 12 2" xfId="31731" xr:uid="{00000000-0005-0000-0000-00005C810000}"/>
    <cellStyle name="Normal 2 3 3 3 2 3 13" xfId="31732" xr:uid="{00000000-0005-0000-0000-00005D810000}"/>
    <cellStyle name="Normal 2 3 3 3 2 3 13 2" xfId="31733" xr:uid="{00000000-0005-0000-0000-00005E810000}"/>
    <cellStyle name="Normal 2 3 3 3 2 3 14" xfId="31734" xr:uid="{00000000-0005-0000-0000-00005F810000}"/>
    <cellStyle name="Normal 2 3 3 3 2 3 14 2" xfId="31735" xr:uid="{00000000-0005-0000-0000-000060810000}"/>
    <cellStyle name="Normal 2 3 3 3 2 3 15" xfId="31736" xr:uid="{00000000-0005-0000-0000-000061810000}"/>
    <cellStyle name="Normal 2 3 3 3 2 3 15 2" xfId="31737" xr:uid="{00000000-0005-0000-0000-000062810000}"/>
    <cellStyle name="Normal 2 3 3 3 2 3 16" xfId="31738" xr:uid="{00000000-0005-0000-0000-000063810000}"/>
    <cellStyle name="Normal 2 3 3 3 2 3 16 2" xfId="31739" xr:uid="{00000000-0005-0000-0000-000064810000}"/>
    <cellStyle name="Normal 2 3 3 3 2 3 17" xfId="31740" xr:uid="{00000000-0005-0000-0000-000065810000}"/>
    <cellStyle name="Normal 2 3 3 3 2 3 17 2" xfId="31741" xr:uid="{00000000-0005-0000-0000-000066810000}"/>
    <cellStyle name="Normal 2 3 3 3 2 3 18" xfId="31742" xr:uid="{00000000-0005-0000-0000-000067810000}"/>
    <cellStyle name="Normal 2 3 3 3 2 3 18 2" xfId="31743" xr:uid="{00000000-0005-0000-0000-000068810000}"/>
    <cellStyle name="Normal 2 3 3 3 2 3 19" xfId="31744" xr:uid="{00000000-0005-0000-0000-000069810000}"/>
    <cellStyle name="Normal 2 3 3 3 2 3 19 2" xfId="31745" xr:uid="{00000000-0005-0000-0000-00006A810000}"/>
    <cellStyle name="Normal 2 3 3 3 2 3 2" xfId="31746" xr:uid="{00000000-0005-0000-0000-00006B810000}"/>
    <cellStyle name="Normal 2 3 3 3 2 3 2 2" xfId="31747" xr:uid="{00000000-0005-0000-0000-00006C810000}"/>
    <cellStyle name="Normal 2 3 3 3 2 3 20" xfId="31748" xr:uid="{00000000-0005-0000-0000-00006D810000}"/>
    <cellStyle name="Normal 2 3 3 3 2 3 20 2" xfId="31749" xr:uid="{00000000-0005-0000-0000-00006E810000}"/>
    <cellStyle name="Normal 2 3 3 3 2 3 21" xfId="31750" xr:uid="{00000000-0005-0000-0000-00006F810000}"/>
    <cellStyle name="Normal 2 3 3 3 2 3 21 2" xfId="31751" xr:uid="{00000000-0005-0000-0000-000070810000}"/>
    <cellStyle name="Normal 2 3 3 3 2 3 22" xfId="31752" xr:uid="{00000000-0005-0000-0000-000071810000}"/>
    <cellStyle name="Normal 2 3 3 3 2 3 3" xfId="31753" xr:uid="{00000000-0005-0000-0000-000072810000}"/>
    <cellStyle name="Normal 2 3 3 3 2 3 3 2" xfId="31754" xr:uid="{00000000-0005-0000-0000-000073810000}"/>
    <cellStyle name="Normal 2 3 3 3 2 3 4" xfId="31755" xr:uid="{00000000-0005-0000-0000-000074810000}"/>
    <cellStyle name="Normal 2 3 3 3 2 3 4 2" xfId="31756" xr:uid="{00000000-0005-0000-0000-000075810000}"/>
    <cellStyle name="Normal 2 3 3 3 2 3 5" xfId="31757" xr:uid="{00000000-0005-0000-0000-000076810000}"/>
    <cellStyle name="Normal 2 3 3 3 2 3 5 2" xfId="31758" xr:uid="{00000000-0005-0000-0000-000077810000}"/>
    <cellStyle name="Normal 2 3 3 3 2 3 6" xfId="31759" xr:uid="{00000000-0005-0000-0000-000078810000}"/>
    <cellStyle name="Normal 2 3 3 3 2 3 6 2" xfId="31760" xr:uid="{00000000-0005-0000-0000-000079810000}"/>
    <cellStyle name="Normal 2 3 3 3 2 3 7" xfId="31761" xr:uid="{00000000-0005-0000-0000-00007A810000}"/>
    <cellStyle name="Normal 2 3 3 3 2 3 7 2" xfId="31762" xr:uid="{00000000-0005-0000-0000-00007B810000}"/>
    <cellStyle name="Normal 2 3 3 3 2 3 8" xfId="31763" xr:uid="{00000000-0005-0000-0000-00007C810000}"/>
    <cellStyle name="Normal 2 3 3 3 2 3 8 2" xfId="31764" xr:uid="{00000000-0005-0000-0000-00007D810000}"/>
    <cellStyle name="Normal 2 3 3 3 2 3 9" xfId="31765" xr:uid="{00000000-0005-0000-0000-00007E810000}"/>
    <cellStyle name="Normal 2 3 3 3 2 3 9 2" xfId="31766" xr:uid="{00000000-0005-0000-0000-00007F810000}"/>
    <cellStyle name="Normal 2 3 3 3 2 4" xfId="31767" xr:uid="{00000000-0005-0000-0000-000080810000}"/>
    <cellStyle name="Normal 2 3 3 3 2 4 2" xfId="31768" xr:uid="{00000000-0005-0000-0000-000081810000}"/>
    <cellStyle name="Normal 2 3 3 3 2 5" xfId="31769" xr:uid="{00000000-0005-0000-0000-000082810000}"/>
    <cellStyle name="Normal 2 3 3 3 2 5 2" xfId="31770" xr:uid="{00000000-0005-0000-0000-000083810000}"/>
    <cellStyle name="Normal 2 3 3 3 2 6" xfId="31771" xr:uid="{00000000-0005-0000-0000-000084810000}"/>
    <cellStyle name="Normal 2 3 3 3 2 6 2" xfId="31772" xr:uid="{00000000-0005-0000-0000-000085810000}"/>
    <cellStyle name="Normal 2 3 3 3 2 7" xfId="31773" xr:uid="{00000000-0005-0000-0000-000086810000}"/>
    <cellStyle name="Normal 2 3 3 3 2 7 2" xfId="31774" xr:uid="{00000000-0005-0000-0000-000087810000}"/>
    <cellStyle name="Normal 2 3 3 3 2 8" xfId="31775" xr:uid="{00000000-0005-0000-0000-000088810000}"/>
    <cellStyle name="Normal 2 3 3 3 2 8 2" xfId="31776" xr:uid="{00000000-0005-0000-0000-000089810000}"/>
    <cellStyle name="Normal 2 3 3 3 2 9" xfId="31777" xr:uid="{00000000-0005-0000-0000-00008A810000}"/>
    <cellStyle name="Normal 2 3 3 3 2 9 2" xfId="31778" xr:uid="{00000000-0005-0000-0000-00008B810000}"/>
    <cellStyle name="Normal 2 3 3 3 20" xfId="31779" xr:uid="{00000000-0005-0000-0000-00008C810000}"/>
    <cellStyle name="Normal 2 3 3 3 20 2" xfId="31780" xr:uid="{00000000-0005-0000-0000-00008D810000}"/>
    <cellStyle name="Normal 2 3 3 3 21" xfId="31781" xr:uid="{00000000-0005-0000-0000-00008E810000}"/>
    <cellStyle name="Normal 2 3 3 3 21 2" xfId="31782" xr:uid="{00000000-0005-0000-0000-00008F810000}"/>
    <cellStyle name="Normal 2 3 3 3 22" xfId="31783" xr:uid="{00000000-0005-0000-0000-000090810000}"/>
    <cellStyle name="Normal 2 3 3 3 22 2" xfId="31784" xr:uid="{00000000-0005-0000-0000-000091810000}"/>
    <cellStyle name="Normal 2 3 3 3 23" xfId="31785" xr:uid="{00000000-0005-0000-0000-000092810000}"/>
    <cellStyle name="Normal 2 3 3 3 23 2" xfId="31786" xr:uid="{00000000-0005-0000-0000-000093810000}"/>
    <cellStyle name="Normal 2 3 3 3 24" xfId="31787" xr:uid="{00000000-0005-0000-0000-000094810000}"/>
    <cellStyle name="Normal 2 3 3 3 24 2" xfId="31788" xr:uid="{00000000-0005-0000-0000-000095810000}"/>
    <cellStyle name="Normal 2 3 3 3 25" xfId="31789" xr:uid="{00000000-0005-0000-0000-000096810000}"/>
    <cellStyle name="Normal 2 3 3 3 25 2" xfId="31790" xr:uid="{00000000-0005-0000-0000-000097810000}"/>
    <cellStyle name="Normal 2 3 3 3 26" xfId="31791" xr:uid="{00000000-0005-0000-0000-000098810000}"/>
    <cellStyle name="Normal 2 3 3 3 26 2" xfId="31792" xr:uid="{00000000-0005-0000-0000-000099810000}"/>
    <cellStyle name="Normal 2 3 3 3 27" xfId="31793" xr:uid="{00000000-0005-0000-0000-00009A810000}"/>
    <cellStyle name="Normal 2 3 3 3 3" xfId="31794" xr:uid="{00000000-0005-0000-0000-00009B810000}"/>
    <cellStyle name="Normal 2 3 3 3 3 10" xfId="31795" xr:uid="{00000000-0005-0000-0000-00009C810000}"/>
    <cellStyle name="Normal 2 3 3 3 3 10 2" xfId="31796" xr:uid="{00000000-0005-0000-0000-00009D810000}"/>
    <cellStyle name="Normal 2 3 3 3 3 11" xfId="31797" xr:uid="{00000000-0005-0000-0000-00009E810000}"/>
    <cellStyle name="Normal 2 3 3 3 3 11 2" xfId="31798" xr:uid="{00000000-0005-0000-0000-00009F810000}"/>
    <cellStyle name="Normal 2 3 3 3 3 12" xfId="31799" xr:uid="{00000000-0005-0000-0000-0000A0810000}"/>
    <cellStyle name="Normal 2 3 3 3 3 12 2" xfId="31800" xr:uid="{00000000-0005-0000-0000-0000A1810000}"/>
    <cellStyle name="Normal 2 3 3 3 3 13" xfId="31801" xr:uid="{00000000-0005-0000-0000-0000A2810000}"/>
    <cellStyle name="Normal 2 3 3 3 3 13 2" xfId="31802" xr:uid="{00000000-0005-0000-0000-0000A3810000}"/>
    <cellStyle name="Normal 2 3 3 3 3 14" xfId="31803" xr:uid="{00000000-0005-0000-0000-0000A4810000}"/>
    <cellStyle name="Normal 2 3 3 3 3 14 2" xfId="31804" xr:uid="{00000000-0005-0000-0000-0000A5810000}"/>
    <cellStyle name="Normal 2 3 3 3 3 15" xfId="31805" xr:uid="{00000000-0005-0000-0000-0000A6810000}"/>
    <cellStyle name="Normal 2 3 3 3 3 15 2" xfId="31806" xr:uid="{00000000-0005-0000-0000-0000A7810000}"/>
    <cellStyle name="Normal 2 3 3 3 3 16" xfId="31807" xr:uid="{00000000-0005-0000-0000-0000A8810000}"/>
    <cellStyle name="Normal 2 3 3 3 3 16 2" xfId="31808" xr:uid="{00000000-0005-0000-0000-0000A9810000}"/>
    <cellStyle name="Normal 2 3 3 3 3 17" xfId="31809" xr:uid="{00000000-0005-0000-0000-0000AA810000}"/>
    <cellStyle name="Normal 2 3 3 3 3 17 2" xfId="31810" xr:uid="{00000000-0005-0000-0000-0000AB810000}"/>
    <cellStyle name="Normal 2 3 3 3 3 18" xfId="31811" xr:uid="{00000000-0005-0000-0000-0000AC810000}"/>
    <cellStyle name="Normal 2 3 3 3 3 18 2" xfId="31812" xr:uid="{00000000-0005-0000-0000-0000AD810000}"/>
    <cellStyle name="Normal 2 3 3 3 3 19" xfId="31813" xr:uid="{00000000-0005-0000-0000-0000AE810000}"/>
    <cellStyle name="Normal 2 3 3 3 3 19 2" xfId="31814" xr:uid="{00000000-0005-0000-0000-0000AF810000}"/>
    <cellStyle name="Normal 2 3 3 3 3 2" xfId="31815" xr:uid="{00000000-0005-0000-0000-0000B0810000}"/>
    <cellStyle name="Normal 2 3 3 3 3 2 10" xfId="31816" xr:uid="{00000000-0005-0000-0000-0000B1810000}"/>
    <cellStyle name="Normal 2 3 3 3 3 2 10 2" xfId="31817" xr:uid="{00000000-0005-0000-0000-0000B2810000}"/>
    <cellStyle name="Normal 2 3 3 3 3 2 11" xfId="31818" xr:uid="{00000000-0005-0000-0000-0000B3810000}"/>
    <cellStyle name="Normal 2 3 3 3 3 2 11 2" xfId="31819" xr:uid="{00000000-0005-0000-0000-0000B4810000}"/>
    <cellStyle name="Normal 2 3 3 3 3 2 12" xfId="31820" xr:uid="{00000000-0005-0000-0000-0000B5810000}"/>
    <cellStyle name="Normal 2 3 3 3 3 2 12 2" xfId="31821" xr:uid="{00000000-0005-0000-0000-0000B6810000}"/>
    <cellStyle name="Normal 2 3 3 3 3 2 13" xfId="31822" xr:uid="{00000000-0005-0000-0000-0000B7810000}"/>
    <cellStyle name="Normal 2 3 3 3 3 2 13 2" xfId="31823" xr:uid="{00000000-0005-0000-0000-0000B8810000}"/>
    <cellStyle name="Normal 2 3 3 3 3 2 14" xfId="31824" xr:uid="{00000000-0005-0000-0000-0000B9810000}"/>
    <cellStyle name="Normal 2 3 3 3 3 2 14 2" xfId="31825" xr:uid="{00000000-0005-0000-0000-0000BA810000}"/>
    <cellStyle name="Normal 2 3 3 3 3 2 15" xfId="31826" xr:uid="{00000000-0005-0000-0000-0000BB810000}"/>
    <cellStyle name="Normal 2 3 3 3 3 2 15 2" xfId="31827" xr:uid="{00000000-0005-0000-0000-0000BC810000}"/>
    <cellStyle name="Normal 2 3 3 3 3 2 16" xfId="31828" xr:uid="{00000000-0005-0000-0000-0000BD810000}"/>
    <cellStyle name="Normal 2 3 3 3 3 2 16 2" xfId="31829" xr:uid="{00000000-0005-0000-0000-0000BE810000}"/>
    <cellStyle name="Normal 2 3 3 3 3 2 17" xfId="31830" xr:uid="{00000000-0005-0000-0000-0000BF810000}"/>
    <cellStyle name="Normal 2 3 3 3 3 2 17 2" xfId="31831" xr:uid="{00000000-0005-0000-0000-0000C0810000}"/>
    <cellStyle name="Normal 2 3 3 3 3 2 18" xfId="31832" xr:uid="{00000000-0005-0000-0000-0000C1810000}"/>
    <cellStyle name="Normal 2 3 3 3 3 2 18 2" xfId="31833" xr:uid="{00000000-0005-0000-0000-0000C2810000}"/>
    <cellStyle name="Normal 2 3 3 3 3 2 19" xfId="31834" xr:uid="{00000000-0005-0000-0000-0000C3810000}"/>
    <cellStyle name="Normal 2 3 3 3 3 2 19 2" xfId="31835" xr:uid="{00000000-0005-0000-0000-0000C4810000}"/>
    <cellStyle name="Normal 2 3 3 3 3 2 2" xfId="31836" xr:uid="{00000000-0005-0000-0000-0000C5810000}"/>
    <cellStyle name="Normal 2 3 3 3 3 2 2 2" xfId="31837" xr:uid="{00000000-0005-0000-0000-0000C6810000}"/>
    <cellStyle name="Normal 2 3 3 3 3 2 20" xfId="31838" xr:uid="{00000000-0005-0000-0000-0000C7810000}"/>
    <cellStyle name="Normal 2 3 3 3 3 2 20 2" xfId="31839" xr:uid="{00000000-0005-0000-0000-0000C8810000}"/>
    <cellStyle name="Normal 2 3 3 3 3 2 21" xfId="31840" xr:uid="{00000000-0005-0000-0000-0000C9810000}"/>
    <cellStyle name="Normal 2 3 3 3 3 2 21 2" xfId="31841" xr:uid="{00000000-0005-0000-0000-0000CA810000}"/>
    <cellStyle name="Normal 2 3 3 3 3 2 22" xfId="31842" xr:uid="{00000000-0005-0000-0000-0000CB810000}"/>
    <cellStyle name="Normal 2 3 3 3 3 2 3" xfId="31843" xr:uid="{00000000-0005-0000-0000-0000CC810000}"/>
    <cellStyle name="Normal 2 3 3 3 3 2 3 2" xfId="31844" xr:uid="{00000000-0005-0000-0000-0000CD810000}"/>
    <cellStyle name="Normal 2 3 3 3 3 2 4" xfId="31845" xr:uid="{00000000-0005-0000-0000-0000CE810000}"/>
    <cellStyle name="Normal 2 3 3 3 3 2 4 2" xfId="31846" xr:uid="{00000000-0005-0000-0000-0000CF810000}"/>
    <cellStyle name="Normal 2 3 3 3 3 2 5" xfId="31847" xr:uid="{00000000-0005-0000-0000-0000D0810000}"/>
    <cellStyle name="Normal 2 3 3 3 3 2 5 2" xfId="31848" xr:uid="{00000000-0005-0000-0000-0000D1810000}"/>
    <cellStyle name="Normal 2 3 3 3 3 2 6" xfId="31849" xr:uid="{00000000-0005-0000-0000-0000D2810000}"/>
    <cellStyle name="Normal 2 3 3 3 3 2 6 2" xfId="31850" xr:uid="{00000000-0005-0000-0000-0000D3810000}"/>
    <cellStyle name="Normal 2 3 3 3 3 2 7" xfId="31851" xr:uid="{00000000-0005-0000-0000-0000D4810000}"/>
    <cellStyle name="Normal 2 3 3 3 3 2 7 2" xfId="31852" xr:uid="{00000000-0005-0000-0000-0000D5810000}"/>
    <cellStyle name="Normal 2 3 3 3 3 2 8" xfId="31853" xr:uid="{00000000-0005-0000-0000-0000D6810000}"/>
    <cellStyle name="Normal 2 3 3 3 3 2 8 2" xfId="31854" xr:uid="{00000000-0005-0000-0000-0000D7810000}"/>
    <cellStyle name="Normal 2 3 3 3 3 2 9" xfId="31855" xr:uid="{00000000-0005-0000-0000-0000D8810000}"/>
    <cellStyle name="Normal 2 3 3 3 3 2 9 2" xfId="31856" xr:uid="{00000000-0005-0000-0000-0000D9810000}"/>
    <cellStyle name="Normal 2 3 3 3 3 20" xfId="31857" xr:uid="{00000000-0005-0000-0000-0000DA810000}"/>
    <cellStyle name="Normal 2 3 3 3 3 20 2" xfId="31858" xr:uid="{00000000-0005-0000-0000-0000DB810000}"/>
    <cellStyle name="Normal 2 3 3 3 3 21" xfId="31859" xr:uid="{00000000-0005-0000-0000-0000DC810000}"/>
    <cellStyle name="Normal 2 3 3 3 3 21 2" xfId="31860" xr:uid="{00000000-0005-0000-0000-0000DD810000}"/>
    <cellStyle name="Normal 2 3 3 3 3 22" xfId="31861" xr:uid="{00000000-0005-0000-0000-0000DE810000}"/>
    <cellStyle name="Normal 2 3 3 3 3 22 2" xfId="31862" xr:uid="{00000000-0005-0000-0000-0000DF810000}"/>
    <cellStyle name="Normal 2 3 3 3 3 23" xfId="31863" xr:uid="{00000000-0005-0000-0000-0000E0810000}"/>
    <cellStyle name="Normal 2 3 3 3 3 23 2" xfId="31864" xr:uid="{00000000-0005-0000-0000-0000E1810000}"/>
    <cellStyle name="Normal 2 3 3 3 3 24" xfId="31865" xr:uid="{00000000-0005-0000-0000-0000E2810000}"/>
    <cellStyle name="Normal 2 3 3 3 3 3" xfId="31866" xr:uid="{00000000-0005-0000-0000-0000E3810000}"/>
    <cellStyle name="Normal 2 3 3 3 3 3 10" xfId="31867" xr:uid="{00000000-0005-0000-0000-0000E4810000}"/>
    <cellStyle name="Normal 2 3 3 3 3 3 10 2" xfId="31868" xr:uid="{00000000-0005-0000-0000-0000E5810000}"/>
    <cellStyle name="Normal 2 3 3 3 3 3 11" xfId="31869" xr:uid="{00000000-0005-0000-0000-0000E6810000}"/>
    <cellStyle name="Normal 2 3 3 3 3 3 11 2" xfId="31870" xr:uid="{00000000-0005-0000-0000-0000E7810000}"/>
    <cellStyle name="Normal 2 3 3 3 3 3 12" xfId="31871" xr:uid="{00000000-0005-0000-0000-0000E8810000}"/>
    <cellStyle name="Normal 2 3 3 3 3 3 12 2" xfId="31872" xr:uid="{00000000-0005-0000-0000-0000E9810000}"/>
    <cellStyle name="Normal 2 3 3 3 3 3 13" xfId="31873" xr:uid="{00000000-0005-0000-0000-0000EA810000}"/>
    <cellStyle name="Normal 2 3 3 3 3 3 13 2" xfId="31874" xr:uid="{00000000-0005-0000-0000-0000EB810000}"/>
    <cellStyle name="Normal 2 3 3 3 3 3 14" xfId="31875" xr:uid="{00000000-0005-0000-0000-0000EC810000}"/>
    <cellStyle name="Normal 2 3 3 3 3 3 14 2" xfId="31876" xr:uid="{00000000-0005-0000-0000-0000ED810000}"/>
    <cellStyle name="Normal 2 3 3 3 3 3 15" xfId="31877" xr:uid="{00000000-0005-0000-0000-0000EE810000}"/>
    <cellStyle name="Normal 2 3 3 3 3 3 15 2" xfId="31878" xr:uid="{00000000-0005-0000-0000-0000EF810000}"/>
    <cellStyle name="Normal 2 3 3 3 3 3 16" xfId="31879" xr:uid="{00000000-0005-0000-0000-0000F0810000}"/>
    <cellStyle name="Normal 2 3 3 3 3 3 16 2" xfId="31880" xr:uid="{00000000-0005-0000-0000-0000F1810000}"/>
    <cellStyle name="Normal 2 3 3 3 3 3 17" xfId="31881" xr:uid="{00000000-0005-0000-0000-0000F2810000}"/>
    <cellStyle name="Normal 2 3 3 3 3 3 17 2" xfId="31882" xr:uid="{00000000-0005-0000-0000-0000F3810000}"/>
    <cellStyle name="Normal 2 3 3 3 3 3 18" xfId="31883" xr:uid="{00000000-0005-0000-0000-0000F4810000}"/>
    <cellStyle name="Normal 2 3 3 3 3 3 18 2" xfId="31884" xr:uid="{00000000-0005-0000-0000-0000F5810000}"/>
    <cellStyle name="Normal 2 3 3 3 3 3 19" xfId="31885" xr:uid="{00000000-0005-0000-0000-0000F6810000}"/>
    <cellStyle name="Normal 2 3 3 3 3 3 19 2" xfId="31886" xr:uid="{00000000-0005-0000-0000-0000F7810000}"/>
    <cellStyle name="Normal 2 3 3 3 3 3 2" xfId="31887" xr:uid="{00000000-0005-0000-0000-0000F8810000}"/>
    <cellStyle name="Normal 2 3 3 3 3 3 2 2" xfId="31888" xr:uid="{00000000-0005-0000-0000-0000F9810000}"/>
    <cellStyle name="Normal 2 3 3 3 3 3 20" xfId="31889" xr:uid="{00000000-0005-0000-0000-0000FA810000}"/>
    <cellStyle name="Normal 2 3 3 3 3 3 20 2" xfId="31890" xr:uid="{00000000-0005-0000-0000-0000FB810000}"/>
    <cellStyle name="Normal 2 3 3 3 3 3 21" xfId="31891" xr:uid="{00000000-0005-0000-0000-0000FC810000}"/>
    <cellStyle name="Normal 2 3 3 3 3 3 21 2" xfId="31892" xr:uid="{00000000-0005-0000-0000-0000FD810000}"/>
    <cellStyle name="Normal 2 3 3 3 3 3 22" xfId="31893" xr:uid="{00000000-0005-0000-0000-0000FE810000}"/>
    <cellStyle name="Normal 2 3 3 3 3 3 3" xfId="31894" xr:uid="{00000000-0005-0000-0000-0000FF810000}"/>
    <cellStyle name="Normal 2 3 3 3 3 3 3 2" xfId="31895" xr:uid="{00000000-0005-0000-0000-000000820000}"/>
    <cellStyle name="Normal 2 3 3 3 3 3 4" xfId="31896" xr:uid="{00000000-0005-0000-0000-000001820000}"/>
    <cellStyle name="Normal 2 3 3 3 3 3 4 2" xfId="31897" xr:uid="{00000000-0005-0000-0000-000002820000}"/>
    <cellStyle name="Normal 2 3 3 3 3 3 5" xfId="31898" xr:uid="{00000000-0005-0000-0000-000003820000}"/>
    <cellStyle name="Normal 2 3 3 3 3 3 5 2" xfId="31899" xr:uid="{00000000-0005-0000-0000-000004820000}"/>
    <cellStyle name="Normal 2 3 3 3 3 3 6" xfId="31900" xr:uid="{00000000-0005-0000-0000-000005820000}"/>
    <cellStyle name="Normal 2 3 3 3 3 3 6 2" xfId="31901" xr:uid="{00000000-0005-0000-0000-000006820000}"/>
    <cellStyle name="Normal 2 3 3 3 3 3 7" xfId="31902" xr:uid="{00000000-0005-0000-0000-000007820000}"/>
    <cellStyle name="Normal 2 3 3 3 3 3 7 2" xfId="31903" xr:uid="{00000000-0005-0000-0000-000008820000}"/>
    <cellStyle name="Normal 2 3 3 3 3 3 8" xfId="31904" xr:uid="{00000000-0005-0000-0000-000009820000}"/>
    <cellStyle name="Normal 2 3 3 3 3 3 8 2" xfId="31905" xr:uid="{00000000-0005-0000-0000-00000A820000}"/>
    <cellStyle name="Normal 2 3 3 3 3 3 9" xfId="31906" xr:uid="{00000000-0005-0000-0000-00000B820000}"/>
    <cellStyle name="Normal 2 3 3 3 3 3 9 2" xfId="31907" xr:uid="{00000000-0005-0000-0000-00000C820000}"/>
    <cellStyle name="Normal 2 3 3 3 3 4" xfId="31908" xr:uid="{00000000-0005-0000-0000-00000D820000}"/>
    <cellStyle name="Normal 2 3 3 3 3 4 2" xfId="31909" xr:uid="{00000000-0005-0000-0000-00000E820000}"/>
    <cellStyle name="Normal 2 3 3 3 3 5" xfId="31910" xr:uid="{00000000-0005-0000-0000-00000F820000}"/>
    <cellStyle name="Normal 2 3 3 3 3 5 2" xfId="31911" xr:uid="{00000000-0005-0000-0000-000010820000}"/>
    <cellStyle name="Normal 2 3 3 3 3 6" xfId="31912" xr:uid="{00000000-0005-0000-0000-000011820000}"/>
    <cellStyle name="Normal 2 3 3 3 3 6 2" xfId="31913" xr:uid="{00000000-0005-0000-0000-000012820000}"/>
    <cellStyle name="Normal 2 3 3 3 3 7" xfId="31914" xr:uid="{00000000-0005-0000-0000-000013820000}"/>
    <cellStyle name="Normal 2 3 3 3 3 7 2" xfId="31915" xr:uid="{00000000-0005-0000-0000-000014820000}"/>
    <cellStyle name="Normal 2 3 3 3 3 8" xfId="31916" xr:uid="{00000000-0005-0000-0000-000015820000}"/>
    <cellStyle name="Normal 2 3 3 3 3 8 2" xfId="31917" xr:uid="{00000000-0005-0000-0000-000016820000}"/>
    <cellStyle name="Normal 2 3 3 3 3 9" xfId="31918" xr:uid="{00000000-0005-0000-0000-000017820000}"/>
    <cellStyle name="Normal 2 3 3 3 3 9 2" xfId="31919" xr:uid="{00000000-0005-0000-0000-000018820000}"/>
    <cellStyle name="Normal 2 3 3 3 4" xfId="31920" xr:uid="{00000000-0005-0000-0000-000019820000}"/>
    <cellStyle name="Normal 2 3 3 3 4 10" xfId="31921" xr:uid="{00000000-0005-0000-0000-00001A820000}"/>
    <cellStyle name="Normal 2 3 3 3 4 10 2" xfId="31922" xr:uid="{00000000-0005-0000-0000-00001B820000}"/>
    <cellStyle name="Normal 2 3 3 3 4 11" xfId="31923" xr:uid="{00000000-0005-0000-0000-00001C820000}"/>
    <cellStyle name="Normal 2 3 3 3 4 11 2" xfId="31924" xr:uid="{00000000-0005-0000-0000-00001D820000}"/>
    <cellStyle name="Normal 2 3 3 3 4 12" xfId="31925" xr:uid="{00000000-0005-0000-0000-00001E820000}"/>
    <cellStyle name="Normal 2 3 3 3 4 12 2" xfId="31926" xr:uid="{00000000-0005-0000-0000-00001F820000}"/>
    <cellStyle name="Normal 2 3 3 3 4 13" xfId="31927" xr:uid="{00000000-0005-0000-0000-000020820000}"/>
    <cellStyle name="Normal 2 3 3 3 4 13 2" xfId="31928" xr:uid="{00000000-0005-0000-0000-000021820000}"/>
    <cellStyle name="Normal 2 3 3 3 4 14" xfId="31929" xr:uid="{00000000-0005-0000-0000-000022820000}"/>
    <cellStyle name="Normal 2 3 3 3 4 14 2" xfId="31930" xr:uid="{00000000-0005-0000-0000-000023820000}"/>
    <cellStyle name="Normal 2 3 3 3 4 15" xfId="31931" xr:uid="{00000000-0005-0000-0000-000024820000}"/>
    <cellStyle name="Normal 2 3 3 3 4 15 2" xfId="31932" xr:uid="{00000000-0005-0000-0000-000025820000}"/>
    <cellStyle name="Normal 2 3 3 3 4 16" xfId="31933" xr:uid="{00000000-0005-0000-0000-000026820000}"/>
    <cellStyle name="Normal 2 3 3 3 4 16 2" xfId="31934" xr:uid="{00000000-0005-0000-0000-000027820000}"/>
    <cellStyle name="Normal 2 3 3 3 4 17" xfId="31935" xr:uid="{00000000-0005-0000-0000-000028820000}"/>
    <cellStyle name="Normal 2 3 3 3 4 17 2" xfId="31936" xr:uid="{00000000-0005-0000-0000-000029820000}"/>
    <cellStyle name="Normal 2 3 3 3 4 18" xfId="31937" xr:uid="{00000000-0005-0000-0000-00002A820000}"/>
    <cellStyle name="Normal 2 3 3 3 4 18 2" xfId="31938" xr:uid="{00000000-0005-0000-0000-00002B820000}"/>
    <cellStyle name="Normal 2 3 3 3 4 19" xfId="31939" xr:uid="{00000000-0005-0000-0000-00002C820000}"/>
    <cellStyle name="Normal 2 3 3 3 4 19 2" xfId="31940" xr:uid="{00000000-0005-0000-0000-00002D820000}"/>
    <cellStyle name="Normal 2 3 3 3 4 2" xfId="31941" xr:uid="{00000000-0005-0000-0000-00002E820000}"/>
    <cellStyle name="Normal 2 3 3 3 4 2 10" xfId="31942" xr:uid="{00000000-0005-0000-0000-00002F820000}"/>
    <cellStyle name="Normal 2 3 3 3 4 2 10 2" xfId="31943" xr:uid="{00000000-0005-0000-0000-000030820000}"/>
    <cellStyle name="Normal 2 3 3 3 4 2 11" xfId="31944" xr:uid="{00000000-0005-0000-0000-000031820000}"/>
    <cellStyle name="Normal 2 3 3 3 4 2 11 2" xfId="31945" xr:uid="{00000000-0005-0000-0000-000032820000}"/>
    <cellStyle name="Normal 2 3 3 3 4 2 12" xfId="31946" xr:uid="{00000000-0005-0000-0000-000033820000}"/>
    <cellStyle name="Normal 2 3 3 3 4 2 12 2" xfId="31947" xr:uid="{00000000-0005-0000-0000-000034820000}"/>
    <cellStyle name="Normal 2 3 3 3 4 2 13" xfId="31948" xr:uid="{00000000-0005-0000-0000-000035820000}"/>
    <cellStyle name="Normal 2 3 3 3 4 2 13 2" xfId="31949" xr:uid="{00000000-0005-0000-0000-000036820000}"/>
    <cellStyle name="Normal 2 3 3 3 4 2 14" xfId="31950" xr:uid="{00000000-0005-0000-0000-000037820000}"/>
    <cellStyle name="Normal 2 3 3 3 4 2 14 2" xfId="31951" xr:uid="{00000000-0005-0000-0000-000038820000}"/>
    <cellStyle name="Normal 2 3 3 3 4 2 15" xfId="31952" xr:uid="{00000000-0005-0000-0000-000039820000}"/>
    <cellStyle name="Normal 2 3 3 3 4 2 15 2" xfId="31953" xr:uid="{00000000-0005-0000-0000-00003A820000}"/>
    <cellStyle name="Normal 2 3 3 3 4 2 16" xfId="31954" xr:uid="{00000000-0005-0000-0000-00003B820000}"/>
    <cellStyle name="Normal 2 3 3 3 4 2 16 2" xfId="31955" xr:uid="{00000000-0005-0000-0000-00003C820000}"/>
    <cellStyle name="Normal 2 3 3 3 4 2 17" xfId="31956" xr:uid="{00000000-0005-0000-0000-00003D820000}"/>
    <cellStyle name="Normal 2 3 3 3 4 2 17 2" xfId="31957" xr:uid="{00000000-0005-0000-0000-00003E820000}"/>
    <cellStyle name="Normal 2 3 3 3 4 2 18" xfId="31958" xr:uid="{00000000-0005-0000-0000-00003F820000}"/>
    <cellStyle name="Normal 2 3 3 3 4 2 18 2" xfId="31959" xr:uid="{00000000-0005-0000-0000-000040820000}"/>
    <cellStyle name="Normal 2 3 3 3 4 2 19" xfId="31960" xr:uid="{00000000-0005-0000-0000-000041820000}"/>
    <cellStyle name="Normal 2 3 3 3 4 2 19 2" xfId="31961" xr:uid="{00000000-0005-0000-0000-000042820000}"/>
    <cellStyle name="Normal 2 3 3 3 4 2 2" xfId="31962" xr:uid="{00000000-0005-0000-0000-000043820000}"/>
    <cellStyle name="Normal 2 3 3 3 4 2 2 2" xfId="31963" xr:uid="{00000000-0005-0000-0000-000044820000}"/>
    <cellStyle name="Normal 2 3 3 3 4 2 20" xfId="31964" xr:uid="{00000000-0005-0000-0000-000045820000}"/>
    <cellStyle name="Normal 2 3 3 3 4 2 20 2" xfId="31965" xr:uid="{00000000-0005-0000-0000-000046820000}"/>
    <cellStyle name="Normal 2 3 3 3 4 2 21" xfId="31966" xr:uid="{00000000-0005-0000-0000-000047820000}"/>
    <cellStyle name="Normal 2 3 3 3 4 2 21 2" xfId="31967" xr:uid="{00000000-0005-0000-0000-000048820000}"/>
    <cellStyle name="Normal 2 3 3 3 4 2 22" xfId="31968" xr:uid="{00000000-0005-0000-0000-000049820000}"/>
    <cellStyle name="Normal 2 3 3 3 4 2 3" xfId="31969" xr:uid="{00000000-0005-0000-0000-00004A820000}"/>
    <cellStyle name="Normal 2 3 3 3 4 2 3 2" xfId="31970" xr:uid="{00000000-0005-0000-0000-00004B820000}"/>
    <cellStyle name="Normal 2 3 3 3 4 2 4" xfId="31971" xr:uid="{00000000-0005-0000-0000-00004C820000}"/>
    <cellStyle name="Normal 2 3 3 3 4 2 4 2" xfId="31972" xr:uid="{00000000-0005-0000-0000-00004D820000}"/>
    <cellStyle name="Normal 2 3 3 3 4 2 5" xfId="31973" xr:uid="{00000000-0005-0000-0000-00004E820000}"/>
    <cellStyle name="Normal 2 3 3 3 4 2 5 2" xfId="31974" xr:uid="{00000000-0005-0000-0000-00004F820000}"/>
    <cellStyle name="Normal 2 3 3 3 4 2 6" xfId="31975" xr:uid="{00000000-0005-0000-0000-000050820000}"/>
    <cellStyle name="Normal 2 3 3 3 4 2 6 2" xfId="31976" xr:uid="{00000000-0005-0000-0000-000051820000}"/>
    <cellStyle name="Normal 2 3 3 3 4 2 7" xfId="31977" xr:uid="{00000000-0005-0000-0000-000052820000}"/>
    <cellStyle name="Normal 2 3 3 3 4 2 7 2" xfId="31978" xr:uid="{00000000-0005-0000-0000-000053820000}"/>
    <cellStyle name="Normal 2 3 3 3 4 2 8" xfId="31979" xr:uid="{00000000-0005-0000-0000-000054820000}"/>
    <cellStyle name="Normal 2 3 3 3 4 2 8 2" xfId="31980" xr:uid="{00000000-0005-0000-0000-000055820000}"/>
    <cellStyle name="Normal 2 3 3 3 4 2 9" xfId="31981" xr:uid="{00000000-0005-0000-0000-000056820000}"/>
    <cellStyle name="Normal 2 3 3 3 4 2 9 2" xfId="31982" xr:uid="{00000000-0005-0000-0000-000057820000}"/>
    <cellStyle name="Normal 2 3 3 3 4 20" xfId="31983" xr:uid="{00000000-0005-0000-0000-000058820000}"/>
    <cellStyle name="Normal 2 3 3 3 4 20 2" xfId="31984" xr:uid="{00000000-0005-0000-0000-000059820000}"/>
    <cellStyle name="Normal 2 3 3 3 4 21" xfId="31985" xr:uid="{00000000-0005-0000-0000-00005A820000}"/>
    <cellStyle name="Normal 2 3 3 3 4 21 2" xfId="31986" xr:uid="{00000000-0005-0000-0000-00005B820000}"/>
    <cellStyle name="Normal 2 3 3 3 4 22" xfId="31987" xr:uid="{00000000-0005-0000-0000-00005C820000}"/>
    <cellStyle name="Normal 2 3 3 3 4 22 2" xfId="31988" xr:uid="{00000000-0005-0000-0000-00005D820000}"/>
    <cellStyle name="Normal 2 3 3 3 4 23" xfId="31989" xr:uid="{00000000-0005-0000-0000-00005E820000}"/>
    <cellStyle name="Normal 2 3 3 3 4 23 2" xfId="31990" xr:uid="{00000000-0005-0000-0000-00005F820000}"/>
    <cellStyle name="Normal 2 3 3 3 4 24" xfId="31991" xr:uid="{00000000-0005-0000-0000-000060820000}"/>
    <cellStyle name="Normal 2 3 3 3 4 3" xfId="31992" xr:uid="{00000000-0005-0000-0000-000061820000}"/>
    <cellStyle name="Normal 2 3 3 3 4 3 10" xfId="31993" xr:uid="{00000000-0005-0000-0000-000062820000}"/>
    <cellStyle name="Normal 2 3 3 3 4 3 10 2" xfId="31994" xr:uid="{00000000-0005-0000-0000-000063820000}"/>
    <cellStyle name="Normal 2 3 3 3 4 3 11" xfId="31995" xr:uid="{00000000-0005-0000-0000-000064820000}"/>
    <cellStyle name="Normal 2 3 3 3 4 3 11 2" xfId="31996" xr:uid="{00000000-0005-0000-0000-000065820000}"/>
    <cellStyle name="Normal 2 3 3 3 4 3 12" xfId="31997" xr:uid="{00000000-0005-0000-0000-000066820000}"/>
    <cellStyle name="Normal 2 3 3 3 4 3 12 2" xfId="31998" xr:uid="{00000000-0005-0000-0000-000067820000}"/>
    <cellStyle name="Normal 2 3 3 3 4 3 13" xfId="31999" xr:uid="{00000000-0005-0000-0000-000068820000}"/>
    <cellStyle name="Normal 2 3 3 3 4 3 13 2" xfId="32000" xr:uid="{00000000-0005-0000-0000-000069820000}"/>
    <cellStyle name="Normal 2 3 3 3 4 3 14" xfId="32001" xr:uid="{00000000-0005-0000-0000-00006A820000}"/>
    <cellStyle name="Normal 2 3 3 3 4 3 14 2" xfId="32002" xr:uid="{00000000-0005-0000-0000-00006B820000}"/>
    <cellStyle name="Normal 2 3 3 3 4 3 15" xfId="32003" xr:uid="{00000000-0005-0000-0000-00006C820000}"/>
    <cellStyle name="Normal 2 3 3 3 4 3 15 2" xfId="32004" xr:uid="{00000000-0005-0000-0000-00006D820000}"/>
    <cellStyle name="Normal 2 3 3 3 4 3 16" xfId="32005" xr:uid="{00000000-0005-0000-0000-00006E820000}"/>
    <cellStyle name="Normal 2 3 3 3 4 3 16 2" xfId="32006" xr:uid="{00000000-0005-0000-0000-00006F820000}"/>
    <cellStyle name="Normal 2 3 3 3 4 3 17" xfId="32007" xr:uid="{00000000-0005-0000-0000-000070820000}"/>
    <cellStyle name="Normal 2 3 3 3 4 3 17 2" xfId="32008" xr:uid="{00000000-0005-0000-0000-000071820000}"/>
    <cellStyle name="Normal 2 3 3 3 4 3 18" xfId="32009" xr:uid="{00000000-0005-0000-0000-000072820000}"/>
    <cellStyle name="Normal 2 3 3 3 4 3 18 2" xfId="32010" xr:uid="{00000000-0005-0000-0000-000073820000}"/>
    <cellStyle name="Normal 2 3 3 3 4 3 19" xfId="32011" xr:uid="{00000000-0005-0000-0000-000074820000}"/>
    <cellStyle name="Normal 2 3 3 3 4 3 19 2" xfId="32012" xr:uid="{00000000-0005-0000-0000-000075820000}"/>
    <cellStyle name="Normal 2 3 3 3 4 3 2" xfId="32013" xr:uid="{00000000-0005-0000-0000-000076820000}"/>
    <cellStyle name="Normal 2 3 3 3 4 3 2 2" xfId="32014" xr:uid="{00000000-0005-0000-0000-000077820000}"/>
    <cellStyle name="Normal 2 3 3 3 4 3 20" xfId="32015" xr:uid="{00000000-0005-0000-0000-000078820000}"/>
    <cellStyle name="Normal 2 3 3 3 4 3 20 2" xfId="32016" xr:uid="{00000000-0005-0000-0000-000079820000}"/>
    <cellStyle name="Normal 2 3 3 3 4 3 21" xfId="32017" xr:uid="{00000000-0005-0000-0000-00007A820000}"/>
    <cellStyle name="Normal 2 3 3 3 4 3 21 2" xfId="32018" xr:uid="{00000000-0005-0000-0000-00007B820000}"/>
    <cellStyle name="Normal 2 3 3 3 4 3 22" xfId="32019" xr:uid="{00000000-0005-0000-0000-00007C820000}"/>
    <cellStyle name="Normal 2 3 3 3 4 3 3" xfId="32020" xr:uid="{00000000-0005-0000-0000-00007D820000}"/>
    <cellStyle name="Normal 2 3 3 3 4 3 3 2" xfId="32021" xr:uid="{00000000-0005-0000-0000-00007E820000}"/>
    <cellStyle name="Normal 2 3 3 3 4 3 4" xfId="32022" xr:uid="{00000000-0005-0000-0000-00007F820000}"/>
    <cellStyle name="Normal 2 3 3 3 4 3 4 2" xfId="32023" xr:uid="{00000000-0005-0000-0000-000080820000}"/>
    <cellStyle name="Normal 2 3 3 3 4 3 5" xfId="32024" xr:uid="{00000000-0005-0000-0000-000081820000}"/>
    <cellStyle name="Normal 2 3 3 3 4 3 5 2" xfId="32025" xr:uid="{00000000-0005-0000-0000-000082820000}"/>
    <cellStyle name="Normal 2 3 3 3 4 3 6" xfId="32026" xr:uid="{00000000-0005-0000-0000-000083820000}"/>
    <cellStyle name="Normal 2 3 3 3 4 3 6 2" xfId="32027" xr:uid="{00000000-0005-0000-0000-000084820000}"/>
    <cellStyle name="Normal 2 3 3 3 4 3 7" xfId="32028" xr:uid="{00000000-0005-0000-0000-000085820000}"/>
    <cellStyle name="Normal 2 3 3 3 4 3 7 2" xfId="32029" xr:uid="{00000000-0005-0000-0000-000086820000}"/>
    <cellStyle name="Normal 2 3 3 3 4 3 8" xfId="32030" xr:uid="{00000000-0005-0000-0000-000087820000}"/>
    <cellStyle name="Normal 2 3 3 3 4 3 8 2" xfId="32031" xr:uid="{00000000-0005-0000-0000-000088820000}"/>
    <cellStyle name="Normal 2 3 3 3 4 3 9" xfId="32032" xr:uid="{00000000-0005-0000-0000-000089820000}"/>
    <cellStyle name="Normal 2 3 3 3 4 3 9 2" xfId="32033" xr:uid="{00000000-0005-0000-0000-00008A820000}"/>
    <cellStyle name="Normal 2 3 3 3 4 4" xfId="32034" xr:uid="{00000000-0005-0000-0000-00008B820000}"/>
    <cellStyle name="Normal 2 3 3 3 4 4 2" xfId="32035" xr:uid="{00000000-0005-0000-0000-00008C820000}"/>
    <cellStyle name="Normal 2 3 3 3 4 5" xfId="32036" xr:uid="{00000000-0005-0000-0000-00008D820000}"/>
    <cellStyle name="Normal 2 3 3 3 4 5 2" xfId="32037" xr:uid="{00000000-0005-0000-0000-00008E820000}"/>
    <cellStyle name="Normal 2 3 3 3 4 6" xfId="32038" xr:uid="{00000000-0005-0000-0000-00008F820000}"/>
    <cellStyle name="Normal 2 3 3 3 4 6 2" xfId="32039" xr:uid="{00000000-0005-0000-0000-000090820000}"/>
    <cellStyle name="Normal 2 3 3 3 4 7" xfId="32040" xr:uid="{00000000-0005-0000-0000-000091820000}"/>
    <cellStyle name="Normal 2 3 3 3 4 7 2" xfId="32041" xr:uid="{00000000-0005-0000-0000-000092820000}"/>
    <cellStyle name="Normal 2 3 3 3 4 8" xfId="32042" xr:uid="{00000000-0005-0000-0000-000093820000}"/>
    <cellStyle name="Normal 2 3 3 3 4 8 2" xfId="32043" xr:uid="{00000000-0005-0000-0000-000094820000}"/>
    <cellStyle name="Normal 2 3 3 3 4 9" xfId="32044" xr:uid="{00000000-0005-0000-0000-000095820000}"/>
    <cellStyle name="Normal 2 3 3 3 4 9 2" xfId="32045" xr:uid="{00000000-0005-0000-0000-000096820000}"/>
    <cellStyle name="Normal 2 3 3 3 5" xfId="32046" xr:uid="{00000000-0005-0000-0000-000097820000}"/>
    <cellStyle name="Normal 2 3 3 3 5 10" xfId="32047" xr:uid="{00000000-0005-0000-0000-000098820000}"/>
    <cellStyle name="Normal 2 3 3 3 5 10 2" xfId="32048" xr:uid="{00000000-0005-0000-0000-000099820000}"/>
    <cellStyle name="Normal 2 3 3 3 5 11" xfId="32049" xr:uid="{00000000-0005-0000-0000-00009A820000}"/>
    <cellStyle name="Normal 2 3 3 3 5 11 2" xfId="32050" xr:uid="{00000000-0005-0000-0000-00009B820000}"/>
    <cellStyle name="Normal 2 3 3 3 5 12" xfId="32051" xr:uid="{00000000-0005-0000-0000-00009C820000}"/>
    <cellStyle name="Normal 2 3 3 3 5 12 2" xfId="32052" xr:uid="{00000000-0005-0000-0000-00009D820000}"/>
    <cellStyle name="Normal 2 3 3 3 5 13" xfId="32053" xr:uid="{00000000-0005-0000-0000-00009E820000}"/>
    <cellStyle name="Normal 2 3 3 3 5 13 2" xfId="32054" xr:uid="{00000000-0005-0000-0000-00009F820000}"/>
    <cellStyle name="Normal 2 3 3 3 5 14" xfId="32055" xr:uid="{00000000-0005-0000-0000-0000A0820000}"/>
    <cellStyle name="Normal 2 3 3 3 5 14 2" xfId="32056" xr:uid="{00000000-0005-0000-0000-0000A1820000}"/>
    <cellStyle name="Normal 2 3 3 3 5 15" xfId="32057" xr:uid="{00000000-0005-0000-0000-0000A2820000}"/>
    <cellStyle name="Normal 2 3 3 3 5 15 2" xfId="32058" xr:uid="{00000000-0005-0000-0000-0000A3820000}"/>
    <cellStyle name="Normal 2 3 3 3 5 16" xfId="32059" xr:uid="{00000000-0005-0000-0000-0000A4820000}"/>
    <cellStyle name="Normal 2 3 3 3 5 16 2" xfId="32060" xr:uid="{00000000-0005-0000-0000-0000A5820000}"/>
    <cellStyle name="Normal 2 3 3 3 5 17" xfId="32061" xr:uid="{00000000-0005-0000-0000-0000A6820000}"/>
    <cellStyle name="Normal 2 3 3 3 5 17 2" xfId="32062" xr:uid="{00000000-0005-0000-0000-0000A7820000}"/>
    <cellStyle name="Normal 2 3 3 3 5 18" xfId="32063" xr:uid="{00000000-0005-0000-0000-0000A8820000}"/>
    <cellStyle name="Normal 2 3 3 3 5 18 2" xfId="32064" xr:uid="{00000000-0005-0000-0000-0000A9820000}"/>
    <cellStyle name="Normal 2 3 3 3 5 19" xfId="32065" xr:uid="{00000000-0005-0000-0000-0000AA820000}"/>
    <cellStyle name="Normal 2 3 3 3 5 19 2" xfId="32066" xr:uid="{00000000-0005-0000-0000-0000AB820000}"/>
    <cellStyle name="Normal 2 3 3 3 5 2" xfId="32067" xr:uid="{00000000-0005-0000-0000-0000AC820000}"/>
    <cellStyle name="Normal 2 3 3 3 5 2 2" xfId="32068" xr:uid="{00000000-0005-0000-0000-0000AD820000}"/>
    <cellStyle name="Normal 2 3 3 3 5 20" xfId="32069" xr:uid="{00000000-0005-0000-0000-0000AE820000}"/>
    <cellStyle name="Normal 2 3 3 3 5 20 2" xfId="32070" xr:uid="{00000000-0005-0000-0000-0000AF820000}"/>
    <cellStyle name="Normal 2 3 3 3 5 21" xfId="32071" xr:uid="{00000000-0005-0000-0000-0000B0820000}"/>
    <cellStyle name="Normal 2 3 3 3 5 21 2" xfId="32072" xr:uid="{00000000-0005-0000-0000-0000B1820000}"/>
    <cellStyle name="Normal 2 3 3 3 5 22" xfId="32073" xr:uid="{00000000-0005-0000-0000-0000B2820000}"/>
    <cellStyle name="Normal 2 3 3 3 5 3" xfId="32074" xr:uid="{00000000-0005-0000-0000-0000B3820000}"/>
    <cellStyle name="Normal 2 3 3 3 5 3 2" xfId="32075" xr:uid="{00000000-0005-0000-0000-0000B4820000}"/>
    <cellStyle name="Normal 2 3 3 3 5 4" xfId="32076" xr:uid="{00000000-0005-0000-0000-0000B5820000}"/>
    <cellStyle name="Normal 2 3 3 3 5 4 2" xfId="32077" xr:uid="{00000000-0005-0000-0000-0000B6820000}"/>
    <cellStyle name="Normal 2 3 3 3 5 5" xfId="32078" xr:uid="{00000000-0005-0000-0000-0000B7820000}"/>
    <cellStyle name="Normal 2 3 3 3 5 5 2" xfId="32079" xr:uid="{00000000-0005-0000-0000-0000B8820000}"/>
    <cellStyle name="Normal 2 3 3 3 5 6" xfId="32080" xr:uid="{00000000-0005-0000-0000-0000B9820000}"/>
    <cellStyle name="Normal 2 3 3 3 5 6 2" xfId="32081" xr:uid="{00000000-0005-0000-0000-0000BA820000}"/>
    <cellStyle name="Normal 2 3 3 3 5 7" xfId="32082" xr:uid="{00000000-0005-0000-0000-0000BB820000}"/>
    <cellStyle name="Normal 2 3 3 3 5 7 2" xfId="32083" xr:uid="{00000000-0005-0000-0000-0000BC820000}"/>
    <cellStyle name="Normal 2 3 3 3 5 8" xfId="32084" xr:uid="{00000000-0005-0000-0000-0000BD820000}"/>
    <cellStyle name="Normal 2 3 3 3 5 8 2" xfId="32085" xr:uid="{00000000-0005-0000-0000-0000BE820000}"/>
    <cellStyle name="Normal 2 3 3 3 5 9" xfId="32086" xr:uid="{00000000-0005-0000-0000-0000BF820000}"/>
    <cellStyle name="Normal 2 3 3 3 5 9 2" xfId="32087" xr:uid="{00000000-0005-0000-0000-0000C0820000}"/>
    <cellStyle name="Normal 2 3 3 3 6" xfId="32088" xr:uid="{00000000-0005-0000-0000-0000C1820000}"/>
    <cellStyle name="Normal 2 3 3 3 6 10" xfId="32089" xr:uid="{00000000-0005-0000-0000-0000C2820000}"/>
    <cellStyle name="Normal 2 3 3 3 6 10 2" xfId="32090" xr:uid="{00000000-0005-0000-0000-0000C3820000}"/>
    <cellStyle name="Normal 2 3 3 3 6 11" xfId="32091" xr:uid="{00000000-0005-0000-0000-0000C4820000}"/>
    <cellStyle name="Normal 2 3 3 3 6 11 2" xfId="32092" xr:uid="{00000000-0005-0000-0000-0000C5820000}"/>
    <cellStyle name="Normal 2 3 3 3 6 12" xfId="32093" xr:uid="{00000000-0005-0000-0000-0000C6820000}"/>
    <cellStyle name="Normal 2 3 3 3 6 12 2" xfId="32094" xr:uid="{00000000-0005-0000-0000-0000C7820000}"/>
    <cellStyle name="Normal 2 3 3 3 6 13" xfId="32095" xr:uid="{00000000-0005-0000-0000-0000C8820000}"/>
    <cellStyle name="Normal 2 3 3 3 6 13 2" xfId="32096" xr:uid="{00000000-0005-0000-0000-0000C9820000}"/>
    <cellStyle name="Normal 2 3 3 3 6 14" xfId="32097" xr:uid="{00000000-0005-0000-0000-0000CA820000}"/>
    <cellStyle name="Normal 2 3 3 3 6 14 2" xfId="32098" xr:uid="{00000000-0005-0000-0000-0000CB820000}"/>
    <cellStyle name="Normal 2 3 3 3 6 15" xfId="32099" xr:uid="{00000000-0005-0000-0000-0000CC820000}"/>
    <cellStyle name="Normal 2 3 3 3 6 15 2" xfId="32100" xr:uid="{00000000-0005-0000-0000-0000CD820000}"/>
    <cellStyle name="Normal 2 3 3 3 6 16" xfId="32101" xr:uid="{00000000-0005-0000-0000-0000CE820000}"/>
    <cellStyle name="Normal 2 3 3 3 6 16 2" xfId="32102" xr:uid="{00000000-0005-0000-0000-0000CF820000}"/>
    <cellStyle name="Normal 2 3 3 3 6 17" xfId="32103" xr:uid="{00000000-0005-0000-0000-0000D0820000}"/>
    <cellStyle name="Normal 2 3 3 3 6 17 2" xfId="32104" xr:uid="{00000000-0005-0000-0000-0000D1820000}"/>
    <cellStyle name="Normal 2 3 3 3 6 18" xfId="32105" xr:uid="{00000000-0005-0000-0000-0000D2820000}"/>
    <cellStyle name="Normal 2 3 3 3 6 18 2" xfId="32106" xr:uid="{00000000-0005-0000-0000-0000D3820000}"/>
    <cellStyle name="Normal 2 3 3 3 6 19" xfId="32107" xr:uid="{00000000-0005-0000-0000-0000D4820000}"/>
    <cellStyle name="Normal 2 3 3 3 6 19 2" xfId="32108" xr:uid="{00000000-0005-0000-0000-0000D5820000}"/>
    <cellStyle name="Normal 2 3 3 3 6 2" xfId="32109" xr:uid="{00000000-0005-0000-0000-0000D6820000}"/>
    <cellStyle name="Normal 2 3 3 3 6 2 2" xfId="32110" xr:uid="{00000000-0005-0000-0000-0000D7820000}"/>
    <cellStyle name="Normal 2 3 3 3 6 20" xfId="32111" xr:uid="{00000000-0005-0000-0000-0000D8820000}"/>
    <cellStyle name="Normal 2 3 3 3 6 20 2" xfId="32112" xr:uid="{00000000-0005-0000-0000-0000D9820000}"/>
    <cellStyle name="Normal 2 3 3 3 6 21" xfId="32113" xr:uid="{00000000-0005-0000-0000-0000DA820000}"/>
    <cellStyle name="Normal 2 3 3 3 6 21 2" xfId="32114" xr:uid="{00000000-0005-0000-0000-0000DB820000}"/>
    <cellStyle name="Normal 2 3 3 3 6 22" xfId="32115" xr:uid="{00000000-0005-0000-0000-0000DC820000}"/>
    <cellStyle name="Normal 2 3 3 3 6 3" xfId="32116" xr:uid="{00000000-0005-0000-0000-0000DD820000}"/>
    <cellStyle name="Normal 2 3 3 3 6 3 2" xfId="32117" xr:uid="{00000000-0005-0000-0000-0000DE820000}"/>
    <cellStyle name="Normal 2 3 3 3 6 4" xfId="32118" xr:uid="{00000000-0005-0000-0000-0000DF820000}"/>
    <cellStyle name="Normal 2 3 3 3 6 4 2" xfId="32119" xr:uid="{00000000-0005-0000-0000-0000E0820000}"/>
    <cellStyle name="Normal 2 3 3 3 6 5" xfId="32120" xr:uid="{00000000-0005-0000-0000-0000E1820000}"/>
    <cellStyle name="Normal 2 3 3 3 6 5 2" xfId="32121" xr:uid="{00000000-0005-0000-0000-0000E2820000}"/>
    <cellStyle name="Normal 2 3 3 3 6 6" xfId="32122" xr:uid="{00000000-0005-0000-0000-0000E3820000}"/>
    <cellStyle name="Normal 2 3 3 3 6 6 2" xfId="32123" xr:uid="{00000000-0005-0000-0000-0000E4820000}"/>
    <cellStyle name="Normal 2 3 3 3 6 7" xfId="32124" xr:uid="{00000000-0005-0000-0000-0000E5820000}"/>
    <cellStyle name="Normal 2 3 3 3 6 7 2" xfId="32125" xr:uid="{00000000-0005-0000-0000-0000E6820000}"/>
    <cellStyle name="Normal 2 3 3 3 6 8" xfId="32126" xr:uid="{00000000-0005-0000-0000-0000E7820000}"/>
    <cellStyle name="Normal 2 3 3 3 6 8 2" xfId="32127" xr:uid="{00000000-0005-0000-0000-0000E8820000}"/>
    <cellStyle name="Normal 2 3 3 3 6 9" xfId="32128" xr:uid="{00000000-0005-0000-0000-0000E9820000}"/>
    <cellStyle name="Normal 2 3 3 3 6 9 2" xfId="32129" xr:uid="{00000000-0005-0000-0000-0000EA820000}"/>
    <cellStyle name="Normal 2 3 3 3 7" xfId="32130" xr:uid="{00000000-0005-0000-0000-0000EB820000}"/>
    <cellStyle name="Normal 2 3 3 3 7 2" xfId="32131" xr:uid="{00000000-0005-0000-0000-0000EC820000}"/>
    <cellStyle name="Normal 2 3 3 3 8" xfId="32132" xr:uid="{00000000-0005-0000-0000-0000ED820000}"/>
    <cellStyle name="Normal 2 3 3 3 8 2" xfId="32133" xr:uid="{00000000-0005-0000-0000-0000EE820000}"/>
    <cellStyle name="Normal 2 3 3 3 9" xfId="32134" xr:uid="{00000000-0005-0000-0000-0000EF820000}"/>
    <cellStyle name="Normal 2 3 3 3 9 2" xfId="32135" xr:uid="{00000000-0005-0000-0000-0000F0820000}"/>
    <cellStyle name="Normal 2 3 3 4" xfId="32136" xr:uid="{00000000-0005-0000-0000-0000F1820000}"/>
    <cellStyle name="Normal 2 3 3 4 10" xfId="32137" xr:uid="{00000000-0005-0000-0000-0000F2820000}"/>
    <cellStyle name="Normal 2 3 3 4 10 2" xfId="32138" xr:uid="{00000000-0005-0000-0000-0000F3820000}"/>
    <cellStyle name="Normal 2 3 3 4 11" xfId="32139" xr:uid="{00000000-0005-0000-0000-0000F4820000}"/>
    <cellStyle name="Normal 2 3 3 4 11 2" xfId="32140" xr:uid="{00000000-0005-0000-0000-0000F5820000}"/>
    <cellStyle name="Normal 2 3 3 4 12" xfId="32141" xr:uid="{00000000-0005-0000-0000-0000F6820000}"/>
    <cellStyle name="Normal 2 3 3 4 12 2" xfId="32142" xr:uid="{00000000-0005-0000-0000-0000F7820000}"/>
    <cellStyle name="Normal 2 3 3 4 13" xfId="32143" xr:uid="{00000000-0005-0000-0000-0000F8820000}"/>
    <cellStyle name="Normal 2 3 3 4 13 2" xfId="32144" xr:uid="{00000000-0005-0000-0000-0000F9820000}"/>
    <cellStyle name="Normal 2 3 3 4 14" xfId="32145" xr:uid="{00000000-0005-0000-0000-0000FA820000}"/>
    <cellStyle name="Normal 2 3 3 4 14 2" xfId="32146" xr:uid="{00000000-0005-0000-0000-0000FB820000}"/>
    <cellStyle name="Normal 2 3 3 4 15" xfId="32147" xr:uid="{00000000-0005-0000-0000-0000FC820000}"/>
    <cellStyle name="Normal 2 3 3 4 15 2" xfId="32148" xr:uid="{00000000-0005-0000-0000-0000FD820000}"/>
    <cellStyle name="Normal 2 3 3 4 16" xfId="32149" xr:uid="{00000000-0005-0000-0000-0000FE820000}"/>
    <cellStyle name="Normal 2 3 3 4 16 2" xfId="32150" xr:uid="{00000000-0005-0000-0000-0000FF820000}"/>
    <cellStyle name="Normal 2 3 3 4 17" xfId="32151" xr:uid="{00000000-0005-0000-0000-000000830000}"/>
    <cellStyle name="Normal 2 3 3 4 17 2" xfId="32152" xr:uid="{00000000-0005-0000-0000-000001830000}"/>
    <cellStyle name="Normal 2 3 3 4 18" xfId="32153" xr:uid="{00000000-0005-0000-0000-000002830000}"/>
    <cellStyle name="Normal 2 3 3 4 18 2" xfId="32154" xr:uid="{00000000-0005-0000-0000-000003830000}"/>
    <cellStyle name="Normal 2 3 3 4 19" xfId="32155" xr:uid="{00000000-0005-0000-0000-000004830000}"/>
    <cellStyle name="Normal 2 3 3 4 19 2" xfId="32156" xr:uid="{00000000-0005-0000-0000-000005830000}"/>
    <cellStyle name="Normal 2 3 3 4 2" xfId="32157" xr:uid="{00000000-0005-0000-0000-000006830000}"/>
    <cellStyle name="Normal 2 3 3 4 2 10" xfId="32158" xr:uid="{00000000-0005-0000-0000-000007830000}"/>
    <cellStyle name="Normal 2 3 3 4 2 10 2" xfId="32159" xr:uid="{00000000-0005-0000-0000-000008830000}"/>
    <cellStyle name="Normal 2 3 3 4 2 11" xfId="32160" xr:uid="{00000000-0005-0000-0000-000009830000}"/>
    <cellStyle name="Normal 2 3 3 4 2 11 2" xfId="32161" xr:uid="{00000000-0005-0000-0000-00000A830000}"/>
    <cellStyle name="Normal 2 3 3 4 2 12" xfId="32162" xr:uid="{00000000-0005-0000-0000-00000B830000}"/>
    <cellStyle name="Normal 2 3 3 4 2 12 2" xfId="32163" xr:uid="{00000000-0005-0000-0000-00000C830000}"/>
    <cellStyle name="Normal 2 3 3 4 2 13" xfId="32164" xr:uid="{00000000-0005-0000-0000-00000D830000}"/>
    <cellStyle name="Normal 2 3 3 4 2 13 2" xfId="32165" xr:uid="{00000000-0005-0000-0000-00000E830000}"/>
    <cellStyle name="Normal 2 3 3 4 2 14" xfId="32166" xr:uid="{00000000-0005-0000-0000-00000F830000}"/>
    <cellStyle name="Normal 2 3 3 4 2 14 2" xfId="32167" xr:uid="{00000000-0005-0000-0000-000010830000}"/>
    <cellStyle name="Normal 2 3 3 4 2 15" xfId="32168" xr:uid="{00000000-0005-0000-0000-000011830000}"/>
    <cellStyle name="Normal 2 3 3 4 2 15 2" xfId="32169" xr:uid="{00000000-0005-0000-0000-000012830000}"/>
    <cellStyle name="Normal 2 3 3 4 2 16" xfId="32170" xr:uid="{00000000-0005-0000-0000-000013830000}"/>
    <cellStyle name="Normal 2 3 3 4 2 16 2" xfId="32171" xr:uid="{00000000-0005-0000-0000-000014830000}"/>
    <cellStyle name="Normal 2 3 3 4 2 17" xfId="32172" xr:uid="{00000000-0005-0000-0000-000015830000}"/>
    <cellStyle name="Normal 2 3 3 4 2 17 2" xfId="32173" xr:uid="{00000000-0005-0000-0000-000016830000}"/>
    <cellStyle name="Normal 2 3 3 4 2 18" xfId="32174" xr:uid="{00000000-0005-0000-0000-000017830000}"/>
    <cellStyle name="Normal 2 3 3 4 2 18 2" xfId="32175" xr:uid="{00000000-0005-0000-0000-000018830000}"/>
    <cellStyle name="Normal 2 3 3 4 2 19" xfId="32176" xr:uid="{00000000-0005-0000-0000-000019830000}"/>
    <cellStyle name="Normal 2 3 3 4 2 19 2" xfId="32177" xr:uid="{00000000-0005-0000-0000-00001A830000}"/>
    <cellStyle name="Normal 2 3 3 4 2 2" xfId="32178" xr:uid="{00000000-0005-0000-0000-00001B830000}"/>
    <cellStyle name="Normal 2 3 3 4 2 2 2" xfId="32179" xr:uid="{00000000-0005-0000-0000-00001C830000}"/>
    <cellStyle name="Normal 2 3 3 4 2 20" xfId="32180" xr:uid="{00000000-0005-0000-0000-00001D830000}"/>
    <cellStyle name="Normal 2 3 3 4 2 20 2" xfId="32181" xr:uid="{00000000-0005-0000-0000-00001E830000}"/>
    <cellStyle name="Normal 2 3 3 4 2 21" xfId="32182" xr:uid="{00000000-0005-0000-0000-00001F830000}"/>
    <cellStyle name="Normal 2 3 3 4 2 21 2" xfId="32183" xr:uid="{00000000-0005-0000-0000-000020830000}"/>
    <cellStyle name="Normal 2 3 3 4 2 22" xfId="32184" xr:uid="{00000000-0005-0000-0000-000021830000}"/>
    <cellStyle name="Normal 2 3 3 4 2 3" xfId="32185" xr:uid="{00000000-0005-0000-0000-000022830000}"/>
    <cellStyle name="Normal 2 3 3 4 2 3 2" xfId="32186" xr:uid="{00000000-0005-0000-0000-000023830000}"/>
    <cellStyle name="Normal 2 3 3 4 2 4" xfId="32187" xr:uid="{00000000-0005-0000-0000-000024830000}"/>
    <cellStyle name="Normal 2 3 3 4 2 4 2" xfId="32188" xr:uid="{00000000-0005-0000-0000-000025830000}"/>
    <cellStyle name="Normal 2 3 3 4 2 5" xfId="32189" xr:uid="{00000000-0005-0000-0000-000026830000}"/>
    <cellStyle name="Normal 2 3 3 4 2 5 2" xfId="32190" xr:uid="{00000000-0005-0000-0000-000027830000}"/>
    <cellStyle name="Normal 2 3 3 4 2 6" xfId="32191" xr:uid="{00000000-0005-0000-0000-000028830000}"/>
    <cellStyle name="Normal 2 3 3 4 2 6 2" xfId="32192" xr:uid="{00000000-0005-0000-0000-000029830000}"/>
    <cellStyle name="Normal 2 3 3 4 2 7" xfId="32193" xr:uid="{00000000-0005-0000-0000-00002A830000}"/>
    <cellStyle name="Normal 2 3 3 4 2 7 2" xfId="32194" xr:uid="{00000000-0005-0000-0000-00002B830000}"/>
    <cellStyle name="Normal 2 3 3 4 2 8" xfId="32195" xr:uid="{00000000-0005-0000-0000-00002C830000}"/>
    <cellStyle name="Normal 2 3 3 4 2 8 2" xfId="32196" xr:uid="{00000000-0005-0000-0000-00002D830000}"/>
    <cellStyle name="Normal 2 3 3 4 2 9" xfId="32197" xr:uid="{00000000-0005-0000-0000-00002E830000}"/>
    <cellStyle name="Normal 2 3 3 4 2 9 2" xfId="32198" xr:uid="{00000000-0005-0000-0000-00002F830000}"/>
    <cellStyle name="Normal 2 3 3 4 20" xfId="32199" xr:uid="{00000000-0005-0000-0000-000030830000}"/>
    <cellStyle name="Normal 2 3 3 4 20 2" xfId="32200" xr:uid="{00000000-0005-0000-0000-000031830000}"/>
    <cellStyle name="Normal 2 3 3 4 21" xfId="32201" xr:uid="{00000000-0005-0000-0000-000032830000}"/>
    <cellStyle name="Normal 2 3 3 4 21 2" xfId="32202" xr:uid="{00000000-0005-0000-0000-000033830000}"/>
    <cellStyle name="Normal 2 3 3 4 22" xfId="32203" xr:uid="{00000000-0005-0000-0000-000034830000}"/>
    <cellStyle name="Normal 2 3 3 4 22 2" xfId="32204" xr:uid="{00000000-0005-0000-0000-000035830000}"/>
    <cellStyle name="Normal 2 3 3 4 23" xfId="32205" xr:uid="{00000000-0005-0000-0000-000036830000}"/>
    <cellStyle name="Normal 2 3 3 4 23 2" xfId="32206" xr:uid="{00000000-0005-0000-0000-000037830000}"/>
    <cellStyle name="Normal 2 3 3 4 24" xfId="32207" xr:uid="{00000000-0005-0000-0000-000038830000}"/>
    <cellStyle name="Normal 2 3 3 4 3" xfId="32208" xr:uid="{00000000-0005-0000-0000-000039830000}"/>
    <cellStyle name="Normal 2 3 3 4 3 10" xfId="32209" xr:uid="{00000000-0005-0000-0000-00003A830000}"/>
    <cellStyle name="Normal 2 3 3 4 3 10 2" xfId="32210" xr:uid="{00000000-0005-0000-0000-00003B830000}"/>
    <cellStyle name="Normal 2 3 3 4 3 11" xfId="32211" xr:uid="{00000000-0005-0000-0000-00003C830000}"/>
    <cellStyle name="Normal 2 3 3 4 3 11 2" xfId="32212" xr:uid="{00000000-0005-0000-0000-00003D830000}"/>
    <cellStyle name="Normal 2 3 3 4 3 12" xfId="32213" xr:uid="{00000000-0005-0000-0000-00003E830000}"/>
    <cellStyle name="Normal 2 3 3 4 3 12 2" xfId="32214" xr:uid="{00000000-0005-0000-0000-00003F830000}"/>
    <cellStyle name="Normal 2 3 3 4 3 13" xfId="32215" xr:uid="{00000000-0005-0000-0000-000040830000}"/>
    <cellStyle name="Normal 2 3 3 4 3 13 2" xfId="32216" xr:uid="{00000000-0005-0000-0000-000041830000}"/>
    <cellStyle name="Normal 2 3 3 4 3 14" xfId="32217" xr:uid="{00000000-0005-0000-0000-000042830000}"/>
    <cellStyle name="Normal 2 3 3 4 3 14 2" xfId="32218" xr:uid="{00000000-0005-0000-0000-000043830000}"/>
    <cellStyle name="Normal 2 3 3 4 3 15" xfId="32219" xr:uid="{00000000-0005-0000-0000-000044830000}"/>
    <cellStyle name="Normal 2 3 3 4 3 15 2" xfId="32220" xr:uid="{00000000-0005-0000-0000-000045830000}"/>
    <cellStyle name="Normal 2 3 3 4 3 16" xfId="32221" xr:uid="{00000000-0005-0000-0000-000046830000}"/>
    <cellStyle name="Normal 2 3 3 4 3 16 2" xfId="32222" xr:uid="{00000000-0005-0000-0000-000047830000}"/>
    <cellStyle name="Normal 2 3 3 4 3 17" xfId="32223" xr:uid="{00000000-0005-0000-0000-000048830000}"/>
    <cellStyle name="Normal 2 3 3 4 3 17 2" xfId="32224" xr:uid="{00000000-0005-0000-0000-000049830000}"/>
    <cellStyle name="Normal 2 3 3 4 3 18" xfId="32225" xr:uid="{00000000-0005-0000-0000-00004A830000}"/>
    <cellStyle name="Normal 2 3 3 4 3 18 2" xfId="32226" xr:uid="{00000000-0005-0000-0000-00004B830000}"/>
    <cellStyle name="Normal 2 3 3 4 3 19" xfId="32227" xr:uid="{00000000-0005-0000-0000-00004C830000}"/>
    <cellStyle name="Normal 2 3 3 4 3 19 2" xfId="32228" xr:uid="{00000000-0005-0000-0000-00004D830000}"/>
    <cellStyle name="Normal 2 3 3 4 3 2" xfId="32229" xr:uid="{00000000-0005-0000-0000-00004E830000}"/>
    <cellStyle name="Normal 2 3 3 4 3 2 2" xfId="32230" xr:uid="{00000000-0005-0000-0000-00004F830000}"/>
    <cellStyle name="Normal 2 3 3 4 3 20" xfId="32231" xr:uid="{00000000-0005-0000-0000-000050830000}"/>
    <cellStyle name="Normal 2 3 3 4 3 20 2" xfId="32232" xr:uid="{00000000-0005-0000-0000-000051830000}"/>
    <cellStyle name="Normal 2 3 3 4 3 21" xfId="32233" xr:uid="{00000000-0005-0000-0000-000052830000}"/>
    <cellStyle name="Normal 2 3 3 4 3 21 2" xfId="32234" xr:uid="{00000000-0005-0000-0000-000053830000}"/>
    <cellStyle name="Normal 2 3 3 4 3 22" xfId="32235" xr:uid="{00000000-0005-0000-0000-000054830000}"/>
    <cellStyle name="Normal 2 3 3 4 3 3" xfId="32236" xr:uid="{00000000-0005-0000-0000-000055830000}"/>
    <cellStyle name="Normal 2 3 3 4 3 3 2" xfId="32237" xr:uid="{00000000-0005-0000-0000-000056830000}"/>
    <cellStyle name="Normal 2 3 3 4 3 4" xfId="32238" xr:uid="{00000000-0005-0000-0000-000057830000}"/>
    <cellStyle name="Normal 2 3 3 4 3 4 2" xfId="32239" xr:uid="{00000000-0005-0000-0000-000058830000}"/>
    <cellStyle name="Normal 2 3 3 4 3 5" xfId="32240" xr:uid="{00000000-0005-0000-0000-000059830000}"/>
    <cellStyle name="Normal 2 3 3 4 3 5 2" xfId="32241" xr:uid="{00000000-0005-0000-0000-00005A830000}"/>
    <cellStyle name="Normal 2 3 3 4 3 6" xfId="32242" xr:uid="{00000000-0005-0000-0000-00005B830000}"/>
    <cellStyle name="Normal 2 3 3 4 3 6 2" xfId="32243" xr:uid="{00000000-0005-0000-0000-00005C830000}"/>
    <cellStyle name="Normal 2 3 3 4 3 7" xfId="32244" xr:uid="{00000000-0005-0000-0000-00005D830000}"/>
    <cellStyle name="Normal 2 3 3 4 3 7 2" xfId="32245" xr:uid="{00000000-0005-0000-0000-00005E830000}"/>
    <cellStyle name="Normal 2 3 3 4 3 8" xfId="32246" xr:uid="{00000000-0005-0000-0000-00005F830000}"/>
    <cellStyle name="Normal 2 3 3 4 3 8 2" xfId="32247" xr:uid="{00000000-0005-0000-0000-000060830000}"/>
    <cellStyle name="Normal 2 3 3 4 3 9" xfId="32248" xr:uid="{00000000-0005-0000-0000-000061830000}"/>
    <cellStyle name="Normal 2 3 3 4 3 9 2" xfId="32249" xr:uid="{00000000-0005-0000-0000-000062830000}"/>
    <cellStyle name="Normal 2 3 3 4 4" xfId="32250" xr:uid="{00000000-0005-0000-0000-000063830000}"/>
    <cellStyle name="Normal 2 3 3 4 4 2" xfId="32251" xr:uid="{00000000-0005-0000-0000-000064830000}"/>
    <cellStyle name="Normal 2 3 3 4 5" xfId="32252" xr:uid="{00000000-0005-0000-0000-000065830000}"/>
    <cellStyle name="Normal 2 3 3 4 5 2" xfId="32253" xr:uid="{00000000-0005-0000-0000-000066830000}"/>
    <cellStyle name="Normal 2 3 3 4 6" xfId="32254" xr:uid="{00000000-0005-0000-0000-000067830000}"/>
    <cellStyle name="Normal 2 3 3 4 6 2" xfId="32255" xr:uid="{00000000-0005-0000-0000-000068830000}"/>
    <cellStyle name="Normal 2 3 3 4 7" xfId="32256" xr:uid="{00000000-0005-0000-0000-000069830000}"/>
    <cellStyle name="Normal 2 3 3 4 7 2" xfId="32257" xr:uid="{00000000-0005-0000-0000-00006A830000}"/>
    <cellStyle name="Normal 2 3 3 4 8" xfId="32258" xr:uid="{00000000-0005-0000-0000-00006B830000}"/>
    <cellStyle name="Normal 2 3 3 4 8 2" xfId="32259" xr:uid="{00000000-0005-0000-0000-00006C830000}"/>
    <cellStyle name="Normal 2 3 3 4 9" xfId="32260" xr:uid="{00000000-0005-0000-0000-00006D830000}"/>
    <cellStyle name="Normal 2 3 3 4 9 2" xfId="32261" xr:uid="{00000000-0005-0000-0000-00006E830000}"/>
    <cellStyle name="Normal 2 3 3 5" xfId="32262" xr:uid="{00000000-0005-0000-0000-00006F830000}"/>
    <cellStyle name="Normal 2 3 3 5 10" xfId="32263" xr:uid="{00000000-0005-0000-0000-000070830000}"/>
    <cellStyle name="Normal 2 3 3 5 10 2" xfId="32264" xr:uid="{00000000-0005-0000-0000-000071830000}"/>
    <cellStyle name="Normal 2 3 3 5 11" xfId="32265" xr:uid="{00000000-0005-0000-0000-000072830000}"/>
    <cellStyle name="Normal 2 3 3 5 11 2" xfId="32266" xr:uid="{00000000-0005-0000-0000-000073830000}"/>
    <cellStyle name="Normal 2 3 3 5 12" xfId="32267" xr:uid="{00000000-0005-0000-0000-000074830000}"/>
    <cellStyle name="Normal 2 3 3 5 12 2" xfId="32268" xr:uid="{00000000-0005-0000-0000-000075830000}"/>
    <cellStyle name="Normal 2 3 3 5 13" xfId="32269" xr:uid="{00000000-0005-0000-0000-000076830000}"/>
    <cellStyle name="Normal 2 3 3 5 13 2" xfId="32270" xr:uid="{00000000-0005-0000-0000-000077830000}"/>
    <cellStyle name="Normal 2 3 3 5 14" xfId="32271" xr:uid="{00000000-0005-0000-0000-000078830000}"/>
    <cellStyle name="Normal 2 3 3 5 14 2" xfId="32272" xr:uid="{00000000-0005-0000-0000-000079830000}"/>
    <cellStyle name="Normal 2 3 3 5 15" xfId="32273" xr:uid="{00000000-0005-0000-0000-00007A830000}"/>
    <cellStyle name="Normal 2 3 3 5 15 2" xfId="32274" xr:uid="{00000000-0005-0000-0000-00007B830000}"/>
    <cellStyle name="Normal 2 3 3 5 16" xfId="32275" xr:uid="{00000000-0005-0000-0000-00007C830000}"/>
    <cellStyle name="Normal 2 3 3 5 16 2" xfId="32276" xr:uid="{00000000-0005-0000-0000-00007D830000}"/>
    <cellStyle name="Normal 2 3 3 5 17" xfId="32277" xr:uid="{00000000-0005-0000-0000-00007E830000}"/>
    <cellStyle name="Normal 2 3 3 5 17 2" xfId="32278" xr:uid="{00000000-0005-0000-0000-00007F830000}"/>
    <cellStyle name="Normal 2 3 3 5 18" xfId="32279" xr:uid="{00000000-0005-0000-0000-000080830000}"/>
    <cellStyle name="Normal 2 3 3 5 18 2" xfId="32280" xr:uid="{00000000-0005-0000-0000-000081830000}"/>
    <cellStyle name="Normal 2 3 3 5 19" xfId="32281" xr:uid="{00000000-0005-0000-0000-000082830000}"/>
    <cellStyle name="Normal 2 3 3 5 19 2" xfId="32282" xr:uid="{00000000-0005-0000-0000-000083830000}"/>
    <cellStyle name="Normal 2 3 3 5 2" xfId="32283" xr:uid="{00000000-0005-0000-0000-000084830000}"/>
    <cellStyle name="Normal 2 3 3 5 2 10" xfId="32284" xr:uid="{00000000-0005-0000-0000-000085830000}"/>
    <cellStyle name="Normal 2 3 3 5 2 10 2" xfId="32285" xr:uid="{00000000-0005-0000-0000-000086830000}"/>
    <cellStyle name="Normal 2 3 3 5 2 11" xfId="32286" xr:uid="{00000000-0005-0000-0000-000087830000}"/>
    <cellStyle name="Normal 2 3 3 5 2 11 2" xfId="32287" xr:uid="{00000000-0005-0000-0000-000088830000}"/>
    <cellStyle name="Normal 2 3 3 5 2 12" xfId="32288" xr:uid="{00000000-0005-0000-0000-000089830000}"/>
    <cellStyle name="Normal 2 3 3 5 2 12 2" xfId="32289" xr:uid="{00000000-0005-0000-0000-00008A830000}"/>
    <cellStyle name="Normal 2 3 3 5 2 13" xfId="32290" xr:uid="{00000000-0005-0000-0000-00008B830000}"/>
    <cellStyle name="Normal 2 3 3 5 2 13 2" xfId="32291" xr:uid="{00000000-0005-0000-0000-00008C830000}"/>
    <cellStyle name="Normal 2 3 3 5 2 14" xfId="32292" xr:uid="{00000000-0005-0000-0000-00008D830000}"/>
    <cellStyle name="Normal 2 3 3 5 2 14 2" xfId="32293" xr:uid="{00000000-0005-0000-0000-00008E830000}"/>
    <cellStyle name="Normal 2 3 3 5 2 15" xfId="32294" xr:uid="{00000000-0005-0000-0000-00008F830000}"/>
    <cellStyle name="Normal 2 3 3 5 2 15 2" xfId="32295" xr:uid="{00000000-0005-0000-0000-000090830000}"/>
    <cellStyle name="Normal 2 3 3 5 2 16" xfId="32296" xr:uid="{00000000-0005-0000-0000-000091830000}"/>
    <cellStyle name="Normal 2 3 3 5 2 16 2" xfId="32297" xr:uid="{00000000-0005-0000-0000-000092830000}"/>
    <cellStyle name="Normal 2 3 3 5 2 17" xfId="32298" xr:uid="{00000000-0005-0000-0000-000093830000}"/>
    <cellStyle name="Normal 2 3 3 5 2 17 2" xfId="32299" xr:uid="{00000000-0005-0000-0000-000094830000}"/>
    <cellStyle name="Normal 2 3 3 5 2 18" xfId="32300" xr:uid="{00000000-0005-0000-0000-000095830000}"/>
    <cellStyle name="Normal 2 3 3 5 2 18 2" xfId="32301" xr:uid="{00000000-0005-0000-0000-000096830000}"/>
    <cellStyle name="Normal 2 3 3 5 2 19" xfId="32302" xr:uid="{00000000-0005-0000-0000-000097830000}"/>
    <cellStyle name="Normal 2 3 3 5 2 19 2" xfId="32303" xr:uid="{00000000-0005-0000-0000-000098830000}"/>
    <cellStyle name="Normal 2 3 3 5 2 2" xfId="32304" xr:uid="{00000000-0005-0000-0000-000099830000}"/>
    <cellStyle name="Normal 2 3 3 5 2 2 2" xfId="32305" xr:uid="{00000000-0005-0000-0000-00009A830000}"/>
    <cellStyle name="Normal 2 3 3 5 2 20" xfId="32306" xr:uid="{00000000-0005-0000-0000-00009B830000}"/>
    <cellStyle name="Normal 2 3 3 5 2 20 2" xfId="32307" xr:uid="{00000000-0005-0000-0000-00009C830000}"/>
    <cellStyle name="Normal 2 3 3 5 2 21" xfId="32308" xr:uid="{00000000-0005-0000-0000-00009D830000}"/>
    <cellStyle name="Normal 2 3 3 5 2 21 2" xfId="32309" xr:uid="{00000000-0005-0000-0000-00009E830000}"/>
    <cellStyle name="Normal 2 3 3 5 2 22" xfId="32310" xr:uid="{00000000-0005-0000-0000-00009F830000}"/>
    <cellStyle name="Normal 2 3 3 5 2 3" xfId="32311" xr:uid="{00000000-0005-0000-0000-0000A0830000}"/>
    <cellStyle name="Normal 2 3 3 5 2 3 2" xfId="32312" xr:uid="{00000000-0005-0000-0000-0000A1830000}"/>
    <cellStyle name="Normal 2 3 3 5 2 4" xfId="32313" xr:uid="{00000000-0005-0000-0000-0000A2830000}"/>
    <cellStyle name="Normal 2 3 3 5 2 4 2" xfId="32314" xr:uid="{00000000-0005-0000-0000-0000A3830000}"/>
    <cellStyle name="Normal 2 3 3 5 2 5" xfId="32315" xr:uid="{00000000-0005-0000-0000-0000A4830000}"/>
    <cellStyle name="Normal 2 3 3 5 2 5 2" xfId="32316" xr:uid="{00000000-0005-0000-0000-0000A5830000}"/>
    <cellStyle name="Normal 2 3 3 5 2 6" xfId="32317" xr:uid="{00000000-0005-0000-0000-0000A6830000}"/>
    <cellStyle name="Normal 2 3 3 5 2 6 2" xfId="32318" xr:uid="{00000000-0005-0000-0000-0000A7830000}"/>
    <cellStyle name="Normal 2 3 3 5 2 7" xfId="32319" xr:uid="{00000000-0005-0000-0000-0000A8830000}"/>
    <cellStyle name="Normal 2 3 3 5 2 7 2" xfId="32320" xr:uid="{00000000-0005-0000-0000-0000A9830000}"/>
    <cellStyle name="Normal 2 3 3 5 2 8" xfId="32321" xr:uid="{00000000-0005-0000-0000-0000AA830000}"/>
    <cellStyle name="Normal 2 3 3 5 2 8 2" xfId="32322" xr:uid="{00000000-0005-0000-0000-0000AB830000}"/>
    <cellStyle name="Normal 2 3 3 5 2 9" xfId="32323" xr:uid="{00000000-0005-0000-0000-0000AC830000}"/>
    <cellStyle name="Normal 2 3 3 5 2 9 2" xfId="32324" xr:uid="{00000000-0005-0000-0000-0000AD830000}"/>
    <cellStyle name="Normal 2 3 3 5 20" xfId="32325" xr:uid="{00000000-0005-0000-0000-0000AE830000}"/>
    <cellStyle name="Normal 2 3 3 5 20 2" xfId="32326" xr:uid="{00000000-0005-0000-0000-0000AF830000}"/>
    <cellStyle name="Normal 2 3 3 5 21" xfId="32327" xr:uid="{00000000-0005-0000-0000-0000B0830000}"/>
    <cellStyle name="Normal 2 3 3 5 21 2" xfId="32328" xr:uid="{00000000-0005-0000-0000-0000B1830000}"/>
    <cellStyle name="Normal 2 3 3 5 22" xfId="32329" xr:uid="{00000000-0005-0000-0000-0000B2830000}"/>
    <cellStyle name="Normal 2 3 3 5 22 2" xfId="32330" xr:uid="{00000000-0005-0000-0000-0000B3830000}"/>
    <cellStyle name="Normal 2 3 3 5 23" xfId="32331" xr:uid="{00000000-0005-0000-0000-0000B4830000}"/>
    <cellStyle name="Normal 2 3 3 5 23 2" xfId="32332" xr:uid="{00000000-0005-0000-0000-0000B5830000}"/>
    <cellStyle name="Normal 2 3 3 5 24" xfId="32333" xr:uid="{00000000-0005-0000-0000-0000B6830000}"/>
    <cellStyle name="Normal 2 3 3 5 3" xfId="32334" xr:uid="{00000000-0005-0000-0000-0000B7830000}"/>
    <cellStyle name="Normal 2 3 3 5 3 10" xfId="32335" xr:uid="{00000000-0005-0000-0000-0000B8830000}"/>
    <cellStyle name="Normal 2 3 3 5 3 10 2" xfId="32336" xr:uid="{00000000-0005-0000-0000-0000B9830000}"/>
    <cellStyle name="Normal 2 3 3 5 3 11" xfId="32337" xr:uid="{00000000-0005-0000-0000-0000BA830000}"/>
    <cellStyle name="Normal 2 3 3 5 3 11 2" xfId="32338" xr:uid="{00000000-0005-0000-0000-0000BB830000}"/>
    <cellStyle name="Normal 2 3 3 5 3 12" xfId="32339" xr:uid="{00000000-0005-0000-0000-0000BC830000}"/>
    <cellStyle name="Normal 2 3 3 5 3 12 2" xfId="32340" xr:uid="{00000000-0005-0000-0000-0000BD830000}"/>
    <cellStyle name="Normal 2 3 3 5 3 13" xfId="32341" xr:uid="{00000000-0005-0000-0000-0000BE830000}"/>
    <cellStyle name="Normal 2 3 3 5 3 13 2" xfId="32342" xr:uid="{00000000-0005-0000-0000-0000BF830000}"/>
    <cellStyle name="Normal 2 3 3 5 3 14" xfId="32343" xr:uid="{00000000-0005-0000-0000-0000C0830000}"/>
    <cellStyle name="Normal 2 3 3 5 3 14 2" xfId="32344" xr:uid="{00000000-0005-0000-0000-0000C1830000}"/>
    <cellStyle name="Normal 2 3 3 5 3 15" xfId="32345" xr:uid="{00000000-0005-0000-0000-0000C2830000}"/>
    <cellStyle name="Normal 2 3 3 5 3 15 2" xfId="32346" xr:uid="{00000000-0005-0000-0000-0000C3830000}"/>
    <cellStyle name="Normal 2 3 3 5 3 16" xfId="32347" xr:uid="{00000000-0005-0000-0000-0000C4830000}"/>
    <cellStyle name="Normal 2 3 3 5 3 16 2" xfId="32348" xr:uid="{00000000-0005-0000-0000-0000C5830000}"/>
    <cellStyle name="Normal 2 3 3 5 3 17" xfId="32349" xr:uid="{00000000-0005-0000-0000-0000C6830000}"/>
    <cellStyle name="Normal 2 3 3 5 3 17 2" xfId="32350" xr:uid="{00000000-0005-0000-0000-0000C7830000}"/>
    <cellStyle name="Normal 2 3 3 5 3 18" xfId="32351" xr:uid="{00000000-0005-0000-0000-0000C8830000}"/>
    <cellStyle name="Normal 2 3 3 5 3 18 2" xfId="32352" xr:uid="{00000000-0005-0000-0000-0000C9830000}"/>
    <cellStyle name="Normal 2 3 3 5 3 19" xfId="32353" xr:uid="{00000000-0005-0000-0000-0000CA830000}"/>
    <cellStyle name="Normal 2 3 3 5 3 19 2" xfId="32354" xr:uid="{00000000-0005-0000-0000-0000CB830000}"/>
    <cellStyle name="Normal 2 3 3 5 3 2" xfId="32355" xr:uid="{00000000-0005-0000-0000-0000CC830000}"/>
    <cellStyle name="Normal 2 3 3 5 3 2 2" xfId="32356" xr:uid="{00000000-0005-0000-0000-0000CD830000}"/>
    <cellStyle name="Normal 2 3 3 5 3 20" xfId="32357" xr:uid="{00000000-0005-0000-0000-0000CE830000}"/>
    <cellStyle name="Normal 2 3 3 5 3 20 2" xfId="32358" xr:uid="{00000000-0005-0000-0000-0000CF830000}"/>
    <cellStyle name="Normal 2 3 3 5 3 21" xfId="32359" xr:uid="{00000000-0005-0000-0000-0000D0830000}"/>
    <cellStyle name="Normal 2 3 3 5 3 21 2" xfId="32360" xr:uid="{00000000-0005-0000-0000-0000D1830000}"/>
    <cellStyle name="Normal 2 3 3 5 3 22" xfId="32361" xr:uid="{00000000-0005-0000-0000-0000D2830000}"/>
    <cellStyle name="Normal 2 3 3 5 3 3" xfId="32362" xr:uid="{00000000-0005-0000-0000-0000D3830000}"/>
    <cellStyle name="Normal 2 3 3 5 3 3 2" xfId="32363" xr:uid="{00000000-0005-0000-0000-0000D4830000}"/>
    <cellStyle name="Normal 2 3 3 5 3 4" xfId="32364" xr:uid="{00000000-0005-0000-0000-0000D5830000}"/>
    <cellStyle name="Normal 2 3 3 5 3 4 2" xfId="32365" xr:uid="{00000000-0005-0000-0000-0000D6830000}"/>
    <cellStyle name="Normal 2 3 3 5 3 5" xfId="32366" xr:uid="{00000000-0005-0000-0000-0000D7830000}"/>
    <cellStyle name="Normal 2 3 3 5 3 5 2" xfId="32367" xr:uid="{00000000-0005-0000-0000-0000D8830000}"/>
    <cellStyle name="Normal 2 3 3 5 3 6" xfId="32368" xr:uid="{00000000-0005-0000-0000-0000D9830000}"/>
    <cellStyle name="Normal 2 3 3 5 3 6 2" xfId="32369" xr:uid="{00000000-0005-0000-0000-0000DA830000}"/>
    <cellStyle name="Normal 2 3 3 5 3 7" xfId="32370" xr:uid="{00000000-0005-0000-0000-0000DB830000}"/>
    <cellStyle name="Normal 2 3 3 5 3 7 2" xfId="32371" xr:uid="{00000000-0005-0000-0000-0000DC830000}"/>
    <cellStyle name="Normal 2 3 3 5 3 8" xfId="32372" xr:uid="{00000000-0005-0000-0000-0000DD830000}"/>
    <cellStyle name="Normal 2 3 3 5 3 8 2" xfId="32373" xr:uid="{00000000-0005-0000-0000-0000DE830000}"/>
    <cellStyle name="Normal 2 3 3 5 3 9" xfId="32374" xr:uid="{00000000-0005-0000-0000-0000DF830000}"/>
    <cellStyle name="Normal 2 3 3 5 3 9 2" xfId="32375" xr:uid="{00000000-0005-0000-0000-0000E0830000}"/>
    <cellStyle name="Normal 2 3 3 5 4" xfId="32376" xr:uid="{00000000-0005-0000-0000-0000E1830000}"/>
    <cellStyle name="Normal 2 3 3 5 4 2" xfId="32377" xr:uid="{00000000-0005-0000-0000-0000E2830000}"/>
    <cellStyle name="Normal 2 3 3 5 5" xfId="32378" xr:uid="{00000000-0005-0000-0000-0000E3830000}"/>
    <cellStyle name="Normal 2 3 3 5 5 2" xfId="32379" xr:uid="{00000000-0005-0000-0000-0000E4830000}"/>
    <cellStyle name="Normal 2 3 3 5 6" xfId="32380" xr:uid="{00000000-0005-0000-0000-0000E5830000}"/>
    <cellStyle name="Normal 2 3 3 5 6 2" xfId="32381" xr:uid="{00000000-0005-0000-0000-0000E6830000}"/>
    <cellStyle name="Normal 2 3 3 5 7" xfId="32382" xr:uid="{00000000-0005-0000-0000-0000E7830000}"/>
    <cellStyle name="Normal 2 3 3 5 7 2" xfId="32383" xr:uid="{00000000-0005-0000-0000-0000E8830000}"/>
    <cellStyle name="Normal 2 3 3 5 8" xfId="32384" xr:uid="{00000000-0005-0000-0000-0000E9830000}"/>
    <cellStyle name="Normal 2 3 3 5 8 2" xfId="32385" xr:uid="{00000000-0005-0000-0000-0000EA830000}"/>
    <cellStyle name="Normal 2 3 3 5 9" xfId="32386" xr:uid="{00000000-0005-0000-0000-0000EB830000}"/>
    <cellStyle name="Normal 2 3 3 5 9 2" xfId="32387" xr:uid="{00000000-0005-0000-0000-0000EC830000}"/>
    <cellStyle name="Normal 2 3 3 6" xfId="32388" xr:uid="{00000000-0005-0000-0000-0000ED830000}"/>
    <cellStyle name="Normal 2 3 3 6 10" xfId="32389" xr:uid="{00000000-0005-0000-0000-0000EE830000}"/>
    <cellStyle name="Normal 2 3 3 6 10 2" xfId="32390" xr:uid="{00000000-0005-0000-0000-0000EF830000}"/>
    <cellStyle name="Normal 2 3 3 6 11" xfId="32391" xr:uid="{00000000-0005-0000-0000-0000F0830000}"/>
    <cellStyle name="Normal 2 3 3 6 11 2" xfId="32392" xr:uid="{00000000-0005-0000-0000-0000F1830000}"/>
    <cellStyle name="Normal 2 3 3 6 12" xfId="32393" xr:uid="{00000000-0005-0000-0000-0000F2830000}"/>
    <cellStyle name="Normal 2 3 3 6 12 2" xfId="32394" xr:uid="{00000000-0005-0000-0000-0000F3830000}"/>
    <cellStyle name="Normal 2 3 3 6 13" xfId="32395" xr:uid="{00000000-0005-0000-0000-0000F4830000}"/>
    <cellStyle name="Normal 2 3 3 6 13 2" xfId="32396" xr:uid="{00000000-0005-0000-0000-0000F5830000}"/>
    <cellStyle name="Normal 2 3 3 6 14" xfId="32397" xr:uid="{00000000-0005-0000-0000-0000F6830000}"/>
    <cellStyle name="Normal 2 3 3 6 14 2" xfId="32398" xr:uid="{00000000-0005-0000-0000-0000F7830000}"/>
    <cellStyle name="Normal 2 3 3 6 15" xfId="32399" xr:uid="{00000000-0005-0000-0000-0000F8830000}"/>
    <cellStyle name="Normal 2 3 3 6 15 2" xfId="32400" xr:uid="{00000000-0005-0000-0000-0000F9830000}"/>
    <cellStyle name="Normal 2 3 3 6 16" xfId="32401" xr:uid="{00000000-0005-0000-0000-0000FA830000}"/>
    <cellStyle name="Normal 2 3 3 6 16 2" xfId="32402" xr:uid="{00000000-0005-0000-0000-0000FB830000}"/>
    <cellStyle name="Normal 2 3 3 6 17" xfId="32403" xr:uid="{00000000-0005-0000-0000-0000FC830000}"/>
    <cellStyle name="Normal 2 3 3 6 17 2" xfId="32404" xr:uid="{00000000-0005-0000-0000-0000FD830000}"/>
    <cellStyle name="Normal 2 3 3 6 18" xfId="32405" xr:uid="{00000000-0005-0000-0000-0000FE830000}"/>
    <cellStyle name="Normal 2 3 3 6 18 2" xfId="32406" xr:uid="{00000000-0005-0000-0000-0000FF830000}"/>
    <cellStyle name="Normal 2 3 3 6 19" xfId="32407" xr:uid="{00000000-0005-0000-0000-000000840000}"/>
    <cellStyle name="Normal 2 3 3 6 19 2" xfId="32408" xr:uid="{00000000-0005-0000-0000-000001840000}"/>
    <cellStyle name="Normal 2 3 3 6 2" xfId="32409" xr:uid="{00000000-0005-0000-0000-000002840000}"/>
    <cellStyle name="Normal 2 3 3 6 2 10" xfId="32410" xr:uid="{00000000-0005-0000-0000-000003840000}"/>
    <cellStyle name="Normal 2 3 3 6 2 10 2" xfId="32411" xr:uid="{00000000-0005-0000-0000-000004840000}"/>
    <cellStyle name="Normal 2 3 3 6 2 11" xfId="32412" xr:uid="{00000000-0005-0000-0000-000005840000}"/>
    <cellStyle name="Normal 2 3 3 6 2 11 2" xfId="32413" xr:uid="{00000000-0005-0000-0000-000006840000}"/>
    <cellStyle name="Normal 2 3 3 6 2 12" xfId="32414" xr:uid="{00000000-0005-0000-0000-000007840000}"/>
    <cellStyle name="Normal 2 3 3 6 2 12 2" xfId="32415" xr:uid="{00000000-0005-0000-0000-000008840000}"/>
    <cellStyle name="Normal 2 3 3 6 2 13" xfId="32416" xr:uid="{00000000-0005-0000-0000-000009840000}"/>
    <cellStyle name="Normal 2 3 3 6 2 13 2" xfId="32417" xr:uid="{00000000-0005-0000-0000-00000A840000}"/>
    <cellStyle name="Normal 2 3 3 6 2 14" xfId="32418" xr:uid="{00000000-0005-0000-0000-00000B840000}"/>
    <cellStyle name="Normal 2 3 3 6 2 14 2" xfId="32419" xr:uid="{00000000-0005-0000-0000-00000C840000}"/>
    <cellStyle name="Normal 2 3 3 6 2 15" xfId="32420" xr:uid="{00000000-0005-0000-0000-00000D840000}"/>
    <cellStyle name="Normal 2 3 3 6 2 15 2" xfId="32421" xr:uid="{00000000-0005-0000-0000-00000E840000}"/>
    <cellStyle name="Normal 2 3 3 6 2 16" xfId="32422" xr:uid="{00000000-0005-0000-0000-00000F840000}"/>
    <cellStyle name="Normal 2 3 3 6 2 16 2" xfId="32423" xr:uid="{00000000-0005-0000-0000-000010840000}"/>
    <cellStyle name="Normal 2 3 3 6 2 17" xfId="32424" xr:uid="{00000000-0005-0000-0000-000011840000}"/>
    <cellStyle name="Normal 2 3 3 6 2 17 2" xfId="32425" xr:uid="{00000000-0005-0000-0000-000012840000}"/>
    <cellStyle name="Normal 2 3 3 6 2 18" xfId="32426" xr:uid="{00000000-0005-0000-0000-000013840000}"/>
    <cellStyle name="Normal 2 3 3 6 2 18 2" xfId="32427" xr:uid="{00000000-0005-0000-0000-000014840000}"/>
    <cellStyle name="Normal 2 3 3 6 2 19" xfId="32428" xr:uid="{00000000-0005-0000-0000-000015840000}"/>
    <cellStyle name="Normal 2 3 3 6 2 19 2" xfId="32429" xr:uid="{00000000-0005-0000-0000-000016840000}"/>
    <cellStyle name="Normal 2 3 3 6 2 2" xfId="32430" xr:uid="{00000000-0005-0000-0000-000017840000}"/>
    <cellStyle name="Normal 2 3 3 6 2 2 2" xfId="32431" xr:uid="{00000000-0005-0000-0000-000018840000}"/>
    <cellStyle name="Normal 2 3 3 6 2 20" xfId="32432" xr:uid="{00000000-0005-0000-0000-000019840000}"/>
    <cellStyle name="Normal 2 3 3 6 2 20 2" xfId="32433" xr:uid="{00000000-0005-0000-0000-00001A840000}"/>
    <cellStyle name="Normal 2 3 3 6 2 21" xfId="32434" xr:uid="{00000000-0005-0000-0000-00001B840000}"/>
    <cellStyle name="Normal 2 3 3 6 2 21 2" xfId="32435" xr:uid="{00000000-0005-0000-0000-00001C840000}"/>
    <cellStyle name="Normal 2 3 3 6 2 22" xfId="32436" xr:uid="{00000000-0005-0000-0000-00001D840000}"/>
    <cellStyle name="Normal 2 3 3 6 2 3" xfId="32437" xr:uid="{00000000-0005-0000-0000-00001E840000}"/>
    <cellStyle name="Normal 2 3 3 6 2 3 2" xfId="32438" xr:uid="{00000000-0005-0000-0000-00001F840000}"/>
    <cellStyle name="Normal 2 3 3 6 2 4" xfId="32439" xr:uid="{00000000-0005-0000-0000-000020840000}"/>
    <cellStyle name="Normal 2 3 3 6 2 4 2" xfId="32440" xr:uid="{00000000-0005-0000-0000-000021840000}"/>
    <cellStyle name="Normal 2 3 3 6 2 5" xfId="32441" xr:uid="{00000000-0005-0000-0000-000022840000}"/>
    <cellStyle name="Normal 2 3 3 6 2 5 2" xfId="32442" xr:uid="{00000000-0005-0000-0000-000023840000}"/>
    <cellStyle name="Normal 2 3 3 6 2 6" xfId="32443" xr:uid="{00000000-0005-0000-0000-000024840000}"/>
    <cellStyle name="Normal 2 3 3 6 2 6 2" xfId="32444" xr:uid="{00000000-0005-0000-0000-000025840000}"/>
    <cellStyle name="Normal 2 3 3 6 2 7" xfId="32445" xr:uid="{00000000-0005-0000-0000-000026840000}"/>
    <cellStyle name="Normal 2 3 3 6 2 7 2" xfId="32446" xr:uid="{00000000-0005-0000-0000-000027840000}"/>
    <cellStyle name="Normal 2 3 3 6 2 8" xfId="32447" xr:uid="{00000000-0005-0000-0000-000028840000}"/>
    <cellStyle name="Normal 2 3 3 6 2 8 2" xfId="32448" xr:uid="{00000000-0005-0000-0000-000029840000}"/>
    <cellStyle name="Normal 2 3 3 6 2 9" xfId="32449" xr:uid="{00000000-0005-0000-0000-00002A840000}"/>
    <cellStyle name="Normal 2 3 3 6 2 9 2" xfId="32450" xr:uid="{00000000-0005-0000-0000-00002B840000}"/>
    <cellStyle name="Normal 2 3 3 6 20" xfId="32451" xr:uid="{00000000-0005-0000-0000-00002C840000}"/>
    <cellStyle name="Normal 2 3 3 6 20 2" xfId="32452" xr:uid="{00000000-0005-0000-0000-00002D840000}"/>
    <cellStyle name="Normal 2 3 3 6 21" xfId="32453" xr:uid="{00000000-0005-0000-0000-00002E840000}"/>
    <cellStyle name="Normal 2 3 3 6 21 2" xfId="32454" xr:uid="{00000000-0005-0000-0000-00002F840000}"/>
    <cellStyle name="Normal 2 3 3 6 22" xfId="32455" xr:uid="{00000000-0005-0000-0000-000030840000}"/>
    <cellStyle name="Normal 2 3 3 6 22 2" xfId="32456" xr:uid="{00000000-0005-0000-0000-000031840000}"/>
    <cellStyle name="Normal 2 3 3 6 23" xfId="32457" xr:uid="{00000000-0005-0000-0000-000032840000}"/>
    <cellStyle name="Normal 2 3 3 6 23 2" xfId="32458" xr:uid="{00000000-0005-0000-0000-000033840000}"/>
    <cellStyle name="Normal 2 3 3 6 24" xfId="32459" xr:uid="{00000000-0005-0000-0000-000034840000}"/>
    <cellStyle name="Normal 2 3 3 6 3" xfId="32460" xr:uid="{00000000-0005-0000-0000-000035840000}"/>
    <cellStyle name="Normal 2 3 3 6 3 10" xfId="32461" xr:uid="{00000000-0005-0000-0000-000036840000}"/>
    <cellStyle name="Normal 2 3 3 6 3 10 2" xfId="32462" xr:uid="{00000000-0005-0000-0000-000037840000}"/>
    <cellStyle name="Normal 2 3 3 6 3 11" xfId="32463" xr:uid="{00000000-0005-0000-0000-000038840000}"/>
    <cellStyle name="Normal 2 3 3 6 3 11 2" xfId="32464" xr:uid="{00000000-0005-0000-0000-000039840000}"/>
    <cellStyle name="Normal 2 3 3 6 3 12" xfId="32465" xr:uid="{00000000-0005-0000-0000-00003A840000}"/>
    <cellStyle name="Normal 2 3 3 6 3 12 2" xfId="32466" xr:uid="{00000000-0005-0000-0000-00003B840000}"/>
    <cellStyle name="Normal 2 3 3 6 3 13" xfId="32467" xr:uid="{00000000-0005-0000-0000-00003C840000}"/>
    <cellStyle name="Normal 2 3 3 6 3 13 2" xfId="32468" xr:uid="{00000000-0005-0000-0000-00003D840000}"/>
    <cellStyle name="Normal 2 3 3 6 3 14" xfId="32469" xr:uid="{00000000-0005-0000-0000-00003E840000}"/>
    <cellStyle name="Normal 2 3 3 6 3 14 2" xfId="32470" xr:uid="{00000000-0005-0000-0000-00003F840000}"/>
    <cellStyle name="Normal 2 3 3 6 3 15" xfId="32471" xr:uid="{00000000-0005-0000-0000-000040840000}"/>
    <cellStyle name="Normal 2 3 3 6 3 15 2" xfId="32472" xr:uid="{00000000-0005-0000-0000-000041840000}"/>
    <cellStyle name="Normal 2 3 3 6 3 16" xfId="32473" xr:uid="{00000000-0005-0000-0000-000042840000}"/>
    <cellStyle name="Normal 2 3 3 6 3 16 2" xfId="32474" xr:uid="{00000000-0005-0000-0000-000043840000}"/>
    <cellStyle name="Normal 2 3 3 6 3 17" xfId="32475" xr:uid="{00000000-0005-0000-0000-000044840000}"/>
    <cellStyle name="Normal 2 3 3 6 3 17 2" xfId="32476" xr:uid="{00000000-0005-0000-0000-000045840000}"/>
    <cellStyle name="Normal 2 3 3 6 3 18" xfId="32477" xr:uid="{00000000-0005-0000-0000-000046840000}"/>
    <cellStyle name="Normal 2 3 3 6 3 18 2" xfId="32478" xr:uid="{00000000-0005-0000-0000-000047840000}"/>
    <cellStyle name="Normal 2 3 3 6 3 19" xfId="32479" xr:uid="{00000000-0005-0000-0000-000048840000}"/>
    <cellStyle name="Normal 2 3 3 6 3 19 2" xfId="32480" xr:uid="{00000000-0005-0000-0000-000049840000}"/>
    <cellStyle name="Normal 2 3 3 6 3 2" xfId="32481" xr:uid="{00000000-0005-0000-0000-00004A840000}"/>
    <cellStyle name="Normal 2 3 3 6 3 2 2" xfId="32482" xr:uid="{00000000-0005-0000-0000-00004B840000}"/>
    <cellStyle name="Normal 2 3 3 6 3 20" xfId="32483" xr:uid="{00000000-0005-0000-0000-00004C840000}"/>
    <cellStyle name="Normal 2 3 3 6 3 20 2" xfId="32484" xr:uid="{00000000-0005-0000-0000-00004D840000}"/>
    <cellStyle name="Normal 2 3 3 6 3 21" xfId="32485" xr:uid="{00000000-0005-0000-0000-00004E840000}"/>
    <cellStyle name="Normal 2 3 3 6 3 21 2" xfId="32486" xr:uid="{00000000-0005-0000-0000-00004F840000}"/>
    <cellStyle name="Normal 2 3 3 6 3 22" xfId="32487" xr:uid="{00000000-0005-0000-0000-000050840000}"/>
    <cellStyle name="Normal 2 3 3 6 3 3" xfId="32488" xr:uid="{00000000-0005-0000-0000-000051840000}"/>
    <cellStyle name="Normal 2 3 3 6 3 3 2" xfId="32489" xr:uid="{00000000-0005-0000-0000-000052840000}"/>
    <cellStyle name="Normal 2 3 3 6 3 4" xfId="32490" xr:uid="{00000000-0005-0000-0000-000053840000}"/>
    <cellStyle name="Normal 2 3 3 6 3 4 2" xfId="32491" xr:uid="{00000000-0005-0000-0000-000054840000}"/>
    <cellStyle name="Normal 2 3 3 6 3 5" xfId="32492" xr:uid="{00000000-0005-0000-0000-000055840000}"/>
    <cellStyle name="Normal 2 3 3 6 3 5 2" xfId="32493" xr:uid="{00000000-0005-0000-0000-000056840000}"/>
    <cellStyle name="Normal 2 3 3 6 3 6" xfId="32494" xr:uid="{00000000-0005-0000-0000-000057840000}"/>
    <cellStyle name="Normal 2 3 3 6 3 6 2" xfId="32495" xr:uid="{00000000-0005-0000-0000-000058840000}"/>
    <cellStyle name="Normal 2 3 3 6 3 7" xfId="32496" xr:uid="{00000000-0005-0000-0000-000059840000}"/>
    <cellStyle name="Normal 2 3 3 6 3 7 2" xfId="32497" xr:uid="{00000000-0005-0000-0000-00005A840000}"/>
    <cellStyle name="Normal 2 3 3 6 3 8" xfId="32498" xr:uid="{00000000-0005-0000-0000-00005B840000}"/>
    <cellStyle name="Normal 2 3 3 6 3 8 2" xfId="32499" xr:uid="{00000000-0005-0000-0000-00005C840000}"/>
    <cellStyle name="Normal 2 3 3 6 3 9" xfId="32500" xr:uid="{00000000-0005-0000-0000-00005D840000}"/>
    <cellStyle name="Normal 2 3 3 6 3 9 2" xfId="32501" xr:uid="{00000000-0005-0000-0000-00005E840000}"/>
    <cellStyle name="Normal 2 3 3 6 4" xfId="32502" xr:uid="{00000000-0005-0000-0000-00005F840000}"/>
    <cellStyle name="Normal 2 3 3 6 4 2" xfId="32503" xr:uid="{00000000-0005-0000-0000-000060840000}"/>
    <cellStyle name="Normal 2 3 3 6 5" xfId="32504" xr:uid="{00000000-0005-0000-0000-000061840000}"/>
    <cellStyle name="Normal 2 3 3 6 5 2" xfId="32505" xr:uid="{00000000-0005-0000-0000-000062840000}"/>
    <cellStyle name="Normal 2 3 3 6 6" xfId="32506" xr:uid="{00000000-0005-0000-0000-000063840000}"/>
    <cellStyle name="Normal 2 3 3 6 6 2" xfId="32507" xr:uid="{00000000-0005-0000-0000-000064840000}"/>
    <cellStyle name="Normal 2 3 3 6 7" xfId="32508" xr:uid="{00000000-0005-0000-0000-000065840000}"/>
    <cellStyle name="Normal 2 3 3 6 7 2" xfId="32509" xr:uid="{00000000-0005-0000-0000-000066840000}"/>
    <cellStyle name="Normal 2 3 3 6 8" xfId="32510" xr:uid="{00000000-0005-0000-0000-000067840000}"/>
    <cellStyle name="Normal 2 3 3 6 8 2" xfId="32511" xr:uid="{00000000-0005-0000-0000-000068840000}"/>
    <cellStyle name="Normal 2 3 3 6 9" xfId="32512" xr:uid="{00000000-0005-0000-0000-000069840000}"/>
    <cellStyle name="Normal 2 3 3 6 9 2" xfId="32513" xr:uid="{00000000-0005-0000-0000-00006A840000}"/>
    <cellStyle name="Normal 2 3 3 7" xfId="32514" xr:uid="{00000000-0005-0000-0000-00006B840000}"/>
    <cellStyle name="Normal 2 3 3 7 10" xfId="32515" xr:uid="{00000000-0005-0000-0000-00006C840000}"/>
    <cellStyle name="Normal 2 3 3 7 10 2" xfId="32516" xr:uid="{00000000-0005-0000-0000-00006D840000}"/>
    <cellStyle name="Normal 2 3 3 7 11" xfId="32517" xr:uid="{00000000-0005-0000-0000-00006E840000}"/>
    <cellStyle name="Normal 2 3 3 7 11 2" xfId="32518" xr:uid="{00000000-0005-0000-0000-00006F840000}"/>
    <cellStyle name="Normal 2 3 3 7 12" xfId="32519" xr:uid="{00000000-0005-0000-0000-000070840000}"/>
    <cellStyle name="Normal 2 3 3 7 12 2" xfId="32520" xr:uid="{00000000-0005-0000-0000-000071840000}"/>
    <cellStyle name="Normal 2 3 3 7 13" xfId="32521" xr:uid="{00000000-0005-0000-0000-000072840000}"/>
    <cellStyle name="Normal 2 3 3 7 13 2" xfId="32522" xr:uid="{00000000-0005-0000-0000-000073840000}"/>
    <cellStyle name="Normal 2 3 3 7 14" xfId="32523" xr:uid="{00000000-0005-0000-0000-000074840000}"/>
    <cellStyle name="Normal 2 3 3 7 14 2" xfId="32524" xr:uid="{00000000-0005-0000-0000-000075840000}"/>
    <cellStyle name="Normal 2 3 3 7 15" xfId="32525" xr:uid="{00000000-0005-0000-0000-000076840000}"/>
    <cellStyle name="Normal 2 3 3 7 15 2" xfId="32526" xr:uid="{00000000-0005-0000-0000-000077840000}"/>
    <cellStyle name="Normal 2 3 3 7 16" xfId="32527" xr:uid="{00000000-0005-0000-0000-000078840000}"/>
    <cellStyle name="Normal 2 3 3 7 16 2" xfId="32528" xr:uid="{00000000-0005-0000-0000-000079840000}"/>
    <cellStyle name="Normal 2 3 3 7 17" xfId="32529" xr:uid="{00000000-0005-0000-0000-00007A840000}"/>
    <cellStyle name="Normal 2 3 3 7 17 2" xfId="32530" xr:uid="{00000000-0005-0000-0000-00007B840000}"/>
    <cellStyle name="Normal 2 3 3 7 18" xfId="32531" xr:uid="{00000000-0005-0000-0000-00007C840000}"/>
    <cellStyle name="Normal 2 3 3 7 18 2" xfId="32532" xr:uid="{00000000-0005-0000-0000-00007D840000}"/>
    <cellStyle name="Normal 2 3 3 7 19" xfId="32533" xr:uid="{00000000-0005-0000-0000-00007E840000}"/>
    <cellStyle name="Normal 2 3 3 7 19 2" xfId="32534" xr:uid="{00000000-0005-0000-0000-00007F840000}"/>
    <cellStyle name="Normal 2 3 3 7 2" xfId="32535" xr:uid="{00000000-0005-0000-0000-000080840000}"/>
    <cellStyle name="Normal 2 3 3 7 2 2" xfId="32536" xr:uid="{00000000-0005-0000-0000-000081840000}"/>
    <cellStyle name="Normal 2 3 3 7 20" xfId="32537" xr:uid="{00000000-0005-0000-0000-000082840000}"/>
    <cellStyle name="Normal 2 3 3 7 20 2" xfId="32538" xr:uid="{00000000-0005-0000-0000-000083840000}"/>
    <cellStyle name="Normal 2 3 3 7 21" xfId="32539" xr:uid="{00000000-0005-0000-0000-000084840000}"/>
    <cellStyle name="Normal 2 3 3 7 21 2" xfId="32540" xr:uid="{00000000-0005-0000-0000-000085840000}"/>
    <cellStyle name="Normal 2 3 3 7 22" xfId="32541" xr:uid="{00000000-0005-0000-0000-000086840000}"/>
    <cellStyle name="Normal 2 3 3 7 3" xfId="32542" xr:uid="{00000000-0005-0000-0000-000087840000}"/>
    <cellStyle name="Normal 2 3 3 7 3 2" xfId="32543" xr:uid="{00000000-0005-0000-0000-000088840000}"/>
    <cellStyle name="Normal 2 3 3 7 4" xfId="32544" xr:uid="{00000000-0005-0000-0000-000089840000}"/>
    <cellStyle name="Normal 2 3 3 7 4 2" xfId="32545" xr:uid="{00000000-0005-0000-0000-00008A840000}"/>
    <cellStyle name="Normal 2 3 3 7 5" xfId="32546" xr:uid="{00000000-0005-0000-0000-00008B840000}"/>
    <cellStyle name="Normal 2 3 3 7 5 2" xfId="32547" xr:uid="{00000000-0005-0000-0000-00008C840000}"/>
    <cellStyle name="Normal 2 3 3 7 6" xfId="32548" xr:uid="{00000000-0005-0000-0000-00008D840000}"/>
    <cellStyle name="Normal 2 3 3 7 6 2" xfId="32549" xr:uid="{00000000-0005-0000-0000-00008E840000}"/>
    <cellStyle name="Normal 2 3 3 7 7" xfId="32550" xr:uid="{00000000-0005-0000-0000-00008F840000}"/>
    <cellStyle name="Normal 2 3 3 7 7 2" xfId="32551" xr:uid="{00000000-0005-0000-0000-000090840000}"/>
    <cellStyle name="Normal 2 3 3 7 8" xfId="32552" xr:uid="{00000000-0005-0000-0000-000091840000}"/>
    <cellStyle name="Normal 2 3 3 7 8 2" xfId="32553" xr:uid="{00000000-0005-0000-0000-000092840000}"/>
    <cellStyle name="Normal 2 3 3 7 9" xfId="32554" xr:uid="{00000000-0005-0000-0000-000093840000}"/>
    <cellStyle name="Normal 2 3 3 7 9 2" xfId="32555" xr:uid="{00000000-0005-0000-0000-000094840000}"/>
    <cellStyle name="Normal 2 3 3 8" xfId="32556" xr:uid="{00000000-0005-0000-0000-000095840000}"/>
    <cellStyle name="Normal 2 3 3 8 10" xfId="32557" xr:uid="{00000000-0005-0000-0000-000096840000}"/>
    <cellStyle name="Normal 2 3 3 8 10 2" xfId="32558" xr:uid="{00000000-0005-0000-0000-000097840000}"/>
    <cellStyle name="Normal 2 3 3 8 11" xfId="32559" xr:uid="{00000000-0005-0000-0000-000098840000}"/>
    <cellStyle name="Normal 2 3 3 8 11 2" xfId="32560" xr:uid="{00000000-0005-0000-0000-000099840000}"/>
    <cellStyle name="Normal 2 3 3 8 12" xfId="32561" xr:uid="{00000000-0005-0000-0000-00009A840000}"/>
    <cellStyle name="Normal 2 3 3 8 12 2" xfId="32562" xr:uid="{00000000-0005-0000-0000-00009B840000}"/>
    <cellStyle name="Normal 2 3 3 8 13" xfId="32563" xr:uid="{00000000-0005-0000-0000-00009C840000}"/>
    <cellStyle name="Normal 2 3 3 8 13 2" xfId="32564" xr:uid="{00000000-0005-0000-0000-00009D840000}"/>
    <cellStyle name="Normal 2 3 3 8 14" xfId="32565" xr:uid="{00000000-0005-0000-0000-00009E840000}"/>
    <cellStyle name="Normal 2 3 3 8 14 2" xfId="32566" xr:uid="{00000000-0005-0000-0000-00009F840000}"/>
    <cellStyle name="Normal 2 3 3 8 15" xfId="32567" xr:uid="{00000000-0005-0000-0000-0000A0840000}"/>
    <cellStyle name="Normal 2 3 3 8 15 2" xfId="32568" xr:uid="{00000000-0005-0000-0000-0000A1840000}"/>
    <cellStyle name="Normal 2 3 3 8 16" xfId="32569" xr:uid="{00000000-0005-0000-0000-0000A2840000}"/>
    <cellStyle name="Normal 2 3 3 8 16 2" xfId="32570" xr:uid="{00000000-0005-0000-0000-0000A3840000}"/>
    <cellStyle name="Normal 2 3 3 8 17" xfId="32571" xr:uid="{00000000-0005-0000-0000-0000A4840000}"/>
    <cellStyle name="Normal 2 3 3 8 17 2" xfId="32572" xr:uid="{00000000-0005-0000-0000-0000A5840000}"/>
    <cellStyle name="Normal 2 3 3 8 18" xfId="32573" xr:uid="{00000000-0005-0000-0000-0000A6840000}"/>
    <cellStyle name="Normal 2 3 3 8 18 2" xfId="32574" xr:uid="{00000000-0005-0000-0000-0000A7840000}"/>
    <cellStyle name="Normal 2 3 3 8 19" xfId="32575" xr:uid="{00000000-0005-0000-0000-0000A8840000}"/>
    <cellStyle name="Normal 2 3 3 8 19 2" xfId="32576" xr:uid="{00000000-0005-0000-0000-0000A9840000}"/>
    <cellStyle name="Normal 2 3 3 8 2" xfId="32577" xr:uid="{00000000-0005-0000-0000-0000AA840000}"/>
    <cellStyle name="Normal 2 3 3 8 2 2" xfId="32578" xr:uid="{00000000-0005-0000-0000-0000AB840000}"/>
    <cellStyle name="Normal 2 3 3 8 20" xfId="32579" xr:uid="{00000000-0005-0000-0000-0000AC840000}"/>
    <cellStyle name="Normal 2 3 3 8 20 2" xfId="32580" xr:uid="{00000000-0005-0000-0000-0000AD840000}"/>
    <cellStyle name="Normal 2 3 3 8 21" xfId="32581" xr:uid="{00000000-0005-0000-0000-0000AE840000}"/>
    <cellStyle name="Normal 2 3 3 8 21 2" xfId="32582" xr:uid="{00000000-0005-0000-0000-0000AF840000}"/>
    <cellStyle name="Normal 2 3 3 8 22" xfId="32583" xr:uid="{00000000-0005-0000-0000-0000B0840000}"/>
    <cellStyle name="Normal 2 3 3 8 3" xfId="32584" xr:uid="{00000000-0005-0000-0000-0000B1840000}"/>
    <cellStyle name="Normal 2 3 3 8 3 2" xfId="32585" xr:uid="{00000000-0005-0000-0000-0000B2840000}"/>
    <cellStyle name="Normal 2 3 3 8 4" xfId="32586" xr:uid="{00000000-0005-0000-0000-0000B3840000}"/>
    <cellStyle name="Normal 2 3 3 8 4 2" xfId="32587" xr:uid="{00000000-0005-0000-0000-0000B4840000}"/>
    <cellStyle name="Normal 2 3 3 8 5" xfId="32588" xr:uid="{00000000-0005-0000-0000-0000B5840000}"/>
    <cellStyle name="Normal 2 3 3 8 5 2" xfId="32589" xr:uid="{00000000-0005-0000-0000-0000B6840000}"/>
    <cellStyle name="Normal 2 3 3 8 6" xfId="32590" xr:uid="{00000000-0005-0000-0000-0000B7840000}"/>
    <cellStyle name="Normal 2 3 3 8 6 2" xfId="32591" xr:uid="{00000000-0005-0000-0000-0000B8840000}"/>
    <cellStyle name="Normal 2 3 3 8 7" xfId="32592" xr:uid="{00000000-0005-0000-0000-0000B9840000}"/>
    <cellStyle name="Normal 2 3 3 8 7 2" xfId="32593" xr:uid="{00000000-0005-0000-0000-0000BA840000}"/>
    <cellStyle name="Normal 2 3 3 8 8" xfId="32594" xr:uid="{00000000-0005-0000-0000-0000BB840000}"/>
    <cellStyle name="Normal 2 3 3 8 8 2" xfId="32595" xr:uid="{00000000-0005-0000-0000-0000BC840000}"/>
    <cellStyle name="Normal 2 3 3 8 9" xfId="32596" xr:uid="{00000000-0005-0000-0000-0000BD840000}"/>
    <cellStyle name="Normal 2 3 3 8 9 2" xfId="32597" xr:uid="{00000000-0005-0000-0000-0000BE840000}"/>
    <cellStyle name="Normal 2 3 3 9" xfId="32598" xr:uid="{00000000-0005-0000-0000-0000BF840000}"/>
    <cellStyle name="Normal 2 3 3 9 2" xfId="32599" xr:uid="{00000000-0005-0000-0000-0000C0840000}"/>
    <cellStyle name="Normal 2 3 30" xfId="32600" xr:uid="{00000000-0005-0000-0000-0000C1840000}"/>
    <cellStyle name="Normal 2 3 30 2" xfId="32601" xr:uid="{00000000-0005-0000-0000-0000C2840000}"/>
    <cellStyle name="Normal 2 3 31" xfId="32602" xr:uid="{00000000-0005-0000-0000-0000C3840000}"/>
    <cellStyle name="Normal 2 3 31 2" xfId="32603" xr:uid="{00000000-0005-0000-0000-0000C4840000}"/>
    <cellStyle name="Normal 2 3 32" xfId="32604" xr:uid="{00000000-0005-0000-0000-0000C5840000}"/>
    <cellStyle name="Normal 2 3 32 2" xfId="32605" xr:uid="{00000000-0005-0000-0000-0000C6840000}"/>
    <cellStyle name="Normal 2 3 33" xfId="32606" xr:uid="{00000000-0005-0000-0000-0000C7840000}"/>
    <cellStyle name="Normal 2 3 4" xfId="32607" xr:uid="{00000000-0005-0000-0000-0000C8840000}"/>
    <cellStyle name="Normal 2 3 4 10" xfId="32608" xr:uid="{00000000-0005-0000-0000-0000C9840000}"/>
    <cellStyle name="Normal 2 3 4 10 2" xfId="32609" xr:uid="{00000000-0005-0000-0000-0000CA840000}"/>
    <cellStyle name="Normal 2 3 4 11" xfId="32610" xr:uid="{00000000-0005-0000-0000-0000CB840000}"/>
    <cellStyle name="Normal 2 3 4 11 2" xfId="32611" xr:uid="{00000000-0005-0000-0000-0000CC840000}"/>
    <cellStyle name="Normal 2 3 4 12" xfId="32612" xr:uid="{00000000-0005-0000-0000-0000CD840000}"/>
    <cellStyle name="Normal 2 3 4 12 2" xfId="32613" xr:uid="{00000000-0005-0000-0000-0000CE840000}"/>
    <cellStyle name="Normal 2 3 4 13" xfId="32614" xr:uid="{00000000-0005-0000-0000-0000CF840000}"/>
    <cellStyle name="Normal 2 3 4 13 2" xfId="32615" xr:uid="{00000000-0005-0000-0000-0000D0840000}"/>
    <cellStyle name="Normal 2 3 4 14" xfId="32616" xr:uid="{00000000-0005-0000-0000-0000D1840000}"/>
    <cellStyle name="Normal 2 3 4 14 2" xfId="32617" xr:uid="{00000000-0005-0000-0000-0000D2840000}"/>
    <cellStyle name="Normal 2 3 4 15" xfId="32618" xr:uid="{00000000-0005-0000-0000-0000D3840000}"/>
    <cellStyle name="Normal 2 3 4 15 2" xfId="32619" xr:uid="{00000000-0005-0000-0000-0000D4840000}"/>
    <cellStyle name="Normal 2 3 4 16" xfId="32620" xr:uid="{00000000-0005-0000-0000-0000D5840000}"/>
    <cellStyle name="Normal 2 3 4 16 2" xfId="32621" xr:uid="{00000000-0005-0000-0000-0000D6840000}"/>
    <cellStyle name="Normal 2 3 4 17" xfId="32622" xr:uid="{00000000-0005-0000-0000-0000D7840000}"/>
    <cellStyle name="Normal 2 3 4 17 2" xfId="32623" xr:uid="{00000000-0005-0000-0000-0000D8840000}"/>
    <cellStyle name="Normal 2 3 4 18" xfId="32624" xr:uid="{00000000-0005-0000-0000-0000D9840000}"/>
    <cellStyle name="Normal 2 3 4 18 2" xfId="32625" xr:uid="{00000000-0005-0000-0000-0000DA840000}"/>
    <cellStyle name="Normal 2 3 4 19" xfId="32626" xr:uid="{00000000-0005-0000-0000-0000DB840000}"/>
    <cellStyle name="Normal 2 3 4 19 2" xfId="32627" xr:uid="{00000000-0005-0000-0000-0000DC840000}"/>
    <cellStyle name="Normal 2 3 4 2" xfId="32628" xr:uid="{00000000-0005-0000-0000-0000DD840000}"/>
    <cellStyle name="Normal 2 3 4 2 10" xfId="32629" xr:uid="{00000000-0005-0000-0000-0000DE840000}"/>
    <cellStyle name="Normal 2 3 4 2 10 2" xfId="32630" xr:uid="{00000000-0005-0000-0000-0000DF840000}"/>
    <cellStyle name="Normal 2 3 4 2 11" xfId="32631" xr:uid="{00000000-0005-0000-0000-0000E0840000}"/>
    <cellStyle name="Normal 2 3 4 2 11 2" xfId="32632" xr:uid="{00000000-0005-0000-0000-0000E1840000}"/>
    <cellStyle name="Normal 2 3 4 2 12" xfId="32633" xr:uid="{00000000-0005-0000-0000-0000E2840000}"/>
    <cellStyle name="Normal 2 3 4 2 12 2" xfId="32634" xr:uid="{00000000-0005-0000-0000-0000E3840000}"/>
    <cellStyle name="Normal 2 3 4 2 13" xfId="32635" xr:uid="{00000000-0005-0000-0000-0000E4840000}"/>
    <cellStyle name="Normal 2 3 4 2 13 2" xfId="32636" xr:uid="{00000000-0005-0000-0000-0000E5840000}"/>
    <cellStyle name="Normal 2 3 4 2 14" xfId="32637" xr:uid="{00000000-0005-0000-0000-0000E6840000}"/>
    <cellStyle name="Normal 2 3 4 2 14 2" xfId="32638" xr:uid="{00000000-0005-0000-0000-0000E7840000}"/>
    <cellStyle name="Normal 2 3 4 2 15" xfId="32639" xr:uid="{00000000-0005-0000-0000-0000E8840000}"/>
    <cellStyle name="Normal 2 3 4 2 15 2" xfId="32640" xr:uid="{00000000-0005-0000-0000-0000E9840000}"/>
    <cellStyle name="Normal 2 3 4 2 16" xfId="32641" xr:uid="{00000000-0005-0000-0000-0000EA840000}"/>
    <cellStyle name="Normal 2 3 4 2 16 2" xfId="32642" xr:uid="{00000000-0005-0000-0000-0000EB840000}"/>
    <cellStyle name="Normal 2 3 4 2 17" xfId="32643" xr:uid="{00000000-0005-0000-0000-0000EC840000}"/>
    <cellStyle name="Normal 2 3 4 2 17 2" xfId="32644" xr:uid="{00000000-0005-0000-0000-0000ED840000}"/>
    <cellStyle name="Normal 2 3 4 2 18" xfId="32645" xr:uid="{00000000-0005-0000-0000-0000EE840000}"/>
    <cellStyle name="Normal 2 3 4 2 18 2" xfId="32646" xr:uid="{00000000-0005-0000-0000-0000EF840000}"/>
    <cellStyle name="Normal 2 3 4 2 19" xfId="32647" xr:uid="{00000000-0005-0000-0000-0000F0840000}"/>
    <cellStyle name="Normal 2 3 4 2 19 2" xfId="32648" xr:uid="{00000000-0005-0000-0000-0000F1840000}"/>
    <cellStyle name="Normal 2 3 4 2 2" xfId="32649" xr:uid="{00000000-0005-0000-0000-0000F2840000}"/>
    <cellStyle name="Normal 2 3 4 2 2 10" xfId="32650" xr:uid="{00000000-0005-0000-0000-0000F3840000}"/>
    <cellStyle name="Normal 2 3 4 2 2 10 2" xfId="32651" xr:uid="{00000000-0005-0000-0000-0000F4840000}"/>
    <cellStyle name="Normal 2 3 4 2 2 11" xfId="32652" xr:uid="{00000000-0005-0000-0000-0000F5840000}"/>
    <cellStyle name="Normal 2 3 4 2 2 11 2" xfId="32653" xr:uid="{00000000-0005-0000-0000-0000F6840000}"/>
    <cellStyle name="Normal 2 3 4 2 2 12" xfId="32654" xr:uid="{00000000-0005-0000-0000-0000F7840000}"/>
    <cellStyle name="Normal 2 3 4 2 2 12 2" xfId="32655" xr:uid="{00000000-0005-0000-0000-0000F8840000}"/>
    <cellStyle name="Normal 2 3 4 2 2 13" xfId="32656" xr:uid="{00000000-0005-0000-0000-0000F9840000}"/>
    <cellStyle name="Normal 2 3 4 2 2 13 2" xfId="32657" xr:uid="{00000000-0005-0000-0000-0000FA840000}"/>
    <cellStyle name="Normal 2 3 4 2 2 14" xfId="32658" xr:uid="{00000000-0005-0000-0000-0000FB840000}"/>
    <cellStyle name="Normal 2 3 4 2 2 14 2" xfId="32659" xr:uid="{00000000-0005-0000-0000-0000FC840000}"/>
    <cellStyle name="Normal 2 3 4 2 2 15" xfId="32660" xr:uid="{00000000-0005-0000-0000-0000FD840000}"/>
    <cellStyle name="Normal 2 3 4 2 2 15 2" xfId="32661" xr:uid="{00000000-0005-0000-0000-0000FE840000}"/>
    <cellStyle name="Normal 2 3 4 2 2 16" xfId="32662" xr:uid="{00000000-0005-0000-0000-0000FF840000}"/>
    <cellStyle name="Normal 2 3 4 2 2 16 2" xfId="32663" xr:uid="{00000000-0005-0000-0000-000000850000}"/>
    <cellStyle name="Normal 2 3 4 2 2 17" xfId="32664" xr:uid="{00000000-0005-0000-0000-000001850000}"/>
    <cellStyle name="Normal 2 3 4 2 2 17 2" xfId="32665" xr:uid="{00000000-0005-0000-0000-000002850000}"/>
    <cellStyle name="Normal 2 3 4 2 2 18" xfId="32666" xr:uid="{00000000-0005-0000-0000-000003850000}"/>
    <cellStyle name="Normal 2 3 4 2 2 18 2" xfId="32667" xr:uid="{00000000-0005-0000-0000-000004850000}"/>
    <cellStyle name="Normal 2 3 4 2 2 19" xfId="32668" xr:uid="{00000000-0005-0000-0000-000005850000}"/>
    <cellStyle name="Normal 2 3 4 2 2 19 2" xfId="32669" xr:uid="{00000000-0005-0000-0000-000006850000}"/>
    <cellStyle name="Normal 2 3 4 2 2 2" xfId="32670" xr:uid="{00000000-0005-0000-0000-000007850000}"/>
    <cellStyle name="Normal 2 3 4 2 2 2 10" xfId="32671" xr:uid="{00000000-0005-0000-0000-000008850000}"/>
    <cellStyle name="Normal 2 3 4 2 2 2 10 2" xfId="32672" xr:uid="{00000000-0005-0000-0000-000009850000}"/>
    <cellStyle name="Normal 2 3 4 2 2 2 11" xfId="32673" xr:uid="{00000000-0005-0000-0000-00000A850000}"/>
    <cellStyle name="Normal 2 3 4 2 2 2 11 2" xfId="32674" xr:uid="{00000000-0005-0000-0000-00000B850000}"/>
    <cellStyle name="Normal 2 3 4 2 2 2 12" xfId="32675" xr:uid="{00000000-0005-0000-0000-00000C850000}"/>
    <cellStyle name="Normal 2 3 4 2 2 2 12 2" xfId="32676" xr:uid="{00000000-0005-0000-0000-00000D850000}"/>
    <cellStyle name="Normal 2 3 4 2 2 2 13" xfId="32677" xr:uid="{00000000-0005-0000-0000-00000E850000}"/>
    <cellStyle name="Normal 2 3 4 2 2 2 13 2" xfId="32678" xr:uid="{00000000-0005-0000-0000-00000F850000}"/>
    <cellStyle name="Normal 2 3 4 2 2 2 14" xfId="32679" xr:uid="{00000000-0005-0000-0000-000010850000}"/>
    <cellStyle name="Normal 2 3 4 2 2 2 14 2" xfId="32680" xr:uid="{00000000-0005-0000-0000-000011850000}"/>
    <cellStyle name="Normal 2 3 4 2 2 2 15" xfId="32681" xr:uid="{00000000-0005-0000-0000-000012850000}"/>
    <cellStyle name="Normal 2 3 4 2 2 2 15 2" xfId="32682" xr:uid="{00000000-0005-0000-0000-000013850000}"/>
    <cellStyle name="Normal 2 3 4 2 2 2 16" xfId="32683" xr:uid="{00000000-0005-0000-0000-000014850000}"/>
    <cellStyle name="Normal 2 3 4 2 2 2 16 2" xfId="32684" xr:uid="{00000000-0005-0000-0000-000015850000}"/>
    <cellStyle name="Normal 2 3 4 2 2 2 17" xfId="32685" xr:uid="{00000000-0005-0000-0000-000016850000}"/>
    <cellStyle name="Normal 2 3 4 2 2 2 17 2" xfId="32686" xr:uid="{00000000-0005-0000-0000-000017850000}"/>
    <cellStyle name="Normal 2 3 4 2 2 2 18" xfId="32687" xr:uid="{00000000-0005-0000-0000-000018850000}"/>
    <cellStyle name="Normal 2 3 4 2 2 2 18 2" xfId="32688" xr:uid="{00000000-0005-0000-0000-000019850000}"/>
    <cellStyle name="Normal 2 3 4 2 2 2 19" xfId="32689" xr:uid="{00000000-0005-0000-0000-00001A850000}"/>
    <cellStyle name="Normal 2 3 4 2 2 2 19 2" xfId="32690" xr:uid="{00000000-0005-0000-0000-00001B850000}"/>
    <cellStyle name="Normal 2 3 4 2 2 2 2" xfId="32691" xr:uid="{00000000-0005-0000-0000-00001C850000}"/>
    <cellStyle name="Normal 2 3 4 2 2 2 2 2" xfId="32692" xr:uid="{00000000-0005-0000-0000-00001D850000}"/>
    <cellStyle name="Normal 2 3 4 2 2 2 20" xfId="32693" xr:uid="{00000000-0005-0000-0000-00001E850000}"/>
    <cellStyle name="Normal 2 3 4 2 2 2 20 2" xfId="32694" xr:uid="{00000000-0005-0000-0000-00001F850000}"/>
    <cellStyle name="Normal 2 3 4 2 2 2 21" xfId="32695" xr:uid="{00000000-0005-0000-0000-000020850000}"/>
    <cellStyle name="Normal 2 3 4 2 2 2 21 2" xfId="32696" xr:uid="{00000000-0005-0000-0000-000021850000}"/>
    <cellStyle name="Normal 2 3 4 2 2 2 22" xfId="32697" xr:uid="{00000000-0005-0000-0000-000022850000}"/>
    <cellStyle name="Normal 2 3 4 2 2 2 3" xfId="32698" xr:uid="{00000000-0005-0000-0000-000023850000}"/>
    <cellStyle name="Normal 2 3 4 2 2 2 3 2" xfId="32699" xr:uid="{00000000-0005-0000-0000-000024850000}"/>
    <cellStyle name="Normal 2 3 4 2 2 2 4" xfId="32700" xr:uid="{00000000-0005-0000-0000-000025850000}"/>
    <cellStyle name="Normal 2 3 4 2 2 2 4 2" xfId="32701" xr:uid="{00000000-0005-0000-0000-000026850000}"/>
    <cellStyle name="Normal 2 3 4 2 2 2 5" xfId="32702" xr:uid="{00000000-0005-0000-0000-000027850000}"/>
    <cellStyle name="Normal 2 3 4 2 2 2 5 2" xfId="32703" xr:uid="{00000000-0005-0000-0000-000028850000}"/>
    <cellStyle name="Normal 2 3 4 2 2 2 6" xfId="32704" xr:uid="{00000000-0005-0000-0000-000029850000}"/>
    <cellStyle name="Normal 2 3 4 2 2 2 6 2" xfId="32705" xr:uid="{00000000-0005-0000-0000-00002A850000}"/>
    <cellStyle name="Normal 2 3 4 2 2 2 7" xfId="32706" xr:uid="{00000000-0005-0000-0000-00002B850000}"/>
    <cellStyle name="Normal 2 3 4 2 2 2 7 2" xfId="32707" xr:uid="{00000000-0005-0000-0000-00002C850000}"/>
    <cellStyle name="Normal 2 3 4 2 2 2 8" xfId="32708" xr:uid="{00000000-0005-0000-0000-00002D850000}"/>
    <cellStyle name="Normal 2 3 4 2 2 2 8 2" xfId="32709" xr:uid="{00000000-0005-0000-0000-00002E850000}"/>
    <cellStyle name="Normal 2 3 4 2 2 2 9" xfId="32710" xr:uid="{00000000-0005-0000-0000-00002F850000}"/>
    <cellStyle name="Normal 2 3 4 2 2 2 9 2" xfId="32711" xr:uid="{00000000-0005-0000-0000-000030850000}"/>
    <cellStyle name="Normal 2 3 4 2 2 20" xfId="32712" xr:uid="{00000000-0005-0000-0000-000031850000}"/>
    <cellStyle name="Normal 2 3 4 2 2 20 2" xfId="32713" xr:uid="{00000000-0005-0000-0000-000032850000}"/>
    <cellStyle name="Normal 2 3 4 2 2 21" xfId="32714" xr:uid="{00000000-0005-0000-0000-000033850000}"/>
    <cellStyle name="Normal 2 3 4 2 2 21 2" xfId="32715" xr:uid="{00000000-0005-0000-0000-000034850000}"/>
    <cellStyle name="Normal 2 3 4 2 2 22" xfId="32716" xr:uid="{00000000-0005-0000-0000-000035850000}"/>
    <cellStyle name="Normal 2 3 4 2 2 22 2" xfId="32717" xr:uid="{00000000-0005-0000-0000-000036850000}"/>
    <cellStyle name="Normal 2 3 4 2 2 23" xfId="32718" xr:uid="{00000000-0005-0000-0000-000037850000}"/>
    <cellStyle name="Normal 2 3 4 2 2 23 2" xfId="32719" xr:uid="{00000000-0005-0000-0000-000038850000}"/>
    <cellStyle name="Normal 2 3 4 2 2 24" xfId="32720" xr:uid="{00000000-0005-0000-0000-000039850000}"/>
    <cellStyle name="Normal 2 3 4 2 2 3" xfId="32721" xr:uid="{00000000-0005-0000-0000-00003A850000}"/>
    <cellStyle name="Normal 2 3 4 2 2 3 10" xfId="32722" xr:uid="{00000000-0005-0000-0000-00003B850000}"/>
    <cellStyle name="Normal 2 3 4 2 2 3 10 2" xfId="32723" xr:uid="{00000000-0005-0000-0000-00003C850000}"/>
    <cellStyle name="Normal 2 3 4 2 2 3 11" xfId="32724" xr:uid="{00000000-0005-0000-0000-00003D850000}"/>
    <cellStyle name="Normal 2 3 4 2 2 3 11 2" xfId="32725" xr:uid="{00000000-0005-0000-0000-00003E850000}"/>
    <cellStyle name="Normal 2 3 4 2 2 3 12" xfId="32726" xr:uid="{00000000-0005-0000-0000-00003F850000}"/>
    <cellStyle name="Normal 2 3 4 2 2 3 12 2" xfId="32727" xr:uid="{00000000-0005-0000-0000-000040850000}"/>
    <cellStyle name="Normal 2 3 4 2 2 3 13" xfId="32728" xr:uid="{00000000-0005-0000-0000-000041850000}"/>
    <cellStyle name="Normal 2 3 4 2 2 3 13 2" xfId="32729" xr:uid="{00000000-0005-0000-0000-000042850000}"/>
    <cellStyle name="Normal 2 3 4 2 2 3 14" xfId="32730" xr:uid="{00000000-0005-0000-0000-000043850000}"/>
    <cellStyle name="Normal 2 3 4 2 2 3 14 2" xfId="32731" xr:uid="{00000000-0005-0000-0000-000044850000}"/>
    <cellStyle name="Normal 2 3 4 2 2 3 15" xfId="32732" xr:uid="{00000000-0005-0000-0000-000045850000}"/>
    <cellStyle name="Normal 2 3 4 2 2 3 15 2" xfId="32733" xr:uid="{00000000-0005-0000-0000-000046850000}"/>
    <cellStyle name="Normal 2 3 4 2 2 3 16" xfId="32734" xr:uid="{00000000-0005-0000-0000-000047850000}"/>
    <cellStyle name="Normal 2 3 4 2 2 3 16 2" xfId="32735" xr:uid="{00000000-0005-0000-0000-000048850000}"/>
    <cellStyle name="Normal 2 3 4 2 2 3 17" xfId="32736" xr:uid="{00000000-0005-0000-0000-000049850000}"/>
    <cellStyle name="Normal 2 3 4 2 2 3 17 2" xfId="32737" xr:uid="{00000000-0005-0000-0000-00004A850000}"/>
    <cellStyle name="Normal 2 3 4 2 2 3 18" xfId="32738" xr:uid="{00000000-0005-0000-0000-00004B850000}"/>
    <cellStyle name="Normal 2 3 4 2 2 3 18 2" xfId="32739" xr:uid="{00000000-0005-0000-0000-00004C850000}"/>
    <cellStyle name="Normal 2 3 4 2 2 3 19" xfId="32740" xr:uid="{00000000-0005-0000-0000-00004D850000}"/>
    <cellStyle name="Normal 2 3 4 2 2 3 19 2" xfId="32741" xr:uid="{00000000-0005-0000-0000-00004E850000}"/>
    <cellStyle name="Normal 2 3 4 2 2 3 2" xfId="32742" xr:uid="{00000000-0005-0000-0000-00004F850000}"/>
    <cellStyle name="Normal 2 3 4 2 2 3 2 2" xfId="32743" xr:uid="{00000000-0005-0000-0000-000050850000}"/>
    <cellStyle name="Normal 2 3 4 2 2 3 20" xfId="32744" xr:uid="{00000000-0005-0000-0000-000051850000}"/>
    <cellStyle name="Normal 2 3 4 2 2 3 20 2" xfId="32745" xr:uid="{00000000-0005-0000-0000-000052850000}"/>
    <cellStyle name="Normal 2 3 4 2 2 3 21" xfId="32746" xr:uid="{00000000-0005-0000-0000-000053850000}"/>
    <cellStyle name="Normal 2 3 4 2 2 3 21 2" xfId="32747" xr:uid="{00000000-0005-0000-0000-000054850000}"/>
    <cellStyle name="Normal 2 3 4 2 2 3 22" xfId="32748" xr:uid="{00000000-0005-0000-0000-000055850000}"/>
    <cellStyle name="Normal 2 3 4 2 2 3 3" xfId="32749" xr:uid="{00000000-0005-0000-0000-000056850000}"/>
    <cellStyle name="Normal 2 3 4 2 2 3 3 2" xfId="32750" xr:uid="{00000000-0005-0000-0000-000057850000}"/>
    <cellStyle name="Normal 2 3 4 2 2 3 4" xfId="32751" xr:uid="{00000000-0005-0000-0000-000058850000}"/>
    <cellStyle name="Normal 2 3 4 2 2 3 4 2" xfId="32752" xr:uid="{00000000-0005-0000-0000-000059850000}"/>
    <cellStyle name="Normal 2 3 4 2 2 3 5" xfId="32753" xr:uid="{00000000-0005-0000-0000-00005A850000}"/>
    <cellStyle name="Normal 2 3 4 2 2 3 5 2" xfId="32754" xr:uid="{00000000-0005-0000-0000-00005B850000}"/>
    <cellStyle name="Normal 2 3 4 2 2 3 6" xfId="32755" xr:uid="{00000000-0005-0000-0000-00005C850000}"/>
    <cellStyle name="Normal 2 3 4 2 2 3 6 2" xfId="32756" xr:uid="{00000000-0005-0000-0000-00005D850000}"/>
    <cellStyle name="Normal 2 3 4 2 2 3 7" xfId="32757" xr:uid="{00000000-0005-0000-0000-00005E850000}"/>
    <cellStyle name="Normal 2 3 4 2 2 3 7 2" xfId="32758" xr:uid="{00000000-0005-0000-0000-00005F850000}"/>
    <cellStyle name="Normal 2 3 4 2 2 3 8" xfId="32759" xr:uid="{00000000-0005-0000-0000-000060850000}"/>
    <cellStyle name="Normal 2 3 4 2 2 3 8 2" xfId="32760" xr:uid="{00000000-0005-0000-0000-000061850000}"/>
    <cellStyle name="Normal 2 3 4 2 2 3 9" xfId="32761" xr:uid="{00000000-0005-0000-0000-000062850000}"/>
    <cellStyle name="Normal 2 3 4 2 2 3 9 2" xfId="32762" xr:uid="{00000000-0005-0000-0000-000063850000}"/>
    <cellStyle name="Normal 2 3 4 2 2 4" xfId="32763" xr:uid="{00000000-0005-0000-0000-000064850000}"/>
    <cellStyle name="Normal 2 3 4 2 2 4 2" xfId="32764" xr:uid="{00000000-0005-0000-0000-000065850000}"/>
    <cellStyle name="Normal 2 3 4 2 2 5" xfId="32765" xr:uid="{00000000-0005-0000-0000-000066850000}"/>
    <cellStyle name="Normal 2 3 4 2 2 5 2" xfId="32766" xr:uid="{00000000-0005-0000-0000-000067850000}"/>
    <cellStyle name="Normal 2 3 4 2 2 6" xfId="32767" xr:uid="{00000000-0005-0000-0000-000068850000}"/>
    <cellStyle name="Normal 2 3 4 2 2 6 2" xfId="32768" xr:uid="{00000000-0005-0000-0000-000069850000}"/>
    <cellStyle name="Normal 2 3 4 2 2 7" xfId="32769" xr:uid="{00000000-0005-0000-0000-00006A850000}"/>
    <cellStyle name="Normal 2 3 4 2 2 7 2" xfId="32770" xr:uid="{00000000-0005-0000-0000-00006B850000}"/>
    <cellStyle name="Normal 2 3 4 2 2 8" xfId="32771" xr:uid="{00000000-0005-0000-0000-00006C850000}"/>
    <cellStyle name="Normal 2 3 4 2 2 8 2" xfId="32772" xr:uid="{00000000-0005-0000-0000-00006D850000}"/>
    <cellStyle name="Normal 2 3 4 2 2 9" xfId="32773" xr:uid="{00000000-0005-0000-0000-00006E850000}"/>
    <cellStyle name="Normal 2 3 4 2 2 9 2" xfId="32774" xr:uid="{00000000-0005-0000-0000-00006F850000}"/>
    <cellStyle name="Normal 2 3 4 2 20" xfId="32775" xr:uid="{00000000-0005-0000-0000-000070850000}"/>
    <cellStyle name="Normal 2 3 4 2 20 2" xfId="32776" xr:uid="{00000000-0005-0000-0000-000071850000}"/>
    <cellStyle name="Normal 2 3 4 2 21" xfId="32777" xr:uid="{00000000-0005-0000-0000-000072850000}"/>
    <cellStyle name="Normal 2 3 4 2 21 2" xfId="32778" xr:uid="{00000000-0005-0000-0000-000073850000}"/>
    <cellStyle name="Normal 2 3 4 2 22" xfId="32779" xr:uid="{00000000-0005-0000-0000-000074850000}"/>
    <cellStyle name="Normal 2 3 4 2 22 2" xfId="32780" xr:uid="{00000000-0005-0000-0000-000075850000}"/>
    <cellStyle name="Normal 2 3 4 2 23" xfId="32781" xr:uid="{00000000-0005-0000-0000-000076850000}"/>
    <cellStyle name="Normal 2 3 4 2 23 2" xfId="32782" xr:uid="{00000000-0005-0000-0000-000077850000}"/>
    <cellStyle name="Normal 2 3 4 2 24" xfId="32783" xr:uid="{00000000-0005-0000-0000-000078850000}"/>
    <cellStyle name="Normal 2 3 4 2 24 2" xfId="32784" xr:uid="{00000000-0005-0000-0000-000079850000}"/>
    <cellStyle name="Normal 2 3 4 2 25" xfId="32785" xr:uid="{00000000-0005-0000-0000-00007A850000}"/>
    <cellStyle name="Normal 2 3 4 2 25 2" xfId="32786" xr:uid="{00000000-0005-0000-0000-00007B850000}"/>
    <cellStyle name="Normal 2 3 4 2 26" xfId="32787" xr:uid="{00000000-0005-0000-0000-00007C850000}"/>
    <cellStyle name="Normal 2 3 4 2 26 2" xfId="32788" xr:uid="{00000000-0005-0000-0000-00007D850000}"/>
    <cellStyle name="Normal 2 3 4 2 27" xfId="32789" xr:uid="{00000000-0005-0000-0000-00007E850000}"/>
    <cellStyle name="Normal 2 3 4 2 3" xfId="32790" xr:uid="{00000000-0005-0000-0000-00007F850000}"/>
    <cellStyle name="Normal 2 3 4 2 3 10" xfId="32791" xr:uid="{00000000-0005-0000-0000-000080850000}"/>
    <cellStyle name="Normal 2 3 4 2 3 10 2" xfId="32792" xr:uid="{00000000-0005-0000-0000-000081850000}"/>
    <cellStyle name="Normal 2 3 4 2 3 11" xfId="32793" xr:uid="{00000000-0005-0000-0000-000082850000}"/>
    <cellStyle name="Normal 2 3 4 2 3 11 2" xfId="32794" xr:uid="{00000000-0005-0000-0000-000083850000}"/>
    <cellStyle name="Normal 2 3 4 2 3 12" xfId="32795" xr:uid="{00000000-0005-0000-0000-000084850000}"/>
    <cellStyle name="Normal 2 3 4 2 3 12 2" xfId="32796" xr:uid="{00000000-0005-0000-0000-000085850000}"/>
    <cellStyle name="Normal 2 3 4 2 3 13" xfId="32797" xr:uid="{00000000-0005-0000-0000-000086850000}"/>
    <cellStyle name="Normal 2 3 4 2 3 13 2" xfId="32798" xr:uid="{00000000-0005-0000-0000-000087850000}"/>
    <cellStyle name="Normal 2 3 4 2 3 14" xfId="32799" xr:uid="{00000000-0005-0000-0000-000088850000}"/>
    <cellStyle name="Normal 2 3 4 2 3 14 2" xfId="32800" xr:uid="{00000000-0005-0000-0000-000089850000}"/>
    <cellStyle name="Normal 2 3 4 2 3 15" xfId="32801" xr:uid="{00000000-0005-0000-0000-00008A850000}"/>
    <cellStyle name="Normal 2 3 4 2 3 15 2" xfId="32802" xr:uid="{00000000-0005-0000-0000-00008B850000}"/>
    <cellStyle name="Normal 2 3 4 2 3 16" xfId="32803" xr:uid="{00000000-0005-0000-0000-00008C850000}"/>
    <cellStyle name="Normal 2 3 4 2 3 16 2" xfId="32804" xr:uid="{00000000-0005-0000-0000-00008D850000}"/>
    <cellStyle name="Normal 2 3 4 2 3 17" xfId="32805" xr:uid="{00000000-0005-0000-0000-00008E850000}"/>
    <cellStyle name="Normal 2 3 4 2 3 17 2" xfId="32806" xr:uid="{00000000-0005-0000-0000-00008F850000}"/>
    <cellStyle name="Normal 2 3 4 2 3 18" xfId="32807" xr:uid="{00000000-0005-0000-0000-000090850000}"/>
    <cellStyle name="Normal 2 3 4 2 3 18 2" xfId="32808" xr:uid="{00000000-0005-0000-0000-000091850000}"/>
    <cellStyle name="Normal 2 3 4 2 3 19" xfId="32809" xr:uid="{00000000-0005-0000-0000-000092850000}"/>
    <cellStyle name="Normal 2 3 4 2 3 19 2" xfId="32810" xr:uid="{00000000-0005-0000-0000-000093850000}"/>
    <cellStyle name="Normal 2 3 4 2 3 2" xfId="32811" xr:uid="{00000000-0005-0000-0000-000094850000}"/>
    <cellStyle name="Normal 2 3 4 2 3 2 10" xfId="32812" xr:uid="{00000000-0005-0000-0000-000095850000}"/>
    <cellStyle name="Normal 2 3 4 2 3 2 10 2" xfId="32813" xr:uid="{00000000-0005-0000-0000-000096850000}"/>
    <cellStyle name="Normal 2 3 4 2 3 2 11" xfId="32814" xr:uid="{00000000-0005-0000-0000-000097850000}"/>
    <cellStyle name="Normal 2 3 4 2 3 2 11 2" xfId="32815" xr:uid="{00000000-0005-0000-0000-000098850000}"/>
    <cellStyle name="Normal 2 3 4 2 3 2 12" xfId="32816" xr:uid="{00000000-0005-0000-0000-000099850000}"/>
    <cellStyle name="Normal 2 3 4 2 3 2 12 2" xfId="32817" xr:uid="{00000000-0005-0000-0000-00009A850000}"/>
    <cellStyle name="Normal 2 3 4 2 3 2 13" xfId="32818" xr:uid="{00000000-0005-0000-0000-00009B850000}"/>
    <cellStyle name="Normal 2 3 4 2 3 2 13 2" xfId="32819" xr:uid="{00000000-0005-0000-0000-00009C850000}"/>
    <cellStyle name="Normal 2 3 4 2 3 2 14" xfId="32820" xr:uid="{00000000-0005-0000-0000-00009D850000}"/>
    <cellStyle name="Normal 2 3 4 2 3 2 14 2" xfId="32821" xr:uid="{00000000-0005-0000-0000-00009E850000}"/>
    <cellStyle name="Normal 2 3 4 2 3 2 15" xfId="32822" xr:uid="{00000000-0005-0000-0000-00009F850000}"/>
    <cellStyle name="Normal 2 3 4 2 3 2 15 2" xfId="32823" xr:uid="{00000000-0005-0000-0000-0000A0850000}"/>
    <cellStyle name="Normal 2 3 4 2 3 2 16" xfId="32824" xr:uid="{00000000-0005-0000-0000-0000A1850000}"/>
    <cellStyle name="Normal 2 3 4 2 3 2 16 2" xfId="32825" xr:uid="{00000000-0005-0000-0000-0000A2850000}"/>
    <cellStyle name="Normal 2 3 4 2 3 2 17" xfId="32826" xr:uid="{00000000-0005-0000-0000-0000A3850000}"/>
    <cellStyle name="Normal 2 3 4 2 3 2 17 2" xfId="32827" xr:uid="{00000000-0005-0000-0000-0000A4850000}"/>
    <cellStyle name="Normal 2 3 4 2 3 2 18" xfId="32828" xr:uid="{00000000-0005-0000-0000-0000A5850000}"/>
    <cellStyle name="Normal 2 3 4 2 3 2 18 2" xfId="32829" xr:uid="{00000000-0005-0000-0000-0000A6850000}"/>
    <cellStyle name="Normal 2 3 4 2 3 2 19" xfId="32830" xr:uid="{00000000-0005-0000-0000-0000A7850000}"/>
    <cellStyle name="Normal 2 3 4 2 3 2 19 2" xfId="32831" xr:uid="{00000000-0005-0000-0000-0000A8850000}"/>
    <cellStyle name="Normal 2 3 4 2 3 2 2" xfId="32832" xr:uid="{00000000-0005-0000-0000-0000A9850000}"/>
    <cellStyle name="Normal 2 3 4 2 3 2 2 2" xfId="32833" xr:uid="{00000000-0005-0000-0000-0000AA850000}"/>
    <cellStyle name="Normal 2 3 4 2 3 2 20" xfId="32834" xr:uid="{00000000-0005-0000-0000-0000AB850000}"/>
    <cellStyle name="Normal 2 3 4 2 3 2 20 2" xfId="32835" xr:uid="{00000000-0005-0000-0000-0000AC850000}"/>
    <cellStyle name="Normal 2 3 4 2 3 2 21" xfId="32836" xr:uid="{00000000-0005-0000-0000-0000AD850000}"/>
    <cellStyle name="Normal 2 3 4 2 3 2 21 2" xfId="32837" xr:uid="{00000000-0005-0000-0000-0000AE850000}"/>
    <cellStyle name="Normal 2 3 4 2 3 2 22" xfId="32838" xr:uid="{00000000-0005-0000-0000-0000AF850000}"/>
    <cellStyle name="Normal 2 3 4 2 3 2 3" xfId="32839" xr:uid="{00000000-0005-0000-0000-0000B0850000}"/>
    <cellStyle name="Normal 2 3 4 2 3 2 3 2" xfId="32840" xr:uid="{00000000-0005-0000-0000-0000B1850000}"/>
    <cellStyle name="Normal 2 3 4 2 3 2 4" xfId="32841" xr:uid="{00000000-0005-0000-0000-0000B2850000}"/>
    <cellStyle name="Normal 2 3 4 2 3 2 4 2" xfId="32842" xr:uid="{00000000-0005-0000-0000-0000B3850000}"/>
    <cellStyle name="Normal 2 3 4 2 3 2 5" xfId="32843" xr:uid="{00000000-0005-0000-0000-0000B4850000}"/>
    <cellStyle name="Normal 2 3 4 2 3 2 5 2" xfId="32844" xr:uid="{00000000-0005-0000-0000-0000B5850000}"/>
    <cellStyle name="Normal 2 3 4 2 3 2 6" xfId="32845" xr:uid="{00000000-0005-0000-0000-0000B6850000}"/>
    <cellStyle name="Normal 2 3 4 2 3 2 6 2" xfId="32846" xr:uid="{00000000-0005-0000-0000-0000B7850000}"/>
    <cellStyle name="Normal 2 3 4 2 3 2 7" xfId="32847" xr:uid="{00000000-0005-0000-0000-0000B8850000}"/>
    <cellStyle name="Normal 2 3 4 2 3 2 7 2" xfId="32848" xr:uid="{00000000-0005-0000-0000-0000B9850000}"/>
    <cellStyle name="Normal 2 3 4 2 3 2 8" xfId="32849" xr:uid="{00000000-0005-0000-0000-0000BA850000}"/>
    <cellStyle name="Normal 2 3 4 2 3 2 8 2" xfId="32850" xr:uid="{00000000-0005-0000-0000-0000BB850000}"/>
    <cellStyle name="Normal 2 3 4 2 3 2 9" xfId="32851" xr:uid="{00000000-0005-0000-0000-0000BC850000}"/>
    <cellStyle name="Normal 2 3 4 2 3 2 9 2" xfId="32852" xr:uid="{00000000-0005-0000-0000-0000BD850000}"/>
    <cellStyle name="Normal 2 3 4 2 3 20" xfId="32853" xr:uid="{00000000-0005-0000-0000-0000BE850000}"/>
    <cellStyle name="Normal 2 3 4 2 3 20 2" xfId="32854" xr:uid="{00000000-0005-0000-0000-0000BF850000}"/>
    <cellStyle name="Normal 2 3 4 2 3 21" xfId="32855" xr:uid="{00000000-0005-0000-0000-0000C0850000}"/>
    <cellStyle name="Normal 2 3 4 2 3 21 2" xfId="32856" xr:uid="{00000000-0005-0000-0000-0000C1850000}"/>
    <cellStyle name="Normal 2 3 4 2 3 22" xfId="32857" xr:uid="{00000000-0005-0000-0000-0000C2850000}"/>
    <cellStyle name="Normal 2 3 4 2 3 22 2" xfId="32858" xr:uid="{00000000-0005-0000-0000-0000C3850000}"/>
    <cellStyle name="Normal 2 3 4 2 3 23" xfId="32859" xr:uid="{00000000-0005-0000-0000-0000C4850000}"/>
    <cellStyle name="Normal 2 3 4 2 3 23 2" xfId="32860" xr:uid="{00000000-0005-0000-0000-0000C5850000}"/>
    <cellStyle name="Normal 2 3 4 2 3 24" xfId="32861" xr:uid="{00000000-0005-0000-0000-0000C6850000}"/>
    <cellStyle name="Normal 2 3 4 2 3 3" xfId="32862" xr:uid="{00000000-0005-0000-0000-0000C7850000}"/>
    <cellStyle name="Normal 2 3 4 2 3 3 10" xfId="32863" xr:uid="{00000000-0005-0000-0000-0000C8850000}"/>
    <cellStyle name="Normal 2 3 4 2 3 3 10 2" xfId="32864" xr:uid="{00000000-0005-0000-0000-0000C9850000}"/>
    <cellStyle name="Normal 2 3 4 2 3 3 11" xfId="32865" xr:uid="{00000000-0005-0000-0000-0000CA850000}"/>
    <cellStyle name="Normal 2 3 4 2 3 3 11 2" xfId="32866" xr:uid="{00000000-0005-0000-0000-0000CB850000}"/>
    <cellStyle name="Normal 2 3 4 2 3 3 12" xfId="32867" xr:uid="{00000000-0005-0000-0000-0000CC850000}"/>
    <cellStyle name="Normal 2 3 4 2 3 3 12 2" xfId="32868" xr:uid="{00000000-0005-0000-0000-0000CD850000}"/>
    <cellStyle name="Normal 2 3 4 2 3 3 13" xfId="32869" xr:uid="{00000000-0005-0000-0000-0000CE850000}"/>
    <cellStyle name="Normal 2 3 4 2 3 3 13 2" xfId="32870" xr:uid="{00000000-0005-0000-0000-0000CF850000}"/>
    <cellStyle name="Normal 2 3 4 2 3 3 14" xfId="32871" xr:uid="{00000000-0005-0000-0000-0000D0850000}"/>
    <cellStyle name="Normal 2 3 4 2 3 3 14 2" xfId="32872" xr:uid="{00000000-0005-0000-0000-0000D1850000}"/>
    <cellStyle name="Normal 2 3 4 2 3 3 15" xfId="32873" xr:uid="{00000000-0005-0000-0000-0000D2850000}"/>
    <cellStyle name="Normal 2 3 4 2 3 3 15 2" xfId="32874" xr:uid="{00000000-0005-0000-0000-0000D3850000}"/>
    <cellStyle name="Normal 2 3 4 2 3 3 16" xfId="32875" xr:uid="{00000000-0005-0000-0000-0000D4850000}"/>
    <cellStyle name="Normal 2 3 4 2 3 3 16 2" xfId="32876" xr:uid="{00000000-0005-0000-0000-0000D5850000}"/>
    <cellStyle name="Normal 2 3 4 2 3 3 17" xfId="32877" xr:uid="{00000000-0005-0000-0000-0000D6850000}"/>
    <cellStyle name="Normal 2 3 4 2 3 3 17 2" xfId="32878" xr:uid="{00000000-0005-0000-0000-0000D7850000}"/>
    <cellStyle name="Normal 2 3 4 2 3 3 18" xfId="32879" xr:uid="{00000000-0005-0000-0000-0000D8850000}"/>
    <cellStyle name="Normal 2 3 4 2 3 3 18 2" xfId="32880" xr:uid="{00000000-0005-0000-0000-0000D9850000}"/>
    <cellStyle name="Normal 2 3 4 2 3 3 19" xfId="32881" xr:uid="{00000000-0005-0000-0000-0000DA850000}"/>
    <cellStyle name="Normal 2 3 4 2 3 3 19 2" xfId="32882" xr:uid="{00000000-0005-0000-0000-0000DB850000}"/>
    <cellStyle name="Normal 2 3 4 2 3 3 2" xfId="32883" xr:uid="{00000000-0005-0000-0000-0000DC850000}"/>
    <cellStyle name="Normal 2 3 4 2 3 3 2 2" xfId="32884" xr:uid="{00000000-0005-0000-0000-0000DD850000}"/>
    <cellStyle name="Normal 2 3 4 2 3 3 20" xfId="32885" xr:uid="{00000000-0005-0000-0000-0000DE850000}"/>
    <cellStyle name="Normal 2 3 4 2 3 3 20 2" xfId="32886" xr:uid="{00000000-0005-0000-0000-0000DF850000}"/>
    <cellStyle name="Normal 2 3 4 2 3 3 21" xfId="32887" xr:uid="{00000000-0005-0000-0000-0000E0850000}"/>
    <cellStyle name="Normal 2 3 4 2 3 3 21 2" xfId="32888" xr:uid="{00000000-0005-0000-0000-0000E1850000}"/>
    <cellStyle name="Normal 2 3 4 2 3 3 22" xfId="32889" xr:uid="{00000000-0005-0000-0000-0000E2850000}"/>
    <cellStyle name="Normal 2 3 4 2 3 3 3" xfId="32890" xr:uid="{00000000-0005-0000-0000-0000E3850000}"/>
    <cellStyle name="Normal 2 3 4 2 3 3 3 2" xfId="32891" xr:uid="{00000000-0005-0000-0000-0000E4850000}"/>
    <cellStyle name="Normal 2 3 4 2 3 3 4" xfId="32892" xr:uid="{00000000-0005-0000-0000-0000E5850000}"/>
    <cellStyle name="Normal 2 3 4 2 3 3 4 2" xfId="32893" xr:uid="{00000000-0005-0000-0000-0000E6850000}"/>
    <cellStyle name="Normal 2 3 4 2 3 3 5" xfId="32894" xr:uid="{00000000-0005-0000-0000-0000E7850000}"/>
    <cellStyle name="Normal 2 3 4 2 3 3 5 2" xfId="32895" xr:uid="{00000000-0005-0000-0000-0000E8850000}"/>
    <cellStyle name="Normal 2 3 4 2 3 3 6" xfId="32896" xr:uid="{00000000-0005-0000-0000-0000E9850000}"/>
    <cellStyle name="Normal 2 3 4 2 3 3 6 2" xfId="32897" xr:uid="{00000000-0005-0000-0000-0000EA850000}"/>
    <cellStyle name="Normal 2 3 4 2 3 3 7" xfId="32898" xr:uid="{00000000-0005-0000-0000-0000EB850000}"/>
    <cellStyle name="Normal 2 3 4 2 3 3 7 2" xfId="32899" xr:uid="{00000000-0005-0000-0000-0000EC850000}"/>
    <cellStyle name="Normal 2 3 4 2 3 3 8" xfId="32900" xr:uid="{00000000-0005-0000-0000-0000ED850000}"/>
    <cellStyle name="Normal 2 3 4 2 3 3 8 2" xfId="32901" xr:uid="{00000000-0005-0000-0000-0000EE850000}"/>
    <cellStyle name="Normal 2 3 4 2 3 3 9" xfId="32902" xr:uid="{00000000-0005-0000-0000-0000EF850000}"/>
    <cellStyle name="Normal 2 3 4 2 3 3 9 2" xfId="32903" xr:uid="{00000000-0005-0000-0000-0000F0850000}"/>
    <cellStyle name="Normal 2 3 4 2 3 4" xfId="32904" xr:uid="{00000000-0005-0000-0000-0000F1850000}"/>
    <cellStyle name="Normal 2 3 4 2 3 4 2" xfId="32905" xr:uid="{00000000-0005-0000-0000-0000F2850000}"/>
    <cellStyle name="Normal 2 3 4 2 3 5" xfId="32906" xr:uid="{00000000-0005-0000-0000-0000F3850000}"/>
    <cellStyle name="Normal 2 3 4 2 3 5 2" xfId="32907" xr:uid="{00000000-0005-0000-0000-0000F4850000}"/>
    <cellStyle name="Normal 2 3 4 2 3 6" xfId="32908" xr:uid="{00000000-0005-0000-0000-0000F5850000}"/>
    <cellStyle name="Normal 2 3 4 2 3 6 2" xfId="32909" xr:uid="{00000000-0005-0000-0000-0000F6850000}"/>
    <cellStyle name="Normal 2 3 4 2 3 7" xfId="32910" xr:uid="{00000000-0005-0000-0000-0000F7850000}"/>
    <cellStyle name="Normal 2 3 4 2 3 7 2" xfId="32911" xr:uid="{00000000-0005-0000-0000-0000F8850000}"/>
    <cellStyle name="Normal 2 3 4 2 3 8" xfId="32912" xr:uid="{00000000-0005-0000-0000-0000F9850000}"/>
    <cellStyle name="Normal 2 3 4 2 3 8 2" xfId="32913" xr:uid="{00000000-0005-0000-0000-0000FA850000}"/>
    <cellStyle name="Normal 2 3 4 2 3 9" xfId="32914" xr:uid="{00000000-0005-0000-0000-0000FB850000}"/>
    <cellStyle name="Normal 2 3 4 2 3 9 2" xfId="32915" xr:uid="{00000000-0005-0000-0000-0000FC850000}"/>
    <cellStyle name="Normal 2 3 4 2 4" xfId="32916" xr:uid="{00000000-0005-0000-0000-0000FD850000}"/>
    <cellStyle name="Normal 2 3 4 2 4 10" xfId="32917" xr:uid="{00000000-0005-0000-0000-0000FE850000}"/>
    <cellStyle name="Normal 2 3 4 2 4 10 2" xfId="32918" xr:uid="{00000000-0005-0000-0000-0000FF850000}"/>
    <cellStyle name="Normal 2 3 4 2 4 11" xfId="32919" xr:uid="{00000000-0005-0000-0000-000000860000}"/>
    <cellStyle name="Normal 2 3 4 2 4 11 2" xfId="32920" xr:uid="{00000000-0005-0000-0000-000001860000}"/>
    <cellStyle name="Normal 2 3 4 2 4 12" xfId="32921" xr:uid="{00000000-0005-0000-0000-000002860000}"/>
    <cellStyle name="Normal 2 3 4 2 4 12 2" xfId="32922" xr:uid="{00000000-0005-0000-0000-000003860000}"/>
    <cellStyle name="Normal 2 3 4 2 4 13" xfId="32923" xr:uid="{00000000-0005-0000-0000-000004860000}"/>
    <cellStyle name="Normal 2 3 4 2 4 13 2" xfId="32924" xr:uid="{00000000-0005-0000-0000-000005860000}"/>
    <cellStyle name="Normal 2 3 4 2 4 14" xfId="32925" xr:uid="{00000000-0005-0000-0000-000006860000}"/>
    <cellStyle name="Normal 2 3 4 2 4 14 2" xfId="32926" xr:uid="{00000000-0005-0000-0000-000007860000}"/>
    <cellStyle name="Normal 2 3 4 2 4 15" xfId="32927" xr:uid="{00000000-0005-0000-0000-000008860000}"/>
    <cellStyle name="Normal 2 3 4 2 4 15 2" xfId="32928" xr:uid="{00000000-0005-0000-0000-000009860000}"/>
    <cellStyle name="Normal 2 3 4 2 4 16" xfId="32929" xr:uid="{00000000-0005-0000-0000-00000A860000}"/>
    <cellStyle name="Normal 2 3 4 2 4 16 2" xfId="32930" xr:uid="{00000000-0005-0000-0000-00000B860000}"/>
    <cellStyle name="Normal 2 3 4 2 4 17" xfId="32931" xr:uid="{00000000-0005-0000-0000-00000C860000}"/>
    <cellStyle name="Normal 2 3 4 2 4 17 2" xfId="32932" xr:uid="{00000000-0005-0000-0000-00000D860000}"/>
    <cellStyle name="Normal 2 3 4 2 4 18" xfId="32933" xr:uid="{00000000-0005-0000-0000-00000E860000}"/>
    <cellStyle name="Normal 2 3 4 2 4 18 2" xfId="32934" xr:uid="{00000000-0005-0000-0000-00000F860000}"/>
    <cellStyle name="Normal 2 3 4 2 4 19" xfId="32935" xr:uid="{00000000-0005-0000-0000-000010860000}"/>
    <cellStyle name="Normal 2 3 4 2 4 19 2" xfId="32936" xr:uid="{00000000-0005-0000-0000-000011860000}"/>
    <cellStyle name="Normal 2 3 4 2 4 2" xfId="32937" xr:uid="{00000000-0005-0000-0000-000012860000}"/>
    <cellStyle name="Normal 2 3 4 2 4 2 10" xfId="32938" xr:uid="{00000000-0005-0000-0000-000013860000}"/>
    <cellStyle name="Normal 2 3 4 2 4 2 10 2" xfId="32939" xr:uid="{00000000-0005-0000-0000-000014860000}"/>
    <cellStyle name="Normal 2 3 4 2 4 2 11" xfId="32940" xr:uid="{00000000-0005-0000-0000-000015860000}"/>
    <cellStyle name="Normal 2 3 4 2 4 2 11 2" xfId="32941" xr:uid="{00000000-0005-0000-0000-000016860000}"/>
    <cellStyle name="Normal 2 3 4 2 4 2 12" xfId="32942" xr:uid="{00000000-0005-0000-0000-000017860000}"/>
    <cellStyle name="Normal 2 3 4 2 4 2 12 2" xfId="32943" xr:uid="{00000000-0005-0000-0000-000018860000}"/>
    <cellStyle name="Normal 2 3 4 2 4 2 13" xfId="32944" xr:uid="{00000000-0005-0000-0000-000019860000}"/>
    <cellStyle name="Normal 2 3 4 2 4 2 13 2" xfId="32945" xr:uid="{00000000-0005-0000-0000-00001A860000}"/>
    <cellStyle name="Normal 2 3 4 2 4 2 14" xfId="32946" xr:uid="{00000000-0005-0000-0000-00001B860000}"/>
    <cellStyle name="Normal 2 3 4 2 4 2 14 2" xfId="32947" xr:uid="{00000000-0005-0000-0000-00001C860000}"/>
    <cellStyle name="Normal 2 3 4 2 4 2 15" xfId="32948" xr:uid="{00000000-0005-0000-0000-00001D860000}"/>
    <cellStyle name="Normal 2 3 4 2 4 2 15 2" xfId="32949" xr:uid="{00000000-0005-0000-0000-00001E860000}"/>
    <cellStyle name="Normal 2 3 4 2 4 2 16" xfId="32950" xr:uid="{00000000-0005-0000-0000-00001F860000}"/>
    <cellStyle name="Normal 2 3 4 2 4 2 16 2" xfId="32951" xr:uid="{00000000-0005-0000-0000-000020860000}"/>
    <cellStyle name="Normal 2 3 4 2 4 2 17" xfId="32952" xr:uid="{00000000-0005-0000-0000-000021860000}"/>
    <cellStyle name="Normal 2 3 4 2 4 2 17 2" xfId="32953" xr:uid="{00000000-0005-0000-0000-000022860000}"/>
    <cellStyle name="Normal 2 3 4 2 4 2 18" xfId="32954" xr:uid="{00000000-0005-0000-0000-000023860000}"/>
    <cellStyle name="Normal 2 3 4 2 4 2 18 2" xfId="32955" xr:uid="{00000000-0005-0000-0000-000024860000}"/>
    <cellStyle name="Normal 2 3 4 2 4 2 19" xfId="32956" xr:uid="{00000000-0005-0000-0000-000025860000}"/>
    <cellStyle name="Normal 2 3 4 2 4 2 19 2" xfId="32957" xr:uid="{00000000-0005-0000-0000-000026860000}"/>
    <cellStyle name="Normal 2 3 4 2 4 2 2" xfId="32958" xr:uid="{00000000-0005-0000-0000-000027860000}"/>
    <cellStyle name="Normal 2 3 4 2 4 2 2 2" xfId="32959" xr:uid="{00000000-0005-0000-0000-000028860000}"/>
    <cellStyle name="Normal 2 3 4 2 4 2 20" xfId="32960" xr:uid="{00000000-0005-0000-0000-000029860000}"/>
    <cellStyle name="Normal 2 3 4 2 4 2 20 2" xfId="32961" xr:uid="{00000000-0005-0000-0000-00002A860000}"/>
    <cellStyle name="Normal 2 3 4 2 4 2 21" xfId="32962" xr:uid="{00000000-0005-0000-0000-00002B860000}"/>
    <cellStyle name="Normal 2 3 4 2 4 2 21 2" xfId="32963" xr:uid="{00000000-0005-0000-0000-00002C860000}"/>
    <cellStyle name="Normal 2 3 4 2 4 2 22" xfId="32964" xr:uid="{00000000-0005-0000-0000-00002D860000}"/>
    <cellStyle name="Normal 2 3 4 2 4 2 3" xfId="32965" xr:uid="{00000000-0005-0000-0000-00002E860000}"/>
    <cellStyle name="Normal 2 3 4 2 4 2 3 2" xfId="32966" xr:uid="{00000000-0005-0000-0000-00002F860000}"/>
    <cellStyle name="Normal 2 3 4 2 4 2 4" xfId="32967" xr:uid="{00000000-0005-0000-0000-000030860000}"/>
    <cellStyle name="Normal 2 3 4 2 4 2 4 2" xfId="32968" xr:uid="{00000000-0005-0000-0000-000031860000}"/>
    <cellStyle name="Normal 2 3 4 2 4 2 5" xfId="32969" xr:uid="{00000000-0005-0000-0000-000032860000}"/>
    <cellStyle name="Normal 2 3 4 2 4 2 5 2" xfId="32970" xr:uid="{00000000-0005-0000-0000-000033860000}"/>
    <cellStyle name="Normal 2 3 4 2 4 2 6" xfId="32971" xr:uid="{00000000-0005-0000-0000-000034860000}"/>
    <cellStyle name="Normal 2 3 4 2 4 2 6 2" xfId="32972" xr:uid="{00000000-0005-0000-0000-000035860000}"/>
    <cellStyle name="Normal 2 3 4 2 4 2 7" xfId="32973" xr:uid="{00000000-0005-0000-0000-000036860000}"/>
    <cellStyle name="Normal 2 3 4 2 4 2 7 2" xfId="32974" xr:uid="{00000000-0005-0000-0000-000037860000}"/>
    <cellStyle name="Normal 2 3 4 2 4 2 8" xfId="32975" xr:uid="{00000000-0005-0000-0000-000038860000}"/>
    <cellStyle name="Normal 2 3 4 2 4 2 8 2" xfId="32976" xr:uid="{00000000-0005-0000-0000-000039860000}"/>
    <cellStyle name="Normal 2 3 4 2 4 2 9" xfId="32977" xr:uid="{00000000-0005-0000-0000-00003A860000}"/>
    <cellStyle name="Normal 2 3 4 2 4 2 9 2" xfId="32978" xr:uid="{00000000-0005-0000-0000-00003B860000}"/>
    <cellStyle name="Normal 2 3 4 2 4 20" xfId="32979" xr:uid="{00000000-0005-0000-0000-00003C860000}"/>
    <cellStyle name="Normal 2 3 4 2 4 20 2" xfId="32980" xr:uid="{00000000-0005-0000-0000-00003D860000}"/>
    <cellStyle name="Normal 2 3 4 2 4 21" xfId="32981" xr:uid="{00000000-0005-0000-0000-00003E860000}"/>
    <cellStyle name="Normal 2 3 4 2 4 21 2" xfId="32982" xr:uid="{00000000-0005-0000-0000-00003F860000}"/>
    <cellStyle name="Normal 2 3 4 2 4 22" xfId="32983" xr:uid="{00000000-0005-0000-0000-000040860000}"/>
    <cellStyle name="Normal 2 3 4 2 4 22 2" xfId="32984" xr:uid="{00000000-0005-0000-0000-000041860000}"/>
    <cellStyle name="Normal 2 3 4 2 4 23" xfId="32985" xr:uid="{00000000-0005-0000-0000-000042860000}"/>
    <cellStyle name="Normal 2 3 4 2 4 23 2" xfId="32986" xr:uid="{00000000-0005-0000-0000-000043860000}"/>
    <cellStyle name="Normal 2 3 4 2 4 24" xfId="32987" xr:uid="{00000000-0005-0000-0000-000044860000}"/>
    <cellStyle name="Normal 2 3 4 2 4 3" xfId="32988" xr:uid="{00000000-0005-0000-0000-000045860000}"/>
    <cellStyle name="Normal 2 3 4 2 4 3 10" xfId="32989" xr:uid="{00000000-0005-0000-0000-000046860000}"/>
    <cellStyle name="Normal 2 3 4 2 4 3 10 2" xfId="32990" xr:uid="{00000000-0005-0000-0000-000047860000}"/>
    <cellStyle name="Normal 2 3 4 2 4 3 11" xfId="32991" xr:uid="{00000000-0005-0000-0000-000048860000}"/>
    <cellStyle name="Normal 2 3 4 2 4 3 11 2" xfId="32992" xr:uid="{00000000-0005-0000-0000-000049860000}"/>
    <cellStyle name="Normal 2 3 4 2 4 3 12" xfId="32993" xr:uid="{00000000-0005-0000-0000-00004A860000}"/>
    <cellStyle name="Normal 2 3 4 2 4 3 12 2" xfId="32994" xr:uid="{00000000-0005-0000-0000-00004B860000}"/>
    <cellStyle name="Normal 2 3 4 2 4 3 13" xfId="32995" xr:uid="{00000000-0005-0000-0000-00004C860000}"/>
    <cellStyle name="Normal 2 3 4 2 4 3 13 2" xfId="32996" xr:uid="{00000000-0005-0000-0000-00004D860000}"/>
    <cellStyle name="Normal 2 3 4 2 4 3 14" xfId="32997" xr:uid="{00000000-0005-0000-0000-00004E860000}"/>
    <cellStyle name="Normal 2 3 4 2 4 3 14 2" xfId="32998" xr:uid="{00000000-0005-0000-0000-00004F860000}"/>
    <cellStyle name="Normal 2 3 4 2 4 3 15" xfId="32999" xr:uid="{00000000-0005-0000-0000-000050860000}"/>
    <cellStyle name="Normal 2 3 4 2 4 3 15 2" xfId="33000" xr:uid="{00000000-0005-0000-0000-000051860000}"/>
    <cellStyle name="Normal 2 3 4 2 4 3 16" xfId="33001" xr:uid="{00000000-0005-0000-0000-000052860000}"/>
    <cellStyle name="Normal 2 3 4 2 4 3 16 2" xfId="33002" xr:uid="{00000000-0005-0000-0000-000053860000}"/>
    <cellStyle name="Normal 2 3 4 2 4 3 17" xfId="33003" xr:uid="{00000000-0005-0000-0000-000054860000}"/>
    <cellStyle name="Normal 2 3 4 2 4 3 17 2" xfId="33004" xr:uid="{00000000-0005-0000-0000-000055860000}"/>
    <cellStyle name="Normal 2 3 4 2 4 3 18" xfId="33005" xr:uid="{00000000-0005-0000-0000-000056860000}"/>
    <cellStyle name="Normal 2 3 4 2 4 3 18 2" xfId="33006" xr:uid="{00000000-0005-0000-0000-000057860000}"/>
    <cellStyle name="Normal 2 3 4 2 4 3 19" xfId="33007" xr:uid="{00000000-0005-0000-0000-000058860000}"/>
    <cellStyle name="Normal 2 3 4 2 4 3 19 2" xfId="33008" xr:uid="{00000000-0005-0000-0000-000059860000}"/>
    <cellStyle name="Normal 2 3 4 2 4 3 2" xfId="33009" xr:uid="{00000000-0005-0000-0000-00005A860000}"/>
    <cellStyle name="Normal 2 3 4 2 4 3 2 2" xfId="33010" xr:uid="{00000000-0005-0000-0000-00005B860000}"/>
    <cellStyle name="Normal 2 3 4 2 4 3 20" xfId="33011" xr:uid="{00000000-0005-0000-0000-00005C860000}"/>
    <cellStyle name="Normal 2 3 4 2 4 3 20 2" xfId="33012" xr:uid="{00000000-0005-0000-0000-00005D860000}"/>
    <cellStyle name="Normal 2 3 4 2 4 3 21" xfId="33013" xr:uid="{00000000-0005-0000-0000-00005E860000}"/>
    <cellStyle name="Normal 2 3 4 2 4 3 21 2" xfId="33014" xr:uid="{00000000-0005-0000-0000-00005F860000}"/>
    <cellStyle name="Normal 2 3 4 2 4 3 22" xfId="33015" xr:uid="{00000000-0005-0000-0000-000060860000}"/>
    <cellStyle name="Normal 2 3 4 2 4 3 3" xfId="33016" xr:uid="{00000000-0005-0000-0000-000061860000}"/>
    <cellStyle name="Normal 2 3 4 2 4 3 3 2" xfId="33017" xr:uid="{00000000-0005-0000-0000-000062860000}"/>
    <cellStyle name="Normal 2 3 4 2 4 3 4" xfId="33018" xr:uid="{00000000-0005-0000-0000-000063860000}"/>
    <cellStyle name="Normal 2 3 4 2 4 3 4 2" xfId="33019" xr:uid="{00000000-0005-0000-0000-000064860000}"/>
    <cellStyle name="Normal 2 3 4 2 4 3 5" xfId="33020" xr:uid="{00000000-0005-0000-0000-000065860000}"/>
    <cellStyle name="Normal 2 3 4 2 4 3 5 2" xfId="33021" xr:uid="{00000000-0005-0000-0000-000066860000}"/>
    <cellStyle name="Normal 2 3 4 2 4 3 6" xfId="33022" xr:uid="{00000000-0005-0000-0000-000067860000}"/>
    <cellStyle name="Normal 2 3 4 2 4 3 6 2" xfId="33023" xr:uid="{00000000-0005-0000-0000-000068860000}"/>
    <cellStyle name="Normal 2 3 4 2 4 3 7" xfId="33024" xr:uid="{00000000-0005-0000-0000-000069860000}"/>
    <cellStyle name="Normal 2 3 4 2 4 3 7 2" xfId="33025" xr:uid="{00000000-0005-0000-0000-00006A860000}"/>
    <cellStyle name="Normal 2 3 4 2 4 3 8" xfId="33026" xr:uid="{00000000-0005-0000-0000-00006B860000}"/>
    <cellStyle name="Normal 2 3 4 2 4 3 8 2" xfId="33027" xr:uid="{00000000-0005-0000-0000-00006C860000}"/>
    <cellStyle name="Normal 2 3 4 2 4 3 9" xfId="33028" xr:uid="{00000000-0005-0000-0000-00006D860000}"/>
    <cellStyle name="Normal 2 3 4 2 4 3 9 2" xfId="33029" xr:uid="{00000000-0005-0000-0000-00006E860000}"/>
    <cellStyle name="Normal 2 3 4 2 4 4" xfId="33030" xr:uid="{00000000-0005-0000-0000-00006F860000}"/>
    <cellStyle name="Normal 2 3 4 2 4 4 2" xfId="33031" xr:uid="{00000000-0005-0000-0000-000070860000}"/>
    <cellStyle name="Normal 2 3 4 2 4 5" xfId="33032" xr:uid="{00000000-0005-0000-0000-000071860000}"/>
    <cellStyle name="Normal 2 3 4 2 4 5 2" xfId="33033" xr:uid="{00000000-0005-0000-0000-000072860000}"/>
    <cellStyle name="Normal 2 3 4 2 4 6" xfId="33034" xr:uid="{00000000-0005-0000-0000-000073860000}"/>
    <cellStyle name="Normal 2 3 4 2 4 6 2" xfId="33035" xr:uid="{00000000-0005-0000-0000-000074860000}"/>
    <cellStyle name="Normal 2 3 4 2 4 7" xfId="33036" xr:uid="{00000000-0005-0000-0000-000075860000}"/>
    <cellStyle name="Normal 2 3 4 2 4 7 2" xfId="33037" xr:uid="{00000000-0005-0000-0000-000076860000}"/>
    <cellStyle name="Normal 2 3 4 2 4 8" xfId="33038" xr:uid="{00000000-0005-0000-0000-000077860000}"/>
    <cellStyle name="Normal 2 3 4 2 4 8 2" xfId="33039" xr:uid="{00000000-0005-0000-0000-000078860000}"/>
    <cellStyle name="Normal 2 3 4 2 4 9" xfId="33040" xr:uid="{00000000-0005-0000-0000-000079860000}"/>
    <cellStyle name="Normal 2 3 4 2 4 9 2" xfId="33041" xr:uid="{00000000-0005-0000-0000-00007A860000}"/>
    <cellStyle name="Normal 2 3 4 2 5" xfId="33042" xr:uid="{00000000-0005-0000-0000-00007B860000}"/>
    <cellStyle name="Normal 2 3 4 2 5 10" xfId="33043" xr:uid="{00000000-0005-0000-0000-00007C860000}"/>
    <cellStyle name="Normal 2 3 4 2 5 10 2" xfId="33044" xr:uid="{00000000-0005-0000-0000-00007D860000}"/>
    <cellStyle name="Normal 2 3 4 2 5 11" xfId="33045" xr:uid="{00000000-0005-0000-0000-00007E860000}"/>
    <cellStyle name="Normal 2 3 4 2 5 11 2" xfId="33046" xr:uid="{00000000-0005-0000-0000-00007F860000}"/>
    <cellStyle name="Normal 2 3 4 2 5 12" xfId="33047" xr:uid="{00000000-0005-0000-0000-000080860000}"/>
    <cellStyle name="Normal 2 3 4 2 5 12 2" xfId="33048" xr:uid="{00000000-0005-0000-0000-000081860000}"/>
    <cellStyle name="Normal 2 3 4 2 5 13" xfId="33049" xr:uid="{00000000-0005-0000-0000-000082860000}"/>
    <cellStyle name="Normal 2 3 4 2 5 13 2" xfId="33050" xr:uid="{00000000-0005-0000-0000-000083860000}"/>
    <cellStyle name="Normal 2 3 4 2 5 14" xfId="33051" xr:uid="{00000000-0005-0000-0000-000084860000}"/>
    <cellStyle name="Normal 2 3 4 2 5 14 2" xfId="33052" xr:uid="{00000000-0005-0000-0000-000085860000}"/>
    <cellStyle name="Normal 2 3 4 2 5 15" xfId="33053" xr:uid="{00000000-0005-0000-0000-000086860000}"/>
    <cellStyle name="Normal 2 3 4 2 5 15 2" xfId="33054" xr:uid="{00000000-0005-0000-0000-000087860000}"/>
    <cellStyle name="Normal 2 3 4 2 5 16" xfId="33055" xr:uid="{00000000-0005-0000-0000-000088860000}"/>
    <cellStyle name="Normal 2 3 4 2 5 16 2" xfId="33056" xr:uid="{00000000-0005-0000-0000-000089860000}"/>
    <cellStyle name="Normal 2 3 4 2 5 17" xfId="33057" xr:uid="{00000000-0005-0000-0000-00008A860000}"/>
    <cellStyle name="Normal 2 3 4 2 5 17 2" xfId="33058" xr:uid="{00000000-0005-0000-0000-00008B860000}"/>
    <cellStyle name="Normal 2 3 4 2 5 18" xfId="33059" xr:uid="{00000000-0005-0000-0000-00008C860000}"/>
    <cellStyle name="Normal 2 3 4 2 5 18 2" xfId="33060" xr:uid="{00000000-0005-0000-0000-00008D860000}"/>
    <cellStyle name="Normal 2 3 4 2 5 19" xfId="33061" xr:uid="{00000000-0005-0000-0000-00008E860000}"/>
    <cellStyle name="Normal 2 3 4 2 5 19 2" xfId="33062" xr:uid="{00000000-0005-0000-0000-00008F860000}"/>
    <cellStyle name="Normal 2 3 4 2 5 2" xfId="33063" xr:uid="{00000000-0005-0000-0000-000090860000}"/>
    <cellStyle name="Normal 2 3 4 2 5 2 2" xfId="33064" xr:uid="{00000000-0005-0000-0000-000091860000}"/>
    <cellStyle name="Normal 2 3 4 2 5 20" xfId="33065" xr:uid="{00000000-0005-0000-0000-000092860000}"/>
    <cellStyle name="Normal 2 3 4 2 5 20 2" xfId="33066" xr:uid="{00000000-0005-0000-0000-000093860000}"/>
    <cellStyle name="Normal 2 3 4 2 5 21" xfId="33067" xr:uid="{00000000-0005-0000-0000-000094860000}"/>
    <cellStyle name="Normal 2 3 4 2 5 21 2" xfId="33068" xr:uid="{00000000-0005-0000-0000-000095860000}"/>
    <cellStyle name="Normal 2 3 4 2 5 22" xfId="33069" xr:uid="{00000000-0005-0000-0000-000096860000}"/>
    <cellStyle name="Normal 2 3 4 2 5 3" xfId="33070" xr:uid="{00000000-0005-0000-0000-000097860000}"/>
    <cellStyle name="Normal 2 3 4 2 5 3 2" xfId="33071" xr:uid="{00000000-0005-0000-0000-000098860000}"/>
    <cellStyle name="Normal 2 3 4 2 5 4" xfId="33072" xr:uid="{00000000-0005-0000-0000-000099860000}"/>
    <cellStyle name="Normal 2 3 4 2 5 4 2" xfId="33073" xr:uid="{00000000-0005-0000-0000-00009A860000}"/>
    <cellStyle name="Normal 2 3 4 2 5 5" xfId="33074" xr:uid="{00000000-0005-0000-0000-00009B860000}"/>
    <cellStyle name="Normal 2 3 4 2 5 5 2" xfId="33075" xr:uid="{00000000-0005-0000-0000-00009C860000}"/>
    <cellStyle name="Normal 2 3 4 2 5 6" xfId="33076" xr:uid="{00000000-0005-0000-0000-00009D860000}"/>
    <cellStyle name="Normal 2 3 4 2 5 6 2" xfId="33077" xr:uid="{00000000-0005-0000-0000-00009E860000}"/>
    <cellStyle name="Normal 2 3 4 2 5 7" xfId="33078" xr:uid="{00000000-0005-0000-0000-00009F860000}"/>
    <cellStyle name="Normal 2 3 4 2 5 7 2" xfId="33079" xr:uid="{00000000-0005-0000-0000-0000A0860000}"/>
    <cellStyle name="Normal 2 3 4 2 5 8" xfId="33080" xr:uid="{00000000-0005-0000-0000-0000A1860000}"/>
    <cellStyle name="Normal 2 3 4 2 5 8 2" xfId="33081" xr:uid="{00000000-0005-0000-0000-0000A2860000}"/>
    <cellStyle name="Normal 2 3 4 2 5 9" xfId="33082" xr:uid="{00000000-0005-0000-0000-0000A3860000}"/>
    <cellStyle name="Normal 2 3 4 2 5 9 2" xfId="33083" xr:uid="{00000000-0005-0000-0000-0000A4860000}"/>
    <cellStyle name="Normal 2 3 4 2 6" xfId="33084" xr:uid="{00000000-0005-0000-0000-0000A5860000}"/>
    <cellStyle name="Normal 2 3 4 2 6 10" xfId="33085" xr:uid="{00000000-0005-0000-0000-0000A6860000}"/>
    <cellStyle name="Normal 2 3 4 2 6 10 2" xfId="33086" xr:uid="{00000000-0005-0000-0000-0000A7860000}"/>
    <cellStyle name="Normal 2 3 4 2 6 11" xfId="33087" xr:uid="{00000000-0005-0000-0000-0000A8860000}"/>
    <cellStyle name="Normal 2 3 4 2 6 11 2" xfId="33088" xr:uid="{00000000-0005-0000-0000-0000A9860000}"/>
    <cellStyle name="Normal 2 3 4 2 6 12" xfId="33089" xr:uid="{00000000-0005-0000-0000-0000AA860000}"/>
    <cellStyle name="Normal 2 3 4 2 6 12 2" xfId="33090" xr:uid="{00000000-0005-0000-0000-0000AB860000}"/>
    <cellStyle name="Normal 2 3 4 2 6 13" xfId="33091" xr:uid="{00000000-0005-0000-0000-0000AC860000}"/>
    <cellStyle name="Normal 2 3 4 2 6 13 2" xfId="33092" xr:uid="{00000000-0005-0000-0000-0000AD860000}"/>
    <cellStyle name="Normal 2 3 4 2 6 14" xfId="33093" xr:uid="{00000000-0005-0000-0000-0000AE860000}"/>
    <cellStyle name="Normal 2 3 4 2 6 14 2" xfId="33094" xr:uid="{00000000-0005-0000-0000-0000AF860000}"/>
    <cellStyle name="Normal 2 3 4 2 6 15" xfId="33095" xr:uid="{00000000-0005-0000-0000-0000B0860000}"/>
    <cellStyle name="Normal 2 3 4 2 6 15 2" xfId="33096" xr:uid="{00000000-0005-0000-0000-0000B1860000}"/>
    <cellStyle name="Normal 2 3 4 2 6 16" xfId="33097" xr:uid="{00000000-0005-0000-0000-0000B2860000}"/>
    <cellStyle name="Normal 2 3 4 2 6 16 2" xfId="33098" xr:uid="{00000000-0005-0000-0000-0000B3860000}"/>
    <cellStyle name="Normal 2 3 4 2 6 17" xfId="33099" xr:uid="{00000000-0005-0000-0000-0000B4860000}"/>
    <cellStyle name="Normal 2 3 4 2 6 17 2" xfId="33100" xr:uid="{00000000-0005-0000-0000-0000B5860000}"/>
    <cellStyle name="Normal 2 3 4 2 6 18" xfId="33101" xr:uid="{00000000-0005-0000-0000-0000B6860000}"/>
    <cellStyle name="Normal 2 3 4 2 6 18 2" xfId="33102" xr:uid="{00000000-0005-0000-0000-0000B7860000}"/>
    <cellStyle name="Normal 2 3 4 2 6 19" xfId="33103" xr:uid="{00000000-0005-0000-0000-0000B8860000}"/>
    <cellStyle name="Normal 2 3 4 2 6 19 2" xfId="33104" xr:uid="{00000000-0005-0000-0000-0000B9860000}"/>
    <cellStyle name="Normal 2 3 4 2 6 2" xfId="33105" xr:uid="{00000000-0005-0000-0000-0000BA860000}"/>
    <cellStyle name="Normal 2 3 4 2 6 2 2" xfId="33106" xr:uid="{00000000-0005-0000-0000-0000BB860000}"/>
    <cellStyle name="Normal 2 3 4 2 6 20" xfId="33107" xr:uid="{00000000-0005-0000-0000-0000BC860000}"/>
    <cellStyle name="Normal 2 3 4 2 6 20 2" xfId="33108" xr:uid="{00000000-0005-0000-0000-0000BD860000}"/>
    <cellStyle name="Normal 2 3 4 2 6 21" xfId="33109" xr:uid="{00000000-0005-0000-0000-0000BE860000}"/>
    <cellStyle name="Normal 2 3 4 2 6 21 2" xfId="33110" xr:uid="{00000000-0005-0000-0000-0000BF860000}"/>
    <cellStyle name="Normal 2 3 4 2 6 22" xfId="33111" xr:uid="{00000000-0005-0000-0000-0000C0860000}"/>
    <cellStyle name="Normal 2 3 4 2 6 3" xfId="33112" xr:uid="{00000000-0005-0000-0000-0000C1860000}"/>
    <cellStyle name="Normal 2 3 4 2 6 3 2" xfId="33113" xr:uid="{00000000-0005-0000-0000-0000C2860000}"/>
    <cellStyle name="Normal 2 3 4 2 6 4" xfId="33114" xr:uid="{00000000-0005-0000-0000-0000C3860000}"/>
    <cellStyle name="Normal 2 3 4 2 6 4 2" xfId="33115" xr:uid="{00000000-0005-0000-0000-0000C4860000}"/>
    <cellStyle name="Normal 2 3 4 2 6 5" xfId="33116" xr:uid="{00000000-0005-0000-0000-0000C5860000}"/>
    <cellStyle name="Normal 2 3 4 2 6 5 2" xfId="33117" xr:uid="{00000000-0005-0000-0000-0000C6860000}"/>
    <cellStyle name="Normal 2 3 4 2 6 6" xfId="33118" xr:uid="{00000000-0005-0000-0000-0000C7860000}"/>
    <cellStyle name="Normal 2 3 4 2 6 6 2" xfId="33119" xr:uid="{00000000-0005-0000-0000-0000C8860000}"/>
    <cellStyle name="Normal 2 3 4 2 6 7" xfId="33120" xr:uid="{00000000-0005-0000-0000-0000C9860000}"/>
    <cellStyle name="Normal 2 3 4 2 6 7 2" xfId="33121" xr:uid="{00000000-0005-0000-0000-0000CA860000}"/>
    <cellStyle name="Normal 2 3 4 2 6 8" xfId="33122" xr:uid="{00000000-0005-0000-0000-0000CB860000}"/>
    <cellStyle name="Normal 2 3 4 2 6 8 2" xfId="33123" xr:uid="{00000000-0005-0000-0000-0000CC860000}"/>
    <cellStyle name="Normal 2 3 4 2 6 9" xfId="33124" xr:uid="{00000000-0005-0000-0000-0000CD860000}"/>
    <cellStyle name="Normal 2 3 4 2 6 9 2" xfId="33125" xr:uid="{00000000-0005-0000-0000-0000CE860000}"/>
    <cellStyle name="Normal 2 3 4 2 7" xfId="33126" xr:uid="{00000000-0005-0000-0000-0000CF860000}"/>
    <cellStyle name="Normal 2 3 4 2 7 2" xfId="33127" xr:uid="{00000000-0005-0000-0000-0000D0860000}"/>
    <cellStyle name="Normal 2 3 4 2 8" xfId="33128" xr:uid="{00000000-0005-0000-0000-0000D1860000}"/>
    <cellStyle name="Normal 2 3 4 2 8 2" xfId="33129" xr:uid="{00000000-0005-0000-0000-0000D2860000}"/>
    <cellStyle name="Normal 2 3 4 2 9" xfId="33130" xr:uid="{00000000-0005-0000-0000-0000D3860000}"/>
    <cellStyle name="Normal 2 3 4 2 9 2" xfId="33131" xr:uid="{00000000-0005-0000-0000-0000D4860000}"/>
    <cellStyle name="Normal 2 3 4 20" xfId="33132" xr:uid="{00000000-0005-0000-0000-0000D5860000}"/>
    <cellStyle name="Normal 2 3 4 20 2" xfId="33133" xr:uid="{00000000-0005-0000-0000-0000D6860000}"/>
    <cellStyle name="Normal 2 3 4 21" xfId="33134" xr:uid="{00000000-0005-0000-0000-0000D7860000}"/>
    <cellStyle name="Normal 2 3 4 21 2" xfId="33135" xr:uid="{00000000-0005-0000-0000-0000D8860000}"/>
    <cellStyle name="Normal 2 3 4 22" xfId="33136" xr:uid="{00000000-0005-0000-0000-0000D9860000}"/>
    <cellStyle name="Normal 2 3 4 22 2" xfId="33137" xr:uid="{00000000-0005-0000-0000-0000DA860000}"/>
    <cellStyle name="Normal 2 3 4 23" xfId="33138" xr:uid="{00000000-0005-0000-0000-0000DB860000}"/>
    <cellStyle name="Normal 2 3 4 23 2" xfId="33139" xr:uid="{00000000-0005-0000-0000-0000DC860000}"/>
    <cellStyle name="Normal 2 3 4 24" xfId="33140" xr:uid="{00000000-0005-0000-0000-0000DD860000}"/>
    <cellStyle name="Normal 2 3 4 24 2" xfId="33141" xr:uid="{00000000-0005-0000-0000-0000DE860000}"/>
    <cellStyle name="Normal 2 3 4 25" xfId="33142" xr:uid="{00000000-0005-0000-0000-0000DF860000}"/>
    <cellStyle name="Normal 2 3 4 25 2" xfId="33143" xr:uid="{00000000-0005-0000-0000-0000E0860000}"/>
    <cellStyle name="Normal 2 3 4 26" xfId="33144" xr:uid="{00000000-0005-0000-0000-0000E1860000}"/>
    <cellStyle name="Normal 2 3 4 26 2" xfId="33145" xr:uid="{00000000-0005-0000-0000-0000E2860000}"/>
    <cellStyle name="Normal 2 3 4 27" xfId="33146" xr:uid="{00000000-0005-0000-0000-0000E3860000}"/>
    <cellStyle name="Normal 2 3 4 27 2" xfId="33147" xr:uid="{00000000-0005-0000-0000-0000E4860000}"/>
    <cellStyle name="Normal 2 3 4 28" xfId="33148" xr:uid="{00000000-0005-0000-0000-0000E5860000}"/>
    <cellStyle name="Normal 2 3 4 3" xfId="33149" xr:uid="{00000000-0005-0000-0000-0000E6860000}"/>
    <cellStyle name="Normal 2 3 4 3 10" xfId="33150" xr:uid="{00000000-0005-0000-0000-0000E7860000}"/>
    <cellStyle name="Normal 2 3 4 3 10 2" xfId="33151" xr:uid="{00000000-0005-0000-0000-0000E8860000}"/>
    <cellStyle name="Normal 2 3 4 3 11" xfId="33152" xr:uid="{00000000-0005-0000-0000-0000E9860000}"/>
    <cellStyle name="Normal 2 3 4 3 11 2" xfId="33153" xr:uid="{00000000-0005-0000-0000-0000EA860000}"/>
    <cellStyle name="Normal 2 3 4 3 12" xfId="33154" xr:uid="{00000000-0005-0000-0000-0000EB860000}"/>
    <cellStyle name="Normal 2 3 4 3 12 2" xfId="33155" xr:uid="{00000000-0005-0000-0000-0000EC860000}"/>
    <cellStyle name="Normal 2 3 4 3 13" xfId="33156" xr:uid="{00000000-0005-0000-0000-0000ED860000}"/>
    <cellStyle name="Normal 2 3 4 3 13 2" xfId="33157" xr:uid="{00000000-0005-0000-0000-0000EE860000}"/>
    <cellStyle name="Normal 2 3 4 3 14" xfId="33158" xr:uid="{00000000-0005-0000-0000-0000EF860000}"/>
    <cellStyle name="Normal 2 3 4 3 14 2" xfId="33159" xr:uid="{00000000-0005-0000-0000-0000F0860000}"/>
    <cellStyle name="Normal 2 3 4 3 15" xfId="33160" xr:uid="{00000000-0005-0000-0000-0000F1860000}"/>
    <cellStyle name="Normal 2 3 4 3 15 2" xfId="33161" xr:uid="{00000000-0005-0000-0000-0000F2860000}"/>
    <cellStyle name="Normal 2 3 4 3 16" xfId="33162" xr:uid="{00000000-0005-0000-0000-0000F3860000}"/>
    <cellStyle name="Normal 2 3 4 3 16 2" xfId="33163" xr:uid="{00000000-0005-0000-0000-0000F4860000}"/>
    <cellStyle name="Normal 2 3 4 3 17" xfId="33164" xr:uid="{00000000-0005-0000-0000-0000F5860000}"/>
    <cellStyle name="Normal 2 3 4 3 17 2" xfId="33165" xr:uid="{00000000-0005-0000-0000-0000F6860000}"/>
    <cellStyle name="Normal 2 3 4 3 18" xfId="33166" xr:uid="{00000000-0005-0000-0000-0000F7860000}"/>
    <cellStyle name="Normal 2 3 4 3 18 2" xfId="33167" xr:uid="{00000000-0005-0000-0000-0000F8860000}"/>
    <cellStyle name="Normal 2 3 4 3 19" xfId="33168" xr:uid="{00000000-0005-0000-0000-0000F9860000}"/>
    <cellStyle name="Normal 2 3 4 3 19 2" xfId="33169" xr:uid="{00000000-0005-0000-0000-0000FA860000}"/>
    <cellStyle name="Normal 2 3 4 3 2" xfId="33170" xr:uid="{00000000-0005-0000-0000-0000FB860000}"/>
    <cellStyle name="Normal 2 3 4 3 2 10" xfId="33171" xr:uid="{00000000-0005-0000-0000-0000FC860000}"/>
    <cellStyle name="Normal 2 3 4 3 2 10 2" xfId="33172" xr:uid="{00000000-0005-0000-0000-0000FD860000}"/>
    <cellStyle name="Normal 2 3 4 3 2 11" xfId="33173" xr:uid="{00000000-0005-0000-0000-0000FE860000}"/>
    <cellStyle name="Normal 2 3 4 3 2 11 2" xfId="33174" xr:uid="{00000000-0005-0000-0000-0000FF860000}"/>
    <cellStyle name="Normal 2 3 4 3 2 12" xfId="33175" xr:uid="{00000000-0005-0000-0000-000000870000}"/>
    <cellStyle name="Normal 2 3 4 3 2 12 2" xfId="33176" xr:uid="{00000000-0005-0000-0000-000001870000}"/>
    <cellStyle name="Normal 2 3 4 3 2 13" xfId="33177" xr:uid="{00000000-0005-0000-0000-000002870000}"/>
    <cellStyle name="Normal 2 3 4 3 2 13 2" xfId="33178" xr:uid="{00000000-0005-0000-0000-000003870000}"/>
    <cellStyle name="Normal 2 3 4 3 2 14" xfId="33179" xr:uid="{00000000-0005-0000-0000-000004870000}"/>
    <cellStyle name="Normal 2 3 4 3 2 14 2" xfId="33180" xr:uid="{00000000-0005-0000-0000-000005870000}"/>
    <cellStyle name="Normal 2 3 4 3 2 15" xfId="33181" xr:uid="{00000000-0005-0000-0000-000006870000}"/>
    <cellStyle name="Normal 2 3 4 3 2 15 2" xfId="33182" xr:uid="{00000000-0005-0000-0000-000007870000}"/>
    <cellStyle name="Normal 2 3 4 3 2 16" xfId="33183" xr:uid="{00000000-0005-0000-0000-000008870000}"/>
    <cellStyle name="Normal 2 3 4 3 2 16 2" xfId="33184" xr:uid="{00000000-0005-0000-0000-000009870000}"/>
    <cellStyle name="Normal 2 3 4 3 2 17" xfId="33185" xr:uid="{00000000-0005-0000-0000-00000A870000}"/>
    <cellStyle name="Normal 2 3 4 3 2 17 2" xfId="33186" xr:uid="{00000000-0005-0000-0000-00000B870000}"/>
    <cellStyle name="Normal 2 3 4 3 2 18" xfId="33187" xr:uid="{00000000-0005-0000-0000-00000C870000}"/>
    <cellStyle name="Normal 2 3 4 3 2 18 2" xfId="33188" xr:uid="{00000000-0005-0000-0000-00000D870000}"/>
    <cellStyle name="Normal 2 3 4 3 2 19" xfId="33189" xr:uid="{00000000-0005-0000-0000-00000E870000}"/>
    <cellStyle name="Normal 2 3 4 3 2 19 2" xfId="33190" xr:uid="{00000000-0005-0000-0000-00000F870000}"/>
    <cellStyle name="Normal 2 3 4 3 2 2" xfId="33191" xr:uid="{00000000-0005-0000-0000-000010870000}"/>
    <cellStyle name="Normal 2 3 4 3 2 2 2" xfId="33192" xr:uid="{00000000-0005-0000-0000-000011870000}"/>
    <cellStyle name="Normal 2 3 4 3 2 20" xfId="33193" xr:uid="{00000000-0005-0000-0000-000012870000}"/>
    <cellStyle name="Normal 2 3 4 3 2 20 2" xfId="33194" xr:uid="{00000000-0005-0000-0000-000013870000}"/>
    <cellStyle name="Normal 2 3 4 3 2 21" xfId="33195" xr:uid="{00000000-0005-0000-0000-000014870000}"/>
    <cellStyle name="Normal 2 3 4 3 2 21 2" xfId="33196" xr:uid="{00000000-0005-0000-0000-000015870000}"/>
    <cellStyle name="Normal 2 3 4 3 2 22" xfId="33197" xr:uid="{00000000-0005-0000-0000-000016870000}"/>
    <cellStyle name="Normal 2 3 4 3 2 3" xfId="33198" xr:uid="{00000000-0005-0000-0000-000017870000}"/>
    <cellStyle name="Normal 2 3 4 3 2 3 2" xfId="33199" xr:uid="{00000000-0005-0000-0000-000018870000}"/>
    <cellStyle name="Normal 2 3 4 3 2 4" xfId="33200" xr:uid="{00000000-0005-0000-0000-000019870000}"/>
    <cellStyle name="Normal 2 3 4 3 2 4 2" xfId="33201" xr:uid="{00000000-0005-0000-0000-00001A870000}"/>
    <cellStyle name="Normal 2 3 4 3 2 5" xfId="33202" xr:uid="{00000000-0005-0000-0000-00001B870000}"/>
    <cellStyle name="Normal 2 3 4 3 2 5 2" xfId="33203" xr:uid="{00000000-0005-0000-0000-00001C870000}"/>
    <cellStyle name="Normal 2 3 4 3 2 6" xfId="33204" xr:uid="{00000000-0005-0000-0000-00001D870000}"/>
    <cellStyle name="Normal 2 3 4 3 2 6 2" xfId="33205" xr:uid="{00000000-0005-0000-0000-00001E870000}"/>
    <cellStyle name="Normal 2 3 4 3 2 7" xfId="33206" xr:uid="{00000000-0005-0000-0000-00001F870000}"/>
    <cellStyle name="Normal 2 3 4 3 2 7 2" xfId="33207" xr:uid="{00000000-0005-0000-0000-000020870000}"/>
    <cellStyle name="Normal 2 3 4 3 2 8" xfId="33208" xr:uid="{00000000-0005-0000-0000-000021870000}"/>
    <cellStyle name="Normal 2 3 4 3 2 8 2" xfId="33209" xr:uid="{00000000-0005-0000-0000-000022870000}"/>
    <cellStyle name="Normal 2 3 4 3 2 9" xfId="33210" xr:uid="{00000000-0005-0000-0000-000023870000}"/>
    <cellStyle name="Normal 2 3 4 3 2 9 2" xfId="33211" xr:uid="{00000000-0005-0000-0000-000024870000}"/>
    <cellStyle name="Normal 2 3 4 3 20" xfId="33212" xr:uid="{00000000-0005-0000-0000-000025870000}"/>
    <cellStyle name="Normal 2 3 4 3 20 2" xfId="33213" xr:uid="{00000000-0005-0000-0000-000026870000}"/>
    <cellStyle name="Normal 2 3 4 3 21" xfId="33214" xr:uid="{00000000-0005-0000-0000-000027870000}"/>
    <cellStyle name="Normal 2 3 4 3 21 2" xfId="33215" xr:uid="{00000000-0005-0000-0000-000028870000}"/>
    <cellStyle name="Normal 2 3 4 3 22" xfId="33216" xr:uid="{00000000-0005-0000-0000-000029870000}"/>
    <cellStyle name="Normal 2 3 4 3 22 2" xfId="33217" xr:uid="{00000000-0005-0000-0000-00002A870000}"/>
    <cellStyle name="Normal 2 3 4 3 23" xfId="33218" xr:uid="{00000000-0005-0000-0000-00002B870000}"/>
    <cellStyle name="Normal 2 3 4 3 23 2" xfId="33219" xr:uid="{00000000-0005-0000-0000-00002C870000}"/>
    <cellStyle name="Normal 2 3 4 3 24" xfId="33220" xr:uid="{00000000-0005-0000-0000-00002D870000}"/>
    <cellStyle name="Normal 2 3 4 3 3" xfId="33221" xr:uid="{00000000-0005-0000-0000-00002E870000}"/>
    <cellStyle name="Normal 2 3 4 3 3 10" xfId="33222" xr:uid="{00000000-0005-0000-0000-00002F870000}"/>
    <cellStyle name="Normal 2 3 4 3 3 10 2" xfId="33223" xr:uid="{00000000-0005-0000-0000-000030870000}"/>
    <cellStyle name="Normal 2 3 4 3 3 11" xfId="33224" xr:uid="{00000000-0005-0000-0000-000031870000}"/>
    <cellStyle name="Normal 2 3 4 3 3 11 2" xfId="33225" xr:uid="{00000000-0005-0000-0000-000032870000}"/>
    <cellStyle name="Normal 2 3 4 3 3 12" xfId="33226" xr:uid="{00000000-0005-0000-0000-000033870000}"/>
    <cellStyle name="Normal 2 3 4 3 3 12 2" xfId="33227" xr:uid="{00000000-0005-0000-0000-000034870000}"/>
    <cellStyle name="Normal 2 3 4 3 3 13" xfId="33228" xr:uid="{00000000-0005-0000-0000-000035870000}"/>
    <cellStyle name="Normal 2 3 4 3 3 13 2" xfId="33229" xr:uid="{00000000-0005-0000-0000-000036870000}"/>
    <cellStyle name="Normal 2 3 4 3 3 14" xfId="33230" xr:uid="{00000000-0005-0000-0000-000037870000}"/>
    <cellStyle name="Normal 2 3 4 3 3 14 2" xfId="33231" xr:uid="{00000000-0005-0000-0000-000038870000}"/>
    <cellStyle name="Normal 2 3 4 3 3 15" xfId="33232" xr:uid="{00000000-0005-0000-0000-000039870000}"/>
    <cellStyle name="Normal 2 3 4 3 3 15 2" xfId="33233" xr:uid="{00000000-0005-0000-0000-00003A870000}"/>
    <cellStyle name="Normal 2 3 4 3 3 16" xfId="33234" xr:uid="{00000000-0005-0000-0000-00003B870000}"/>
    <cellStyle name="Normal 2 3 4 3 3 16 2" xfId="33235" xr:uid="{00000000-0005-0000-0000-00003C870000}"/>
    <cellStyle name="Normal 2 3 4 3 3 17" xfId="33236" xr:uid="{00000000-0005-0000-0000-00003D870000}"/>
    <cellStyle name="Normal 2 3 4 3 3 17 2" xfId="33237" xr:uid="{00000000-0005-0000-0000-00003E870000}"/>
    <cellStyle name="Normal 2 3 4 3 3 18" xfId="33238" xr:uid="{00000000-0005-0000-0000-00003F870000}"/>
    <cellStyle name="Normal 2 3 4 3 3 18 2" xfId="33239" xr:uid="{00000000-0005-0000-0000-000040870000}"/>
    <cellStyle name="Normal 2 3 4 3 3 19" xfId="33240" xr:uid="{00000000-0005-0000-0000-000041870000}"/>
    <cellStyle name="Normal 2 3 4 3 3 19 2" xfId="33241" xr:uid="{00000000-0005-0000-0000-000042870000}"/>
    <cellStyle name="Normal 2 3 4 3 3 2" xfId="33242" xr:uid="{00000000-0005-0000-0000-000043870000}"/>
    <cellStyle name="Normal 2 3 4 3 3 2 2" xfId="33243" xr:uid="{00000000-0005-0000-0000-000044870000}"/>
    <cellStyle name="Normal 2 3 4 3 3 20" xfId="33244" xr:uid="{00000000-0005-0000-0000-000045870000}"/>
    <cellStyle name="Normal 2 3 4 3 3 20 2" xfId="33245" xr:uid="{00000000-0005-0000-0000-000046870000}"/>
    <cellStyle name="Normal 2 3 4 3 3 21" xfId="33246" xr:uid="{00000000-0005-0000-0000-000047870000}"/>
    <cellStyle name="Normal 2 3 4 3 3 21 2" xfId="33247" xr:uid="{00000000-0005-0000-0000-000048870000}"/>
    <cellStyle name="Normal 2 3 4 3 3 22" xfId="33248" xr:uid="{00000000-0005-0000-0000-000049870000}"/>
    <cellStyle name="Normal 2 3 4 3 3 3" xfId="33249" xr:uid="{00000000-0005-0000-0000-00004A870000}"/>
    <cellStyle name="Normal 2 3 4 3 3 3 2" xfId="33250" xr:uid="{00000000-0005-0000-0000-00004B870000}"/>
    <cellStyle name="Normal 2 3 4 3 3 4" xfId="33251" xr:uid="{00000000-0005-0000-0000-00004C870000}"/>
    <cellStyle name="Normal 2 3 4 3 3 4 2" xfId="33252" xr:uid="{00000000-0005-0000-0000-00004D870000}"/>
    <cellStyle name="Normal 2 3 4 3 3 5" xfId="33253" xr:uid="{00000000-0005-0000-0000-00004E870000}"/>
    <cellStyle name="Normal 2 3 4 3 3 5 2" xfId="33254" xr:uid="{00000000-0005-0000-0000-00004F870000}"/>
    <cellStyle name="Normal 2 3 4 3 3 6" xfId="33255" xr:uid="{00000000-0005-0000-0000-000050870000}"/>
    <cellStyle name="Normal 2 3 4 3 3 6 2" xfId="33256" xr:uid="{00000000-0005-0000-0000-000051870000}"/>
    <cellStyle name="Normal 2 3 4 3 3 7" xfId="33257" xr:uid="{00000000-0005-0000-0000-000052870000}"/>
    <cellStyle name="Normal 2 3 4 3 3 7 2" xfId="33258" xr:uid="{00000000-0005-0000-0000-000053870000}"/>
    <cellStyle name="Normal 2 3 4 3 3 8" xfId="33259" xr:uid="{00000000-0005-0000-0000-000054870000}"/>
    <cellStyle name="Normal 2 3 4 3 3 8 2" xfId="33260" xr:uid="{00000000-0005-0000-0000-000055870000}"/>
    <cellStyle name="Normal 2 3 4 3 3 9" xfId="33261" xr:uid="{00000000-0005-0000-0000-000056870000}"/>
    <cellStyle name="Normal 2 3 4 3 3 9 2" xfId="33262" xr:uid="{00000000-0005-0000-0000-000057870000}"/>
    <cellStyle name="Normal 2 3 4 3 4" xfId="33263" xr:uid="{00000000-0005-0000-0000-000058870000}"/>
    <cellStyle name="Normal 2 3 4 3 4 2" xfId="33264" xr:uid="{00000000-0005-0000-0000-000059870000}"/>
    <cellStyle name="Normal 2 3 4 3 5" xfId="33265" xr:uid="{00000000-0005-0000-0000-00005A870000}"/>
    <cellStyle name="Normal 2 3 4 3 5 2" xfId="33266" xr:uid="{00000000-0005-0000-0000-00005B870000}"/>
    <cellStyle name="Normal 2 3 4 3 6" xfId="33267" xr:uid="{00000000-0005-0000-0000-00005C870000}"/>
    <cellStyle name="Normal 2 3 4 3 6 2" xfId="33268" xr:uid="{00000000-0005-0000-0000-00005D870000}"/>
    <cellStyle name="Normal 2 3 4 3 7" xfId="33269" xr:uid="{00000000-0005-0000-0000-00005E870000}"/>
    <cellStyle name="Normal 2 3 4 3 7 2" xfId="33270" xr:uid="{00000000-0005-0000-0000-00005F870000}"/>
    <cellStyle name="Normal 2 3 4 3 8" xfId="33271" xr:uid="{00000000-0005-0000-0000-000060870000}"/>
    <cellStyle name="Normal 2 3 4 3 8 2" xfId="33272" xr:uid="{00000000-0005-0000-0000-000061870000}"/>
    <cellStyle name="Normal 2 3 4 3 9" xfId="33273" xr:uid="{00000000-0005-0000-0000-000062870000}"/>
    <cellStyle name="Normal 2 3 4 3 9 2" xfId="33274" xr:uid="{00000000-0005-0000-0000-000063870000}"/>
    <cellStyle name="Normal 2 3 4 4" xfId="33275" xr:uid="{00000000-0005-0000-0000-000064870000}"/>
    <cellStyle name="Normal 2 3 4 4 10" xfId="33276" xr:uid="{00000000-0005-0000-0000-000065870000}"/>
    <cellStyle name="Normal 2 3 4 4 10 2" xfId="33277" xr:uid="{00000000-0005-0000-0000-000066870000}"/>
    <cellStyle name="Normal 2 3 4 4 11" xfId="33278" xr:uid="{00000000-0005-0000-0000-000067870000}"/>
    <cellStyle name="Normal 2 3 4 4 11 2" xfId="33279" xr:uid="{00000000-0005-0000-0000-000068870000}"/>
    <cellStyle name="Normal 2 3 4 4 12" xfId="33280" xr:uid="{00000000-0005-0000-0000-000069870000}"/>
    <cellStyle name="Normal 2 3 4 4 12 2" xfId="33281" xr:uid="{00000000-0005-0000-0000-00006A870000}"/>
    <cellStyle name="Normal 2 3 4 4 13" xfId="33282" xr:uid="{00000000-0005-0000-0000-00006B870000}"/>
    <cellStyle name="Normal 2 3 4 4 13 2" xfId="33283" xr:uid="{00000000-0005-0000-0000-00006C870000}"/>
    <cellStyle name="Normal 2 3 4 4 14" xfId="33284" xr:uid="{00000000-0005-0000-0000-00006D870000}"/>
    <cellStyle name="Normal 2 3 4 4 14 2" xfId="33285" xr:uid="{00000000-0005-0000-0000-00006E870000}"/>
    <cellStyle name="Normal 2 3 4 4 15" xfId="33286" xr:uid="{00000000-0005-0000-0000-00006F870000}"/>
    <cellStyle name="Normal 2 3 4 4 15 2" xfId="33287" xr:uid="{00000000-0005-0000-0000-000070870000}"/>
    <cellStyle name="Normal 2 3 4 4 16" xfId="33288" xr:uid="{00000000-0005-0000-0000-000071870000}"/>
    <cellStyle name="Normal 2 3 4 4 16 2" xfId="33289" xr:uid="{00000000-0005-0000-0000-000072870000}"/>
    <cellStyle name="Normal 2 3 4 4 17" xfId="33290" xr:uid="{00000000-0005-0000-0000-000073870000}"/>
    <cellStyle name="Normal 2 3 4 4 17 2" xfId="33291" xr:uid="{00000000-0005-0000-0000-000074870000}"/>
    <cellStyle name="Normal 2 3 4 4 18" xfId="33292" xr:uid="{00000000-0005-0000-0000-000075870000}"/>
    <cellStyle name="Normal 2 3 4 4 18 2" xfId="33293" xr:uid="{00000000-0005-0000-0000-000076870000}"/>
    <cellStyle name="Normal 2 3 4 4 19" xfId="33294" xr:uid="{00000000-0005-0000-0000-000077870000}"/>
    <cellStyle name="Normal 2 3 4 4 19 2" xfId="33295" xr:uid="{00000000-0005-0000-0000-000078870000}"/>
    <cellStyle name="Normal 2 3 4 4 2" xfId="33296" xr:uid="{00000000-0005-0000-0000-000079870000}"/>
    <cellStyle name="Normal 2 3 4 4 2 10" xfId="33297" xr:uid="{00000000-0005-0000-0000-00007A870000}"/>
    <cellStyle name="Normal 2 3 4 4 2 10 2" xfId="33298" xr:uid="{00000000-0005-0000-0000-00007B870000}"/>
    <cellStyle name="Normal 2 3 4 4 2 11" xfId="33299" xr:uid="{00000000-0005-0000-0000-00007C870000}"/>
    <cellStyle name="Normal 2 3 4 4 2 11 2" xfId="33300" xr:uid="{00000000-0005-0000-0000-00007D870000}"/>
    <cellStyle name="Normal 2 3 4 4 2 12" xfId="33301" xr:uid="{00000000-0005-0000-0000-00007E870000}"/>
    <cellStyle name="Normal 2 3 4 4 2 12 2" xfId="33302" xr:uid="{00000000-0005-0000-0000-00007F870000}"/>
    <cellStyle name="Normal 2 3 4 4 2 13" xfId="33303" xr:uid="{00000000-0005-0000-0000-000080870000}"/>
    <cellStyle name="Normal 2 3 4 4 2 13 2" xfId="33304" xr:uid="{00000000-0005-0000-0000-000081870000}"/>
    <cellStyle name="Normal 2 3 4 4 2 14" xfId="33305" xr:uid="{00000000-0005-0000-0000-000082870000}"/>
    <cellStyle name="Normal 2 3 4 4 2 14 2" xfId="33306" xr:uid="{00000000-0005-0000-0000-000083870000}"/>
    <cellStyle name="Normal 2 3 4 4 2 15" xfId="33307" xr:uid="{00000000-0005-0000-0000-000084870000}"/>
    <cellStyle name="Normal 2 3 4 4 2 15 2" xfId="33308" xr:uid="{00000000-0005-0000-0000-000085870000}"/>
    <cellStyle name="Normal 2 3 4 4 2 16" xfId="33309" xr:uid="{00000000-0005-0000-0000-000086870000}"/>
    <cellStyle name="Normal 2 3 4 4 2 16 2" xfId="33310" xr:uid="{00000000-0005-0000-0000-000087870000}"/>
    <cellStyle name="Normal 2 3 4 4 2 17" xfId="33311" xr:uid="{00000000-0005-0000-0000-000088870000}"/>
    <cellStyle name="Normal 2 3 4 4 2 17 2" xfId="33312" xr:uid="{00000000-0005-0000-0000-000089870000}"/>
    <cellStyle name="Normal 2 3 4 4 2 18" xfId="33313" xr:uid="{00000000-0005-0000-0000-00008A870000}"/>
    <cellStyle name="Normal 2 3 4 4 2 18 2" xfId="33314" xr:uid="{00000000-0005-0000-0000-00008B870000}"/>
    <cellStyle name="Normal 2 3 4 4 2 19" xfId="33315" xr:uid="{00000000-0005-0000-0000-00008C870000}"/>
    <cellStyle name="Normal 2 3 4 4 2 19 2" xfId="33316" xr:uid="{00000000-0005-0000-0000-00008D870000}"/>
    <cellStyle name="Normal 2 3 4 4 2 2" xfId="33317" xr:uid="{00000000-0005-0000-0000-00008E870000}"/>
    <cellStyle name="Normal 2 3 4 4 2 2 2" xfId="33318" xr:uid="{00000000-0005-0000-0000-00008F870000}"/>
    <cellStyle name="Normal 2 3 4 4 2 20" xfId="33319" xr:uid="{00000000-0005-0000-0000-000090870000}"/>
    <cellStyle name="Normal 2 3 4 4 2 20 2" xfId="33320" xr:uid="{00000000-0005-0000-0000-000091870000}"/>
    <cellStyle name="Normal 2 3 4 4 2 21" xfId="33321" xr:uid="{00000000-0005-0000-0000-000092870000}"/>
    <cellStyle name="Normal 2 3 4 4 2 21 2" xfId="33322" xr:uid="{00000000-0005-0000-0000-000093870000}"/>
    <cellStyle name="Normal 2 3 4 4 2 22" xfId="33323" xr:uid="{00000000-0005-0000-0000-000094870000}"/>
    <cellStyle name="Normal 2 3 4 4 2 3" xfId="33324" xr:uid="{00000000-0005-0000-0000-000095870000}"/>
    <cellStyle name="Normal 2 3 4 4 2 3 2" xfId="33325" xr:uid="{00000000-0005-0000-0000-000096870000}"/>
    <cellStyle name="Normal 2 3 4 4 2 4" xfId="33326" xr:uid="{00000000-0005-0000-0000-000097870000}"/>
    <cellStyle name="Normal 2 3 4 4 2 4 2" xfId="33327" xr:uid="{00000000-0005-0000-0000-000098870000}"/>
    <cellStyle name="Normal 2 3 4 4 2 5" xfId="33328" xr:uid="{00000000-0005-0000-0000-000099870000}"/>
    <cellStyle name="Normal 2 3 4 4 2 5 2" xfId="33329" xr:uid="{00000000-0005-0000-0000-00009A870000}"/>
    <cellStyle name="Normal 2 3 4 4 2 6" xfId="33330" xr:uid="{00000000-0005-0000-0000-00009B870000}"/>
    <cellStyle name="Normal 2 3 4 4 2 6 2" xfId="33331" xr:uid="{00000000-0005-0000-0000-00009C870000}"/>
    <cellStyle name="Normal 2 3 4 4 2 7" xfId="33332" xr:uid="{00000000-0005-0000-0000-00009D870000}"/>
    <cellStyle name="Normal 2 3 4 4 2 7 2" xfId="33333" xr:uid="{00000000-0005-0000-0000-00009E870000}"/>
    <cellStyle name="Normal 2 3 4 4 2 8" xfId="33334" xr:uid="{00000000-0005-0000-0000-00009F870000}"/>
    <cellStyle name="Normal 2 3 4 4 2 8 2" xfId="33335" xr:uid="{00000000-0005-0000-0000-0000A0870000}"/>
    <cellStyle name="Normal 2 3 4 4 2 9" xfId="33336" xr:uid="{00000000-0005-0000-0000-0000A1870000}"/>
    <cellStyle name="Normal 2 3 4 4 2 9 2" xfId="33337" xr:uid="{00000000-0005-0000-0000-0000A2870000}"/>
    <cellStyle name="Normal 2 3 4 4 20" xfId="33338" xr:uid="{00000000-0005-0000-0000-0000A3870000}"/>
    <cellStyle name="Normal 2 3 4 4 20 2" xfId="33339" xr:uid="{00000000-0005-0000-0000-0000A4870000}"/>
    <cellStyle name="Normal 2 3 4 4 21" xfId="33340" xr:uid="{00000000-0005-0000-0000-0000A5870000}"/>
    <cellStyle name="Normal 2 3 4 4 21 2" xfId="33341" xr:uid="{00000000-0005-0000-0000-0000A6870000}"/>
    <cellStyle name="Normal 2 3 4 4 22" xfId="33342" xr:uid="{00000000-0005-0000-0000-0000A7870000}"/>
    <cellStyle name="Normal 2 3 4 4 22 2" xfId="33343" xr:uid="{00000000-0005-0000-0000-0000A8870000}"/>
    <cellStyle name="Normal 2 3 4 4 23" xfId="33344" xr:uid="{00000000-0005-0000-0000-0000A9870000}"/>
    <cellStyle name="Normal 2 3 4 4 23 2" xfId="33345" xr:uid="{00000000-0005-0000-0000-0000AA870000}"/>
    <cellStyle name="Normal 2 3 4 4 24" xfId="33346" xr:uid="{00000000-0005-0000-0000-0000AB870000}"/>
    <cellStyle name="Normal 2 3 4 4 3" xfId="33347" xr:uid="{00000000-0005-0000-0000-0000AC870000}"/>
    <cellStyle name="Normal 2 3 4 4 3 10" xfId="33348" xr:uid="{00000000-0005-0000-0000-0000AD870000}"/>
    <cellStyle name="Normal 2 3 4 4 3 10 2" xfId="33349" xr:uid="{00000000-0005-0000-0000-0000AE870000}"/>
    <cellStyle name="Normal 2 3 4 4 3 11" xfId="33350" xr:uid="{00000000-0005-0000-0000-0000AF870000}"/>
    <cellStyle name="Normal 2 3 4 4 3 11 2" xfId="33351" xr:uid="{00000000-0005-0000-0000-0000B0870000}"/>
    <cellStyle name="Normal 2 3 4 4 3 12" xfId="33352" xr:uid="{00000000-0005-0000-0000-0000B1870000}"/>
    <cellStyle name="Normal 2 3 4 4 3 12 2" xfId="33353" xr:uid="{00000000-0005-0000-0000-0000B2870000}"/>
    <cellStyle name="Normal 2 3 4 4 3 13" xfId="33354" xr:uid="{00000000-0005-0000-0000-0000B3870000}"/>
    <cellStyle name="Normal 2 3 4 4 3 13 2" xfId="33355" xr:uid="{00000000-0005-0000-0000-0000B4870000}"/>
    <cellStyle name="Normal 2 3 4 4 3 14" xfId="33356" xr:uid="{00000000-0005-0000-0000-0000B5870000}"/>
    <cellStyle name="Normal 2 3 4 4 3 14 2" xfId="33357" xr:uid="{00000000-0005-0000-0000-0000B6870000}"/>
    <cellStyle name="Normal 2 3 4 4 3 15" xfId="33358" xr:uid="{00000000-0005-0000-0000-0000B7870000}"/>
    <cellStyle name="Normal 2 3 4 4 3 15 2" xfId="33359" xr:uid="{00000000-0005-0000-0000-0000B8870000}"/>
    <cellStyle name="Normal 2 3 4 4 3 16" xfId="33360" xr:uid="{00000000-0005-0000-0000-0000B9870000}"/>
    <cellStyle name="Normal 2 3 4 4 3 16 2" xfId="33361" xr:uid="{00000000-0005-0000-0000-0000BA870000}"/>
    <cellStyle name="Normal 2 3 4 4 3 17" xfId="33362" xr:uid="{00000000-0005-0000-0000-0000BB870000}"/>
    <cellStyle name="Normal 2 3 4 4 3 17 2" xfId="33363" xr:uid="{00000000-0005-0000-0000-0000BC870000}"/>
    <cellStyle name="Normal 2 3 4 4 3 18" xfId="33364" xr:uid="{00000000-0005-0000-0000-0000BD870000}"/>
    <cellStyle name="Normal 2 3 4 4 3 18 2" xfId="33365" xr:uid="{00000000-0005-0000-0000-0000BE870000}"/>
    <cellStyle name="Normal 2 3 4 4 3 19" xfId="33366" xr:uid="{00000000-0005-0000-0000-0000BF870000}"/>
    <cellStyle name="Normal 2 3 4 4 3 19 2" xfId="33367" xr:uid="{00000000-0005-0000-0000-0000C0870000}"/>
    <cellStyle name="Normal 2 3 4 4 3 2" xfId="33368" xr:uid="{00000000-0005-0000-0000-0000C1870000}"/>
    <cellStyle name="Normal 2 3 4 4 3 2 2" xfId="33369" xr:uid="{00000000-0005-0000-0000-0000C2870000}"/>
    <cellStyle name="Normal 2 3 4 4 3 20" xfId="33370" xr:uid="{00000000-0005-0000-0000-0000C3870000}"/>
    <cellStyle name="Normal 2 3 4 4 3 20 2" xfId="33371" xr:uid="{00000000-0005-0000-0000-0000C4870000}"/>
    <cellStyle name="Normal 2 3 4 4 3 21" xfId="33372" xr:uid="{00000000-0005-0000-0000-0000C5870000}"/>
    <cellStyle name="Normal 2 3 4 4 3 21 2" xfId="33373" xr:uid="{00000000-0005-0000-0000-0000C6870000}"/>
    <cellStyle name="Normal 2 3 4 4 3 22" xfId="33374" xr:uid="{00000000-0005-0000-0000-0000C7870000}"/>
    <cellStyle name="Normal 2 3 4 4 3 3" xfId="33375" xr:uid="{00000000-0005-0000-0000-0000C8870000}"/>
    <cellStyle name="Normal 2 3 4 4 3 3 2" xfId="33376" xr:uid="{00000000-0005-0000-0000-0000C9870000}"/>
    <cellStyle name="Normal 2 3 4 4 3 4" xfId="33377" xr:uid="{00000000-0005-0000-0000-0000CA870000}"/>
    <cellStyle name="Normal 2 3 4 4 3 4 2" xfId="33378" xr:uid="{00000000-0005-0000-0000-0000CB870000}"/>
    <cellStyle name="Normal 2 3 4 4 3 5" xfId="33379" xr:uid="{00000000-0005-0000-0000-0000CC870000}"/>
    <cellStyle name="Normal 2 3 4 4 3 5 2" xfId="33380" xr:uid="{00000000-0005-0000-0000-0000CD870000}"/>
    <cellStyle name="Normal 2 3 4 4 3 6" xfId="33381" xr:uid="{00000000-0005-0000-0000-0000CE870000}"/>
    <cellStyle name="Normal 2 3 4 4 3 6 2" xfId="33382" xr:uid="{00000000-0005-0000-0000-0000CF870000}"/>
    <cellStyle name="Normal 2 3 4 4 3 7" xfId="33383" xr:uid="{00000000-0005-0000-0000-0000D0870000}"/>
    <cellStyle name="Normal 2 3 4 4 3 7 2" xfId="33384" xr:uid="{00000000-0005-0000-0000-0000D1870000}"/>
    <cellStyle name="Normal 2 3 4 4 3 8" xfId="33385" xr:uid="{00000000-0005-0000-0000-0000D2870000}"/>
    <cellStyle name="Normal 2 3 4 4 3 8 2" xfId="33386" xr:uid="{00000000-0005-0000-0000-0000D3870000}"/>
    <cellStyle name="Normal 2 3 4 4 3 9" xfId="33387" xr:uid="{00000000-0005-0000-0000-0000D4870000}"/>
    <cellStyle name="Normal 2 3 4 4 3 9 2" xfId="33388" xr:uid="{00000000-0005-0000-0000-0000D5870000}"/>
    <cellStyle name="Normal 2 3 4 4 4" xfId="33389" xr:uid="{00000000-0005-0000-0000-0000D6870000}"/>
    <cellStyle name="Normal 2 3 4 4 4 2" xfId="33390" xr:uid="{00000000-0005-0000-0000-0000D7870000}"/>
    <cellStyle name="Normal 2 3 4 4 5" xfId="33391" xr:uid="{00000000-0005-0000-0000-0000D8870000}"/>
    <cellStyle name="Normal 2 3 4 4 5 2" xfId="33392" xr:uid="{00000000-0005-0000-0000-0000D9870000}"/>
    <cellStyle name="Normal 2 3 4 4 6" xfId="33393" xr:uid="{00000000-0005-0000-0000-0000DA870000}"/>
    <cellStyle name="Normal 2 3 4 4 6 2" xfId="33394" xr:uid="{00000000-0005-0000-0000-0000DB870000}"/>
    <cellStyle name="Normal 2 3 4 4 7" xfId="33395" xr:uid="{00000000-0005-0000-0000-0000DC870000}"/>
    <cellStyle name="Normal 2 3 4 4 7 2" xfId="33396" xr:uid="{00000000-0005-0000-0000-0000DD870000}"/>
    <cellStyle name="Normal 2 3 4 4 8" xfId="33397" xr:uid="{00000000-0005-0000-0000-0000DE870000}"/>
    <cellStyle name="Normal 2 3 4 4 8 2" xfId="33398" xr:uid="{00000000-0005-0000-0000-0000DF870000}"/>
    <cellStyle name="Normal 2 3 4 4 9" xfId="33399" xr:uid="{00000000-0005-0000-0000-0000E0870000}"/>
    <cellStyle name="Normal 2 3 4 4 9 2" xfId="33400" xr:uid="{00000000-0005-0000-0000-0000E1870000}"/>
    <cellStyle name="Normal 2 3 4 5" xfId="33401" xr:uid="{00000000-0005-0000-0000-0000E2870000}"/>
    <cellStyle name="Normal 2 3 4 5 10" xfId="33402" xr:uid="{00000000-0005-0000-0000-0000E3870000}"/>
    <cellStyle name="Normal 2 3 4 5 10 2" xfId="33403" xr:uid="{00000000-0005-0000-0000-0000E4870000}"/>
    <cellStyle name="Normal 2 3 4 5 11" xfId="33404" xr:uid="{00000000-0005-0000-0000-0000E5870000}"/>
    <cellStyle name="Normal 2 3 4 5 11 2" xfId="33405" xr:uid="{00000000-0005-0000-0000-0000E6870000}"/>
    <cellStyle name="Normal 2 3 4 5 12" xfId="33406" xr:uid="{00000000-0005-0000-0000-0000E7870000}"/>
    <cellStyle name="Normal 2 3 4 5 12 2" xfId="33407" xr:uid="{00000000-0005-0000-0000-0000E8870000}"/>
    <cellStyle name="Normal 2 3 4 5 13" xfId="33408" xr:uid="{00000000-0005-0000-0000-0000E9870000}"/>
    <cellStyle name="Normal 2 3 4 5 13 2" xfId="33409" xr:uid="{00000000-0005-0000-0000-0000EA870000}"/>
    <cellStyle name="Normal 2 3 4 5 14" xfId="33410" xr:uid="{00000000-0005-0000-0000-0000EB870000}"/>
    <cellStyle name="Normal 2 3 4 5 14 2" xfId="33411" xr:uid="{00000000-0005-0000-0000-0000EC870000}"/>
    <cellStyle name="Normal 2 3 4 5 15" xfId="33412" xr:uid="{00000000-0005-0000-0000-0000ED870000}"/>
    <cellStyle name="Normal 2 3 4 5 15 2" xfId="33413" xr:uid="{00000000-0005-0000-0000-0000EE870000}"/>
    <cellStyle name="Normal 2 3 4 5 16" xfId="33414" xr:uid="{00000000-0005-0000-0000-0000EF870000}"/>
    <cellStyle name="Normal 2 3 4 5 16 2" xfId="33415" xr:uid="{00000000-0005-0000-0000-0000F0870000}"/>
    <cellStyle name="Normal 2 3 4 5 17" xfId="33416" xr:uid="{00000000-0005-0000-0000-0000F1870000}"/>
    <cellStyle name="Normal 2 3 4 5 17 2" xfId="33417" xr:uid="{00000000-0005-0000-0000-0000F2870000}"/>
    <cellStyle name="Normal 2 3 4 5 18" xfId="33418" xr:uid="{00000000-0005-0000-0000-0000F3870000}"/>
    <cellStyle name="Normal 2 3 4 5 18 2" xfId="33419" xr:uid="{00000000-0005-0000-0000-0000F4870000}"/>
    <cellStyle name="Normal 2 3 4 5 19" xfId="33420" xr:uid="{00000000-0005-0000-0000-0000F5870000}"/>
    <cellStyle name="Normal 2 3 4 5 19 2" xfId="33421" xr:uid="{00000000-0005-0000-0000-0000F6870000}"/>
    <cellStyle name="Normal 2 3 4 5 2" xfId="33422" xr:uid="{00000000-0005-0000-0000-0000F7870000}"/>
    <cellStyle name="Normal 2 3 4 5 2 10" xfId="33423" xr:uid="{00000000-0005-0000-0000-0000F8870000}"/>
    <cellStyle name="Normal 2 3 4 5 2 10 2" xfId="33424" xr:uid="{00000000-0005-0000-0000-0000F9870000}"/>
    <cellStyle name="Normal 2 3 4 5 2 11" xfId="33425" xr:uid="{00000000-0005-0000-0000-0000FA870000}"/>
    <cellStyle name="Normal 2 3 4 5 2 11 2" xfId="33426" xr:uid="{00000000-0005-0000-0000-0000FB870000}"/>
    <cellStyle name="Normal 2 3 4 5 2 12" xfId="33427" xr:uid="{00000000-0005-0000-0000-0000FC870000}"/>
    <cellStyle name="Normal 2 3 4 5 2 12 2" xfId="33428" xr:uid="{00000000-0005-0000-0000-0000FD870000}"/>
    <cellStyle name="Normal 2 3 4 5 2 13" xfId="33429" xr:uid="{00000000-0005-0000-0000-0000FE870000}"/>
    <cellStyle name="Normal 2 3 4 5 2 13 2" xfId="33430" xr:uid="{00000000-0005-0000-0000-0000FF870000}"/>
    <cellStyle name="Normal 2 3 4 5 2 14" xfId="33431" xr:uid="{00000000-0005-0000-0000-000000880000}"/>
    <cellStyle name="Normal 2 3 4 5 2 14 2" xfId="33432" xr:uid="{00000000-0005-0000-0000-000001880000}"/>
    <cellStyle name="Normal 2 3 4 5 2 15" xfId="33433" xr:uid="{00000000-0005-0000-0000-000002880000}"/>
    <cellStyle name="Normal 2 3 4 5 2 15 2" xfId="33434" xr:uid="{00000000-0005-0000-0000-000003880000}"/>
    <cellStyle name="Normal 2 3 4 5 2 16" xfId="33435" xr:uid="{00000000-0005-0000-0000-000004880000}"/>
    <cellStyle name="Normal 2 3 4 5 2 16 2" xfId="33436" xr:uid="{00000000-0005-0000-0000-000005880000}"/>
    <cellStyle name="Normal 2 3 4 5 2 17" xfId="33437" xr:uid="{00000000-0005-0000-0000-000006880000}"/>
    <cellStyle name="Normal 2 3 4 5 2 17 2" xfId="33438" xr:uid="{00000000-0005-0000-0000-000007880000}"/>
    <cellStyle name="Normal 2 3 4 5 2 18" xfId="33439" xr:uid="{00000000-0005-0000-0000-000008880000}"/>
    <cellStyle name="Normal 2 3 4 5 2 18 2" xfId="33440" xr:uid="{00000000-0005-0000-0000-000009880000}"/>
    <cellStyle name="Normal 2 3 4 5 2 19" xfId="33441" xr:uid="{00000000-0005-0000-0000-00000A880000}"/>
    <cellStyle name="Normal 2 3 4 5 2 19 2" xfId="33442" xr:uid="{00000000-0005-0000-0000-00000B880000}"/>
    <cellStyle name="Normal 2 3 4 5 2 2" xfId="33443" xr:uid="{00000000-0005-0000-0000-00000C880000}"/>
    <cellStyle name="Normal 2 3 4 5 2 2 2" xfId="33444" xr:uid="{00000000-0005-0000-0000-00000D880000}"/>
    <cellStyle name="Normal 2 3 4 5 2 20" xfId="33445" xr:uid="{00000000-0005-0000-0000-00000E880000}"/>
    <cellStyle name="Normal 2 3 4 5 2 20 2" xfId="33446" xr:uid="{00000000-0005-0000-0000-00000F880000}"/>
    <cellStyle name="Normal 2 3 4 5 2 21" xfId="33447" xr:uid="{00000000-0005-0000-0000-000010880000}"/>
    <cellStyle name="Normal 2 3 4 5 2 21 2" xfId="33448" xr:uid="{00000000-0005-0000-0000-000011880000}"/>
    <cellStyle name="Normal 2 3 4 5 2 22" xfId="33449" xr:uid="{00000000-0005-0000-0000-000012880000}"/>
    <cellStyle name="Normal 2 3 4 5 2 3" xfId="33450" xr:uid="{00000000-0005-0000-0000-000013880000}"/>
    <cellStyle name="Normal 2 3 4 5 2 3 2" xfId="33451" xr:uid="{00000000-0005-0000-0000-000014880000}"/>
    <cellStyle name="Normal 2 3 4 5 2 4" xfId="33452" xr:uid="{00000000-0005-0000-0000-000015880000}"/>
    <cellStyle name="Normal 2 3 4 5 2 4 2" xfId="33453" xr:uid="{00000000-0005-0000-0000-000016880000}"/>
    <cellStyle name="Normal 2 3 4 5 2 5" xfId="33454" xr:uid="{00000000-0005-0000-0000-000017880000}"/>
    <cellStyle name="Normal 2 3 4 5 2 5 2" xfId="33455" xr:uid="{00000000-0005-0000-0000-000018880000}"/>
    <cellStyle name="Normal 2 3 4 5 2 6" xfId="33456" xr:uid="{00000000-0005-0000-0000-000019880000}"/>
    <cellStyle name="Normal 2 3 4 5 2 6 2" xfId="33457" xr:uid="{00000000-0005-0000-0000-00001A880000}"/>
    <cellStyle name="Normal 2 3 4 5 2 7" xfId="33458" xr:uid="{00000000-0005-0000-0000-00001B880000}"/>
    <cellStyle name="Normal 2 3 4 5 2 7 2" xfId="33459" xr:uid="{00000000-0005-0000-0000-00001C880000}"/>
    <cellStyle name="Normal 2 3 4 5 2 8" xfId="33460" xr:uid="{00000000-0005-0000-0000-00001D880000}"/>
    <cellStyle name="Normal 2 3 4 5 2 8 2" xfId="33461" xr:uid="{00000000-0005-0000-0000-00001E880000}"/>
    <cellStyle name="Normal 2 3 4 5 2 9" xfId="33462" xr:uid="{00000000-0005-0000-0000-00001F880000}"/>
    <cellStyle name="Normal 2 3 4 5 2 9 2" xfId="33463" xr:uid="{00000000-0005-0000-0000-000020880000}"/>
    <cellStyle name="Normal 2 3 4 5 20" xfId="33464" xr:uid="{00000000-0005-0000-0000-000021880000}"/>
    <cellStyle name="Normal 2 3 4 5 20 2" xfId="33465" xr:uid="{00000000-0005-0000-0000-000022880000}"/>
    <cellStyle name="Normal 2 3 4 5 21" xfId="33466" xr:uid="{00000000-0005-0000-0000-000023880000}"/>
    <cellStyle name="Normal 2 3 4 5 21 2" xfId="33467" xr:uid="{00000000-0005-0000-0000-000024880000}"/>
    <cellStyle name="Normal 2 3 4 5 22" xfId="33468" xr:uid="{00000000-0005-0000-0000-000025880000}"/>
    <cellStyle name="Normal 2 3 4 5 22 2" xfId="33469" xr:uid="{00000000-0005-0000-0000-000026880000}"/>
    <cellStyle name="Normal 2 3 4 5 23" xfId="33470" xr:uid="{00000000-0005-0000-0000-000027880000}"/>
    <cellStyle name="Normal 2 3 4 5 23 2" xfId="33471" xr:uid="{00000000-0005-0000-0000-000028880000}"/>
    <cellStyle name="Normal 2 3 4 5 24" xfId="33472" xr:uid="{00000000-0005-0000-0000-000029880000}"/>
    <cellStyle name="Normal 2 3 4 5 3" xfId="33473" xr:uid="{00000000-0005-0000-0000-00002A880000}"/>
    <cellStyle name="Normal 2 3 4 5 3 10" xfId="33474" xr:uid="{00000000-0005-0000-0000-00002B880000}"/>
    <cellStyle name="Normal 2 3 4 5 3 10 2" xfId="33475" xr:uid="{00000000-0005-0000-0000-00002C880000}"/>
    <cellStyle name="Normal 2 3 4 5 3 11" xfId="33476" xr:uid="{00000000-0005-0000-0000-00002D880000}"/>
    <cellStyle name="Normal 2 3 4 5 3 11 2" xfId="33477" xr:uid="{00000000-0005-0000-0000-00002E880000}"/>
    <cellStyle name="Normal 2 3 4 5 3 12" xfId="33478" xr:uid="{00000000-0005-0000-0000-00002F880000}"/>
    <cellStyle name="Normal 2 3 4 5 3 12 2" xfId="33479" xr:uid="{00000000-0005-0000-0000-000030880000}"/>
    <cellStyle name="Normal 2 3 4 5 3 13" xfId="33480" xr:uid="{00000000-0005-0000-0000-000031880000}"/>
    <cellStyle name="Normal 2 3 4 5 3 13 2" xfId="33481" xr:uid="{00000000-0005-0000-0000-000032880000}"/>
    <cellStyle name="Normal 2 3 4 5 3 14" xfId="33482" xr:uid="{00000000-0005-0000-0000-000033880000}"/>
    <cellStyle name="Normal 2 3 4 5 3 14 2" xfId="33483" xr:uid="{00000000-0005-0000-0000-000034880000}"/>
    <cellStyle name="Normal 2 3 4 5 3 15" xfId="33484" xr:uid="{00000000-0005-0000-0000-000035880000}"/>
    <cellStyle name="Normal 2 3 4 5 3 15 2" xfId="33485" xr:uid="{00000000-0005-0000-0000-000036880000}"/>
    <cellStyle name="Normal 2 3 4 5 3 16" xfId="33486" xr:uid="{00000000-0005-0000-0000-000037880000}"/>
    <cellStyle name="Normal 2 3 4 5 3 16 2" xfId="33487" xr:uid="{00000000-0005-0000-0000-000038880000}"/>
    <cellStyle name="Normal 2 3 4 5 3 17" xfId="33488" xr:uid="{00000000-0005-0000-0000-000039880000}"/>
    <cellStyle name="Normal 2 3 4 5 3 17 2" xfId="33489" xr:uid="{00000000-0005-0000-0000-00003A880000}"/>
    <cellStyle name="Normal 2 3 4 5 3 18" xfId="33490" xr:uid="{00000000-0005-0000-0000-00003B880000}"/>
    <cellStyle name="Normal 2 3 4 5 3 18 2" xfId="33491" xr:uid="{00000000-0005-0000-0000-00003C880000}"/>
    <cellStyle name="Normal 2 3 4 5 3 19" xfId="33492" xr:uid="{00000000-0005-0000-0000-00003D880000}"/>
    <cellStyle name="Normal 2 3 4 5 3 19 2" xfId="33493" xr:uid="{00000000-0005-0000-0000-00003E880000}"/>
    <cellStyle name="Normal 2 3 4 5 3 2" xfId="33494" xr:uid="{00000000-0005-0000-0000-00003F880000}"/>
    <cellStyle name="Normal 2 3 4 5 3 2 2" xfId="33495" xr:uid="{00000000-0005-0000-0000-000040880000}"/>
    <cellStyle name="Normal 2 3 4 5 3 20" xfId="33496" xr:uid="{00000000-0005-0000-0000-000041880000}"/>
    <cellStyle name="Normal 2 3 4 5 3 20 2" xfId="33497" xr:uid="{00000000-0005-0000-0000-000042880000}"/>
    <cellStyle name="Normal 2 3 4 5 3 21" xfId="33498" xr:uid="{00000000-0005-0000-0000-000043880000}"/>
    <cellStyle name="Normal 2 3 4 5 3 21 2" xfId="33499" xr:uid="{00000000-0005-0000-0000-000044880000}"/>
    <cellStyle name="Normal 2 3 4 5 3 22" xfId="33500" xr:uid="{00000000-0005-0000-0000-000045880000}"/>
    <cellStyle name="Normal 2 3 4 5 3 3" xfId="33501" xr:uid="{00000000-0005-0000-0000-000046880000}"/>
    <cellStyle name="Normal 2 3 4 5 3 3 2" xfId="33502" xr:uid="{00000000-0005-0000-0000-000047880000}"/>
    <cellStyle name="Normal 2 3 4 5 3 4" xfId="33503" xr:uid="{00000000-0005-0000-0000-000048880000}"/>
    <cellStyle name="Normal 2 3 4 5 3 4 2" xfId="33504" xr:uid="{00000000-0005-0000-0000-000049880000}"/>
    <cellStyle name="Normal 2 3 4 5 3 5" xfId="33505" xr:uid="{00000000-0005-0000-0000-00004A880000}"/>
    <cellStyle name="Normal 2 3 4 5 3 5 2" xfId="33506" xr:uid="{00000000-0005-0000-0000-00004B880000}"/>
    <cellStyle name="Normal 2 3 4 5 3 6" xfId="33507" xr:uid="{00000000-0005-0000-0000-00004C880000}"/>
    <cellStyle name="Normal 2 3 4 5 3 6 2" xfId="33508" xr:uid="{00000000-0005-0000-0000-00004D880000}"/>
    <cellStyle name="Normal 2 3 4 5 3 7" xfId="33509" xr:uid="{00000000-0005-0000-0000-00004E880000}"/>
    <cellStyle name="Normal 2 3 4 5 3 7 2" xfId="33510" xr:uid="{00000000-0005-0000-0000-00004F880000}"/>
    <cellStyle name="Normal 2 3 4 5 3 8" xfId="33511" xr:uid="{00000000-0005-0000-0000-000050880000}"/>
    <cellStyle name="Normal 2 3 4 5 3 8 2" xfId="33512" xr:uid="{00000000-0005-0000-0000-000051880000}"/>
    <cellStyle name="Normal 2 3 4 5 3 9" xfId="33513" xr:uid="{00000000-0005-0000-0000-000052880000}"/>
    <cellStyle name="Normal 2 3 4 5 3 9 2" xfId="33514" xr:uid="{00000000-0005-0000-0000-000053880000}"/>
    <cellStyle name="Normal 2 3 4 5 4" xfId="33515" xr:uid="{00000000-0005-0000-0000-000054880000}"/>
    <cellStyle name="Normal 2 3 4 5 4 2" xfId="33516" xr:uid="{00000000-0005-0000-0000-000055880000}"/>
    <cellStyle name="Normal 2 3 4 5 5" xfId="33517" xr:uid="{00000000-0005-0000-0000-000056880000}"/>
    <cellStyle name="Normal 2 3 4 5 5 2" xfId="33518" xr:uid="{00000000-0005-0000-0000-000057880000}"/>
    <cellStyle name="Normal 2 3 4 5 6" xfId="33519" xr:uid="{00000000-0005-0000-0000-000058880000}"/>
    <cellStyle name="Normal 2 3 4 5 6 2" xfId="33520" xr:uid="{00000000-0005-0000-0000-000059880000}"/>
    <cellStyle name="Normal 2 3 4 5 7" xfId="33521" xr:uid="{00000000-0005-0000-0000-00005A880000}"/>
    <cellStyle name="Normal 2 3 4 5 7 2" xfId="33522" xr:uid="{00000000-0005-0000-0000-00005B880000}"/>
    <cellStyle name="Normal 2 3 4 5 8" xfId="33523" xr:uid="{00000000-0005-0000-0000-00005C880000}"/>
    <cellStyle name="Normal 2 3 4 5 8 2" xfId="33524" xr:uid="{00000000-0005-0000-0000-00005D880000}"/>
    <cellStyle name="Normal 2 3 4 5 9" xfId="33525" xr:uid="{00000000-0005-0000-0000-00005E880000}"/>
    <cellStyle name="Normal 2 3 4 5 9 2" xfId="33526" xr:uid="{00000000-0005-0000-0000-00005F880000}"/>
    <cellStyle name="Normal 2 3 4 6" xfId="33527" xr:uid="{00000000-0005-0000-0000-000060880000}"/>
    <cellStyle name="Normal 2 3 4 6 10" xfId="33528" xr:uid="{00000000-0005-0000-0000-000061880000}"/>
    <cellStyle name="Normal 2 3 4 6 10 2" xfId="33529" xr:uid="{00000000-0005-0000-0000-000062880000}"/>
    <cellStyle name="Normal 2 3 4 6 11" xfId="33530" xr:uid="{00000000-0005-0000-0000-000063880000}"/>
    <cellStyle name="Normal 2 3 4 6 11 2" xfId="33531" xr:uid="{00000000-0005-0000-0000-000064880000}"/>
    <cellStyle name="Normal 2 3 4 6 12" xfId="33532" xr:uid="{00000000-0005-0000-0000-000065880000}"/>
    <cellStyle name="Normal 2 3 4 6 12 2" xfId="33533" xr:uid="{00000000-0005-0000-0000-000066880000}"/>
    <cellStyle name="Normal 2 3 4 6 13" xfId="33534" xr:uid="{00000000-0005-0000-0000-000067880000}"/>
    <cellStyle name="Normal 2 3 4 6 13 2" xfId="33535" xr:uid="{00000000-0005-0000-0000-000068880000}"/>
    <cellStyle name="Normal 2 3 4 6 14" xfId="33536" xr:uid="{00000000-0005-0000-0000-000069880000}"/>
    <cellStyle name="Normal 2 3 4 6 14 2" xfId="33537" xr:uid="{00000000-0005-0000-0000-00006A880000}"/>
    <cellStyle name="Normal 2 3 4 6 15" xfId="33538" xr:uid="{00000000-0005-0000-0000-00006B880000}"/>
    <cellStyle name="Normal 2 3 4 6 15 2" xfId="33539" xr:uid="{00000000-0005-0000-0000-00006C880000}"/>
    <cellStyle name="Normal 2 3 4 6 16" xfId="33540" xr:uid="{00000000-0005-0000-0000-00006D880000}"/>
    <cellStyle name="Normal 2 3 4 6 16 2" xfId="33541" xr:uid="{00000000-0005-0000-0000-00006E880000}"/>
    <cellStyle name="Normal 2 3 4 6 17" xfId="33542" xr:uid="{00000000-0005-0000-0000-00006F880000}"/>
    <cellStyle name="Normal 2 3 4 6 17 2" xfId="33543" xr:uid="{00000000-0005-0000-0000-000070880000}"/>
    <cellStyle name="Normal 2 3 4 6 18" xfId="33544" xr:uid="{00000000-0005-0000-0000-000071880000}"/>
    <cellStyle name="Normal 2 3 4 6 18 2" xfId="33545" xr:uid="{00000000-0005-0000-0000-000072880000}"/>
    <cellStyle name="Normal 2 3 4 6 19" xfId="33546" xr:uid="{00000000-0005-0000-0000-000073880000}"/>
    <cellStyle name="Normal 2 3 4 6 19 2" xfId="33547" xr:uid="{00000000-0005-0000-0000-000074880000}"/>
    <cellStyle name="Normal 2 3 4 6 2" xfId="33548" xr:uid="{00000000-0005-0000-0000-000075880000}"/>
    <cellStyle name="Normal 2 3 4 6 2 2" xfId="33549" xr:uid="{00000000-0005-0000-0000-000076880000}"/>
    <cellStyle name="Normal 2 3 4 6 20" xfId="33550" xr:uid="{00000000-0005-0000-0000-000077880000}"/>
    <cellStyle name="Normal 2 3 4 6 20 2" xfId="33551" xr:uid="{00000000-0005-0000-0000-000078880000}"/>
    <cellStyle name="Normal 2 3 4 6 21" xfId="33552" xr:uid="{00000000-0005-0000-0000-000079880000}"/>
    <cellStyle name="Normal 2 3 4 6 21 2" xfId="33553" xr:uid="{00000000-0005-0000-0000-00007A880000}"/>
    <cellStyle name="Normal 2 3 4 6 22" xfId="33554" xr:uid="{00000000-0005-0000-0000-00007B880000}"/>
    <cellStyle name="Normal 2 3 4 6 3" xfId="33555" xr:uid="{00000000-0005-0000-0000-00007C880000}"/>
    <cellStyle name="Normal 2 3 4 6 3 2" xfId="33556" xr:uid="{00000000-0005-0000-0000-00007D880000}"/>
    <cellStyle name="Normal 2 3 4 6 4" xfId="33557" xr:uid="{00000000-0005-0000-0000-00007E880000}"/>
    <cellStyle name="Normal 2 3 4 6 4 2" xfId="33558" xr:uid="{00000000-0005-0000-0000-00007F880000}"/>
    <cellStyle name="Normal 2 3 4 6 5" xfId="33559" xr:uid="{00000000-0005-0000-0000-000080880000}"/>
    <cellStyle name="Normal 2 3 4 6 5 2" xfId="33560" xr:uid="{00000000-0005-0000-0000-000081880000}"/>
    <cellStyle name="Normal 2 3 4 6 6" xfId="33561" xr:uid="{00000000-0005-0000-0000-000082880000}"/>
    <cellStyle name="Normal 2 3 4 6 6 2" xfId="33562" xr:uid="{00000000-0005-0000-0000-000083880000}"/>
    <cellStyle name="Normal 2 3 4 6 7" xfId="33563" xr:uid="{00000000-0005-0000-0000-000084880000}"/>
    <cellStyle name="Normal 2 3 4 6 7 2" xfId="33564" xr:uid="{00000000-0005-0000-0000-000085880000}"/>
    <cellStyle name="Normal 2 3 4 6 8" xfId="33565" xr:uid="{00000000-0005-0000-0000-000086880000}"/>
    <cellStyle name="Normal 2 3 4 6 8 2" xfId="33566" xr:uid="{00000000-0005-0000-0000-000087880000}"/>
    <cellStyle name="Normal 2 3 4 6 9" xfId="33567" xr:uid="{00000000-0005-0000-0000-000088880000}"/>
    <cellStyle name="Normal 2 3 4 6 9 2" xfId="33568" xr:uid="{00000000-0005-0000-0000-000089880000}"/>
    <cellStyle name="Normal 2 3 4 7" xfId="33569" xr:uid="{00000000-0005-0000-0000-00008A880000}"/>
    <cellStyle name="Normal 2 3 4 7 10" xfId="33570" xr:uid="{00000000-0005-0000-0000-00008B880000}"/>
    <cellStyle name="Normal 2 3 4 7 10 2" xfId="33571" xr:uid="{00000000-0005-0000-0000-00008C880000}"/>
    <cellStyle name="Normal 2 3 4 7 11" xfId="33572" xr:uid="{00000000-0005-0000-0000-00008D880000}"/>
    <cellStyle name="Normal 2 3 4 7 11 2" xfId="33573" xr:uid="{00000000-0005-0000-0000-00008E880000}"/>
    <cellStyle name="Normal 2 3 4 7 12" xfId="33574" xr:uid="{00000000-0005-0000-0000-00008F880000}"/>
    <cellStyle name="Normal 2 3 4 7 12 2" xfId="33575" xr:uid="{00000000-0005-0000-0000-000090880000}"/>
    <cellStyle name="Normal 2 3 4 7 13" xfId="33576" xr:uid="{00000000-0005-0000-0000-000091880000}"/>
    <cellStyle name="Normal 2 3 4 7 13 2" xfId="33577" xr:uid="{00000000-0005-0000-0000-000092880000}"/>
    <cellStyle name="Normal 2 3 4 7 14" xfId="33578" xr:uid="{00000000-0005-0000-0000-000093880000}"/>
    <cellStyle name="Normal 2 3 4 7 14 2" xfId="33579" xr:uid="{00000000-0005-0000-0000-000094880000}"/>
    <cellStyle name="Normal 2 3 4 7 15" xfId="33580" xr:uid="{00000000-0005-0000-0000-000095880000}"/>
    <cellStyle name="Normal 2 3 4 7 15 2" xfId="33581" xr:uid="{00000000-0005-0000-0000-000096880000}"/>
    <cellStyle name="Normal 2 3 4 7 16" xfId="33582" xr:uid="{00000000-0005-0000-0000-000097880000}"/>
    <cellStyle name="Normal 2 3 4 7 16 2" xfId="33583" xr:uid="{00000000-0005-0000-0000-000098880000}"/>
    <cellStyle name="Normal 2 3 4 7 17" xfId="33584" xr:uid="{00000000-0005-0000-0000-000099880000}"/>
    <cellStyle name="Normal 2 3 4 7 17 2" xfId="33585" xr:uid="{00000000-0005-0000-0000-00009A880000}"/>
    <cellStyle name="Normal 2 3 4 7 18" xfId="33586" xr:uid="{00000000-0005-0000-0000-00009B880000}"/>
    <cellStyle name="Normal 2 3 4 7 18 2" xfId="33587" xr:uid="{00000000-0005-0000-0000-00009C880000}"/>
    <cellStyle name="Normal 2 3 4 7 19" xfId="33588" xr:uid="{00000000-0005-0000-0000-00009D880000}"/>
    <cellStyle name="Normal 2 3 4 7 19 2" xfId="33589" xr:uid="{00000000-0005-0000-0000-00009E880000}"/>
    <cellStyle name="Normal 2 3 4 7 2" xfId="33590" xr:uid="{00000000-0005-0000-0000-00009F880000}"/>
    <cellStyle name="Normal 2 3 4 7 2 2" xfId="33591" xr:uid="{00000000-0005-0000-0000-0000A0880000}"/>
    <cellStyle name="Normal 2 3 4 7 20" xfId="33592" xr:uid="{00000000-0005-0000-0000-0000A1880000}"/>
    <cellStyle name="Normal 2 3 4 7 20 2" xfId="33593" xr:uid="{00000000-0005-0000-0000-0000A2880000}"/>
    <cellStyle name="Normal 2 3 4 7 21" xfId="33594" xr:uid="{00000000-0005-0000-0000-0000A3880000}"/>
    <cellStyle name="Normal 2 3 4 7 21 2" xfId="33595" xr:uid="{00000000-0005-0000-0000-0000A4880000}"/>
    <cellStyle name="Normal 2 3 4 7 22" xfId="33596" xr:uid="{00000000-0005-0000-0000-0000A5880000}"/>
    <cellStyle name="Normal 2 3 4 7 3" xfId="33597" xr:uid="{00000000-0005-0000-0000-0000A6880000}"/>
    <cellStyle name="Normal 2 3 4 7 3 2" xfId="33598" xr:uid="{00000000-0005-0000-0000-0000A7880000}"/>
    <cellStyle name="Normal 2 3 4 7 4" xfId="33599" xr:uid="{00000000-0005-0000-0000-0000A8880000}"/>
    <cellStyle name="Normal 2 3 4 7 4 2" xfId="33600" xr:uid="{00000000-0005-0000-0000-0000A9880000}"/>
    <cellStyle name="Normal 2 3 4 7 5" xfId="33601" xr:uid="{00000000-0005-0000-0000-0000AA880000}"/>
    <cellStyle name="Normal 2 3 4 7 5 2" xfId="33602" xr:uid="{00000000-0005-0000-0000-0000AB880000}"/>
    <cellStyle name="Normal 2 3 4 7 6" xfId="33603" xr:uid="{00000000-0005-0000-0000-0000AC880000}"/>
    <cellStyle name="Normal 2 3 4 7 6 2" xfId="33604" xr:uid="{00000000-0005-0000-0000-0000AD880000}"/>
    <cellStyle name="Normal 2 3 4 7 7" xfId="33605" xr:uid="{00000000-0005-0000-0000-0000AE880000}"/>
    <cellStyle name="Normal 2 3 4 7 7 2" xfId="33606" xr:uid="{00000000-0005-0000-0000-0000AF880000}"/>
    <cellStyle name="Normal 2 3 4 7 8" xfId="33607" xr:uid="{00000000-0005-0000-0000-0000B0880000}"/>
    <cellStyle name="Normal 2 3 4 7 8 2" xfId="33608" xr:uid="{00000000-0005-0000-0000-0000B1880000}"/>
    <cellStyle name="Normal 2 3 4 7 9" xfId="33609" xr:uid="{00000000-0005-0000-0000-0000B2880000}"/>
    <cellStyle name="Normal 2 3 4 7 9 2" xfId="33610" xr:uid="{00000000-0005-0000-0000-0000B3880000}"/>
    <cellStyle name="Normal 2 3 4 8" xfId="33611" xr:uid="{00000000-0005-0000-0000-0000B4880000}"/>
    <cellStyle name="Normal 2 3 4 8 2" xfId="33612" xr:uid="{00000000-0005-0000-0000-0000B5880000}"/>
    <cellStyle name="Normal 2 3 4 9" xfId="33613" xr:uid="{00000000-0005-0000-0000-0000B6880000}"/>
    <cellStyle name="Normal 2 3 4 9 2" xfId="33614" xr:uid="{00000000-0005-0000-0000-0000B7880000}"/>
    <cellStyle name="Normal 2 3 5" xfId="33615" xr:uid="{00000000-0005-0000-0000-0000B8880000}"/>
    <cellStyle name="Normal 2 3 5 10" xfId="33616" xr:uid="{00000000-0005-0000-0000-0000B9880000}"/>
    <cellStyle name="Normal 2 3 5 10 2" xfId="33617" xr:uid="{00000000-0005-0000-0000-0000BA880000}"/>
    <cellStyle name="Normal 2 3 5 11" xfId="33618" xr:uid="{00000000-0005-0000-0000-0000BB880000}"/>
    <cellStyle name="Normal 2 3 5 11 2" xfId="33619" xr:uid="{00000000-0005-0000-0000-0000BC880000}"/>
    <cellStyle name="Normal 2 3 5 12" xfId="33620" xr:uid="{00000000-0005-0000-0000-0000BD880000}"/>
    <cellStyle name="Normal 2 3 5 12 2" xfId="33621" xr:uid="{00000000-0005-0000-0000-0000BE880000}"/>
    <cellStyle name="Normal 2 3 5 13" xfId="33622" xr:uid="{00000000-0005-0000-0000-0000BF880000}"/>
    <cellStyle name="Normal 2 3 5 13 2" xfId="33623" xr:uid="{00000000-0005-0000-0000-0000C0880000}"/>
    <cellStyle name="Normal 2 3 5 14" xfId="33624" xr:uid="{00000000-0005-0000-0000-0000C1880000}"/>
    <cellStyle name="Normal 2 3 5 14 2" xfId="33625" xr:uid="{00000000-0005-0000-0000-0000C2880000}"/>
    <cellStyle name="Normal 2 3 5 15" xfId="33626" xr:uid="{00000000-0005-0000-0000-0000C3880000}"/>
    <cellStyle name="Normal 2 3 5 15 2" xfId="33627" xr:uid="{00000000-0005-0000-0000-0000C4880000}"/>
    <cellStyle name="Normal 2 3 5 16" xfId="33628" xr:uid="{00000000-0005-0000-0000-0000C5880000}"/>
    <cellStyle name="Normal 2 3 5 16 2" xfId="33629" xr:uid="{00000000-0005-0000-0000-0000C6880000}"/>
    <cellStyle name="Normal 2 3 5 17" xfId="33630" xr:uid="{00000000-0005-0000-0000-0000C7880000}"/>
    <cellStyle name="Normal 2 3 5 17 2" xfId="33631" xr:uid="{00000000-0005-0000-0000-0000C8880000}"/>
    <cellStyle name="Normal 2 3 5 18" xfId="33632" xr:uid="{00000000-0005-0000-0000-0000C9880000}"/>
    <cellStyle name="Normal 2 3 5 18 2" xfId="33633" xr:uid="{00000000-0005-0000-0000-0000CA880000}"/>
    <cellStyle name="Normal 2 3 5 19" xfId="33634" xr:uid="{00000000-0005-0000-0000-0000CB880000}"/>
    <cellStyle name="Normal 2 3 5 19 2" xfId="33635" xr:uid="{00000000-0005-0000-0000-0000CC880000}"/>
    <cellStyle name="Normal 2 3 5 2" xfId="33636" xr:uid="{00000000-0005-0000-0000-0000CD880000}"/>
    <cellStyle name="Normal 2 3 5 2 10" xfId="33637" xr:uid="{00000000-0005-0000-0000-0000CE880000}"/>
    <cellStyle name="Normal 2 3 5 2 10 2" xfId="33638" xr:uid="{00000000-0005-0000-0000-0000CF880000}"/>
    <cellStyle name="Normal 2 3 5 2 11" xfId="33639" xr:uid="{00000000-0005-0000-0000-0000D0880000}"/>
    <cellStyle name="Normal 2 3 5 2 11 2" xfId="33640" xr:uid="{00000000-0005-0000-0000-0000D1880000}"/>
    <cellStyle name="Normal 2 3 5 2 12" xfId="33641" xr:uid="{00000000-0005-0000-0000-0000D2880000}"/>
    <cellStyle name="Normal 2 3 5 2 12 2" xfId="33642" xr:uid="{00000000-0005-0000-0000-0000D3880000}"/>
    <cellStyle name="Normal 2 3 5 2 13" xfId="33643" xr:uid="{00000000-0005-0000-0000-0000D4880000}"/>
    <cellStyle name="Normal 2 3 5 2 13 2" xfId="33644" xr:uid="{00000000-0005-0000-0000-0000D5880000}"/>
    <cellStyle name="Normal 2 3 5 2 14" xfId="33645" xr:uid="{00000000-0005-0000-0000-0000D6880000}"/>
    <cellStyle name="Normal 2 3 5 2 14 2" xfId="33646" xr:uid="{00000000-0005-0000-0000-0000D7880000}"/>
    <cellStyle name="Normal 2 3 5 2 15" xfId="33647" xr:uid="{00000000-0005-0000-0000-0000D8880000}"/>
    <cellStyle name="Normal 2 3 5 2 15 2" xfId="33648" xr:uid="{00000000-0005-0000-0000-0000D9880000}"/>
    <cellStyle name="Normal 2 3 5 2 16" xfId="33649" xr:uid="{00000000-0005-0000-0000-0000DA880000}"/>
    <cellStyle name="Normal 2 3 5 2 16 2" xfId="33650" xr:uid="{00000000-0005-0000-0000-0000DB880000}"/>
    <cellStyle name="Normal 2 3 5 2 17" xfId="33651" xr:uid="{00000000-0005-0000-0000-0000DC880000}"/>
    <cellStyle name="Normal 2 3 5 2 17 2" xfId="33652" xr:uid="{00000000-0005-0000-0000-0000DD880000}"/>
    <cellStyle name="Normal 2 3 5 2 18" xfId="33653" xr:uid="{00000000-0005-0000-0000-0000DE880000}"/>
    <cellStyle name="Normal 2 3 5 2 18 2" xfId="33654" xr:uid="{00000000-0005-0000-0000-0000DF880000}"/>
    <cellStyle name="Normal 2 3 5 2 19" xfId="33655" xr:uid="{00000000-0005-0000-0000-0000E0880000}"/>
    <cellStyle name="Normal 2 3 5 2 19 2" xfId="33656" xr:uid="{00000000-0005-0000-0000-0000E1880000}"/>
    <cellStyle name="Normal 2 3 5 2 2" xfId="33657" xr:uid="{00000000-0005-0000-0000-0000E2880000}"/>
    <cellStyle name="Normal 2 3 5 2 2 10" xfId="33658" xr:uid="{00000000-0005-0000-0000-0000E3880000}"/>
    <cellStyle name="Normal 2 3 5 2 2 10 2" xfId="33659" xr:uid="{00000000-0005-0000-0000-0000E4880000}"/>
    <cellStyle name="Normal 2 3 5 2 2 11" xfId="33660" xr:uid="{00000000-0005-0000-0000-0000E5880000}"/>
    <cellStyle name="Normal 2 3 5 2 2 11 2" xfId="33661" xr:uid="{00000000-0005-0000-0000-0000E6880000}"/>
    <cellStyle name="Normal 2 3 5 2 2 12" xfId="33662" xr:uid="{00000000-0005-0000-0000-0000E7880000}"/>
    <cellStyle name="Normal 2 3 5 2 2 12 2" xfId="33663" xr:uid="{00000000-0005-0000-0000-0000E8880000}"/>
    <cellStyle name="Normal 2 3 5 2 2 13" xfId="33664" xr:uid="{00000000-0005-0000-0000-0000E9880000}"/>
    <cellStyle name="Normal 2 3 5 2 2 13 2" xfId="33665" xr:uid="{00000000-0005-0000-0000-0000EA880000}"/>
    <cellStyle name="Normal 2 3 5 2 2 14" xfId="33666" xr:uid="{00000000-0005-0000-0000-0000EB880000}"/>
    <cellStyle name="Normal 2 3 5 2 2 14 2" xfId="33667" xr:uid="{00000000-0005-0000-0000-0000EC880000}"/>
    <cellStyle name="Normal 2 3 5 2 2 15" xfId="33668" xr:uid="{00000000-0005-0000-0000-0000ED880000}"/>
    <cellStyle name="Normal 2 3 5 2 2 15 2" xfId="33669" xr:uid="{00000000-0005-0000-0000-0000EE880000}"/>
    <cellStyle name="Normal 2 3 5 2 2 16" xfId="33670" xr:uid="{00000000-0005-0000-0000-0000EF880000}"/>
    <cellStyle name="Normal 2 3 5 2 2 16 2" xfId="33671" xr:uid="{00000000-0005-0000-0000-0000F0880000}"/>
    <cellStyle name="Normal 2 3 5 2 2 17" xfId="33672" xr:uid="{00000000-0005-0000-0000-0000F1880000}"/>
    <cellStyle name="Normal 2 3 5 2 2 17 2" xfId="33673" xr:uid="{00000000-0005-0000-0000-0000F2880000}"/>
    <cellStyle name="Normal 2 3 5 2 2 18" xfId="33674" xr:uid="{00000000-0005-0000-0000-0000F3880000}"/>
    <cellStyle name="Normal 2 3 5 2 2 18 2" xfId="33675" xr:uid="{00000000-0005-0000-0000-0000F4880000}"/>
    <cellStyle name="Normal 2 3 5 2 2 19" xfId="33676" xr:uid="{00000000-0005-0000-0000-0000F5880000}"/>
    <cellStyle name="Normal 2 3 5 2 2 19 2" xfId="33677" xr:uid="{00000000-0005-0000-0000-0000F6880000}"/>
    <cellStyle name="Normal 2 3 5 2 2 2" xfId="33678" xr:uid="{00000000-0005-0000-0000-0000F7880000}"/>
    <cellStyle name="Normal 2 3 5 2 2 2 10" xfId="33679" xr:uid="{00000000-0005-0000-0000-0000F8880000}"/>
    <cellStyle name="Normal 2 3 5 2 2 2 10 2" xfId="33680" xr:uid="{00000000-0005-0000-0000-0000F9880000}"/>
    <cellStyle name="Normal 2 3 5 2 2 2 11" xfId="33681" xr:uid="{00000000-0005-0000-0000-0000FA880000}"/>
    <cellStyle name="Normal 2 3 5 2 2 2 11 2" xfId="33682" xr:uid="{00000000-0005-0000-0000-0000FB880000}"/>
    <cellStyle name="Normal 2 3 5 2 2 2 12" xfId="33683" xr:uid="{00000000-0005-0000-0000-0000FC880000}"/>
    <cellStyle name="Normal 2 3 5 2 2 2 12 2" xfId="33684" xr:uid="{00000000-0005-0000-0000-0000FD880000}"/>
    <cellStyle name="Normal 2 3 5 2 2 2 13" xfId="33685" xr:uid="{00000000-0005-0000-0000-0000FE880000}"/>
    <cellStyle name="Normal 2 3 5 2 2 2 13 2" xfId="33686" xr:uid="{00000000-0005-0000-0000-0000FF880000}"/>
    <cellStyle name="Normal 2 3 5 2 2 2 14" xfId="33687" xr:uid="{00000000-0005-0000-0000-000000890000}"/>
    <cellStyle name="Normal 2 3 5 2 2 2 14 2" xfId="33688" xr:uid="{00000000-0005-0000-0000-000001890000}"/>
    <cellStyle name="Normal 2 3 5 2 2 2 15" xfId="33689" xr:uid="{00000000-0005-0000-0000-000002890000}"/>
    <cellStyle name="Normal 2 3 5 2 2 2 15 2" xfId="33690" xr:uid="{00000000-0005-0000-0000-000003890000}"/>
    <cellStyle name="Normal 2 3 5 2 2 2 16" xfId="33691" xr:uid="{00000000-0005-0000-0000-000004890000}"/>
    <cellStyle name="Normal 2 3 5 2 2 2 16 2" xfId="33692" xr:uid="{00000000-0005-0000-0000-000005890000}"/>
    <cellStyle name="Normal 2 3 5 2 2 2 17" xfId="33693" xr:uid="{00000000-0005-0000-0000-000006890000}"/>
    <cellStyle name="Normal 2 3 5 2 2 2 17 2" xfId="33694" xr:uid="{00000000-0005-0000-0000-000007890000}"/>
    <cellStyle name="Normal 2 3 5 2 2 2 18" xfId="33695" xr:uid="{00000000-0005-0000-0000-000008890000}"/>
    <cellStyle name="Normal 2 3 5 2 2 2 18 2" xfId="33696" xr:uid="{00000000-0005-0000-0000-000009890000}"/>
    <cellStyle name="Normal 2 3 5 2 2 2 19" xfId="33697" xr:uid="{00000000-0005-0000-0000-00000A890000}"/>
    <cellStyle name="Normal 2 3 5 2 2 2 19 2" xfId="33698" xr:uid="{00000000-0005-0000-0000-00000B890000}"/>
    <cellStyle name="Normal 2 3 5 2 2 2 2" xfId="33699" xr:uid="{00000000-0005-0000-0000-00000C890000}"/>
    <cellStyle name="Normal 2 3 5 2 2 2 2 2" xfId="33700" xr:uid="{00000000-0005-0000-0000-00000D890000}"/>
    <cellStyle name="Normal 2 3 5 2 2 2 20" xfId="33701" xr:uid="{00000000-0005-0000-0000-00000E890000}"/>
    <cellStyle name="Normal 2 3 5 2 2 2 20 2" xfId="33702" xr:uid="{00000000-0005-0000-0000-00000F890000}"/>
    <cellStyle name="Normal 2 3 5 2 2 2 21" xfId="33703" xr:uid="{00000000-0005-0000-0000-000010890000}"/>
    <cellStyle name="Normal 2 3 5 2 2 2 21 2" xfId="33704" xr:uid="{00000000-0005-0000-0000-000011890000}"/>
    <cellStyle name="Normal 2 3 5 2 2 2 22" xfId="33705" xr:uid="{00000000-0005-0000-0000-000012890000}"/>
    <cellStyle name="Normal 2 3 5 2 2 2 3" xfId="33706" xr:uid="{00000000-0005-0000-0000-000013890000}"/>
    <cellStyle name="Normal 2 3 5 2 2 2 3 2" xfId="33707" xr:uid="{00000000-0005-0000-0000-000014890000}"/>
    <cellStyle name="Normal 2 3 5 2 2 2 4" xfId="33708" xr:uid="{00000000-0005-0000-0000-000015890000}"/>
    <cellStyle name="Normal 2 3 5 2 2 2 4 2" xfId="33709" xr:uid="{00000000-0005-0000-0000-000016890000}"/>
    <cellStyle name="Normal 2 3 5 2 2 2 5" xfId="33710" xr:uid="{00000000-0005-0000-0000-000017890000}"/>
    <cellStyle name="Normal 2 3 5 2 2 2 5 2" xfId="33711" xr:uid="{00000000-0005-0000-0000-000018890000}"/>
    <cellStyle name="Normal 2 3 5 2 2 2 6" xfId="33712" xr:uid="{00000000-0005-0000-0000-000019890000}"/>
    <cellStyle name="Normal 2 3 5 2 2 2 6 2" xfId="33713" xr:uid="{00000000-0005-0000-0000-00001A890000}"/>
    <cellStyle name="Normal 2 3 5 2 2 2 7" xfId="33714" xr:uid="{00000000-0005-0000-0000-00001B890000}"/>
    <cellStyle name="Normal 2 3 5 2 2 2 7 2" xfId="33715" xr:uid="{00000000-0005-0000-0000-00001C890000}"/>
    <cellStyle name="Normal 2 3 5 2 2 2 8" xfId="33716" xr:uid="{00000000-0005-0000-0000-00001D890000}"/>
    <cellStyle name="Normal 2 3 5 2 2 2 8 2" xfId="33717" xr:uid="{00000000-0005-0000-0000-00001E890000}"/>
    <cellStyle name="Normal 2 3 5 2 2 2 9" xfId="33718" xr:uid="{00000000-0005-0000-0000-00001F890000}"/>
    <cellStyle name="Normal 2 3 5 2 2 2 9 2" xfId="33719" xr:uid="{00000000-0005-0000-0000-000020890000}"/>
    <cellStyle name="Normal 2 3 5 2 2 20" xfId="33720" xr:uid="{00000000-0005-0000-0000-000021890000}"/>
    <cellStyle name="Normal 2 3 5 2 2 20 2" xfId="33721" xr:uid="{00000000-0005-0000-0000-000022890000}"/>
    <cellStyle name="Normal 2 3 5 2 2 21" xfId="33722" xr:uid="{00000000-0005-0000-0000-000023890000}"/>
    <cellStyle name="Normal 2 3 5 2 2 21 2" xfId="33723" xr:uid="{00000000-0005-0000-0000-000024890000}"/>
    <cellStyle name="Normal 2 3 5 2 2 22" xfId="33724" xr:uid="{00000000-0005-0000-0000-000025890000}"/>
    <cellStyle name="Normal 2 3 5 2 2 22 2" xfId="33725" xr:uid="{00000000-0005-0000-0000-000026890000}"/>
    <cellStyle name="Normal 2 3 5 2 2 23" xfId="33726" xr:uid="{00000000-0005-0000-0000-000027890000}"/>
    <cellStyle name="Normal 2 3 5 2 2 23 2" xfId="33727" xr:uid="{00000000-0005-0000-0000-000028890000}"/>
    <cellStyle name="Normal 2 3 5 2 2 24" xfId="33728" xr:uid="{00000000-0005-0000-0000-000029890000}"/>
    <cellStyle name="Normal 2 3 5 2 2 3" xfId="33729" xr:uid="{00000000-0005-0000-0000-00002A890000}"/>
    <cellStyle name="Normal 2 3 5 2 2 3 10" xfId="33730" xr:uid="{00000000-0005-0000-0000-00002B890000}"/>
    <cellStyle name="Normal 2 3 5 2 2 3 10 2" xfId="33731" xr:uid="{00000000-0005-0000-0000-00002C890000}"/>
    <cellStyle name="Normal 2 3 5 2 2 3 11" xfId="33732" xr:uid="{00000000-0005-0000-0000-00002D890000}"/>
    <cellStyle name="Normal 2 3 5 2 2 3 11 2" xfId="33733" xr:uid="{00000000-0005-0000-0000-00002E890000}"/>
    <cellStyle name="Normal 2 3 5 2 2 3 12" xfId="33734" xr:uid="{00000000-0005-0000-0000-00002F890000}"/>
    <cellStyle name="Normal 2 3 5 2 2 3 12 2" xfId="33735" xr:uid="{00000000-0005-0000-0000-000030890000}"/>
    <cellStyle name="Normal 2 3 5 2 2 3 13" xfId="33736" xr:uid="{00000000-0005-0000-0000-000031890000}"/>
    <cellStyle name="Normal 2 3 5 2 2 3 13 2" xfId="33737" xr:uid="{00000000-0005-0000-0000-000032890000}"/>
    <cellStyle name="Normal 2 3 5 2 2 3 14" xfId="33738" xr:uid="{00000000-0005-0000-0000-000033890000}"/>
    <cellStyle name="Normal 2 3 5 2 2 3 14 2" xfId="33739" xr:uid="{00000000-0005-0000-0000-000034890000}"/>
    <cellStyle name="Normal 2 3 5 2 2 3 15" xfId="33740" xr:uid="{00000000-0005-0000-0000-000035890000}"/>
    <cellStyle name="Normal 2 3 5 2 2 3 15 2" xfId="33741" xr:uid="{00000000-0005-0000-0000-000036890000}"/>
    <cellStyle name="Normal 2 3 5 2 2 3 16" xfId="33742" xr:uid="{00000000-0005-0000-0000-000037890000}"/>
    <cellStyle name="Normal 2 3 5 2 2 3 16 2" xfId="33743" xr:uid="{00000000-0005-0000-0000-000038890000}"/>
    <cellStyle name="Normal 2 3 5 2 2 3 17" xfId="33744" xr:uid="{00000000-0005-0000-0000-000039890000}"/>
    <cellStyle name="Normal 2 3 5 2 2 3 17 2" xfId="33745" xr:uid="{00000000-0005-0000-0000-00003A890000}"/>
    <cellStyle name="Normal 2 3 5 2 2 3 18" xfId="33746" xr:uid="{00000000-0005-0000-0000-00003B890000}"/>
    <cellStyle name="Normal 2 3 5 2 2 3 18 2" xfId="33747" xr:uid="{00000000-0005-0000-0000-00003C890000}"/>
    <cellStyle name="Normal 2 3 5 2 2 3 19" xfId="33748" xr:uid="{00000000-0005-0000-0000-00003D890000}"/>
    <cellStyle name="Normal 2 3 5 2 2 3 19 2" xfId="33749" xr:uid="{00000000-0005-0000-0000-00003E890000}"/>
    <cellStyle name="Normal 2 3 5 2 2 3 2" xfId="33750" xr:uid="{00000000-0005-0000-0000-00003F890000}"/>
    <cellStyle name="Normal 2 3 5 2 2 3 2 2" xfId="33751" xr:uid="{00000000-0005-0000-0000-000040890000}"/>
    <cellStyle name="Normal 2 3 5 2 2 3 20" xfId="33752" xr:uid="{00000000-0005-0000-0000-000041890000}"/>
    <cellStyle name="Normal 2 3 5 2 2 3 20 2" xfId="33753" xr:uid="{00000000-0005-0000-0000-000042890000}"/>
    <cellStyle name="Normal 2 3 5 2 2 3 21" xfId="33754" xr:uid="{00000000-0005-0000-0000-000043890000}"/>
    <cellStyle name="Normal 2 3 5 2 2 3 21 2" xfId="33755" xr:uid="{00000000-0005-0000-0000-000044890000}"/>
    <cellStyle name="Normal 2 3 5 2 2 3 22" xfId="33756" xr:uid="{00000000-0005-0000-0000-000045890000}"/>
    <cellStyle name="Normal 2 3 5 2 2 3 3" xfId="33757" xr:uid="{00000000-0005-0000-0000-000046890000}"/>
    <cellStyle name="Normal 2 3 5 2 2 3 3 2" xfId="33758" xr:uid="{00000000-0005-0000-0000-000047890000}"/>
    <cellStyle name="Normal 2 3 5 2 2 3 4" xfId="33759" xr:uid="{00000000-0005-0000-0000-000048890000}"/>
    <cellStyle name="Normal 2 3 5 2 2 3 4 2" xfId="33760" xr:uid="{00000000-0005-0000-0000-000049890000}"/>
    <cellStyle name="Normal 2 3 5 2 2 3 5" xfId="33761" xr:uid="{00000000-0005-0000-0000-00004A890000}"/>
    <cellStyle name="Normal 2 3 5 2 2 3 5 2" xfId="33762" xr:uid="{00000000-0005-0000-0000-00004B890000}"/>
    <cellStyle name="Normal 2 3 5 2 2 3 6" xfId="33763" xr:uid="{00000000-0005-0000-0000-00004C890000}"/>
    <cellStyle name="Normal 2 3 5 2 2 3 6 2" xfId="33764" xr:uid="{00000000-0005-0000-0000-00004D890000}"/>
    <cellStyle name="Normal 2 3 5 2 2 3 7" xfId="33765" xr:uid="{00000000-0005-0000-0000-00004E890000}"/>
    <cellStyle name="Normal 2 3 5 2 2 3 7 2" xfId="33766" xr:uid="{00000000-0005-0000-0000-00004F890000}"/>
    <cellStyle name="Normal 2 3 5 2 2 3 8" xfId="33767" xr:uid="{00000000-0005-0000-0000-000050890000}"/>
    <cellStyle name="Normal 2 3 5 2 2 3 8 2" xfId="33768" xr:uid="{00000000-0005-0000-0000-000051890000}"/>
    <cellStyle name="Normal 2 3 5 2 2 3 9" xfId="33769" xr:uid="{00000000-0005-0000-0000-000052890000}"/>
    <cellStyle name="Normal 2 3 5 2 2 3 9 2" xfId="33770" xr:uid="{00000000-0005-0000-0000-000053890000}"/>
    <cellStyle name="Normal 2 3 5 2 2 4" xfId="33771" xr:uid="{00000000-0005-0000-0000-000054890000}"/>
    <cellStyle name="Normal 2 3 5 2 2 4 2" xfId="33772" xr:uid="{00000000-0005-0000-0000-000055890000}"/>
    <cellStyle name="Normal 2 3 5 2 2 5" xfId="33773" xr:uid="{00000000-0005-0000-0000-000056890000}"/>
    <cellStyle name="Normal 2 3 5 2 2 5 2" xfId="33774" xr:uid="{00000000-0005-0000-0000-000057890000}"/>
    <cellStyle name="Normal 2 3 5 2 2 6" xfId="33775" xr:uid="{00000000-0005-0000-0000-000058890000}"/>
    <cellStyle name="Normal 2 3 5 2 2 6 2" xfId="33776" xr:uid="{00000000-0005-0000-0000-000059890000}"/>
    <cellStyle name="Normal 2 3 5 2 2 7" xfId="33777" xr:uid="{00000000-0005-0000-0000-00005A890000}"/>
    <cellStyle name="Normal 2 3 5 2 2 7 2" xfId="33778" xr:uid="{00000000-0005-0000-0000-00005B890000}"/>
    <cellStyle name="Normal 2 3 5 2 2 8" xfId="33779" xr:uid="{00000000-0005-0000-0000-00005C890000}"/>
    <cellStyle name="Normal 2 3 5 2 2 8 2" xfId="33780" xr:uid="{00000000-0005-0000-0000-00005D890000}"/>
    <cellStyle name="Normal 2 3 5 2 2 9" xfId="33781" xr:uid="{00000000-0005-0000-0000-00005E890000}"/>
    <cellStyle name="Normal 2 3 5 2 2 9 2" xfId="33782" xr:uid="{00000000-0005-0000-0000-00005F890000}"/>
    <cellStyle name="Normal 2 3 5 2 20" xfId="33783" xr:uid="{00000000-0005-0000-0000-000060890000}"/>
    <cellStyle name="Normal 2 3 5 2 20 2" xfId="33784" xr:uid="{00000000-0005-0000-0000-000061890000}"/>
    <cellStyle name="Normal 2 3 5 2 21" xfId="33785" xr:uid="{00000000-0005-0000-0000-000062890000}"/>
    <cellStyle name="Normal 2 3 5 2 21 2" xfId="33786" xr:uid="{00000000-0005-0000-0000-000063890000}"/>
    <cellStyle name="Normal 2 3 5 2 22" xfId="33787" xr:uid="{00000000-0005-0000-0000-000064890000}"/>
    <cellStyle name="Normal 2 3 5 2 22 2" xfId="33788" xr:uid="{00000000-0005-0000-0000-000065890000}"/>
    <cellStyle name="Normal 2 3 5 2 23" xfId="33789" xr:uid="{00000000-0005-0000-0000-000066890000}"/>
    <cellStyle name="Normal 2 3 5 2 23 2" xfId="33790" xr:uid="{00000000-0005-0000-0000-000067890000}"/>
    <cellStyle name="Normal 2 3 5 2 24" xfId="33791" xr:uid="{00000000-0005-0000-0000-000068890000}"/>
    <cellStyle name="Normal 2 3 5 2 24 2" xfId="33792" xr:uid="{00000000-0005-0000-0000-000069890000}"/>
    <cellStyle name="Normal 2 3 5 2 25" xfId="33793" xr:uid="{00000000-0005-0000-0000-00006A890000}"/>
    <cellStyle name="Normal 2 3 5 2 25 2" xfId="33794" xr:uid="{00000000-0005-0000-0000-00006B890000}"/>
    <cellStyle name="Normal 2 3 5 2 26" xfId="33795" xr:uid="{00000000-0005-0000-0000-00006C890000}"/>
    <cellStyle name="Normal 2 3 5 2 26 2" xfId="33796" xr:uid="{00000000-0005-0000-0000-00006D890000}"/>
    <cellStyle name="Normal 2 3 5 2 27" xfId="33797" xr:uid="{00000000-0005-0000-0000-00006E890000}"/>
    <cellStyle name="Normal 2 3 5 2 3" xfId="33798" xr:uid="{00000000-0005-0000-0000-00006F890000}"/>
    <cellStyle name="Normal 2 3 5 2 3 10" xfId="33799" xr:uid="{00000000-0005-0000-0000-000070890000}"/>
    <cellStyle name="Normal 2 3 5 2 3 10 2" xfId="33800" xr:uid="{00000000-0005-0000-0000-000071890000}"/>
    <cellStyle name="Normal 2 3 5 2 3 11" xfId="33801" xr:uid="{00000000-0005-0000-0000-000072890000}"/>
    <cellStyle name="Normal 2 3 5 2 3 11 2" xfId="33802" xr:uid="{00000000-0005-0000-0000-000073890000}"/>
    <cellStyle name="Normal 2 3 5 2 3 12" xfId="33803" xr:uid="{00000000-0005-0000-0000-000074890000}"/>
    <cellStyle name="Normal 2 3 5 2 3 12 2" xfId="33804" xr:uid="{00000000-0005-0000-0000-000075890000}"/>
    <cellStyle name="Normal 2 3 5 2 3 13" xfId="33805" xr:uid="{00000000-0005-0000-0000-000076890000}"/>
    <cellStyle name="Normal 2 3 5 2 3 13 2" xfId="33806" xr:uid="{00000000-0005-0000-0000-000077890000}"/>
    <cellStyle name="Normal 2 3 5 2 3 14" xfId="33807" xr:uid="{00000000-0005-0000-0000-000078890000}"/>
    <cellStyle name="Normal 2 3 5 2 3 14 2" xfId="33808" xr:uid="{00000000-0005-0000-0000-000079890000}"/>
    <cellStyle name="Normal 2 3 5 2 3 15" xfId="33809" xr:uid="{00000000-0005-0000-0000-00007A890000}"/>
    <cellStyle name="Normal 2 3 5 2 3 15 2" xfId="33810" xr:uid="{00000000-0005-0000-0000-00007B890000}"/>
    <cellStyle name="Normal 2 3 5 2 3 16" xfId="33811" xr:uid="{00000000-0005-0000-0000-00007C890000}"/>
    <cellStyle name="Normal 2 3 5 2 3 16 2" xfId="33812" xr:uid="{00000000-0005-0000-0000-00007D890000}"/>
    <cellStyle name="Normal 2 3 5 2 3 17" xfId="33813" xr:uid="{00000000-0005-0000-0000-00007E890000}"/>
    <cellStyle name="Normal 2 3 5 2 3 17 2" xfId="33814" xr:uid="{00000000-0005-0000-0000-00007F890000}"/>
    <cellStyle name="Normal 2 3 5 2 3 18" xfId="33815" xr:uid="{00000000-0005-0000-0000-000080890000}"/>
    <cellStyle name="Normal 2 3 5 2 3 18 2" xfId="33816" xr:uid="{00000000-0005-0000-0000-000081890000}"/>
    <cellStyle name="Normal 2 3 5 2 3 19" xfId="33817" xr:uid="{00000000-0005-0000-0000-000082890000}"/>
    <cellStyle name="Normal 2 3 5 2 3 19 2" xfId="33818" xr:uid="{00000000-0005-0000-0000-000083890000}"/>
    <cellStyle name="Normal 2 3 5 2 3 2" xfId="33819" xr:uid="{00000000-0005-0000-0000-000084890000}"/>
    <cellStyle name="Normal 2 3 5 2 3 2 10" xfId="33820" xr:uid="{00000000-0005-0000-0000-000085890000}"/>
    <cellStyle name="Normal 2 3 5 2 3 2 10 2" xfId="33821" xr:uid="{00000000-0005-0000-0000-000086890000}"/>
    <cellStyle name="Normal 2 3 5 2 3 2 11" xfId="33822" xr:uid="{00000000-0005-0000-0000-000087890000}"/>
    <cellStyle name="Normal 2 3 5 2 3 2 11 2" xfId="33823" xr:uid="{00000000-0005-0000-0000-000088890000}"/>
    <cellStyle name="Normal 2 3 5 2 3 2 12" xfId="33824" xr:uid="{00000000-0005-0000-0000-000089890000}"/>
    <cellStyle name="Normal 2 3 5 2 3 2 12 2" xfId="33825" xr:uid="{00000000-0005-0000-0000-00008A890000}"/>
    <cellStyle name="Normal 2 3 5 2 3 2 13" xfId="33826" xr:uid="{00000000-0005-0000-0000-00008B890000}"/>
    <cellStyle name="Normal 2 3 5 2 3 2 13 2" xfId="33827" xr:uid="{00000000-0005-0000-0000-00008C890000}"/>
    <cellStyle name="Normal 2 3 5 2 3 2 14" xfId="33828" xr:uid="{00000000-0005-0000-0000-00008D890000}"/>
    <cellStyle name="Normal 2 3 5 2 3 2 14 2" xfId="33829" xr:uid="{00000000-0005-0000-0000-00008E890000}"/>
    <cellStyle name="Normal 2 3 5 2 3 2 15" xfId="33830" xr:uid="{00000000-0005-0000-0000-00008F890000}"/>
    <cellStyle name="Normal 2 3 5 2 3 2 15 2" xfId="33831" xr:uid="{00000000-0005-0000-0000-000090890000}"/>
    <cellStyle name="Normal 2 3 5 2 3 2 16" xfId="33832" xr:uid="{00000000-0005-0000-0000-000091890000}"/>
    <cellStyle name="Normal 2 3 5 2 3 2 16 2" xfId="33833" xr:uid="{00000000-0005-0000-0000-000092890000}"/>
    <cellStyle name="Normal 2 3 5 2 3 2 17" xfId="33834" xr:uid="{00000000-0005-0000-0000-000093890000}"/>
    <cellStyle name="Normal 2 3 5 2 3 2 17 2" xfId="33835" xr:uid="{00000000-0005-0000-0000-000094890000}"/>
    <cellStyle name="Normal 2 3 5 2 3 2 18" xfId="33836" xr:uid="{00000000-0005-0000-0000-000095890000}"/>
    <cellStyle name="Normal 2 3 5 2 3 2 18 2" xfId="33837" xr:uid="{00000000-0005-0000-0000-000096890000}"/>
    <cellStyle name="Normal 2 3 5 2 3 2 19" xfId="33838" xr:uid="{00000000-0005-0000-0000-000097890000}"/>
    <cellStyle name="Normal 2 3 5 2 3 2 19 2" xfId="33839" xr:uid="{00000000-0005-0000-0000-000098890000}"/>
    <cellStyle name="Normal 2 3 5 2 3 2 2" xfId="33840" xr:uid="{00000000-0005-0000-0000-000099890000}"/>
    <cellStyle name="Normal 2 3 5 2 3 2 2 2" xfId="33841" xr:uid="{00000000-0005-0000-0000-00009A890000}"/>
    <cellStyle name="Normal 2 3 5 2 3 2 20" xfId="33842" xr:uid="{00000000-0005-0000-0000-00009B890000}"/>
    <cellStyle name="Normal 2 3 5 2 3 2 20 2" xfId="33843" xr:uid="{00000000-0005-0000-0000-00009C890000}"/>
    <cellStyle name="Normal 2 3 5 2 3 2 21" xfId="33844" xr:uid="{00000000-0005-0000-0000-00009D890000}"/>
    <cellStyle name="Normal 2 3 5 2 3 2 21 2" xfId="33845" xr:uid="{00000000-0005-0000-0000-00009E890000}"/>
    <cellStyle name="Normal 2 3 5 2 3 2 22" xfId="33846" xr:uid="{00000000-0005-0000-0000-00009F890000}"/>
    <cellStyle name="Normal 2 3 5 2 3 2 3" xfId="33847" xr:uid="{00000000-0005-0000-0000-0000A0890000}"/>
    <cellStyle name="Normal 2 3 5 2 3 2 3 2" xfId="33848" xr:uid="{00000000-0005-0000-0000-0000A1890000}"/>
    <cellStyle name="Normal 2 3 5 2 3 2 4" xfId="33849" xr:uid="{00000000-0005-0000-0000-0000A2890000}"/>
    <cellStyle name="Normal 2 3 5 2 3 2 4 2" xfId="33850" xr:uid="{00000000-0005-0000-0000-0000A3890000}"/>
    <cellStyle name="Normal 2 3 5 2 3 2 5" xfId="33851" xr:uid="{00000000-0005-0000-0000-0000A4890000}"/>
    <cellStyle name="Normal 2 3 5 2 3 2 5 2" xfId="33852" xr:uid="{00000000-0005-0000-0000-0000A5890000}"/>
    <cellStyle name="Normal 2 3 5 2 3 2 6" xfId="33853" xr:uid="{00000000-0005-0000-0000-0000A6890000}"/>
    <cellStyle name="Normal 2 3 5 2 3 2 6 2" xfId="33854" xr:uid="{00000000-0005-0000-0000-0000A7890000}"/>
    <cellStyle name="Normal 2 3 5 2 3 2 7" xfId="33855" xr:uid="{00000000-0005-0000-0000-0000A8890000}"/>
    <cellStyle name="Normal 2 3 5 2 3 2 7 2" xfId="33856" xr:uid="{00000000-0005-0000-0000-0000A9890000}"/>
    <cellStyle name="Normal 2 3 5 2 3 2 8" xfId="33857" xr:uid="{00000000-0005-0000-0000-0000AA890000}"/>
    <cellStyle name="Normal 2 3 5 2 3 2 8 2" xfId="33858" xr:uid="{00000000-0005-0000-0000-0000AB890000}"/>
    <cellStyle name="Normal 2 3 5 2 3 2 9" xfId="33859" xr:uid="{00000000-0005-0000-0000-0000AC890000}"/>
    <cellStyle name="Normal 2 3 5 2 3 2 9 2" xfId="33860" xr:uid="{00000000-0005-0000-0000-0000AD890000}"/>
    <cellStyle name="Normal 2 3 5 2 3 20" xfId="33861" xr:uid="{00000000-0005-0000-0000-0000AE890000}"/>
    <cellStyle name="Normal 2 3 5 2 3 20 2" xfId="33862" xr:uid="{00000000-0005-0000-0000-0000AF890000}"/>
    <cellStyle name="Normal 2 3 5 2 3 21" xfId="33863" xr:uid="{00000000-0005-0000-0000-0000B0890000}"/>
    <cellStyle name="Normal 2 3 5 2 3 21 2" xfId="33864" xr:uid="{00000000-0005-0000-0000-0000B1890000}"/>
    <cellStyle name="Normal 2 3 5 2 3 22" xfId="33865" xr:uid="{00000000-0005-0000-0000-0000B2890000}"/>
    <cellStyle name="Normal 2 3 5 2 3 22 2" xfId="33866" xr:uid="{00000000-0005-0000-0000-0000B3890000}"/>
    <cellStyle name="Normal 2 3 5 2 3 23" xfId="33867" xr:uid="{00000000-0005-0000-0000-0000B4890000}"/>
    <cellStyle name="Normal 2 3 5 2 3 23 2" xfId="33868" xr:uid="{00000000-0005-0000-0000-0000B5890000}"/>
    <cellStyle name="Normal 2 3 5 2 3 24" xfId="33869" xr:uid="{00000000-0005-0000-0000-0000B6890000}"/>
    <cellStyle name="Normal 2 3 5 2 3 3" xfId="33870" xr:uid="{00000000-0005-0000-0000-0000B7890000}"/>
    <cellStyle name="Normal 2 3 5 2 3 3 10" xfId="33871" xr:uid="{00000000-0005-0000-0000-0000B8890000}"/>
    <cellStyle name="Normal 2 3 5 2 3 3 10 2" xfId="33872" xr:uid="{00000000-0005-0000-0000-0000B9890000}"/>
    <cellStyle name="Normal 2 3 5 2 3 3 11" xfId="33873" xr:uid="{00000000-0005-0000-0000-0000BA890000}"/>
    <cellStyle name="Normal 2 3 5 2 3 3 11 2" xfId="33874" xr:uid="{00000000-0005-0000-0000-0000BB890000}"/>
    <cellStyle name="Normal 2 3 5 2 3 3 12" xfId="33875" xr:uid="{00000000-0005-0000-0000-0000BC890000}"/>
    <cellStyle name="Normal 2 3 5 2 3 3 12 2" xfId="33876" xr:uid="{00000000-0005-0000-0000-0000BD890000}"/>
    <cellStyle name="Normal 2 3 5 2 3 3 13" xfId="33877" xr:uid="{00000000-0005-0000-0000-0000BE890000}"/>
    <cellStyle name="Normal 2 3 5 2 3 3 13 2" xfId="33878" xr:uid="{00000000-0005-0000-0000-0000BF890000}"/>
    <cellStyle name="Normal 2 3 5 2 3 3 14" xfId="33879" xr:uid="{00000000-0005-0000-0000-0000C0890000}"/>
    <cellStyle name="Normal 2 3 5 2 3 3 14 2" xfId="33880" xr:uid="{00000000-0005-0000-0000-0000C1890000}"/>
    <cellStyle name="Normal 2 3 5 2 3 3 15" xfId="33881" xr:uid="{00000000-0005-0000-0000-0000C2890000}"/>
    <cellStyle name="Normal 2 3 5 2 3 3 15 2" xfId="33882" xr:uid="{00000000-0005-0000-0000-0000C3890000}"/>
    <cellStyle name="Normal 2 3 5 2 3 3 16" xfId="33883" xr:uid="{00000000-0005-0000-0000-0000C4890000}"/>
    <cellStyle name="Normal 2 3 5 2 3 3 16 2" xfId="33884" xr:uid="{00000000-0005-0000-0000-0000C5890000}"/>
    <cellStyle name="Normal 2 3 5 2 3 3 17" xfId="33885" xr:uid="{00000000-0005-0000-0000-0000C6890000}"/>
    <cellStyle name="Normal 2 3 5 2 3 3 17 2" xfId="33886" xr:uid="{00000000-0005-0000-0000-0000C7890000}"/>
    <cellStyle name="Normal 2 3 5 2 3 3 18" xfId="33887" xr:uid="{00000000-0005-0000-0000-0000C8890000}"/>
    <cellStyle name="Normal 2 3 5 2 3 3 18 2" xfId="33888" xr:uid="{00000000-0005-0000-0000-0000C9890000}"/>
    <cellStyle name="Normal 2 3 5 2 3 3 19" xfId="33889" xr:uid="{00000000-0005-0000-0000-0000CA890000}"/>
    <cellStyle name="Normal 2 3 5 2 3 3 19 2" xfId="33890" xr:uid="{00000000-0005-0000-0000-0000CB890000}"/>
    <cellStyle name="Normal 2 3 5 2 3 3 2" xfId="33891" xr:uid="{00000000-0005-0000-0000-0000CC890000}"/>
    <cellStyle name="Normal 2 3 5 2 3 3 2 2" xfId="33892" xr:uid="{00000000-0005-0000-0000-0000CD890000}"/>
    <cellStyle name="Normal 2 3 5 2 3 3 20" xfId="33893" xr:uid="{00000000-0005-0000-0000-0000CE890000}"/>
    <cellStyle name="Normal 2 3 5 2 3 3 20 2" xfId="33894" xr:uid="{00000000-0005-0000-0000-0000CF890000}"/>
    <cellStyle name="Normal 2 3 5 2 3 3 21" xfId="33895" xr:uid="{00000000-0005-0000-0000-0000D0890000}"/>
    <cellStyle name="Normal 2 3 5 2 3 3 21 2" xfId="33896" xr:uid="{00000000-0005-0000-0000-0000D1890000}"/>
    <cellStyle name="Normal 2 3 5 2 3 3 22" xfId="33897" xr:uid="{00000000-0005-0000-0000-0000D2890000}"/>
    <cellStyle name="Normal 2 3 5 2 3 3 3" xfId="33898" xr:uid="{00000000-0005-0000-0000-0000D3890000}"/>
    <cellStyle name="Normal 2 3 5 2 3 3 3 2" xfId="33899" xr:uid="{00000000-0005-0000-0000-0000D4890000}"/>
    <cellStyle name="Normal 2 3 5 2 3 3 4" xfId="33900" xr:uid="{00000000-0005-0000-0000-0000D5890000}"/>
    <cellStyle name="Normal 2 3 5 2 3 3 4 2" xfId="33901" xr:uid="{00000000-0005-0000-0000-0000D6890000}"/>
    <cellStyle name="Normal 2 3 5 2 3 3 5" xfId="33902" xr:uid="{00000000-0005-0000-0000-0000D7890000}"/>
    <cellStyle name="Normal 2 3 5 2 3 3 5 2" xfId="33903" xr:uid="{00000000-0005-0000-0000-0000D8890000}"/>
    <cellStyle name="Normal 2 3 5 2 3 3 6" xfId="33904" xr:uid="{00000000-0005-0000-0000-0000D9890000}"/>
    <cellStyle name="Normal 2 3 5 2 3 3 6 2" xfId="33905" xr:uid="{00000000-0005-0000-0000-0000DA890000}"/>
    <cellStyle name="Normal 2 3 5 2 3 3 7" xfId="33906" xr:uid="{00000000-0005-0000-0000-0000DB890000}"/>
    <cellStyle name="Normal 2 3 5 2 3 3 7 2" xfId="33907" xr:uid="{00000000-0005-0000-0000-0000DC890000}"/>
    <cellStyle name="Normal 2 3 5 2 3 3 8" xfId="33908" xr:uid="{00000000-0005-0000-0000-0000DD890000}"/>
    <cellStyle name="Normal 2 3 5 2 3 3 8 2" xfId="33909" xr:uid="{00000000-0005-0000-0000-0000DE890000}"/>
    <cellStyle name="Normal 2 3 5 2 3 3 9" xfId="33910" xr:uid="{00000000-0005-0000-0000-0000DF890000}"/>
    <cellStyle name="Normal 2 3 5 2 3 3 9 2" xfId="33911" xr:uid="{00000000-0005-0000-0000-0000E0890000}"/>
    <cellStyle name="Normal 2 3 5 2 3 4" xfId="33912" xr:uid="{00000000-0005-0000-0000-0000E1890000}"/>
    <cellStyle name="Normal 2 3 5 2 3 4 2" xfId="33913" xr:uid="{00000000-0005-0000-0000-0000E2890000}"/>
    <cellStyle name="Normal 2 3 5 2 3 5" xfId="33914" xr:uid="{00000000-0005-0000-0000-0000E3890000}"/>
    <cellStyle name="Normal 2 3 5 2 3 5 2" xfId="33915" xr:uid="{00000000-0005-0000-0000-0000E4890000}"/>
    <cellStyle name="Normal 2 3 5 2 3 6" xfId="33916" xr:uid="{00000000-0005-0000-0000-0000E5890000}"/>
    <cellStyle name="Normal 2 3 5 2 3 6 2" xfId="33917" xr:uid="{00000000-0005-0000-0000-0000E6890000}"/>
    <cellStyle name="Normal 2 3 5 2 3 7" xfId="33918" xr:uid="{00000000-0005-0000-0000-0000E7890000}"/>
    <cellStyle name="Normal 2 3 5 2 3 7 2" xfId="33919" xr:uid="{00000000-0005-0000-0000-0000E8890000}"/>
    <cellStyle name="Normal 2 3 5 2 3 8" xfId="33920" xr:uid="{00000000-0005-0000-0000-0000E9890000}"/>
    <cellStyle name="Normal 2 3 5 2 3 8 2" xfId="33921" xr:uid="{00000000-0005-0000-0000-0000EA890000}"/>
    <cellStyle name="Normal 2 3 5 2 3 9" xfId="33922" xr:uid="{00000000-0005-0000-0000-0000EB890000}"/>
    <cellStyle name="Normal 2 3 5 2 3 9 2" xfId="33923" xr:uid="{00000000-0005-0000-0000-0000EC890000}"/>
    <cellStyle name="Normal 2 3 5 2 4" xfId="33924" xr:uid="{00000000-0005-0000-0000-0000ED890000}"/>
    <cellStyle name="Normal 2 3 5 2 4 10" xfId="33925" xr:uid="{00000000-0005-0000-0000-0000EE890000}"/>
    <cellStyle name="Normal 2 3 5 2 4 10 2" xfId="33926" xr:uid="{00000000-0005-0000-0000-0000EF890000}"/>
    <cellStyle name="Normal 2 3 5 2 4 11" xfId="33927" xr:uid="{00000000-0005-0000-0000-0000F0890000}"/>
    <cellStyle name="Normal 2 3 5 2 4 11 2" xfId="33928" xr:uid="{00000000-0005-0000-0000-0000F1890000}"/>
    <cellStyle name="Normal 2 3 5 2 4 12" xfId="33929" xr:uid="{00000000-0005-0000-0000-0000F2890000}"/>
    <cellStyle name="Normal 2 3 5 2 4 12 2" xfId="33930" xr:uid="{00000000-0005-0000-0000-0000F3890000}"/>
    <cellStyle name="Normal 2 3 5 2 4 13" xfId="33931" xr:uid="{00000000-0005-0000-0000-0000F4890000}"/>
    <cellStyle name="Normal 2 3 5 2 4 13 2" xfId="33932" xr:uid="{00000000-0005-0000-0000-0000F5890000}"/>
    <cellStyle name="Normal 2 3 5 2 4 14" xfId="33933" xr:uid="{00000000-0005-0000-0000-0000F6890000}"/>
    <cellStyle name="Normal 2 3 5 2 4 14 2" xfId="33934" xr:uid="{00000000-0005-0000-0000-0000F7890000}"/>
    <cellStyle name="Normal 2 3 5 2 4 15" xfId="33935" xr:uid="{00000000-0005-0000-0000-0000F8890000}"/>
    <cellStyle name="Normal 2 3 5 2 4 15 2" xfId="33936" xr:uid="{00000000-0005-0000-0000-0000F9890000}"/>
    <cellStyle name="Normal 2 3 5 2 4 16" xfId="33937" xr:uid="{00000000-0005-0000-0000-0000FA890000}"/>
    <cellStyle name="Normal 2 3 5 2 4 16 2" xfId="33938" xr:uid="{00000000-0005-0000-0000-0000FB890000}"/>
    <cellStyle name="Normal 2 3 5 2 4 17" xfId="33939" xr:uid="{00000000-0005-0000-0000-0000FC890000}"/>
    <cellStyle name="Normal 2 3 5 2 4 17 2" xfId="33940" xr:uid="{00000000-0005-0000-0000-0000FD890000}"/>
    <cellStyle name="Normal 2 3 5 2 4 18" xfId="33941" xr:uid="{00000000-0005-0000-0000-0000FE890000}"/>
    <cellStyle name="Normal 2 3 5 2 4 18 2" xfId="33942" xr:uid="{00000000-0005-0000-0000-0000FF890000}"/>
    <cellStyle name="Normal 2 3 5 2 4 19" xfId="33943" xr:uid="{00000000-0005-0000-0000-0000008A0000}"/>
    <cellStyle name="Normal 2 3 5 2 4 19 2" xfId="33944" xr:uid="{00000000-0005-0000-0000-0000018A0000}"/>
    <cellStyle name="Normal 2 3 5 2 4 2" xfId="33945" xr:uid="{00000000-0005-0000-0000-0000028A0000}"/>
    <cellStyle name="Normal 2 3 5 2 4 2 10" xfId="33946" xr:uid="{00000000-0005-0000-0000-0000038A0000}"/>
    <cellStyle name="Normal 2 3 5 2 4 2 10 2" xfId="33947" xr:uid="{00000000-0005-0000-0000-0000048A0000}"/>
    <cellStyle name="Normal 2 3 5 2 4 2 11" xfId="33948" xr:uid="{00000000-0005-0000-0000-0000058A0000}"/>
    <cellStyle name="Normal 2 3 5 2 4 2 11 2" xfId="33949" xr:uid="{00000000-0005-0000-0000-0000068A0000}"/>
    <cellStyle name="Normal 2 3 5 2 4 2 12" xfId="33950" xr:uid="{00000000-0005-0000-0000-0000078A0000}"/>
    <cellStyle name="Normal 2 3 5 2 4 2 12 2" xfId="33951" xr:uid="{00000000-0005-0000-0000-0000088A0000}"/>
    <cellStyle name="Normal 2 3 5 2 4 2 13" xfId="33952" xr:uid="{00000000-0005-0000-0000-0000098A0000}"/>
    <cellStyle name="Normal 2 3 5 2 4 2 13 2" xfId="33953" xr:uid="{00000000-0005-0000-0000-00000A8A0000}"/>
    <cellStyle name="Normal 2 3 5 2 4 2 14" xfId="33954" xr:uid="{00000000-0005-0000-0000-00000B8A0000}"/>
    <cellStyle name="Normal 2 3 5 2 4 2 14 2" xfId="33955" xr:uid="{00000000-0005-0000-0000-00000C8A0000}"/>
    <cellStyle name="Normal 2 3 5 2 4 2 15" xfId="33956" xr:uid="{00000000-0005-0000-0000-00000D8A0000}"/>
    <cellStyle name="Normal 2 3 5 2 4 2 15 2" xfId="33957" xr:uid="{00000000-0005-0000-0000-00000E8A0000}"/>
    <cellStyle name="Normal 2 3 5 2 4 2 16" xfId="33958" xr:uid="{00000000-0005-0000-0000-00000F8A0000}"/>
    <cellStyle name="Normal 2 3 5 2 4 2 16 2" xfId="33959" xr:uid="{00000000-0005-0000-0000-0000108A0000}"/>
    <cellStyle name="Normal 2 3 5 2 4 2 17" xfId="33960" xr:uid="{00000000-0005-0000-0000-0000118A0000}"/>
    <cellStyle name="Normal 2 3 5 2 4 2 17 2" xfId="33961" xr:uid="{00000000-0005-0000-0000-0000128A0000}"/>
    <cellStyle name="Normal 2 3 5 2 4 2 18" xfId="33962" xr:uid="{00000000-0005-0000-0000-0000138A0000}"/>
    <cellStyle name="Normal 2 3 5 2 4 2 18 2" xfId="33963" xr:uid="{00000000-0005-0000-0000-0000148A0000}"/>
    <cellStyle name="Normal 2 3 5 2 4 2 19" xfId="33964" xr:uid="{00000000-0005-0000-0000-0000158A0000}"/>
    <cellStyle name="Normal 2 3 5 2 4 2 19 2" xfId="33965" xr:uid="{00000000-0005-0000-0000-0000168A0000}"/>
    <cellStyle name="Normal 2 3 5 2 4 2 2" xfId="33966" xr:uid="{00000000-0005-0000-0000-0000178A0000}"/>
    <cellStyle name="Normal 2 3 5 2 4 2 2 2" xfId="33967" xr:uid="{00000000-0005-0000-0000-0000188A0000}"/>
    <cellStyle name="Normal 2 3 5 2 4 2 20" xfId="33968" xr:uid="{00000000-0005-0000-0000-0000198A0000}"/>
    <cellStyle name="Normal 2 3 5 2 4 2 20 2" xfId="33969" xr:uid="{00000000-0005-0000-0000-00001A8A0000}"/>
    <cellStyle name="Normal 2 3 5 2 4 2 21" xfId="33970" xr:uid="{00000000-0005-0000-0000-00001B8A0000}"/>
    <cellStyle name="Normal 2 3 5 2 4 2 21 2" xfId="33971" xr:uid="{00000000-0005-0000-0000-00001C8A0000}"/>
    <cellStyle name="Normal 2 3 5 2 4 2 22" xfId="33972" xr:uid="{00000000-0005-0000-0000-00001D8A0000}"/>
    <cellStyle name="Normal 2 3 5 2 4 2 3" xfId="33973" xr:uid="{00000000-0005-0000-0000-00001E8A0000}"/>
    <cellStyle name="Normal 2 3 5 2 4 2 3 2" xfId="33974" xr:uid="{00000000-0005-0000-0000-00001F8A0000}"/>
    <cellStyle name="Normal 2 3 5 2 4 2 4" xfId="33975" xr:uid="{00000000-0005-0000-0000-0000208A0000}"/>
    <cellStyle name="Normal 2 3 5 2 4 2 4 2" xfId="33976" xr:uid="{00000000-0005-0000-0000-0000218A0000}"/>
    <cellStyle name="Normal 2 3 5 2 4 2 5" xfId="33977" xr:uid="{00000000-0005-0000-0000-0000228A0000}"/>
    <cellStyle name="Normal 2 3 5 2 4 2 5 2" xfId="33978" xr:uid="{00000000-0005-0000-0000-0000238A0000}"/>
    <cellStyle name="Normal 2 3 5 2 4 2 6" xfId="33979" xr:uid="{00000000-0005-0000-0000-0000248A0000}"/>
    <cellStyle name="Normal 2 3 5 2 4 2 6 2" xfId="33980" xr:uid="{00000000-0005-0000-0000-0000258A0000}"/>
    <cellStyle name="Normal 2 3 5 2 4 2 7" xfId="33981" xr:uid="{00000000-0005-0000-0000-0000268A0000}"/>
    <cellStyle name="Normal 2 3 5 2 4 2 7 2" xfId="33982" xr:uid="{00000000-0005-0000-0000-0000278A0000}"/>
    <cellStyle name="Normal 2 3 5 2 4 2 8" xfId="33983" xr:uid="{00000000-0005-0000-0000-0000288A0000}"/>
    <cellStyle name="Normal 2 3 5 2 4 2 8 2" xfId="33984" xr:uid="{00000000-0005-0000-0000-0000298A0000}"/>
    <cellStyle name="Normal 2 3 5 2 4 2 9" xfId="33985" xr:uid="{00000000-0005-0000-0000-00002A8A0000}"/>
    <cellStyle name="Normal 2 3 5 2 4 2 9 2" xfId="33986" xr:uid="{00000000-0005-0000-0000-00002B8A0000}"/>
    <cellStyle name="Normal 2 3 5 2 4 20" xfId="33987" xr:uid="{00000000-0005-0000-0000-00002C8A0000}"/>
    <cellStyle name="Normal 2 3 5 2 4 20 2" xfId="33988" xr:uid="{00000000-0005-0000-0000-00002D8A0000}"/>
    <cellStyle name="Normal 2 3 5 2 4 21" xfId="33989" xr:uid="{00000000-0005-0000-0000-00002E8A0000}"/>
    <cellStyle name="Normal 2 3 5 2 4 21 2" xfId="33990" xr:uid="{00000000-0005-0000-0000-00002F8A0000}"/>
    <cellStyle name="Normal 2 3 5 2 4 22" xfId="33991" xr:uid="{00000000-0005-0000-0000-0000308A0000}"/>
    <cellStyle name="Normal 2 3 5 2 4 22 2" xfId="33992" xr:uid="{00000000-0005-0000-0000-0000318A0000}"/>
    <cellStyle name="Normal 2 3 5 2 4 23" xfId="33993" xr:uid="{00000000-0005-0000-0000-0000328A0000}"/>
    <cellStyle name="Normal 2 3 5 2 4 23 2" xfId="33994" xr:uid="{00000000-0005-0000-0000-0000338A0000}"/>
    <cellStyle name="Normal 2 3 5 2 4 24" xfId="33995" xr:uid="{00000000-0005-0000-0000-0000348A0000}"/>
    <cellStyle name="Normal 2 3 5 2 4 3" xfId="33996" xr:uid="{00000000-0005-0000-0000-0000358A0000}"/>
    <cellStyle name="Normal 2 3 5 2 4 3 10" xfId="33997" xr:uid="{00000000-0005-0000-0000-0000368A0000}"/>
    <cellStyle name="Normal 2 3 5 2 4 3 10 2" xfId="33998" xr:uid="{00000000-0005-0000-0000-0000378A0000}"/>
    <cellStyle name="Normal 2 3 5 2 4 3 11" xfId="33999" xr:uid="{00000000-0005-0000-0000-0000388A0000}"/>
    <cellStyle name="Normal 2 3 5 2 4 3 11 2" xfId="34000" xr:uid="{00000000-0005-0000-0000-0000398A0000}"/>
    <cellStyle name="Normal 2 3 5 2 4 3 12" xfId="34001" xr:uid="{00000000-0005-0000-0000-00003A8A0000}"/>
    <cellStyle name="Normal 2 3 5 2 4 3 12 2" xfId="34002" xr:uid="{00000000-0005-0000-0000-00003B8A0000}"/>
    <cellStyle name="Normal 2 3 5 2 4 3 13" xfId="34003" xr:uid="{00000000-0005-0000-0000-00003C8A0000}"/>
    <cellStyle name="Normal 2 3 5 2 4 3 13 2" xfId="34004" xr:uid="{00000000-0005-0000-0000-00003D8A0000}"/>
    <cellStyle name="Normal 2 3 5 2 4 3 14" xfId="34005" xr:uid="{00000000-0005-0000-0000-00003E8A0000}"/>
    <cellStyle name="Normal 2 3 5 2 4 3 14 2" xfId="34006" xr:uid="{00000000-0005-0000-0000-00003F8A0000}"/>
    <cellStyle name="Normal 2 3 5 2 4 3 15" xfId="34007" xr:uid="{00000000-0005-0000-0000-0000408A0000}"/>
    <cellStyle name="Normal 2 3 5 2 4 3 15 2" xfId="34008" xr:uid="{00000000-0005-0000-0000-0000418A0000}"/>
    <cellStyle name="Normal 2 3 5 2 4 3 16" xfId="34009" xr:uid="{00000000-0005-0000-0000-0000428A0000}"/>
    <cellStyle name="Normal 2 3 5 2 4 3 16 2" xfId="34010" xr:uid="{00000000-0005-0000-0000-0000438A0000}"/>
    <cellStyle name="Normal 2 3 5 2 4 3 17" xfId="34011" xr:uid="{00000000-0005-0000-0000-0000448A0000}"/>
    <cellStyle name="Normal 2 3 5 2 4 3 17 2" xfId="34012" xr:uid="{00000000-0005-0000-0000-0000458A0000}"/>
    <cellStyle name="Normal 2 3 5 2 4 3 18" xfId="34013" xr:uid="{00000000-0005-0000-0000-0000468A0000}"/>
    <cellStyle name="Normal 2 3 5 2 4 3 18 2" xfId="34014" xr:uid="{00000000-0005-0000-0000-0000478A0000}"/>
    <cellStyle name="Normal 2 3 5 2 4 3 19" xfId="34015" xr:uid="{00000000-0005-0000-0000-0000488A0000}"/>
    <cellStyle name="Normal 2 3 5 2 4 3 19 2" xfId="34016" xr:uid="{00000000-0005-0000-0000-0000498A0000}"/>
    <cellStyle name="Normal 2 3 5 2 4 3 2" xfId="34017" xr:uid="{00000000-0005-0000-0000-00004A8A0000}"/>
    <cellStyle name="Normal 2 3 5 2 4 3 2 2" xfId="34018" xr:uid="{00000000-0005-0000-0000-00004B8A0000}"/>
    <cellStyle name="Normal 2 3 5 2 4 3 20" xfId="34019" xr:uid="{00000000-0005-0000-0000-00004C8A0000}"/>
    <cellStyle name="Normal 2 3 5 2 4 3 20 2" xfId="34020" xr:uid="{00000000-0005-0000-0000-00004D8A0000}"/>
    <cellStyle name="Normal 2 3 5 2 4 3 21" xfId="34021" xr:uid="{00000000-0005-0000-0000-00004E8A0000}"/>
    <cellStyle name="Normal 2 3 5 2 4 3 21 2" xfId="34022" xr:uid="{00000000-0005-0000-0000-00004F8A0000}"/>
    <cellStyle name="Normal 2 3 5 2 4 3 22" xfId="34023" xr:uid="{00000000-0005-0000-0000-0000508A0000}"/>
    <cellStyle name="Normal 2 3 5 2 4 3 3" xfId="34024" xr:uid="{00000000-0005-0000-0000-0000518A0000}"/>
    <cellStyle name="Normal 2 3 5 2 4 3 3 2" xfId="34025" xr:uid="{00000000-0005-0000-0000-0000528A0000}"/>
    <cellStyle name="Normal 2 3 5 2 4 3 4" xfId="34026" xr:uid="{00000000-0005-0000-0000-0000538A0000}"/>
    <cellStyle name="Normal 2 3 5 2 4 3 4 2" xfId="34027" xr:uid="{00000000-0005-0000-0000-0000548A0000}"/>
    <cellStyle name="Normal 2 3 5 2 4 3 5" xfId="34028" xr:uid="{00000000-0005-0000-0000-0000558A0000}"/>
    <cellStyle name="Normal 2 3 5 2 4 3 5 2" xfId="34029" xr:uid="{00000000-0005-0000-0000-0000568A0000}"/>
    <cellStyle name="Normal 2 3 5 2 4 3 6" xfId="34030" xr:uid="{00000000-0005-0000-0000-0000578A0000}"/>
    <cellStyle name="Normal 2 3 5 2 4 3 6 2" xfId="34031" xr:uid="{00000000-0005-0000-0000-0000588A0000}"/>
    <cellStyle name="Normal 2 3 5 2 4 3 7" xfId="34032" xr:uid="{00000000-0005-0000-0000-0000598A0000}"/>
    <cellStyle name="Normal 2 3 5 2 4 3 7 2" xfId="34033" xr:uid="{00000000-0005-0000-0000-00005A8A0000}"/>
    <cellStyle name="Normal 2 3 5 2 4 3 8" xfId="34034" xr:uid="{00000000-0005-0000-0000-00005B8A0000}"/>
    <cellStyle name="Normal 2 3 5 2 4 3 8 2" xfId="34035" xr:uid="{00000000-0005-0000-0000-00005C8A0000}"/>
    <cellStyle name="Normal 2 3 5 2 4 3 9" xfId="34036" xr:uid="{00000000-0005-0000-0000-00005D8A0000}"/>
    <cellStyle name="Normal 2 3 5 2 4 3 9 2" xfId="34037" xr:uid="{00000000-0005-0000-0000-00005E8A0000}"/>
    <cellStyle name="Normal 2 3 5 2 4 4" xfId="34038" xr:uid="{00000000-0005-0000-0000-00005F8A0000}"/>
    <cellStyle name="Normal 2 3 5 2 4 4 2" xfId="34039" xr:uid="{00000000-0005-0000-0000-0000608A0000}"/>
    <cellStyle name="Normal 2 3 5 2 4 5" xfId="34040" xr:uid="{00000000-0005-0000-0000-0000618A0000}"/>
    <cellStyle name="Normal 2 3 5 2 4 5 2" xfId="34041" xr:uid="{00000000-0005-0000-0000-0000628A0000}"/>
    <cellStyle name="Normal 2 3 5 2 4 6" xfId="34042" xr:uid="{00000000-0005-0000-0000-0000638A0000}"/>
    <cellStyle name="Normal 2 3 5 2 4 6 2" xfId="34043" xr:uid="{00000000-0005-0000-0000-0000648A0000}"/>
    <cellStyle name="Normal 2 3 5 2 4 7" xfId="34044" xr:uid="{00000000-0005-0000-0000-0000658A0000}"/>
    <cellStyle name="Normal 2 3 5 2 4 7 2" xfId="34045" xr:uid="{00000000-0005-0000-0000-0000668A0000}"/>
    <cellStyle name="Normal 2 3 5 2 4 8" xfId="34046" xr:uid="{00000000-0005-0000-0000-0000678A0000}"/>
    <cellStyle name="Normal 2 3 5 2 4 8 2" xfId="34047" xr:uid="{00000000-0005-0000-0000-0000688A0000}"/>
    <cellStyle name="Normal 2 3 5 2 4 9" xfId="34048" xr:uid="{00000000-0005-0000-0000-0000698A0000}"/>
    <cellStyle name="Normal 2 3 5 2 4 9 2" xfId="34049" xr:uid="{00000000-0005-0000-0000-00006A8A0000}"/>
    <cellStyle name="Normal 2 3 5 2 5" xfId="34050" xr:uid="{00000000-0005-0000-0000-00006B8A0000}"/>
    <cellStyle name="Normal 2 3 5 2 5 10" xfId="34051" xr:uid="{00000000-0005-0000-0000-00006C8A0000}"/>
    <cellStyle name="Normal 2 3 5 2 5 10 2" xfId="34052" xr:uid="{00000000-0005-0000-0000-00006D8A0000}"/>
    <cellStyle name="Normal 2 3 5 2 5 11" xfId="34053" xr:uid="{00000000-0005-0000-0000-00006E8A0000}"/>
    <cellStyle name="Normal 2 3 5 2 5 11 2" xfId="34054" xr:uid="{00000000-0005-0000-0000-00006F8A0000}"/>
    <cellStyle name="Normal 2 3 5 2 5 12" xfId="34055" xr:uid="{00000000-0005-0000-0000-0000708A0000}"/>
    <cellStyle name="Normal 2 3 5 2 5 12 2" xfId="34056" xr:uid="{00000000-0005-0000-0000-0000718A0000}"/>
    <cellStyle name="Normal 2 3 5 2 5 13" xfId="34057" xr:uid="{00000000-0005-0000-0000-0000728A0000}"/>
    <cellStyle name="Normal 2 3 5 2 5 13 2" xfId="34058" xr:uid="{00000000-0005-0000-0000-0000738A0000}"/>
    <cellStyle name="Normal 2 3 5 2 5 14" xfId="34059" xr:uid="{00000000-0005-0000-0000-0000748A0000}"/>
    <cellStyle name="Normal 2 3 5 2 5 14 2" xfId="34060" xr:uid="{00000000-0005-0000-0000-0000758A0000}"/>
    <cellStyle name="Normal 2 3 5 2 5 15" xfId="34061" xr:uid="{00000000-0005-0000-0000-0000768A0000}"/>
    <cellStyle name="Normal 2 3 5 2 5 15 2" xfId="34062" xr:uid="{00000000-0005-0000-0000-0000778A0000}"/>
    <cellStyle name="Normal 2 3 5 2 5 16" xfId="34063" xr:uid="{00000000-0005-0000-0000-0000788A0000}"/>
    <cellStyle name="Normal 2 3 5 2 5 16 2" xfId="34064" xr:uid="{00000000-0005-0000-0000-0000798A0000}"/>
    <cellStyle name="Normal 2 3 5 2 5 17" xfId="34065" xr:uid="{00000000-0005-0000-0000-00007A8A0000}"/>
    <cellStyle name="Normal 2 3 5 2 5 17 2" xfId="34066" xr:uid="{00000000-0005-0000-0000-00007B8A0000}"/>
    <cellStyle name="Normal 2 3 5 2 5 18" xfId="34067" xr:uid="{00000000-0005-0000-0000-00007C8A0000}"/>
    <cellStyle name="Normal 2 3 5 2 5 18 2" xfId="34068" xr:uid="{00000000-0005-0000-0000-00007D8A0000}"/>
    <cellStyle name="Normal 2 3 5 2 5 19" xfId="34069" xr:uid="{00000000-0005-0000-0000-00007E8A0000}"/>
    <cellStyle name="Normal 2 3 5 2 5 19 2" xfId="34070" xr:uid="{00000000-0005-0000-0000-00007F8A0000}"/>
    <cellStyle name="Normal 2 3 5 2 5 2" xfId="34071" xr:uid="{00000000-0005-0000-0000-0000808A0000}"/>
    <cellStyle name="Normal 2 3 5 2 5 2 2" xfId="34072" xr:uid="{00000000-0005-0000-0000-0000818A0000}"/>
    <cellStyle name="Normal 2 3 5 2 5 20" xfId="34073" xr:uid="{00000000-0005-0000-0000-0000828A0000}"/>
    <cellStyle name="Normal 2 3 5 2 5 20 2" xfId="34074" xr:uid="{00000000-0005-0000-0000-0000838A0000}"/>
    <cellStyle name="Normal 2 3 5 2 5 21" xfId="34075" xr:uid="{00000000-0005-0000-0000-0000848A0000}"/>
    <cellStyle name="Normal 2 3 5 2 5 21 2" xfId="34076" xr:uid="{00000000-0005-0000-0000-0000858A0000}"/>
    <cellStyle name="Normal 2 3 5 2 5 22" xfId="34077" xr:uid="{00000000-0005-0000-0000-0000868A0000}"/>
    <cellStyle name="Normal 2 3 5 2 5 3" xfId="34078" xr:uid="{00000000-0005-0000-0000-0000878A0000}"/>
    <cellStyle name="Normal 2 3 5 2 5 3 2" xfId="34079" xr:uid="{00000000-0005-0000-0000-0000888A0000}"/>
    <cellStyle name="Normal 2 3 5 2 5 4" xfId="34080" xr:uid="{00000000-0005-0000-0000-0000898A0000}"/>
    <cellStyle name="Normal 2 3 5 2 5 4 2" xfId="34081" xr:uid="{00000000-0005-0000-0000-00008A8A0000}"/>
    <cellStyle name="Normal 2 3 5 2 5 5" xfId="34082" xr:uid="{00000000-0005-0000-0000-00008B8A0000}"/>
    <cellStyle name="Normal 2 3 5 2 5 5 2" xfId="34083" xr:uid="{00000000-0005-0000-0000-00008C8A0000}"/>
    <cellStyle name="Normal 2 3 5 2 5 6" xfId="34084" xr:uid="{00000000-0005-0000-0000-00008D8A0000}"/>
    <cellStyle name="Normal 2 3 5 2 5 6 2" xfId="34085" xr:uid="{00000000-0005-0000-0000-00008E8A0000}"/>
    <cellStyle name="Normal 2 3 5 2 5 7" xfId="34086" xr:uid="{00000000-0005-0000-0000-00008F8A0000}"/>
    <cellStyle name="Normal 2 3 5 2 5 7 2" xfId="34087" xr:uid="{00000000-0005-0000-0000-0000908A0000}"/>
    <cellStyle name="Normal 2 3 5 2 5 8" xfId="34088" xr:uid="{00000000-0005-0000-0000-0000918A0000}"/>
    <cellStyle name="Normal 2 3 5 2 5 8 2" xfId="34089" xr:uid="{00000000-0005-0000-0000-0000928A0000}"/>
    <cellStyle name="Normal 2 3 5 2 5 9" xfId="34090" xr:uid="{00000000-0005-0000-0000-0000938A0000}"/>
    <cellStyle name="Normal 2 3 5 2 5 9 2" xfId="34091" xr:uid="{00000000-0005-0000-0000-0000948A0000}"/>
    <cellStyle name="Normal 2 3 5 2 6" xfId="34092" xr:uid="{00000000-0005-0000-0000-0000958A0000}"/>
    <cellStyle name="Normal 2 3 5 2 6 10" xfId="34093" xr:uid="{00000000-0005-0000-0000-0000968A0000}"/>
    <cellStyle name="Normal 2 3 5 2 6 10 2" xfId="34094" xr:uid="{00000000-0005-0000-0000-0000978A0000}"/>
    <cellStyle name="Normal 2 3 5 2 6 11" xfId="34095" xr:uid="{00000000-0005-0000-0000-0000988A0000}"/>
    <cellStyle name="Normal 2 3 5 2 6 11 2" xfId="34096" xr:uid="{00000000-0005-0000-0000-0000998A0000}"/>
    <cellStyle name="Normal 2 3 5 2 6 12" xfId="34097" xr:uid="{00000000-0005-0000-0000-00009A8A0000}"/>
    <cellStyle name="Normal 2 3 5 2 6 12 2" xfId="34098" xr:uid="{00000000-0005-0000-0000-00009B8A0000}"/>
    <cellStyle name="Normal 2 3 5 2 6 13" xfId="34099" xr:uid="{00000000-0005-0000-0000-00009C8A0000}"/>
    <cellStyle name="Normal 2 3 5 2 6 13 2" xfId="34100" xr:uid="{00000000-0005-0000-0000-00009D8A0000}"/>
    <cellStyle name="Normal 2 3 5 2 6 14" xfId="34101" xr:uid="{00000000-0005-0000-0000-00009E8A0000}"/>
    <cellStyle name="Normal 2 3 5 2 6 14 2" xfId="34102" xr:uid="{00000000-0005-0000-0000-00009F8A0000}"/>
    <cellStyle name="Normal 2 3 5 2 6 15" xfId="34103" xr:uid="{00000000-0005-0000-0000-0000A08A0000}"/>
    <cellStyle name="Normal 2 3 5 2 6 15 2" xfId="34104" xr:uid="{00000000-0005-0000-0000-0000A18A0000}"/>
    <cellStyle name="Normal 2 3 5 2 6 16" xfId="34105" xr:uid="{00000000-0005-0000-0000-0000A28A0000}"/>
    <cellStyle name="Normal 2 3 5 2 6 16 2" xfId="34106" xr:uid="{00000000-0005-0000-0000-0000A38A0000}"/>
    <cellStyle name="Normal 2 3 5 2 6 17" xfId="34107" xr:uid="{00000000-0005-0000-0000-0000A48A0000}"/>
    <cellStyle name="Normal 2 3 5 2 6 17 2" xfId="34108" xr:uid="{00000000-0005-0000-0000-0000A58A0000}"/>
    <cellStyle name="Normal 2 3 5 2 6 18" xfId="34109" xr:uid="{00000000-0005-0000-0000-0000A68A0000}"/>
    <cellStyle name="Normal 2 3 5 2 6 18 2" xfId="34110" xr:uid="{00000000-0005-0000-0000-0000A78A0000}"/>
    <cellStyle name="Normal 2 3 5 2 6 19" xfId="34111" xr:uid="{00000000-0005-0000-0000-0000A88A0000}"/>
    <cellStyle name="Normal 2 3 5 2 6 19 2" xfId="34112" xr:uid="{00000000-0005-0000-0000-0000A98A0000}"/>
    <cellStyle name="Normal 2 3 5 2 6 2" xfId="34113" xr:uid="{00000000-0005-0000-0000-0000AA8A0000}"/>
    <cellStyle name="Normal 2 3 5 2 6 2 2" xfId="34114" xr:uid="{00000000-0005-0000-0000-0000AB8A0000}"/>
    <cellStyle name="Normal 2 3 5 2 6 20" xfId="34115" xr:uid="{00000000-0005-0000-0000-0000AC8A0000}"/>
    <cellStyle name="Normal 2 3 5 2 6 20 2" xfId="34116" xr:uid="{00000000-0005-0000-0000-0000AD8A0000}"/>
    <cellStyle name="Normal 2 3 5 2 6 21" xfId="34117" xr:uid="{00000000-0005-0000-0000-0000AE8A0000}"/>
    <cellStyle name="Normal 2 3 5 2 6 21 2" xfId="34118" xr:uid="{00000000-0005-0000-0000-0000AF8A0000}"/>
    <cellStyle name="Normal 2 3 5 2 6 22" xfId="34119" xr:uid="{00000000-0005-0000-0000-0000B08A0000}"/>
    <cellStyle name="Normal 2 3 5 2 6 3" xfId="34120" xr:uid="{00000000-0005-0000-0000-0000B18A0000}"/>
    <cellStyle name="Normal 2 3 5 2 6 3 2" xfId="34121" xr:uid="{00000000-0005-0000-0000-0000B28A0000}"/>
    <cellStyle name="Normal 2 3 5 2 6 4" xfId="34122" xr:uid="{00000000-0005-0000-0000-0000B38A0000}"/>
    <cellStyle name="Normal 2 3 5 2 6 4 2" xfId="34123" xr:uid="{00000000-0005-0000-0000-0000B48A0000}"/>
    <cellStyle name="Normal 2 3 5 2 6 5" xfId="34124" xr:uid="{00000000-0005-0000-0000-0000B58A0000}"/>
    <cellStyle name="Normal 2 3 5 2 6 5 2" xfId="34125" xr:uid="{00000000-0005-0000-0000-0000B68A0000}"/>
    <cellStyle name="Normal 2 3 5 2 6 6" xfId="34126" xr:uid="{00000000-0005-0000-0000-0000B78A0000}"/>
    <cellStyle name="Normal 2 3 5 2 6 6 2" xfId="34127" xr:uid="{00000000-0005-0000-0000-0000B88A0000}"/>
    <cellStyle name="Normal 2 3 5 2 6 7" xfId="34128" xr:uid="{00000000-0005-0000-0000-0000B98A0000}"/>
    <cellStyle name="Normal 2 3 5 2 6 7 2" xfId="34129" xr:uid="{00000000-0005-0000-0000-0000BA8A0000}"/>
    <cellStyle name="Normal 2 3 5 2 6 8" xfId="34130" xr:uid="{00000000-0005-0000-0000-0000BB8A0000}"/>
    <cellStyle name="Normal 2 3 5 2 6 8 2" xfId="34131" xr:uid="{00000000-0005-0000-0000-0000BC8A0000}"/>
    <cellStyle name="Normal 2 3 5 2 6 9" xfId="34132" xr:uid="{00000000-0005-0000-0000-0000BD8A0000}"/>
    <cellStyle name="Normal 2 3 5 2 6 9 2" xfId="34133" xr:uid="{00000000-0005-0000-0000-0000BE8A0000}"/>
    <cellStyle name="Normal 2 3 5 2 7" xfId="34134" xr:uid="{00000000-0005-0000-0000-0000BF8A0000}"/>
    <cellStyle name="Normal 2 3 5 2 7 2" xfId="34135" xr:uid="{00000000-0005-0000-0000-0000C08A0000}"/>
    <cellStyle name="Normal 2 3 5 2 8" xfId="34136" xr:uid="{00000000-0005-0000-0000-0000C18A0000}"/>
    <cellStyle name="Normal 2 3 5 2 8 2" xfId="34137" xr:uid="{00000000-0005-0000-0000-0000C28A0000}"/>
    <cellStyle name="Normal 2 3 5 2 9" xfId="34138" xr:uid="{00000000-0005-0000-0000-0000C38A0000}"/>
    <cellStyle name="Normal 2 3 5 2 9 2" xfId="34139" xr:uid="{00000000-0005-0000-0000-0000C48A0000}"/>
    <cellStyle name="Normal 2 3 5 20" xfId="34140" xr:uid="{00000000-0005-0000-0000-0000C58A0000}"/>
    <cellStyle name="Normal 2 3 5 20 2" xfId="34141" xr:uid="{00000000-0005-0000-0000-0000C68A0000}"/>
    <cellStyle name="Normal 2 3 5 21" xfId="34142" xr:uid="{00000000-0005-0000-0000-0000C78A0000}"/>
    <cellStyle name="Normal 2 3 5 21 2" xfId="34143" xr:uid="{00000000-0005-0000-0000-0000C88A0000}"/>
    <cellStyle name="Normal 2 3 5 22" xfId="34144" xr:uid="{00000000-0005-0000-0000-0000C98A0000}"/>
    <cellStyle name="Normal 2 3 5 22 2" xfId="34145" xr:uid="{00000000-0005-0000-0000-0000CA8A0000}"/>
    <cellStyle name="Normal 2 3 5 23" xfId="34146" xr:uid="{00000000-0005-0000-0000-0000CB8A0000}"/>
    <cellStyle name="Normal 2 3 5 23 2" xfId="34147" xr:uid="{00000000-0005-0000-0000-0000CC8A0000}"/>
    <cellStyle name="Normal 2 3 5 24" xfId="34148" xr:uid="{00000000-0005-0000-0000-0000CD8A0000}"/>
    <cellStyle name="Normal 2 3 5 24 2" xfId="34149" xr:uid="{00000000-0005-0000-0000-0000CE8A0000}"/>
    <cellStyle name="Normal 2 3 5 25" xfId="34150" xr:uid="{00000000-0005-0000-0000-0000CF8A0000}"/>
    <cellStyle name="Normal 2 3 5 25 2" xfId="34151" xr:uid="{00000000-0005-0000-0000-0000D08A0000}"/>
    <cellStyle name="Normal 2 3 5 26" xfId="34152" xr:uid="{00000000-0005-0000-0000-0000D18A0000}"/>
    <cellStyle name="Normal 2 3 5 26 2" xfId="34153" xr:uid="{00000000-0005-0000-0000-0000D28A0000}"/>
    <cellStyle name="Normal 2 3 5 27" xfId="34154" xr:uid="{00000000-0005-0000-0000-0000D38A0000}"/>
    <cellStyle name="Normal 2 3 5 27 2" xfId="34155" xr:uid="{00000000-0005-0000-0000-0000D48A0000}"/>
    <cellStyle name="Normal 2 3 5 28" xfId="34156" xr:uid="{00000000-0005-0000-0000-0000D58A0000}"/>
    <cellStyle name="Normal 2 3 5 3" xfId="34157" xr:uid="{00000000-0005-0000-0000-0000D68A0000}"/>
    <cellStyle name="Normal 2 3 5 3 10" xfId="34158" xr:uid="{00000000-0005-0000-0000-0000D78A0000}"/>
    <cellStyle name="Normal 2 3 5 3 10 2" xfId="34159" xr:uid="{00000000-0005-0000-0000-0000D88A0000}"/>
    <cellStyle name="Normal 2 3 5 3 11" xfId="34160" xr:uid="{00000000-0005-0000-0000-0000D98A0000}"/>
    <cellStyle name="Normal 2 3 5 3 11 2" xfId="34161" xr:uid="{00000000-0005-0000-0000-0000DA8A0000}"/>
    <cellStyle name="Normal 2 3 5 3 12" xfId="34162" xr:uid="{00000000-0005-0000-0000-0000DB8A0000}"/>
    <cellStyle name="Normal 2 3 5 3 12 2" xfId="34163" xr:uid="{00000000-0005-0000-0000-0000DC8A0000}"/>
    <cellStyle name="Normal 2 3 5 3 13" xfId="34164" xr:uid="{00000000-0005-0000-0000-0000DD8A0000}"/>
    <cellStyle name="Normal 2 3 5 3 13 2" xfId="34165" xr:uid="{00000000-0005-0000-0000-0000DE8A0000}"/>
    <cellStyle name="Normal 2 3 5 3 14" xfId="34166" xr:uid="{00000000-0005-0000-0000-0000DF8A0000}"/>
    <cellStyle name="Normal 2 3 5 3 14 2" xfId="34167" xr:uid="{00000000-0005-0000-0000-0000E08A0000}"/>
    <cellStyle name="Normal 2 3 5 3 15" xfId="34168" xr:uid="{00000000-0005-0000-0000-0000E18A0000}"/>
    <cellStyle name="Normal 2 3 5 3 15 2" xfId="34169" xr:uid="{00000000-0005-0000-0000-0000E28A0000}"/>
    <cellStyle name="Normal 2 3 5 3 16" xfId="34170" xr:uid="{00000000-0005-0000-0000-0000E38A0000}"/>
    <cellStyle name="Normal 2 3 5 3 16 2" xfId="34171" xr:uid="{00000000-0005-0000-0000-0000E48A0000}"/>
    <cellStyle name="Normal 2 3 5 3 17" xfId="34172" xr:uid="{00000000-0005-0000-0000-0000E58A0000}"/>
    <cellStyle name="Normal 2 3 5 3 17 2" xfId="34173" xr:uid="{00000000-0005-0000-0000-0000E68A0000}"/>
    <cellStyle name="Normal 2 3 5 3 18" xfId="34174" xr:uid="{00000000-0005-0000-0000-0000E78A0000}"/>
    <cellStyle name="Normal 2 3 5 3 18 2" xfId="34175" xr:uid="{00000000-0005-0000-0000-0000E88A0000}"/>
    <cellStyle name="Normal 2 3 5 3 19" xfId="34176" xr:uid="{00000000-0005-0000-0000-0000E98A0000}"/>
    <cellStyle name="Normal 2 3 5 3 19 2" xfId="34177" xr:uid="{00000000-0005-0000-0000-0000EA8A0000}"/>
    <cellStyle name="Normal 2 3 5 3 2" xfId="34178" xr:uid="{00000000-0005-0000-0000-0000EB8A0000}"/>
    <cellStyle name="Normal 2 3 5 3 2 10" xfId="34179" xr:uid="{00000000-0005-0000-0000-0000EC8A0000}"/>
    <cellStyle name="Normal 2 3 5 3 2 10 2" xfId="34180" xr:uid="{00000000-0005-0000-0000-0000ED8A0000}"/>
    <cellStyle name="Normal 2 3 5 3 2 11" xfId="34181" xr:uid="{00000000-0005-0000-0000-0000EE8A0000}"/>
    <cellStyle name="Normal 2 3 5 3 2 11 2" xfId="34182" xr:uid="{00000000-0005-0000-0000-0000EF8A0000}"/>
    <cellStyle name="Normal 2 3 5 3 2 12" xfId="34183" xr:uid="{00000000-0005-0000-0000-0000F08A0000}"/>
    <cellStyle name="Normal 2 3 5 3 2 12 2" xfId="34184" xr:uid="{00000000-0005-0000-0000-0000F18A0000}"/>
    <cellStyle name="Normal 2 3 5 3 2 13" xfId="34185" xr:uid="{00000000-0005-0000-0000-0000F28A0000}"/>
    <cellStyle name="Normal 2 3 5 3 2 13 2" xfId="34186" xr:uid="{00000000-0005-0000-0000-0000F38A0000}"/>
    <cellStyle name="Normal 2 3 5 3 2 14" xfId="34187" xr:uid="{00000000-0005-0000-0000-0000F48A0000}"/>
    <cellStyle name="Normal 2 3 5 3 2 14 2" xfId="34188" xr:uid="{00000000-0005-0000-0000-0000F58A0000}"/>
    <cellStyle name="Normal 2 3 5 3 2 15" xfId="34189" xr:uid="{00000000-0005-0000-0000-0000F68A0000}"/>
    <cellStyle name="Normal 2 3 5 3 2 15 2" xfId="34190" xr:uid="{00000000-0005-0000-0000-0000F78A0000}"/>
    <cellStyle name="Normal 2 3 5 3 2 16" xfId="34191" xr:uid="{00000000-0005-0000-0000-0000F88A0000}"/>
    <cellStyle name="Normal 2 3 5 3 2 16 2" xfId="34192" xr:uid="{00000000-0005-0000-0000-0000F98A0000}"/>
    <cellStyle name="Normal 2 3 5 3 2 17" xfId="34193" xr:uid="{00000000-0005-0000-0000-0000FA8A0000}"/>
    <cellStyle name="Normal 2 3 5 3 2 17 2" xfId="34194" xr:uid="{00000000-0005-0000-0000-0000FB8A0000}"/>
    <cellStyle name="Normal 2 3 5 3 2 18" xfId="34195" xr:uid="{00000000-0005-0000-0000-0000FC8A0000}"/>
    <cellStyle name="Normal 2 3 5 3 2 18 2" xfId="34196" xr:uid="{00000000-0005-0000-0000-0000FD8A0000}"/>
    <cellStyle name="Normal 2 3 5 3 2 19" xfId="34197" xr:uid="{00000000-0005-0000-0000-0000FE8A0000}"/>
    <cellStyle name="Normal 2 3 5 3 2 19 2" xfId="34198" xr:uid="{00000000-0005-0000-0000-0000FF8A0000}"/>
    <cellStyle name="Normal 2 3 5 3 2 2" xfId="34199" xr:uid="{00000000-0005-0000-0000-0000008B0000}"/>
    <cellStyle name="Normal 2 3 5 3 2 2 2" xfId="34200" xr:uid="{00000000-0005-0000-0000-0000018B0000}"/>
    <cellStyle name="Normal 2 3 5 3 2 20" xfId="34201" xr:uid="{00000000-0005-0000-0000-0000028B0000}"/>
    <cellStyle name="Normal 2 3 5 3 2 20 2" xfId="34202" xr:uid="{00000000-0005-0000-0000-0000038B0000}"/>
    <cellStyle name="Normal 2 3 5 3 2 21" xfId="34203" xr:uid="{00000000-0005-0000-0000-0000048B0000}"/>
    <cellStyle name="Normal 2 3 5 3 2 21 2" xfId="34204" xr:uid="{00000000-0005-0000-0000-0000058B0000}"/>
    <cellStyle name="Normal 2 3 5 3 2 22" xfId="34205" xr:uid="{00000000-0005-0000-0000-0000068B0000}"/>
    <cellStyle name="Normal 2 3 5 3 2 3" xfId="34206" xr:uid="{00000000-0005-0000-0000-0000078B0000}"/>
    <cellStyle name="Normal 2 3 5 3 2 3 2" xfId="34207" xr:uid="{00000000-0005-0000-0000-0000088B0000}"/>
    <cellStyle name="Normal 2 3 5 3 2 4" xfId="34208" xr:uid="{00000000-0005-0000-0000-0000098B0000}"/>
    <cellStyle name="Normal 2 3 5 3 2 4 2" xfId="34209" xr:uid="{00000000-0005-0000-0000-00000A8B0000}"/>
    <cellStyle name="Normal 2 3 5 3 2 5" xfId="34210" xr:uid="{00000000-0005-0000-0000-00000B8B0000}"/>
    <cellStyle name="Normal 2 3 5 3 2 5 2" xfId="34211" xr:uid="{00000000-0005-0000-0000-00000C8B0000}"/>
    <cellStyle name="Normal 2 3 5 3 2 6" xfId="34212" xr:uid="{00000000-0005-0000-0000-00000D8B0000}"/>
    <cellStyle name="Normal 2 3 5 3 2 6 2" xfId="34213" xr:uid="{00000000-0005-0000-0000-00000E8B0000}"/>
    <cellStyle name="Normal 2 3 5 3 2 7" xfId="34214" xr:uid="{00000000-0005-0000-0000-00000F8B0000}"/>
    <cellStyle name="Normal 2 3 5 3 2 7 2" xfId="34215" xr:uid="{00000000-0005-0000-0000-0000108B0000}"/>
    <cellStyle name="Normal 2 3 5 3 2 8" xfId="34216" xr:uid="{00000000-0005-0000-0000-0000118B0000}"/>
    <cellStyle name="Normal 2 3 5 3 2 8 2" xfId="34217" xr:uid="{00000000-0005-0000-0000-0000128B0000}"/>
    <cellStyle name="Normal 2 3 5 3 2 9" xfId="34218" xr:uid="{00000000-0005-0000-0000-0000138B0000}"/>
    <cellStyle name="Normal 2 3 5 3 2 9 2" xfId="34219" xr:uid="{00000000-0005-0000-0000-0000148B0000}"/>
    <cellStyle name="Normal 2 3 5 3 20" xfId="34220" xr:uid="{00000000-0005-0000-0000-0000158B0000}"/>
    <cellStyle name="Normal 2 3 5 3 20 2" xfId="34221" xr:uid="{00000000-0005-0000-0000-0000168B0000}"/>
    <cellStyle name="Normal 2 3 5 3 21" xfId="34222" xr:uid="{00000000-0005-0000-0000-0000178B0000}"/>
    <cellStyle name="Normal 2 3 5 3 21 2" xfId="34223" xr:uid="{00000000-0005-0000-0000-0000188B0000}"/>
    <cellStyle name="Normal 2 3 5 3 22" xfId="34224" xr:uid="{00000000-0005-0000-0000-0000198B0000}"/>
    <cellStyle name="Normal 2 3 5 3 22 2" xfId="34225" xr:uid="{00000000-0005-0000-0000-00001A8B0000}"/>
    <cellStyle name="Normal 2 3 5 3 23" xfId="34226" xr:uid="{00000000-0005-0000-0000-00001B8B0000}"/>
    <cellStyle name="Normal 2 3 5 3 23 2" xfId="34227" xr:uid="{00000000-0005-0000-0000-00001C8B0000}"/>
    <cellStyle name="Normal 2 3 5 3 24" xfId="34228" xr:uid="{00000000-0005-0000-0000-00001D8B0000}"/>
    <cellStyle name="Normal 2 3 5 3 3" xfId="34229" xr:uid="{00000000-0005-0000-0000-00001E8B0000}"/>
    <cellStyle name="Normal 2 3 5 3 3 10" xfId="34230" xr:uid="{00000000-0005-0000-0000-00001F8B0000}"/>
    <cellStyle name="Normal 2 3 5 3 3 10 2" xfId="34231" xr:uid="{00000000-0005-0000-0000-0000208B0000}"/>
    <cellStyle name="Normal 2 3 5 3 3 11" xfId="34232" xr:uid="{00000000-0005-0000-0000-0000218B0000}"/>
    <cellStyle name="Normal 2 3 5 3 3 11 2" xfId="34233" xr:uid="{00000000-0005-0000-0000-0000228B0000}"/>
    <cellStyle name="Normal 2 3 5 3 3 12" xfId="34234" xr:uid="{00000000-0005-0000-0000-0000238B0000}"/>
    <cellStyle name="Normal 2 3 5 3 3 12 2" xfId="34235" xr:uid="{00000000-0005-0000-0000-0000248B0000}"/>
    <cellStyle name="Normal 2 3 5 3 3 13" xfId="34236" xr:uid="{00000000-0005-0000-0000-0000258B0000}"/>
    <cellStyle name="Normal 2 3 5 3 3 13 2" xfId="34237" xr:uid="{00000000-0005-0000-0000-0000268B0000}"/>
    <cellStyle name="Normal 2 3 5 3 3 14" xfId="34238" xr:uid="{00000000-0005-0000-0000-0000278B0000}"/>
    <cellStyle name="Normal 2 3 5 3 3 14 2" xfId="34239" xr:uid="{00000000-0005-0000-0000-0000288B0000}"/>
    <cellStyle name="Normal 2 3 5 3 3 15" xfId="34240" xr:uid="{00000000-0005-0000-0000-0000298B0000}"/>
    <cellStyle name="Normal 2 3 5 3 3 15 2" xfId="34241" xr:uid="{00000000-0005-0000-0000-00002A8B0000}"/>
    <cellStyle name="Normal 2 3 5 3 3 16" xfId="34242" xr:uid="{00000000-0005-0000-0000-00002B8B0000}"/>
    <cellStyle name="Normal 2 3 5 3 3 16 2" xfId="34243" xr:uid="{00000000-0005-0000-0000-00002C8B0000}"/>
    <cellStyle name="Normal 2 3 5 3 3 17" xfId="34244" xr:uid="{00000000-0005-0000-0000-00002D8B0000}"/>
    <cellStyle name="Normal 2 3 5 3 3 17 2" xfId="34245" xr:uid="{00000000-0005-0000-0000-00002E8B0000}"/>
    <cellStyle name="Normal 2 3 5 3 3 18" xfId="34246" xr:uid="{00000000-0005-0000-0000-00002F8B0000}"/>
    <cellStyle name="Normal 2 3 5 3 3 18 2" xfId="34247" xr:uid="{00000000-0005-0000-0000-0000308B0000}"/>
    <cellStyle name="Normal 2 3 5 3 3 19" xfId="34248" xr:uid="{00000000-0005-0000-0000-0000318B0000}"/>
    <cellStyle name="Normal 2 3 5 3 3 19 2" xfId="34249" xr:uid="{00000000-0005-0000-0000-0000328B0000}"/>
    <cellStyle name="Normal 2 3 5 3 3 2" xfId="34250" xr:uid="{00000000-0005-0000-0000-0000338B0000}"/>
    <cellStyle name="Normal 2 3 5 3 3 2 2" xfId="34251" xr:uid="{00000000-0005-0000-0000-0000348B0000}"/>
    <cellStyle name="Normal 2 3 5 3 3 20" xfId="34252" xr:uid="{00000000-0005-0000-0000-0000358B0000}"/>
    <cellStyle name="Normal 2 3 5 3 3 20 2" xfId="34253" xr:uid="{00000000-0005-0000-0000-0000368B0000}"/>
    <cellStyle name="Normal 2 3 5 3 3 21" xfId="34254" xr:uid="{00000000-0005-0000-0000-0000378B0000}"/>
    <cellStyle name="Normal 2 3 5 3 3 21 2" xfId="34255" xr:uid="{00000000-0005-0000-0000-0000388B0000}"/>
    <cellStyle name="Normal 2 3 5 3 3 22" xfId="34256" xr:uid="{00000000-0005-0000-0000-0000398B0000}"/>
    <cellStyle name="Normal 2 3 5 3 3 3" xfId="34257" xr:uid="{00000000-0005-0000-0000-00003A8B0000}"/>
    <cellStyle name="Normal 2 3 5 3 3 3 2" xfId="34258" xr:uid="{00000000-0005-0000-0000-00003B8B0000}"/>
    <cellStyle name="Normal 2 3 5 3 3 4" xfId="34259" xr:uid="{00000000-0005-0000-0000-00003C8B0000}"/>
    <cellStyle name="Normal 2 3 5 3 3 4 2" xfId="34260" xr:uid="{00000000-0005-0000-0000-00003D8B0000}"/>
    <cellStyle name="Normal 2 3 5 3 3 5" xfId="34261" xr:uid="{00000000-0005-0000-0000-00003E8B0000}"/>
    <cellStyle name="Normal 2 3 5 3 3 5 2" xfId="34262" xr:uid="{00000000-0005-0000-0000-00003F8B0000}"/>
    <cellStyle name="Normal 2 3 5 3 3 6" xfId="34263" xr:uid="{00000000-0005-0000-0000-0000408B0000}"/>
    <cellStyle name="Normal 2 3 5 3 3 6 2" xfId="34264" xr:uid="{00000000-0005-0000-0000-0000418B0000}"/>
    <cellStyle name="Normal 2 3 5 3 3 7" xfId="34265" xr:uid="{00000000-0005-0000-0000-0000428B0000}"/>
    <cellStyle name="Normal 2 3 5 3 3 7 2" xfId="34266" xr:uid="{00000000-0005-0000-0000-0000438B0000}"/>
    <cellStyle name="Normal 2 3 5 3 3 8" xfId="34267" xr:uid="{00000000-0005-0000-0000-0000448B0000}"/>
    <cellStyle name="Normal 2 3 5 3 3 8 2" xfId="34268" xr:uid="{00000000-0005-0000-0000-0000458B0000}"/>
    <cellStyle name="Normal 2 3 5 3 3 9" xfId="34269" xr:uid="{00000000-0005-0000-0000-0000468B0000}"/>
    <cellStyle name="Normal 2 3 5 3 3 9 2" xfId="34270" xr:uid="{00000000-0005-0000-0000-0000478B0000}"/>
    <cellStyle name="Normal 2 3 5 3 4" xfId="34271" xr:uid="{00000000-0005-0000-0000-0000488B0000}"/>
    <cellStyle name="Normal 2 3 5 3 4 2" xfId="34272" xr:uid="{00000000-0005-0000-0000-0000498B0000}"/>
    <cellStyle name="Normal 2 3 5 3 5" xfId="34273" xr:uid="{00000000-0005-0000-0000-00004A8B0000}"/>
    <cellStyle name="Normal 2 3 5 3 5 2" xfId="34274" xr:uid="{00000000-0005-0000-0000-00004B8B0000}"/>
    <cellStyle name="Normal 2 3 5 3 6" xfId="34275" xr:uid="{00000000-0005-0000-0000-00004C8B0000}"/>
    <cellStyle name="Normal 2 3 5 3 6 2" xfId="34276" xr:uid="{00000000-0005-0000-0000-00004D8B0000}"/>
    <cellStyle name="Normal 2 3 5 3 7" xfId="34277" xr:uid="{00000000-0005-0000-0000-00004E8B0000}"/>
    <cellStyle name="Normal 2 3 5 3 7 2" xfId="34278" xr:uid="{00000000-0005-0000-0000-00004F8B0000}"/>
    <cellStyle name="Normal 2 3 5 3 8" xfId="34279" xr:uid="{00000000-0005-0000-0000-0000508B0000}"/>
    <cellStyle name="Normal 2 3 5 3 8 2" xfId="34280" xr:uid="{00000000-0005-0000-0000-0000518B0000}"/>
    <cellStyle name="Normal 2 3 5 3 9" xfId="34281" xr:uid="{00000000-0005-0000-0000-0000528B0000}"/>
    <cellStyle name="Normal 2 3 5 3 9 2" xfId="34282" xr:uid="{00000000-0005-0000-0000-0000538B0000}"/>
    <cellStyle name="Normal 2 3 5 4" xfId="34283" xr:uid="{00000000-0005-0000-0000-0000548B0000}"/>
    <cellStyle name="Normal 2 3 5 4 10" xfId="34284" xr:uid="{00000000-0005-0000-0000-0000558B0000}"/>
    <cellStyle name="Normal 2 3 5 4 10 2" xfId="34285" xr:uid="{00000000-0005-0000-0000-0000568B0000}"/>
    <cellStyle name="Normal 2 3 5 4 11" xfId="34286" xr:uid="{00000000-0005-0000-0000-0000578B0000}"/>
    <cellStyle name="Normal 2 3 5 4 11 2" xfId="34287" xr:uid="{00000000-0005-0000-0000-0000588B0000}"/>
    <cellStyle name="Normal 2 3 5 4 12" xfId="34288" xr:uid="{00000000-0005-0000-0000-0000598B0000}"/>
    <cellStyle name="Normal 2 3 5 4 12 2" xfId="34289" xr:uid="{00000000-0005-0000-0000-00005A8B0000}"/>
    <cellStyle name="Normal 2 3 5 4 13" xfId="34290" xr:uid="{00000000-0005-0000-0000-00005B8B0000}"/>
    <cellStyle name="Normal 2 3 5 4 13 2" xfId="34291" xr:uid="{00000000-0005-0000-0000-00005C8B0000}"/>
    <cellStyle name="Normal 2 3 5 4 14" xfId="34292" xr:uid="{00000000-0005-0000-0000-00005D8B0000}"/>
    <cellStyle name="Normal 2 3 5 4 14 2" xfId="34293" xr:uid="{00000000-0005-0000-0000-00005E8B0000}"/>
    <cellStyle name="Normal 2 3 5 4 15" xfId="34294" xr:uid="{00000000-0005-0000-0000-00005F8B0000}"/>
    <cellStyle name="Normal 2 3 5 4 15 2" xfId="34295" xr:uid="{00000000-0005-0000-0000-0000608B0000}"/>
    <cellStyle name="Normal 2 3 5 4 16" xfId="34296" xr:uid="{00000000-0005-0000-0000-0000618B0000}"/>
    <cellStyle name="Normal 2 3 5 4 16 2" xfId="34297" xr:uid="{00000000-0005-0000-0000-0000628B0000}"/>
    <cellStyle name="Normal 2 3 5 4 17" xfId="34298" xr:uid="{00000000-0005-0000-0000-0000638B0000}"/>
    <cellStyle name="Normal 2 3 5 4 17 2" xfId="34299" xr:uid="{00000000-0005-0000-0000-0000648B0000}"/>
    <cellStyle name="Normal 2 3 5 4 18" xfId="34300" xr:uid="{00000000-0005-0000-0000-0000658B0000}"/>
    <cellStyle name="Normal 2 3 5 4 18 2" xfId="34301" xr:uid="{00000000-0005-0000-0000-0000668B0000}"/>
    <cellStyle name="Normal 2 3 5 4 19" xfId="34302" xr:uid="{00000000-0005-0000-0000-0000678B0000}"/>
    <cellStyle name="Normal 2 3 5 4 19 2" xfId="34303" xr:uid="{00000000-0005-0000-0000-0000688B0000}"/>
    <cellStyle name="Normal 2 3 5 4 2" xfId="34304" xr:uid="{00000000-0005-0000-0000-0000698B0000}"/>
    <cellStyle name="Normal 2 3 5 4 2 10" xfId="34305" xr:uid="{00000000-0005-0000-0000-00006A8B0000}"/>
    <cellStyle name="Normal 2 3 5 4 2 10 2" xfId="34306" xr:uid="{00000000-0005-0000-0000-00006B8B0000}"/>
    <cellStyle name="Normal 2 3 5 4 2 11" xfId="34307" xr:uid="{00000000-0005-0000-0000-00006C8B0000}"/>
    <cellStyle name="Normal 2 3 5 4 2 11 2" xfId="34308" xr:uid="{00000000-0005-0000-0000-00006D8B0000}"/>
    <cellStyle name="Normal 2 3 5 4 2 12" xfId="34309" xr:uid="{00000000-0005-0000-0000-00006E8B0000}"/>
    <cellStyle name="Normal 2 3 5 4 2 12 2" xfId="34310" xr:uid="{00000000-0005-0000-0000-00006F8B0000}"/>
    <cellStyle name="Normal 2 3 5 4 2 13" xfId="34311" xr:uid="{00000000-0005-0000-0000-0000708B0000}"/>
    <cellStyle name="Normal 2 3 5 4 2 13 2" xfId="34312" xr:uid="{00000000-0005-0000-0000-0000718B0000}"/>
    <cellStyle name="Normal 2 3 5 4 2 14" xfId="34313" xr:uid="{00000000-0005-0000-0000-0000728B0000}"/>
    <cellStyle name="Normal 2 3 5 4 2 14 2" xfId="34314" xr:uid="{00000000-0005-0000-0000-0000738B0000}"/>
    <cellStyle name="Normal 2 3 5 4 2 15" xfId="34315" xr:uid="{00000000-0005-0000-0000-0000748B0000}"/>
    <cellStyle name="Normal 2 3 5 4 2 15 2" xfId="34316" xr:uid="{00000000-0005-0000-0000-0000758B0000}"/>
    <cellStyle name="Normal 2 3 5 4 2 16" xfId="34317" xr:uid="{00000000-0005-0000-0000-0000768B0000}"/>
    <cellStyle name="Normal 2 3 5 4 2 16 2" xfId="34318" xr:uid="{00000000-0005-0000-0000-0000778B0000}"/>
    <cellStyle name="Normal 2 3 5 4 2 17" xfId="34319" xr:uid="{00000000-0005-0000-0000-0000788B0000}"/>
    <cellStyle name="Normal 2 3 5 4 2 17 2" xfId="34320" xr:uid="{00000000-0005-0000-0000-0000798B0000}"/>
    <cellStyle name="Normal 2 3 5 4 2 18" xfId="34321" xr:uid="{00000000-0005-0000-0000-00007A8B0000}"/>
    <cellStyle name="Normal 2 3 5 4 2 18 2" xfId="34322" xr:uid="{00000000-0005-0000-0000-00007B8B0000}"/>
    <cellStyle name="Normal 2 3 5 4 2 19" xfId="34323" xr:uid="{00000000-0005-0000-0000-00007C8B0000}"/>
    <cellStyle name="Normal 2 3 5 4 2 19 2" xfId="34324" xr:uid="{00000000-0005-0000-0000-00007D8B0000}"/>
    <cellStyle name="Normal 2 3 5 4 2 2" xfId="34325" xr:uid="{00000000-0005-0000-0000-00007E8B0000}"/>
    <cellStyle name="Normal 2 3 5 4 2 2 2" xfId="34326" xr:uid="{00000000-0005-0000-0000-00007F8B0000}"/>
    <cellStyle name="Normal 2 3 5 4 2 20" xfId="34327" xr:uid="{00000000-0005-0000-0000-0000808B0000}"/>
    <cellStyle name="Normal 2 3 5 4 2 20 2" xfId="34328" xr:uid="{00000000-0005-0000-0000-0000818B0000}"/>
    <cellStyle name="Normal 2 3 5 4 2 21" xfId="34329" xr:uid="{00000000-0005-0000-0000-0000828B0000}"/>
    <cellStyle name="Normal 2 3 5 4 2 21 2" xfId="34330" xr:uid="{00000000-0005-0000-0000-0000838B0000}"/>
    <cellStyle name="Normal 2 3 5 4 2 22" xfId="34331" xr:uid="{00000000-0005-0000-0000-0000848B0000}"/>
    <cellStyle name="Normal 2 3 5 4 2 3" xfId="34332" xr:uid="{00000000-0005-0000-0000-0000858B0000}"/>
    <cellStyle name="Normal 2 3 5 4 2 3 2" xfId="34333" xr:uid="{00000000-0005-0000-0000-0000868B0000}"/>
    <cellStyle name="Normal 2 3 5 4 2 4" xfId="34334" xr:uid="{00000000-0005-0000-0000-0000878B0000}"/>
    <cellStyle name="Normal 2 3 5 4 2 4 2" xfId="34335" xr:uid="{00000000-0005-0000-0000-0000888B0000}"/>
    <cellStyle name="Normal 2 3 5 4 2 5" xfId="34336" xr:uid="{00000000-0005-0000-0000-0000898B0000}"/>
    <cellStyle name="Normal 2 3 5 4 2 5 2" xfId="34337" xr:uid="{00000000-0005-0000-0000-00008A8B0000}"/>
    <cellStyle name="Normal 2 3 5 4 2 6" xfId="34338" xr:uid="{00000000-0005-0000-0000-00008B8B0000}"/>
    <cellStyle name="Normal 2 3 5 4 2 6 2" xfId="34339" xr:uid="{00000000-0005-0000-0000-00008C8B0000}"/>
    <cellStyle name="Normal 2 3 5 4 2 7" xfId="34340" xr:uid="{00000000-0005-0000-0000-00008D8B0000}"/>
    <cellStyle name="Normal 2 3 5 4 2 7 2" xfId="34341" xr:uid="{00000000-0005-0000-0000-00008E8B0000}"/>
    <cellStyle name="Normal 2 3 5 4 2 8" xfId="34342" xr:uid="{00000000-0005-0000-0000-00008F8B0000}"/>
    <cellStyle name="Normal 2 3 5 4 2 8 2" xfId="34343" xr:uid="{00000000-0005-0000-0000-0000908B0000}"/>
    <cellStyle name="Normal 2 3 5 4 2 9" xfId="34344" xr:uid="{00000000-0005-0000-0000-0000918B0000}"/>
    <cellStyle name="Normal 2 3 5 4 2 9 2" xfId="34345" xr:uid="{00000000-0005-0000-0000-0000928B0000}"/>
    <cellStyle name="Normal 2 3 5 4 20" xfId="34346" xr:uid="{00000000-0005-0000-0000-0000938B0000}"/>
    <cellStyle name="Normal 2 3 5 4 20 2" xfId="34347" xr:uid="{00000000-0005-0000-0000-0000948B0000}"/>
    <cellStyle name="Normal 2 3 5 4 21" xfId="34348" xr:uid="{00000000-0005-0000-0000-0000958B0000}"/>
    <cellStyle name="Normal 2 3 5 4 21 2" xfId="34349" xr:uid="{00000000-0005-0000-0000-0000968B0000}"/>
    <cellStyle name="Normal 2 3 5 4 22" xfId="34350" xr:uid="{00000000-0005-0000-0000-0000978B0000}"/>
    <cellStyle name="Normal 2 3 5 4 22 2" xfId="34351" xr:uid="{00000000-0005-0000-0000-0000988B0000}"/>
    <cellStyle name="Normal 2 3 5 4 23" xfId="34352" xr:uid="{00000000-0005-0000-0000-0000998B0000}"/>
    <cellStyle name="Normal 2 3 5 4 23 2" xfId="34353" xr:uid="{00000000-0005-0000-0000-00009A8B0000}"/>
    <cellStyle name="Normal 2 3 5 4 24" xfId="34354" xr:uid="{00000000-0005-0000-0000-00009B8B0000}"/>
    <cellStyle name="Normal 2 3 5 4 3" xfId="34355" xr:uid="{00000000-0005-0000-0000-00009C8B0000}"/>
    <cellStyle name="Normal 2 3 5 4 3 10" xfId="34356" xr:uid="{00000000-0005-0000-0000-00009D8B0000}"/>
    <cellStyle name="Normal 2 3 5 4 3 10 2" xfId="34357" xr:uid="{00000000-0005-0000-0000-00009E8B0000}"/>
    <cellStyle name="Normal 2 3 5 4 3 11" xfId="34358" xr:uid="{00000000-0005-0000-0000-00009F8B0000}"/>
    <cellStyle name="Normal 2 3 5 4 3 11 2" xfId="34359" xr:uid="{00000000-0005-0000-0000-0000A08B0000}"/>
    <cellStyle name="Normal 2 3 5 4 3 12" xfId="34360" xr:uid="{00000000-0005-0000-0000-0000A18B0000}"/>
    <cellStyle name="Normal 2 3 5 4 3 12 2" xfId="34361" xr:uid="{00000000-0005-0000-0000-0000A28B0000}"/>
    <cellStyle name="Normal 2 3 5 4 3 13" xfId="34362" xr:uid="{00000000-0005-0000-0000-0000A38B0000}"/>
    <cellStyle name="Normal 2 3 5 4 3 13 2" xfId="34363" xr:uid="{00000000-0005-0000-0000-0000A48B0000}"/>
    <cellStyle name="Normal 2 3 5 4 3 14" xfId="34364" xr:uid="{00000000-0005-0000-0000-0000A58B0000}"/>
    <cellStyle name="Normal 2 3 5 4 3 14 2" xfId="34365" xr:uid="{00000000-0005-0000-0000-0000A68B0000}"/>
    <cellStyle name="Normal 2 3 5 4 3 15" xfId="34366" xr:uid="{00000000-0005-0000-0000-0000A78B0000}"/>
    <cellStyle name="Normal 2 3 5 4 3 15 2" xfId="34367" xr:uid="{00000000-0005-0000-0000-0000A88B0000}"/>
    <cellStyle name="Normal 2 3 5 4 3 16" xfId="34368" xr:uid="{00000000-0005-0000-0000-0000A98B0000}"/>
    <cellStyle name="Normal 2 3 5 4 3 16 2" xfId="34369" xr:uid="{00000000-0005-0000-0000-0000AA8B0000}"/>
    <cellStyle name="Normal 2 3 5 4 3 17" xfId="34370" xr:uid="{00000000-0005-0000-0000-0000AB8B0000}"/>
    <cellStyle name="Normal 2 3 5 4 3 17 2" xfId="34371" xr:uid="{00000000-0005-0000-0000-0000AC8B0000}"/>
    <cellStyle name="Normal 2 3 5 4 3 18" xfId="34372" xr:uid="{00000000-0005-0000-0000-0000AD8B0000}"/>
    <cellStyle name="Normal 2 3 5 4 3 18 2" xfId="34373" xr:uid="{00000000-0005-0000-0000-0000AE8B0000}"/>
    <cellStyle name="Normal 2 3 5 4 3 19" xfId="34374" xr:uid="{00000000-0005-0000-0000-0000AF8B0000}"/>
    <cellStyle name="Normal 2 3 5 4 3 19 2" xfId="34375" xr:uid="{00000000-0005-0000-0000-0000B08B0000}"/>
    <cellStyle name="Normal 2 3 5 4 3 2" xfId="34376" xr:uid="{00000000-0005-0000-0000-0000B18B0000}"/>
    <cellStyle name="Normal 2 3 5 4 3 2 2" xfId="34377" xr:uid="{00000000-0005-0000-0000-0000B28B0000}"/>
    <cellStyle name="Normal 2 3 5 4 3 20" xfId="34378" xr:uid="{00000000-0005-0000-0000-0000B38B0000}"/>
    <cellStyle name="Normal 2 3 5 4 3 20 2" xfId="34379" xr:uid="{00000000-0005-0000-0000-0000B48B0000}"/>
    <cellStyle name="Normal 2 3 5 4 3 21" xfId="34380" xr:uid="{00000000-0005-0000-0000-0000B58B0000}"/>
    <cellStyle name="Normal 2 3 5 4 3 21 2" xfId="34381" xr:uid="{00000000-0005-0000-0000-0000B68B0000}"/>
    <cellStyle name="Normal 2 3 5 4 3 22" xfId="34382" xr:uid="{00000000-0005-0000-0000-0000B78B0000}"/>
    <cellStyle name="Normal 2 3 5 4 3 3" xfId="34383" xr:uid="{00000000-0005-0000-0000-0000B88B0000}"/>
    <cellStyle name="Normal 2 3 5 4 3 3 2" xfId="34384" xr:uid="{00000000-0005-0000-0000-0000B98B0000}"/>
    <cellStyle name="Normal 2 3 5 4 3 4" xfId="34385" xr:uid="{00000000-0005-0000-0000-0000BA8B0000}"/>
    <cellStyle name="Normal 2 3 5 4 3 4 2" xfId="34386" xr:uid="{00000000-0005-0000-0000-0000BB8B0000}"/>
    <cellStyle name="Normal 2 3 5 4 3 5" xfId="34387" xr:uid="{00000000-0005-0000-0000-0000BC8B0000}"/>
    <cellStyle name="Normal 2 3 5 4 3 5 2" xfId="34388" xr:uid="{00000000-0005-0000-0000-0000BD8B0000}"/>
    <cellStyle name="Normal 2 3 5 4 3 6" xfId="34389" xr:uid="{00000000-0005-0000-0000-0000BE8B0000}"/>
    <cellStyle name="Normal 2 3 5 4 3 6 2" xfId="34390" xr:uid="{00000000-0005-0000-0000-0000BF8B0000}"/>
    <cellStyle name="Normal 2 3 5 4 3 7" xfId="34391" xr:uid="{00000000-0005-0000-0000-0000C08B0000}"/>
    <cellStyle name="Normal 2 3 5 4 3 7 2" xfId="34392" xr:uid="{00000000-0005-0000-0000-0000C18B0000}"/>
    <cellStyle name="Normal 2 3 5 4 3 8" xfId="34393" xr:uid="{00000000-0005-0000-0000-0000C28B0000}"/>
    <cellStyle name="Normal 2 3 5 4 3 8 2" xfId="34394" xr:uid="{00000000-0005-0000-0000-0000C38B0000}"/>
    <cellStyle name="Normal 2 3 5 4 3 9" xfId="34395" xr:uid="{00000000-0005-0000-0000-0000C48B0000}"/>
    <cellStyle name="Normal 2 3 5 4 3 9 2" xfId="34396" xr:uid="{00000000-0005-0000-0000-0000C58B0000}"/>
    <cellStyle name="Normal 2 3 5 4 4" xfId="34397" xr:uid="{00000000-0005-0000-0000-0000C68B0000}"/>
    <cellStyle name="Normal 2 3 5 4 4 2" xfId="34398" xr:uid="{00000000-0005-0000-0000-0000C78B0000}"/>
    <cellStyle name="Normal 2 3 5 4 5" xfId="34399" xr:uid="{00000000-0005-0000-0000-0000C88B0000}"/>
    <cellStyle name="Normal 2 3 5 4 5 2" xfId="34400" xr:uid="{00000000-0005-0000-0000-0000C98B0000}"/>
    <cellStyle name="Normal 2 3 5 4 6" xfId="34401" xr:uid="{00000000-0005-0000-0000-0000CA8B0000}"/>
    <cellStyle name="Normal 2 3 5 4 6 2" xfId="34402" xr:uid="{00000000-0005-0000-0000-0000CB8B0000}"/>
    <cellStyle name="Normal 2 3 5 4 7" xfId="34403" xr:uid="{00000000-0005-0000-0000-0000CC8B0000}"/>
    <cellStyle name="Normal 2 3 5 4 7 2" xfId="34404" xr:uid="{00000000-0005-0000-0000-0000CD8B0000}"/>
    <cellStyle name="Normal 2 3 5 4 8" xfId="34405" xr:uid="{00000000-0005-0000-0000-0000CE8B0000}"/>
    <cellStyle name="Normal 2 3 5 4 8 2" xfId="34406" xr:uid="{00000000-0005-0000-0000-0000CF8B0000}"/>
    <cellStyle name="Normal 2 3 5 4 9" xfId="34407" xr:uid="{00000000-0005-0000-0000-0000D08B0000}"/>
    <cellStyle name="Normal 2 3 5 4 9 2" xfId="34408" xr:uid="{00000000-0005-0000-0000-0000D18B0000}"/>
    <cellStyle name="Normal 2 3 5 5" xfId="34409" xr:uid="{00000000-0005-0000-0000-0000D28B0000}"/>
    <cellStyle name="Normal 2 3 5 5 10" xfId="34410" xr:uid="{00000000-0005-0000-0000-0000D38B0000}"/>
    <cellStyle name="Normal 2 3 5 5 10 2" xfId="34411" xr:uid="{00000000-0005-0000-0000-0000D48B0000}"/>
    <cellStyle name="Normal 2 3 5 5 11" xfId="34412" xr:uid="{00000000-0005-0000-0000-0000D58B0000}"/>
    <cellStyle name="Normal 2 3 5 5 11 2" xfId="34413" xr:uid="{00000000-0005-0000-0000-0000D68B0000}"/>
    <cellStyle name="Normal 2 3 5 5 12" xfId="34414" xr:uid="{00000000-0005-0000-0000-0000D78B0000}"/>
    <cellStyle name="Normal 2 3 5 5 12 2" xfId="34415" xr:uid="{00000000-0005-0000-0000-0000D88B0000}"/>
    <cellStyle name="Normal 2 3 5 5 13" xfId="34416" xr:uid="{00000000-0005-0000-0000-0000D98B0000}"/>
    <cellStyle name="Normal 2 3 5 5 13 2" xfId="34417" xr:uid="{00000000-0005-0000-0000-0000DA8B0000}"/>
    <cellStyle name="Normal 2 3 5 5 14" xfId="34418" xr:uid="{00000000-0005-0000-0000-0000DB8B0000}"/>
    <cellStyle name="Normal 2 3 5 5 14 2" xfId="34419" xr:uid="{00000000-0005-0000-0000-0000DC8B0000}"/>
    <cellStyle name="Normal 2 3 5 5 15" xfId="34420" xr:uid="{00000000-0005-0000-0000-0000DD8B0000}"/>
    <cellStyle name="Normal 2 3 5 5 15 2" xfId="34421" xr:uid="{00000000-0005-0000-0000-0000DE8B0000}"/>
    <cellStyle name="Normal 2 3 5 5 16" xfId="34422" xr:uid="{00000000-0005-0000-0000-0000DF8B0000}"/>
    <cellStyle name="Normal 2 3 5 5 16 2" xfId="34423" xr:uid="{00000000-0005-0000-0000-0000E08B0000}"/>
    <cellStyle name="Normal 2 3 5 5 17" xfId="34424" xr:uid="{00000000-0005-0000-0000-0000E18B0000}"/>
    <cellStyle name="Normal 2 3 5 5 17 2" xfId="34425" xr:uid="{00000000-0005-0000-0000-0000E28B0000}"/>
    <cellStyle name="Normal 2 3 5 5 18" xfId="34426" xr:uid="{00000000-0005-0000-0000-0000E38B0000}"/>
    <cellStyle name="Normal 2 3 5 5 18 2" xfId="34427" xr:uid="{00000000-0005-0000-0000-0000E48B0000}"/>
    <cellStyle name="Normal 2 3 5 5 19" xfId="34428" xr:uid="{00000000-0005-0000-0000-0000E58B0000}"/>
    <cellStyle name="Normal 2 3 5 5 19 2" xfId="34429" xr:uid="{00000000-0005-0000-0000-0000E68B0000}"/>
    <cellStyle name="Normal 2 3 5 5 2" xfId="34430" xr:uid="{00000000-0005-0000-0000-0000E78B0000}"/>
    <cellStyle name="Normal 2 3 5 5 2 10" xfId="34431" xr:uid="{00000000-0005-0000-0000-0000E88B0000}"/>
    <cellStyle name="Normal 2 3 5 5 2 10 2" xfId="34432" xr:uid="{00000000-0005-0000-0000-0000E98B0000}"/>
    <cellStyle name="Normal 2 3 5 5 2 11" xfId="34433" xr:uid="{00000000-0005-0000-0000-0000EA8B0000}"/>
    <cellStyle name="Normal 2 3 5 5 2 11 2" xfId="34434" xr:uid="{00000000-0005-0000-0000-0000EB8B0000}"/>
    <cellStyle name="Normal 2 3 5 5 2 12" xfId="34435" xr:uid="{00000000-0005-0000-0000-0000EC8B0000}"/>
    <cellStyle name="Normal 2 3 5 5 2 12 2" xfId="34436" xr:uid="{00000000-0005-0000-0000-0000ED8B0000}"/>
    <cellStyle name="Normal 2 3 5 5 2 13" xfId="34437" xr:uid="{00000000-0005-0000-0000-0000EE8B0000}"/>
    <cellStyle name="Normal 2 3 5 5 2 13 2" xfId="34438" xr:uid="{00000000-0005-0000-0000-0000EF8B0000}"/>
    <cellStyle name="Normal 2 3 5 5 2 14" xfId="34439" xr:uid="{00000000-0005-0000-0000-0000F08B0000}"/>
    <cellStyle name="Normal 2 3 5 5 2 14 2" xfId="34440" xr:uid="{00000000-0005-0000-0000-0000F18B0000}"/>
    <cellStyle name="Normal 2 3 5 5 2 15" xfId="34441" xr:uid="{00000000-0005-0000-0000-0000F28B0000}"/>
    <cellStyle name="Normal 2 3 5 5 2 15 2" xfId="34442" xr:uid="{00000000-0005-0000-0000-0000F38B0000}"/>
    <cellStyle name="Normal 2 3 5 5 2 16" xfId="34443" xr:uid="{00000000-0005-0000-0000-0000F48B0000}"/>
    <cellStyle name="Normal 2 3 5 5 2 16 2" xfId="34444" xr:uid="{00000000-0005-0000-0000-0000F58B0000}"/>
    <cellStyle name="Normal 2 3 5 5 2 17" xfId="34445" xr:uid="{00000000-0005-0000-0000-0000F68B0000}"/>
    <cellStyle name="Normal 2 3 5 5 2 17 2" xfId="34446" xr:uid="{00000000-0005-0000-0000-0000F78B0000}"/>
    <cellStyle name="Normal 2 3 5 5 2 18" xfId="34447" xr:uid="{00000000-0005-0000-0000-0000F88B0000}"/>
    <cellStyle name="Normal 2 3 5 5 2 18 2" xfId="34448" xr:uid="{00000000-0005-0000-0000-0000F98B0000}"/>
    <cellStyle name="Normal 2 3 5 5 2 19" xfId="34449" xr:uid="{00000000-0005-0000-0000-0000FA8B0000}"/>
    <cellStyle name="Normal 2 3 5 5 2 19 2" xfId="34450" xr:uid="{00000000-0005-0000-0000-0000FB8B0000}"/>
    <cellStyle name="Normal 2 3 5 5 2 2" xfId="34451" xr:uid="{00000000-0005-0000-0000-0000FC8B0000}"/>
    <cellStyle name="Normal 2 3 5 5 2 2 2" xfId="34452" xr:uid="{00000000-0005-0000-0000-0000FD8B0000}"/>
    <cellStyle name="Normal 2 3 5 5 2 20" xfId="34453" xr:uid="{00000000-0005-0000-0000-0000FE8B0000}"/>
    <cellStyle name="Normal 2 3 5 5 2 20 2" xfId="34454" xr:uid="{00000000-0005-0000-0000-0000FF8B0000}"/>
    <cellStyle name="Normal 2 3 5 5 2 21" xfId="34455" xr:uid="{00000000-0005-0000-0000-0000008C0000}"/>
    <cellStyle name="Normal 2 3 5 5 2 21 2" xfId="34456" xr:uid="{00000000-0005-0000-0000-0000018C0000}"/>
    <cellStyle name="Normal 2 3 5 5 2 22" xfId="34457" xr:uid="{00000000-0005-0000-0000-0000028C0000}"/>
    <cellStyle name="Normal 2 3 5 5 2 3" xfId="34458" xr:uid="{00000000-0005-0000-0000-0000038C0000}"/>
    <cellStyle name="Normal 2 3 5 5 2 3 2" xfId="34459" xr:uid="{00000000-0005-0000-0000-0000048C0000}"/>
    <cellStyle name="Normal 2 3 5 5 2 4" xfId="34460" xr:uid="{00000000-0005-0000-0000-0000058C0000}"/>
    <cellStyle name="Normal 2 3 5 5 2 4 2" xfId="34461" xr:uid="{00000000-0005-0000-0000-0000068C0000}"/>
    <cellStyle name="Normal 2 3 5 5 2 5" xfId="34462" xr:uid="{00000000-0005-0000-0000-0000078C0000}"/>
    <cellStyle name="Normal 2 3 5 5 2 5 2" xfId="34463" xr:uid="{00000000-0005-0000-0000-0000088C0000}"/>
    <cellStyle name="Normal 2 3 5 5 2 6" xfId="34464" xr:uid="{00000000-0005-0000-0000-0000098C0000}"/>
    <cellStyle name="Normal 2 3 5 5 2 6 2" xfId="34465" xr:uid="{00000000-0005-0000-0000-00000A8C0000}"/>
    <cellStyle name="Normal 2 3 5 5 2 7" xfId="34466" xr:uid="{00000000-0005-0000-0000-00000B8C0000}"/>
    <cellStyle name="Normal 2 3 5 5 2 7 2" xfId="34467" xr:uid="{00000000-0005-0000-0000-00000C8C0000}"/>
    <cellStyle name="Normal 2 3 5 5 2 8" xfId="34468" xr:uid="{00000000-0005-0000-0000-00000D8C0000}"/>
    <cellStyle name="Normal 2 3 5 5 2 8 2" xfId="34469" xr:uid="{00000000-0005-0000-0000-00000E8C0000}"/>
    <cellStyle name="Normal 2 3 5 5 2 9" xfId="34470" xr:uid="{00000000-0005-0000-0000-00000F8C0000}"/>
    <cellStyle name="Normal 2 3 5 5 2 9 2" xfId="34471" xr:uid="{00000000-0005-0000-0000-0000108C0000}"/>
    <cellStyle name="Normal 2 3 5 5 20" xfId="34472" xr:uid="{00000000-0005-0000-0000-0000118C0000}"/>
    <cellStyle name="Normal 2 3 5 5 20 2" xfId="34473" xr:uid="{00000000-0005-0000-0000-0000128C0000}"/>
    <cellStyle name="Normal 2 3 5 5 21" xfId="34474" xr:uid="{00000000-0005-0000-0000-0000138C0000}"/>
    <cellStyle name="Normal 2 3 5 5 21 2" xfId="34475" xr:uid="{00000000-0005-0000-0000-0000148C0000}"/>
    <cellStyle name="Normal 2 3 5 5 22" xfId="34476" xr:uid="{00000000-0005-0000-0000-0000158C0000}"/>
    <cellStyle name="Normal 2 3 5 5 22 2" xfId="34477" xr:uid="{00000000-0005-0000-0000-0000168C0000}"/>
    <cellStyle name="Normal 2 3 5 5 23" xfId="34478" xr:uid="{00000000-0005-0000-0000-0000178C0000}"/>
    <cellStyle name="Normal 2 3 5 5 23 2" xfId="34479" xr:uid="{00000000-0005-0000-0000-0000188C0000}"/>
    <cellStyle name="Normal 2 3 5 5 24" xfId="34480" xr:uid="{00000000-0005-0000-0000-0000198C0000}"/>
    <cellStyle name="Normal 2 3 5 5 3" xfId="34481" xr:uid="{00000000-0005-0000-0000-00001A8C0000}"/>
    <cellStyle name="Normal 2 3 5 5 3 10" xfId="34482" xr:uid="{00000000-0005-0000-0000-00001B8C0000}"/>
    <cellStyle name="Normal 2 3 5 5 3 10 2" xfId="34483" xr:uid="{00000000-0005-0000-0000-00001C8C0000}"/>
    <cellStyle name="Normal 2 3 5 5 3 11" xfId="34484" xr:uid="{00000000-0005-0000-0000-00001D8C0000}"/>
    <cellStyle name="Normal 2 3 5 5 3 11 2" xfId="34485" xr:uid="{00000000-0005-0000-0000-00001E8C0000}"/>
    <cellStyle name="Normal 2 3 5 5 3 12" xfId="34486" xr:uid="{00000000-0005-0000-0000-00001F8C0000}"/>
    <cellStyle name="Normal 2 3 5 5 3 12 2" xfId="34487" xr:uid="{00000000-0005-0000-0000-0000208C0000}"/>
    <cellStyle name="Normal 2 3 5 5 3 13" xfId="34488" xr:uid="{00000000-0005-0000-0000-0000218C0000}"/>
    <cellStyle name="Normal 2 3 5 5 3 13 2" xfId="34489" xr:uid="{00000000-0005-0000-0000-0000228C0000}"/>
    <cellStyle name="Normal 2 3 5 5 3 14" xfId="34490" xr:uid="{00000000-0005-0000-0000-0000238C0000}"/>
    <cellStyle name="Normal 2 3 5 5 3 14 2" xfId="34491" xr:uid="{00000000-0005-0000-0000-0000248C0000}"/>
    <cellStyle name="Normal 2 3 5 5 3 15" xfId="34492" xr:uid="{00000000-0005-0000-0000-0000258C0000}"/>
    <cellStyle name="Normal 2 3 5 5 3 15 2" xfId="34493" xr:uid="{00000000-0005-0000-0000-0000268C0000}"/>
    <cellStyle name="Normal 2 3 5 5 3 16" xfId="34494" xr:uid="{00000000-0005-0000-0000-0000278C0000}"/>
    <cellStyle name="Normal 2 3 5 5 3 16 2" xfId="34495" xr:uid="{00000000-0005-0000-0000-0000288C0000}"/>
    <cellStyle name="Normal 2 3 5 5 3 17" xfId="34496" xr:uid="{00000000-0005-0000-0000-0000298C0000}"/>
    <cellStyle name="Normal 2 3 5 5 3 17 2" xfId="34497" xr:uid="{00000000-0005-0000-0000-00002A8C0000}"/>
    <cellStyle name="Normal 2 3 5 5 3 18" xfId="34498" xr:uid="{00000000-0005-0000-0000-00002B8C0000}"/>
    <cellStyle name="Normal 2 3 5 5 3 18 2" xfId="34499" xr:uid="{00000000-0005-0000-0000-00002C8C0000}"/>
    <cellStyle name="Normal 2 3 5 5 3 19" xfId="34500" xr:uid="{00000000-0005-0000-0000-00002D8C0000}"/>
    <cellStyle name="Normal 2 3 5 5 3 19 2" xfId="34501" xr:uid="{00000000-0005-0000-0000-00002E8C0000}"/>
    <cellStyle name="Normal 2 3 5 5 3 2" xfId="34502" xr:uid="{00000000-0005-0000-0000-00002F8C0000}"/>
    <cellStyle name="Normal 2 3 5 5 3 2 2" xfId="34503" xr:uid="{00000000-0005-0000-0000-0000308C0000}"/>
    <cellStyle name="Normal 2 3 5 5 3 20" xfId="34504" xr:uid="{00000000-0005-0000-0000-0000318C0000}"/>
    <cellStyle name="Normal 2 3 5 5 3 20 2" xfId="34505" xr:uid="{00000000-0005-0000-0000-0000328C0000}"/>
    <cellStyle name="Normal 2 3 5 5 3 21" xfId="34506" xr:uid="{00000000-0005-0000-0000-0000338C0000}"/>
    <cellStyle name="Normal 2 3 5 5 3 21 2" xfId="34507" xr:uid="{00000000-0005-0000-0000-0000348C0000}"/>
    <cellStyle name="Normal 2 3 5 5 3 22" xfId="34508" xr:uid="{00000000-0005-0000-0000-0000358C0000}"/>
    <cellStyle name="Normal 2 3 5 5 3 3" xfId="34509" xr:uid="{00000000-0005-0000-0000-0000368C0000}"/>
    <cellStyle name="Normal 2 3 5 5 3 3 2" xfId="34510" xr:uid="{00000000-0005-0000-0000-0000378C0000}"/>
    <cellStyle name="Normal 2 3 5 5 3 4" xfId="34511" xr:uid="{00000000-0005-0000-0000-0000388C0000}"/>
    <cellStyle name="Normal 2 3 5 5 3 4 2" xfId="34512" xr:uid="{00000000-0005-0000-0000-0000398C0000}"/>
    <cellStyle name="Normal 2 3 5 5 3 5" xfId="34513" xr:uid="{00000000-0005-0000-0000-00003A8C0000}"/>
    <cellStyle name="Normal 2 3 5 5 3 5 2" xfId="34514" xr:uid="{00000000-0005-0000-0000-00003B8C0000}"/>
    <cellStyle name="Normal 2 3 5 5 3 6" xfId="34515" xr:uid="{00000000-0005-0000-0000-00003C8C0000}"/>
    <cellStyle name="Normal 2 3 5 5 3 6 2" xfId="34516" xr:uid="{00000000-0005-0000-0000-00003D8C0000}"/>
    <cellStyle name="Normal 2 3 5 5 3 7" xfId="34517" xr:uid="{00000000-0005-0000-0000-00003E8C0000}"/>
    <cellStyle name="Normal 2 3 5 5 3 7 2" xfId="34518" xr:uid="{00000000-0005-0000-0000-00003F8C0000}"/>
    <cellStyle name="Normal 2 3 5 5 3 8" xfId="34519" xr:uid="{00000000-0005-0000-0000-0000408C0000}"/>
    <cellStyle name="Normal 2 3 5 5 3 8 2" xfId="34520" xr:uid="{00000000-0005-0000-0000-0000418C0000}"/>
    <cellStyle name="Normal 2 3 5 5 3 9" xfId="34521" xr:uid="{00000000-0005-0000-0000-0000428C0000}"/>
    <cellStyle name="Normal 2 3 5 5 3 9 2" xfId="34522" xr:uid="{00000000-0005-0000-0000-0000438C0000}"/>
    <cellStyle name="Normal 2 3 5 5 4" xfId="34523" xr:uid="{00000000-0005-0000-0000-0000448C0000}"/>
    <cellStyle name="Normal 2 3 5 5 4 2" xfId="34524" xr:uid="{00000000-0005-0000-0000-0000458C0000}"/>
    <cellStyle name="Normal 2 3 5 5 5" xfId="34525" xr:uid="{00000000-0005-0000-0000-0000468C0000}"/>
    <cellStyle name="Normal 2 3 5 5 5 2" xfId="34526" xr:uid="{00000000-0005-0000-0000-0000478C0000}"/>
    <cellStyle name="Normal 2 3 5 5 6" xfId="34527" xr:uid="{00000000-0005-0000-0000-0000488C0000}"/>
    <cellStyle name="Normal 2 3 5 5 6 2" xfId="34528" xr:uid="{00000000-0005-0000-0000-0000498C0000}"/>
    <cellStyle name="Normal 2 3 5 5 7" xfId="34529" xr:uid="{00000000-0005-0000-0000-00004A8C0000}"/>
    <cellStyle name="Normal 2 3 5 5 7 2" xfId="34530" xr:uid="{00000000-0005-0000-0000-00004B8C0000}"/>
    <cellStyle name="Normal 2 3 5 5 8" xfId="34531" xr:uid="{00000000-0005-0000-0000-00004C8C0000}"/>
    <cellStyle name="Normal 2 3 5 5 8 2" xfId="34532" xr:uid="{00000000-0005-0000-0000-00004D8C0000}"/>
    <cellStyle name="Normal 2 3 5 5 9" xfId="34533" xr:uid="{00000000-0005-0000-0000-00004E8C0000}"/>
    <cellStyle name="Normal 2 3 5 5 9 2" xfId="34534" xr:uid="{00000000-0005-0000-0000-00004F8C0000}"/>
    <cellStyle name="Normal 2 3 5 6" xfId="34535" xr:uid="{00000000-0005-0000-0000-0000508C0000}"/>
    <cellStyle name="Normal 2 3 5 6 10" xfId="34536" xr:uid="{00000000-0005-0000-0000-0000518C0000}"/>
    <cellStyle name="Normal 2 3 5 6 10 2" xfId="34537" xr:uid="{00000000-0005-0000-0000-0000528C0000}"/>
    <cellStyle name="Normal 2 3 5 6 11" xfId="34538" xr:uid="{00000000-0005-0000-0000-0000538C0000}"/>
    <cellStyle name="Normal 2 3 5 6 11 2" xfId="34539" xr:uid="{00000000-0005-0000-0000-0000548C0000}"/>
    <cellStyle name="Normal 2 3 5 6 12" xfId="34540" xr:uid="{00000000-0005-0000-0000-0000558C0000}"/>
    <cellStyle name="Normal 2 3 5 6 12 2" xfId="34541" xr:uid="{00000000-0005-0000-0000-0000568C0000}"/>
    <cellStyle name="Normal 2 3 5 6 13" xfId="34542" xr:uid="{00000000-0005-0000-0000-0000578C0000}"/>
    <cellStyle name="Normal 2 3 5 6 13 2" xfId="34543" xr:uid="{00000000-0005-0000-0000-0000588C0000}"/>
    <cellStyle name="Normal 2 3 5 6 14" xfId="34544" xr:uid="{00000000-0005-0000-0000-0000598C0000}"/>
    <cellStyle name="Normal 2 3 5 6 14 2" xfId="34545" xr:uid="{00000000-0005-0000-0000-00005A8C0000}"/>
    <cellStyle name="Normal 2 3 5 6 15" xfId="34546" xr:uid="{00000000-0005-0000-0000-00005B8C0000}"/>
    <cellStyle name="Normal 2 3 5 6 15 2" xfId="34547" xr:uid="{00000000-0005-0000-0000-00005C8C0000}"/>
    <cellStyle name="Normal 2 3 5 6 16" xfId="34548" xr:uid="{00000000-0005-0000-0000-00005D8C0000}"/>
    <cellStyle name="Normal 2 3 5 6 16 2" xfId="34549" xr:uid="{00000000-0005-0000-0000-00005E8C0000}"/>
    <cellStyle name="Normal 2 3 5 6 17" xfId="34550" xr:uid="{00000000-0005-0000-0000-00005F8C0000}"/>
    <cellStyle name="Normal 2 3 5 6 17 2" xfId="34551" xr:uid="{00000000-0005-0000-0000-0000608C0000}"/>
    <cellStyle name="Normal 2 3 5 6 18" xfId="34552" xr:uid="{00000000-0005-0000-0000-0000618C0000}"/>
    <cellStyle name="Normal 2 3 5 6 18 2" xfId="34553" xr:uid="{00000000-0005-0000-0000-0000628C0000}"/>
    <cellStyle name="Normal 2 3 5 6 19" xfId="34554" xr:uid="{00000000-0005-0000-0000-0000638C0000}"/>
    <cellStyle name="Normal 2 3 5 6 19 2" xfId="34555" xr:uid="{00000000-0005-0000-0000-0000648C0000}"/>
    <cellStyle name="Normal 2 3 5 6 2" xfId="34556" xr:uid="{00000000-0005-0000-0000-0000658C0000}"/>
    <cellStyle name="Normal 2 3 5 6 2 2" xfId="34557" xr:uid="{00000000-0005-0000-0000-0000668C0000}"/>
    <cellStyle name="Normal 2 3 5 6 20" xfId="34558" xr:uid="{00000000-0005-0000-0000-0000678C0000}"/>
    <cellStyle name="Normal 2 3 5 6 20 2" xfId="34559" xr:uid="{00000000-0005-0000-0000-0000688C0000}"/>
    <cellStyle name="Normal 2 3 5 6 21" xfId="34560" xr:uid="{00000000-0005-0000-0000-0000698C0000}"/>
    <cellStyle name="Normal 2 3 5 6 21 2" xfId="34561" xr:uid="{00000000-0005-0000-0000-00006A8C0000}"/>
    <cellStyle name="Normal 2 3 5 6 22" xfId="34562" xr:uid="{00000000-0005-0000-0000-00006B8C0000}"/>
    <cellStyle name="Normal 2 3 5 6 3" xfId="34563" xr:uid="{00000000-0005-0000-0000-00006C8C0000}"/>
    <cellStyle name="Normal 2 3 5 6 3 2" xfId="34564" xr:uid="{00000000-0005-0000-0000-00006D8C0000}"/>
    <cellStyle name="Normal 2 3 5 6 4" xfId="34565" xr:uid="{00000000-0005-0000-0000-00006E8C0000}"/>
    <cellStyle name="Normal 2 3 5 6 4 2" xfId="34566" xr:uid="{00000000-0005-0000-0000-00006F8C0000}"/>
    <cellStyle name="Normal 2 3 5 6 5" xfId="34567" xr:uid="{00000000-0005-0000-0000-0000708C0000}"/>
    <cellStyle name="Normal 2 3 5 6 5 2" xfId="34568" xr:uid="{00000000-0005-0000-0000-0000718C0000}"/>
    <cellStyle name="Normal 2 3 5 6 6" xfId="34569" xr:uid="{00000000-0005-0000-0000-0000728C0000}"/>
    <cellStyle name="Normal 2 3 5 6 6 2" xfId="34570" xr:uid="{00000000-0005-0000-0000-0000738C0000}"/>
    <cellStyle name="Normal 2 3 5 6 7" xfId="34571" xr:uid="{00000000-0005-0000-0000-0000748C0000}"/>
    <cellStyle name="Normal 2 3 5 6 7 2" xfId="34572" xr:uid="{00000000-0005-0000-0000-0000758C0000}"/>
    <cellStyle name="Normal 2 3 5 6 8" xfId="34573" xr:uid="{00000000-0005-0000-0000-0000768C0000}"/>
    <cellStyle name="Normal 2 3 5 6 8 2" xfId="34574" xr:uid="{00000000-0005-0000-0000-0000778C0000}"/>
    <cellStyle name="Normal 2 3 5 6 9" xfId="34575" xr:uid="{00000000-0005-0000-0000-0000788C0000}"/>
    <cellStyle name="Normal 2 3 5 6 9 2" xfId="34576" xr:uid="{00000000-0005-0000-0000-0000798C0000}"/>
    <cellStyle name="Normal 2 3 5 7" xfId="34577" xr:uid="{00000000-0005-0000-0000-00007A8C0000}"/>
    <cellStyle name="Normal 2 3 5 7 10" xfId="34578" xr:uid="{00000000-0005-0000-0000-00007B8C0000}"/>
    <cellStyle name="Normal 2 3 5 7 10 2" xfId="34579" xr:uid="{00000000-0005-0000-0000-00007C8C0000}"/>
    <cellStyle name="Normal 2 3 5 7 11" xfId="34580" xr:uid="{00000000-0005-0000-0000-00007D8C0000}"/>
    <cellStyle name="Normal 2 3 5 7 11 2" xfId="34581" xr:uid="{00000000-0005-0000-0000-00007E8C0000}"/>
    <cellStyle name="Normal 2 3 5 7 12" xfId="34582" xr:uid="{00000000-0005-0000-0000-00007F8C0000}"/>
    <cellStyle name="Normal 2 3 5 7 12 2" xfId="34583" xr:uid="{00000000-0005-0000-0000-0000808C0000}"/>
    <cellStyle name="Normal 2 3 5 7 13" xfId="34584" xr:uid="{00000000-0005-0000-0000-0000818C0000}"/>
    <cellStyle name="Normal 2 3 5 7 13 2" xfId="34585" xr:uid="{00000000-0005-0000-0000-0000828C0000}"/>
    <cellStyle name="Normal 2 3 5 7 14" xfId="34586" xr:uid="{00000000-0005-0000-0000-0000838C0000}"/>
    <cellStyle name="Normal 2 3 5 7 14 2" xfId="34587" xr:uid="{00000000-0005-0000-0000-0000848C0000}"/>
    <cellStyle name="Normal 2 3 5 7 15" xfId="34588" xr:uid="{00000000-0005-0000-0000-0000858C0000}"/>
    <cellStyle name="Normal 2 3 5 7 15 2" xfId="34589" xr:uid="{00000000-0005-0000-0000-0000868C0000}"/>
    <cellStyle name="Normal 2 3 5 7 16" xfId="34590" xr:uid="{00000000-0005-0000-0000-0000878C0000}"/>
    <cellStyle name="Normal 2 3 5 7 16 2" xfId="34591" xr:uid="{00000000-0005-0000-0000-0000888C0000}"/>
    <cellStyle name="Normal 2 3 5 7 17" xfId="34592" xr:uid="{00000000-0005-0000-0000-0000898C0000}"/>
    <cellStyle name="Normal 2 3 5 7 17 2" xfId="34593" xr:uid="{00000000-0005-0000-0000-00008A8C0000}"/>
    <cellStyle name="Normal 2 3 5 7 18" xfId="34594" xr:uid="{00000000-0005-0000-0000-00008B8C0000}"/>
    <cellStyle name="Normal 2 3 5 7 18 2" xfId="34595" xr:uid="{00000000-0005-0000-0000-00008C8C0000}"/>
    <cellStyle name="Normal 2 3 5 7 19" xfId="34596" xr:uid="{00000000-0005-0000-0000-00008D8C0000}"/>
    <cellStyle name="Normal 2 3 5 7 19 2" xfId="34597" xr:uid="{00000000-0005-0000-0000-00008E8C0000}"/>
    <cellStyle name="Normal 2 3 5 7 2" xfId="34598" xr:uid="{00000000-0005-0000-0000-00008F8C0000}"/>
    <cellStyle name="Normal 2 3 5 7 2 2" xfId="34599" xr:uid="{00000000-0005-0000-0000-0000908C0000}"/>
    <cellStyle name="Normal 2 3 5 7 20" xfId="34600" xr:uid="{00000000-0005-0000-0000-0000918C0000}"/>
    <cellStyle name="Normal 2 3 5 7 20 2" xfId="34601" xr:uid="{00000000-0005-0000-0000-0000928C0000}"/>
    <cellStyle name="Normal 2 3 5 7 21" xfId="34602" xr:uid="{00000000-0005-0000-0000-0000938C0000}"/>
    <cellStyle name="Normal 2 3 5 7 21 2" xfId="34603" xr:uid="{00000000-0005-0000-0000-0000948C0000}"/>
    <cellStyle name="Normal 2 3 5 7 22" xfId="34604" xr:uid="{00000000-0005-0000-0000-0000958C0000}"/>
    <cellStyle name="Normal 2 3 5 7 3" xfId="34605" xr:uid="{00000000-0005-0000-0000-0000968C0000}"/>
    <cellStyle name="Normal 2 3 5 7 3 2" xfId="34606" xr:uid="{00000000-0005-0000-0000-0000978C0000}"/>
    <cellStyle name="Normal 2 3 5 7 4" xfId="34607" xr:uid="{00000000-0005-0000-0000-0000988C0000}"/>
    <cellStyle name="Normal 2 3 5 7 4 2" xfId="34608" xr:uid="{00000000-0005-0000-0000-0000998C0000}"/>
    <cellStyle name="Normal 2 3 5 7 5" xfId="34609" xr:uid="{00000000-0005-0000-0000-00009A8C0000}"/>
    <cellStyle name="Normal 2 3 5 7 5 2" xfId="34610" xr:uid="{00000000-0005-0000-0000-00009B8C0000}"/>
    <cellStyle name="Normal 2 3 5 7 6" xfId="34611" xr:uid="{00000000-0005-0000-0000-00009C8C0000}"/>
    <cellStyle name="Normal 2 3 5 7 6 2" xfId="34612" xr:uid="{00000000-0005-0000-0000-00009D8C0000}"/>
    <cellStyle name="Normal 2 3 5 7 7" xfId="34613" xr:uid="{00000000-0005-0000-0000-00009E8C0000}"/>
    <cellStyle name="Normal 2 3 5 7 7 2" xfId="34614" xr:uid="{00000000-0005-0000-0000-00009F8C0000}"/>
    <cellStyle name="Normal 2 3 5 7 8" xfId="34615" xr:uid="{00000000-0005-0000-0000-0000A08C0000}"/>
    <cellStyle name="Normal 2 3 5 7 8 2" xfId="34616" xr:uid="{00000000-0005-0000-0000-0000A18C0000}"/>
    <cellStyle name="Normal 2 3 5 7 9" xfId="34617" xr:uid="{00000000-0005-0000-0000-0000A28C0000}"/>
    <cellStyle name="Normal 2 3 5 7 9 2" xfId="34618" xr:uid="{00000000-0005-0000-0000-0000A38C0000}"/>
    <cellStyle name="Normal 2 3 5 8" xfId="34619" xr:uid="{00000000-0005-0000-0000-0000A48C0000}"/>
    <cellStyle name="Normal 2 3 5 8 2" xfId="34620" xr:uid="{00000000-0005-0000-0000-0000A58C0000}"/>
    <cellStyle name="Normal 2 3 5 9" xfId="34621" xr:uid="{00000000-0005-0000-0000-0000A68C0000}"/>
    <cellStyle name="Normal 2 3 5 9 2" xfId="34622" xr:uid="{00000000-0005-0000-0000-0000A78C0000}"/>
    <cellStyle name="Normal 2 3 6" xfId="34623" xr:uid="{00000000-0005-0000-0000-0000A88C0000}"/>
    <cellStyle name="Normal 2 3 6 10" xfId="34624" xr:uid="{00000000-0005-0000-0000-0000A98C0000}"/>
    <cellStyle name="Normal 2 3 6 10 2" xfId="34625" xr:uid="{00000000-0005-0000-0000-0000AA8C0000}"/>
    <cellStyle name="Normal 2 3 6 11" xfId="34626" xr:uid="{00000000-0005-0000-0000-0000AB8C0000}"/>
    <cellStyle name="Normal 2 3 6 11 2" xfId="34627" xr:uid="{00000000-0005-0000-0000-0000AC8C0000}"/>
    <cellStyle name="Normal 2 3 6 12" xfId="34628" xr:uid="{00000000-0005-0000-0000-0000AD8C0000}"/>
    <cellStyle name="Normal 2 3 6 12 2" xfId="34629" xr:uid="{00000000-0005-0000-0000-0000AE8C0000}"/>
    <cellStyle name="Normal 2 3 6 13" xfId="34630" xr:uid="{00000000-0005-0000-0000-0000AF8C0000}"/>
    <cellStyle name="Normal 2 3 6 13 2" xfId="34631" xr:uid="{00000000-0005-0000-0000-0000B08C0000}"/>
    <cellStyle name="Normal 2 3 6 14" xfId="34632" xr:uid="{00000000-0005-0000-0000-0000B18C0000}"/>
    <cellStyle name="Normal 2 3 6 14 2" xfId="34633" xr:uid="{00000000-0005-0000-0000-0000B28C0000}"/>
    <cellStyle name="Normal 2 3 6 15" xfId="34634" xr:uid="{00000000-0005-0000-0000-0000B38C0000}"/>
    <cellStyle name="Normal 2 3 6 15 2" xfId="34635" xr:uid="{00000000-0005-0000-0000-0000B48C0000}"/>
    <cellStyle name="Normal 2 3 6 16" xfId="34636" xr:uid="{00000000-0005-0000-0000-0000B58C0000}"/>
    <cellStyle name="Normal 2 3 6 16 2" xfId="34637" xr:uid="{00000000-0005-0000-0000-0000B68C0000}"/>
    <cellStyle name="Normal 2 3 6 17" xfId="34638" xr:uid="{00000000-0005-0000-0000-0000B78C0000}"/>
    <cellStyle name="Normal 2 3 6 17 2" xfId="34639" xr:uid="{00000000-0005-0000-0000-0000B88C0000}"/>
    <cellStyle name="Normal 2 3 6 18" xfId="34640" xr:uid="{00000000-0005-0000-0000-0000B98C0000}"/>
    <cellStyle name="Normal 2 3 6 18 2" xfId="34641" xr:uid="{00000000-0005-0000-0000-0000BA8C0000}"/>
    <cellStyle name="Normal 2 3 6 19" xfId="34642" xr:uid="{00000000-0005-0000-0000-0000BB8C0000}"/>
    <cellStyle name="Normal 2 3 6 19 2" xfId="34643" xr:uid="{00000000-0005-0000-0000-0000BC8C0000}"/>
    <cellStyle name="Normal 2 3 6 2" xfId="34644" xr:uid="{00000000-0005-0000-0000-0000BD8C0000}"/>
    <cellStyle name="Normal 2 3 6 2 10" xfId="34645" xr:uid="{00000000-0005-0000-0000-0000BE8C0000}"/>
    <cellStyle name="Normal 2 3 6 2 10 2" xfId="34646" xr:uid="{00000000-0005-0000-0000-0000BF8C0000}"/>
    <cellStyle name="Normal 2 3 6 2 11" xfId="34647" xr:uid="{00000000-0005-0000-0000-0000C08C0000}"/>
    <cellStyle name="Normal 2 3 6 2 11 2" xfId="34648" xr:uid="{00000000-0005-0000-0000-0000C18C0000}"/>
    <cellStyle name="Normal 2 3 6 2 12" xfId="34649" xr:uid="{00000000-0005-0000-0000-0000C28C0000}"/>
    <cellStyle name="Normal 2 3 6 2 12 2" xfId="34650" xr:uid="{00000000-0005-0000-0000-0000C38C0000}"/>
    <cellStyle name="Normal 2 3 6 2 13" xfId="34651" xr:uid="{00000000-0005-0000-0000-0000C48C0000}"/>
    <cellStyle name="Normal 2 3 6 2 13 2" xfId="34652" xr:uid="{00000000-0005-0000-0000-0000C58C0000}"/>
    <cellStyle name="Normal 2 3 6 2 14" xfId="34653" xr:uid="{00000000-0005-0000-0000-0000C68C0000}"/>
    <cellStyle name="Normal 2 3 6 2 14 2" xfId="34654" xr:uid="{00000000-0005-0000-0000-0000C78C0000}"/>
    <cellStyle name="Normal 2 3 6 2 15" xfId="34655" xr:uid="{00000000-0005-0000-0000-0000C88C0000}"/>
    <cellStyle name="Normal 2 3 6 2 15 2" xfId="34656" xr:uid="{00000000-0005-0000-0000-0000C98C0000}"/>
    <cellStyle name="Normal 2 3 6 2 16" xfId="34657" xr:uid="{00000000-0005-0000-0000-0000CA8C0000}"/>
    <cellStyle name="Normal 2 3 6 2 16 2" xfId="34658" xr:uid="{00000000-0005-0000-0000-0000CB8C0000}"/>
    <cellStyle name="Normal 2 3 6 2 17" xfId="34659" xr:uid="{00000000-0005-0000-0000-0000CC8C0000}"/>
    <cellStyle name="Normal 2 3 6 2 17 2" xfId="34660" xr:uid="{00000000-0005-0000-0000-0000CD8C0000}"/>
    <cellStyle name="Normal 2 3 6 2 18" xfId="34661" xr:uid="{00000000-0005-0000-0000-0000CE8C0000}"/>
    <cellStyle name="Normal 2 3 6 2 18 2" xfId="34662" xr:uid="{00000000-0005-0000-0000-0000CF8C0000}"/>
    <cellStyle name="Normal 2 3 6 2 19" xfId="34663" xr:uid="{00000000-0005-0000-0000-0000D08C0000}"/>
    <cellStyle name="Normal 2 3 6 2 19 2" xfId="34664" xr:uid="{00000000-0005-0000-0000-0000D18C0000}"/>
    <cellStyle name="Normal 2 3 6 2 2" xfId="34665" xr:uid="{00000000-0005-0000-0000-0000D28C0000}"/>
    <cellStyle name="Normal 2 3 6 2 2 10" xfId="34666" xr:uid="{00000000-0005-0000-0000-0000D38C0000}"/>
    <cellStyle name="Normal 2 3 6 2 2 10 2" xfId="34667" xr:uid="{00000000-0005-0000-0000-0000D48C0000}"/>
    <cellStyle name="Normal 2 3 6 2 2 11" xfId="34668" xr:uid="{00000000-0005-0000-0000-0000D58C0000}"/>
    <cellStyle name="Normal 2 3 6 2 2 11 2" xfId="34669" xr:uid="{00000000-0005-0000-0000-0000D68C0000}"/>
    <cellStyle name="Normal 2 3 6 2 2 12" xfId="34670" xr:uid="{00000000-0005-0000-0000-0000D78C0000}"/>
    <cellStyle name="Normal 2 3 6 2 2 12 2" xfId="34671" xr:uid="{00000000-0005-0000-0000-0000D88C0000}"/>
    <cellStyle name="Normal 2 3 6 2 2 13" xfId="34672" xr:uid="{00000000-0005-0000-0000-0000D98C0000}"/>
    <cellStyle name="Normal 2 3 6 2 2 13 2" xfId="34673" xr:uid="{00000000-0005-0000-0000-0000DA8C0000}"/>
    <cellStyle name="Normal 2 3 6 2 2 14" xfId="34674" xr:uid="{00000000-0005-0000-0000-0000DB8C0000}"/>
    <cellStyle name="Normal 2 3 6 2 2 14 2" xfId="34675" xr:uid="{00000000-0005-0000-0000-0000DC8C0000}"/>
    <cellStyle name="Normal 2 3 6 2 2 15" xfId="34676" xr:uid="{00000000-0005-0000-0000-0000DD8C0000}"/>
    <cellStyle name="Normal 2 3 6 2 2 15 2" xfId="34677" xr:uid="{00000000-0005-0000-0000-0000DE8C0000}"/>
    <cellStyle name="Normal 2 3 6 2 2 16" xfId="34678" xr:uid="{00000000-0005-0000-0000-0000DF8C0000}"/>
    <cellStyle name="Normal 2 3 6 2 2 16 2" xfId="34679" xr:uid="{00000000-0005-0000-0000-0000E08C0000}"/>
    <cellStyle name="Normal 2 3 6 2 2 17" xfId="34680" xr:uid="{00000000-0005-0000-0000-0000E18C0000}"/>
    <cellStyle name="Normal 2 3 6 2 2 17 2" xfId="34681" xr:uid="{00000000-0005-0000-0000-0000E28C0000}"/>
    <cellStyle name="Normal 2 3 6 2 2 18" xfId="34682" xr:uid="{00000000-0005-0000-0000-0000E38C0000}"/>
    <cellStyle name="Normal 2 3 6 2 2 18 2" xfId="34683" xr:uid="{00000000-0005-0000-0000-0000E48C0000}"/>
    <cellStyle name="Normal 2 3 6 2 2 19" xfId="34684" xr:uid="{00000000-0005-0000-0000-0000E58C0000}"/>
    <cellStyle name="Normal 2 3 6 2 2 19 2" xfId="34685" xr:uid="{00000000-0005-0000-0000-0000E68C0000}"/>
    <cellStyle name="Normal 2 3 6 2 2 2" xfId="34686" xr:uid="{00000000-0005-0000-0000-0000E78C0000}"/>
    <cellStyle name="Normal 2 3 6 2 2 2 10" xfId="34687" xr:uid="{00000000-0005-0000-0000-0000E88C0000}"/>
    <cellStyle name="Normal 2 3 6 2 2 2 10 2" xfId="34688" xr:uid="{00000000-0005-0000-0000-0000E98C0000}"/>
    <cellStyle name="Normal 2 3 6 2 2 2 11" xfId="34689" xr:uid="{00000000-0005-0000-0000-0000EA8C0000}"/>
    <cellStyle name="Normal 2 3 6 2 2 2 11 2" xfId="34690" xr:uid="{00000000-0005-0000-0000-0000EB8C0000}"/>
    <cellStyle name="Normal 2 3 6 2 2 2 12" xfId="34691" xr:uid="{00000000-0005-0000-0000-0000EC8C0000}"/>
    <cellStyle name="Normal 2 3 6 2 2 2 12 2" xfId="34692" xr:uid="{00000000-0005-0000-0000-0000ED8C0000}"/>
    <cellStyle name="Normal 2 3 6 2 2 2 13" xfId="34693" xr:uid="{00000000-0005-0000-0000-0000EE8C0000}"/>
    <cellStyle name="Normal 2 3 6 2 2 2 13 2" xfId="34694" xr:uid="{00000000-0005-0000-0000-0000EF8C0000}"/>
    <cellStyle name="Normal 2 3 6 2 2 2 14" xfId="34695" xr:uid="{00000000-0005-0000-0000-0000F08C0000}"/>
    <cellStyle name="Normal 2 3 6 2 2 2 14 2" xfId="34696" xr:uid="{00000000-0005-0000-0000-0000F18C0000}"/>
    <cellStyle name="Normal 2 3 6 2 2 2 15" xfId="34697" xr:uid="{00000000-0005-0000-0000-0000F28C0000}"/>
    <cellStyle name="Normal 2 3 6 2 2 2 15 2" xfId="34698" xr:uid="{00000000-0005-0000-0000-0000F38C0000}"/>
    <cellStyle name="Normal 2 3 6 2 2 2 16" xfId="34699" xr:uid="{00000000-0005-0000-0000-0000F48C0000}"/>
    <cellStyle name="Normal 2 3 6 2 2 2 16 2" xfId="34700" xr:uid="{00000000-0005-0000-0000-0000F58C0000}"/>
    <cellStyle name="Normal 2 3 6 2 2 2 17" xfId="34701" xr:uid="{00000000-0005-0000-0000-0000F68C0000}"/>
    <cellStyle name="Normal 2 3 6 2 2 2 17 2" xfId="34702" xr:uid="{00000000-0005-0000-0000-0000F78C0000}"/>
    <cellStyle name="Normal 2 3 6 2 2 2 18" xfId="34703" xr:uid="{00000000-0005-0000-0000-0000F88C0000}"/>
    <cellStyle name="Normal 2 3 6 2 2 2 18 2" xfId="34704" xr:uid="{00000000-0005-0000-0000-0000F98C0000}"/>
    <cellStyle name="Normal 2 3 6 2 2 2 19" xfId="34705" xr:uid="{00000000-0005-0000-0000-0000FA8C0000}"/>
    <cellStyle name="Normal 2 3 6 2 2 2 19 2" xfId="34706" xr:uid="{00000000-0005-0000-0000-0000FB8C0000}"/>
    <cellStyle name="Normal 2 3 6 2 2 2 2" xfId="34707" xr:uid="{00000000-0005-0000-0000-0000FC8C0000}"/>
    <cellStyle name="Normal 2 3 6 2 2 2 2 2" xfId="34708" xr:uid="{00000000-0005-0000-0000-0000FD8C0000}"/>
    <cellStyle name="Normal 2 3 6 2 2 2 20" xfId="34709" xr:uid="{00000000-0005-0000-0000-0000FE8C0000}"/>
    <cellStyle name="Normal 2 3 6 2 2 2 20 2" xfId="34710" xr:uid="{00000000-0005-0000-0000-0000FF8C0000}"/>
    <cellStyle name="Normal 2 3 6 2 2 2 21" xfId="34711" xr:uid="{00000000-0005-0000-0000-0000008D0000}"/>
    <cellStyle name="Normal 2 3 6 2 2 2 21 2" xfId="34712" xr:uid="{00000000-0005-0000-0000-0000018D0000}"/>
    <cellStyle name="Normal 2 3 6 2 2 2 22" xfId="34713" xr:uid="{00000000-0005-0000-0000-0000028D0000}"/>
    <cellStyle name="Normal 2 3 6 2 2 2 3" xfId="34714" xr:uid="{00000000-0005-0000-0000-0000038D0000}"/>
    <cellStyle name="Normal 2 3 6 2 2 2 3 2" xfId="34715" xr:uid="{00000000-0005-0000-0000-0000048D0000}"/>
    <cellStyle name="Normal 2 3 6 2 2 2 4" xfId="34716" xr:uid="{00000000-0005-0000-0000-0000058D0000}"/>
    <cellStyle name="Normal 2 3 6 2 2 2 4 2" xfId="34717" xr:uid="{00000000-0005-0000-0000-0000068D0000}"/>
    <cellStyle name="Normal 2 3 6 2 2 2 5" xfId="34718" xr:uid="{00000000-0005-0000-0000-0000078D0000}"/>
    <cellStyle name="Normal 2 3 6 2 2 2 5 2" xfId="34719" xr:uid="{00000000-0005-0000-0000-0000088D0000}"/>
    <cellStyle name="Normal 2 3 6 2 2 2 6" xfId="34720" xr:uid="{00000000-0005-0000-0000-0000098D0000}"/>
    <cellStyle name="Normal 2 3 6 2 2 2 6 2" xfId="34721" xr:uid="{00000000-0005-0000-0000-00000A8D0000}"/>
    <cellStyle name="Normal 2 3 6 2 2 2 7" xfId="34722" xr:uid="{00000000-0005-0000-0000-00000B8D0000}"/>
    <cellStyle name="Normal 2 3 6 2 2 2 7 2" xfId="34723" xr:uid="{00000000-0005-0000-0000-00000C8D0000}"/>
    <cellStyle name="Normal 2 3 6 2 2 2 8" xfId="34724" xr:uid="{00000000-0005-0000-0000-00000D8D0000}"/>
    <cellStyle name="Normal 2 3 6 2 2 2 8 2" xfId="34725" xr:uid="{00000000-0005-0000-0000-00000E8D0000}"/>
    <cellStyle name="Normal 2 3 6 2 2 2 9" xfId="34726" xr:uid="{00000000-0005-0000-0000-00000F8D0000}"/>
    <cellStyle name="Normal 2 3 6 2 2 2 9 2" xfId="34727" xr:uid="{00000000-0005-0000-0000-0000108D0000}"/>
    <cellStyle name="Normal 2 3 6 2 2 20" xfId="34728" xr:uid="{00000000-0005-0000-0000-0000118D0000}"/>
    <cellStyle name="Normal 2 3 6 2 2 20 2" xfId="34729" xr:uid="{00000000-0005-0000-0000-0000128D0000}"/>
    <cellStyle name="Normal 2 3 6 2 2 21" xfId="34730" xr:uid="{00000000-0005-0000-0000-0000138D0000}"/>
    <cellStyle name="Normal 2 3 6 2 2 21 2" xfId="34731" xr:uid="{00000000-0005-0000-0000-0000148D0000}"/>
    <cellStyle name="Normal 2 3 6 2 2 22" xfId="34732" xr:uid="{00000000-0005-0000-0000-0000158D0000}"/>
    <cellStyle name="Normal 2 3 6 2 2 22 2" xfId="34733" xr:uid="{00000000-0005-0000-0000-0000168D0000}"/>
    <cellStyle name="Normal 2 3 6 2 2 23" xfId="34734" xr:uid="{00000000-0005-0000-0000-0000178D0000}"/>
    <cellStyle name="Normal 2 3 6 2 2 23 2" xfId="34735" xr:uid="{00000000-0005-0000-0000-0000188D0000}"/>
    <cellStyle name="Normal 2 3 6 2 2 24" xfId="34736" xr:uid="{00000000-0005-0000-0000-0000198D0000}"/>
    <cellStyle name="Normal 2 3 6 2 2 3" xfId="34737" xr:uid="{00000000-0005-0000-0000-00001A8D0000}"/>
    <cellStyle name="Normal 2 3 6 2 2 3 10" xfId="34738" xr:uid="{00000000-0005-0000-0000-00001B8D0000}"/>
    <cellStyle name="Normal 2 3 6 2 2 3 10 2" xfId="34739" xr:uid="{00000000-0005-0000-0000-00001C8D0000}"/>
    <cellStyle name="Normal 2 3 6 2 2 3 11" xfId="34740" xr:uid="{00000000-0005-0000-0000-00001D8D0000}"/>
    <cellStyle name="Normal 2 3 6 2 2 3 11 2" xfId="34741" xr:uid="{00000000-0005-0000-0000-00001E8D0000}"/>
    <cellStyle name="Normal 2 3 6 2 2 3 12" xfId="34742" xr:uid="{00000000-0005-0000-0000-00001F8D0000}"/>
    <cellStyle name="Normal 2 3 6 2 2 3 12 2" xfId="34743" xr:uid="{00000000-0005-0000-0000-0000208D0000}"/>
    <cellStyle name="Normal 2 3 6 2 2 3 13" xfId="34744" xr:uid="{00000000-0005-0000-0000-0000218D0000}"/>
    <cellStyle name="Normal 2 3 6 2 2 3 13 2" xfId="34745" xr:uid="{00000000-0005-0000-0000-0000228D0000}"/>
    <cellStyle name="Normal 2 3 6 2 2 3 14" xfId="34746" xr:uid="{00000000-0005-0000-0000-0000238D0000}"/>
    <cellStyle name="Normal 2 3 6 2 2 3 14 2" xfId="34747" xr:uid="{00000000-0005-0000-0000-0000248D0000}"/>
    <cellStyle name="Normal 2 3 6 2 2 3 15" xfId="34748" xr:uid="{00000000-0005-0000-0000-0000258D0000}"/>
    <cellStyle name="Normal 2 3 6 2 2 3 15 2" xfId="34749" xr:uid="{00000000-0005-0000-0000-0000268D0000}"/>
    <cellStyle name="Normal 2 3 6 2 2 3 16" xfId="34750" xr:uid="{00000000-0005-0000-0000-0000278D0000}"/>
    <cellStyle name="Normal 2 3 6 2 2 3 16 2" xfId="34751" xr:uid="{00000000-0005-0000-0000-0000288D0000}"/>
    <cellStyle name="Normal 2 3 6 2 2 3 17" xfId="34752" xr:uid="{00000000-0005-0000-0000-0000298D0000}"/>
    <cellStyle name="Normal 2 3 6 2 2 3 17 2" xfId="34753" xr:uid="{00000000-0005-0000-0000-00002A8D0000}"/>
    <cellStyle name="Normal 2 3 6 2 2 3 18" xfId="34754" xr:uid="{00000000-0005-0000-0000-00002B8D0000}"/>
    <cellStyle name="Normal 2 3 6 2 2 3 18 2" xfId="34755" xr:uid="{00000000-0005-0000-0000-00002C8D0000}"/>
    <cellStyle name="Normal 2 3 6 2 2 3 19" xfId="34756" xr:uid="{00000000-0005-0000-0000-00002D8D0000}"/>
    <cellStyle name="Normal 2 3 6 2 2 3 19 2" xfId="34757" xr:uid="{00000000-0005-0000-0000-00002E8D0000}"/>
    <cellStyle name="Normal 2 3 6 2 2 3 2" xfId="34758" xr:uid="{00000000-0005-0000-0000-00002F8D0000}"/>
    <cellStyle name="Normal 2 3 6 2 2 3 2 2" xfId="34759" xr:uid="{00000000-0005-0000-0000-0000308D0000}"/>
    <cellStyle name="Normal 2 3 6 2 2 3 20" xfId="34760" xr:uid="{00000000-0005-0000-0000-0000318D0000}"/>
    <cellStyle name="Normal 2 3 6 2 2 3 20 2" xfId="34761" xr:uid="{00000000-0005-0000-0000-0000328D0000}"/>
    <cellStyle name="Normal 2 3 6 2 2 3 21" xfId="34762" xr:uid="{00000000-0005-0000-0000-0000338D0000}"/>
    <cellStyle name="Normal 2 3 6 2 2 3 21 2" xfId="34763" xr:uid="{00000000-0005-0000-0000-0000348D0000}"/>
    <cellStyle name="Normal 2 3 6 2 2 3 22" xfId="34764" xr:uid="{00000000-0005-0000-0000-0000358D0000}"/>
    <cellStyle name="Normal 2 3 6 2 2 3 3" xfId="34765" xr:uid="{00000000-0005-0000-0000-0000368D0000}"/>
    <cellStyle name="Normal 2 3 6 2 2 3 3 2" xfId="34766" xr:uid="{00000000-0005-0000-0000-0000378D0000}"/>
    <cellStyle name="Normal 2 3 6 2 2 3 4" xfId="34767" xr:uid="{00000000-0005-0000-0000-0000388D0000}"/>
    <cellStyle name="Normal 2 3 6 2 2 3 4 2" xfId="34768" xr:uid="{00000000-0005-0000-0000-0000398D0000}"/>
    <cellStyle name="Normal 2 3 6 2 2 3 5" xfId="34769" xr:uid="{00000000-0005-0000-0000-00003A8D0000}"/>
    <cellStyle name="Normal 2 3 6 2 2 3 5 2" xfId="34770" xr:uid="{00000000-0005-0000-0000-00003B8D0000}"/>
    <cellStyle name="Normal 2 3 6 2 2 3 6" xfId="34771" xr:uid="{00000000-0005-0000-0000-00003C8D0000}"/>
    <cellStyle name="Normal 2 3 6 2 2 3 6 2" xfId="34772" xr:uid="{00000000-0005-0000-0000-00003D8D0000}"/>
    <cellStyle name="Normal 2 3 6 2 2 3 7" xfId="34773" xr:uid="{00000000-0005-0000-0000-00003E8D0000}"/>
    <cellStyle name="Normal 2 3 6 2 2 3 7 2" xfId="34774" xr:uid="{00000000-0005-0000-0000-00003F8D0000}"/>
    <cellStyle name="Normal 2 3 6 2 2 3 8" xfId="34775" xr:uid="{00000000-0005-0000-0000-0000408D0000}"/>
    <cellStyle name="Normal 2 3 6 2 2 3 8 2" xfId="34776" xr:uid="{00000000-0005-0000-0000-0000418D0000}"/>
    <cellStyle name="Normal 2 3 6 2 2 3 9" xfId="34777" xr:uid="{00000000-0005-0000-0000-0000428D0000}"/>
    <cellStyle name="Normal 2 3 6 2 2 3 9 2" xfId="34778" xr:uid="{00000000-0005-0000-0000-0000438D0000}"/>
    <cellStyle name="Normal 2 3 6 2 2 4" xfId="34779" xr:uid="{00000000-0005-0000-0000-0000448D0000}"/>
    <cellStyle name="Normal 2 3 6 2 2 4 2" xfId="34780" xr:uid="{00000000-0005-0000-0000-0000458D0000}"/>
    <cellStyle name="Normal 2 3 6 2 2 5" xfId="34781" xr:uid="{00000000-0005-0000-0000-0000468D0000}"/>
    <cellStyle name="Normal 2 3 6 2 2 5 2" xfId="34782" xr:uid="{00000000-0005-0000-0000-0000478D0000}"/>
    <cellStyle name="Normal 2 3 6 2 2 6" xfId="34783" xr:uid="{00000000-0005-0000-0000-0000488D0000}"/>
    <cellStyle name="Normal 2 3 6 2 2 6 2" xfId="34784" xr:uid="{00000000-0005-0000-0000-0000498D0000}"/>
    <cellStyle name="Normal 2 3 6 2 2 7" xfId="34785" xr:uid="{00000000-0005-0000-0000-00004A8D0000}"/>
    <cellStyle name="Normal 2 3 6 2 2 7 2" xfId="34786" xr:uid="{00000000-0005-0000-0000-00004B8D0000}"/>
    <cellStyle name="Normal 2 3 6 2 2 8" xfId="34787" xr:uid="{00000000-0005-0000-0000-00004C8D0000}"/>
    <cellStyle name="Normal 2 3 6 2 2 8 2" xfId="34788" xr:uid="{00000000-0005-0000-0000-00004D8D0000}"/>
    <cellStyle name="Normal 2 3 6 2 2 9" xfId="34789" xr:uid="{00000000-0005-0000-0000-00004E8D0000}"/>
    <cellStyle name="Normal 2 3 6 2 2 9 2" xfId="34790" xr:uid="{00000000-0005-0000-0000-00004F8D0000}"/>
    <cellStyle name="Normal 2 3 6 2 20" xfId="34791" xr:uid="{00000000-0005-0000-0000-0000508D0000}"/>
    <cellStyle name="Normal 2 3 6 2 20 2" xfId="34792" xr:uid="{00000000-0005-0000-0000-0000518D0000}"/>
    <cellStyle name="Normal 2 3 6 2 21" xfId="34793" xr:uid="{00000000-0005-0000-0000-0000528D0000}"/>
    <cellStyle name="Normal 2 3 6 2 21 2" xfId="34794" xr:uid="{00000000-0005-0000-0000-0000538D0000}"/>
    <cellStyle name="Normal 2 3 6 2 22" xfId="34795" xr:uid="{00000000-0005-0000-0000-0000548D0000}"/>
    <cellStyle name="Normal 2 3 6 2 22 2" xfId="34796" xr:uid="{00000000-0005-0000-0000-0000558D0000}"/>
    <cellStyle name="Normal 2 3 6 2 23" xfId="34797" xr:uid="{00000000-0005-0000-0000-0000568D0000}"/>
    <cellStyle name="Normal 2 3 6 2 23 2" xfId="34798" xr:uid="{00000000-0005-0000-0000-0000578D0000}"/>
    <cellStyle name="Normal 2 3 6 2 24" xfId="34799" xr:uid="{00000000-0005-0000-0000-0000588D0000}"/>
    <cellStyle name="Normal 2 3 6 2 24 2" xfId="34800" xr:uid="{00000000-0005-0000-0000-0000598D0000}"/>
    <cellStyle name="Normal 2 3 6 2 25" xfId="34801" xr:uid="{00000000-0005-0000-0000-00005A8D0000}"/>
    <cellStyle name="Normal 2 3 6 2 25 2" xfId="34802" xr:uid="{00000000-0005-0000-0000-00005B8D0000}"/>
    <cellStyle name="Normal 2 3 6 2 26" xfId="34803" xr:uid="{00000000-0005-0000-0000-00005C8D0000}"/>
    <cellStyle name="Normal 2 3 6 2 26 2" xfId="34804" xr:uid="{00000000-0005-0000-0000-00005D8D0000}"/>
    <cellStyle name="Normal 2 3 6 2 27" xfId="34805" xr:uid="{00000000-0005-0000-0000-00005E8D0000}"/>
    <cellStyle name="Normal 2 3 6 2 3" xfId="34806" xr:uid="{00000000-0005-0000-0000-00005F8D0000}"/>
    <cellStyle name="Normal 2 3 6 2 3 10" xfId="34807" xr:uid="{00000000-0005-0000-0000-0000608D0000}"/>
    <cellStyle name="Normal 2 3 6 2 3 10 2" xfId="34808" xr:uid="{00000000-0005-0000-0000-0000618D0000}"/>
    <cellStyle name="Normal 2 3 6 2 3 11" xfId="34809" xr:uid="{00000000-0005-0000-0000-0000628D0000}"/>
    <cellStyle name="Normal 2 3 6 2 3 11 2" xfId="34810" xr:uid="{00000000-0005-0000-0000-0000638D0000}"/>
    <cellStyle name="Normal 2 3 6 2 3 12" xfId="34811" xr:uid="{00000000-0005-0000-0000-0000648D0000}"/>
    <cellStyle name="Normal 2 3 6 2 3 12 2" xfId="34812" xr:uid="{00000000-0005-0000-0000-0000658D0000}"/>
    <cellStyle name="Normal 2 3 6 2 3 13" xfId="34813" xr:uid="{00000000-0005-0000-0000-0000668D0000}"/>
    <cellStyle name="Normal 2 3 6 2 3 13 2" xfId="34814" xr:uid="{00000000-0005-0000-0000-0000678D0000}"/>
    <cellStyle name="Normal 2 3 6 2 3 14" xfId="34815" xr:uid="{00000000-0005-0000-0000-0000688D0000}"/>
    <cellStyle name="Normal 2 3 6 2 3 14 2" xfId="34816" xr:uid="{00000000-0005-0000-0000-0000698D0000}"/>
    <cellStyle name="Normal 2 3 6 2 3 15" xfId="34817" xr:uid="{00000000-0005-0000-0000-00006A8D0000}"/>
    <cellStyle name="Normal 2 3 6 2 3 15 2" xfId="34818" xr:uid="{00000000-0005-0000-0000-00006B8D0000}"/>
    <cellStyle name="Normal 2 3 6 2 3 16" xfId="34819" xr:uid="{00000000-0005-0000-0000-00006C8D0000}"/>
    <cellStyle name="Normal 2 3 6 2 3 16 2" xfId="34820" xr:uid="{00000000-0005-0000-0000-00006D8D0000}"/>
    <cellStyle name="Normal 2 3 6 2 3 17" xfId="34821" xr:uid="{00000000-0005-0000-0000-00006E8D0000}"/>
    <cellStyle name="Normal 2 3 6 2 3 17 2" xfId="34822" xr:uid="{00000000-0005-0000-0000-00006F8D0000}"/>
    <cellStyle name="Normal 2 3 6 2 3 18" xfId="34823" xr:uid="{00000000-0005-0000-0000-0000708D0000}"/>
    <cellStyle name="Normal 2 3 6 2 3 18 2" xfId="34824" xr:uid="{00000000-0005-0000-0000-0000718D0000}"/>
    <cellStyle name="Normal 2 3 6 2 3 19" xfId="34825" xr:uid="{00000000-0005-0000-0000-0000728D0000}"/>
    <cellStyle name="Normal 2 3 6 2 3 19 2" xfId="34826" xr:uid="{00000000-0005-0000-0000-0000738D0000}"/>
    <cellStyle name="Normal 2 3 6 2 3 2" xfId="34827" xr:uid="{00000000-0005-0000-0000-0000748D0000}"/>
    <cellStyle name="Normal 2 3 6 2 3 2 10" xfId="34828" xr:uid="{00000000-0005-0000-0000-0000758D0000}"/>
    <cellStyle name="Normal 2 3 6 2 3 2 10 2" xfId="34829" xr:uid="{00000000-0005-0000-0000-0000768D0000}"/>
    <cellStyle name="Normal 2 3 6 2 3 2 11" xfId="34830" xr:uid="{00000000-0005-0000-0000-0000778D0000}"/>
    <cellStyle name="Normal 2 3 6 2 3 2 11 2" xfId="34831" xr:uid="{00000000-0005-0000-0000-0000788D0000}"/>
    <cellStyle name="Normal 2 3 6 2 3 2 12" xfId="34832" xr:uid="{00000000-0005-0000-0000-0000798D0000}"/>
    <cellStyle name="Normal 2 3 6 2 3 2 12 2" xfId="34833" xr:uid="{00000000-0005-0000-0000-00007A8D0000}"/>
    <cellStyle name="Normal 2 3 6 2 3 2 13" xfId="34834" xr:uid="{00000000-0005-0000-0000-00007B8D0000}"/>
    <cellStyle name="Normal 2 3 6 2 3 2 13 2" xfId="34835" xr:uid="{00000000-0005-0000-0000-00007C8D0000}"/>
    <cellStyle name="Normal 2 3 6 2 3 2 14" xfId="34836" xr:uid="{00000000-0005-0000-0000-00007D8D0000}"/>
    <cellStyle name="Normal 2 3 6 2 3 2 14 2" xfId="34837" xr:uid="{00000000-0005-0000-0000-00007E8D0000}"/>
    <cellStyle name="Normal 2 3 6 2 3 2 15" xfId="34838" xr:uid="{00000000-0005-0000-0000-00007F8D0000}"/>
    <cellStyle name="Normal 2 3 6 2 3 2 15 2" xfId="34839" xr:uid="{00000000-0005-0000-0000-0000808D0000}"/>
    <cellStyle name="Normal 2 3 6 2 3 2 16" xfId="34840" xr:uid="{00000000-0005-0000-0000-0000818D0000}"/>
    <cellStyle name="Normal 2 3 6 2 3 2 16 2" xfId="34841" xr:uid="{00000000-0005-0000-0000-0000828D0000}"/>
    <cellStyle name="Normal 2 3 6 2 3 2 17" xfId="34842" xr:uid="{00000000-0005-0000-0000-0000838D0000}"/>
    <cellStyle name="Normal 2 3 6 2 3 2 17 2" xfId="34843" xr:uid="{00000000-0005-0000-0000-0000848D0000}"/>
    <cellStyle name="Normal 2 3 6 2 3 2 18" xfId="34844" xr:uid="{00000000-0005-0000-0000-0000858D0000}"/>
    <cellStyle name="Normal 2 3 6 2 3 2 18 2" xfId="34845" xr:uid="{00000000-0005-0000-0000-0000868D0000}"/>
    <cellStyle name="Normal 2 3 6 2 3 2 19" xfId="34846" xr:uid="{00000000-0005-0000-0000-0000878D0000}"/>
    <cellStyle name="Normal 2 3 6 2 3 2 19 2" xfId="34847" xr:uid="{00000000-0005-0000-0000-0000888D0000}"/>
    <cellStyle name="Normal 2 3 6 2 3 2 2" xfId="34848" xr:uid="{00000000-0005-0000-0000-0000898D0000}"/>
    <cellStyle name="Normal 2 3 6 2 3 2 2 2" xfId="34849" xr:uid="{00000000-0005-0000-0000-00008A8D0000}"/>
    <cellStyle name="Normal 2 3 6 2 3 2 20" xfId="34850" xr:uid="{00000000-0005-0000-0000-00008B8D0000}"/>
    <cellStyle name="Normal 2 3 6 2 3 2 20 2" xfId="34851" xr:uid="{00000000-0005-0000-0000-00008C8D0000}"/>
    <cellStyle name="Normal 2 3 6 2 3 2 21" xfId="34852" xr:uid="{00000000-0005-0000-0000-00008D8D0000}"/>
    <cellStyle name="Normal 2 3 6 2 3 2 21 2" xfId="34853" xr:uid="{00000000-0005-0000-0000-00008E8D0000}"/>
    <cellStyle name="Normal 2 3 6 2 3 2 22" xfId="34854" xr:uid="{00000000-0005-0000-0000-00008F8D0000}"/>
    <cellStyle name="Normal 2 3 6 2 3 2 3" xfId="34855" xr:uid="{00000000-0005-0000-0000-0000908D0000}"/>
    <cellStyle name="Normal 2 3 6 2 3 2 3 2" xfId="34856" xr:uid="{00000000-0005-0000-0000-0000918D0000}"/>
    <cellStyle name="Normal 2 3 6 2 3 2 4" xfId="34857" xr:uid="{00000000-0005-0000-0000-0000928D0000}"/>
    <cellStyle name="Normal 2 3 6 2 3 2 4 2" xfId="34858" xr:uid="{00000000-0005-0000-0000-0000938D0000}"/>
    <cellStyle name="Normal 2 3 6 2 3 2 5" xfId="34859" xr:uid="{00000000-0005-0000-0000-0000948D0000}"/>
    <cellStyle name="Normal 2 3 6 2 3 2 5 2" xfId="34860" xr:uid="{00000000-0005-0000-0000-0000958D0000}"/>
    <cellStyle name="Normal 2 3 6 2 3 2 6" xfId="34861" xr:uid="{00000000-0005-0000-0000-0000968D0000}"/>
    <cellStyle name="Normal 2 3 6 2 3 2 6 2" xfId="34862" xr:uid="{00000000-0005-0000-0000-0000978D0000}"/>
    <cellStyle name="Normal 2 3 6 2 3 2 7" xfId="34863" xr:uid="{00000000-0005-0000-0000-0000988D0000}"/>
    <cellStyle name="Normal 2 3 6 2 3 2 7 2" xfId="34864" xr:uid="{00000000-0005-0000-0000-0000998D0000}"/>
    <cellStyle name="Normal 2 3 6 2 3 2 8" xfId="34865" xr:uid="{00000000-0005-0000-0000-00009A8D0000}"/>
    <cellStyle name="Normal 2 3 6 2 3 2 8 2" xfId="34866" xr:uid="{00000000-0005-0000-0000-00009B8D0000}"/>
    <cellStyle name="Normal 2 3 6 2 3 2 9" xfId="34867" xr:uid="{00000000-0005-0000-0000-00009C8D0000}"/>
    <cellStyle name="Normal 2 3 6 2 3 2 9 2" xfId="34868" xr:uid="{00000000-0005-0000-0000-00009D8D0000}"/>
    <cellStyle name="Normal 2 3 6 2 3 20" xfId="34869" xr:uid="{00000000-0005-0000-0000-00009E8D0000}"/>
    <cellStyle name="Normal 2 3 6 2 3 20 2" xfId="34870" xr:uid="{00000000-0005-0000-0000-00009F8D0000}"/>
    <cellStyle name="Normal 2 3 6 2 3 21" xfId="34871" xr:uid="{00000000-0005-0000-0000-0000A08D0000}"/>
    <cellStyle name="Normal 2 3 6 2 3 21 2" xfId="34872" xr:uid="{00000000-0005-0000-0000-0000A18D0000}"/>
    <cellStyle name="Normal 2 3 6 2 3 22" xfId="34873" xr:uid="{00000000-0005-0000-0000-0000A28D0000}"/>
    <cellStyle name="Normal 2 3 6 2 3 22 2" xfId="34874" xr:uid="{00000000-0005-0000-0000-0000A38D0000}"/>
    <cellStyle name="Normal 2 3 6 2 3 23" xfId="34875" xr:uid="{00000000-0005-0000-0000-0000A48D0000}"/>
    <cellStyle name="Normal 2 3 6 2 3 23 2" xfId="34876" xr:uid="{00000000-0005-0000-0000-0000A58D0000}"/>
    <cellStyle name="Normal 2 3 6 2 3 24" xfId="34877" xr:uid="{00000000-0005-0000-0000-0000A68D0000}"/>
    <cellStyle name="Normal 2 3 6 2 3 3" xfId="34878" xr:uid="{00000000-0005-0000-0000-0000A78D0000}"/>
    <cellStyle name="Normal 2 3 6 2 3 3 10" xfId="34879" xr:uid="{00000000-0005-0000-0000-0000A88D0000}"/>
    <cellStyle name="Normal 2 3 6 2 3 3 10 2" xfId="34880" xr:uid="{00000000-0005-0000-0000-0000A98D0000}"/>
    <cellStyle name="Normal 2 3 6 2 3 3 11" xfId="34881" xr:uid="{00000000-0005-0000-0000-0000AA8D0000}"/>
    <cellStyle name="Normal 2 3 6 2 3 3 11 2" xfId="34882" xr:uid="{00000000-0005-0000-0000-0000AB8D0000}"/>
    <cellStyle name="Normal 2 3 6 2 3 3 12" xfId="34883" xr:uid="{00000000-0005-0000-0000-0000AC8D0000}"/>
    <cellStyle name="Normal 2 3 6 2 3 3 12 2" xfId="34884" xr:uid="{00000000-0005-0000-0000-0000AD8D0000}"/>
    <cellStyle name="Normal 2 3 6 2 3 3 13" xfId="34885" xr:uid="{00000000-0005-0000-0000-0000AE8D0000}"/>
    <cellStyle name="Normal 2 3 6 2 3 3 13 2" xfId="34886" xr:uid="{00000000-0005-0000-0000-0000AF8D0000}"/>
    <cellStyle name="Normal 2 3 6 2 3 3 14" xfId="34887" xr:uid="{00000000-0005-0000-0000-0000B08D0000}"/>
    <cellStyle name="Normal 2 3 6 2 3 3 14 2" xfId="34888" xr:uid="{00000000-0005-0000-0000-0000B18D0000}"/>
    <cellStyle name="Normal 2 3 6 2 3 3 15" xfId="34889" xr:uid="{00000000-0005-0000-0000-0000B28D0000}"/>
    <cellStyle name="Normal 2 3 6 2 3 3 15 2" xfId="34890" xr:uid="{00000000-0005-0000-0000-0000B38D0000}"/>
    <cellStyle name="Normal 2 3 6 2 3 3 16" xfId="34891" xr:uid="{00000000-0005-0000-0000-0000B48D0000}"/>
    <cellStyle name="Normal 2 3 6 2 3 3 16 2" xfId="34892" xr:uid="{00000000-0005-0000-0000-0000B58D0000}"/>
    <cellStyle name="Normal 2 3 6 2 3 3 17" xfId="34893" xr:uid="{00000000-0005-0000-0000-0000B68D0000}"/>
    <cellStyle name="Normal 2 3 6 2 3 3 17 2" xfId="34894" xr:uid="{00000000-0005-0000-0000-0000B78D0000}"/>
    <cellStyle name="Normal 2 3 6 2 3 3 18" xfId="34895" xr:uid="{00000000-0005-0000-0000-0000B88D0000}"/>
    <cellStyle name="Normal 2 3 6 2 3 3 18 2" xfId="34896" xr:uid="{00000000-0005-0000-0000-0000B98D0000}"/>
    <cellStyle name="Normal 2 3 6 2 3 3 19" xfId="34897" xr:uid="{00000000-0005-0000-0000-0000BA8D0000}"/>
    <cellStyle name="Normal 2 3 6 2 3 3 19 2" xfId="34898" xr:uid="{00000000-0005-0000-0000-0000BB8D0000}"/>
    <cellStyle name="Normal 2 3 6 2 3 3 2" xfId="34899" xr:uid="{00000000-0005-0000-0000-0000BC8D0000}"/>
    <cellStyle name="Normal 2 3 6 2 3 3 2 2" xfId="34900" xr:uid="{00000000-0005-0000-0000-0000BD8D0000}"/>
    <cellStyle name="Normal 2 3 6 2 3 3 20" xfId="34901" xr:uid="{00000000-0005-0000-0000-0000BE8D0000}"/>
    <cellStyle name="Normal 2 3 6 2 3 3 20 2" xfId="34902" xr:uid="{00000000-0005-0000-0000-0000BF8D0000}"/>
    <cellStyle name="Normal 2 3 6 2 3 3 21" xfId="34903" xr:uid="{00000000-0005-0000-0000-0000C08D0000}"/>
    <cellStyle name="Normal 2 3 6 2 3 3 21 2" xfId="34904" xr:uid="{00000000-0005-0000-0000-0000C18D0000}"/>
    <cellStyle name="Normal 2 3 6 2 3 3 22" xfId="34905" xr:uid="{00000000-0005-0000-0000-0000C28D0000}"/>
    <cellStyle name="Normal 2 3 6 2 3 3 3" xfId="34906" xr:uid="{00000000-0005-0000-0000-0000C38D0000}"/>
    <cellStyle name="Normal 2 3 6 2 3 3 3 2" xfId="34907" xr:uid="{00000000-0005-0000-0000-0000C48D0000}"/>
    <cellStyle name="Normal 2 3 6 2 3 3 4" xfId="34908" xr:uid="{00000000-0005-0000-0000-0000C58D0000}"/>
    <cellStyle name="Normal 2 3 6 2 3 3 4 2" xfId="34909" xr:uid="{00000000-0005-0000-0000-0000C68D0000}"/>
    <cellStyle name="Normal 2 3 6 2 3 3 5" xfId="34910" xr:uid="{00000000-0005-0000-0000-0000C78D0000}"/>
    <cellStyle name="Normal 2 3 6 2 3 3 5 2" xfId="34911" xr:uid="{00000000-0005-0000-0000-0000C88D0000}"/>
    <cellStyle name="Normal 2 3 6 2 3 3 6" xfId="34912" xr:uid="{00000000-0005-0000-0000-0000C98D0000}"/>
    <cellStyle name="Normal 2 3 6 2 3 3 6 2" xfId="34913" xr:uid="{00000000-0005-0000-0000-0000CA8D0000}"/>
    <cellStyle name="Normal 2 3 6 2 3 3 7" xfId="34914" xr:uid="{00000000-0005-0000-0000-0000CB8D0000}"/>
    <cellStyle name="Normal 2 3 6 2 3 3 7 2" xfId="34915" xr:uid="{00000000-0005-0000-0000-0000CC8D0000}"/>
    <cellStyle name="Normal 2 3 6 2 3 3 8" xfId="34916" xr:uid="{00000000-0005-0000-0000-0000CD8D0000}"/>
    <cellStyle name="Normal 2 3 6 2 3 3 8 2" xfId="34917" xr:uid="{00000000-0005-0000-0000-0000CE8D0000}"/>
    <cellStyle name="Normal 2 3 6 2 3 3 9" xfId="34918" xr:uid="{00000000-0005-0000-0000-0000CF8D0000}"/>
    <cellStyle name="Normal 2 3 6 2 3 3 9 2" xfId="34919" xr:uid="{00000000-0005-0000-0000-0000D08D0000}"/>
    <cellStyle name="Normal 2 3 6 2 3 4" xfId="34920" xr:uid="{00000000-0005-0000-0000-0000D18D0000}"/>
    <cellStyle name="Normal 2 3 6 2 3 4 2" xfId="34921" xr:uid="{00000000-0005-0000-0000-0000D28D0000}"/>
    <cellStyle name="Normal 2 3 6 2 3 5" xfId="34922" xr:uid="{00000000-0005-0000-0000-0000D38D0000}"/>
    <cellStyle name="Normal 2 3 6 2 3 5 2" xfId="34923" xr:uid="{00000000-0005-0000-0000-0000D48D0000}"/>
    <cellStyle name="Normal 2 3 6 2 3 6" xfId="34924" xr:uid="{00000000-0005-0000-0000-0000D58D0000}"/>
    <cellStyle name="Normal 2 3 6 2 3 6 2" xfId="34925" xr:uid="{00000000-0005-0000-0000-0000D68D0000}"/>
    <cellStyle name="Normal 2 3 6 2 3 7" xfId="34926" xr:uid="{00000000-0005-0000-0000-0000D78D0000}"/>
    <cellStyle name="Normal 2 3 6 2 3 7 2" xfId="34927" xr:uid="{00000000-0005-0000-0000-0000D88D0000}"/>
    <cellStyle name="Normal 2 3 6 2 3 8" xfId="34928" xr:uid="{00000000-0005-0000-0000-0000D98D0000}"/>
    <cellStyle name="Normal 2 3 6 2 3 8 2" xfId="34929" xr:uid="{00000000-0005-0000-0000-0000DA8D0000}"/>
    <cellStyle name="Normal 2 3 6 2 3 9" xfId="34930" xr:uid="{00000000-0005-0000-0000-0000DB8D0000}"/>
    <cellStyle name="Normal 2 3 6 2 3 9 2" xfId="34931" xr:uid="{00000000-0005-0000-0000-0000DC8D0000}"/>
    <cellStyle name="Normal 2 3 6 2 4" xfId="34932" xr:uid="{00000000-0005-0000-0000-0000DD8D0000}"/>
    <cellStyle name="Normal 2 3 6 2 4 10" xfId="34933" xr:uid="{00000000-0005-0000-0000-0000DE8D0000}"/>
    <cellStyle name="Normal 2 3 6 2 4 10 2" xfId="34934" xr:uid="{00000000-0005-0000-0000-0000DF8D0000}"/>
    <cellStyle name="Normal 2 3 6 2 4 11" xfId="34935" xr:uid="{00000000-0005-0000-0000-0000E08D0000}"/>
    <cellStyle name="Normal 2 3 6 2 4 11 2" xfId="34936" xr:uid="{00000000-0005-0000-0000-0000E18D0000}"/>
    <cellStyle name="Normal 2 3 6 2 4 12" xfId="34937" xr:uid="{00000000-0005-0000-0000-0000E28D0000}"/>
    <cellStyle name="Normal 2 3 6 2 4 12 2" xfId="34938" xr:uid="{00000000-0005-0000-0000-0000E38D0000}"/>
    <cellStyle name="Normal 2 3 6 2 4 13" xfId="34939" xr:uid="{00000000-0005-0000-0000-0000E48D0000}"/>
    <cellStyle name="Normal 2 3 6 2 4 13 2" xfId="34940" xr:uid="{00000000-0005-0000-0000-0000E58D0000}"/>
    <cellStyle name="Normal 2 3 6 2 4 14" xfId="34941" xr:uid="{00000000-0005-0000-0000-0000E68D0000}"/>
    <cellStyle name="Normal 2 3 6 2 4 14 2" xfId="34942" xr:uid="{00000000-0005-0000-0000-0000E78D0000}"/>
    <cellStyle name="Normal 2 3 6 2 4 15" xfId="34943" xr:uid="{00000000-0005-0000-0000-0000E88D0000}"/>
    <cellStyle name="Normal 2 3 6 2 4 15 2" xfId="34944" xr:uid="{00000000-0005-0000-0000-0000E98D0000}"/>
    <cellStyle name="Normal 2 3 6 2 4 16" xfId="34945" xr:uid="{00000000-0005-0000-0000-0000EA8D0000}"/>
    <cellStyle name="Normal 2 3 6 2 4 16 2" xfId="34946" xr:uid="{00000000-0005-0000-0000-0000EB8D0000}"/>
    <cellStyle name="Normal 2 3 6 2 4 17" xfId="34947" xr:uid="{00000000-0005-0000-0000-0000EC8D0000}"/>
    <cellStyle name="Normal 2 3 6 2 4 17 2" xfId="34948" xr:uid="{00000000-0005-0000-0000-0000ED8D0000}"/>
    <cellStyle name="Normal 2 3 6 2 4 18" xfId="34949" xr:uid="{00000000-0005-0000-0000-0000EE8D0000}"/>
    <cellStyle name="Normal 2 3 6 2 4 18 2" xfId="34950" xr:uid="{00000000-0005-0000-0000-0000EF8D0000}"/>
    <cellStyle name="Normal 2 3 6 2 4 19" xfId="34951" xr:uid="{00000000-0005-0000-0000-0000F08D0000}"/>
    <cellStyle name="Normal 2 3 6 2 4 19 2" xfId="34952" xr:uid="{00000000-0005-0000-0000-0000F18D0000}"/>
    <cellStyle name="Normal 2 3 6 2 4 2" xfId="34953" xr:uid="{00000000-0005-0000-0000-0000F28D0000}"/>
    <cellStyle name="Normal 2 3 6 2 4 2 10" xfId="34954" xr:uid="{00000000-0005-0000-0000-0000F38D0000}"/>
    <cellStyle name="Normal 2 3 6 2 4 2 10 2" xfId="34955" xr:uid="{00000000-0005-0000-0000-0000F48D0000}"/>
    <cellStyle name="Normal 2 3 6 2 4 2 11" xfId="34956" xr:uid="{00000000-0005-0000-0000-0000F58D0000}"/>
    <cellStyle name="Normal 2 3 6 2 4 2 11 2" xfId="34957" xr:uid="{00000000-0005-0000-0000-0000F68D0000}"/>
    <cellStyle name="Normal 2 3 6 2 4 2 12" xfId="34958" xr:uid="{00000000-0005-0000-0000-0000F78D0000}"/>
    <cellStyle name="Normal 2 3 6 2 4 2 12 2" xfId="34959" xr:uid="{00000000-0005-0000-0000-0000F88D0000}"/>
    <cellStyle name="Normal 2 3 6 2 4 2 13" xfId="34960" xr:uid="{00000000-0005-0000-0000-0000F98D0000}"/>
    <cellStyle name="Normal 2 3 6 2 4 2 13 2" xfId="34961" xr:uid="{00000000-0005-0000-0000-0000FA8D0000}"/>
    <cellStyle name="Normal 2 3 6 2 4 2 14" xfId="34962" xr:uid="{00000000-0005-0000-0000-0000FB8D0000}"/>
    <cellStyle name="Normal 2 3 6 2 4 2 14 2" xfId="34963" xr:uid="{00000000-0005-0000-0000-0000FC8D0000}"/>
    <cellStyle name="Normal 2 3 6 2 4 2 15" xfId="34964" xr:uid="{00000000-0005-0000-0000-0000FD8D0000}"/>
    <cellStyle name="Normal 2 3 6 2 4 2 15 2" xfId="34965" xr:uid="{00000000-0005-0000-0000-0000FE8D0000}"/>
    <cellStyle name="Normal 2 3 6 2 4 2 16" xfId="34966" xr:uid="{00000000-0005-0000-0000-0000FF8D0000}"/>
    <cellStyle name="Normal 2 3 6 2 4 2 16 2" xfId="34967" xr:uid="{00000000-0005-0000-0000-0000008E0000}"/>
    <cellStyle name="Normal 2 3 6 2 4 2 17" xfId="34968" xr:uid="{00000000-0005-0000-0000-0000018E0000}"/>
    <cellStyle name="Normal 2 3 6 2 4 2 17 2" xfId="34969" xr:uid="{00000000-0005-0000-0000-0000028E0000}"/>
    <cellStyle name="Normal 2 3 6 2 4 2 18" xfId="34970" xr:uid="{00000000-0005-0000-0000-0000038E0000}"/>
    <cellStyle name="Normal 2 3 6 2 4 2 18 2" xfId="34971" xr:uid="{00000000-0005-0000-0000-0000048E0000}"/>
    <cellStyle name="Normal 2 3 6 2 4 2 19" xfId="34972" xr:uid="{00000000-0005-0000-0000-0000058E0000}"/>
    <cellStyle name="Normal 2 3 6 2 4 2 19 2" xfId="34973" xr:uid="{00000000-0005-0000-0000-0000068E0000}"/>
    <cellStyle name="Normal 2 3 6 2 4 2 2" xfId="34974" xr:uid="{00000000-0005-0000-0000-0000078E0000}"/>
    <cellStyle name="Normal 2 3 6 2 4 2 2 2" xfId="34975" xr:uid="{00000000-0005-0000-0000-0000088E0000}"/>
    <cellStyle name="Normal 2 3 6 2 4 2 20" xfId="34976" xr:uid="{00000000-0005-0000-0000-0000098E0000}"/>
    <cellStyle name="Normal 2 3 6 2 4 2 20 2" xfId="34977" xr:uid="{00000000-0005-0000-0000-00000A8E0000}"/>
    <cellStyle name="Normal 2 3 6 2 4 2 21" xfId="34978" xr:uid="{00000000-0005-0000-0000-00000B8E0000}"/>
    <cellStyle name="Normal 2 3 6 2 4 2 21 2" xfId="34979" xr:uid="{00000000-0005-0000-0000-00000C8E0000}"/>
    <cellStyle name="Normal 2 3 6 2 4 2 22" xfId="34980" xr:uid="{00000000-0005-0000-0000-00000D8E0000}"/>
    <cellStyle name="Normal 2 3 6 2 4 2 3" xfId="34981" xr:uid="{00000000-0005-0000-0000-00000E8E0000}"/>
    <cellStyle name="Normal 2 3 6 2 4 2 3 2" xfId="34982" xr:uid="{00000000-0005-0000-0000-00000F8E0000}"/>
    <cellStyle name="Normal 2 3 6 2 4 2 4" xfId="34983" xr:uid="{00000000-0005-0000-0000-0000108E0000}"/>
    <cellStyle name="Normal 2 3 6 2 4 2 4 2" xfId="34984" xr:uid="{00000000-0005-0000-0000-0000118E0000}"/>
    <cellStyle name="Normal 2 3 6 2 4 2 5" xfId="34985" xr:uid="{00000000-0005-0000-0000-0000128E0000}"/>
    <cellStyle name="Normal 2 3 6 2 4 2 5 2" xfId="34986" xr:uid="{00000000-0005-0000-0000-0000138E0000}"/>
    <cellStyle name="Normal 2 3 6 2 4 2 6" xfId="34987" xr:uid="{00000000-0005-0000-0000-0000148E0000}"/>
    <cellStyle name="Normal 2 3 6 2 4 2 6 2" xfId="34988" xr:uid="{00000000-0005-0000-0000-0000158E0000}"/>
    <cellStyle name="Normal 2 3 6 2 4 2 7" xfId="34989" xr:uid="{00000000-0005-0000-0000-0000168E0000}"/>
    <cellStyle name="Normal 2 3 6 2 4 2 7 2" xfId="34990" xr:uid="{00000000-0005-0000-0000-0000178E0000}"/>
    <cellStyle name="Normal 2 3 6 2 4 2 8" xfId="34991" xr:uid="{00000000-0005-0000-0000-0000188E0000}"/>
    <cellStyle name="Normal 2 3 6 2 4 2 8 2" xfId="34992" xr:uid="{00000000-0005-0000-0000-0000198E0000}"/>
    <cellStyle name="Normal 2 3 6 2 4 2 9" xfId="34993" xr:uid="{00000000-0005-0000-0000-00001A8E0000}"/>
    <cellStyle name="Normal 2 3 6 2 4 2 9 2" xfId="34994" xr:uid="{00000000-0005-0000-0000-00001B8E0000}"/>
    <cellStyle name="Normal 2 3 6 2 4 20" xfId="34995" xr:uid="{00000000-0005-0000-0000-00001C8E0000}"/>
    <cellStyle name="Normal 2 3 6 2 4 20 2" xfId="34996" xr:uid="{00000000-0005-0000-0000-00001D8E0000}"/>
    <cellStyle name="Normal 2 3 6 2 4 21" xfId="34997" xr:uid="{00000000-0005-0000-0000-00001E8E0000}"/>
    <cellStyle name="Normal 2 3 6 2 4 21 2" xfId="34998" xr:uid="{00000000-0005-0000-0000-00001F8E0000}"/>
    <cellStyle name="Normal 2 3 6 2 4 22" xfId="34999" xr:uid="{00000000-0005-0000-0000-0000208E0000}"/>
    <cellStyle name="Normal 2 3 6 2 4 22 2" xfId="35000" xr:uid="{00000000-0005-0000-0000-0000218E0000}"/>
    <cellStyle name="Normal 2 3 6 2 4 23" xfId="35001" xr:uid="{00000000-0005-0000-0000-0000228E0000}"/>
    <cellStyle name="Normal 2 3 6 2 4 23 2" xfId="35002" xr:uid="{00000000-0005-0000-0000-0000238E0000}"/>
    <cellStyle name="Normal 2 3 6 2 4 24" xfId="35003" xr:uid="{00000000-0005-0000-0000-0000248E0000}"/>
    <cellStyle name="Normal 2 3 6 2 4 3" xfId="35004" xr:uid="{00000000-0005-0000-0000-0000258E0000}"/>
    <cellStyle name="Normal 2 3 6 2 4 3 10" xfId="35005" xr:uid="{00000000-0005-0000-0000-0000268E0000}"/>
    <cellStyle name="Normal 2 3 6 2 4 3 10 2" xfId="35006" xr:uid="{00000000-0005-0000-0000-0000278E0000}"/>
    <cellStyle name="Normal 2 3 6 2 4 3 11" xfId="35007" xr:uid="{00000000-0005-0000-0000-0000288E0000}"/>
    <cellStyle name="Normal 2 3 6 2 4 3 11 2" xfId="35008" xr:uid="{00000000-0005-0000-0000-0000298E0000}"/>
    <cellStyle name="Normal 2 3 6 2 4 3 12" xfId="35009" xr:uid="{00000000-0005-0000-0000-00002A8E0000}"/>
    <cellStyle name="Normal 2 3 6 2 4 3 12 2" xfId="35010" xr:uid="{00000000-0005-0000-0000-00002B8E0000}"/>
    <cellStyle name="Normal 2 3 6 2 4 3 13" xfId="35011" xr:uid="{00000000-0005-0000-0000-00002C8E0000}"/>
    <cellStyle name="Normal 2 3 6 2 4 3 13 2" xfId="35012" xr:uid="{00000000-0005-0000-0000-00002D8E0000}"/>
    <cellStyle name="Normal 2 3 6 2 4 3 14" xfId="35013" xr:uid="{00000000-0005-0000-0000-00002E8E0000}"/>
    <cellStyle name="Normal 2 3 6 2 4 3 14 2" xfId="35014" xr:uid="{00000000-0005-0000-0000-00002F8E0000}"/>
    <cellStyle name="Normal 2 3 6 2 4 3 15" xfId="35015" xr:uid="{00000000-0005-0000-0000-0000308E0000}"/>
    <cellStyle name="Normal 2 3 6 2 4 3 15 2" xfId="35016" xr:uid="{00000000-0005-0000-0000-0000318E0000}"/>
    <cellStyle name="Normal 2 3 6 2 4 3 16" xfId="35017" xr:uid="{00000000-0005-0000-0000-0000328E0000}"/>
    <cellStyle name="Normal 2 3 6 2 4 3 16 2" xfId="35018" xr:uid="{00000000-0005-0000-0000-0000338E0000}"/>
    <cellStyle name="Normal 2 3 6 2 4 3 17" xfId="35019" xr:uid="{00000000-0005-0000-0000-0000348E0000}"/>
    <cellStyle name="Normal 2 3 6 2 4 3 17 2" xfId="35020" xr:uid="{00000000-0005-0000-0000-0000358E0000}"/>
    <cellStyle name="Normal 2 3 6 2 4 3 18" xfId="35021" xr:uid="{00000000-0005-0000-0000-0000368E0000}"/>
    <cellStyle name="Normal 2 3 6 2 4 3 18 2" xfId="35022" xr:uid="{00000000-0005-0000-0000-0000378E0000}"/>
    <cellStyle name="Normal 2 3 6 2 4 3 19" xfId="35023" xr:uid="{00000000-0005-0000-0000-0000388E0000}"/>
    <cellStyle name="Normal 2 3 6 2 4 3 19 2" xfId="35024" xr:uid="{00000000-0005-0000-0000-0000398E0000}"/>
    <cellStyle name="Normal 2 3 6 2 4 3 2" xfId="35025" xr:uid="{00000000-0005-0000-0000-00003A8E0000}"/>
    <cellStyle name="Normal 2 3 6 2 4 3 2 2" xfId="35026" xr:uid="{00000000-0005-0000-0000-00003B8E0000}"/>
    <cellStyle name="Normal 2 3 6 2 4 3 20" xfId="35027" xr:uid="{00000000-0005-0000-0000-00003C8E0000}"/>
    <cellStyle name="Normal 2 3 6 2 4 3 20 2" xfId="35028" xr:uid="{00000000-0005-0000-0000-00003D8E0000}"/>
    <cellStyle name="Normal 2 3 6 2 4 3 21" xfId="35029" xr:uid="{00000000-0005-0000-0000-00003E8E0000}"/>
    <cellStyle name="Normal 2 3 6 2 4 3 21 2" xfId="35030" xr:uid="{00000000-0005-0000-0000-00003F8E0000}"/>
    <cellStyle name="Normal 2 3 6 2 4 3 22" xfId="35031" xr:uid="{00000000-0005-0000-0000-0000408E0000}"/>
    <cellStyle name="Normal 2 3 6 2 4 3 3" xfId="35032" xr:uid="{00000000-0005-0000-0000-0000418E0000}"/>
    <cellStyle name="Normal 2 3 6 2 4 3 3 2" xfId="35033" xr:uid="{00000000-0005-0000-0000-0000428E0000}"/>
    <cellStyle name="Normal 2 3 6 2 4 3 4" xfId="35034" xr:uid="{00000000-0005-0000-0000-0000438E0000}"/>
    <cellStyle name="Normal 2 3 6 2 4 3 4 2" xfId="35035" xr:uid="{00000000-0005-0000-0000-0000448E0000}"/>
    <cellStyle name="Normal 2 3 6 2 4 3 5" xfId="35036" xr:uid="{00000000-0005-0000-0000-0000458E0000}"/>
    <cellStyle name="Normal 2 3 6 2 4 3 5 2" xfId="35037" xr:uid="{00000000-0005-0000-0000-0000468E0000}"/>
    <cellStyle name="Normal 2 3 6 2 4 3 6" xfId="35038" xr:uid="{00000000-0005-0000-0000-0000478E0000}"/>
    <cellStyle name="Normal 2 3 6 2 4 3 6 2" xfId="35039" xr:uid="{00000000-0005-0000-0000-0000488E0000}"/>
    <cellStyle name="Normal 2 3 6 2 4 3 7" xfId="35040" xr:uid="{00000000-0005-0000-0000-0000498E0000}"/>
    <cellStyle name="Normal 2 3 6 2 4 3 7 2" xfId="35041" xr:uid="{00000000-0005-0000-0000-00004A8E0000}"/>
    <cellStyle name="Normal 2 3 6 2 4 3 8" xfId="35042" xr:uid="{00000000-0005-0000-0000-00004B8E0000}"/>
    <cellStyle name="Normal 2 3 6 2 4 3 8 2" xfId="35043" xr:uid="{00000000-0005-0000-0000-00004C8E0000}"/>
    <cellStyle name="Normal 2 3 6 2 4 3 9" xfId="35044" xr:uid="{00000000-0005-0000-0000-00004D8E0000}"/>
    <cellStyle name="Normal 2 3 6 2 4 3 9 2" xfId="35045" xr:uid="{00000000-0005-0000-0000-00004E8E0000}"/>
    <cellStyle name="Normal 2 3 6 2 4 4" xfId="35046" xr:uid="{00000000-0005-0000-0000-00004F8E0000}"/>
    <cellStyle name="Normal 2 3 6 2 4 4 2" xfId="35047" xr:uid="{00000000-0005-0000-0000-0000508E0000}"/>
    <cellStyle name="Normal 2 3 6 2 4 5" xfId="35048" xr:uid="{00000000-0005-0000-0000-0000518E0000}"/>
    <cellStyle name="Normal 2 3 6 2 4 5 2" xfId="35049" xr:uid="{00000000-0005-0000-0000-0000528E0000}"/>
    <cellStyle name="Normal 2 3 6 2 4 6" xfId="35050" xr:uid="{00000000-0005-0000-0000-0000538E0000}"/>
    <cellStyle name="Normal 2 3 6 2 4 6 2" xfId="35051" xr:uid="{00000000-0005-0000-0000-0000548E0000}"/>
    <cellStyle name="Normal 2 3 6 2 4 7" xfId="35052" xr:uid="{00000000-0005-0000-0000-0000558E0000}"/>
    <cellStyle name="Normal 2 3 6 2 4 7 2" xfId="35053" xr:uid="{00000000-0005-0000-0000-0000568E0000}"/>
    <cellStyle name="Normal 2 3 6 2 4 8" xfId="35054" xr:uid="{00000000-0005-0000-0000-0000578E0000}"/>
    <cellStyle name="Normal 2 3 6 2 4 8 2" xfId="35055" xr:uid="{00000000-0005-0000-0000-0000588E0000}"/>
    <cellStyle name="Normal 2 3 6 2 4 9" xfId="35056" xr:uid="{00000000-0005-0000-0000-0000598E0000}"/>
    <cellStyle name="Normal 2 3 6 2 4 9 2" xfId="35057" xr:uid="{00000000-0005-0000-0000-00005A8E0000}"/>
    <cellStyle name="Normal 2 3 6 2 5" xfId="35058" xr:uid="{00000000-0005-0000-0000-00005B8E0000}"/>
    <cellStyle name="Normal 2 3 6 2 5 10" xfId="35059" xr:uid="{00000000-0005-0000-0000-00005C8E0000}"/>
    <cellStyle name="Normal 2 3 6 2 5 10 2" xfId="35060" xr:uid="{00000000-0005-0000-0000-00005D8E0000}"/>
    <cellStyle name="Normal 2 3 6 2 5 11" xfId="35061" xr:uid="{00000000-0005-0000-0000-00005E8E0000}"/>
    <cellStyle name="Normal 2 3 6 2 5 11 2" xfId="35062" xr:uid="{00000000-0005-0000-0000-00005F8E0000}"/>
    <cellStyle name="Normal 2 3 6 2 5 12" xfId="35063" xr:uid="{00000000-0005-0000-0000-0000608E0000}"/>
    <cellStyle name="Normal 2 3 6 2 5 12 2" xfId="35064" xr:uid="{00000000-0005-0000-0000-0000618E0000}"/>
    <cellStyle name="Normal 2 3 6 2 5 13" xfId="35065" xr:uid="{00000000-0005-0000-0000-0000628E0000}"/>
    <cellStyle name="Normal 2 3 6 2 5 13 2" xfId="35066" xr:uid="{00000000-0005-0000-0000-0000638E0000}"/>
    <cellStyle name="Normal 2 3 6 2 5 14" xfId="35067" xr:uid="{00000000-0005-0000-0000-0000648E0000}"/>
    <cellStyle name="Normal 2 3 6 2 5 14 2" xfId="35068" xr:uid="{00000000-0005-0000-0000-0000658E0000}"/>
    <cellStyle name="Normal 2 3 6 2 5 15" xfId="35069" xr:uid="{00000000-0005-0000-0000-0000668E0000}"/>
    <cellStyle name="Normal 2 3 6 2 5 15 2" xfId="35070" xr:uid="{00000000-0005-0000-0000-0000678E0000}"/>
    <cellStyle name="Normal 2 3 6 2 5 16" xfId="35071" xr:uid="{00000000-0005-0000-0000-0000688E0000}"/>
    <cellStyle name="Normal 2 3 6 2 5 16 2" xfId="35072" xr:uid="{00000000-0005-0000-0000-0000698E0000}"/>
    <cellStyle name="Normal 2 3 6 2 5 17" xfId="35073" xr:uid="{00000000-0005-0000-0000-00006A8E0000}"/>
    <cellStyle name="Normal 2 3 6 2 5 17 2" xfId="35074" xr:uid="{00000000-0005-0000-0000-00006B8E0000}"/>
    <cellStyle name="Normal 2 3 6 2 5 18" xfId="35075" xr:uid="{00000000-0005-0000-0000-00006C8E0000}"/>
    <cellStyle name="Normal 2 3 6 2 5 18 2" xfId="35076" xr:uid="{00000000-0005-0000-0000-00006D8E0000}"/>
    <cellStyle name="Normal 2 3 6 2 5 19" xfId="35077" xr:uid="{00000000-0005-0000-0000-00006E8E0000}"/>
    <cellStyle name="Normal 2 3 6 2 5 19 2" xfId="35078" xr:uid="{00000000-0005-0000-0000-00006F8E0000}"/>
    <cellStyle name="Normal 2 3 6 2 5 2" xfId="35079" xr:uid="{00000000-0005-0000-0000-0000708E0000}"/>
    <cellStyle name="Normal 2 3 6 2 5 2 2" xfId="35080" xr:uid="{00000000-0005-0000-0000-0000718E0000}"/>
    <cellStyle name="Normal 2 3 6 2 5 20" xfId="35081" xr:uid="{00000000-0005-0000-0000-0000728E0000}"/>
    <cellStyle name="Normal 2 3 6 2 5 20 2" xfId="35082" xr:uid="{00000000-0005-0000-0000-0000738E0000}"/>
    <cellStyle name="Normal 2 3 6 2 5 21" xfId="35083" xr:uid="{00000000-0005-0000-0000-0000748E0000}"/>
    <cellStyle name="Normal 2 3 6 2 5 21 2" xfId="35084" xr:uid="{00000000-0005-0000-0000-0000758E0000}"/>
    <cellStyle name="Normal 2 3 6 2 5 22" xfId="35085" xr:uid="{00000000-0005-0000-0000-0000768E0000}"/>
    <cellStyle name="Normal 2 3 6 2 5 3" xfId="35086" xr:uid="{00000000-0005-0000-0000-0000778E0000}"/>
    <cellStyle name="Normal 2 3 6 2 5 3 2" xfId="35087" xr:uid="{00000000-0005-0000-0000-0000788E0000}"/>
    <cellStyle name="Normal 2 3 6 2 5 4" xfId="35088" xr:uid="{00000000-0005-0000-0000-0000798E0000}"/>
    <cellStyle name="Normal 2 3 6 2 5 4 2" xfId="35089" xr:uid="{00000000-0005-0000-0000-00007A8E0000}"/>
    <cellStyle name="Normal 2 3 6 2 5 5" xfId="35090" xr:uid="{00000000-0005-0000-0000-00007B8E0000}"/>
    <cellStyle name="Normal 2 3 6 2 5 5 2" xfId="35091" xr:uid="{00000000-0005-0000-0000-00007C8E0000}"/>
    <cellStyle name="Normal 2 3 6 2 5 6" xfId="35092" xr:uid="{00000000-0005-0000-0000-00007D8E0000}"/>
    <cellStyle name="Normal 2 3 6 2 5 6 2" xfId="35093" xr:uid="{00000000-0005-0000-0000-00007E8E0000}"/>
    <cellStyle name="Normal 2 3 6 2 5 7" xfId="35094" xr:uid="{00000000-0005-0000-0000-00007F8E0000}"/>
    <cellStyle name="Normal 2 3 6 2 5 7 2" xfId="35095" xr:uid="{00000000-0005-0000-0000-0000808E0000}"/>
    <cellStyle name="Normal 2 3 6 2 5 8" xfId="35096" xr:uid="{00000000-0005-0000-0000-0000818E0000}"/>
    <cellStyle name="Normal 2 3 6 2 5 8 2" xfId="35097" xr:uid="{00000000-0005-0000-0000-0000828E0000}"/>
    <cellStyle name="Normal 2 3 6 2 5 9" xfId="35098" xr:uid="{00000000-0005-0000-0000-0000838E0000}"/>
    <cellStyle name="Normal 2 3 6 2 5 9 2" xfId="35099" xr:uid="{00000000-0005-0000-0000-0000848E0000}"/>
    <cellStyle name="Normal 2 3 6 2 6" xfId="35100" xr:uid="{00000000-0005-0000-0000-0000858E0000}"/>
    <cellStyle name="Normal 2 3 6 2 6 10" xfId="35101" xr:uid="{00000000-0005-0000-0000-0000868E0000}"/>
    <cellStyle name="Normal 2 3 6 2 6 10 2" xfId="35102" xr:uid="{00000000-0005-0000-0000-0000878E0000}"/>
    <cellStyle name="Normal 2 3 6 2 6 11" xfId="35103" xr:uid="{00000000-0005-0000-0000-0000888E0000}"/>
    <cellStyle name="Normal 2 3 6 2 6 11 2" xfId="35104" xr:uid="{00000000-0005-0000-0000-0000898E0000}"/>
    <cellStyle name="Normal 2 3 6 2 6 12" xfId="35105" xr:uid="{00000000-0005-0000-0000-00008A8E0000}"/>
    <cellStyle name="Normal 2 3 6 2 6 12 2" xfId="35106" xr:uid="{00000000-0005-0000-0000-00008B8E0000}"/>
    <cellStyle name="Normal 2 3 6 2 6 13" xfId="35107" xr:uid="{00000000-0005-0000-0000-00008C8E0000}"/>
    <cellStyle name="Normal 2 3 6 2 6 13 2" xfId="35108" xr:uid="{00000000-0005-0000-0000-00008D8E0000}"/>
    <cellStyle name="Normal 2 3 6 2 6 14" xfId="35109" xr:uid="{00000000-0005-0000-0000-00008E8E0000}"/>
    <cellStyle name="Normal 2 3 6 2 6 14 2" xfId="35110" xr:uid="{00000000-0005-0000-0000-00008F8E0000}"/>
    <cellStyle name="Normal 2 3 6 2 6 15" xfId="35111" xr:uid="{00000000-0005-0000-0000-0000908E0000}"/>
    <cellStyle name="Normal 2 3 6 2 6 15 2" xfId="35112" xr:uid="{00000000-0005-0000-0000-0000918E0000}"/>
    <cellStyle name="Normal 2 3 6 2 6 16" xfId="35113" xr:uid="{00000000-0005-0000-0000-0000928E0000}"/>
    <cellStyle name="Normal 2 3 6 2 6 16 2" xfId="35114" xr:uid="{00000000-0005-0000-0000-0000938E0000}"/>
    <cellStyle name="Normal 2 3 6 2 6 17" xfId="35115" xr:uid="{00000000-0005-0000-0000-0000948E0000}"/>
    <cellStyle name="Normal 2 3 6 2 6 17 2" xfId="35116" xr:uid="{00000000-0005-0000-0000-0000958E0000}"/>
    <cellStyle name="Normal 2 3 6 2 6 18" xfId="35117" xr:uid="{00000000-0005-0000-0000-0000968E0000}"/>
    <cellStyle name="Normal 2 3 6 2 6 18 2" xfId="35118" xr:uid="{00000000-0005-0000-0000-0000978E0000}"/>
    <cellStyle name="Normal 2 3 6 2 6 19" xfId="35119" xr:uid="{00000000-0005-0000-0000-0000988E0000}"/>
    <cellStyle name="Normal 2 3 6 2 6 19 2" xfId="35120" xr:uid="{00000000-0005-0000-0000-0000998E0000}"/>
    <cellStyle name="Normal 2 3 6 2 6 2" xfId="35121" xr:uid="{00000000-0005-0000-0000-00009A8E0000}"/>
    <cellStyle name="Normal 2 3 6 2 6 2 2" xfId="35122" xr:uid="{00000000-0005-0000-0000-00009B8E0000}"/>
    <cellStyle name="Normal 2 3 6 2 6 20" xfId="35123" xr:uid="{00000000-0005-0000-0000-00009C8E0000}"/>
    <cellStyle name="Normal 2 3 6 2 6 20 2" xfId="35124" xr:uid="{00000000-0005-0000-0000-00009D8E0000}"/>
    <cellStyle name="Normal 2 3 6 2 6 21" xfId="35125" xr:uid="{00000000-0005-0000-0000-00009E8E0000}"/>
    <cellStyle name="Normal 2 3 6 2 6 21 2" xfId="35126" xr:uid="{00000000-0005-0000-0000-00009F8E0000}"/>
    <cellStyle name="Normal 2 3 6 2 6 22" xfId="35127" xr:uid="{00000000-0005-0000-0000-0000A08E0000}"/>
    <cellStyle name="Normal 2 3 6 2 6 3" xfId="35128" xr:uid="{00000000-0005-0000-0000-0000A18E0000}"/>
    <cellStyle name="Normal 2 3 6 2 6 3 2" xfId="35129" xr:uid="{00000000-0005-0000-0000-0000A28E0000}"/>
    <cellStyle name="Normal 2 3 6 2 6 4" xfId="35130" xr:uid="{00000000-0005-0000-0000-0000A38E0000}"/>
    <cellStyle name="Normal 2 3 6 2 6 4 2" xfId="35131" xr:uid="{00000000-0005-0000-0000-0000A48E0000}"/>
    <cellStyle name="Normal 2 3 6 2 6 5" xfId="35132" xr:uid="{00000000-0005-0000-0000-0000A58E0000}"/>
    <cellStyle name="Normal 2 3 6 2 6 5 2" xfId="35133" xr:uid="{00000000-0005-0000-0000-0000A68E0000}"/>
    <cellStyle name="Normal 2 3 6 2 6 6" xfId="35134" xr:uid="{00000000-0005-0000-0000-0000A78E0000}"/>
    <cellStyle name="Normal 2 3 6 2 6 6 2" xfId="35135" xr:uid="{00000000-0005-0000-0000-0000A88E0000}"/>
    <cellStyle name="Normal 2 3 6 2 6 7" xfId="35136" xr:uid="{00000000-0005-0000-0000-0000A98E0000}"/>
    <cellStyle name="Normal 2 3 6 2 6 7 2" xfId="35137" xr:uid="{00000000-0005-0000-0000-0000AA8E0000}"/>
    <cellStyle name="Normal 2 3 6 2 6 8" xfId="35138" xr:uid="{00000000-0005-0000-0000-0000AB8E0000}"/>
    <cellStyle name="Normal 2 3 6 2 6 8 2" xfId="35139" xr:uid="{00000000-0005-0000-0000-0000AC8E0000}"/>
    <cellStyle name="Normal 2 3 6 2 6 9" xfId="35140" xr:uid="{00000000-0005-0000-0000-0000AD8E0000}"/>
    <cellStyle name="Normal 2 3 6 2 6 9 2" xfId="35141" xr:uid="{00000000-0005-0000-0000-0000AE8E0000}"/>
    <cellStyle name="Normal 2 3 6 2 7" xfId="35142" xr:uid="{00000000-0005-0000-0000-0000AF8E0000}"/>
    <cellStyle name="Normal 2 3 6 2 7 2" xfId="35143" xr:uid="{00000000-0005-0000-0000-0000B08E0000}"/>
    <cellStyle name="Normal 2 3 6 2 8" xfId="35144" xr:uid="{00000000-0005-0000-0000-0000B18E0000}"/>
    <cellStyle name="Normal 2 3 6 2 8 2" xfId="35145" xr:uid="{00000000-0005-0000-0000-0000B28E0000}"/>
    <cellStyle name="Normal 2 3 6 2 9" xfId="35146" xr:uid="{00000000-0005-0000-0000-0000B38E0000}"/>
    <cellStyle name="Normal 2 3 6 2 9 2" xfId="35147" xr:uid="{00000000-0005-0000-0000-0000B48E0000}"/>
    <cellStyle name="Normal 2 3 6 20" xfId="35148" xr:uid="{00000000-0005-0000-0000-0000B58E0000}"/>
    <cellStyle name="Normal 2 3 6 20 2" xfId="35149" xr:uid="{00000000-0005-0000-0000-0000B68E0000}"/>
    <cellStyle name="Normal 2 3 6 21" xfId="35150" xr:uid="{00000000-0005-0000-0000-0000B78E0000}"/>
    <cellStyle name="Normal 2 3 6 21 2" xfId="35151" xr:uid="{00000000-0005-0000-0000-0000B88E0000}"/>
    <cellStyle name="Normal 2 3 6 22" xfId="35152" xr:uid="{00000000-0005-0000-0000-0000B98E0000}"/>
    <cellStyle name="Normal 2 3 6 22 2" xfId="35153" xr:uid="{00000000-0005-0000-0000-0000BA8E0000}"/>
    <cellStyle name="Normal 2 3 6 23" xfId="35154" xr:uid="{00000000-0005-0000-0000-0000BB8E0000}"/>
    <cellStyle name="Normal 2 3 6 23 2" xfId="35155" xr:uid="{00000000-0005-0000-0000-0000BC8E0000}"/>
    <cellStyle name="Normal 2 3 6 24" xfId="35156" xr:uid="{00000000-0005-0000-0000-0000BD8E0000}"/>
    <cellStyle name="Normal 2 3 6 24 2" xfId="35157" xr:uid="{00000000-0005-0000-0000-0000BE8E0000}"/>
    <cellStyle name="Normal 2 3 6 25" xfId="35158" xr:uid="{00000000-0005-0000-0000-0000BF8E0000}"/>
    <cellStyle name="Normal 2 3 6 25 2" xfId="35159" xr:uid="{00000000-0005-0000-0000-0000C08E0000}"/>
    <cellStyle name="Normal 2 3 6 26" xfId="35160" xr:uid="{00000000-0005-0000-0000-0000C18E0000}"/>
    <cellStyle name="Normal 2 3 6 26 2" xfId="35161" xr:uid="{00000000-0005-0000-0000-0000C28E0000}"/>
    <cellStyle name="Normal 2 3 6 27" xfId="35162" xr:uid="{00000000-0005-0000-0000-0000C38E0000}"/>
    <cellStyle name="Normal 2 3 6 27 2" xfId="35163" xr:uid="{00000000-0005-0000-0000-0000C48E0000}"/>
    <cellStyle name="Normal 2 3 6 28" xfId="35164" xr:uid="{00000000-0005-0000-0000-0000C58E0000}"/>
    <cellStyle name="Normal 2 3 6 3" xfId="35165" xr:uid="{00000000-0005-0000-0000-0000C68E0000}"/>
    <cellStyle name="Normal 2 3 6 3 10" xfId="35166" xr:uid="{00000000-0005-0000-0000-0000C78E0000}"/>
    <cellStyle name="Normal 2 3 6 3 10 2" xfId="35167" xr:uid="{00000000-0005-0000-0000-0000C88E0000}"/>
    <cellStyle name="Normal 2 3 6 3 11" xfId="35168" xr:uid="{00000000-0005-0000-0000-0000C98E0000}"/>
    <cellStyle name="Normal 2 3 6 3 11 2" xfId="35169" xr:uid="{00000000-0005-0000-0000-0000CA8E0000}"/>
    <cellStyle name="Normal 2 3 6 3 12" xfId="35170" xr:uid="{00000000-0005-0000-0000-0000CB8E0000}"/>
    <cellStyle name="Normal 2 3 6 3 12 2" xfId="35171" xr:uid="{00000000-0005-0000-0000-0000CC8E0000}"/>
    <cellStyle name="Normal 2 3 6 3 13" xfId="35172" xr:uid="{00000000-0005-0000-0000-0000CD8E0000}"/>
    <cellStyle name="Normal 2 3 6 3 13 2" xfId="35173" xr:uid="{00000000-0005-0000-0000-0000CE8E0000}"/>
    <cellStyle name="Normal 2 3 6 3 14" xfId="35174" xr:uid="{00000000-0005-0000-0000-0000CF8E0000}"/>
    <cellStyle name="Normal 2 3 6 3 14 2" xfId="35175" xr:uid="{00000000-0005-0000-0000-0000D08E0000}"/>
    <cellStyle name="Normal 2 3 6 3 15" xfId="35176" xr:uid="{00000000-0005-0000-0000-0000D18E0000}"/>
    <cellStyle name="Normal 2 3 6 3 15 2" xfId="35177" xr:uid="{00000000-0005-0000-0000-0000D28E0000}"/>
    <cellStyle name="Normal 2 3 6 3 16" xfId="35178" xr:uid="{00000000-0005-0000-0000-0000D38E0000}"/>
    <cellStyle name="Normal 2 3 6 3 16 2" xfId="35179" xr:uid="{00000000-0005-0000-0000-0000D48E0000}"/>
    <cellStyle name="Normal 2 3 6 3 17" xfId="35180" xr:uid="{00000000-0005-0000-0000-0000D58E0000}"/>
    <cellStyle name="Normal 2 3 6 3 17 2" xfId="35181" xr:uid="{00000000-0005-0000-0000-0000D68E0000}"/>
    <cellStyle name="Normal 2 3 6 3 18" xfId="35182" xr:uid="{00000000-0005-0000-0000-0000D78E0000}"/>
    <cellStyle name="Normal 2 3 6 3 18 2" xfId="35183" xr:uid="{00000000-0005-0000-0000-0000D88E0000}"/>
    <cellStyle name="Normal 2 3 6 3 19" xfId="35184" xr:uid="{00000000-0005-0000-0000-0000D98E0000}"/>
    <cellStyle name="Normal 2 3 6 3 19 2" xfId="35185" xr:uid="{00000000-0005-0000-0000-0000DA8E0000}"/>
    <cellStyle name="Normal 2 3 6 3 2" xfId="35186" xr:uid="{00000000-0005-0000-0000-0000DB8E0000}"/>
    <cellStyle name="Normal 2 3 6 3 2 10" xfId="35187" xr:uid="{00000000-0005-0000-0000-0000DC8E0000}"/>
    <cellStyle name="Normal 2 3 6 3 2 10 2" xfId="35188" xr:uid="{00000000-0005-0000-0000-0000DD8E0000}"/>
    <cellStyle name="Normal 2 3 6 3 2 11" xfId="35189" xr:uid="{00000000-0005-0000-0000-0000DE8E0000}"/>
    <cellStyle name="Normal 2 3 6 3 2 11 2" xfId="35190" xr:uid="{00000000-0005-0000-0000-0000DF8E0000}"/>
    <cellStyle name="Normal 2 3 6 3 2 12" xfId="35191" xr:uid="{00000000-0005-0000-0000-0000E08E0000}"/>
    <cellStyle name="Normal 2 3 6 3 2 12 2" xfId="35192" xr:uid="{00000000-0005-0000-0000-0000E18E0000}"/>
    <cellStyle name="Normal 2 3 6 3 2 13" xfId="35193" xr:uid="{00000000-0005-0000-0000-0000E28E0000}"/>
    <cellStyle name="Normal 2 3 6 3 2 13 2" xfId="35194" xr:uid="{00000000-0005-0000-0000-0000E38E0000}"/>
    <cellStyle name="Normal 2 3 6 3 2 14" xfId="35195" xr:uid="{00000000-0005-0000-0000-0000E48E0000}"/>
    <cellStyle name="Normal 2 3 6 3 2 14 2" xfId="35196" xr:uid="{00000000-0005-0000-0000-0000E58E0000}"/>
    <cellStyle name="Normal 2 3 6 3 2 15" xfId="35197" xr:uid="{00000000-0005-0000-0000-0000E68E0000}"/>
    <cellStyle name="Normal 2 3 6 3 2 15 2" xfId="35198" xr:uid="{00000000-0005-0000-0000-0000E78E0000}"/>
    <cellStyle name="Normal 2 3 6 3 2 16" xfId="35199" xr:uid="{00000000-0005-0000-0000-0000E88E0000}"/>
    <cellStyle name="Normal 2 3 6 3 2 16 2" xfId="35200" xr:uid="{00000000-0005-0000-0000-0000E98E0000}"/>
    <cellStyle name="Normal 2 3 6 3 2 17" xfId="35201" xr:uid="{00000000-0005-0000-0000-0000EA8E0000}"/>
    <cellStyle name="Normal 2 3 6 3 2 17 2" xfId="35202" xr:uid="{00000000-0005-0000-0000-0000EB8E0000}"/>
    <cellStyle name="Normal 2 3 6 3 2 18" xfId="35203" xr:uid="{00000000-0005-0000-0000-0000EC8E0000}"/>
    <cellStyle name="Normal 2 3 6 3 2 18 2" xfId="35204" xr:uid="{00000000-0005-0000-0000-0000ED8E0000}"/>
    <cellStyle name="Normal 2 3 6 3 2 19" xfId="35205" xr:uid="{00000000-0005-0000-0000-0000EE8E0000}"/>
    <cellStyle name="Normal 2 3 6 3 2 19 2" xfId="35206" xr:uid="{00000000-0005-0000-0000-0000EF8E0000}"/>
    <cellStyle name="Normal 2 3 6 3 2 2" xfId="35207" xr:uid="{00000000-0005-0000-0000-0000F08E0000}"/>
    <cellStyle name="Normal 2 3 6 3 2 2 2" xfId="35208" xr:uid="{00000000-0005-0000-0000-0000F18E0000}"/>
    <cellStyle name="Normal 2 3 6 3 2 20" xfId="35209" xr:uid="{00000000-0005-0000-0000-0000F28E0000}"/>
    <cellStyle name="Normal 2 3 6 3 2 20 2" xfId="35210" xr:uid="{00000000-0005-0000-0000-0000F38E0000}"/>
    <cellStyle name="Normal 2 3 6 3 2 21" xfId="35211" xr:uid="{00000000-0005-0000-0000-0000F48E0000}"/>
    <cellStyle name="Normal 2 3 6 3 2 21 2" xfId="35212" xr:uid="{00000000-0005-0000-0000-0000F58E0000}"/>
    <cellStyle name="Normal 2 3 6 3 2 22" xfId="35213" xr:uid="{00000000-0005-0000-0000-0000F68E0000}"/>
    <cellStyle name="Normal 2 3 6 3 2 3" xfId="35214" xr:uid="{00000000-0005-0000-0000-0000F78E0000}"/>
    <cellStyle name="Normal 2 3 6 3 2 3 2" xfId="35215" xr:uid="{00000000-0005-0000-0000-0000F88E0000}"/>
    <cellStyle name="Normal 2 3 6 3 2 4" xfId="35216" xr:uid="{00000000-0005-0000-0000-0000F98E0000}"/>
    <cellStyle name="Normal 2 3 6 3 2 4 2" xfId="35217" xr:uid="{00000000-0005-0000-0000-0000FA8E0000}"/>
    <cellStyle name="Normal 2 3 6 3 2 5" xfId="35218" xr:uid="{00000000-0005-0000-0000-0000FB8E0000}"/>
    <cellStyle name="Normal 2 3 6 3 2 5 2" xfId="35219" xr:uid="{00000000-0005-0000-0000-0000FC8E0000}"/>
    <cellStyle name="Normal 2 3 6 3 2 6" xfId="35220" xr:uid="{00000000-0005-0000-0000-0000FD8E0000}"/>
    <cellStyle name="Normal 2 3 6 3 2 6 2" xfId="35221" xr:uid="{00000000-0005-0000-0000-0000FE8E0000}"/>
    <cellStyle name="Normal 2 3 6 3 2 7" xfId="35222" xr:uid="{00000000-0005-0000-0000-0000FF8E0000}"/>
    <cellStyle name="Normal 2 3 6 3 2 7 2" xfId="35223" xr:uid="{00000000-0005-0000-0000-0000008F0000}"/>
    <cellStyle name="Normal 2 3 6 3 2 8" xfId="35224" xr:uid="{00000000-0005-0000-0000-0000018F0000}"/>
    <cellStyle name="Normal 2 3 6 3 2 8 2" xfId="35225" xr:uid="{00000000-0005-0000-0000-0000028F0000}"/>
    <cellStyle name="Normal 2 3 6 3 2 9" xfId="35226" xr:uid="{00000000-0005-0000-0000-0000038F0000}"/>
    <cellStyle name="Normal 2 3 6 3 2 9 2" xfId="35227" xr:uid="{00000000-0005-0000-0000-0000048F0000}"/>
    <cellStyle name="Normal 2 3 6 3 20" xfId="35228" xr:uid="{00000000-0005-0000-0000-0000058F0000}"/>
    <cellStyle name="Normal 2 3 6 3 20 2" xfId="35229" xr:uid="{00000000-0005-0000-0000-0000068F0000}"/>
    <cellStyle name="Normal 2 3 6 3 21" xfId="35230" xr:uid="{00000000-0005-0000-0000-0000078F0000}"/>
    <cellStyle name="Normal 2 3 6 3 21 2" xfId="35231" xr:uid="{00000000-0005-0000-0000-0000088F0000}"/>
    <cellStyle name="Normal 2 3 6 3 22" xfId="35232" xr:uid="{00000000-0005-0000-0000-0000098F0000}"/>
    <cellStyle name="Normal 2 3 6 3 22 2" xfId="35233" xr:uid="{00000000-0005-0000-0000-00000A8F0000}"/>
    <cellStyle name="Normal 2 3 6 3 23" xfId="35234" xr:uid="{00000000-0005-0000-0000-00000B8F0000}"/>
    <cellStyle name="Normal 2 3 6 3 23 2" xfId="35235" xr:uid="{00000000-0005-0000-0000-00000C8F0000}"/>
    <cellStyle name="Normal 2 3 6 3 24" xfId="35236" xr:uid="{00000000-0005-0000-0000-00000D8F0000}"/>
    <cellStyle name="Normal 2 3 6 3 3" xfId="35237" xr:uid="{00000000-0005-0000-0000-00000E8F0000}"/>
    <cellStyle name="Normal 2 3 6 3 3 10" xfId="35238" xr:uid="{00000000-0005-0000-0000-00000F8F0000}"/>
    <cellStyle name="Normal 2 3 6 3 3 10 2" xfId="35239" xr:uid="{00000000-0005-0000-0000-0000108F0000}"/>
    <cellStyle name="Normal 2 3 6 3 3 11" xfId="35240" xr:uid="{00000000-0005-0000-0000-0000118F0000}"/>
    <cellStyle name="Normal 2 3 6 3 3 11 2" xfId="35241" xr:uid="{00000000-0005-0000-0000-0000128F0000}"/>
    <cellStyle name="Normal 2 3 6 3 3 12" xfId="35242" xr:uid="{00000000-0005-0000-0000-0000138F0000}"/>
    <cellStyle name="Normal 2 3 6 3 3 12 2" xfId="35243" xr:uid="{00000000-0005-0000-0000-0000148F0000}"/>
    <cellStyle name="Normal 2 3 6 3 3 13" xfId="35244" xr:uid="{00000000-0005-0000-0000-0000158F0000}"/>
    <cellStyle name="Normal 2 3 6 3 3 13 2" xfId="35245" xr:uid="{00000000-0005-0000-0000-0000168F0000}"/>
    <cellStyle name="Normal 2 3 6 3 3 14" xfId="35246" xr:uid="{00000000-0005-0000-0000-0000178F0000}"/>
    <cellStyle name="Normal 2 3 6 3 3 14 2" xfId="35247" xr:uid="{00000000-0005-0000-0000-0000188F0000}"/>
    <cellStyle name="Normal 2 3 6 3 3 15" xfId="35248" xr:uid="{00000000-0005-0000-0000-0000198F0000}"/>
    <cellStyle name="Normal 2 3 6 3 3 15 2" xfId="35249" xr:uid="{00000000-0005-0000-0000-00001A8F0000}"/>
    <cellStyle name="Normal 2 3 6 3 3 16" xfId="35250" xr:uid="{00000000-0005-0000-0000-00001B8F0000}"/>
    <cellStyle name="Normal 2 3 6 3 3 16 2" xfId="35251" xr:uid="{00000000-0005-0000-0000-00001C8F0000}"/>
    <cellStyle name="Normal 2 3 6 3 3 17" xfId="35252" xr:uid="{00000000-0005-0000-0000-00001D8F0000}"/>
    <cellStyle name="Normal 2 3 6 3 3 17 2" xfId="35253" xr:uid="{00000000-0005-0000-0000-00001E8F0000}"/>
    <cellStyle name="Normal 2 3 6 3 3 18" xfId="35254" xr:uid="{00000000-0005-0000-0000-00001F8F0000}"/>
    <cellStyle name="Normal 2 3 6 3 3 18 2" xfId="35255" xr:uid="{00000000-0005-0000-0000-0000208F0000}"/>
    <cellStyle name="Normal 2 3 6 3 3 19" xfId="35256" xr:uid="{00000000-0005-0000-0000-0000218F0000}"/>
    <cellStyle name="Normal 2 3 6 3 3 19 2" xfId="35257" xr:uid="{00000000-0005-0000-0000-0000228F0000}"/>
    <cellStyle name="Normal 2 3 6 3 3 2" xfId="35258" xr:uid="{00000000-0005-0000-0000-0000238F0000}"/>
    <cellStyle name="Normal 2 3 6 3 3 2 2" xfId="35259" xr:uid="{00000000-0005-0000-0000-0000248F0000}"/>
    <cellStyle name="Normal 2 3 6 3 3 20" xfId="35260" xr:uid="{00000000-0005-0000-0000-0000258F0000}"/>
    <cellStyle name="Normal 2 3 6 3 3 20 2" xfId="35261" xr:uid="{00000000-0005-0000-0000-0000268F0000}"/>
    <cellStyle name="Normal 2 3 6 3 3 21" xfId="35262" xr:uid="{00000000-0005-0000-0000-0000278F0000}"/>
    <cellStyle name="Normal 2 3 6 3 3 21 2" xfId="35263" xr:uid="{00000000-0005-0000-0000-0000288F0000}"/>
    <cellStyle name="Normal 2 3 6 3 3 22" xfId="35264" xr:uid="{00000000-0005-0000-0000-0000298F0000}"/>
    <cellStyle name="Normal 2 3 6 3 3 3" xfId="35265" xr:uid="{00000000-0005-0000-0000-00002A8F0000}"/>
    <cellStyle name="Normal 2 3 6 3 3 3 2" xfId="35266" xr:uid="{00000000-0005-0000-0000-00002B8F0000}"/>
    <cellStyle name="Normal 2 3 6 3 3 4" xfId="35267" xr:uid="{00000000-0005-0000-0000-00002C8F0000}"/>
    <cellStyle name="Normal 2 3 6 3 3 4 2" xfId="35268" xr:uid="{00000000-0005-0000-0000-00002D8F0000}"/>
    <cellStyle name="Normal 2 3 6 3 3 5" xfId="35269" xr:uid="{00000000-0005-0000-0000-00002E8F0000}"/>
    <cellStyle name="Normal 2 3 6 3 3 5 2" xfId="35270" xr:uid="{00000000-0005-0000-0000-00002F8F0000}"/>
    <cellStyle name="Normal 2 3 6 3 3 6" xfId="35271" xr:uid="{00000000-0005-0000-0000-0000308F0000}"/>
    <cellStyle name="Normal 2 3 6 3 3 6 2" xfId="35272" xr:uid="{00000000-0005-0000-0000-0000318F0000}"/>
    <cellStyle name="Normal 2 3 6 3 3 7" xfId="35273" xr:uid="{00000000-0005-0000-0000-0000328F0000}"/>
    <cellStyle name="Normal 2 3 6 3 3 7 2" xfId="35274" xr:uid="{00000000-0005-0000-0000-0000338F0000}"/>
    <cellStyle name="Normal 2 3 6 3 3 8" xfId="35275" xr:uid="{00000000-0005-0000-0000-0000348F0000}"/>
    <cellStyle name="Normal 2 3 6 3 3 8 2" xfId="35276" xr:uid="{00000000-0005-0000-0000-0000358F0000}"/>
    <cellStyle name="Normal 2 3 6 3 3 9" xfId="35277" xr:uid="{00000000-0005-0000-0000-0000368F0000}"/>
    <cellStyle name="Normal 2 3 6 3 3 9 2" xfId="35278" xr:uid="{00000000-0005-0000-0000-0000378F0000}"/>
    <cellStyle name="Normal 2 3 6 3 4" xfId="35279" xr:uid="{00000000-0005-0000-0000-0000388F0000}"/>
    <cellStyle name="Normal 2 3 6 3 4 2" xfId="35280" xr:uid="{00000000-0005-0000-0000-0000398F0000}"/>
    <cellStyle name="Normal 2 3 6 3 5" xfId="35281" xr:uid="{00000000-0005-0000-0000-00003A8F0000}"/>
    <cellStyle name="Normal 2 3 6 3 5 2" xfId="35282" xr:uid="{00000000-0005-0000-0000-00003B8F0000}"/>
    <cellStyle name="Normal 2 3 6 3 6" xfId="35283" xr:uid="{00000000-0005-0000-0000-00003C8F0000}"/>
    <cellStyle name="Normal 2 3 6 3 6 2" xfId="35284" xr:uid="{00000000-0005-0000-0000-00003D8F0000}"/>
    <cellStyle name="Normal 2 3 6 3 7" xfId="35285" xr:uid="{00000000-0005-0000-0000-00003E8F0000}"/>
    <cellStyle name="Normal 2 3 6 3 7 2" xfId="35286" xr:uid="{00000000-0005-0000-0000-00003F8F0000}"/>
    <cellStyle name="Normal 2 3 6 3 8" xfId="35287" xr:uid="{00000000-0005-0000-0000-0000408F0000}"/>
    <cellStyle name="Normal 2 3 6 3 8 2" xfId="35288" xr:uid="{00000000-0005-0000-0000-0000418F0000}"/>
    <cellStyle name="Normal 2 3 6 3 9" xfId="35289" xr:uid="{00000000-0005-0000-0000-0000428F0000}"/>
    <cellStyle name="Normal 2 3 6 3 9 2" xfId="35290" xr:uid="{00000000-0005-0000-0000-0000438F0000}"/>
    <cellStyle name="Normal 2 3 6 4" xfId="35291" xr:uid="{00000000-0005-0000-0000-0000448F0000}"/>
    <cellStyle name="Normal 2 3 6 4 10" xfId="35292" xr:uid="{00000000-0005-0000-0000-0000458F0000}"/>
    <cellStyle name="Normal 2 3 6 4 10 2" xfId="35293" xr:uid="{00000000-0005-0000-0000-0000468F0000}"/>
    <cellStyle name="Normal 2 3 6 4 11" xfId="35294" xr:uid="{00000000-0005-0000-0000-0000478F0000}"/>
    <cellStyle name="Normal 2 3 6 4 11 2" xfId="35295" xr:uid="{00000000-0005-0000-0000-0000488F0000}"/>
    <cellStyle name="Normal 2 3 6 4 12" xfId="35296" xr:uid="{00000000-0005-0000-0000-0000498F0000}"/>
    <cellStyle name="Normal 2 3 6 4 12 2" xfId="35297" xr:uid="{00000000-0005-0000-0000-00004A8F0000}"/>
    <cellStyle name="Normal 2 3 6 4 13" xfId="35298" xr:uid="{00000000-0005-0000-0000-00004B8F0000}"/>
    <cellStyle name="Normal 2 3 6 4 13 2" xfId="35299" xr:uid="{00000000-0005-0000-0000-00004C8F0000}"/>
    <cellStyle name="Normal 2 3 6 4 14" xfId="35300" xr:uid="{00000000-0005-0000-0000-00004D8F0000}"/>
    <cellStyle name="Normal 2 3 6 4 14 2" xfId="35301" xr:uid="{00000000-0005-0000-0000-00004E8F0000}"/>
    <cellStyle name="Normal 2 3 6 4 15" xfId="35302" xr:uid="{00000000-0005-0000-0000-00004F8F0000}"/>
    <cellStyle name="Normal 2 3 6 4 15 2" xfId="35303" xr:uid="{00000000-0005-0000-0000-0000508F0000}"/>
    <cellStyle name="Normal 2 3 6 4 16" xfId="35304" xr:uid="{00000000-0005-0000-0000-0000518F0000}"/>
    <cellStyle name="Normal 2 3 6 4 16 2" xfId="35305" xr:uid="{00000000-0005-0000-0000-0000528F0000}"/>
    <cellStyle name="Normal 2 3 6 4 17" xfId="35306" xr:uid="{00000000-0005-0000-0000-0000538F0000}"/>
    <cellStyle name="Normal 2 3 6 4 17 2" xfId="35307" xr:uid="{00000000-0005-0000-0000-0000548F0000}"/>
    <cellStyle name="Normal 2 3 6 4 18" xfId="35308" xr:uid="{00000000-0005-0000-0000-0000558F0000}"/>
    <cellStyle name="Normal 2 3 6 4 18 2" xfId="35309" xr:uid="{00000000-0005-0000-0000-0000568F0000}"/>
    <cellStyle name="Normal 2 3 6 4 19" xfId="35310" xr:uid="{00000000-0005-0000-0000-0000578F0000}"/>
    <cellStyle name="Normal 2 3 6 4 19 2" xfId="35311" xr:uid="{00000000-0005-0000-0000-0000588F0000}"/>
    <cellStyle name="Normal 2 3 6 4 2" xfId="35312" xr:uid="{00000000-0005-0000-0000-0000598F0000}"/>
    <cellStyle name="Normal 2 3 6 4 2 10" xfId="35313" xr:uid="{00000000-0005-0000-0000-00005A8F0000}"/>
    <cellStyle name="Normal 2 3 6 4 2 10 2" xfId="35314" xr:uid="{00000000-0005-0000-0000-00005B8F0000}"/>
    <cellStyle name="Normal 2 3 6 4 2 11" xfId="35315" xr:uid="{00000000-0005-0000-0000-00005C8F0000}"/>
    <cellStyle name="Normal 2 3 6 4 2 11 2" xfId="35316" xr:uid="{00000000-0005-0000-0000-00005D8F0000}"/>
    <cellStyle name="Normal 2 3 6 4 2 12" xfId="35317" xr:uid="{00000000-0005-0000-0000-00005E8F0000}"/>
    <cellStyle name="Normal 2 3 6 4 2 12 2" xfId="35318" xr:uid="{00000000-0005-0000-0000-00005F8F0000}"/>
    <cellStyle name="Normal 2 3 6 4 2 13" xfId="35319" xr:uid="{00000000-0005-0000-0000-0000608F0000}"/>
    <cellStyle name="Normal 2 3 6 4 2 13 2" xfId="35320" xr:uid="{00000000-0005-0000-0000-0000618F0000}"/>
    <cellStyle name="Normal 2 3 6 4 2 14" xfId="35321" xr:uid="{00000000-0005-0000-0000-0000628F0000}"/>
    <cellStyle name="Normal 2 3 6 4 2 14 2" xfId="35322" xr:uid="{00000000-0005-0000-0000-0000638F0000}"/>
    <cellStyle name="Normal 2 3 6 4 2 15" xfId="35323" xr:uid="{00000000-0005-0000-0000-0000648F0000}"/>
    <cellStyle name="Normal 2 3 6 4 2 15 2" xfId="35324" xr:uid="{00000000-0005-0000-0000-0000658F0000}"/>
    <cellStyle name="Normal 2 3 6 4 2 16" xfId="35325" xr:uid="{00000000-0005-0000-0000-0000668F0000}"/>
    <cellStyle name="Normal 2 3 6 4 2 16 2" xfId="35326" xr:uid="{00000000-0005-0000-0000-0000678F0000}"/>
    <cellStyle name="Normal 2 3 6 4 2 17" xfId="35327" xr:uid="{00000000-0005-0000-0000-0000688F0000}"/>
    <cellStyle name="Normal 2 3 6 4 2 17 2" xfId="35328" xr:uid="{00000000-0005-0000-0000-0000698F0000}"/>
    <cellStyle name="Normal 2 3 6 4 2 18" xfId="35329" xr:uid="{00000000-0005-0000-0000-00006A8F0000}"/>
    <cellStyle name="Normal 2 3 6 4 2 18 2" xfId="35330" xr:uid="{00000000-0005-0000-0000-00006B8F0000}"/>
    <cellStyle name="Normal 2 3 6 4 2 19" xfId="35331" xr:uid="{00000000-0005-0000-0000-00006C8F0000}"/>
    <cellStyle name="Normal 2 3 6 4 2 19 2" xfId="35332" xr:uid="{00000000-0005-0000-0000-00006D8F0000}"/>
    <cellStyle name="Normal 2 3 6 4 2 2" xfId="35333" xr:uid="{00000000-0005-0000-0000-00006E8F0000}"/>
    <cellStyle name="Normal 2 3 6 4 2 2 2" xfId="35334" xr:uid="{00000000-0005-0000-0000-00006F8F0000}"/>
    <cellStyle name="Normal 2 3 6 4 2 20" xfId="35335" xr:uid="{00000000-0005-0000-0000-0000708F0000}"/>
    <cellStyle name="Normal 2 3 6 4 2 20 2" xfId="35336" xr:uid="{00000000-0005-0000-0000-0000718F0000}"/>
    <cellStyle name="Normal 2 3 6 4 2 21" xfId="35337" xr:uid="{00000000-0005-0000-0000-0000728F0000}"/>
    <cellStyle name="Normal 2 3 6 4 2 21 2" xfId="35338" xr:uid="{00000000-0005-0000-0000-0000738F0000}"/>
    <cellStyle name="Normal 2 3 6 4 2 22" xfId="35339" xr:uid="{00000000-0005-0000-0000-0000748F0000}"/>
    <cellStyle name="Normal 2 3 6 4 2 3" xfId="35340" xr:uid="{00000000-0005-0000-0000-0000758F0000}"/>
    <cellStyle name="Normal 2 3 6 4 2 3 2" xfId="35341" xr:uid="{00000000-0005-0000-0000-0000768F0000}"/>
    <cellStyle name="Normal 2 3 6 4 2 4" xfId="35342" xr:uid="{00000000-0005-0000-0000-0000778F0000}"/>
    <cellStyle name="Normal 2 3 6 4 2 4 2" xfId="35343" xr:uid="{00000000-0005-0000-0000-0000788F0000}"/>
    <cellStyle name="Normal 2 3 6 4 2 5" xfId="35344" xr:uid="{00000000-0005-0000-0000-0000798F0000}"/>
    <cellStyle name="Normal 2 3 6 4 2 5 2" xfId="35345" xr:uid="{00000000-0005-0000-0000-00007A8F0000}"/>
    <cellStyle name="Normal 2 3 6 4 2 6" xfId="35346" xr:uid="{00000000-0005-0000-0000-00007B8F0000}"/>
    <cellStyle name="Normal 2 3 6 4 2 6 2" xfId="35347" xr:uid="{00000000-0005-0000-0000-00007C8F0000}"/>
    <cellStyle name="Normal 2 3 6 4 2 7" xfId="35348" xr:uid="{00000000-0005-0000-0000-00007D8F0000}"/>
    <cellStyle name="Normal 2 3 6 4 2 7 2" xfId="35349" xr:uid="{00000000-0005-0000-0000-00007E8F0000}"/>
    <cellStyle name="Normal 2 3 6 4 2 8" xfId="35350" xr:uid="{00000000-0005-0000-0000-00007F8F0000}"/>
    <cellStyle name="Normal 2 3 6 4 2 8 2" xfId="35351" xr:uid="{00000000-0005-0000-0000-0000808F0000}"/>
    <cellStyle name="Normal 2 3 6 4 2 9" xfId="35352" xr:uid="{00000000-0005-0000-0000-0000818F0000}"/>
    <cellStyle name="Normal 2 3 6 4 2 9 2" xfId="35353" xr:uid="{00000000-0005-0000-0000-0000828F0000}"/>
    <cellStyle name="Normal 2 3 6 4 20" xfId="35354" xr:uid="{00000000-0005-0000-0000-0000838F0000}"/>
    <cellStyle name="Normal 2 3 6 4 20 2" xfId="35355" xr:uid="{00000000-0005-0000-0000-0000848F0000}"/>
    <cellStyle name="Normal 2 3 6 4 21" xfId="35356" xr:uid="{00000000-0005-0000-0000-0000858F0000}"/>
    <cellStyle name="Normal 2 3 6 4 21 2" xfId="35357" xr:uid="{00000000-0005-0000-0000-0000868F0000}"/>
    <cellStyle name="Normal 2 3 6 4 22" xfId="35358" xr:uid="{00000000-0005-0000-0000-0000878F0000}"/>
    <cellStyle name="Normal 2 3 6 4 22 2" xfId="35359" xr:uid="{00000000-0005-0000-0000-0000888F0000}"/>
    <cellStyle name="Normal 2 3 6 4 23" xfId="35360" xr:uid="{00000000-0005-0000-0000-0000898F0000}"/>
    <cellStyle name="Normal 2 3 6 4 23 2" xfId="35361" xr:uid="{00000000-0005-0000-0000-00008A8F0000}"/>
    <cellStyle name="Normal 2 3 6 4 24" xfId="35362" xr:uid="{00000000-0005-0000-0000-00008B8F0000}"/>
    <cellStyle name="Normal 2 3 6 4 3" xfId="35363" xr:uid="{00000000-0005-0000-0000-00008C8F0000}"/>
    <cellStyle name="Normal 2 3 6 4 3 10" xfId="35364" xr:uid="{00000000-0005-0000-0000-00008D8F0000}"/>
    <cellStyle name="Normal 2 3 6 4 3 10 2" xfId="35365" xr:uid="{00000000-0005-0000-0000-00008E8F0000}"/>
    <cellStyle name="Normal 2 3 6 4 3 11" xfId="35366" xr:uid="{00000000-0005-0000-0000-00008F8F0000}"/>
    <cellStyle name="Normal 2 3 6 4 3 11 2" xfId="35367" xr:uid="{00000000-0005-0000-0000-0000908F0000}"/>
    <cellStyle name="Normal 2 3 6 4 3 12" xfId="35368" xr:uid="{00000000-0005-0000-0000-0000918F0000}"/>
    <cellStyle name="Normal 2 3 6 4 3 12 2" xfId="35369" xr:uid="{00000000-0005-0000-0000-0000928F0000}"/>
    <cellStyle name="Normal 2 3 6 4 3 13" xfId="35370" xr:uid="{00000000-0005-0000-0000-0000938F0000}"/>
    <cellStyle name="Normal 2 3 6 4 3 13 2" xfId="35371" xr:uid="{00000000-0005-0000-0000-0000948F0000}"/>
    <cellStyle name="Normal 2 3 6 4 3 14" xfId="35372" xr:uid="{00000000-0005-0000-0000-0000958F0000}"/>
    <cellStyle name="Normal 2 3 6 4 3 14 2" xfId="35373" xr:uid="{00000000-0005-0000-0000-0000968F0000}"/>
    <cellStyle name="Normal 2 3 6 4 3 15" xfId="35374" xr:uid="{00000000-0005-0000-0000-0000978F0000}"/>
    <cellStyle name="Normal 2 3 6 4 3 15 2" xfId="35375" xr:uid="{00000000-0005-0000-0000-0000988F0000}"/>
    <cellStyle name="Normal 2 3 6 4 3 16" xfId="35376" xr:uid="{00000000-0005-0000-0000-0000998F0000}"/>
    <cellStyle name="Normal 2 3 6 4 3 16 2" xfId="35377" xr:uid="{00000000-0005-0000-0000-00009A8F0000}"/>
    <cellStyle name="Normal 2 3 6 4 3 17" xfId="35378" xr:uid="{00000000-0005-0000-0000-00009B8F0000}"/>
    <cellStyle name="Normal 2 3 6 4 3 17 2" xfId="35379" xr:uid="{00000000-0005-0000-0000-00009C8F0000}"/>
    <cellStyle name="Normal 2 3 6 4 3 18" xfId="35380" xr:uid="{00000000-0005-0000-0000-00009D8F0000}"/>
    <cellStyle name="Normal 2 3 6 4 3 18 2" xfId="35381" xr:uid="{00000000-0005-0000-0000-00009E8F0000}"/>
    <cellStyle name="Normal 2 3 6 4 3 19" xfId="35382" xr:uid="{00000000-0005-0000-0000-00009F8F0000}"/>
    <cellStyle name="Normal 2 3 6 4 3 19 2" xfId="35383" xr:uid="{00000000-0005-0000-0000-0000A08F0000}"/>
    <cellStyle name="Normal 2 3 6 4 3 2" xfId="35384" xr:uid="{00000000-0005-0000-0000-0000A18F0000}"/>
    <cellStyle name="Normal 2 3 6 4 3 2 2" xfId="35385" xr:uid="{00000000-0005-0000-0000-0000A28F0000}"/>
    <cellStyle name="Normal 2 3 6 4 3 20" xfId="35386" xr:uid="{00000000-0005-0000-0000-0000A38F0000}"/>
    <cellStyle name="Normal 2 3 6 4 3 20 2" xfId="35387" xr:uid="{00000000-0005-0000-0000-0000A48F0000}"/>
    <cellStyle name="Normal 2 3 6 4 3 21" xfId="35388" xr:uid="{00000000-0005-0000-0000-0000A58F0000}"/>
    <cellStyle name="Normal 2 3 6 4 3 21 2" xfId="35389" xr:uid="{00000000-0005-0000-0000-0000A68F0000}"/>
    <cellStyle name="Normal 2 3 6 4 3 22" xfId="35390" xr:uid="{00000000-0005-0000-0000-0000A78F0000}"/>
    <cellStyle name="Normal 2 3 6 4 3 3" xfId="35391" xr:uid="{00000000-0005-0000-0000-0000A88F0000}"/>
    <cellStyle name="Normal 2 3 6 4 3 3 2" xfId="35392" xr:uid="{00000000-0005-0000-0000-0000A98F0000}"/>
    <cellStyle name="Normal 2 3 6 4 3 4" xfId="35393" xr:uid="{00000000-0005-0000-0000-0000AA8F0000}"/>
    <cellStyle name="Normal 2 3 6 4 3 4 2" xfId="35394" xr:uid="{00000000-0005-0000-0000-0000AB8F0000}"/>
    <cellStyle name="Normal 2 3 6 4 3 5" xfId="35395" xr:uid="{00000000-0005-0000-0000-0000AC8F0000}"/>
    <cellStyle name="Normal 2 3 6 4 3 5 2" xfId="35396" xr:uid="{00000000-0005-0000-0000-0000AD8F0000}"/>
    <cellStyle name="Normal 2 3 6 4 3 6" xfId="35397" xr:uid="{00000000-0005-0000-0000-0000AE8F0000}"/>
    <cellStyle name="Normal 2 3 6 4 3 6 2" xfId="35398" xr:uid="{00000000-0005-0000-0000-0000AF8F0000}"/>
    <cellStyle name="Normal 2 3 6 4 3 7" xfId="35399" xr:uid="{00000000-0005-0000-0000-0000B08F0000}"/>
    <cellStyle name="Normal 2 3 6 4 3 7 2" xfId="35400" xr:uid="{00000000-0005-0000-0000-0000B18F0000}"/>
    <cellStyle name="Normal 2 3 6 4 3 8" xfId="35401" xr:uid="{00000000-0005-0000-0000-0000B28F0000}"/>
    <cellStyle name="Normal 2 3 6 4 3 8 2" xfId="35402" xr:uid="{00000000-0005-0000-0000-0000B38F0000}"/>
    <cellStyle name="Normal 2 3 6 4 3 9" xfId="35403" xr:uid="{00000000-0005-0000-0000-0000B48F0000}"/>
    <cellStyle name="Normal 2 3 6 4 3 9 2" xfId="35404" xr:uid="{00000000-0005-0000-0000-0000B58F0000}"/>
    <cellStyle name="Normal 2 3 6 4 4" xfId="35405" xr:uid="{00000000-0005-0000-0000-0000B68F0000}"/>
    <cellStyle name="Normal 2 3 6 4 4 2" xfId="35406" xr:uid="{00000000-0005-0000-0000-0000B78F0000}"/>
    <cellStyle name="Normal 2 3 6 4 5" xfId="35407" xr:uid="{00000000-0005-0000-0000-0000B88F0000}"/>
    <cellStyle name="Normal 2 3 6 4 5 2" xfId="35408" xr:uid="{00000000-0005-0000-0000-0000B98F0000}"/>
    <cellStyle name="Normal 2 3 6 4 6" xfId="35409" xr:uid="{00000000-0005-0000-0000-0000BA8F0000}"/>
    <cellStyle name="Normal 2 3 6 4 6 2" xfId="35410" xr:uid="{00000000-0005-0000-0000-0000BB8F0000}"/>
    <cellStyle name="Normal 2 3 6 4 7" xfId="35411" xr:uid="{00000000-0005-0000-0000-0000BC8F0000}"/>
    <cellStyle name="Normal 2 3 6 4 7 2" xfId="35412" xr:uid="{00000000-0005-0000-0000-0000BD8F0000}"/>
    <cellStyle name="Normal 2 3 6 4 8" xfId="35413" xr:uid="{00000000-0005-0000-0000-0000BE8F0000}"/>
    <cellStyle name="Normal 2 3 6 4 8 2" xfId="35414" xr:uid="{00000000-0005-0000-0000-0000BF8F0000}"/>
    <cellStyle name="Normal 2 3 6 4 9" xfId="35415" xr:uid="{00000000-0005-0000-0000-0000C08F0000}"/>
    <cellStyle name="Normal 2 3 6 4 9 2" xfId="35416" xr:uid="{00000000-0005-0000-0000-0000C18F0000}"/>
    <cellStyle name="Normal 2 3 6 5" xfId="35417" xr:uid="{00000000-0005-0000-0000-0000C28F0000}"/>
    <cellStyle name="Normal 2 3 6 5 10" xfId="35418" xr:uid="{00000000-0005-0000-0000-0000C38F0000}"/>
    <cellStyle name="Normal 2 3 6 5 10 2" xfId="35419" xr:uid="{00000000-0005-0000-0000-0000C48F0000}"/>
    <cellStyle name="Normal 2 3 6 5 11" xfId="35420" xr:uid="{00000000-0005-0000-0000-0000C58F0000}"/>
    <cellStyle name="Normal 2 3 6 5 11 2" xfId="35421" xr:uid="{00000000-0005-0000-0000-0000C68F0000}"/>
    <cellStyle name="Normal 2 3 6 5 12" xfId="35422" xr:uid="{00000000-0005-0000-0000-0000C78F0000}"/>
    <cellStyle name="Normal 2 3 6 5 12 2" xfId="35423" xr:uid="{00000000-0005-0000-0000-0000C88F0000}"/>
    <cellStyle name="Normal 2 3 6 5 13" xfId="35424" xr:uid="{00000000-0005-0000-0000-0000C98F0000}"/>
    <cellStyle name="Normal 2 3 6 5 13 2" xfId="35425" xr:uid="{00000000-0005-0000-0000-0000CA8F0000}"/>
    <cellStyle name="Normal 2 3 6 5 14" xfId="35426" xr:uid="{00000000-0005-0000-0000-0000CB8F0000}"/>
    <cellStyle name="Normal 2 3 6 5 14 2" xfId="35427" xr:uid="{00000000-0005-0000-0000-0000CC8F0000}"/>
    <cellStyle name="Normal 2 3 6 5 15" xfId="35428" xr:uid="{00000000-0005-0000-0000-0000CD8F0000}"/>
    <cellStyle name="Normal 2 3 6 5 15 2" xfId="35429" xr:uid="{00000000-0005-0000-0000-0000CE8F0000}"/>
    <cellStyle name="Normal 2 3 6 5 16" xfId="35430" xr:uid="{00000000-0005-0000-0000-0000CF8F0000}"/>
    <cellStyle name="Normal 2 3 6 5 16 2" xfId="35431" xr:uid="{00000000-0005-0000-0000-0000D08F0000}"/>
    <cellStyle name="Normal 2 3 6 5 17" xfId="35432" xr:uid="{00000000-0005-0000-0000-0000D18F0000}"/>
    <cellStyle name="Normal 2 3 6 5 17 2" xfId="35433" xr:uid="{00000000-0005-0000-0000-0000D28F0000}"/>
    <cellStyle name="Normal 2 3 6 5 18" xfId="35434" xr:uid="{00000000-0005-0000-0000-0000D38F0000}"/>
    <cellStyle name="Normal 2 3 6 5 18 2" xfId="35435" xr:uid="{00000000-0005-0000-0000-0000D48F0000}"/>
    <cellStyle name="Normal 2 3 6 5 19" xfId="35436" xr:uid="{00000000-0005-0000-0000-0000D58F0000}"/>
    <cellStyle name="Normal 2 3 6 5 19 2" xfId="35437" xr:uid="{00000000-0005-0000-0000-0000D68F0000}"/>
    <cellStyle name="Normal 2 3 6 5 2" xfId="35438" xr:uid="{00000000-0005-0000-0000-0000D78F0000}"/>
    <cellStyle name="Normal 2 3 6 5 2 10" xfId="35439" xr:uid="{00000000-0005-0000-0000-0000D88F0000}"/>
    <cellStyle name="Normal 2 3 6 5 2 10 2" xfId="35440" xr:uid="{00000000-0005-0000-0000-0000D98F0000}"/>
    <cellStyle name="Normal 2 3 6 5 2 11" xfId="35441" xr:uid="{00000000-0005-0000-0000-0000DA8F0000}"/>
    <cellStyle name="Normal 2 3 6 5 2 11 2" xfId="35442" xr:uid="{00000000-0005-0000-0000-0000DB8F0000}"/>
    <cellStyle name="Normal 2 3 6 5 2 12" xfId="35443" xr:uid="{00000000-0005-0000-0000-0000DC8F0000}"/>
    <cellStyle name="Normal 2 3 6 5 2 12 2" xfId="35444" xr:uid="{00000000-0005-0000-0000-0000DD8F0000}"/>
    <cellStyle name="Normal 2 3 6 5 2 13" xfId="35445" xr:uid="{00000000-0005-0000-0000-0000DE8F0000}"/>
    <cellStyle name="Normal 2 3 6 5 2 13 2" xfId="35446" xr:uid="{00000000-0005-0000-0000-0000DF8F0000}"/>
    <cellStyle name="Normal 2 3 6 5 2 14" xfId="35447" xr:uid="{00000000-0005-0000-0000-0000E08F0000}"/>
    <cellStyle name="Normal 2 3 6 5 2 14 2" xfId="35448" xr:uid="{00000000-0005-0000-0000-0000E18F0000}"/>
    <cellStyle name="Normal 2 3 6 5 2 15" xfId="35449" xr:uid="{00000000-0005-0000-0000-0000E28F0000}"/>
    <cellStyle name="Normal 2 3 6 5 2 15 2" xfId="35450" xr:uid="{00000000-0005-0000-0000-0000E38F0000}"/>
    <cellStyle name="Normal 2 3 6 5 2 16" xfId="35451" xr:uid="{00000000-0005-0000-0000-0000E48F0000}"/>
    <cellStyle name="Normal 2 3 6 5 2 16 2" xfId="35452" xr:uid="{00000000-0005-0000-0000-0000E58F0000}"/>
    <cellStyle name="Normal 2 3 6 5 2 17" xfId="35453" xr:uid="{00000000-0005-0000-0000-0000E68F0000}"/>
    <cellStyle name="Normal 2 3 6 5 2 17 2" xfId="35454" xr:uid="{00000000-0005-0000-0000-0000E78F0000}"/>
    <cellStyle name="Normal 2 3 6 5 2 18" xfId="35455" xr:uid="{00000000-0005-0000-0000-0000E88F0000}"/>
    <cellStyle name="Normal 2 3 6 5 2 18 2" xfId="35456" xr:uid="{00000000-0005-0000-0000-0000E98F0000}"/>
    <cellStyle name="Normal 2 3 6 5 2 19" xfId="35457" xr:uid="{00000000-0005-0000-0000-0000EA8F0000}"/>
    <cellStyle name="Normal 2 3 6 5 2 19 2" xfId="35458" xr:uid="{00000000-0005-0000-0000-0000EB8F0000}"/>
    <cellStyle name="Normal 2 3 6 5 2 2" xfId="35459" xr:uid="{00000000-0005-0000-0000-0000EC8F0000}"/>
    <cellStyle name="Normal 2 3 6 5 2 2 2" xfId="35460" xr:uid="{00000000-0005-0000-0000-0000ED8F0000}"/>
    <cellStyle name="Normal 2 3 6 5 2 20" xfId="35461" xr:uid="{00000000-0005-0000-0000-0000EE8F0000}"/>
    <cellStyle name="Normal 2 3 6 5 2 20 2" xfId="35462" xr:uid="{00000000-0005-0000-0000-0000EF8F0000}"/>
    <cellStyle name="Normal 2 3 6 5 2 21" xfId="35463" xr:uid="{00000000-0005-0000-0000-0000F08F0000}"/>
    <cellStyle name="Normal 2 3 6 5 2 21 2" xfId="35464" xr:uid="{00000000-0005-0000-0000-0000F18F0000}"/>
    <cellStyle name="Normal 2 3 6 5 2 22" xfId="35465" xr:uid="{00000000-0005-0000-0000-0000F28F0000}"/>
    <cellStyle name="Normal 2 3 6 5 2 3" xfId="35466" xr:uid="{00000000-0005-0000-0000-0000F38F0000}"/>
    <cellStyle name="Normal 2 3 6 5 2 3 2" xfId="35467" xr:uid="{00000000-0005-0000-0000-0000F48F0000}"/>
    <cellStyle name="Normal 2 3 6 5 2 4" xfId="35468" xr:uid="{00000000-0005-0000-0000-0000F58F0000}"/>
    <cellStyle name="Normal 2 3 6 5 2 4 2" xfId="35469" xr:uid="{00000000-0005-0000-0000-0000F68F0000}"/>
    <cellStyle name="Normal 2 3 6 5 2 5" xfId="35470" xr:uid="{00000000-0005-0000-0000-0000F78F0000}"/>
    <cellStyle name="Normal 2 3 6 5 2 5 2" xfId="35471" xr:uid="{00000000-0005-0000-0000-0000F88F0000}"/>
    <cellStyle name="Normal 2 3 6 5 2 6" xfId="35472" xr:uid="{00000000-0005-0000-0000-0000F98F0000}"/>
    <cellStyle name="Normal 2 3 6 5 2 6 2" xfId="35473" xr:uid="{00000000-0005-0000-0000-0000FA8F0000}"/>
    <cellStyle name="Normal 2 3 6 5 2 7" xfId="35474" xr:uid="{00000000-0005-0000-0000-0000FB8F0000}"/>
    <cellStyle name="Normal 2 3 6 5 2 7 2" xfId="35475" xr:uid="{00000000-0005-0000-0000-0000FC8F0000}"/>
    <cellStyle name="Normal 2 3 6 5 2 8" xfId="35476" xr:uid="{00000000-0005-0000-0000-0000FD8F0000}"/>
    <cellStyle name="Normal 2 3 6 5 2 8 2" xfId="35477" xr:uid="{00000000-0005-0000-0000-0000FE8F0000}"/>
    <cellStyle name="Normal 2 3 6 5 2 9" xfId="35478" xr:uid="{00000000-0005-0000-0000-0000FF8F0000}"/>
    <cellStyle name="Normal 2 3 6 5 2 9 2" xfId="35479" xr:uid="{00000000-0005-0000-0000-000000900000}"/>
    <cellStyle name="Normal 2 3 6 5 20" xfId="35480" xr:uid="{00000000-0005-0000-0000-000001900000}"/>
    <cellStyle name="Normal 2 3 6 5 20 2" xfId="35481" xr:uid="{00000000-0005-0000-0000-000002900000}"/>
    <cellStyle name="Normal 2 3 6 5 21" xfId="35482" xr:uid="{00000000-0005-0000-0000-000003900000}"/>
    <cellStyle name="Normal 2 3 6 5 21 2" xfId="35483" xr:uid="{00000000-0005-0000-0000-000004900000}"/>
    <cellStyle name="Normal 2 3 6 5 22" xfId="35484" xr:uid="{00000000-0005-0000-0000-000005900000}"/>
    <cellStyle name="Normal 2 3 6 5 22 2" xfId="35485" xr:uid="{00000000-0005-0000-0000-000006900000}"/>
    <cellStyle name="Normal 2 3 6 5 23" xfId="35486" xr:uid="{00000000-0005-0000-0000-000007900000}"/>
    <cellStyle name="Normal 2 3 6 5 23 2" xfId="35487" xr:uid="{00000000-0005-0000-0000-000008900000}"/>
    <cellStyle name="Normal 2 3 6 5 24" xfId="35488" xr:uid="{00000000-0005-0000-0000-000009900000}"/>
    <cellStyle name="Normal 2 3 6 5 3" xfId="35489" xr:uid="{00000000-0005-0000-0000-00000A900000}"/>
    <cellStyle name="Normal 2 3 6 5 3 10" xfId="35490" xr:uid="{00000000-0005-0000-0000-00000B900000}"/>
    <cellStyle name="Normal 2 3 6 5 3 10 2" xfId="35491" xr:uid="{00000000-0005-0000-0000-00000C900000}"/>
    <cellStyle name="Normal 2 3 6 5 3 11" xfId="35492" xr:uid="{00000000-0005-0000-0000-00000D900000}"/>
    <cellStyle name="Normal 2 3 6 5 3 11 2" xfId="35493" xr:uid="{00000000-0005-0000-0000-00000E900000}"/>
    <cellStyle name="Normal 2 3 6 5 3 12" xfId="35494" xr:uid="{00000000-0005-0000-0000-00000F900000}"/>
    <cellStyle name="Normal 2 3 6 5 3 12 2" xfId="35495" xr:uid="{00000000-0005-0000-0000-000010900000}"/>
    <cellStyle name="Normal 2 3 6 5 3 13" xfId="35496" xr:uid="{00000000-0005-0000-0000-000011900000}"/>
    <cellStyle name="Normal 2 3 6 5 3 13 2" xfId="35497" xr:uid="{00000000-0005-0000-0000-000012900000}"/>
    <cellStyle name="Normal 2 3 6 5 3 14" xfId="35498" xr:uid="{00000000-0005-0000-0000-000013900000}"/>
    <cellStyle name="Normal 2 3 6 5 3 14 2" xfId="35499" xr:uid="{00000000-0005-0000-0000-000014900000}"/>
    <cellStyle name="Normal 2 3 6 5 3 15" xfId="35500" xr:uid="{00000000-0005-0000-0000-000015900000}"/>
    <cellStyle name="Normal 2 3 6 5 3 15 2" xfId="35501" xr:uid="{00000000-0005-0000-0000-000016900000}"/>
    <cellStyle name="Normal 2 3 6 5 3 16" xfId="35502" xr:uid="{00000000-0005-0000-0000-000017900000}"/>
    <cellStyle name="Normal 2 3 6 5 3 16 2" xfId="35503" xr:uid="{00000000-0005-0000-0000-000018900000}"/>
    <cellStyle name="Normal 2 3 6 5 3 17" xfId="35504" xr:uid="{00000000-0005-0000-0000-000019900000}"/>
    <cellStyle name="Normal 2 3 6 5 3 17 2" xfId="35505" xr:uid="{00000000-0005-0000-0000-00001A900000}"/>
    <cellStyle name="Normal 2 3 6 5 3 18" xfId="35506" xr:uid="{00000000-0005-0000-0000-00001B900000}"/>
    <cellStyle name="Normal 2 3 6 5 3 18 2" xfId="35507" xr:uid="{00000000-0005-0000-0000-00001C900000}"/>
    <cellStyle name="Normal 2 3 6 5 3 19" xfId="35508" xr:uid="{00000000-0005-0000-0000-00001D900000}"/>
    <cellStyle name="Normal 2 3 6 5 3 19 2" xfId="35509" xr:uid="{00000000-0005-0000-0000-00001E900000}"/>
    <cellStyle name="Normal 2 3 6 5 3 2" xfId="35510" xr:uid="{00000000-0005-0000-0000-00001F900000}"/>
    <cellStyle name="Normal 2 3 6 5 3 2 2" xfId="35511" xr:uid="{00000000-0005-0000-0000-000020900000}"/>
    <cellStyle name="Normal 2 3 6 5 3 20" xfId="35512" xr:uid="{00000000-0005-0000-0000-000021900000}"/>
    <cellStyle name="Normal 2 3 6 5 3 20 2" xfId="35513" xr:uid="{00000000-0005-0000-0000-000022900000}"/>
    <cellStyle name="Normal 2 3 6 5 3 21" xfId="35514" xr:uid="{00000000-0005-0000-0000-000023900000}"/>
    <cellStyle name="Normal 2 3 6 5 3 21 2" xfId="35515" xr:uid="{00000000-0005-0000-0000-000024900000}"/>
    <cellStyle name="Normal 2 3 6 5 3 22" xfId="35516" xr:uid="{00000000-0005-0000-0000-000025900000}"/>
    <cellStyle name="Normal 2 3 6 5 3 3" xfId="35517" xr:uid="{00000000-0005-0000-0000-000026900000}"/>
    <cellStyle name="Normal 2 3 6 5 3 3 2" xfId="35518" xr:uid="{00000000-0005-0000-0000-000027900000}"/>
    <cellStyle name="Normal 2 3 6 5 3 4" xfId="35519" xr:uid="{00000000-0005-0000-0000-000028900000}"/>
    <cellStyle name="Normal 2 3 6 5 3 4 2" xfId="35520" xr:uid="{00000000-0005-0000-0000-000029900000}"/>
    <cellStyle name="Normal 2 3 6 5 3 5" xfId="35521" xr:uid="{00000000-0005-0000-0000-00002A900000}"/>
    <cellStyle name="Normal 2 3 6 5 3 5 2" xfId="35522" xr:uid="{00000000-0005-0000-0000-00002B900000}"/>
    <cellStyle name="Normal 2 3 6 5 3 6" xfId="35523" xr:uid="{00000000-0005-0000-0000-00002C900000}"/>
    <cellStyle name="Normal 2 3 6 5 3 6 2" xfId="35524" xr:uid="{00000000-0005-0000-0000-00002D900000}"/>
    <cellStyle name="Normal 2 3 6 5 3 7" xfId="35525" xr:uid="{00000000-0005-0000-0000-00002E900000}"/>
    <cellStyle name="Normal 2 3 6 5 3 7 2" xfId="35526" xr:uid="{00000000-0005-0000-0000-00002F900000}"/>
    <cellStyle name="Normal 2 3 6 5 3 8" xfId="35527" xr:uid="{00000000-0005-0000-0000-000030900000}"/>
    <cellStyle name="Normal 2 3 6 5 3 8 2" xfId="35528" xr:uid="{00000000-0005-0000-0000-000031900000}"/>
    <cellStyle name="Normal 2 3 6 5 3 9" xfId="35529" xr:uid="{00000000-0005-0000-0000-000032900000}"/>
    <cellStyle name="Normal 2 3 6 5 3 9 2" xfId="35530" xr:uid="{00000000-0005-0000-0000-000033900000}"/>
    <cellStyle name="Normal 2 3 6 5 4" xfId="35531" xr:uid="{00000000-0005-0000-0000-000034900000}"/>
    <cellStyle name="Normal 2 3 6 5 4 2" xfId="35532" xr:uid="{00000000-0005-0000-0000-000035900000}"/>
    <cellStyle name="Normal 2 3 6 5 5" xfId="35533" xr:uid="{00000000-0005-0000-0000-000036900000}"/>
    <cellStyle name="Normal 2 3 6 5 5 2" xfId="35534" xr:uid="{00000000-0005-0000-0000-000037900000}"/>
    <cellStyle name="Normal 2 3 6 5 6" xfId="35535" xr:uid="{00000000-0005-0000-0000-000038900000}"/>
    <cellStyle name="Normal 2 3 6 5 6 2" xfId="35536" xr:uid="{00000000-0005-0000-0000-000039900000}"/>
    <cellStyle name="Normal 2 3 6 5 7" xfId="35537" xr:uid="{00000000-0005-0000-0000-00003A900000}"/>
    <cellStyle name="Normal 2 3 6 5 7 2" xfId="35538" xr:uid="{00000000-0005-0000-0000-00003B900000}"/>
    <cellStyle name="Normal 2 3 6 5 8" xfId="35539" xr:uid="{00000000-0005-0000-0000-00003C900000}"/>
    <cellStyle name="Normal 2 3 6 5 8 2" xfId="35540" xr:uid="{00000000-0005-0000-0000-00003D900000}"/>
    <cellStyle name="Normal 2 3 6 5 9" xfId="35541" xr:uid="{00000000-0005-0000-0000-00003E900000}"/>
    <cellStyle name="Normal 2 3 6 5 9 2" xfId="35542" xr:uid="{00000000-0005-0000-0000-00003F900000}"/>
    <cellStyle name="Normal 2 3 6 6" xfId="35543" xr:uid="{00000000-0005-0000-0000-000040900000}"/>
    <cellStyle name="Normal 2 3 6 6 10" xfId="35544" xr:uid="{00000000-0005-0000-0000-000041900000}"/>
    <cellStyle name="Normal 2 3 6 6 10 2" xfId="35545" xr:uid="{00000000-0005-0000-0000-000042900000}"/>
    <cellStyle name="Normal 2 3 6 6 11" xfId="35546" xr:uid="{00000000-0005-0000-0000-000043900000}"/>
    <cellStyle name="Normal 2 3 6 6 11 2" xfId="35547" xr:uid="{00000000-0005-0000-0000-000044900000}"/>
    <cellStyle name="Normal 2 3 6 6 12" xfId="35548" xr:uid="{00000000-0005-0000-0000-000045900000}"/>
    <cellStyle name="Normal 2 3 6 6 12 2" xfId="35549" xr:uid="{00000000-0005-0000-0000-000046900000}"/>
    <cellStyle name="Normal 2 3 6 6 13" xfId="35550" xr:uid="{00000000-0005-0000-0000-000047900000}"/>
    <cellStyle name="Normal 2 3 6 6 13 2" xfId="35551" xr:uid="{00000000-0005-0000-0000-000048900000}"/>
    <cellStyle name="Normal 2 3 6 6 14" xfId="35552" xr:uid="{00000000-0005-0000-0000-000049900000}"/>
    <cellStyle name="Normal 2 3 6 6 14 2" xfId="35553" xr:uid="{00000000-0005-0000-0000-00004A900000}"/>
    <cellStyle name="Normal 2 3 6 6 15" xfId="35554" xr:uid="{00000000-0005-0000-0000-00004B900000}"/>
    <cellStyle name="Normal 2 3 6 6 15 2" xfId="35555" xr:uid="{00000000-0005-0000-0000-00004C900000}"/>
    <cellStyle name="Normal 2 3 6 6 16" xfId="35556" xr:uid="{00000000-0005-0000-0000-00004D900000}"/>
    <cellStyle name="Normal 2 3 6 6 16 2" xfId="35557" xr:uid="{00000000-0005-0000-0000-00004E900000}"/>
    <cellStyle name="Normal 2 3 6 6 17" xfId="35558" xr:uid="{00000000-0005-0000-0000-00004F900000}"/>
    <cellStyle name="Normal 2 3 6 6 17 2" xfId="35559" xr:uid="{00000000-0005-0000-0000-000050900000}"/>
    <cellStyle name="Normal 2 3 6 6 18" xfId="35560" xr:uid="{00000000-0005-0000-0000-000051900000}"/>
    <cellStyle name="Normal 2 3 6 6 18 2" xfId="35561" xr:uid="{00000000-0005-0000-0000-000052900000}"/>
    <cellStyle name="Normal 2 3 6 6 19" xfId="35562" xr:uid="{00000000-0005-0000-0000-000053900000}"/>
    <cellStyle name="Normal 2 3 6 6 19 2" xfId="35563" xr:uid="{00000000-0005-0000-0000-000054900000}"/>
    <cellStyle name="Normal 2 3 6 6 2" xfId="35564" xr:uid="{00000000-0005-0000-0000-000055900000}"/>
    <cellStyle name="Normal 2 3 6 6 2 2" xfId="35565" xr:uid="{00000000-0005-0000-0000-000056900000}"/>
    <cellStyle name="Normal 2 3 6 6 20" xfId="35566" xr:uid="{00000000-0005-0000-0000-000057900000}"/>
    <cellStyle name="Normal 2 3 6 6 20 2" xfId="35567" xr:uid="{00000000-0005-0000-0000-000058900000}"/>
    <cellStyle name="Normal 2 3 6 6 21" xfId="35568" xr:uid="{00000000-0005-0000-0000-000059900000}"/>
    <cellStyle name="Normal 2 3 6 6 21 2" xfId="35569" xr:uid="{00000000-0005-0000-0000-00005A900000}"/>
    <cellStyle name="Normal 2 3 6 6 22" xfId="35570" xr:uid="{00000000-0005-0000-0000-00005B900000}"/>
    <cellStyle name="Normal 2 3 6 6 3" xfId="35571" xr:uid="{00000000-0005-0000-0000-00005C900000}"/>
    <cellStyle name="Normal 2 3 6 6 3 2" xfId="35572" xr:uid="{00000000-0005-0000-0000-00005D900000}"/>
    <cellStyle name="Normal 2 3 6 6 4" xfId="35573" xr:uid="{00000000-0005-0000-0000-00005E900000}"/>
    <cellStyle name="Normal 2 3 6 6 4 2" xfId="35574" xr:uid="{00000000-0005-0000-0000-00005F900000}"/>
    <cellStyle name="Normal 2 3 6 6 5" xfId="35575" xr:uid="{00000000-0005-0000-0000-000060900000}"/>
    <cellStyle name="Normal 2 3 6 6 5 2" xfId="35576" xr:uid="{00000000-0005-0000-0000-000061900000}"/>
    <cellStyle name="Normal 2 3 6 6 6" xfId="35577" xr:uid="{00000000-0005-0000-0000-000062900000}"/>
    <cellStyle name="Normal 2 3 6 6 6 2" xfId="35578" xr:uid="{00000000-0005-0000-0000-000063900000}"/>
    <cellStyle name="Normal 2 3 6 6 7" xfId="35579" xr:uid="{00000000-0005-0000-0000-000064900000}"/>
    <cellStyle name="Normal 2 3 6 6 7 2" xfId="35580" xr:uid="{00000000-0005-0000-0000-000065900000}"/>
    <cellStyle name="Normal 2 3 6 6 8" xfId="35581" xr:uid="{00000000-0005-0000-0000-000066900000}"/>
    <cellStyle name="Normal 2 3 6 6 8 2" xfId="35582" xr:uid="{00000000-0005-0000-0000-000067900000}"/>
    <cellStyle name="Normal 2 3 6 6 9" xfId="35583" xr:uid="{00000000-0005-0000-0000-000068900000}"/>
    <cellStyle name="Normal 2 3 6 6 9 2" xfId="35584" xr:uid="{00000000-0005-0000-0000-000069900000}"/>
    <cellStyle name="Normal 2 3 6 7" xfId="35585" xr:uid="{00000000-0005-0000-0000-00006A900000}"/>
    <cellStyle name="Normal 2 3 6 7 10" xfId="35586" xr:uid="{00000000-0005-0000-0000-00006B900000}"/>
    <cellStyle name="Normal 2 3 6 7 10 2" xfId="35587" xr:uid="{00000000-0005-0000-0000-00006C900000}"/>
    <cellStyle name="Normal 2 3 6 7 11" xfId="35588" xr:uid="{00000000-0005-0000-0000-00006D900000}"/>
    <cellStyle name="Normal 2 3 6 7 11 2" xfId="35589" xr:uid="{00000000-0005-0000-0000-00006E900000}"/>
    <cellStyle name="Normal 2 3 6 7 12" xfId="35590" xr:uid="{00000000-0005-0000-0000-00006F900000}"/>
    <cellStyle name="Normal 2 3 6 7 12 2" xfId="35591" xr:uid="{00000000-0005-0000-0000-000070900000}"/>
    <cellStyle name="Normal 2 3 6 7 13" xfId="35592" xr:uid="{00000000-0005-0000-0000-000071900000}"/>
    <cellStyle name="Normal 2 3 6 7 13 2" xfId="35593" xr:uid="{00000000-0005-0000-0000-000072900000}"/>
    <cellStyle name="Normal 2 3 6 7 14" xfId="35594" xr:uid="{00000000-0005-0000-0000-000073900000}"/>
    <cellStyle name="Normal 2 3 6 7 14 2" xfId="35595" xr:uid="{00000000-0005-0000-0000-000074900000}"/>
    <cellStyle name="Normal 2 3 6 7 15" xfId="35596" xr:uid="{00000000-0005-0000-0000-000075900000}"/>
    <cellStyle name="Normal 2 3 6 7 15 2" xfId="35597" xr:uid="{00000000-0005-0000-0000-000076900000}"/>
    <cellStyle name="Normal 2 3 6 7 16" xfId="35598" xr:uid="{00000000-0005-0000-0000-000077900000}"/>
    <cellStyle name="Normal 2 3 6 7 16 2" xfId="35599" xr:uid="{00000000-0005-0000-0000-000078900000}"/>
    <cellStyle name="Normal 2 3 6 7 17" xfId="35600" xr:uid="{00000000-0005-0000-0000-000079900000}"/>
    <cellStyle name="Normal 2 3 6 7 17 2" xfId="35601" xr:uid="{00000000-0005-0000-0000-00007A900000}"/>
    <cellStyle name="Normal 2 3 6 7 18" xfId="35602" xr:uid="{00000000-0005-0000-0000-00007B900000}"/>
    <cellStyle name="Normal 2 3 6 7 18 2" xfId="35603" xr:uid="{00000000-0005-0000-0000-00007C900000}"/>
    <cellStyle name="Normal 2 3 6 7 19" xfId="35604" xr:uid="{00000000-0005-0000-0000-00007D900000}"/>
    <cellStyle name="Normal 2 3 6 7 19 2" xfId="35605" xr:uid="{00000000-0005-0000-0000-00007E900000}"/>
    <cellStyle name="Normal 2 3 6 7 2" xfId="35606" xr:uid="{00000000-0005-0000-0000-00007F900000}"/>
    <cellStyle name="Normal 2 3 6 7 2 2" xfId="35607" xr:uid="{00000000-0005-0000-0000-000080900000}"/>
    <cellStyle name="Normal 2 3 6 7 20" xfId="35608" xr:uid="{00000000-0005-0000-0000-000081900000}"/>
    <cellStyle name="Normal 2 3 6 7 20 2" xfId="35609" xr:uid="{00000000-0005-0000-0000-000082900000}"/>
    <cellStyle name="Normal 2 3 6 7 21" xfId="35610" xr:uid="{00000000-0005-0000-0000-000083900000}"/>
    <cellStyle name="Normal 2 3 6 7 21 2" xfId="35611" xr:uid="{00000000-0005-0000-0000-000084900000}"/>
    <cellStyle name="Normal 2 3 6 7 22" xfId="35612" xr:uid="{00000000-0005-0000-0000-000085900000}"/>
    <cellStyle name="Normal 2 3 6 7 3" xfId="35613" xr:uid="{00000000-0005-0000-0000-000086900000}"/>
    <cellStyle name="Normal 2 3 6 7 3 2" xfId="35614" xr:uid="{00000000-0005-0000-0000-000087900000}"/>
    <cellStyle name="Normal 2 3 6 7 4" xfId="35615" xr:uid="{00000000-0005-0000-0000-000088900000}"/>
    <cellStyle name="Normal 2 3 6 7 4 2" xfId="35616" xr:uid="{00000000-0005-0000-0000-000089900000}"/>
    <cellStyle name="Normal 2 3 6 7 5" xfId="35617" xr:uid="{00000000-0005-0000-0000-00008A900000}"/>
    <cellStyle name="Normal 2 3 6 7 5 2" xfId="35618" xr:uid="{00000000-0005-0000-0000-00008B900000}"/>
    <cellStyle name="Normal 2 3 6 7 6" xfId="35619" xr:uid="{00000000-0005-0000-0000-00008C900000}"/>
    <cellStyle name="Normal 2 3 6 7 6 2" xfId="35620" xr:uid="{00000000-0005-0000-0000-00008D900000}"/>
    <cellStyle name="Normal 2 3 6 7 7" xfId="35621" xr:uid="{00000000-0005-0000-0000-00008E900000}"/>
    <cellStyle name="Normal 2 3 6 7 7 2" xfId="35622" xr:uid="{00000000-0005-0000-0000-00008F900000}"/>
    <cellStyle name="Normal 2 3 6 7 8" xfId="35623" xr:uid="{00000000-0005-0000-0000-000090900000}"/>
    <cellStyle name="Normal 2 3 6 7 8 2" xfId="35624" xr:uid="{00000000-0005-0000-0000-000091900000}"/>
    <cellStyle name="Normal 2 3 6 7 9" xfId="35625" xr:uid="{00000000-0005-0000-0000-000092900000}"/>
    <cellStyle name="Normal 2 3 6 7 9 2" xfId="35626" xr:uid="{00000000-0005-0000-0000-000093900000}"/>
    <cellStyle name="Normal 2 3 6 8" xfId="35627" xr:uid="{00000000-0005-0000-0000-000094900000}"/>
    <cellStyle name="Normal 2 3 6 8 2" xfId="35628" xr:uid="{00000000-0005-0000-0000-000095900000}"/>
    <cellStyle name="Normal 2 3 6 9" xfId="35629" xr:uid="{00000000-0005-0000-0000-000096900000}"/>
    <cellStyle name="Normal 2 3 6 9 2" xfId="35630" xr:uid="{00000000-0005-0000-0000-000097900000}"/>
    <cellStyle name="Normal 2 3 7" xfId="35631" xr:uid="{00000000-0005-0000-0000-000098900000}"/>
    <cellStyle name="Normal 2 3 7 10" xfId="35632" xr:uid="{00000000-0005-0000-0000-000099900000}"/>
    <cellStyle name="Normal 2 3 7 10 2" xfId="35633" xr:uid="{00000000-0005-0000-0000-00009A900000}"/>
    <cellStyle name="Normal 2 3 7 11" xfId="35634" xr:uid="{00000000-0005-0000-0000-00009B900000}"/>
    <cellStyle name="Normal 2 3 7 11 2" xfId="35635" xr:uid="{00000000-0005-0000-0000-00009C900000}"/>
    <cellStyle name="Normal 2 3 7 12" xfId="35636" xr:uid="{00000000-0005-0000-0000-00009D900000}"/>
    <cellStyle name="Normal 2 3 7 12 2" xfId="35637" xr:uid="{00000000-0005-0000-0000-00009E900000}"/>
    <cellStyle name="Normal 2 3 7 13" xfId="35638" xr:uid="{00000000-0005-0000-0000-00009F900000}"/>
    <cellStyle name="Normal 2 3 7 13 2" xfId="35639" xr:uid="{00000000-0005-0000-0000-0000A0900000}"/>
    <cellStyle name="Normal 2 3 7 14" xfId="35640" xr:uid="{00000000-0005-0000-0000-0000A1900000}"/>
    <cellStyle name="Normal 2 3 7 14 2" xfId="35641" xr:uid="{00000000-0005-0000-0000-0000A2900000}"/>
    <cellStyle name="Normal 2 3 7 15" xfId="35642" xr:uid="{00000000-0005-0000-0000-0000A3900000}"/>
    <cellStyle name="Normal 2 3 7 15 2" xfId="35643" xr:uid="{00000000-0005-0000-0000-0000A4900000}"/>
    <cellStyle name="Normal 2 3 7 16" xfId="35644" xr:uid="{00000000-0005-0000-0000-0000A5900000}"/>
    <cellStyle name="Normal 2 3 7 16 2" xfId="35645" xr:uid="{00000000-0005-0000-0000-0000A6900000}"/>
    <cellStyle name="Normal 2 3 7 17" xfId="35646" xr:uid="{00000000-0005-0000-0000-0000A7900000}"/>
    <cellStyle name="Normal 2 3 7 17 2" xfId="35647" xr:uid="{00000000-0005-0000-0000-0000A8900000}"/>
    <cellStyle name="Normal 2 3 7 18" xfId="35648" xr:uid="{00000000-0005-0000-0000-0000A9900000}"/>
    <cellStyle name="Normal 2 3 7 18 2" xfId="35649" xr:uid="{00000000-0005-0000-0000-0000AA900000}"/>
    <cellStyle name="Normal 2 3 7 19" xfId="35650" xr:uid="{00000000-0005-0000-0000-0000AB900000}"/>
    <cellStyle name="Normal 2 3 7 19 2" xfId="35651" xr:uid="{00000000-0005-0000-0000-0000AC900000}"/>
    <cellStyle name="Normal 2 3 7 2" xfId="35652" xr:uid="{00000000-0005-0000-0000-0000AD900000}"/>
    <cellStyle name="Normal 2 3 7 2 10" xfId="35653" xr:uid="{00000000-0005-0000-0000-0000AE900000}"/>
    <cellStyle name="Normal 2 3 7 2 10 2" xfId="35654" xr:uid="{00000000-0005-0000-0000-0000AF900000}"/>
    <cellStyle name="Normal 2 3 7 2 11" xfId="35655" xr:uid="{00000000-0005-0000-0000-0000B0900000}"/>
    <cellStyle name="Normal 2 3 7 2 11 2" xfId="35656" xr:uid="{00000000-0005-0000-0000-0000B1900000}"/>
    <cellStyle name="Normal 2 3 7 2 12" xfId="35657" xr:uid="{00000000-0005-0000-0000-0000B2900000}"/>
    <cellStyle name="Normal 2 3 7 2 12 2" xfId="35658" xr:uid="{00000000-0005-0000-0000-0000B3900000}"/>
    <cellStyle name="Normal 2 3 7 2 13" xfId="35659" xr:uid="{00000000-0005-0000-0000-0000B4900000}"/>
    <cellStyle name="Normal 2 3 7 2 13 2" xfId="35660" xr:uid="{00000000-0005-0000-0000-0000B5900000}"/>
    <cellStyle name="Normal 2 3 7 2 14" xfId="35661" xr:uid="{00000000-0005-0000-0000-0000B6900000}"/>
    <cellStyle name="Normal 2 3 7 2 14 2" xfId="35662" xr:uid="{00000000-0005-0000-0000-0000B7900000}"/>
    <cellStyle name="Normal 2 3 7 2 15" xfId="35663" xr:uid="{00000000-0005-0000-0000-0000B8900000}"/>
    <cellStyle name="Normal 2 3 7 2 15 2" xfId="35664" xr:uid="{00000000-0005-0000-0000-0000B9900000}"/>
    <cellStyle name="Normal 2 3 7 2 16" xfId="35665" xr:uid="{00000000-0005-0000-0000-0000BA900000}"/>
    <cellStyle name="Normal 2 3 7 2 16 2" xfId="35666" xr:uid="{00000000-0005-0000-0000-0000BB900000}"/>
    <cellStyle name="Normal 2 3 7 2 17" xfId="35667" xr:uid="{00000000-0005-0000-0000-0000BC900000}"/>
    <cellStyle name="Normal 2 3 7 2 17 2" xfId="35668" xr:uid="{00000000-0005-0000-0000-0000BD900000}"/>
    <cellStyle name="Normal 2 3 7 2 18" xfId="35669" xr:uid="{00000000-0005-0000-0000-0000BE900000}"/>
    <cellStyle name="Normal 2 3 7 2 18 2" xfId="35670" xr:uid="{00000000-0005-0000-0000-0000BF900000}"/>
    <cellStyle name="Normal 2 3 7 2 19" xfId="35671" xr:uid="{00000000-0005-0000-0000-0000C0900000}"/>
    <cellStyle name="Normal 2 3 7 2 19 2" xfId="35672" xr:uid="{00000000-0005-0000-0000-0000C1900000}"/>
    <cellStyle name="Normal 2 3 7 2 2" xfId="35673" xr:uid="{00000000-0005-0000-0000-0000C2900000}"/>
    <cellStyle name="Normal 2 3 7 2 2 10" xfId="35674" xr:uid="{00000000-0005-0000-0000-0000C3900000}"/>
    <cellStyle name="Normal 2 3 7 2 2 10 2" xfId="35675" xr:uid="{00000000-0005-0000-0000-0000C4900000}"/>
    <cellStyle name="Normal 2 3 7 2 2 11" xfId="35676" xr:uid="{00000000-0005-0000-0000-0000C5900000}"/>
    <cellStyle name="Normal 2 3 7 2 2 11 2" xfId="35677" xr:uid="{00000000-0005-0000-0000-0000C6900000}"/>
    <cellStyle name="Normal 2 3 7 2 2 12" xfId="35678" xr:uid="{00000000-0005-0000-0000-0000C7900000}"/>
    <cellStyle name="Normal 2 3 7 2 2 12 2" xfId="35679" xr:uid="{00000000-0005-0000-0000-0000C8900000}"/>
    <cellStyle name="Normal 2 3 7 2 2 13" xfId="35680" xr:uid="{00000000-0005-0000-0000-0000C9900000}"/>
    <cellStyle name="Normal 2 3 7 2 2 13 2" xfId="35681" xr:uid="{00000000-0005-0000-0000-0000CA900000}"/>
    <cellStyle name="Normal 2 3 7 2 2 14" xfId="35682" xr:uid="{00000000-0005-0000-0000-0000CB900000}"/>
    <cellStyle name="Normal 2 3 7 2 2 14 2" xfId="35683" xr:uid="{00000000-0005-0000-0000-0000CC900000}"/>
    <cellStyle name="Normal 2 3 7 2 2 15" xfId="35684" xr:uid="{00000000-0005-0000-0000-0000CD900000}"/>
    <cellStyle name="Normal 2 3 7 2 2 15 2" xfId="35685" xr:uid="{00000000-0005-0000-0000-0000CE900000}"/>
    <cellStyle name="Normal 2 3 7 2 2 16" xfId="35686" xr:uid="{00000000-0005-0000-0000-0000CF900000}"/>
    <cellStyle name="Normal 2 3 7 2 2 16 2" xfId="35687" xr:uid="{00000000-0005-0000-0000-0000D0900000}"/>
    <cellStyle name="Normal 2 3 7 2 2 17" xfId="35688" xr:uid="{00000000-0005-0000-0000-0000D1900000}"/>
    <cellStyle name="Normal 2 3 7 2 2 17 2" xfId="35689" xr:uid="{00000000-0005-0000-0000-0000D2900000}"/>
    <cellStyle name="Normal 2 3 7 2 2 18" xfId="35690" xr:uid="{00000000-0005-0000-0000-0000D3900000}"/>
    <cellStyle name="Normal 2 3 7 2 2 18 2" xfId="35691" xr:uid="{00000000-0005-0000-0000-0000D4900000}"/>
    <cellStyle name="Normal 2 3 7 2 2 19" xfId="35692" xr:uid="{00000000-0005-0000-0000-0000D5900000}"/>
    <cellStyle name="Normal 2 3 7 2 2 19 2" xfId="35693" xr:uid="{00000000-0005-0000-0000-0000D6900000}"/>
    <cellStyle name="Normal 2 3 7 2 2 2" xfId="35694" xr:uid="{00000000-0005-0000-0000-0000D7900000}"/>
    <cellStyle name="Normal 2 3 7 2 2 2 2" xfId="35695" xr:uid="{00000000-0005-0000-0000-0000D8900000}"/>
    <cellStyle name="Normal 2 3 7 2 2 20" xfId="35696" xr:uid="{00000000-0005-0000-0000-0000D9900000}"/>
    <cellStyle name="Normal 2 3 7 2 2 20 2" xfId="35697" xr:uid="{00000000-0005-0000-0000-0000DA900000}"/>
    <cellStyle name="Normal 2 3 7 2 2 21" xfId="35698" xr:uid="{00000000-0005-0000-0000-0000DB900000}"/>
    <cellStyle name="Normal 2 3 7 2 2 21 2" xfId="35699" xr:uid="{00000000-0005-0000-0000-0000DC900000}"/>
    <cellStyle name="Normal 2 3 7 2 2 22" xfId="35700" xr:uid="{00000000-0005-0000-0000-0000DD900000}"/>
    <cellStyle name="Normal 2 3 7 2 2 3" xfId="35701" xr:uid="{00000000-0005-0000-0000-0000DE900000}"/>
    <cellStyle name="Normal 2 3 7 2 2 3 2" xfId="35702" xr:uid="{00000000-0005-0000-0000-0000DF900000}"/>
    <cellStyle name="Normal 2 3 7 2 2 4" xfId="35703" xr:uid="{00000000-0005-0000-0000-0000E0900000}"/>
    <cellStyle name="Normal 2 3 7 2 2 4 2" xfId="35704" xr:uid="{00000000-0005-0000-0000-0000E1900000}"/>
    <cellStyle name="Normal 2 3 7 2 2 5" xfId="35705" xr:uid="{00000000-0005-0000-0000-0000E2900000}"/>
    <cellStyle name="Normal 2 3 7 2 2 5 2" xfId="35706" xr:uid="{00000000-0005-0000-0000-0000E3900000}"/>
    <cellStyle name="Normal 2 3 7 2 2 6" xfId="35707" xr:uid="{00000000-0005-0000-0000-0000E4900000}"/>
    <cellStyle name="Normal 2 3 7 2 2 6 2" xfId="35708" xr:uid="{00000000-0005-0000-0000-0000E5900000}"/>
    <cellStyle name="Normal 2 3 7 2 2 7" xfId="35709" xr:uid="{00000000-0005-0000-0000-0000E6900000}"/>
    <cellStyle name="Normal 2 3 7 2 2 7 2" xfId="35710" xr:uid="{00000000-0005-0000-0000-0000E7900000}"/>
    <cellStyle name="Normal 2 3 7 2 2 8" xfId="35711" xr:uid="{00000000-0005-0000-0000-0000E8900000}"/>
    <cellStyle name="Normal 2 3 7 2 2 8 2" xfId="35712" xr:uid="{00000000-0005-0000-0000-0000E9900000}"/>
    <cellStyle name="Normal 2 3 7 2 2 9" xfId="35713" xr:uid="{00000000-0005-0000-0000-0000EA900000}"/>
    <cellStyle name="Normal 2 3 7 2 2 9 2" xfId="35714" xr:uid="{00000000-0005-0000-0000-0000EB900000}"/>
    <cellStyle name="Normal 2 3 7 2 20" xfId="35715" xr:uid="{00000000-0005-0000-0000-0000EC900000}"/>
    <cellStyle name="Normal 2 3 7 2 20 2" xfId="35716" xr:uid="{00000000-0005-0000-0000-0000ED900000}"/>
    <cellStyle name="Normal 2 3 7 2 21" xfId="35717" xr:uid="{00000000-0005-0000-0000-0000EE900000}"/>
    <cellStyle name="Normal 2 3 7 2 21 2" xfId="35718" xr:uid="{00000000-0005-0000-0000-0000EF900000}"/>
    <cellStyle name="Normal 2 3 7 2 22" xfId="35719" xr:uid="{00000000-0005-0000-0000-0000F0900000}"/>
    <cellStyle name="Normal 2 3 7 2 22 2" xfId="35720" xr:uid="{00000000-0005-0000-0000-0000F1900000}"/>
    <cellStyle name="Normal 2 3 7 2 23" xfId="35721" xr:uid="{00000000-0005-0000-0000-0000F2900000}"/>
    <cellStyle name="Normal 2 3 7 2 23 2" xfId="35722" xr:uid="{00000000-0005-0000-0000-0000F3900000}"/>
    <cellStyle name="Normal 2 3 7 2 24" xfId="35723" xr:uid="{00000000-0005-0000-0000-0000F4900000}"/>
    <cellStyle name="Normal 2 3 7 2 3" xfId="35724" xr:uid="{00000000-0005-0000-0000-0000F5900000}"/>
    <cellStyle name="Normal 2 3 7 2 3 10" xfId="35725" xr:uid="{00000000-0005-0000-0000-0000F6900000}"/>
    <cellStyle name="Normal 2 3 7 2 3 10 2" xfId="35726" xr:uid="{00000000-0005-0000-0000-0000F7900000}"/>
    <cellStyle name="Normal 2 3 7 2 3 11" xfId="35727" xr:uid="{00000000-0005-0000-0000-0000F8900000}"/>
    <cellStyle name="Normal 2 3 7 2 3 11 2" xfId="35728" xr:uid="{00000000-0005-0000-0000-0000F9900000}"/>
    <cellStyle name="Normal 2 3 7 2 3 12" xfId="35729" xr:uid="{00000000-0005-0000-0000-0000FA900000}"/>
    <cellStyle name="Normal 2 3 7 2 3 12 2" xfId="35730" xr:uid="{00000000-0005-0000-0000-0000FB900000}"/>
    <cellStyle name="Normal 2 3 7 2 3 13" xfId="35731" xr:uid="{00000000-0005-0000-0000-0000FC900000}"/>
    <cellStyle name="Normal 2 3 7 2 3 13 2" xfId="35732" xr:uid="{00000000-0005-0000-0000-0000FD900000}"/>
    <cellStyle name="Normal 2 3 7 2 3 14" xfId="35733" xr:uid="{00000000-0005-0000-0000-0000FE900000}"/>
    <cellStyle name="Normal 2 3 7 2 3 14 2" xfId="35734" xr:uid="{00000000-0005-0000-0000-0000FF900000}"/>
    <cellStyle name="Normal 2 3 7 2 3 15" xfId="35735" xr:uid="{00000000-0005-0000-0000-000000910000}"/>
    <cellStyle name="Normal 2 3 7 2 3 15 2" xfId="35736" xr:uid="{00000000-0005-0000-0000-000001910000}"/>
    <cellStyle name="Normal 2 3 7 2 3 16" xfId="35737" xr:uid="{00000000-0005-0000-0000-000002910000}"/>
    <cellStyle name="Normal 2 3 7 2 3 16 2" xfId="35738" xr:uid="{00000000-0005-0000-0000-000003910000}"/>
    <cellStyle name="Normal 2 3 7 2 3 17" xfId="35739" xr:uid="{00000000-0005-0000-0000-000004910000}"/>
    <cellStyle name="Normal 2 3 7 2 3 17 2" xfId="35740" xr:uid="{00000000-0005-0000-0000-000005910000}"/>
    <cellStyle name="Normal 2 3 7 2 3 18" xfId="35741" xr:uid="{00000000-0005-0000-0000-000006910000}"/>
    <cellStyle name="Normal 2 3 7 2 3 18 2" xfId="35742" xr:uid="{00000000-0005-0000-0000-000007910000}"/>
    <cellStyle name="Normal 2 3 7 2 3 19" xfId="35743" xr:uid="{00000000-0005-0000-0000-000008910000}"/>
    <cellStyle name="Normal 2 3 7 2 3 19 2" xfId="35744" xr:uid="{00000000-0005-0000-0000-000009910000}"/>
    <cellStyle name="Normal 2 3 7 2 3 2" xfId="35745" xr:uid="{00000000-0005-0000-0000-00000A910000}"/>
    <cellStyle name="Normal 2 3 7 2 3 2 2" xfId="35746" xr:uid="{00000000-0005-0000-0000-00000B910000}"/>
    <cellStyle name="Normal 2 3 7 2 3 20" xfId="35747" xr:uid="{00000000-0005-0000-0000-00000C910000}"/>
    <cellStyle name="Normal 2 3 7 2 3 20 2" xfId="35748" xr:uid="{00000000-0005-0000-0000-00000D910000}"/>
    <cellStyle name="Normal 2 3 7 2 3 21" xfId="35749" xr:uid="{00000000-0005-0000-0000-00000E910000}"/>
    <cellStyle name="Normal 2 3 7 2 3 21 2" xfId="35750" xr:uid="{00000000-0005-0000-0000-00000F910000}"/>
    <cellStyle name="Normal 2 3 7 2 3 22" xfId="35751" xr:uid="{00000000-0005-0000-0000-000010910000}"/>
    <cellStyle name="Normal 2 3 7 2 3 3" xfId="35752" xr:uid="{00000000-0005-0000-0000-000011910000}"/>
    <cellStyle name="Normal 2 3 7 2 3 3 2" xfId="35753" xr:uid="{00000000-0005-0000-0000-000012910000}"/>
    <cellStyle name="Normal 2 3 7 2 3 4" xfId="35754" xr:uid="{00000000-0005-0000-0000-000013910000}"/>
    <cellStyle name="Normal 2 3 7 2 3 4 2" xfId="35755" xr:uid="{00000000-0005-0000-0000-000014910000}"/>
    <cellStyle name="Normal 2 3 7 2 3 5" xfId="35756" xr:uid="{00000000-0005-0000-0000-000015910000}"/>
    <cellStyle name="Normal 2 3 7 2 3 5 2" xfId="35757" xr:uid="{00000000-0005-0000-0000-000016910000}"/>
    <cellStyle name="Normal 2 3 7 2 3 6" xfId="35758" xr:uid="{00000000-0005-0000-0000-000017910000}"/>
    <cellStyle name="Normal 2 3 7 2 3 6 2" xfId="35759" xr:uid="{00000000-0005-0000-0000-000018910000}"/>
    <cellStyle name="Normal 2 3 7 2 3 7" xfId="35760" xr:uid="{00000000-0005-0000-0000-000019910000}"/>
    <cellStyle name="Normal 2 3 7 2 3 7 2" xfId="35761" xr:uid="{00000000-0005-0000-0000-00001A910000}"/>
    <cellStyle name="Normal 2 3 7 2 3 8" xfId="35762" xr:uid="{00000000-0005-0000-0000-00001B910000}"/>
    <cellStyle name="Normal 2 3 7 2 3 8 2" xfId="35763" xr:uid="{00000000-0005-0000-0000-00001C910000}"/>
    <cellStyle name="Normal 2 3 7 2 3 9" xfId="35764" xr:uid="{00000000-0005-0000-0000-00001D910000}"/>
    <cellStyle name="Normal 2 3 7 2 3 9 2" xfId="35765" xr:uid="{00000000-0005-0000-0000-00001E910000}"/>
    <cellStyle name="Normal 2 3 7 2 4" xfId="35766" xr:uid="{00000000-0005-0000-0000-00001F910000}"/>
    <cellStyle name="Normal 2 3 7 2 4 2" xfId="35767" xr:uid="{00000000-0005-0000-0000-000020910000}"/>
    <cellStyle name="Normal 2 3 7 2 5" xfId="35768" xr:uid="{00000000-0005-0000-0000-000021910000}"/>
    <cellStyle name="Normal 2 3 7 2 5 2" xfId="35769" xr:uid="{00000000-0005-0000-0000-000022910000}"/>
    <cellStyle name="Normal 2 3 7 2 6" xfId="35770" xr:uid="{00000000-0005-0000-0000-000023910000}"/>
    <cellStyle name="Normal 2 3 7 2 6 2" xfId="35771" xr:uid="{00000000-0005-0000-0000-000024910000}"/>
    <cellStyle name="Normal 2 3 7 2 7" xfId="35772" xr:uid="{00000000-0005-0000-0000-000025910000}"/>
    <cellStyle name="Normal 2 3 7 2 7 2" xfId="35773" xr:uid="{00000000-0005-0000-0000-000026910000}"/>
    <cellStyle name="Normal 2 3 7 2 8" xfId="35774" xr:uid="{00000000-0005-0000-0000-000027910000}"/>
    <cellStyle name="Normal 2 3 7 2 8 2" xfId="35775" xr:uid="{00000000-0005-0000-0000-000028910000}"/>
    <cellStyle name="Normal 2 3 7 2 9" xfId="35776" xr:uid="{00000000-0005-0000-0000-000029910000}"/>
    <cellStyle name="Normal 2 3 7 2 9 2" xfId="35777" xr:uid="{00000000-0005-0000-0000-00002A910000}"/>
    <cellStyle name="Normal 2 3 7 20" xfId="35778" xr:uid="{00000000-0005-0000-0000-00002B910000}"/>
    <cellStyle name="Normal 2 3 7 20 2" xfId="35779" xr:uid="{00000000-0005-0000-0000-00002C910000}"/>
    <cellStyle name="Normal 2 3 7 21" xfId="35780" xr:uid="{00000000-0005-0000-0000-00002D910000}"/>
    <cellStyle name="Normal 2 3 7 21 2" xfId="35781" xr:uid="{00000000-0005-0000-0000-00002E910000}"/>
    <cellStyle name="Normal 2 3 7 22" xfId="35782" xr:uid="{00000000-0005-0000-0000-00002F910000}"/>
    <cellStyle name="Normal 2 3 7 22 2" xfId="35783" xr:uid="{00000000-0005-0000-0000-000030910000}"/>
    <cellStyle name="Normal 2 3 7 23" xfId="35784" xr:uid="{00000000-0005-0000-0000-000031910000}"/>
    <cellStyle name="Normal 2 3 7 23 2" xfId="35785" xr:uid="{00000000-0005-0000-0000-000032910000}"/>
    <cellStyle name="Normal 2 3 7 24" xfId="35786" xr:uid="{00000000-0005-0000-0000-000033910000}"/>
    <cellStyle name="Normal 2 3 7 24 2" xfId="35787" xr:uid="{00000000-0005-0000-0000-000034910000}"/>
    <cellStyle name="Normal 2 3 7 25" xfId="35788" xr:uid="{00000000-0005-0000-0000-000035910000}"/>
    <cellStyle name="Normal 2 3 7 25 2" xfId="35789" xr:uid="{00000000-0005-0000-0000-000036910000}"/>
    <cellStyle name="Normal 2 3 7 26" xfId="35790" xr:uid="{00000000-0005-0000-0000-000037910000}"/>
    <cellStyle name="Normal 2 3 7 26 2" xfId="35791" xr:uid="{00000000-0005-0000-0000-000038910000}"/>
    <cellStyle name="Normal 2 3 7 27" xfId="35792" xr:uid="{00000000-0005-0000-0000-000039910000}"/>
    <cellStyle name="Normal 2 3 7 3" xfId="35793" xr:uid="{00000000-0005-0000-0000-00003A910000}"/>
    <cellStyle name="Normal 2 3 7 3 10" xfId="35794" xr:uid="{00000000-0005-0000-0000-00003B910000}"/>
    <cellStyle name="Normal 2 3 7 3 10 2" xfId="35795" xr:uid="{00000000-0005-0000-0000-00003C910000}"/>
    <cellStyle name="Normal 2 3 7 3 11" xfId="35796" xr:uid="{00000000-0005-0000-0000-00003D910000}"/>
    <cellStyle name="Normal 2 3 7 3 11 2" xfId="35797" xr:uid="{00000000-0005-0000-0000-00003E910000}"/>
    <cellStyle name="Normal 2 3 7 3 12" xfId="35798" xr:uid="{00000000-0005-0000-0000-00003F910000}"/>
    <cellStyle name="Normal 2 3 7 3 12 2" xfId="35799" xr:uid="{00000000-0005-0000-0000-000040910000}"/>
    <cellStyle name="Normal 2 3 7 3 13" xfId="35800" xr:uid="{00000000-0005-0000-0000-000041910000}"/>
    <cellStyle name="Normal 2 3 7 3 13 2" xfId="35801" xr:uid="{00000000-0005-0000-0000-000042910000}"/>
    <cellStyle name="Normal 2 3 7 3 14" xfId="35802" xr:uid="{00000000-0005-0000-0000-000043910000}"/>
    <cellStyle name="Normal 2 3 7 3 14 2" xfId="35803" xr:uid="{00000000-0005-0000-0000-000044910000}"/>
    <cellStyle name="Normal 2 3 7 3 15" xfId="35804" xr:uid="{00000000-0005-0000-0000-000045910000}"/>
    <cellStyle name="Normal 2 3 7 3 15 2" xfId="35805" xr:uid="{00000000-0005-0000-0000-000046910000}"/>
    <cellStyle name="Normal 2 3 7 3 16" xfId="35806" xr:uid="{00000000-0005-0000-0000-000047910000}"/>
    <cellStyle name="Normal 2 3 7 3 16 2" xfId="35807" xr:uid="{00000000-0005-0000-0000-000048910000}"/>
    <cellStyle name="Normal 2 3 7 3 17" xfId="35808" xr:uid="{00000000-0005-0000-0000-000049910000}"/>
    <cellStyle name="Normal 2 3 7 3 17 2" xfId="35809" xr:uid="{00000000-0005-0000-0000-00004A910000}"/>
    <cellStyle name="Normal 2 3 7 3 18" xfId="35810" xr:uid="{00000000-0005-0000-0000-00004B910000}"/>
    <cellStyle name="Normal 2 3 7 3 18 2" xfId="35811" xr:uid="{00000000-0005-0000-0000-00004C910000}"/>
    <cellStyle name="Normal 2 3 7 3 19" xfId="35812" xr:uid="{00000000-0005-0000-0000-00004D910000}"/>
    <cellStyle name="Normal 2 3 7 3 19 2" xfId="35813" xr:uid="{00000000-0005-0000-0000-00004E910000}"/>
    <cellStyle name="Normal 2 3 7 3 2" xfId="35814" xr:uid="{00000000-0005-0000-0000-00004F910000}"/>
    <cellStyle name="Normal 2 3 7 3 2 10" xfId="35815" xr:uid="{00000000-0005-0000-0000-000050910000}"/>
    <cellStyle name="Normal 2 3 7 3 2 10 2" xfId="35816" xr:uid="{00000000-0005-0000-0000-000051910000}"/>
    <cellStyle name="Normal 2 3 7 3 2 11" xfId="35817" xr:uid="{00000000-0005-0000-0000-000052910000}"/>
    <cellStyle name="Normal 2 3 7 3 2 11 2" xfId="35818" xr:uid="{00000000-0005-0000-0000-000053910000}"/>
    <cellStyle name="Normal 2 3 7 3 2 12" xfId="35819" xr:uid="{00000000-0005-0000-0000-000054910000}"/>
    <cellStyle name="Normal 2 3 7 3 2 12 2" xfId="35820" xr:uid="{00000000-0005-0000-0000-000055910000}"/>
    <cellStyle name="Normal 2 3 7 3 2 13" xfId="35821" xr:uid="{00000000-0005-0000-0000-000056910000}"/>
    <cellStyle name="Normal 2 3 7 3 2 13 2" xfId="35822" xr:uid="{00000000-0005-0000-0000-000057910000}"/>
    <cellStyle name="Normal 2 3 7 3 2 14" xfId="35823" xr:uid="{00000000-0005-0000-0000-000058910000}"/>
    <cellStyle name="Normal 2 3 7 3 2 14 2" xfId="35824" xr:uid="{00000000-0005-0000-0000-000059910000}"/>
    <cellStyle name="Normal 2 3 7 3 2 15" xfId="35825" xr:uid="{00000000-0005-0000-0000-00005A910000}"/>
    <cellStyle name="Normal 2 3 7 3 2 15 2" xfId="35826" xr:uid="{00000000-0005-0000-0000-00005B910000}"/>
    <cellStyle name="Normal 2 3 7 3 2 16" xfId="35827" xr:uid="{00000000-0005-0000-0000-00005C910000}"/>
    <cellStyle name="Normal 2 3 7 3 2 16 2" xfId="35828" xr:uid="{00000000-0005-0000-0000-00005D910000}"/>
    <cellStyle name="Normal 2 3 7 3 2 17" xfId="35829" xr:uid="{00000000-0005-0000-0000-00005E910000}"/>
    <cellStyle name="Normal 2 3 7 3 2 17 2" xfId="35830" xr:uid="{00000000-0005-0000-0000-00005F910000}"/>
    <cellStyle name="Normal 2 3 7 3 2 18" xfId="35831" xr:uid="{00000000-0005-0000-0000-000060910000}"/>
    <cellStyle name="Normal 2 3 7 3 2 18 2" xfId="35832" xr:uid="{00000000-0005-0000-0000-000061910000}"/>
    <cellStyle name="Normal 2 3 7 3 2 19" xfId="35833" xr:uid="{00000000-0005-0000-0000-000062910000}"/>
    <cellStyle name="Normal 2 3 7 3 2 19 2" xfId="35834" xr:uid="{00000000-0005-0000-0000-000063910000}"/>
    <cellStyle name="Normal 2 3 7 3 2 2" xfId="35835" xr:uid="{00000000-0005-0000-0000-000064910000}"/>
    <cellStyle name="Normal 2 3 7 3 2 2 2" xfId="35836" xr:uid="{00000000-0005-0000-0000-000065910000}"/>
    <cellStyle name="Normal 2 3 7 3 2 20" xfId="35837" xr:uid="{00000000-0005-0000-0000-000066910000}"/>
    <cellStyle name="Normal 2 3 7 3 2 20 2" xfId="35838" xr:uid="{00000000-0005-0000-0000-000067910000}"/>
    <cellStyle name="Normal 2 3 7 3 2 21" xfId="35839" xr:uid="{00000000-0005-0000-0000-000068910000}"/>
    <cellStyle name="Normal 2 3 7 3 2 21 2" xfId="35840" xr:uid="{00000000-0005-0000-0000-000069910000}"/>
    <cellStyle name="Normal 2 3 7 3 2 22" xfId="35841" xr:uid="{00000000-0005-0000-0000-00006A910000}"/>
    <cellStyle name="Normal 2 3 7 3 2 3" xfId="35842" xr:uid="{00000000-0005-0000-0000-00006B910000}"/>
    <cellStyle name="Normal 2 3 7 3 2 3 2" xfId="35843" xr:uid="{00000000-0005-0000-0000-00006C910000}"/>
    <cellStyle name="Normal 2 3 7 3 2 4" xfId="35844" xr:uid="{00000000-0005-0000-0000-00006D910000}"/>
    <cellStyle name="Normal 2 3 7 3 2 4 2" xfId="35845" xr:uid="{00000000-0005-0000-0000-00006E910000}"/>
    <cellStyle name="Normal 2 3 7 3 2 5" xfId="35846" xr:uid="{00000000-0005-0000-0000-00006F910000}"/>
    <cellStyle name="Normal 2 3 7 3 2 5 2" xfId="35847" xr:uid="{00000000-0005-0000-0000-000070910000}"/>
    <cellStyle name="Normal 2 3 7 3 2 6" xfId="35848" xr:uid="{00000000-0005-0000-0000-000071910000}"/>
    <cellStyle name="Normal 2 3 7 3 2 6 2" xfId="35849" xr:uid="{00000000-0005-0000-0000-000072910000}"/>
    <cellStyle name="Normal 2 3 7 3 2 7" xfId="35850" xr:uid="{00000000-0005-0000-0000-000073910000}"/>
    <cellStyle name="Normal 2 3 7 3 2 7 2" xfId="35851" xr:uid="{00000000-0005-0000-0000-000074910000}"/>
    <cellStyle name="Normal 2 3 7 3 2 8" xfId="35852" xr:uid="{00000000-0005-0000-0000-000075910000}"/>
    <cellStyle name="Normal 2 3 7 3 2 8 2" xfId="35853" xr:uid="{00000000-0005-0000-0000-000076910000}"/>
    <cellStyle name="Normal 2 3 7 3 2 9" xfId="35854" xr:uid="{00000000-0005-0000-0000-000077910000}"/>
    <cellStyle name="Normal 2 3 7 3 2 9 2" xfId="35855" xr:uid="{00000000-0005-0000-0000-000078910000}"/>
    <cellStyle name="Normal 2 3 7 3 20" xfId="35856" xr:uid="{00000000-0005-0000-0000-000079910000}"/>
    <cellStyle name="Normal 2 3 7 3 20 2" xfId="35857" xr:uid="{00000000-0005-0000-0000-00007A910000}"/>
    <cellStyle name="Normal 2 3 7 3 21" xfId="35858" xr:uid="{00000000-0005-0000-0000-00007B910000}"/>
    <cellStyle name="Normal 2 3 7 3 21 2" xfId="35859" xr:uid="{00000000-0005-0000-0000-00007C910000}"/>
    <cellStyle name="Normal 2 3 7 3 22" xfId="35860" xr:uid="{00000000-0005-0000-0000-00007D910000}"/>
    <cellStyle name="Normal 2 3 7 3 22 2" xfId="35861" xr:uid="{00000000-0005-0000-0000-00007E910000}"/>
    <cellStyle name="Normal 2 3 7 3 23" xfId="35862" xr:uid="{00000000-0005-0000-0000-00007F910000}"/>
    <cellStyle name="Normal 2 3 7 3 23 2" xfId="35863" xr:uid="{00000000-0005-0000-0000-000080910000}"/>
    <cellStyle name="Normal 2 3 7 3 24" xfId="35864" xr:uid="{00000000-0005-0000-0000-000081910000}"/>
    <cellStyle name="Normal 2 3 7 3 3" xfId="35865" xr:uid="{00000000-0005-0000-0000-000082910000}"/>
    <cellStyle name="Normal 2 3 7 3 3 10" xfId="35866" xr:uid="{00000000-0005-0000-0000-000083910000}"/>
    <cellStyle name="Normal 2 3 7 3 3 10 2" xfId="35867" xr:uid="{00000000-0005-0000-0000-000084910000}"/>
    <cellStyle name="Normal 2 3 7 3 3 11" xfId="35868" xr:uid="{00000000-0005-0000-0000-000085910000}"/>
    <cellStyle name="Normal 2 3 7 3 3 11 2" xfId="35869" xr:uid="{00000000-0005-0000-0000-000086910000}"/>
    <cellStyle name="Normal 2 3 7 3 3 12" xfId="35870" xr:uid="{00000000-0005-0000-0000-000087910000}"/>
    <cellStyle name="Normal 2 3 7 3 3 12 2" xfId="35871" xr:uid="{00000000-0005-0000-0000-000088910000}"/>
    <cellStyle name="Normal 2 3 7 3 3 13" xfId="35872" xr:uid="{00000000-0005-0000-0000-000089910000}"/>
    <cellStyle name="Normal 2 3 7 3 3 13 2" xfId="35873" xr:uid="{00000000-0005-0000-0000-00008A910000}"/>
    <cellStyle name="Normal 2 3 7 3 3 14" xfId="35874" xr:uid="{00000000-0005-0000-0000-00008B910000}"/>
    <cellStyle name="Normal 2 3 7 3 3 14 2" xfId="35875" xr:uid="{00000000-0005-0000-0000-00008C910000}"/>
    <cellStyle name="Normal 2 3 7 3 3 15" xfId="35876" xr:uid="{00000000-0005-0000-0000-00008D910000}"/>
    <cellStyle name="Normal 2 3 7 3 3 15 2" xfId="35877" xr:uid="{00000000-0005-0000-0000-00008E910000}"/>
    <cellStyle name="Normal 2 3 7 3 3 16" xfId="35878" xr:uid="{00000000-0005-0000-0000-00008F910000}"/>
    <cellStyle name="Normal 2 3 7 3 3 16 2" xfId="35879" xr:uid="{00000000-0005-0000-0000-000090910000}"/>
    <cellStyle name="Normal 2 3 7 3 3 17" xfId="35880" xr:uid="{00000000-0005-0000-0000-000091910000}"/>
    <cellStyle name="Normal 2 3 7 3 3 17 2" xfId="35881" xr:uid="{00000000-0005-0000-0000-000092910000}"/>
    <cellStyle name="Normal 2 3 7 3 3 18" xfId="35882" xr:uid="{00000000-0005-0000-0000-000093910000}"/>
    <cellStyle name="Normal 2 3 7 3 3 18 2" xfId="35883" xr:uid="{00000000-0005-0000-0000-000094910000}"/>
    <cellStyle name="Normal 2 3 7 3 3 19" xfId="35884" xr:uid="{00000000-0005-0000-0000-000095910000}"/>
    <cellStyle name="Normal 2 3 7 3 3 19 2" xfId="35885" xr:uid="{00000000-0005-0000-0000-000096910000}"/>
    <cellStyle name="Normal 2 3 7 3 3 2" xfId="35886" xr:uid="{00000000-0005-0000-0000-000097910000}"/>
    <cellStyle name="Normal 2 3 7 3 3 2 2" xfId="35887" xr:uid="{00000000-0005-0000-0000-000098910000}"/>
    <cellStyle name="Normal 2 3 7 3 3 20" xfId="35888" xr:uid="{00000000-0005-0000-0000-000099910000}"/>
    <cellStyle name="Normal 2 3 7 3 3 20 2" xfId="35889" xr:uid="{00000000-0005-0000-0000-00009A910000}"/>
    <cellStyle name="Normal 2 3 7 3 3 21" xfId="35890" xr:uid="{00000000-0005-0000-0000-00009B910000}"/>
    <cellStyle name="Normal 2 3 7 3 3 21 2" xfId="35891" xr:uid="{00000000-0005-0000-0000-00009C910000}"/>
    <cellStyle name="Normal 2 3 7 3 3 22" xfId="35892" xr:uid="{00000000-0005-0000-0000-00009D910000}"/>
    <cellStyle name="Normal 2 3 7 3 3 3" xfId="35893" xr:uid="{00000000-0005-0000-0000-00009E910000}"/>
    <cellStyle name="Normal 2 3 7 3 3 3 2" xfId="35894" xr:uid="{00000000-0005-0000-0000-00009F910000}"/>
    <cellStyle name="Normal 2 3 7 3 3 4" xfId="35895" xr:uid="{00000000-0005-0000-0000-0000A0910000}"/>
    <cellStyle name="Normal 2 3 7 3 3 4 2" xfId="35896" xr:uid="{00000000-0005-0000-0000-0000A1910000}"/>
    <cellStyle name="Normal 2 3 7 3 3 5" xfId="35897" xr:uid="{00000000-0005-0000-0000-0000A2910000}"/>
    <cellStyle name="Normal 2 3 7 3 3 5 2" xfId="35898" xr:uid="{00000000-0005-0000-0000-0000A3910000}"/>
    <cellStyle name="Normal 2 3 7 3 3 6" xfId="35899" xr:uid="{00000000-0005-0000-0000-0000A4910000}"/>
    <cellStyle name="Normal 2 3 7 3 3 6 2" xfId="35900" xr:uid="{00000000-0005-0000-0000-0000A5910000}"/>
    <cellStyle name="Normal 2 3 7 3 3 7" xfId="35901" xr:uid="{00000000-0005-0000-0000-0000A6910000}"/>
    <cellStyle name="Normal 2 3 7 3 3 7 2" xfId="35902" xr:uid="{00000000-0005-0000-0000-0000A7910000}"/>
    <cellStyle name="Normal 2 3 7 3 3 8" xfId="35903" xr:uid="{00000000-0005-0000-0000-0000A8910000}"/>
    <cellStyle name="Normal 2 3 7 3 3 8 2" xfId="35904" xr:uid="{00000000-0005-0000-0000-0000A9910000}"/>
    <cellStyle name="Normal 2 3 7 3 3 9" xfId="35905" xr:uid="{00000000-0005-0000-0000-0000AA910000}"/>
    <cellStyle name="Normal 2 3 7 3 3 9 2" xfId="35906" xr:uid="{00000000-0005-0000-0000-0000AB910000}"/>
    <cellStyle name="Normal 2 3 7 3 4" xfId="35907" xr:uid="{00000000-0005-0000-0000-0000AC910000}"/>
    <cellStyle name="Normal 2 3 7 3 4 2" xfId="35908" xr:uid="{00000000-0005-0000-0000-0000AD910000}"/>
    <cellStyle name="Normal 2 3 7 3 5" xfId="35909" xr:uid="{00000000-0005-0000-0000-0000AE910000}"/>
    <cellStyle name="Normal 2 3 7 3 5 2" xfId="35910" xr:uid="{00000000-0005-0000-0000-0000AF910000}"/>
    <cellStyle name="Normal 2 3 7 3 6" xfId="35911" xr:uid="{00000000-0005-0000-0000-0000B0910000}"/>
    <cellStyle name="Normal 2 3 7 3 6 2" xfId="35912" xr:uid="{00000000-0005-0000-0000-0000B1910000}"/>
    <cellStyle name="Normal 2 3 7 3 7" xfId="35913" xr:uid="{00000000-0005-0000-0000-0000B2910000}"/>
    <cellStyle name="Normal 2 3 7 3 7 2" xfId="35914" xr:uid="{00000000-0005-0000-0000-0000B3910000}"/>
    <cellStyle name="Normal 2 3 7 3 8" xfId="35915" xr:uid="{00000000-0005-0000-0000-0000B4910000}"/>
    <cellStyle name="Normal 2 3 7 3 8 2" xfId="35916" xr:uid="{00000000-0005-0000-0000-0000B5910000}"/>
    <cellStyle name="Normal 2 3 7 3 9" xfId="35917" xr:uid="{00000000-0005-0000-0000-0000B6910000}"/>
    <cellStyle name="Normal 2 3 7 3 9 2" xfId="35918" xr:uid="{00000000-0005-0000-0000-0000B7910000}"/>
    <cellStyle name="Normal 2 3 7 4" xfId="35919" xr:uid="{00000000-0005-0000-0000-0000B8910000}"/>
    <cellStyle name="Normal 2 3 7 4 10" xfId="35920" xr:uid="{00000000-0005-0000-0000-0000B9910000}"/>
    <cellStyle name="Normal 2 3 7 4 10 2" xfId="35921" xr:uid="{00000000-0005-0000-0000-0000BA910000}"/>
    <cellStyle name="Normal 2 3 7 4 11" xfId="35922" xr:uid="{00000000-0005-0000-0000-0000BB910000}"/>
    <cellStyle name="Normal 2 3 7 4 11 2" xfId="35923" xr:uid="{00000000-0005-0000-0000-0000BC910000}"/>
    <cellStyle name="Normal 2 3 7 4 12" xfId="35924" xr:uid="{00000000-0005-0000-0000-0000BD910000}"/>
    <cellStyle name="Normal 2 3 7 4 12 2" xfId="35925" xr:uid="{00000000-0005-0000-0000-0000BE910000}"/>
    <cellStyle name="Normal 2 3 7 4 13" xfId="35926" xr:uid="{00000000-0005-0000-0000-0000BF910000}"/>
    <cellStyle name="Normal 2 3 7 4 13 2" xfId="35927" xr:uid="{00000000-0005-0000-0000-0000C0910000}"/>
    <cellStyle name="Normal 2 3 7 4 14" xfId="35928" xr:uid="{00000000-0005-0000-0000-0000C1910000}"/>
    <cellStyle name="Normal 2 3 7 4 14 2" xfId="35929" xr:uid="{00000000-0005-0000-0000-0000C2910000}"/>
    <cellStyle name="Normal 2 3 7 4 15" xfId="35930" xr:uid="{00000000-0005-0000-0000-0000C3910000}"/>
    <cellStyle name="Normal 2 3 7 4 15 2" xfId="35931" xr:uid="{00000000-0005-0000-0000-0000C4910000}"/>
    <cellStyle name="Normal 2 3 7 4 16" xfId="35932" xr:uid="{00000000-0005-0000-0000-0000C5910000}"/>
    <cellStyle name="Normal 2 3 7 4 16 2" xfId="35933" xr:uid="{00000000-0005-0000-0000-0000C6910000}"/>
    <cellStyle name="Normal 2 3 7 4 17" xfId="35934" xr:uid="{00000000-0005-0000-0000-0000C7910000}"/>
    <cellStyle name="Normal 2 3 7 4 17 2" xfId="35935" xr:uid="{00000000-0005-0000-0000-0000C8910000}"/>
    <cellStyle name="Normal 2 3 7 4 18" xfId="35936" xr:uid="{00000000-0005-0000-0000-0000C9910000}"/>
    <cellStyle name="Normal 2 3 7 4 18 2" xfId="35937" xr:uid="{00000000-0005-0000-0000-0000CA910000}"/>
    <cellStyle name="Normal 2 3 7 4 19" xfId="35938" xr:uid="{00000000-0005-0000-0000-0000CB910000}"/>
    <cellStyle name="Normal 2 3 7 4 19 2" xfId="35939" xr:uid="{00000000-0005-0000-0000-0000CC910000}"/>
    <cellStyle name="Normal 2 3 7 4 2" xfId="35940" xr:uid="{00000000-0005-0000-0000-0000CD910000}"/>
    <cellStyle name="Normal 2 3 7 4 2 10" xfId="35941" xr:uid="{00000000-0005-0000-0000-0000CE910000}"/>
    <cellStyle name="Normal 2 3 7 4 2 10 2" xfId="35942" xr:uid="{00000000-0005-0000-0000-0000CF910000}"/>
    <cellStyle name="Normal 2 3 7 4 2 11" xfId="35943" xr:uid="{00000000-0005-0000-0000-0000D0910000}"/>
    <cellStyle name="Normal 2 3 7 4 2 11 2" xfId="35944" xr:uid="{00000000-0005-0000-0000-0000D1910000}"/>
    <cellStyle name="Normal 2 3 7 4 2 12" xfId="35945" xr:uid="{00000000-0005-0000-0000-0000D2910000}"/>
    <cellStyle name="Normal 2 3 7 4 2 12 2" xfId="35946" xr:uid="{00000000-0005-0000-0000-0000D3910000}"/>
    <cellStyle name="Normal 2 3 7 4 2 13" xfId="35947" xr:uid="{00000000-0005-0000-0000-0000D4910000}"/>
    <cellStyle name="Normal 2 3 7 4 2 13 2" xfId="35948" xr:uid="{00000000-0005-0000-0000-0000D5910000}"/>
    <cellStyle name="Normal 2 3 7 4 2 14" xfId="35949" xr:uid="{00000000-0005-0000-0000-0000D6910000}"/>
    <cellStyle name="Normal 2 3 7 4 2 14 2" xfId="35950" xr:uid="{00000000-0005-0000-0000-0000D7910000}"/>
    <cellStyle name="Normal 2 3 7 4 2 15" xfId="35951" xr:uid="{00000000-0005-0000-0000-0000D8910000}"/>
    <cellStyle name="Normal 2 3 7 4 2 15 2" xfId="35952" xr:uid="{00000000-0005-0000-0000-0000D9910000}"/>
    <cellStyle name="Normal 2 3 7 4 2 16" xfId="35953" xr:uid="{00000000-0005-0000-0000-0000DA910000}"/>
    <cellStyle name="Normal 2 3 7 4 2 16 2" xfId="35954" xr:uid="{00000000-0005-0000-0000-0000DB910000}"/>
    <cellStyle name="Normal 2 3 7 4 2 17" xfId="35955" xr:uid="{00000000-0005-0000-0000-0000DC910000}"/>
    <cellStyle name="Normal 2 3 7 4 2 17 2" xfId="35956" xr:uid="{00000000-0005-0000-0000-0000DD910000}"/>
    <cellStyle name="Normal 2 3 7 4 2 18" xfId="35957" xr:uid="{00000000-0005-0000-0000-0000DE910000}"/>
    <cellStyle name="Normal 2 3 7 4 2 18 2" xfId="35958" xr:uid="{00000000-0005-0000-0000-0000DF910000}"/>
    <cellStyle name="Normal 2 3 7 4 2 19" xfId="35959" xr:uid="{00000000-0005-0000-0000-0000E0910000}"/>
    <cellStyle name="Normal 2 3 7 4 2 19 2" xfId="35960" xr:uid="{00000000-0005-0000-0000-0000E1910000}"/>
    <cellStyle name="Normal 2 3 7 4 2 2" xfId="35961" xr:uid="{00000000-0005-0000-0000-0000E2910000}"/>
    <cellStyle name="Normal 2 3 7 4 2 2 2" xfId="35962" xr:uid="{00000000-0005-0000-0000-0000E3910000}"/>
    <cellStyle name="Normal 2 3 7 4 2 20" xfId="35963" xr:uid="{00000000-0005-0000-0000-0000E4910000}"/>
    <cellStyle name="Normal 2 3 7 4 2 20 2" xfId="35964" xr:uid="{00000000-0005-0000-0000-0000E5910000}"/>
    <cellStyle name="Normal 2 3 7 4 2 21" xfId="35965" xr:uid="{00000000-0005-0000-0000-0000E6910000}"/>
    <cellStyle name="Normal 2 3 7 4 2 21 2" xfId="35966" xr:uid="{00000000-0005-0000-0000-0000E7910000}"/>
    <cellStyle name="Normal 2 3 7 4 2 22" xfId="35967" xr:uid="{00000000-0005-0000-0000-0000E8910000}"/>
    <cellStyle name="Normal 2 3 7 4 2 3" xfId="35968" xr:uid="{00000000-0005-0000-0000-0000E9910000}"/>
    <cellStyle name="Normal 2 3 7 4 2 3 2" xfId="35969" xr:uid="{00000000-0005-0000-0000-0000EA910000}"/>
    <cellStyle name="Normal 2 3 7 4 2 4" xfId="35970" xr:uid="{00000000-0005-0000-0000-0000EB910000}"/>
    <cellStyle name="Normal 2 3 7 4 2 4 2" xfId="35971" xr:uid="{00000000-0005-0000-0000-0000EC910000}"/>
    <cellStyle name="Normal 2 3 7 4 2 5" xfId="35972" xr:uid="{00000000-0005-0000-0000-0000ED910000}"/>
    <cellStyle name="Normal 2 3 7 4 2 5 2" xfId="35973" xr:uid="{00000000-0005-0000-0000-0000EE910000}"/>
    <cellStyle name="Normal 2 3 7 4 2 6" xfId="35974" xr:uid="{00000000-0005-0000-0000-0000EF910000}"/>
    <cellStyle name="Normal 2 3 7 4 2 6 2" xfId="35975" xr:uid="{00000000-0005-0000-0000-0000F0910000}"/>
    <cellStyle name="Normal 2 3 7 4 2 7" xfId="35976" xr:uid="{00000000-0005-0000-0000-0000F1910000}"/>
    <cellStyle name="Normal 2 3 7 4 2 7 2" xfId="35977" xr:uid="{00000000-0005-0000-0000-0000F2910000}"/>
    <cellStyle name="Normal 2 3 7 4 2 8" xfId="35978" xr:uid="{00000000-0005-0000-0000-0000F3910000}"/>
    <cellStyle name="Normal 2 3 7 4 2 8 2" xfId="35979" xr:uid="{00000000-0005-0000-0000-0000F4910000}"/>
    <cellStyle name="Normal 2 3 7 4 2 9" xfId="35980" xr:uid="{00000000-0005-0000-0000-0000F5910000}"/>
    <cellStyle name="Normal 2 3 7 4 2 9 2" xfId="35981" xr:uid="{00000000-0005-0000-0000-0000F6910000}"/>
    <cellStyle name="Normal 2 3 7 4 20" xfId="35982" xr:uid="{00000000-0005-0000-0000-0000F7910000}"/>
    <cellStyle name="Normal 2 3 7 4 20 2" xfId="35983" xr:uid="{00000000-0005-0000-0000-0000F8910000}"/>
    <cellStyle name="Normal 2 3 7 4 21" xfId="35984" xr:uid="{00000000-0005-0000-0000-0000F9910000}"/>
    <cellStyle name="Normal 2 3 7 4 21 2" xfId="35985" xr:uid="{00000000-0005-0000-0000-0000FA910000}"/>
    <cellStyle name="Normal 2 3 7 4 22" xfId="35986" xr:uid="{00000000-0005-0000-0000-0000FB910000}"/>
    <cellStyle name="Normal 2 3 7 4 22 2" xfId="35987" xr:uid="{00000000-0005-0000-0000-0000FC910000}"/>
    <cellStyle name="Normal 2 3 7 4 23" xfId="35988" xr:uid="{00000000-0005-0000-0000-0000FD910000}"/>
    <cellStyle name="Normal 2 3 7 4 23 2" xfId="35989" xr:uid="{00000000-0005-0000-0000-0000FE910000}"/>
    <cellStyle name="Normal 2 3 7 4 24" xfId="35990" xr:uid="{00000000-0005-0000-0000-0000FF910000}"/>
    <cellStyle name="Normal 2 3 7 4 3" xfId="35991" xr:uid="{00000000-0005-0000-0000-000000920000}"/>
    <cellStyle name="Normal 2 3 7 4 3 10" xfId="35992" xr:uid="{00000000-0005-0000-0000-000001920000}"/>
    <cellStyle name="Normal 2 3 7 4 3 10 2" xfId="35993" xr:uid="{00000000-0005-0000-0000-000002920000}"/>
    <cellStyle name="Normal 2 3 7 4 3 11" xfId="35994" xr:uid="{00000000-0005-0000-0000-000003920000}"/>
    <cellStyle name="Normal 2 3 7 4 3 11 2" xfId="35995" xr:uid="{00000000-0005-0000-0000-000004920000}"/>
    <cellStyle name="Normal 2 3 7 4 3 12" xfId="35996" xr:uid="{00000000-0005-0000-0000-000005920000}"/>
    <cellStyle name="Normal 2 3 7 4 3 12 2" xfId="35997" xr:uid="{00000000-0005-0000-0000-000006920000}"/>
    <cellStyle name="Normal 2 3 7 4 3 13" xfId="35998" xr:uid="{00000000-0005-0000-0000-000007920000}"/>
    <cellStyle name="Normal 2 3 7 4 3 13 2" xfId="35999" xr:uid="{00000000-0005-0000-0000-000008920000}"/>
    <cellStyle name="Normal 2 3 7 4 3 14" xfId="36000" xr:uid="{00000000-0005-0000-0000-000009920000}"/>
    <cellStyle name="Normal 2 3 7 4 3 14 2" xfId="36001" xr:uid="{00000000-0005-0000-0000-00000A920000}"/>
    <cellStyle name="Normal 2 3 7 4 3 15" xfId="36002" xr:uid="{00000000-0005-0000-0000-00000B920000}"/>
    <cellStyle name="Normal 2 3 7 4 3 15 2" xfId="36003" xr:uid="{00000000-0005-0000-0000-00000C920000}"/>
    <cellStyle name="Normal 2 3 7 4 3 16" xfId="36004" xr:uid="{00000000-0005-0000-0000-00000D920000}"/>
    <cellStyle name="Normal 2 3 7 4 3 16 2" xfId="36005" xr:uid="{00000000-0005-0000-0000-00000E920000}"/>
    <cellStyle name="Normal 2 3 7 4 3 17" xfId="36006" xr:uid="{00000000-0005-0000-0000-00000F920000}"/>
    <cellStyle name="Normal 2 3 7 4 3 17 2" xfId="36007" xr:uid="{00000000-0005-0000-0000-000010920000}"/>
    <cellStyle name="Normal 2 3 7 4 3 18" xfId="36008" xr:uid="{00000000-0005-0000-0000-000011920000}"/>
    <cellStyle name="Normal 2 3 7 4 3 18 2" xfId="36009" xr:uid="{00000000-0005-0000-0000-000012920000}"/>
    <cellStyle name="Normal 2 3 7 4 3 19" xfId="36010" xr:uid="{00000000-0005-0000-0000-000013920000}"/>
    <cellStyle name="Normal 2 3 7 4 3 19 2" xfId="36011" xr:uid="{00000000-0005-0000-0000-000014920000}"/>
    <cellStyle name="Normal 2 3 7 4 3 2" xfId="36012" xr:uid="{00000000-0005-0000-0000-000015920000}"/>
    <cellStyle name="Normal 2 3 7 4 3 2 2" xfId="36013" xr:uid="{00000000-0005-0000-0000-000016920000}"/>
    <cellStyle name="Normal 2 3 7 4 3 20" xfId="36014" xr:uid="{00000000-0005-0000-0000-000017920000}"/>
    <cellStyle name="Normal 2 3 7 4 3 20 2" xfId="36015" xr:uid="{00000000-0005-0000-0000-000018920000}"/>
    <cellStyle name="Normal 2 3 7 4 3 21" xfId="36016" xr:uid="{00000000-0005-0000-0000-000019920000}"/>
    <cellStyle name="Normal 2 3 7 4 3 21 2" xfId="36017" xr:uid="{00000000-0005-0000-0000-00001A920000}"/>
    <cellStyle name="Normal 2 3 7 4 3 22" xfId="36018" xr:uid="{00000000-0005-0000-0000-00001B920000}"/>
    <cellStyle name="Normal 2 3 7 4 3 3" xfId="36019" xr:uid="{00000000-0005-0000-0000-00001C920000}"/>
    <cellStyle name="Normal 2 3 7 4 3 3 2" xfId="36020" xr:uid="{00000000-0005-0000-0000-00001D920000}"/>
    <cellStyle name="Normal 2 3 7 4 3 4" xfId="36021" xr:uid="{00000000-0005-0000-0000-00001E920000}"/>
    <cellStyle name="Normal 2 3 7 4 3 4 2" xfId="36022" xr:uid="{00000000-0005-0000-0000-00001F920000}"/>
    <cellStyle name="Normal 2 3 7 4 3 5" xfId="36023" xr:uid="{00000000-0005-0000-0000-000020920000}"/>
    <cellStyle name="Normal 2 3 7 4 3 5 2" xfId="36024" xr:uid="{00000000-0005-0000-0000-000021920000}"/>
    <cellStyle name="Normal 2 3 7 4 3 6" xfId="36025" xr:uid="{00000000-0005-0000-0000-000022920000}"/>
    <cellStyle name="Normal 2 3 7 4 3 6 2" xfId="36026" xr:uid="{00000000-0005-0000-0000-000023920000}"/>
    <cellStyle name="Normal 2 3 7 4 3 7" xfId="36027" xr:uid="{00000000-0005-0000-0000-000024920000}"/>
    <cellStyle name="Normal 2 3 7 4 3 7 2" xfId="36028" xr:uid="{00000000-0005-0000-0000-000025920000}"/>
    <cellStyle name="Normal 2 3 7 4 3 8" xfId="36029" xr:uid="{00000000-0005-0000-0000-000026920000}"/>
    <cellStyle name="Normal 2 3 7 4 3 8 2" xfId="36030" xr:uid="{00000000-0005-0000-0000-000027920000}"/>
    <cellStyle name="Normal 2 3 7 4 3 9" xfId="36031" xr:uid="{00000000-0005-0000-0000-000028920000}"/>
    <cellStyle name="Normal 2 3 7 4 3 9 2" xfId="36032" xr:uid="{00000000-0005-0000-0000-000029920000}"/>
    <cellStyle name="Normal 2 3 7 4 4" xfId="36033" xr:uid="{00000000-0005-0000-0000-00002A920000}"/>
    <cellStyle name="Normal 2 3 7 4 4 2" xfId="36034" xr:uid="{00000000-0005-0000-0000-00002B920000}"/>
    <cellStyle name="Normal 2 3 7 4 5" xfId="36035" xr:uid="{00000000-0005-0000-0000-00002C920000}"/>
    <cellStyle name="Normal 2 3 7 4 5 2" xfId="36036" xr:uid="{00000000-0005-0000-0000-00002D920000}"/>
    <cellStyle name="Normal 2 3 7 4 6" xfId="36037" xr:uid="{00000000-0005-0000-0000-00002E920000}"/>
    <cellStyle name="Normal 2 3 7 4 6 2" xfId="36038" xr:uid="{00000000-0005-0000-0000-00002F920000}"/>
    <cellStyle name="Normal 2 3 7 4 7" xfId="36039" xr:uid="{00000000-0005-0000-0000-000030920000}"/>
    <cellStyle name="Normal 2 3 7 4 7 2" xfId="36040" xr:uid="{00000000-0005-0000-0000-000031920000}"/>
    <cellStyle name="Normal 2 3 7 4 8" xfId="36041" xr:uid="{00000000-0005-0000-0000-000032920000}"/>
    <cellStyle name="Normal 2 3 7 4 8 2" xfId="36042" xr:uid="{00000000-0005-0000-0000-000033920000}"/>
    <cellStyle name="Normal 2 3 7 4 9" xfId="36043" xr:uid="{00000000-0005-0000-0000-000034920000}"/>
    <cellStyle name="Normal 2 3 7 4 9 2" xfId="36044" xr:uid="{00000000-0005-0000-0000-000035920000}"/>
    <cellStyle name="Normal 2 3 7 5" xfId="36045" xr:uid="{00000000-0005-0000-0000-000036920000}"/>
    <cellStyle name="Normal 2 3 7 5 10" xfId="36046" xr:uid="{00000000-0005-0000-0000-000037920000}"/>
    <cellStyle name="Normal 2 3 7 5 10 2" xfId="36047" xr:uid="{00000000-0005-0000-0000-000038920000}"/>
    <cellStyle name="Normal 2 3 7 5 11" xfId="36048" xr:uid="{00000000-0005-0000-0000-000039920000}"/>
    <cellStyle name="Normal 2 3 7 5 11 2" xfId="36049" xr:uid="{00000000-0005-0000-0000-00003A920000}"/>
    <cellStyle name="Normal 2 3 7 5 12" xfId="36050" xr:uid="{00000000-0005-0000-0000-00003B920000}"/>
    <cellStyle name="Normal 2 3 7 5 12 2" xfId="36051" xr:uid="{00000000-0005-0000-0000-00003C920000}"/>
    <cellStyle name="Normal 2 3 7 5 13" xfId="36052" xr:uid="{00000000-0005-0000-0000-00003D920000}"/>
    <cellStyle name="Normal 2 3 7 5 13 2" xfId="36053" xr:uid="{00000000-0005-0000-0000-00003E920000}"/>
    <cellStyle name="Normal 2 3 7 5 14" xfId="36054" xr:uid="{00000000-0005-0000-0000-00003F920000}"/>
    <cellStyle name="Normal 2 3 7 5 14 2" xfId="36055" xr:uid="{00000000-0005-0000-0000-000040920000}"/>
    <cellStyle name="Normal 2 3 7 5 15" xfId="36056" xr:uid="{00000000-0005-0000-0000-000041920000}"/>
    <cellStyle name="Normal 2 3 7 5 15 2" xfId="36057" xr:uid="{00000000-0005-0000-0000-000042920000}"/>
    <cellStyle name="Normal 2 3 7 5 16" xfId="36058" xr:uid="{00000000-0005-0000-0000-000043920000}"/>
    <cellStyle name="Normal 2 3 7 5 16 2" xfId="36059" xr:uid="{00000000-0005-0000-0000-000044920000}"/>
    <cellStyle name="Normal 2 3 7 5 17" xfId="36060" xr:uid="{00000000-0005-0000-0000-000045920000}"/>
    <cellStyle name="Normal 2 3 7 5 17 2" xfId="36061" xr:uid="{00000000-0005-0000-0000-000046920000}"/>
    <cellStyle name="Normal 2 3 7 5 18" xfId="36062" xr:uid="{00000000-0005-0000-0000-000047920000}"/>
    <cellStyle name="Normal 2 3 7 5 18 2" xfId="36063" xr:uid="{00000000-0005-0000-0000-000048920000}"/>
    <cellStyle name="Normal 2 3 7 5 19" xfId="36064" xr:uid="{00000000-0005-0000-0000-000049920000}"/>
    <cellStyle name="Normal 2 3 7 5 19 2" xfId="36065" xr:uid="{00000000-0005-0000-0000-00004A920000}"/>
    <cellStyle name="Normal 2 3 7 5 2" xfId="36066" xr:uid="{00000000-0005-0000-0000-00004B920000}"/>
    <cellStyle name="Normal 2 3 7 5 2 2" xfId="36067" xr:uid="{00000000-0005-0000-0000-00004C920000}"/>
    <cellStyle name="Normal 2 3 7 5 20" xfId="36068" xr:uid="{00000000-0005-0000-0000-00004D920000}"/>
    <cellStyle name="Normal 2 3 7 5 20 2" xfId="36069" xr:uid="{00000000-0005-0000-0000-00004E920000}"/>
    <cellStyle name="Normal 2 3 7 5 21" xfId="36070" xr:uid="{00000000-0005-0000-0000-00004F920000}"/>
    <cellStyle name="Normal 2 3 7 5 21 2" xfId="36071" xr:uid="{00000000-0005-0000-0000-000050920000}"/>
    <cellStyle name="Normal 2 3 7 5 22" xfId="36072" xr:uid="{00000000-0005-0000-0000-000051920000}"/>
    <cellStyle name="Normal 2 3 7 5 3" xfId="36073" xr:uid="{00000000-0005-0000-0000-000052920000}"/>
    <cellStyle name="Normal 2 3 7 5 3 2" xfId="36074" xr:uid="{00000000-0005-0000-0000-000053920000}"/>
    <cellStyle name="Normal 2 3 7 5 4" xfId="36075" xr:uid="{00000000-0005-0000-0000-000054920000}"/>
    <cellStyle name="Normal 2 3 7 5 4 2" xfId="36076" xr:uid="{00000000-0005-0000-0000-000055920000}"/>
    <cellStyle name="Normal 2 3 7 5 5" xfId="36077" xr:uid="{00000000-0005-0000-0000-000056920000}"/>
    <cellStyle name="Normal 2 3 7 5 5 2" xfId="36078" xr:uid="{00000000-0005-0000-0000-000057920000}"/>
    <cellStyle name="Normal 2 3 7 5 6" xfId="36079" xr:uid="{00000000-0005-0000-0000-000058920000}"/>
    <cellStyle name="Normal 2 3 7 5 6 2" xfId="36080" xr:uid="{00000000-0005-0000-0000-000059920000}"/>
    <cellStyle name="Normal 2 3 7 5 7" xfId="36081" xr:uid="{00000000-0005-0000-0000-00005A920000}"/>
    <cellStyle name="Normal 2 3 7 5 7 2" xfId="36082" xr:uid="{00000000-0005-0000-0000-00005B920000}"/>
    <cellStyle name="Normal 2 3 7 5 8" xfId="36083" xr:uid="{00000000-0005-0000-0000-00005C920000}"/>
    <cellStyle name="Normal 2 3 7 5 8 2" xfId="36084" xr:uid="{00000000-0005-0000-0000-00005D920000}"/>
    <cellStyle name="Normal 2 3 7 5 9" xfId="36085" xr:uid="{00000000-0005-0000-0000-00005E920000}"/>
    <cellStyle name="Normal 2 3 7 5 9 2" xfId="36086" xr:uid="{00000000-0005-0000-0000-00005F920000}"/>
    <cellStyle name="Normal 2 3 7 6" xfId="36087" xr:uid="{00000000-0005-0000-0000-000060920000}"/>
    <cellStyle name="Normal 2 3 7 6 10" xfId="36088" xr:uid="{00000000-0005-0000-0000-000061920000}"/>
    <cellStyle name="Normal 2 3 7 6 10 2" xfId="36089" xr:uid="{00000000-0005-0000-0000-000062920000}"/>
    <cellStyle name="Normal 2 3 7 6 11" xfId="36090" xr:uid="{00000000-0005-0000-0000-000063920000}"/>
    <cellStyle name="Normal 2 3 7 6 11 2" xfId="36091" xr:uid="{00000000-0005-0000-0000-000064920000}"/>
    <cellStyle name="Normal 2 3 7 6 12" xfId="36092" xr:uid="{00000000-0005-0000-0000-000065920000}"/>
    <cellStyle name="Normal 2 3 7 6 12 2" xfId="36093" xr:uid="{00000000-0005-0000-0000-000066920000}"/>
    <cellStyle name="Normal 2 3 7 6 13" xfId="36094" xr:uid="{00000000-0005-0000-0000-000067920000}"/>
    <cellStyle name="Normal 2 3 7 6 13 2" xfId="36095" xr:uid="{00000000-0005-0000-0000-000068920000}"/>
    <cellStyle name="Normal 2 3 7 6 14" xfId="36096" xr:uid="{00000000-0005-0000-0000-000069920000}"/>
    <cellStyle name="Normal 2 3 7 6 14 2" xfId="36097" xr:uid="{00000000-0005-0000-0000-00006A920000}"/>
    <cellStyle name="Normal 2 3 7 6 15" xfId="36098" xr:uid="{00000000-0005-0000-0000-00006B920000}"/>
    <cellStyle name="Normal 2 3 7 6 15 2" xfId="36099" xr:uid="{00000000-0005-0000-0000-00006C920000}"/>
    <cellStyle name="Normal 2 3 7 6 16" xfId="36100" xr:uid="{00000000-0005-0000-0000-00006D920000}"/>
    <cellStyle name="Normal 2 3 7 6 16 2" xfId="36101" xr:uid="{00000000-0005-0000-0000-00006E920000}"/>
    <cellStyle name="Normal 2 3 7 6 17" xfId="36102" xr:uid="{00000000-0005-0000-0000-00006F920000}"/>
    <cellStyle name="Normal 2 3 7 6 17 2" xfId="36103" xr:uid="{00000000-0005-0000-0000-000070920000}"/>
    <cellStyle name="Normal 2 3 7 6 18" xfId="36104" xr:uid="{00000000-0005-0000-0000-000071920000}"/>
    <cellStyle name="Normal 2 3 7 6 18 2" xfId="36105" xr:uid="{00000000-0005-0000-0000-000072920000}"/>
    <cellStyle name="Normal 2 3 7 6 19" xfId="36106" xr:uid="{00000000-0005-0000-0000-000073920000}"/>
    <cellStyle name="Normal 2 3 7 6 19 2" xfId="36107" xr:uid="{00000000-0005-0000-0000-000074920000}"/>
    <cellStyle name="Normal 2 3 7 6 2" xfId="36108" xr:uid="{00000000-0005-0000-0000-000075920000}"/>
    <cellStyle name="Normal 2 3 7 6 2 2" xfId="36109" xr:uid="{00000000-0005-0000-0000-000076920000}"/>
    <cellStyle name="Normal 2 3 7 6 20" xfId="36110" xr:uid="{00000000-0005-0000-0000-000077920000}"/>
    <cellStyle name="Normal 2 3 7 6 20 2" xfId="36111" xr:uid="{00000000-0005-0000-0000-000078920000}"/>
    <cellStyle name="Normal 2 3 7 6 21" xfId="36112" xr:uid="{00000000-0005-0000-0000-000079920000}"/>
    <cellStyle name="Normal 2 3 7 6 21 2" xfId="36113" xr:uid="{00000000-0005-0000-0000-00007A920000}"/>
    <cellStyle name="Normal 2 3 7 6 22" xfId="36114" xr:uid="{00000000-0005-0000-0000-00007B920000}"/>
    <cellStyle name="Normal 2 3 7 6 3" xfId="36115" xr:uid="{00000000-0005-0000-0000-00007C920000}"/>
    <cellStyle name="Normal 2 3 7 6 3 2" xfId="36116" xr:uid="{00000000-0005-0000-0000-00007D920000}"/>
    <cellStyle name="Normal 2 3 7 6 4" xfId="36117" xr:uid="{00000000-0005-0000-0000-00007E920000}"/>
    <cellStyle name="Normal 2 3 7 6 4 2" xfId="36118" xr:uid="{00000000-0005-0000-0000-00007F920000}"/>
    <cellStyle name="Normal 2 3 7 6 5" xfId="36119" xr:uid="{00000000-0005-0000-0000-000080920000}"/>
    <cellStyle name="Normal 2 3 7 6 5 2" xfId="36120" xr:uid="{00000000-0005-0000-0000-000081920000}"/>
    <cellStyle name="Normal 2 3 7 6 6" xfId="36121" xr:uid="{00000000-0005-0000-0000-000082920000}"/>
    <cellStyle name="Normal 2 3 7 6 6 2" xfId="36122" xr:uid="{00000000-0005-0000-0000-000083920000}"/>
    <cellStyle name="Normal 2 3 7 6 7" xfId="36123" xr:uid="{00000000-0005-0000-0000-000084920000}"/>
    <cellStyle name="Normal 2 3 7 6 7 2" xfId="36124" xr:uid="{00000000-0005-0000-0000-000085920000}"/>
    <cellStyle name="Normal 2 3 7 6 8" xfId="36125" xr:uid="{00000000-0005-0000-0000-000086920000}"/>
    <cellStyle name="Normal 2 3 7 6 8 2" xfId="36126" xr:uid="{00000000-0005-0000-0000-000087920000}"/>
    <cellStyle name="Normal 2 3 7 6 9" xfId="36127" xr:uid="{00000000-0005-0000-0000-000088920000}"/>
    <cellStyle name="Normal 2 3 7 6 9 2" xfId="36128" xr:uid="{00000000-0005-0000-0000-000089920000}"/>
    <cellStyle name="Normal 2 3 7 7" xfId="36129" xr:uid="{00000000-0005-0000-0000-00008A920000}"/>
    <cellStyle name="Normal 2 3 7 7 2" xfId="36130" xr:uid="{00000000-0005-0000-0000-00008B920000}"/>
    <cellStyle name="Normal 2 3 7 8" xfId="36131" xr:uid="{00000000-0005-0000-0000-00008C920000}"/>
    <cellStyle name="Normal 2 3 7 8 2" xfId="36132" xr:uid="{00000000-0005-0000-0000-00008D920000}"/>
    <cellStyle name="Normal 2 3 7 9" xfId="36133" xr:uid="{00000000-0005-0000-0000-00008E920000}"/>
    <cellStyle name="Normal 2 3 7 9 2" xfId="36134" xr:uid="{00000000-0005-0000-0000-00008F920000}"/>
    <cellStyle name="Normal 2 3 8" xfId="36135" xr:uid="{00000000-0005-0000-0000-000090920000}"/>
    <cellStyle name="Normal 2 3 8 10" xfId="36136" xr:uid="{00000000-0005-0000-0000-000091920000}"/>
    <cellStyle name="Normal 2 3 8 10 2" xfId="36137" xr:uid="{00000000-0005-0000-0000-000092920000}"/>
    <cellStyle name="Normal 2 3 8 11" xfId="36138" xr:uid="{00000000-0005-0000-0000-000093920000}"/>
    <cellStyle name="Normal 2 3 8 11 2" xfId="36139" xr:uid="{00000000-0005-0000-0000-000094920000}"/>
    <cellStyle name="Normal 2 3 8 12" xfId="36140" xr:uid="{00000000-0005-0000-0000-000095920000}"/>
    <cellStyle name="Normal 2 3 8 12 2" xfId="36141" xr:uid="{00000000-0005-0000-0000-000096920000}"/>
    <cellStyle name="Normal 2 3 8 13" xfId="36142" xr:uid="{00000000-0005-0000-0000-000097920000}"/>
    <cellStyle name="Normal 2 3 8 13 2" xfId="36143" xr:uid="{00000000-0005-0000-0000-000098920000}"/>
    <cellStyle name="Normal 2 3 8 14" xfId="36144" xr:uid="{00000000-0005-0000-0000-000099920000}"/>
    <cellStyle name="Normal 2 3 8 14 2" xfId="36145" xr:uid="{00000000-0005-0000-0000-00009A920000}"/>
    <cellStyle name="Normal 2 3 8 15" xfId="36146" xr:uid="{00000000-0005-0000-0000-00009B920000}"/>
    <cellStyle name="Normal 2 3 8 15 2" xfId="36147" xr:uid="{00000000-0005-0000-0000-00009C920000}"/>
    <cellStyle name="Normal 2 3 8 16" xfId="36148" xr:uid="{00000000-0005-0000-0000-00009D920000}"/>
    <cellStyle name="Normal 2 3 8 16 2" xfId="36149" xr:uid="{00000000-0005-0000-0000-00009E920000}"/>
    <cellStyle name="Normal 2 3 8 17" xfId="36150" xr:uid="{00000000-0005-0000-0000-00009F920000}"/>
    <cellStyle name="Normal 2 3 8 17 2" xfId="36151" xr:uid="{00000000-0005-0000-0000-0000A0920000}"/>
    <cellStyle name="Normal 2 3 8 18" xfId="36152" xr:uid="{00000000-0005-0000-0000-0000A1920000}"/>
    <cellStyle name="Normal 2 3 8 18 2" xfId="36153" xr:uid="{00000000-0005-0000-0000-0000A2920000}"/>
    <cellStyle name="Normal 2 3 8 19" xfId="36154" xr:uid="{00000000-0005-0000-0000-0000A3920000}"/>
    <cellStyle name="Normal 2 3 8 19 2" xfId="36155" xr:uid="{00000000-0005-0000-0000-0000A4920000}"/>
    <cellStyle name="Normal 2 3 8 2" xfId="36156" xr:uid="{00000000-0005-0000-0000-0000A5920000}"/>
    <cellStyle name="Normal 2 3 8 2 10" xfId="36157" xr:uid="{00000000-0005-0000-0000-0000A6920000}"/>
    <cellStyle name="Normal 2 3 8 2 10 2" xfId="36158" xr:uid="{00000000-0005-0000-0000-0000A7920000}"/>
    <cellStyle name="Normal 2 3 8 2 11" xfId="36159" xr:uid="{00000000-0005-0000-0000-0000A8920000}"/>
    <cellStyle name="Normal 2 3 8 2 11 2" xfId="36160" xr:uid="{00000000-0005-0000-0000-0000A9920000}"/>
    <cellStyle name="Normal 2 3 8 2 12" xfId="36161" xr:uid="{00000000-0005-0000-0000-0000AA920000}"/>
    <cellStyle name="Normal 2 3 8 2 12 2" xfId="36162" xr:uid="{00000000-0005-0000-0000-0000AB920000}"/>
    <cellStyle name="Normal 2 3 8 2 13" xfId="36163" xr:uid="{00000000-0005-0000-0000-0000AC920000}"/>
    <cellStyle name="Normal 2 3 8 2 13 2" xfId="36164" xr:uid="{00000000-0005-0000-0000-0000AD920000}"/>
    <cellStyle name="Normal 2 3 8 2 14" xfId="36165" xr:uid="{00000000-0005-0000-0000-0000AE920000}"/>
    <cellStyle name="Normal 2 3 8 2 14 2" xfId="36166" xr:uid="{00000000-0005-0000-0000-0000AF920000}"/>
    <cellStyle name="Normal 2 3 8 2 15" xfId="36167" xr:uid="{00000000-0005-0000-0000-0000B0920000}"/>
    <cellStyle name="Normal 2 3 8 2 15 2" xfId="36168" xr:uid="{00000000-0005-0000-0000-0000B1920000}"/>
    <cellStyle name="Normal 2 3 8 2 16" xfId="36169" xr:uid="{00000000-0005-0000-0000-0000B2920000}"/>
    <cellStyle name="Normal 2 3 8 2 16 2" xfId="36170" xr:uid="{00000000-0005-0000-0000-0000B3920000}"/>
    <cellStyle name="Normal 2 3 8 2 17" xfId="36171" xr:uid="{00000000-0005-0000-0000-0000B4920000}"/>
    <cellStyle name="Normal 2 3 8 2 17 2" xfId="36172" xr:uid="{00000000-0005-0000-0000-0000B5920000}"/>
    <cellStyle name="Normal 2 3 8 2 18" xfId="36173" xr:uid="{00000000-0005-0000-0000-0000B6920000}"/>
    <cellStyle name="Normal 2 3 8 2 18 2" xfId="36174" xr:uid="{00000000-0005-0000-0000-0000B7920000}"/>
    <cellStyle name="Normal 2 3 8 2 19" xfId="36175" xr:uid="{00000000-0005-0000-0000-0000B8920000}"/>
    <cellStyle name="Normal 2 3 8 2 19 2" xfId="36176" xr:uid="{00000000-0005-0000-0000-0000B9920000}"/>
    <cellStyle name="Normal 2 3 8 2 2" xfId="36177" xr:uid="{00000000-0005-0000-0000-0000BA920000}"/>
    <cellStyle name="Normal 2 3 8 2 2 2" xfId="36178" xr:uid="{00000000-0005-0000-0000-0000BB920000}"/>
    <cellStyle name="Normal 2 3 8 2 20" xfId="36179" xr:uid="{00000000-0005-0000-0000-0000BC920000}"/>
    <cellStyle name="Normal 2 3 8 2 20 2" xfId="36180" xr:uid="{00000000-0005-0000-0000-0000BD920000}"/>
    <cellStyle name="Normal 2 3 8 2 21" xfId="36181" xr:uid="{00000000-0005-0000-0000-0000BE920000}"/>
    <cellStyle name="Normal 2 3 8 2 21 2" xfId="36182" xr:uid="{00000000-0005-0000-0000-0000BF920000}"/>
    <cellStyle name="Normal 2 3 8 2 22" xfId="36183" xr:uid="{00000000-0005-0000-0000-0000C0920000}"/>
    <cellStyle name="Normal 2 3 8 2 3" xfId="36184" xr:uid="{00000000-0005-0000-0000-0000C1920000}"/>
    <cellStyle name="Normal 2 3 8 2 3 2" xfId="36185" xr:uid="{00000000-0005-0000-0000-0000C2920000}"/>
    <cellStyle name="Normal 2 3 8 2 4" xfId="36186" xr:uid="{00000000-0005-0000-0000-0000C3920000}"/>
    <cellStyle name="Normal 2 3 8 2 4 2" xfId="36187" xr:uid="{00000000-0005-0000-0000-0000C4920000}"/>
    <cellStyle name="Normal 2 3 8 2 5" xfId="36188" xr:uid="{00000000-0005-0000-0000-0000C5920000}"/>
    <cellStyle name="Normal 2 3 8 2 5 2" xfId="36189" xr:uid="{00000000-0005-0000-0000-0000C6920000}"/>
    <cellStyle name="Normal 2 3 8 2 6" xfId="36190" xr:uid="{00000000-0005-0000-0000-0000C7920000}"/>
    <cellStyle name="Normal 2 3 8 2 6 2" xfId="36191" xr:uid="{00000000-0005-0000-0000-0000C8920000}"/>
    <cellStyle name="Normal 2 3 8 2 7" xfId="36192" xr:uid="{00000000-0005-0000-0000-0000C9920000}"/>
    <cellStyle name="Normal 2 3 8 2 7 2" xfId="36193" xr:uid="{00000000-0005-0000-0000-0000CA920000}"/>
    <cellStyle name="Normal 2 3 8 2 8" xfId="36194" xr:uid="{00000000-0005-0000-0000-0000CB920000}"/>
    <cellStyle name="Normal 2 3 8 2 8 2" xfId="36195" xr:uid="{00000000-0005-0000-0000-0000CC920000}"/>
    <cellStyle name="Normal 2 3 8 2 9" xfId="36196" xr:uid="{00000000-0005-0000-0000-0000CD920000}"/>
    <cellStyle name="Normal 2 3 8 2 9 2" xfId="36197" xr:uid="{00000000-0005-0000-0000-0000CE920000}"/>
    <cellStyle name="Normal 2 3 8 20" xfId="36198" xr:uid="{00000000-0005-0000-0000-0000CF920000}"/>
    <cellStyle name="Normal 2 3 8 20 2" xfId="36199" xr:uid="{00000000-0005-0000-0000-0000D0920000}"/>
    <cellStyle name="Normal 2 3 8 21" xfId="36200" xr:uid="{00000000-0005-0000-0000-0000D1920000}"/>
    <cellStyle name="Normal 2 3 8 21 2" xfId="36201" xr:uid="{00000000-0005-0000-0000-0000D2920000}"/>
    <cellStyle name="Normal 2 3 8 22" xfId="36202" xr:uid="{00000000-0005-0000-0000-0000D3920000}"/>
    <cellStyle name="Normal 2 3 8 22 2" xfId="36203" xr:uid="{00000000-0005-0000-0000-0000D4920000}"/>
    <cellStyle name="Normal 2 3 8 23" xfId="36204" xr:uid="{00000000-0005-0000-0000-0000D5920000}"/>
    <cellStyle name="Normal 2 3 8 23 2" xfId="36205" xr:uid="{00000000-0005-0000-0000-0000D6920000}"/>
    <cellStyle name="Normal 2 3 8 24" xfId="36206" xr:uid="{00000000-0005-0000-0000-0000D7920000}"/>
    <cellStyle name="Normal 2 3 8 3" xfId="36207" xr:uid="{00000000-0005-0000-0000-0000D8920000}"/>
    <cellStyle name="Normal 2 3 8 3 10" xfId="36208" xr:uid="{00000000-0005-0000-0000-0000D9920000}"/>
    <cellStyle name="Normal 2 3 8 3 10 2" xfId="36209" xr:uid="{00000000-0005-0000-0000-0000DA920000}"/>
    <cellStyle name="Normal 2 3 8 3 11" xfId="36210" xr:uid="{00000000-0005-0000-0000-0000DB920000}"/>
    <cellStyle name="Normal 2 3 8 3 11 2" xfId="36211" xr:uid="{00000000-0005-0000-0000-0000DC920000}"/>
    <cellStyle name="Normal 2 3 8 3 12" xfId="36212" xr:uid="{00000000-0005-0000-0000-0000DD920000}"/>
    <cellStyle name="Normal 2 3 8 3 12 2" xfId="36213" xr:uid="{00000000-0005-0000-0000-0000DE920000}"/>
    <cellStyle name="Normal 2 3 8 3 13" xfId="36214" xr:uid="{00000000-0005-0000-0000-0000DF920000}"/>
    <cellStyle name="Normal 2 3 8 3 13 2" xfId="36215" xr:uid="{00000000-0005-0000-0000-0000E0920000}"/>
    <cellStyle name="Normal 2 3 8 3 14" xfId="36216" xr:uid="{00000000-0005-0000-0000-0000E1920000}"/>
    <cellStyle name="Normal 2 3 8 3 14 2" xfId="36217" xr:uid="{00000000-0005-0000-0000-0000E2920000}"/>
    <cellStyle name="Normal 2 3 8 3 15" xfId="36218" xr:uid="{00000000-0005-0000-0000-0000E3920000}"/>
    <cellStyle name="Normal 2 3 8 3 15 2" xfId="36219" xr:uid="{00000000-0005-0000-0000-0000E4920000}"/>
    <cellStyle name="Normal 2 3 8 3 16" xfId="36220" xr:uid="{00000000-0005-0000-0000-0000E5920000}"/>
    <cellStyle name="Normal 2 3 8 3 16 2" xfId="36221" xr:uid="{00000000-0005-0000-0000-0000E6920000}"/>
    <cellStyle name="Normal 2 3 8 3 17" xfId="36222" xr:uid="{00000000-0005-0000-0000-0000E7920000}"/>
    <cellStyle name="Normal 2 3 8 3 17 2" xfId="36223" xr:uid="{00000000-0005-0000-0000-0000E8920000}"/>
    <cellStyle name="Normal 2 3 8 3 18" xfId="36224" xr:uid="{00000000-0005-0000-0000-0000E9920000}"/>
    <cellStyle name="Normal 2 3 8 3 18 2" xfId="36225" xr:uid="{00000000-0005-0000-0000-0000EA920000}"/>
    <cellStyle name="Normal 2 3 8 3 19" xfId="36226" xr:uid="{00000000-0005-0000-0000-0000EB920000}"/>
    <cellStyle name="Normal 2 3 8 3 19 2" xfId="36227" xr:uid="{00000000-0005-0000-0000-0000EC920000}"/>
    <cellStyle name="Normal 2 3 8 3 2" xfId="36228" xr:uid="{00000000-0005-0000-0000-0000ED920000}"/>
    <cellStyle name="Normal 2 3 8 3 2 2" xfId="36229" xr:uid="{00000000-0005-0000-0000-0000EE920000}"/>
    <cellStyle name="Normal 2 3 8 3 20" xfId="36230" xr:uid="{00000000-0005-0000-0000-0000EF920000}"/>
    <cellStyle name="Normal 2 3 8 3 20 2" xfId="36231" xr:uid="{00000000-0005-0000-0000-0000F0920000}"/>
    <cellStyle name="Normal 2 3 8 3 21" xfId="36232" xr:uid="{00000000-0005-0000-0000-0000F1920000}"/>
    <cellStyle name="Normal 2 3 8 3 21 2" xfId="36233" xr:uid="{00000000-0005-0000-0000-0000F2920000}"/>
    <cellStyle name="Normal 2 3 8 3 22" xfId="36234" xr:uid="{00000000-0005-0000-0000-0000F3920000}"/>
    <cellStyle name="Normal 2 3 8 3 3" xfId="36235" xr:uid="{00000000-0005-0000-0000-0000F4920000}"/>
    <cellStyle name="Normal 2 3 8 3 3 2" xfId="36236" xr:uid="{00000000-0005-0000-0000-0000F5920000}"/>
    <cellStyle name="Normal 2 3 8 3 4" xfId="36237" xr:uid="{00000000-0005-0000-0000-0000F6920000}"/>
    <cellStyle name="Normal 2 3 8 3 4 2" xfId="36238" xr:uid="{00000000-0005-0000-0000-0000F7920000}"/>
    <cellStyle name="Normal 2 3 8 3 5" xfId="36239" xr:uid="{00000000-0005-0000-0000-0000F8920000}"/>
    <cellStyle name="Normal 2 3 8 3 5 2" xfId="36240" xr:uid="{00000000-0005-0000-0000-0000F9920000}"/>
    <cellStyle name="Normal 2 3 8 3 6" xfId="36241" xr:uid="{00000000-0005-0000-0000-0000FA920000}"/>
    <cellStyle name="Normal 2 3 8 3 6 2" xfId="36242" xr:uid="{00000000-0005-0000-0000-0000FB920000}"/>
    <cellStyle name="Normal 2 3 8 3 7" xfId="36243" xr:uid="{00000000-0005-0000-0000-0000FC920000}"/>
    <cellStyle name="Normal 2 3 8 3 7 2" xfId="36244" xr:uid="{00000000-0005-0000-0000-0000FD920000}"/>
    <cellStyle name="Normal 2 3 8 3 8" xfId="36245" xr:uid="{00000000-0005-0000-0000-0000FE920000}"/>
    <cellStyle name="Normal 2 3 8 3 8 2" xfId="36246" xr:uid="{00000000-0005-0000-0000-0000FF920000}"/>
    <cellStyle name="Normal 2 3 8 3 9" xfId="36247" xr:uid="{00000000-0005-0000-0000-000000930000}"/>
    <cellStyle name="Normal 2 3 8 3 9 2" xfId="36248" xr:uid="{00000000-0005-0000-0000-000001930000}"/>
    <cellStyle name="Normal 2 3 8 4" xfId="36249" xr:uid="{00000000-0005-0000-0000-000002930000}"/>
    <cellStyle name="Normal 2 3 8 4 2" xfId="36250" xr:uid="{00000000-0005-0000-0000-000003930000}"/>
    <cellStyle name="Normal 2 3 8 5" xfId="36251" xr:uid="{00000000-0005-0000-0000-000004930000}"/>
    <cellStyle name="Normal 2 3 8 5 2" xfId="36252" xr:uid="{00000000-0005-0000-0000-000005930000}"/>
    <cellStyle name="Normal 2 3 8 6" xfId="36253" xr:uid="{00000000-0005-0000-0000-000006930000}"/>
    <cellStyle name="Normal 2 3 8 6 2" xfId="36254" xr:uid="{00000000-0005-0000-0000-000007930000}"/>
    <cellStyle name="Normal 2 3 8 7" xfId="36255" xr:uid="{00000000-0005-0000-0000-000008930000}"/>
    <cellStyle name="Normal 2 3 8 7 2" xfId="36256" xr:uid="{00000000-0005-0000-0000-000009930000}"/>
    <cellStyle name="Normal 2 3 8 8" xfId="36257" xr:uid="{00000000-0005-0000-0000-00000A930000}"/>
    <cellStyle name="Normal 2 3 8 8 2" xfId="36258" xr:uid="{00000000-0005-0000-0000-00000B930000}"/>
    <cellStyle name="Normal 2 3 8 9" xfId="36259" xr:uid="{00000000-0005-0000-0000-00000C930000}"/>
    <cellStyle name="Normal 2 3 8 9 2" xfId="36260" xr:uid="{00000000-0005-0000-0000-00000D930000}"/>
    <cellStyle name="Normal 2 3 9" xfId="36261" xr:uid="{00000000-0005-0000-0000-00000E930000}"/>
    <cellStyle name="Normal 2 3 9 10" xfId="36262" xr:uid="{00000000-0005-0000-0000-00000F930000}"/>
    <cellStyle name="Normal 2 3 9 10 2" xfId="36263" xr:uid="{00000000-0005-0000-0000-000010930000}"/>
    <cellStyle name="Normal 2 3 9 11" xfId="36264" xr:uid="{00000000-0005-0000-0000-000011930000}"/>
    <cellStyle name="Normal 2 3 9 11 2" xfId="36265" xr:uid="{00000000-0005-0000-0000-000012930000}"/>
    <cellStyle name="Normal 2 3 9 12" xfId="36266" xr:uid="{00000000-0005-0000-0000-000013930000}"/>
    <cellStyle name="Normal 2 3 9 12 2" xfId="36267" xr:uid="{00000000-0005-0000-0000-000014930000}"/>
    <cellStyle name="Normal 2 3 9 13" xfId="36268" xr:uid="{00000000-0005-0000-0000-000015930000}"/>
    <cellStyle name="Normal 2 3 9 13 2" xfId="36269" xr:uid="{00000000-0005-0000-0000-000016930000}"/>
    <cellStyle name="Normal 2 3 9 14" xfId="36270" xr:uid="{00000000-0005-0000-0000-000017930000}"/>
    <cellStyle name="Normal 2 3 9 14 2" xfId="36271" xr:uid="{00000000-0005-0000-0000-000018930000}"/>
    <cellStyle name="Normal 2 3 9 15" xfId="36272" xr:uid="{00000000-0005-0000-0000-000019930000}"/>
    <cellStyle name="Normal 2 3 9 15 2" xfId="36273" xr:uid="{00000000-0005-0000-0000-00001A930000}"/>
    <cellStyle name="Normal 2 3 9 16" xfId="36274" xr:uid="{00000000-0005-0000-0000-00001B930000}"/>
    <cellStyle name="Normal 2 3 9 16 2" xfId="36275" xr:uid="{00000000-0005-0000-0000-00001C930000}"/>
    <cellStyle name="Normal 2 3 9 17" xfId="36276" xr:uid="{00000000-0005-0000-0000-00001D930000}"/>
    <cellStyle name="Normal 2 3 9 17 2" xfId="36277" xr:uid="{00000000-0005-0000-0000-00001E930000}"/>
    <cellStyle name="Normal 2 3 9 18" xfId="36278" xr:uid="{00000000-0005-0000-0000-00001F930000}"/>
    <cellStyle name="Normal 2 3 9 18 2" xfId="36279" xr:uid="{00000000-0005-0000-0000-000020930000}"/>
    <cellStyle name="Normal 2 3 9 19" xfId="36280" xr:uid="{00000000-0005-0000-0000-000021930000}"/>
    <cellStyle name="Normal 2 3 9 19 2" xfId="36281" xr:uid="{00000000-0005-0000-0000-000022930000}"/>
    <cellStyle name="Normal 2 3 9 2" xfId="36282" xr:uid="{00000000-0005-0000-0000-000023930000}"/>
    <cellStyle name="Normal 2 3 9 2 10" xfId="36283" xr:uid="{00000000-0005-0000-0000-000024930000}"/>
    <cellStyle name="Normal 2 3 9 2 10 2" xfId="36284" xr:uid="{00000000-0005-0000-0000-000025930000}"/>
    <cellStyle name="Normal 2 3 9 2 11" xfId="36285" xr:uid="{00000000-0005-0000-0000-000026930000}"/>
    <cellStyle name="Normal 2 3 9 2 11 2" xfId="36286" xr:uid="{00000000-0005-0000-0000-000027930000}"/>
    <cellStyle name="Normal 2 3 9 2 12" xfId="36287" xr:uid="{00000000-0005-0000-0000-000028930000}"/>
    <cellStyle name="Normal 2 3 9 2 12 2" xfId="36288" xr:uid="{00000000-0005-0000-0000-000029930000}"/>
    <cellStyle name="Normal 2 3 9 2 13" xfId="36289" xr:uid="{00000000-0005-0000-0000-00002A930000}"/>
    <cellStyle name="Normal 2 3 9 2 13 2" xfId="36290" xr:uid="{00000000-0005-0000-0000-00002B930000}"/>
    <cellStyle name="Normal 2 3 9 2 14" xfId="36291" xr:uid="{00000000-0005-0000-0000-00002C930000}"/>
    <cellStyle name="Normal 2 3 9 2 14 2" xfId="36292" xr:uid="{00000000-0005-0000-0000-00002D930000}"/>
    <cellStyle name="Normal 2 3 9 2 15" xfId="36293" xr:uid="{00000000-0005-0000-0000-00002E930000}"/>
    <cellStyle name="Normal 2 3 9 2 15 2" xfId="36294" xr:uid="{00000000-0005-0000-0000-00002F930000}"/>
    <cellStyle name="Normal 2 3 9 2 16" xfId="36295" xr:uid="{00000000-0005-0000-0000-000030930000}"/>
    <cellStyle name="Normal 2 3 9 2 16 2" xfId="36296" xr:uid="{00000000-0005-0000-0000-000031930000}"/>
    <cellStyle name="Normal 2 3 9 2 17" xfId="36297" xr:uid="{00000000-0005-0000-0000-000032930000}"/>
    <cellStyle name="Normal 2 3 9 2 17 2" xfId="36298" xr:uid="{00000000-0005-0000-0000-000033930000}"/>
    <cellStyle name="Normal 2 3 9 2 18" xfId="36299" xr:uid="{00000000-0005-0000-0000-000034930000}"/>
    <cellStyle name="Normal 2 3 9 2 18 2" xfId="36300" xr:uid="{00000000-0005-0000-0000-000035930000}"/>
    <cellStyle name="Normal 2 3 9 2 19" xfId="36301" xr:uid="{00000000-0005-0000-0000-000036930000}"/>
    <cellStyle name="Normal 2 3 9 2 19 2" xfId="36302" xr:uid="{00000000-0005-0000-0000-000037930000}"/>
    <cellStyle name="Normal 2 3 9 2 2" xfId="36303" xr:uid="{00000000-0005-0000-0000-000038930000}"/>
    <cellStyle name="Normal 2 3 9 2 2 2" xfId="36304" xr:uid="{00000000-0005-0000-0000-000039930000}"/>
    <cellStyle name="Normal 2 3 9 2 20" xfId="36305" xr:uid="{00000000-0005-0000-0000-00003A930000}"/>
    <cellStyle name="Normal 2 3 9 2 20 2" xfId="36306" xr:uid="{00000000-0005-0000-0000-00003B930000}"/>
    <cellStyle name="Normal 2 3 9 2 21" xfId="36307" xr:uid="{00000000-0005-0000-0000-00003C930000}"/>
    <cellStyle name="Normal 2 3 9 2 21 2" xfId="36308" xr:uid="{00000000-0005-0000-0000-00003D930000}"/>
    <cellStyle name="Normal 2 3 9 2 22" xfId="36309" xr:uid="{00000000-0005-0000-0000-00003E930000}"/>
    <cellStyle name="Normal 2 3 9 2 3" xfId="36310" xr:uid="{00000000-0005-0000-0000-00003F930000}"/>
    <cellStyle name="Normal 2 3 9 2 3 2" xfId="36311" xr:uid="{00000000-0005-0000-0000-000040930000}"/>
    <cellStyle name="Normal 2 3 9 2 4" xfId="36312" xr:uid="{00000000-0005-0000-0000-000041930000}"/>
    <cellStyle name="Normal 2 3 9 2 4 2" xfId="36313" xr:uid="{00000000-0005-0000-0000-000042930000}"/>
    <cellStyle name="Normal 2 3 9 2 5" xfId="36314" xr:uid="{00000000-0005-0000-0000-000043930000}"/>
    <cellStyle name="Normal 2 3 9 2 5 2" xfId="36315" xr:uid="{00000000-0005-0000-0000-000044930000}"/>
    <cellStyle name="Normal 2 3 9 2 6" xfId="36316" xr:uid="{00000000-0005-0000-0000-000045930000}"/>
    <cellStyle name="Normal 2 3 9 2 6 2" xfId="36317" xr:uid="{00000000-0005-0000-0000-000046930000}"/>
    <cellStyle name="Normal 2 3 9 2 7" xfId="36318" xr:uid="{00000000-0005-0000-0000-000047930000}"/>
    <cellStyle name="Normal 2 3 9 2 7 2" xfId="36319" xr:uid="{00000000-0005-0000-0000-000048930000}"/>
    <cellStyle name="Normal 2 3 9 2 8" xfId="36320" xr:uid="{00000000-0005-0000-0000-000049930000}"/>
    <cellStyle name="Normal 2 3 9 2 8 2" xfId="36321" xr:uid="{00000000-0005-0000-0000-00004A930000}"/>
    <cellStyle name="Normal 2 3 9 2 9" xfId="36322" xr:uid="{00000000-0005-0000-0000-00004B930000}"/>
    <cellStyle name="Normal 2 3 9 2 9 2" xfId="36323" xr:uid="{00000000-0005-0000-0000-00004C930000}"/>
    <cellStyle name="Normal 2 3 9 20" xfId="36324" xr:uid="{00000000-0005-0000-0000-00004D930000}"/>
    <cellStyle name="Normal 2 3 9 20 2" xfId="36325" xr:uid="{00000000-0005-0000-0000-00004E930000}"/>
    <cellStyle name="Normal 2 3 9 21" xfId="36326" xr:uid="{00000000-0005-0000-0000-00004F930000}"/>
    <cellStyle name="Normal 2 3 9 21 2" xfId="36327" xr:uid="{00000000-0005-0000-0000-000050930000}"/>
    <cellStyle name="Normal 2 3 9 22" xfId="36328" xr:uid="{00000000-0005-0000-0000-000051930000}"/>
    <cellStyle name="Normal 2 3 9 22 2" xfId="36329" xr:uid="{00000000-0005-0000-0000-000052930000}"/>
    <cellStyle name="Normal 2 3 9 23" xfId="36330" xr:uid="{00000000-0005-0000-0000-000053930000}"/>
    <cellStyle name="Normal 2 3 9 23 2" xfId="36331" xr:uid="{00000000-0005-0000-0000-000054930000}"/>
    <cellStyle name="Normal 2 3 9 24" xfId="36332" xr:uid="{00000000-0005-0000-0000-000055930000}"/>
    <cellStyle name="Normal 2 3 9 3" xfId="36333" xr:uid="{00000000-0005-0000-0000-000056930000}"/>
    <cellStyle name="Normal 2 3 9 3 10" xfId="36334" xr:uid="{00000000-0005-0000-0000-000057930000}"/>
    <cellStyle name="Normal 2 3 9 3 10 2" xfId="36335" xr:uid="{00000000-0005-0000-0000-000058930000}"/>
    <cellStyle name="Normal 2 3 9 3 11" xfId="36336" xr:uid="{00000000-0005-0000-0000-000059930000}"/>
    <cellStyle name="Normal 2 3 9 3 11 2" xfId="36337" xr:uid="{00000000-0005-0000-0000-00005A930000}"/>
    <cellStyle name="Normal 2 3 9 3 12" xfId="36338" xr:uid="{00000000-0005-0000-0000-00005B930000}"/>
    <cellStyle name="Normal 2 3 9 3 12 2" xfId="36339" xr:uid="{00000000-0005-0000-0000-00005C930000}"/>
    <cellStyle name="Normal 2 3 9 3 13" xfId="36340" xr:uid="{00000000-0005-0000-0000-00005D930000}"/>
    <cellStyle name="Normal 2 3 9 3 13 2" xfId="36341" xr:uid="{00000000-0005-0000-0000-00005E930000}"/>
    <cellStyle name="Normal 2 3 9 3 14" xfId="36342" xr:uid="{00000000-0005-0000-0000-00005F930000}"/>
    <cellStyle name="Normal 2 3 9 3 14 2" xfId="36343" xr:uid="{00000000-0005-0000-0000-000060930000}"/>
    <cellStyle name="Normal 2 3 9 3 15" xfId="36344" xr:uid="{00000000-0005-0000-0000-000061930000}"/>
    <cellStyle name="Normal 2 3 9 3 15 2" xfId="36345" xr:uid="{00000000-0005-0000-0000-000062930000}"/>
    <cellStyle name="Normal 2 3 9 3 16" xfId="36346" xr:uid="{00000000-0005-0000-0000-000063930000}"/>
    <cellStyle name="Normal 2 3 9 3 16 2" xfId="36347" xr:uid="{00000000-0005-0000-0000-000064930000}"/>
    <cellStyle name="Normal 2 3 9 3 17" xfId="36348" xr:uid="{00000000-0005-0000-0000-000065930000}"/>
    <cellStyle name="Normal 2 3 9 3 17 2" xfId="36349" xr:uid="{00000000-0005-0000-0000-000066930000}"/>
    <cellStyle name="Normal 2 3 9 3 18" xfId="36350" xr:uid="{00000000-0005-0000-0000-000067930000}"/>
    <cellStyle name="Normal 2 3 9 3 18 2" xfId="36351" xr:uid="{00000000-0005-0000-0000-000068930000}"/>
    <cellStyle name="Normal 2 3 9 3 19" xfId="36352" xr:uid="{00000000-0005-0000-0000-000069930000}"/>
    <cellStyle name="Normal 2 3 9 3 19 2" xfId="36353" xr:uid="{00000000-0005-0000-0000-00006A930000}"/>
    <cellStyle name="Normal 2 3 9 3 2" xfId="36354" xr:uid="{00000000-0005-0000-0000-00006B930000}"/>
    <cellStyle name="Normal 2 3 9 3 2 2" xfId="36355" xr:uid="{00000000-0005-0000-0000-00006C930000}"/>
    <cellStyle name="Normal 2 3 9 3 20" xfId="36356" xr:uid="{00000000-0005-0000-0000-00006D930000}"/>
    <cellStyle name="Normal 2 3 9 3 20 2" xfId="36357" xr:uid="{00000000-0005-0000-0000-00006E930000}"/>
    <cellStyle name="Normal 2 3 9 3 21" xfId="36358" xr:uid="{00000000-0005-0000-0000-00006F930000}"/>
    <cellStyle name="Normal 2 3 9 3 21 2" xfId="36359" xr:uid="{00000000-0005-0000-0000-000070930000}"/>
    <cellStyle name="Normal 2 3 9 3 22" xfId="36360" xr:uid="{00000000-0005-0000-0000-000071930000}"/>
    <cellStyle name="Normal 2 3 9 3 3" xfId="36361" xr:uid="{00000000-0005-0000-0000-000072930000}"/>
    <cellStyle name="Normal 2 3 9 3 3 2" xfId="36362" xr:uid="{00000000-0005-0000-0000-000073930000}"/>
    <cellStyle name="Normal 2 3 9 3 4" xfId="36363" xr:uid="{00000000-0005-0000-0000-000074930000}"/>
    <cellStyle name="Normal 2 3 9 3 4 2" xfId="36364" xr:uid="{00000000-0005-0000-0000-000075930000}"/>
    <cellStyle name="Normal 2 3 9 3 5" xfId="36365" xr:uid="{00000000-0005-0000-0000-000076930000}"/>
    <cellStyle name="Normal 2 3 9 3 5 2" xfId="36366" xr:uid="{00000000-0005-0000-0000-000077930000}"/>
    <cellStyle name="Normal 2 3 9 3 6" xfId="36367" xr:uid="{00000000-0005-0000-0000-000078930000}"/>
    <cellStyle name="Normal 2 3 9 3 6 2" xfId="36368" xr:uid="{00000000-0005-0000-0000-000079930000}"/>
    <cellStyle name="Normal 2 3 9 3 7" xfId="36369" xr:uid="{00000000-0005-0000-0000-00007A930000}"/>
    <cellStyle name="Normal 2 3 9 3 7 2" xfId="36370" xr:uid="{00000000-0005-0000-0000-00007B930000}"/>
    <cellStyle name="Normal 2 3 9 3 8" xfId="36371" xr:uid="{00000000-0005-0000-0000-00007C930000}"/>
    <cellStyle name="Normal 2 3 9 3 8 2" xfId="36372" xr:uid="{00000000-0005-0000-0000-00007D930000}"/>
    <cellStyle name="Normal 2 3 9 3 9" xfId="36373" xr:uid="{00000000-0005-0000-0000-00007E930000}"/>
    <cellStyle name="Normal 2 3 9 3 9 2" xfId="36374" xr:uid="{00000000-0005-0000-0000-00007F930000}"/>
    <cellStyle name="Normal 2 3 9 4" xfId="36375" xr:uid="{00000000-0005-0000-0000-000080930000}"/>
    <cellStyle name="Normal 2 3 9 4 2" xfId="36376" xr:uid="{00000000-0005-0000-0000-000081930000}"/>
    <cellStyle name="Normal 2 3 9 5" xfId="36377" xr:uid="{00000000-0005-0000-0000-000082930000}"/>
    <cellStyle name="Normal 2 3 9 5 2" xfId="36378" xr:uid="{00000000-0005-0000-0000-000083930000}"/>
    <cellStyle name="Normal 2 3 9 6" xfId="36379" xr:uid="{00000000-0005-0000-0000-000084930000}"/>
    <cellStyle name="Normal 2 3 9 6 2" xfId="36380" xr:uid="{00000000-0005-0000-0000-000085930000}"/>
    <cellStyle name="Normal 2 3 9 7" xfId="36381" xr:uid="{00000000-0005-0000-0000-000086930000}"/>
    <cellStyle name="Normal 2 3 9 7 2" xfId="36382" xr:uid="{00000000-0005-0000-0000-000087930000}"/>
    <cellStyle name="Normal 2 3 9 8" xfId="36383" xr:uid="{00000000-0005-0000-0000-000088930000}"/>
    <cellStyle name="Normal 2 3 9 8 2" xfId="36384" xr:uid="{00000000-0005-0000-0000-000089930000}"/>
    <cellStyle name="Normal 2 3 9 9" xfId="36385" xr:uid="{00000000-0005-0000-0000-00008A930000}"/>
    <cellStyle name="Normal 2 3 9 9 2" xfId="36386" xr:uid="{00000000-0005-0000-0000-00008B930000}"/>
    <cellStyle name="Normal 2 30" xfId="36387" xr:uid="{00000000-0005-0000-0000-00008C930000}"/>
    <cellStyle name="Normal 2 31" xfId="36388" xr:uid="{00000000-0005-0000-0000-00008D930000}"/>
    <cellStyle name="Normal 2 32" xfId="36389" xr:uid="{00000000-0005-0000-0000-00008E930000}"/>
    <cellStyle name="Normal 2 33" xfId="36390" xr:uid="{00000000-0005-0000-0000-00008F930000}"/>
    <cellStyle name="Normal 2 34" xfId="36391" xr:uid="{00000000-0005-0000-0000-000090930000}"/>
    <cellStyle name="Normal 2 35" xfId="36392" xr:uid="{00000000-0005-0000-0000-000091930000}"/>
    <cellStyle name="Normal 2 36" xfId="36393" xr:uid="{00000000-0005-0000-0000-000092930000}"/>
    <cellStyle name="Normal 2 36 2" xfId="36394" xr:uid="{00000000-0005-0000-0000-000093930000}"/>
    <cellStyle name="Normal 2 37" xfId="36395" xr:uid="{00000000-0005-0000-0000-000094930000}"/>
    <cellStyle name="Normal 2 38" xfId="36396" xr:uid="{00000000-0005-0000-0000-000095930000}"/>
    <cellStyle name="Normal 2 39" xfId="36397" xr:uid="{00000000-0005-0000-0000-000096930000}"/>
    <cellStyle name="Normal 2 4" xfId="36398" xr:uid="{00000000-0005-0000-0000-000097930000}"/>
    <cellStyle name="Normal 2 4 10" xfId="36399" xr:uid="{00000000-0005-0000-0000-000098930000}"/>
    <cellStyle name="Normal 2 4 10 10" xfId="36400" xr:uid="{00000000-0005-0000-0000-000099930000}"/>
    <cellStyle name="Normal 2 4 10 10 2" xfId="36401" xr:uid="{00000000-0005-0000-0000-00009A930000}"/>
    <cellStyle name="Normal 2 4 10 11" xfId="36402" xr:uid="{00000000-0005-0000-0000-00009B930000}"/>
    <cellStyle name="Normal 2 4 10 11 2" xfId="36403" xr:uid="{00000000-0005-0000-0000-00009C930000}"/>
    <cellStyle name="Normal 2 4 10 12" xfId="36404" xr:uid="{00000000-0005-0000-0000-00009D930000}"/>
    <cellStyle name="Normal 2 4 10 12 2" xfId="36405" xr:uid="{00000000-0005-0000-0000-00009E930000}"/>
    <cellStyle name="Normal 2 4 10 13" xfId="36406" xr:uid="{00000000-0005-0000-0000-00009F930000}"/>
    <cellStyle name="Normal 2 4 10 13 2" xfId="36407" xr:uid="{00000000-0005-0000-0000-0000A0930000}"/>
    <cellStyle name="Normal 2 4 10 14" xfId="36408" xr:uid="{00000000-0005-0000-0000-0000A1930000}"/>
    <cellStyle name="Normal 2 4 10 14 2" xfId="36409" xr:uid="{00000000-0005-0000-0000-0000A2930000}"/>
    <cellStyle name="Normal 2 4 10 15" xfId="36410" xr:uid="{00000000-0005-0000-0000-0000A3930000}"/>
    <cellStyle name="Normal 2 4 10 15 2" xfId="36411" xr:uid="{00000000-0005-0000-0000-0000A4930000}"/>
    <cellStyle name="Normal 2 4 10 16" xfId="36412" xr:uid="{00000000-0005-0000-0000-0000A5930000}"/>
    <cellStyle name="Normal 2 4 10 16 2" xfId="36413" xr:uid="{00000000-0005-0000-0000-0000A6930000}"/>
    <cellStyle name="Normal 2 4 10 17" xfId="36414" xr:uid="{00000000-0005-0000-0000-0000A7930000}"/>
    <cellStyle name="Normal 2 4 10 17 2" xfId="36415" xr:uid="{00000000-0005-0000-0000-0000A8930000}"/>
    <cellStyle name="Normal 2 4 10 18" xfId="36416" xr:uid="{00000000-0005-0000-0000-0000A9930000}"/>
    <cellStyle name="Normal 2 4 10 18 2" xfId="36417" xr:uid="{00000000-0005-0000-0000-0000AA930000}"/>
    <cellStyle name="Normal 2 4 10 19" xfId="36418" xr:uid="{00000000-0005-0000-0000-0000AB930000}"/>
    <cellStyle name="Normal 2 4 10 19 2" xfId="36419" xr:uid="{00000000-0005-0000-0000-0000AC930000}"/>
    <cellStyle name="Normal 2 4 10 2" xfId="36420" xr:uid="{00000000-0005-0000-0000-0000AD930000}"/>
    <cellStyle name="Normal 2 4 10 2 10" xfId="36421" xr:uid="{00000000-0005-0000-0000-0000AE930000}"/>
    <cellStyle name="Normal 2 4 10 2 10 2" xfId="36422" xr:uid="{00000000-0005-0000-0000-0000AF930000}"/>
    <cellStyle name="Normal 2 4 10 2 11" xfId="36423" xr:uid="{00000000-0005-0000-0000-0000B0930000}"/>
    <cellStyle name="Normal 2 4 10 2 11 2" xfId="36424" xr:uid="{00000000-0005-0000-0000-0000B1930000}"/>
    <cellStyle name="Normal 2 4 10 2 12" xfId="36425" xr:uid="{00000000-0005-0000-0000-0000B2930000}"/>
    <cellStyle name="Normal 2 4 10 2 12 2" xfId="36426" xr:uid="{00000000-0005-0000-0000-0000B3930000}"/>
    <cellStyle name="Normal 2 4 10 2 13" xfId="36427" xr:uid="{00000000-0005-0000-0000-0000B4930000}"/>
    <cellStyle name="Normal 2 4 10 2 13 2" xfId="36428" xr:uid="{00000000-0005-0000-0000-0000B5930000}"/>
    <cellStyle name="Normal 2 4 10 2 14" xfId="36429" xr:uid="{00000000-0005-0000-0000-0000B6930000}"/>
    <cellStyle name="Normal 2 4 10 2 14 2" xfId="36430" xr:uid="{00000000-0005-0000-0000-0000B7930000}"/>
    <cellStyle name="Normal 2 4 10 2 15" xfId="36431" xr:uid="{00000000-0005-0000-0000-0000B8930000}"/>
    <cellStyle name="Normal 2 4 10 2 15 2" xfId="36432" xr:uid="{00000000-0005-0000-0000-0000B9930000}"/>
    <cellStyle name="Normal 2 4 10 2 16" xfId="36433" xr:uid="{00000000-0005-0000-0000-0000BA930000}"/>
    <cellStyle name="Normal 2 4 10 2 16 2" xfId="36434" xr:uid="{00000000-0005-0000-0000-0000BB930000}"/>
    <cellStyle name="Normal 2 4 10 2 17" xfId="36435" xr:uid="{00000000-0005-0000-0000-0000BC930000}"/>
    <cellStyle name="Normal 2 4 10 2 17 2" xfId="36436" xr:uid="{00000000-0005-0000-0000-0000BD930000}"/>
    <cellStyle name="Normal 2 4 10 2 18" xfId="36437" xr:uid="{00000000-0005-0000-0000-0000BE930000}"/>
    <cellStyle name="Normal 2 4 10 2 18 2" xfId="36438" xr:uid="{00000000-0005-0000-0000-0000BF930000}"/>
    <cellStyle name="Normal 2 4 10 2 19" xfId="36439" xr:uid="{00000000-0005-0000-0000-0000C0930000}"/>
    <cellStyle name="Normal 2 4 10 2 19 2" xfId="36440" xr:uid="{00000000-0005-0000-0000-0000C1930000}"/>
    <cellStyle name="Normal 2 4 10 2 2" xfId="36441" xr:uid="{00000000-0005-0000-0000-0000C2930000}"/>
    <cellStyle name="Normal 2 4 10 2 2 2" xfId="36442" xr:uid="{00000000-0005-0000-0000-0000C3930000}"/>
    <cellStyle name="Normal 2 4 10 2 20" xfId="36443" xr:uid="{00000000-0005-0000-0000-0000C4930000}"/>
    <cellStyle name="Normal 2 4 10 2 20 2" xfId="36444" xr:uid="{00000000-0005-0000-0000-0000C5930000}"/>
    <cellStyle name="Normal 2 4 10 2 21" xfId="36445" xr:uid="{00000000-0005-0000-0000-0000C6930000}"/>
    <cellStyle name="Normal 2 4 10 2 21 2" xfId="36446" xr:uid="{00000000-0005-0000-0000-0000C7930000}"/>
    <cellStyle name="Normal 2 4 10 2 22" xfId="36447" xr:uid="{00000000-0005-0000-0000-0000C8930000}"/>
    <cellStyle name="Normal 2 4 10 2 3" xfId="36448" xr:uid="{00000000-0005-0000-0000-0000C9930000}"/>
    <cellStyle name="Normal 2 4 10 2 3 2" xfId="36449" xr:uid="{00000000-0005-0000-0000-0000CA930000}"/>
    <cellStyle name="Normal 2 4 10 2 4" xfId="36450" xr:uid="{00000000-0005-0000-0000-0000CB930000}"/>
    <cellStyle name="Normal 2 4 10 2 4 2" xfId="36451" xr:uid="{00000000-0005-0000-0000-0000CC930000}"/>
    <cellStyle name="Normal 2 4 10 2 5" xfId="36452" xr:uid="{00000000-0005-0000-0000-0000CD930000}"/>
    <cellStyle name="Normal 2 4 10 2 5 2" xfId="36453" xr:uid="{00000000-0005-0000-0000-0000CE930000}"/>
    <cellStyle name="Normal 2 4 10 2 6" xfId="36454" xr:uid="{00000000-0005-0000-0000-0000CF930000}"/>
    <cellStyle name="Normal 2 4 10 2 6 2" xfId="36455" xr:uid="{00000000-0005-0000-0000-0000D0930000}"/>
    <cellStyle name="Normal 2 4 10 2 7" xfId="36456" xr:uid="{00000000-0005-0000-0000-0000D1930000}"/>
    <cellStyle name="Normal 2 4 10 2 7 2" xfId="36457" xr:uid="{00000000-0005-0000-0000-0000D2930000}"/>
    <cellStyle name="Normal 2 4 10 2 8" xfId="36458" xr:uid="{00000000-0005-0000-0000-0000D3930000}"/>
    <cellStyle name="Normal 2 4 10 2 8 2" xfId="36459" xr:uid="{00000000-0005-0000-0000-0000D4930000}"/>
    <cellStyle name="Normal 2 4 10 2 9" xfId="36460" xr:uid="{00000000-0005-0000-0000-0000D5930000}"/>
    <cellStyle name="Normal 2 4 10 2 9 2" xfId="36461" xr:uid="{00000000-0005-0000-0000-0000D6930000}"/>
    <cellStyle name="Normal 2 4 10 20" xfId="36462" xr:uid="{00000000-0005-0000-0000-0000D7930000}"/>
    <cellStyle name="Normal 2 4 10 20 2" xfId="36463" xr:uid="{00000000-0005-0000-0000-0000D8930000}"/>
    <cellStyle name="Normal 2 4 10 21" xfId="36464" xr:uid="{00000000-0005-0000-0000-0000D9930000}"/>
    <cellStyle name="Normal 2 4 10 21 2" xfId="36465" xr:uid="{00000000-0005-0000-0000-0000DA930000}"/>
    <cellStyle name="Normal 2 4 10 22" xfId="36466" xr:uid="{00000000-0005-0000-0000-0000DB930000}"/>
    <cellStyle name="Normal 2 4 10 22 2" xfId="36467" xr:uid="{00000000-0005-0000-0000-0000DC930000}"/>
    <cellStyle name="Normal 2 4 10 23" xfId="36468" xr:uid="{00000000-0005-0000-0000-0000DD930000}"/>
    <cellStyle name="Normal 2 4 10 23 2" xfId="36469" xr:uid="{00000000-0005-0000-0000-0000DE930000}"/>
    <cellStyle name="Normal 2 4 10 24" xfId="36470" xr:uid="{00000000-0005-0000-0000-0000DF930000}"/>
    <cellStyle name="Normal 2 4 10 3" xfId="36471" xr:uid="{00000000-0005-0000-0000-0000E0930000}"/>
    <cellStyle name="Normal 2 4 10 3 10" xfId="36472" xr:uid="{00000000-0005-0000-0000-0000E1930000}"/>
    <cellStyle name="Normal 2 4 10 3 10 2" xfId="36473" xr:uid="{00000000-0005-0000-0000-0000E2930000}"/>
    <cellStyle name="Normal 2 4 10 3 11" xfId="36474" xr:uid="{00000000-0005-0000-0000-0000E3930000}"/>
    <cellStyle name="Normal 2 4 10 3 11 2" xfId="36475" xr:uid="{00000000-0005-0000-0000-0000E4930000}"/>
    <cellStyle name="Normal 2 4 10 3 12" xfId="36476" xr:uid="{00000000-0005-0000-0000-0000E5930000}"/>
    <cellStyle name="Normal 2 4 10 3 12 2" xfId="36477" xr:uid="{00000000-0005-0000-0000-0000E6930000}"/>
    <cellStyle name="Normal 2 4 10 3 13" xfId="36478" xr:uid="{00000000-0005-0000-0000-0000E7930000}"/>
    <cellStyle name="Normal 2 4 10 3 13 2" xfId="36479" xr:uid="{00000000-0005-0000-0000-0000E8930000}"/>
    <cellStyle name="Normal 2 4 10 3 14" xfId="36480" xr:uid="{00000000-0005-0000-0000-0000E9930000}"/>
    <cellStyle name="Normal 2 4 10 3 14 2" xfId="36481" xr:uid="{00000000-0005-0000-0000-0000EA930000}"/>
    <cellStyle name="Normal 2 4 10 3 15" xfId="36482" xr:uid="{00000000-0005-0000-0000-0000EB930000}"/>
    <cellStyle name="Normal 2 4 10 3 15 2" xfId="36483" xr:uid="{00000000-0005-0000-0000-0000EC930000}"/>
    <cellStyle name="Normal 2 4 10 3 16" xfId="36484" xr:uid="{00000000-0005-0000-0000-0000ED930000}"/>
    <cellStyle name="Normal 2 4 10 3 16 2" xfId="36485" xr:uid="{00000000-0005-0000-0000-0000EE930000}"/>
    <cellStyle name="Normal 2 4 10 3 17" xfId="36486" xr:uid="{00000000-0005-0000-0000-0000EF930000}"/>
    <cellStyle name="Normal 2 4 10 3 17 2" xfId="36487" xr:uid="{00000000-0005-0000-0000-0000F0930000}"/>
    <cellStyle name="Normal 2 4 10 3 18" xfId="36488" xr:uid="{00000000-0005-0000-0000-0000F1930000}"/>
    <cellStyle name="Normal 2 4 10 3 18 2" xfId="36489" xr:uid="{00000000-0005-0000-0000-0000F2930000}"/>
    <cellStyle name="Normal 2 4 10 3 19" xfId="36490" xr:uid="{00000000-0005-0000-0000-0000F3930000}"/>
    <cellStyle name="Normal 2 4 10 3 19 2" xfId="36491" xr:uid="{00000000-0005-0000-0000-0000F4930000}"/>
    <cellStyle name="Normal 2 4 10 3 2" xfId="36492" xr:uid="{00000000-0005-0000-0000-0000F5930000}"/>
    <cellStyle name="Normal 2 4 10 3 2 2" xfId="36493" xr:uid="{00000000-0005-0000-0000-0000F6930000}"/>
    <cellStyle name="Normal 2 4 10 3 20" xfId="36494" xr:uid="{00000000-0005-0000-0000-0000F7930000}"/>
    <cellStyle name="Normal 2 4 10 3 20 2" xfId="36495" xr:uid="{00000000-0005-0000-0000-0000F8930000}"/>
    <cellStyle name="Normal 2 4 10 3 21" xfId="36496" xr:uid="{00000000-0005-0000-0000-0000F9930000}"/>
    <cellStyle name="Normal 2 4 10 3 21 2" xfId="36497" xr:uid="{00000000-0005-0000-0000-0000FA930000}"/>
    <cellStyle name="Normal 2 4 10 3 22" xfId="36498" xr:uid="{00000000-0005-0000-0000-0000FB930000}"/>
    <cellStyle name="Normal 2 4 10 3 3" xfId="36499" xr:uid="{00000000-0005-0000-0000-0000FC930000}"/>
    <cellStyle name="Normal 2 4 10 3 3 2" xfId="36500" xr:uid="{00000000-0005-0000-0000-0000FD930000}"/>
    <cellStyle name="Normal 2 4 10 3 4" xfId="36501" xr:uid="{00000000-0005-0000-0000-0000FE930000}"/>
    <cellStyle name="Normal 2 4 10 3 4 2" xfId="36502" xr:uid="{00000000-0005-0000-0000-0000FF930000}"/>
    <cellStyle name="Normal 2 4 10 3 5" xfId="36503" xr:uid="{00000000-0005-0000-0000-000000940000}"/>
    <cellStyle name="Normal 2 4 10 3 5 2" xfId="36504" xr:uid="{00000000-0005-0000-0000-000001940000}"/>
    <cellStyle name="Normal 2 4 10 3 6" xfId="36505" xr:uid="{00000000-0005-0000-0000-000002940000}"/>
    <cellStyle name="Normal 2 4 10 3 6 2" xfId="36506" xr:uid="{00000000-0005-0000-0000-000003940000}"/>
    <cellStyle name="Normal 2 4 10 3 7" xfId="36507" xr:uid="{00000000-0005-0000-0000-000004940000}"/>
    <cellStyle name="Normal 2 4 10 3 7 2" xfId="36508" xr:uid="{00000000-0005-0000-0000-000005940000}"/>
    <cellStyle name="Normal 2 4 10 3 8" xfId="36509" xr:uid="{00000000-0005-0000-0000-000006940000}"/>
    <cellStyle name="Normal 2 4 10 3 8 2" xfId="36510" xr:uid="{00000000-0005-0000-0000-000007940000}"/>
    <cellStyle name="Normal 2 4 10 3 9" xfId="36511" xr:uid="{00000000-0005-0000-0000-000008940000}"/>
    <cellStyle name="Normal 2 4 10 3 9 2" xfId="36512" xr:uid="{00000000-0005-0000-0000-000009940000}"/>
    <cellStyle name="Normal 2 4 10 4" xfId="36513" xr:uid="{00000000-0005-0000-0000-00000A940000}"/>
    <cellStyle name="Normal 2 4 10 4 2" xfId="36514" xr:uid="{00000000-0005-0000-0000-00000B940000}"/>
    <cellStyle name="Normal 2 4 10 5" xfId="36515" xr:uid="{00000000-0005-0000-0000-00000C940000}"/>
    <cellStyle name="Normal 2 4 10 5 2" xfId="36516" xr:uid="{00000000-0005-0000-0000-00000D940000}"/>
    <cellStyle name="Normal 2 4 10 6" xfId="36517" xr:uid="{00000000-0005-0000-0000-00000E940000}"/>
    <cellStyle name="Normal 2 4 10 6 2" xfId="36518" xr:uid="{00000000-0005-0000-0000-00000F940000}"/>
    <cellStyle name="Normal 2 4 10 7" xfId="36519" xr:uid="{00000000-0005-0000-0000-000010940000}"/>
    <cellStyle name="Normal 2 4 10 7 2" xfId="36520" xr:uid="{00000000-0005-0000-0000-000011940000}"/>
    <cellStyle name="Normal 2 4 10 8" xfId="36521" xr:uid="{00000000-0005-0000-0000-000012940000}"/>
    <cellStyle name="Normal 2 4 10 8 2" xfId="36522" xr:uid="{00000000-0005-0000-0000-000013940000}"/>
    <cellStyle name="Normal 2 4 10 9" xfId="36523" xr:uid="{00000000-0005-0000-0000-000014940000}"/>
    <cellStyle name="Normal 2 4 10 9 2" xfId="36524" xr:uid="{00000000-0005-0000-0000-000015940000}"/>
    <cellStyle name="Normal 2 4 11" xfId="36525" xr:uid="{00000000-0005-0000-0000-000016940000}"/>
    <cellStyle name="Normal 2 4 11 10" xfId="36526" xr:uid="{00000000-0005-0000-0000-000017940000}"/>
    <cellStyle name="Normal 2 4 11 10 2" xfId="36527" xr:uid="{00000000-0005-0000-0000-000018940000}"/>
    <cellStyle name="Normal 2 4 11 11" xfId="36528" xr:uid="{00000000-0005-0000-0000-000019940000}"/>
    <cellStyle name="Normal 2 4 11 11 2" xfId="36529" xr:uid="{00000000-0005-0000-0000-00001A940000}"/>
    <cellStyle name="Normal 2 4 11 12" xfId="36530" xr:uid="{00000000-0005-0000-0000-00001B940000}"/>
    <cellStyle name="Normal 2 4 11 12 2" xfId="36531" xr:uid="{00000000-0005-0000-0000-00001C940000}"/>
    <cellStyle name="Normal 2 4 11 13" xfId="36532" xr:uid="{00000000-0005-0000-0000-00001D940000}"/>
    <cellStyle name="Normal 2 4 11 13 2" xfId="36533" xr:uid="{00000000-0005-0000-0000-00001E940000}"/>
    <cellStyle name="Normal 2 4 11 14" xfId="36534" xr:uid="{00000000-0005-0000-0000-00001F940000}"/>
    <cellStyle name="Normal 2 4 11 14 2" xfId="36535" xr:uid="{00000000-0005-0000-0000-000020940000}"/>
    <cellStyle name="Normal 2 4 11 15" xfId="36536" xr:uid="{00000000-0005-0000-0000-000021940000}"/>
    <cellStyle name="Normal 2 4 11 15 2" xfId="36537" xr:uid="{00000000-0005-0000-0000-000022940000}"/>
    <cellStyle name="Normal 2 4 11 16" xfId="36538" xr:uid="{00000000-0005-0000-0000-000023940000}"/>
    <cellStyle name="Normal 2 4 11 16 2" xfId="36539" xr:uid="{00000000-0005-0000-0000-000024940000}"/>
    <cellStyle name="Normal 2 4 11 17" xfId="36540" xr:uid="{00000000-0005-0000-0000-000025940000}"/>
    <cellStyle name="Normal 2 4 11 17 2" xfId="36541" xr:uid="{00000000-0005-0000-0000-000026940000}"/>
    <cellStyle name="Normal 2 4 11 18" xfId="36542" xr:uid="{00000000-0005-0000-0000-000027940000}"/>
    <cellStyle name="Normal 2 4 11 18 2" xfId="36543" xr:uid="{00000000-0005-0000-0000-000028940000}"/>
    <cellStyle name="Normal 2 4 11 19" xfId="36544" xr:uid="{00000000-0005-0000-0000-000029940000}"/>
    <cellStyle name="Normal 2 4 11 19 2" xfId="36545" xr:uid="{00000000-0005-0000-0000-00002A940000}"/>
    <cellStyle name="Normal 2 4 11 2" xfId="36546" xr:uid="{00000000-0005-0000-0000-00002B940000}"/>
    <cellStyle name="Normal 2 4 11 2 2" xfId="36547" xr:uid="{00000000-0005-0000-0000-00002C940000}"/>
    <cellStyle name="Normal 2 4 11 20" xfId="36548" xr:uid="{00000000-0005-0000-0000-00002D940000}"/>
    <cellStyle name="Normal 2 4 11 20 2" xfId="36549" xr:uid="{00000000-0005-0000-0000-00002E940000}"/>
    <cellStyle name="Normal 2 4 11 21" xfId="36550" xr:uid="{00000000-0005-0000-0000-00002F940000}"/>
    <cellStyle name="Normal 2 4 11 21 2" xfId="36551" xr:uid="{00000000-0005-0000-0000-000030940000}"/>
    <cellStyle name="Normal 2 4 11 22" xfId="36552" xr:uid="{00000000-0005-0000-0000-000031940000}"/>
    <cellStyle name="Normal 2 4 11 3" xfId="36553" xr:uid="{00000000-0005-0000-0000-000032940000}"/>
    <cellStyle name="Normal 2 4 11 3 2" xfId="36554" xr:uid="{00000000-0005-0000-0000-000033940000}"/>
    <cellStyle name="Normal 2 4 11 4" xfId="36555" xr:uid="{00000000-0005-0000-0000-000034940000}"/>
    <cellStyle name="Normal 2 4 11 4 2" xfId="36556" xr:uid="{00000000-0005-0000-0000-000035940000}"/>
    <cellStyle name="Normal 2 4 11 5" xfId="36557" xr:uid="{00000000-0005-0000-0000-000036940000}"/>
    <cellStyle name="Normal 2 4 11 5 2" xfId="36558" xr:uid="{00000000-0005-0000-0000-000037940000}"/>
    <cellStyle name="Normal 2 4 11 6" xfId="36559" xr:uid="{00000000-0005-0000-0000-000038940000}"/>
    <cellStyle name="Normal 2 4 11 6 2" xfId="36560" xr:uid="{00000000-0005-0000-0000-000039940000}"/>
    <cellStyle name="Normal 2 4 11 7" xfId="36561" xr:uid="{00000000-0005-0000-0000-00003A940000}"/>
    <cellStyle name="Normal 2 4 11 7 2" xfId="36562" xr:uid="{00000000-0005-0000-0000-00003B940000}"/>
    <cellStyle name="Normal 2 4 11 8" xfId="36563" xr:uid="{00000000-0005-0000-0000-00003C940000}"/>
    <cellStyle name="Normal 2 4 11 8 2" xfId="36564" xr:uid="{00000000-0005-0000-0000-00003D940000}"/>
    <cellStyle name="Normal 2 4 11 9" xfId="36565" xr:uid="{00000000-0005-0000-0000-00003E940000}"/>
    <cellStyle name="Normal 2 4 11 9 2" xfId="36566" xr:uid="{00000000-0005-0000-0000-00003F940000}"/>
    <cellStyle name="Normal 2 4 12" xfId="36567" xr:uid="{00000000-0005-0000-0000-000040940000}"/>
    <cellStyle name="Normal 2 4 12 10" xfId="36568" xr:uid="{00000000-0005-0000-0000-000041940000}"/>
    <cellStyle name="Normal 2 4 12 10 2" xfId="36569" xr:uid="{00000000-0005-0000-0000-000042940000}"/>
    <cellStyle name="Normal 2 4 12 11" xfId="36570" xr:uid="{00000000-0005-0000-0000-000043940000}"/>
    <cellStyle name="Normal 2 4 12 11 2" xfId="36571" xr:uid="{00000000-0005-0000-0000-000044940000}"/>
    <cellStyle name="Normal 2 4 12 12" xfId="36572" xr:uid="{00000000-0005-0000-0000-000045940000}"/>
    <cellStyle name="Normal 2 4 12 12 2" xfId="36573" xr:uid="{00000000-0005-0000-0000-000046940000}"/>
    <cellStyle name="Normal 2 4 12 13" xfId="36574" xr:uid="{00000000-0005-0000-0000-000047940000}"/>
    <cellStyle name="Normal 2 4 12 13 2" xfId="36575" xr:uid="{00000000-0005-0000-0000-000048940000}"/>
    <cellStyle name="Normal 2 4 12 14" xfId="36576" xr:uid="{00000000-0005-0000-0000-000049940000}"/>
    <cellStyle name="Normal 2 4 12 14 2" xfId="36577" xr:uid="{00000000-0005-0000-0000-00004A940000}"/>
    <cellStyle name="Normal 2 4 12 15" xfId="36578" xr:uid="{00000000-0005-0000-0000-00004B940000}"/>
    <cellStyle name="Normal 2 4 12 15 2" xfId="36579" xr:uid="{00000000-0005-0000-0000-00004C940000}"/>
    <cellStyle name="Normal 2 4 12 16" xfId="36580" xr:uid="{00000000-0005-0000-0000-00004D940000}"/>
    <cellStyle name="Normal 2 4 12 16 2" xfId="36581" xr:uid="{00000000-0005-0000-0000-00004E940000}"/>
    <cellStyle name="Normal 2 4 12 17" xfId="36582" xr:uid="{00000000-0005-0000-0000-00004F940000}"/>
    <cellStyle name="Normal 2 4 12 17 2" xfId="36583" xr:uid="{00000000-0005-0000-0000-000050940000}"/>
    <cellStyle name="Normal 2 4 12 18" xfId="36584" xr:uid="{00000000-0005-0000-0000-000051940000}"/>
    <cellStyle name="Normal 2 4 12 18 2" xfId="36585" xr:uid="{00000000-0005-0000-0000-000052940000}"/>
    <cellStyle name="Normal 2 4 12 19" xfId="36586" xr:uid="{00000000-0005-0000-0000-000053940000}"/>
    <cellStyle name="Normal 2 4 12 19 2" xfId="36587" xr:uid="{00000000-0005-0000-0000-000054940000}"/>
    <cellStyle name="Normal 2 4 12 2" xfId="36588" xr:uid="{00000000-0005-0000-0000-000055940000}"/>
    <cellStyle name="Normal 2 4 12 2 2" xfId="36589" xr:uid="{00000000-0005-0000-0000-000056940000}"/>
    <cellStyle name="Normal 2 4 12 20" xfId="36590" xr:uid="{00000000-0005-0000-0000-000057940000}"/>
    <cellStyle name="Normal 2 4 12 20 2" xfId="36591" xr:uid="{00000000-0005-0000-0000-000058940000}"/>
    <cellStyle name="Normal 2 4 12 21" xfId="36592" xr:uid="{00000000-0005-0000-0000-000059940000}"/>
    <cellStyle name="Normal 2 4 12 21 2" xfId="36593" xr:uid="{00000000-0005-0000-0000-00005A940000}"/>
    <cellStyle name="Normal 2 4 12 22" xfId="36594" xr:uid="{00000000-0005-0000-0000-00005B940000}"/>
    <cellStyle name="Normal 2 4 12 3" xfId="36595" xr:uid="{00000000-0005-0000-0000-00005C940000}"/>
    <cellStyle name="Normal 2 4 12 3 2" xfId="36596" xr:uid="{00000000-0005-0000-0000-00005D940000}"/>
    <cellStyle name="Normal 2 4 12 4" xfId="36597" xr:uid="{00000000-0005-0000-0000-00005E940000}"/>
    <cellStyle name="Normal 2 4 12 4 2" xfId="36598" xr:uid="{00000000-0005-0000-0000-00005F940000}"/>
    <cellStyle name="Normal 2 4 12 5" xfId="36599" xr:uid="{00000000-0005-0000-0000-000060940000}"/>
    <cellStyle name="Normal 2 4 12 5 2" xfId="36600" xr:uid="{00000000-0005-0000-0000-000061940000}"/>
    <cellStyle name="Normal 2 4 12 6" xfId="36601" xr:uid="{00000000-0005-0000-0000-000062940000}"/>
    <cellStyle name="Normal 2 4 12 6 2" xfId="36602" xr:uid="{00000000-0005-0000-0000-000063940000}"/>
    <cellStyle name="Normal 2 4 12 7" xfId="36603" xr:uid="{00000000-0005-0000-0000-000064940000}"/>
    <cellStyle name="Normal 2 4 12 7 2" xfId="36604" xr:uid="{00000000-0005-0000-0000-000065940000}"/>
    <cellStyle name="Normal 2 4 12 8" xfId="36605" xr:uid="{00000000-0005-0000-0000-000066940000}"/>
    <cellStyle name="Normal 2 4 12 8 2" xfId="36606" xr:uid="{00000000-0005-0000-0000-000067940000}"/>
    <cellStyle name="Normal 2 4 12 9" xfId="36607" xr:uid="{00000000-0005-0000-0000-000068940000}"/>
    <cellStyle name="Normal 2 4 12 9 2" xfId="36608" xr:uid="{00000000-0005-0000-0000-000069940000}"/>
    <cellStyle name="Normal 2 4 13" xfId="36609" xr:uid="{00000000-0005-0000-0000-00006A940000}"/>
    <cellStyle name="Normal 2 4 13 2" xfId="36610" xr:uid="{00000000-0005-0000-0000-00006B940000}"/>
    <cellStyle name="Normal 2 4 14" xfId="36611" xr:uid="{00000000-0005-0000-0000-00006C940000}"/>
    <cellStyle name="Normal 2 4 14 2" xfId="36612" xr:uid="{00000000-0005-0000-0000-00006D940000}"/>
    <cellStyle name="Normal 2 4 15" xfId="36613" xr:uid="{00000000-0005-0000-0000-00006E940000}"/>
    <cellStyle name="Normal 2 4 15 2" xfId="36614" xr:uid="{00000000-0005-0000-0000-00006F940000}"/>
    <cellStyle name="Normal 2 4 16" xfId="36615" xr:uid="{00000000-0005-0000-0000-000070940000}"/>
    <cellStyle name="Normal 2 4 16 2" xfId="36616" xr:uid="{00000000-0005-0000-0000-000071940000}"/>
    <cellStyle name="Normal 2 4 17" xfId="36617" xr:uid="{00000000-0005-0000-0000-000072940000}"/>
    <cellStyle name="Normal 2 4 17 2" xfId="36618" xr:uid="{00000000-0005-0000-0000-000073940000}"/>
    <cellStyle name="Normal 2 4 18" xfId="36619" xr:uid="{00000000-0005-0000-0000-000074940000}"/>
    <cellStyle name="Normal 2 4 18 2" xfId="36620" xr:uid="{00000000-0005-0000-0000-000075940000}"/>
    <cellStyle name="Normal 2 4 19" xfId="36621" xr:uid="{00000000-0005-0000-0000-000076940000}"/>
    <cellStyle name="Normal 2 4 19 2" xfId="36622" xr:uid="{00000000-0005-0000-0000-000077940000}"/>
    <cellStyle name="Normal 2 4 2" xfId="36623" xr:uid="{00000000-0005-0000-0000-000078940000}"/>
    <cellStyle name="Normal 2 4 2 10" xfId="36624" xr:uid="{00000000-0005-0000-0000-000079940000}"/>
    <cellStyle name="Normal 2 4 2 10 2" xfId="36625" xr:uid="{00000000-0005-0000-0000-00007A940000}"/>
    <cellStyle name="Normal 2 4 2 11" xfId="36626" xr:uid="{00000000-0005-0000-0000-00007B940000}"/>
    <cellStyle name="Normal 2 4 2 11 2" xfId="36627" xr:uid="{00000000-0005-0000-0000-00007C940000}"/>
    <cellStyle name="Normal 2 4 2 12" xfId="36628" xr:uid="{00000000-0005-0000-0000-00007D940000}"/>
    <cellStyle name="Normal 2 4 2 12 2" xfId="36629" xr:uid="{00000000-0005-0000-0000-00007E940000}"/>
    <cellStyle name="Normal 2 4 2 13" xfId="36630" xr:uid="{00000000-0005-0000-0000-00007F940000}"/>
    <cellStyle name="Normal 2 4 2 13 2" xfId="36631" xr:uid="{00000000-0005-0000-0000-000080940000}"/>
    <cellStyle name="Normal 2 4 2 14" xfId="36632" xr:uid="{00000000-0005-0000-0000-000081940000}"/>
    <cellStyle name="Normal 2 4 2 14 2" xfId="36633" xr:uid="{00000000-0005-0000-0000-000082940000}"/>
    <cellStyle name="Normal 2 4 2 15" xfId="36634" xr:uid="{00000000-0005-0000-0000-000083940000}"/>
    <cellStyle name="Normal 2 4 2 15 2" xfId="36635" xr:uid="{00000000-0005-0000-0000-000084940000}"/>
    <cellStyle name="Normal 2 4 2 16" xfId="36636" xr:uid="{00000000-0005-0000-0000-000085940000}"/>
    <cellStyle name="Normal 2 4 2 16 2" xfId="36637" xr:uid="{00000000-0005-0000-0000-000086940000}"/>
    <cellStyle name="Normal 2 4 2 17" xfId="36638" xr:uid="{00000000-0005-0000-0000-000087940000}"/>
    <cellStyle name="Normal 2 4 2 17 2" xfId="36639" xr:uid="{00000000-0005-0000-0000-000088940000}"/>
    <cellStyle name="Normal 2 4 2 18" xfId="36640" xr:uid="{00000000-0005-0000-0000-000089940000}"/>
    <cellStyle name="Normal 2 4 2 18 2" xfId="36641" xr:uid="{00000000-0005-0000-0000-00008A940000}"/>
    <cellStyle name="Normal 2 4 2 19" xfId="36642" xr:uid="{00000000-0005-0000-0000-00008B940000}"/>
    <cellStyle name="Normal 2 4 2 19 2" xfId="36643" xr:uid="{00000000-0005-0000-0000-00008C940000}"/>
    <cellStyle name="Normal 2 4 2 2" xfId="36644" xr:uid="{00000000-0005-0000-0000-00008D940000}"/>
    <cellStyle name="Normal 2 4 2 2 10" xfId="36645" xr:uid="{00000000-0005-0000-0000-00008E940000}"/>
    <cellStyle name="Normal 2 4 2 2 10 2" xfId="36646" xr:uid="{00000000-0005-0000-0000-00008F940000}"/>
    <cellStyle name="Normal 2 4 2 2 11" xfId="36647" xr:uid="{00000000-0005-0000-0000-000090940000}"/>
    <cellStyle name="Normal 2 4 2 2 11 2" xfId="36648" xr:uid="{00000000-0005-0000-0000-000091940000}"/>
    <cellStyle name="Normal 2 4 2 2 12" xfId="36649" xr:uid="{00000000-0005-0000-0000-000092940000}"/>
    <cellStyle name="Normal 2 4 2 2 12 2" xfId="36650" xr:uid="{00000000-0005-0000-0000-000093940000}"/>
    <cellStyle name="Normal 2 4 2 2 13" xfId="36651" xr:uid="{00000000-0005-0000-0000-000094940000}"/>
    <cellStyle name="Normal 2 4 2 2 13 2" xfId="36652" xr:uid="{00000000-0005-0000-0000-000095940000}"/>
    <cellStyle name="Normal 2 4 2 2 14" xfId="36653" xr:uid="{00000000-0005-0000-0000-000096940000}"/>
    <cellStyle name="Normal 2 4 2 2 14 2" xfId="36654" xr:uid="{00000000-0005-0000-0000-000097940000}"/>
    <cellStyle name="Normal 2 4 2 2 15" xfId="36655" xr:uid="{00000000-0005-0000-0000-000098940000}"/>
    <cellStyle name="Normal 2 4 2 2 15 2" xfId="36656" xr:uid="{00000000-0005-0000-0000-000099940000}"/>
    <cellStyle name="Normal 2 4 2 2 16" xfId="36657" xr:uid="{00000000-0005-0000-0000-00009A940000}"/>
    <cellStyle name="Normal 2 4 2 2 16 2" xfId="36658" xr:uid="{00000000-0005-0000-0000-00009B940000}"/>
    <cellStyle name="Normal 2 4 2 2 17" xfId="36659" xr:uid="{00000000-0005-0000-0000-00009C940000}"/>
    <cellStyle name="Normal 2 4 2 2 17 2" xfId="36660" xr:uid="{00000000-0005-0000-0000-00009D940000}"/>
    <cellStyle name="Normal 2 4 2 2 18" xfId="36661" xr:uid="{00000000-0005-0000-0000-00009E940000}"/>
    <cellStyle name="Normal 2 4 2 2 18 2" xfId="36662" xr:uid="{00000000-0005-0000-0000-00009F940000}"/>
    <cellStyle name="Normal 2 4 2 2 19" xfId="36663" xr:uid="{00000000-0005-0000-0000-0000A0940000}"/>
    <cellStyle name="Normal 2 4 2 2 19 2" xfId="36664" xr:uid="{00000000-0005-0000-0000-0000A1940000}"/>
    <cellStyle name="Normal 2 4 2 2 2" xfId="36665" xr:uid="{00000000-0005-0000-0000-0000A2940000}"/>
    <cellStyle name="Normal 2 4 2 2 2 10" xfId="36666" xr:uid="{00000000-0005-0000-0000-0000A3940000}"/>
    <cellStyle name="Normal 2 4 2 2 2 10 2" xfId="36667" xr:uid="{00000000-0005-0000-0000-0000A4940000}"/>
    <cellStyle name="Normal 2 4 2 2 2 11" xfId="36668" xr:uid="{00000000-0005-0000-0000-0000A5940000}"/>
    <cellStyle name="Normal 2 4 2 2 2 11 2" xfId="36669" xr:uid="{00000000-0005-0000-0000-0000A6940000}"/>
    <cellStyle name="Normal 2 4 2 2 2 12" xfId="36670" xr:uid="{00000000-0005-0000-0000-0000A7940000}"/>
    <cellStyle name="Normal 2 4 2 2 2 12 2" xfId="36671" xr:uid="{00000000-0005-0000-0000-0000A8940000}"/>
    <cellStyle name="Normal 2 4 2 2 2 13" xfId="36672" xr:uid="{00000000-0005-0000-0000-0000A9940000}"/>
    <cellStyle name="Normal 2 4 2 2 2 13 2" xfId="36673" xr:uid="{00000000-0005-0000-0000-0000AA940000}"/>
    <cellStyle name="Normal 2 4 2 2 2 14" xfId="36674" xr:uid="{00000000-0005-0000-0000-0000AB940000}"/>
    <cellStyle name="Normal 2 4 2 2 2 14 2" xfId="36675" xr:uid="{00000000-0005-0000-0000-0000AC940000}"/>
    <cellStyle name="Normal 2 4 2 2 2 15" xfId="36676" xr:uid="{00000000-0005-0000-0000-0000AD940000}"/>
    <cellStyle name="Normal 2 4 2 2 2 15 2" xfId="36677" xr:uid="{00000000-0005-0000-0000-0000AE940000}"/>
    <cellStyle name="Normal 2 4 2 2 2 16" xfId="36678" xr:uid="{00000000-0005-0000-0000-0000AF940000}"/>
    <cellStyle name="Normal 2 4 2 2 2 16 2" xfId="36679" xr:uid="{00000000-0005-0000-0000-0000B0940000}"/>
    <cellStyle name="Normal 2 4 2 2 2 17" xfId="36680" xr:uid="{00000000-0005-0000-0000-0000B1940000}"/>
    <cellStyle name="Normal 2 4 2 2 2 17 2" xfId="36681" xr:uid="{00000000-0005-0000-0000-0000B2940000}"/>
    <cellStyle name="Normal 2 4 2 2 2 18" xfId="36682" xr:uid="{00000000-0005-0000-0000-0000B3940000}"/>
    <cellStyle name="Normal 2 4 2 2 2 18 2" xfId="36683" xr:uid="{00000000-0005-0000-0000-0000B4940000}"/>
    <cellStyle name="Normal 2 4 2 2 2 19" xfId="36684" xr:uid="{00000000-0005-0000-0000-0000B5940000}"/>
    <cellStyle name="Normal 2 4 2 2 2 19 2" xfId="36685" xr:uid="{00000000-0005-0000-0000-0000B6940000}"/>
    <cellStyle name="Normal 2 4 2 2 2 2" xfId="36686" xr:uid="{00000000-0005-0000-0000-0000B7940000}"/>
    <cellStyle name="Normal 2 4 2 2 2 2 10" xfId="36687" xr:uid="{00000000-0005-0000-0000-0000B8940000}"/>
    <cellStyle name="Normal 2 4 2 2 2 2 10 2" xfId="36688" xr:uid="{00000000-0005-0000-0000-0000B9940000}"/>
    <cellStyle name="Normal 2 4 2 2 2 2 11" xfId="36689" xr:uid="{00000000-0005-0000-0000-0000BA940000}"/>
    <cellStyle name="Normal 2 4 2 2 2 2 11 2" xfId="36690" xr:uid="{00000000-0005-0000-0000-0000BB940000}"/>
    <cellStyle name="Normal 2 4 2 2 2 2 12" xfId="36691" xr:uid="{00000000-0005-0000-0000-0000BC940000}"/>
    <cellStyle name="Normal 2 4 2 2 2 2 12 2" xfId="36692" xr:uid="{00000000-0005-0000-0000-0000BD940000}"/>
    <cellStyle name="Normal 2 4 2 2 2 2 13" xfId="36693" xr:uid="{00000000-0005-0000-0000-0000BE940000}"/>
    <cellStyle name="Normal 2 4 2 2 2 2 13 2" xfId="36694" xr:uid="{00000000-0005-0000-0000-0000BF940000}"/>
    <cellStyle name="Normal 2 4 2 2 2 2 14" xfId="36695" xr:uid="{00000000-0005-0000-0000-0000C0940000}"/>
    <cellStyle name="Normal 2 4 2 2 2 2 14 2" xfId="36696" xr:uid="{00000000-0005-0000-0000-0000C1940000}"/>
    <cellStyle name="Normal 2 4 2 2 2 2 15" xfId="36697" xr:uid="{00000000-0005-0000-0000-0000C2940000}"/>
    <cellStyle name="Normal 2 4 2 2 2 2 15 2" xfId="36698" xr:uid="{00000000-0005-0000-0000-0000C3940000}"/>
    <cellStyle name="Normal 2 4 2 2 2 2 16" xfId="36699" xr:uid="{00000000-0005-0000-0000-0000C4940000}"/>
    <cellStyle name="Normal 2 4 2 2 2 2 16 2" xfId="36700" xr:uid="{00000000-0005-0000-0000-0000C5940000}"/>
    <cellStyle name="Normal 2 4 2 2 2 2 17" xfId="36701" xr:uid="{00000000-0005-0000-0000-0000C6940000}"/>
    <cellStyle name="Normal 2 4 2 2 2 2 17 2" xfId="36702" xr:uid="{00000000-0005-0000-0000-0000C7940000}"/>
    <cellStyle name="Normal 2 4 2 2 2 2 18" xfId="36703" xr:uid="{00000000-0005-0000-0000-0000C8940000}"/>
    <cellStyle name="Normal 2 4 2 2 2 2 18 2" xfId="36704" xr:uid="{00000000-0005-0000-0000-0000C9940000}"/>
    <cellStyle name="Normal 2 4 2 2 2 2 19" xfId="36705" xr:uid="{00000000-0005-0000-0000-0000CA940000}"/>
    <cellStyle name="Normal 2 4 2 2 2 2 19 2" xfId="36706" xr:uid="{00000000-0005-0000-0000-0000CB940000}"/>
    <cellStyle name="Normal 2 4 2 2 2 2 2" xfId="36707" xr:uid="{00000000-0005-0000-0000-0000CC940000}"/>
    <cellStyle name="Normal 2 4 2 2 2 2 2 10" xfId="36708" xr:uid="{00000000-0005-0000-0000-0000CD940000}"/>
    <cellStyle name="Normal 2 4 2 2 2 2 2 10 2" xfId="36709" xr:uid="{00000000-0005-0000-0000-0000CE940000}"/>
    <cellStyle name="Normal 2 4 2 2 2 2 2 11" xfId="36710" xr:uid="{00000000-0005-0000-0000-0000CF940000}"/>
    <cellStyle name="Normal 2 4 2 2 2 2 2 11 2" xfId="36711" xr:uid="{00000000-0005-0000-0000-0000D0940000}"/>
    <cellStyle name="Normal 2 4 2 2 2 2 2 12" xfId="36712" xr:uid="{00000000-0005-0000-0000-0000D1940000}"/>
    <cellStyle name="Normal 2 4 2 2 2 2 2 12 2" xfId="36713" xr:uid="{00000000-0005-0000-0000-0000D2940000}"/>
    <cellStyle name="Normal 2 4 2 2 2 2 2 13" xfId="36714" xr:uid="{00000000-0005-0000-0000-0000D3940000}"/>
    <cellStyle name="Normal 2 4 2 2 2 2 2 13 2" xfId="36715" xr:uid="{00000000-0005-0000-0000-0000D4940000}"/>
    <cellStyle name="Normal 2 4 2 2 2 2 2 14" xfId="36716" xr:uid="{00000000-0005-0000-0000-0000D5940000}"/>
    <cellStyle name="Normal 2 4 2 2 2 2 2 14 2" xfId="36717" xr:uid="{00000000-0005-0000-0000-0000D6940000}"/>
    <cellStyle name="Normal 2 4 2 2 2 2 2 15" xfId="36718" xr:uid="{00000000-0005-0000-0000-0000D7940000}"/>
    <cellStyle name="Normal 2 4 2 2 2 2 2 15 2" xfId="36719" xr:uid="{00000000-0005-0000-0000-0000D8940000}"/>
    <cellStyle name="Normal 2 4 2 2 2 2 2 16" xfId="36720" xr:uid="{00000000-0005-0000-0000-0000D9940000}"/>
    <cellStyle name="Normal 2 4 2 2 2 2 2 16 2" xfId="36721" xr:uid="{00000000-0005-0000-0000-0000DA940000}"/>
    <cellStyle name="Normal 2 4 2 2 2 2 2 17" xfId="36722" xr:uid="{00000000-0005-0000-0000-0000DB940000}"/>
    <cellStyle name="Normal 2 4 2 2 2 2 2 17 2" xfId="36723" xr:uid="{00000000-0005-0000-0000-0000DC940000}"/>
    <cellStyle name="Normal 2 4 2 2 2 2 2 18" xfId="36724" xr:uid="{00000000-0005-0000-0000-0000DD940000}"/>
    <cellStyle name="Normal 2 4 2 2 2 2 2 18 2" xfId="36725" xr:uid="{00000000-0005-0000-0000-0000DE940000}"/>
    <cellStyle name="Normal 2 4 2 2 2 2 2 19" xfId="36726" xr:uid="{00000000-0005-0000-0000-0000DF940000}"/>
    <cellStyle name="Normal 2 4 2 2 2 2 2 19 2" xfId="36727" xr:uid="{00000000-0005-0000-0000-0000E0940000}"/>
    <cellStyle name="Normal 2 4 2 2 2 2 2 2" xfId="36728" xr:uid="{00000000-0005-0000-0000-0000E1940000}"/>
    <cellStyle name="Normal 2 4 2 2 2 2 2 2 2" xfId="36729" xr:uid="{00000000-0005-0000-0000-0000E2940000}"/>
    <cellStyle name="Normal 2 4 2 2 2 2 2 20" xfId="36730" xr:uid="{00000000-0005-0000-0000-0000E3940000}"/>
    <cellStyle name="Normal 2 4 2 2 2 2 2 20 2" xfId="36731" xr:uid="{00000000-0005-0000-0000-0000E4940000}"/>
    <cellStyle name="Normal 2 4 2 2 2 2 2 21" xfId="36732" xr:uid="{00000000-0005-0000-0000-0000E5940000}"/>
    <cellStyle name="Normal 2 4 2 2 2 2 2 21 2" xfId="36733" xr:uid="{00000000-0005-0000-0000-0000E6940000}"/>
    <cellStyle name="Normal 2 4 2 2 2 2 2 22" xfId="36734" xr:uid="{00000000-0005-0000-0000-0000E7940000}"/>
    <cellStyle name="Normal 2 4 2 2 2 2 2 3" xfId="36735" xr:uid="{00000000-0005-0000-0000-0000E8940000}"/>
    <cellStyle name="Normal 2 4 2 2 2 2 2 3 2" xfId="36736" xr:uid="{00000000-0005-0000-0000-0000E9940000}"/>
    <cellStyle name="Normal 2 4 2 2 2 2 2 4" xfId="36737" xr:uid="{00000000-0005-0000-0000-0000EA940000}"/>
    <cellStyle name="Normal 2 4 2 2 2 2 2 4 2" xfId="36738" xr:uid="{00000000-0005-0000-0000-0000EB940000}"/>
    <cellStyle name="Normal 2 4 2 2 2 2 2 5" xfId="36739" xr:uid="{00000000-0005-0000-0000-0000EC940000}"/>
    <cellStyle name="Normal 2 4 2 2 2 2 2 5 2" xfId="36740" xr:uid="{00000000-0005-0000-0000-0000ED940000}"/>
    <cellStyle name="Normal 2 4 2 2 2 2 2 6" xfId="36741" xr:uid="{00000000-0005-0000-0000-0000EE940000}"/>
    <cellStyle name="Normal 2 4 2 2 2 2 2 6 2" xfId="36742" xr:uid="{00000000-0005-0000-0000-0000EF940000}"/>
    <cellStyle name="Normal 2 4 2 2 2 2 2 7" xfId="36743" xr:uid="{00000000-0005-0000-0000-0000F0940000}"/>
    <cellStyle name="Normal 2 4 2 2 2 2 2 7 2" xfId="36744" xr:uid="{00000000-0005-0000-0000-0000F1940000}"/>
    <cellStyle name="Normal 2 4 2 2 2 2 2 8" xfId="36745" xr:uid="{00000000-0005-0000-0000-0000F2940000}"/>
    <cellStyle name="Normal 2 4 2 2 2 2 2 8 2" xfId="36746" xr:uid="{00000000-0005-0000-0000-0000F3940000}"/>
    <cellStyle name="Normal 2 4 2 2 2 2 2 9" xfId="36747" xr:uid="{00000000-0005-0000-0000-0000F4940000}"/>
    <cellStyle name="Normal 2 4 2 2 2 2 2 9 2" xfId="36748" xr:uid="{00000000-0005-0000-0000-0000F5940000}"/>
    <cellStyle name="Normal 2 4 2 2 2 2 20" xfId="36749" xr:uid="{00000000-0005-0000-0000-0000F6940000}"/>
    <cellStyle name="Normal 2 4 2 2 2 2 20 2" xfId="36750" xr:uid="{00000000-0005-0000-0000-0000F7940000}"/>
    <cellStyle name="Normal 2 4 2 2 2 2 21" xfId="36751" xr:uid="{00000000-0005-0000-0000-0000F8940000}"/>
    <cellStyle name="Normal 2 4 2 2 2 2 21 2" xfId="36752" xr:uid="{00000000-0005-0000-0000-0000F9940000}"/>
    <cellStyle name="Normal 2 4 2 2 2 2 22" xfId="36753" xr:uid="{00000000-0005-0000-0000-0000FA940000}"/>
    <cellStyle name="Normal 2 4 2 2 2 2 22 2" xfId="36754" xr:uid="{00000000-0005-0000-0000-0000FB940000}"/>
    <cellStyle name="Normal 2 4 2 2 2 2 23" xfId="36755" xr:uid="{00000000-0005-0000-0000-0000FC940000}"/>
    <cellStyle name="Normal 2 4 2 2 2 2 23 2" xfId="36756" xr:uid="{00000000-0005-0000-0000-0000FD940000}"/>
    <cellStyle name="Normal 2 4 2 2 2 2 24" xfId="36757" xr:uid="{00000000-0005-0000-0000-0000FE940000}"/>
    <cellStyle name="Normal 2 4 2 2 2 2 3" xfId="36758" xr:uid="{00000000-0005-0000-0000-0000FF940000}"/>
    <cellStyle name="Normal 2 4 2 2 2 2 3 10" xfId="36759" xr:uid="{00000000-0005-0000-0000-000000950000}"/>
    <cellStyle name="Normal 2 4 2 2 2 2 3 10 2" xfId="36760" xr:uid="{00000000-0005-0000-0000-000001950000}"/>
    <cellStyle name="Normal 2 4 2 2 2 2 3 11" xfId="36761" xr:uid="{00000000-0005-0000-0000-000002950000}"/>
    <cellStyle name="Normal 2 4 2 2 2 2 3 11 2" xfId="36762" xr:uid="{00000000-0005-0000-0000-000003950000}"/>
    <cellStyle name="Normal 2 4 2 2 2 2 3 12" xfId="36763" xr:uid="{00000000-0005-0000-0000-000004950000}"/>
    <cellStyle name="Normal 2 4 2 2 2 2 3 12 2" xfId="36764" xr:uid="{00000000-0005-0000-0000-000005950000}"/>
    <cellStyle name="Normal 2 4 2 2 2 2 3 13" xfId="36765" xr:uid="{00000000-0005-0000-0000-000006950000}"/>
    <cellStyle name="Normal 2 4 2 2 2 2 3 13 2" xfId="36766" xr:uid="{00000000-0005-0000-0000-000007950000}"/>
    <cellStyle name="Normal 2 4 2 2 2 2 3 14" xfId="36767" xr:uid="{00000000-0005-0000-0000-000008950000}"/>
    <cellStyle name="Normal 2 4 2 2 2 2 3 14 2" xfId="36768" xr:uid="{00000000-0005-0000-0000-000009950000}"/>
    <cellStyle name="Normal 2 4 2 2 2 2 3 15" xfId="36769" xr:uid="{00000000-0005-0000-0000-00000A950000}"/>
    <cellStyle name="Normal 2 4 2 2 2 2 3 15 2" xfId="36770" xr:uid="{00000000-0005-0000-0000-00000B950000}"/>
    <cellStyle name="Normal 2 4 2 2 2 2 3 16" xfId="36771" xr:uid="{00000000-0005-0000-0000-00000C950000}"/>
    <cellStyle name="Normal 2 4 2 2 2 2 3 16 2" xfId="36772" xr:uid="{00000000-0005-0000-0000-00000D950000}"/>
    <cellStyle name="Normal 2 4 2 2 2 2 3 17" xfId="36773" xr:uid="{00000000-0005-0000-0000-00000E950000}"/>
    <cellStyle name="Normal 2 4 2 2 2 2 3 17 2" xfId="36774" xr:uid="{00000000-0005-0000-0000-00000F950000}"/>
    <cellStyle name="Normal 2 4 2 2 2 2 3 18" xfId="36775" xr:uid="{00000000-0005-0000-0000-000010950000}"/>
    <cellStyle name="Normal 2 4 2 2 2 2 3 18 2" xfId="36776" xr:uid="{00000000-0005-0000-0000-000011950000}"/>
    <cellStyle name="Normal 2 4 2 2 2 2 3 19" xfId="36777" xr:uid="{00000000-0005-0000-0000-000012950000}"/>
    <cellStyle name="Normal 2 4 2 2 2 2 3 19 2" xfId="36778" xr:uid="{00000000-0005-0000-0000-000013950000}"/>
    <cellStyle name="Normal 2 4 2 2 2 2 3 2" xfId="36779" xr:uid="{00000000-0005-0000-0000-000014950000}"/>
    <cellStyle name="Normal 2 4 2 2 2 2 3 2 2" xfId="36780" xr:uid="{00000000-0005-0000-0000-000015950000}"/>
    <cellStyle name="Normal 2 4 2 2 2 2 3 20" xfId="36781" xr:uid="{00000000-0005-0000-0000-000016950000}"/>
    <cellStyle name="Normal 2 4 2 2 2 2 3 20 2" xfId="36782" xr:uid="{00000000-0005-0000-0000-000017950000}"/>
    <cellStyle name="Normal 2 4 2 2 2 2 3 21" xfId="36783" xr:uid="{00000000-0005-0000-0000-000018950000}"/>
    <cellStyle name="Normal 2 4 2 2 2 2 3 21 2" xfId="36784" xr:uid="{00000000-0005-0000-0000-000019950000}"/>
    <cellStyle name="Normal 2 4 2 2 2 2 3 22" xfId="36785" xr:uid="{00000000-0005-0000-0000-00001A950000}"/>
    <cellStyle name="Normal 2 4 2 2 2 2 3 3" xfId="36786" xr:uid="{00000000-0005-0000-0000-00001B950000}"/>
    <cellStyle name="Normal 2 4 2 2 2 2 3 3 2" xfId="36787" xr:uid="{00000000-0005-0000-0000-00001C950000}"/>
    <cellStyle name="Normal 2 4 2 2 2 2 3 4" xfId="36788" xr:uid="{00000000-0005-0000-0000-00001D950000}"/>
    <cellStyle name="Normal 2 4 2 2 2 2 3 4 2" xfId="36789" xr:uid="{00000000-0005-0000-0000-00001E950000}"/>
    <cellStyle name="Normal 2 4 2 2 2 2 3 5" xfId="36790" xr:uid="{00000000-0005-0000-0000-00001F950000}"/>
    <cellStyle name="Normal 2 4 2 2 2 2 3 5 2" xfId="36791" xr:uid="{00000000-0005-0000-0000-000020950000}"/>
    <cellStyle name="Normal 2 4 2 2 2 2 3 6" xfId="36792" xr:uid="{00000000-0005-0000-0000-000021950000}"/>
    <cellStyle name="Normal 2 4 2 2 2 2 3 6 2" xfId="36793" xr:uid="{00000000-0005-0000-0000-000022950000}"/>
    <cellStyle name="Normal 2 4 2 2 2 2 3 7" xfId="36794" xr:uid="{00000000-0005-0000-0000-000023950000}"/>
    <cellStyle name="Normal 2 4 2 2 2 2 3 7 2" xfId="36795" xr:uid="{00000000-0005-0000-0000-000024950000}"/>
    <cellStyle name="Normal 2 4 2 2 2 2 3 8" xfId="36796" xr:uid="{00000000-0005-0000-0000-000025950000}"/>
    <cellStyle name="Normal 2 4 2 2 2 2 3 8 2" xfId="36797" xr:uid="{00000000-0005-0000-0000-000026950000}"/>
    <cellStyle name="Normal 2 4 2 2 2 2 3 9" xfId="36798" xr:uid="{00000000-0005-0000-0000-000027950000}"/>
    <cellStyle name="Normal 2 4 2 2 2 2 3 9 2" xfId="36799" xr:uid="{00000000-0005-0000-0000-000028950000}"/>
    <cellStyle name="Normal 2 4 2 2 2 2 4" xfId="36800" xr:uid="{00000000-0005-0000-0000-000029950000}"/>
    <cellStyle name="Normal 2 4 2 2 2 2 4 2" xfId="36801" xr:uid="{00000000-0005-0000-0000-00002A950000}"/>
    <cellStyle name="Normal 2 4 2 2 2 2 5" xfId="36802" xr:uid="{00000000-0005-0000-0000-00002B950000}"/>
    <cellStyle name="Normal 2 4 2 2 2 2 5 2" xfId="36803" xr:uid="{00000000-0005-0000-0000-00002C950000}"/>
    <cellStyle name="Normal 2 4 2 2 2 2 6" xfId="36804" xr:uid="{00000000-0005-0000-0000-00002D950000}"/>
    <cellStyle name="Normal 2 4 2 2 2 2 6 2" xfId="36805" xr:uid="{00000000-0005-0000-0000-00002E950000}"/>
    <cellStyle name="Normal 2 4 2 2 2 2 7" xfId="36806" xr:uid="{00000000-0005-0000-0000-00002F950000}"/>
    <cellStyle name="Normal 2 4 2 2 2 2 7 2" xfId="36807" xr:uid="{00000000-0005-0000-0000-000030950000}"/>
    <cellStyle name="Normal 2 4 2 2 2 2 8" xfId="36808" xr:uid="{00000000-0005-0000-0000-000031950000}"/>
    <cellStyle name="Normal 2 4 2 2 2 2 8 2" xfId="36809" xr:uid="{00000000-0005-0000-0000-000032950000}"/>
    <cellStyle name="Normal 2 4 2 2 2 2 9" xfId="36810" xr:uid="{00000000-0005-0000-0000-000033950000}"/>
    <cellStyle name="Normal 2 4 2 2 2 2 9 2" xfId="36811" xr:uid="{00000000-0005-0000-0000-000034950000}"/>
    <cellStyle name="Normal 2 4 2 2 2 20" xfId="36812" xr:uid="{00000000-0005-0000-0000-000035950000}"/>
    <cellStyle name="Normal 2 4 2 2 2 20 2" xfId="36813" xr:uid="{00000000-0005-0000-0000-000036950000}"/>
    <cellStyle name="Normal 2 4 2 2 2 21" xfId="36814" xr:uid="{00000000-0005-0000-0000-000037950000}"/>
    <cellStyle name="Normal 2 4 2 2 2 21 2" xfId="36815" xr:uid="{00000000-0005-0000-0000-000038950000}"/>
    <cellStyle name="Normal 2 4 2 2 2 22" xfId="36816" xr:uid="{00000000-0005-0000-0000-000039950000}"/>
    <cellStyle name="Normal 2 4 2 2 2 22 2" xfId="36817" xr:uid="{00000000-0005-0000-0000-00003A950000}"/>
    <cellStyle name="Normal 2 4 2 2 2 23" xfId="36818" xr:uid="{00000000-0005-0000-0000-00003B950000}"/>
    <cellStyle name="Normal 2 4 2 2 2 23 2" xfId="36819" xr:uid="{00000000-0005-0000-0000-00003C950000}"/>
    <cellStyle name="Normal 2 4 2 2 2 24" xfId="36820" xr:uid="{00000000-0005-0000-0000-00003D950000}"/>
    <cellStyle name="Normal 2 4 2 2 2 24 2" xfId="36821" xr:uid="{00000000-0005-0000-0000-00003E950000}"/>
    <cellStyle name="Normal 2 4 2 2 2 25" xfId="36822" xr:uid="{00000000-0005-0000-0000-00003F950000}"/>
    <cellStyle name="Normal 2 4 2 2 2 25 2" xfId="36823" xr:uid="{00000000-0005-0000-0000-000040950000}"/>
    <cellStyle name="Normal 2 4 2 2 2 26" xfId="36824" xr:uid="{00000000-0005-0000-0000-000041950000}"/>
    <cellStyle name="Normal 2 4 2 2 2 26 2" xfId="36825" xr:uid="{00000000-0005-0000-0000-000042950000}"/>
    <cellStyle name="Normal 2 4 2 2 2 27" xfId="36826" xr:uid="{00000000-0005-0000-0000-000043950000}"/>
    <cellStyle name="Normal 2 4 2 2 2 3" xfId="36827" xr:uid="{00000000-0005-0000-0000-000044950000}"/>
    <cellStyle name="Normal 2 4 2 2 2 3 10" xfId="36828" xr:uid="{00000000-0005-0000-0000-000045950000}"/>
    <cellStyle name="Normal 2 4 2 2 2 3 10 2" xfId="36829" xr:uid="{00000000-0005-0000-0000-000046950000}"/>
    <cellStyle name="Normal 2 4 2 2 2 3 11" xfId="36830" xr:uid="{00000000-0005-0000-0000-000047950000}"/>
    <cellStyle name="Normal 2 4 2 2 2 3 11 2" xfId="36831" xr:uid="{00000000-0005-0000-0000-000048950000}"/>
    <cellStyle name="Normal 2 4 2 2 2 3 12" xfId="36832" xr:uid="{00000000-0005-0000-0000-000049950000}"/>
    <cellStyle name="Normal 2 4 2 2 2 3 12 2" xfId="36833" xr:uid="{00000000-0005-0000-0000-00004A950000}"/>
    <cellStyle name="Normal 2 4 2 2 2 3 13" xfId="36834" xr:uid="{00000000-0005-0000-0000-00004B950000}"/>
    <cellStyle name="Normal 2 4 2 2 2 3 13 2" xfId="36835" xr:uid="{00000000-0005-0000-0000-00004C950000}"/>
    <cellStyle name="Normal 2 4 2 2 2 3 14" xfId="36836" xr:uid="{00000000-0005-0000-0000-00004D950000}"/>
    <cellStyle name="Normal 2 4 2 2 2 3 14 2" xfId="36837" xr:uid="{00000000-0005-0000-0000-00004E950000}"/>
    <cellStyle name="Normal 2 4 2 2 2 3 15" xfId="36838" xr:uid="{00000000-0005-0000-0000-00004F950000}"/>
    <cellStyle name="Normal 2 4 2 2 2 3 15 2" xfId="36839" xr:uid="{00000000-0005-0000-0000-000050950000}"/>
    <cellStyle name="Normal 2 4 2 2 2 3 16" xfId="36840" xr:uid="{00000000-0005-0000-0000-000051950000}"/>
    <cellStyle name="Normal 2 4 2 2 2 3 16 2" xfId="36841" xr:uid="{00000000-0005-0000-0000-000052950000}"/>
    <cellStyle name="Normal 2 4 2 2 2 3 17" xfId="36842" xr:uid="{00000000-0005-0000-0000-000053950000}"/>
    <cellStyle name="Normal 2 4 2 2 2 3 17 2" xfId="36843" xr:uid="{00000000-0005-0000-0000-000054950000}"/>
    <cellStyle name="Normal 2 4 2 2 2 3 18" xfId="36844" xr:uid="{00000000-0005-0000-0000-000055950000}"/>
    <cellStyle name="Normal 2 4 2 2 2 3 18 2" xfId="36845" xr:uid="{00000000-0005-0000-0000-000056950000}"/>
    <cellStyle name="Normal 2 4 2 2 2 3 19" xfId="36846" xr:uid="{00000000-0005-0000-0000-000057950000}"/>
    <cellStyle name="Normal 2 4 2 2 2 3 19 2" xfId="36847" xr:uid="{00000000-0005-0000-0000-000058950000}"/>
    <cellStyle name="Normal 2 4 2 2 2 3 2" xfId="36848" xr:uid="{00000000-0005-0000-0000-000059950000}"/>
    <cellStyle name="Normal 2 4 2 2 2 3 2 10" xfId="36849" xr:uid="{00000000-0005-0000-0000-00005A950000}"/>
    <cellStyle name="Normal 2 4 2 2 2 3 2 10 2" xfId="36850" xr:uid="{00000000-0005-0000-0000-00005B950000}"/>
    <cellStyle name="Normal 2 4 2 2 2 3 2 11" xfId="36851" xr:uid="{00000000-0005-0000-0000-00005C950000}"/>
    <cellStyle name="Normal 2 4 2 2 2 3 2 11 2" xfId="36852" xr:uid="{00000000-0005-0000-0000-00005D950000}"/>
    <cellStyle name="Normal 2 4 2 2 2 3 2 12" xfId="36853" xr:uid="{00000000-0005-0000-0000-00005E950000}"/>
    <cellStyle name="Normal 2 4 2 2 2 3 2 12 2" xfId="36854" xr:uid="{00000000-0005-0000-0000-00005F950000}"/>
    <cellStyle name="Normal 2 4 2 2 2 3 2 13" xfId="36855" xr:uid="{00000000-0005-0000-0000-000060950000}"/>
    <cellStyle name="Normal 2 4 2 2 2 3 2 13 2" xfId="36856" xr:uid="{00000000-0005-0000-0000-000061950000}"/>
    <cellStyle name="Normal 2 4 2 2 2 3 2 14" xfId="36857" xr:uid="{00000000-0005-0000-0000-000062950000}"/>
    <cellStyle name="Normal 2 4 2 2 2 3 2 14 2" xfId="36858" xr:uid="{00000000-0005-0000-0000-000063950000}"/>
    <cellStyle name="Normal 2 4 2 2 2 3 2 15" xfId="36859" xr:uid="{00000000-0005-0000-0000-000064950000}"/>
    <cellStyle name="Normal 2 4 2 2 2 3 2 15 2" xfId="36860" xr:uid="{00000000-0005-0000-0000-000065950000}"/>
    <cellStyle name="Normal 2 4 2 2 2 3 2 16" xfId="36861" xr:uid="{00000000-0005-0000-0000-000066950000}"/>
    <cellStyle name="Normal 2 4 2 2 2 3 2 16 2" xfId="36862" xr:uid="{00000000-0005-0000-0000-000067950000}"/>
    <cellStyle name="Normal 2 4 2 2 2 3 2 17" xfId="36863" xr:uid="{00000000-0005-0000-0000-000068950000}"/>
    <cellStyle name="Normal 2 4 2 2 2 3 2 17 2" xfId="36864" xr:uid="{00000000-0005-0000-0000-000069950000}"/>
    <cellStyle name="Normal 2 4 2 2 2 3 2 18" xfId="36865" xr:uid="{00000000-0005-0000-0000-00006A950000}"/>
    <cellStyle name="Normal 2 4 2 2 2 3 2 18 2" xfId="36866" xr:uid="{00000000-0005-0000-0000-00006B950000}"/>
    <cellStyle name="Normal 2 4 2 2 2 3 2 19" xfId="36867" xr:uid="{00000000-0005-0000-0000-00006C950000}"/>
    <cellStyle name="Normal 2 4 2 2 2 3 2 19 2" xfId="36868" xr:uid="{00000000-0005-0000-0000-00006D950000}"/>
    <cellStyle name="Normal 2 4 2 2 2 3 2 2" xfId="36869" xr:uid="{00000000-0005-0000-0000-00006E950000}"/>
    <cellStyle name="Normal 2 4 2 2 2 3 2 2 2" xfId="36870" xr:uid="{00000000-0005-0000-0000-00006F950000}"/>
    <cellStyle name="Normal 2 4 2 2 2 3 2 20" xfId="36871" xr:uid="{00000000-0005-0000-0000-000070950000}"/>
    <cellStyle name="Normal 2 4 2 2 2 3 2 20 2" xfId="36872" xr:uid="{00000000-0005-0000-0000-000071950000}"/>
    <cellStyle name="Normal 2 4 2 2 2 3 2 21" xfId="36873" xr:uid="{00000000-0005-0000-0000-000072950000}"/>
    <cellStyle name="Normal 2 4 2 2 2 3 2 21 2" xfId="36874" xr:uid="{00000000-0005-0000-0000-000073950000}"/>
    <cellStyle name="Normal 2 4 2 2 2 3 2 22" xfId="36875" xr:uid="{00000000-0005-0000-0000-000074950000}"/>
    <cellStyle name="Normal 2 4 2 2 2 3 2 3" xfId="36876" xr:uid="{00000000-0005-0000-0000-000075950000}"/>
    <cellStyle name="Normal 2 4 2 2 2 3 2 3 2" xfId="36877" xr:uid="{00000000-0005-0000-0000-000076950000}"/>
    <cellStyle name="Normal 2 4 2 2 2 3 2 4" xfId="36878" xr:uid="{00000000-0005-0000-0000-000077950000}"/>
    <cellStyle name="Normal 2 4 2 2 2 3 2 4 2" xfId="36879" xr:uid="{00000000-0005-0000-0000-000078950000}"/>
    <cellStyle name="Normal 2 4 2 2 2 3 2 5" xfId="36880" xr:uid="{00000000-0005-0000-0000-000079950000}"/>
    <cellStyle name="Normal 2 4 2 2 2 3 2 5 2" xfId="36881" xr:uid="{00000000-0005-0000-0000-00007A950000}"/>
    <cellStyle name="Normal 2 4 2 2 2 3 2 6" xfId="36882" xr:uid="{00000000-0005-0000-0000-00007B950000}"/>
    <cellStyle name="Normal 2 4 2 2 2 3 2 6 2" xfId="36883" xr:uid="{00000000-0005-0000-0000-00007C950000}"/>
    <cellStyle name="Normal 2 4 2 2 2 3 2 7" xfId="36884" xr:uid="{00000000-0005-0000-0000-00007D950000}"/>
    <cellStyle name="Normal 2 4 2 2 2 3 2 7 2" xfId="36885" xr:uid="{00000000-0005-0000-0000-00007E950000}"/>
    <cellStyle name="Normal 2 4 2 2 2 3 2 8" xfId="36886" xr:uid="{00000000-0005-0000-0000-00007F950000}"/>
    <cellStyle name="Normal 2 4 2 2 2 3 2 8 2" xfId="36887" xr:uid="{00000000-0005-0000-0000-000080950000}"/>
    <cellStyle name="Normal 2 4 2 2 2 3 2 9" xfId="36888" xr:uid="{00000000-0005-0000-0000-000081950000}"/>
    <cellStyle name="Normal 2 4 2 2 2 3 2 9 2" xfId="36889" xr:uid="{00000000-0005-0000-0000-000082950000}"/>
    <cellStyle name="Normal 2 4 2 2 2 3 20" xfId="36890" xr:uid="{00000000-0005-0000-0000-000083950000}"/>
    <cellStyle name="Normal 2 4 2 2 2 3 20 2" xfId="36891" xr:uid="{00000000-0005-0000-0000-000084950000}"/>
    <cellStyle name="Normal 2 4 2 2 2 3 21" xfId="36892" xr:uid="{00000000-0005-0000-0000-000085950000}"/>
    <cellStyle name="Normal 2 4 2 2 2 3 21 2" xfId="36893" xr:uid="{00000000-0005-0000-0000-000086950000}"/>
    <cellStyle name="Normal 2 4 2 2 2 3 22" xfId="36894" xr:uid="{00000000-0005-0000-0000-000087950000}"/>
    <cellStyle name="Normal 2 4 2 2 2 3 22 2" xfId="36895" xr:uid="{00000000-0005-0000-0000-000088950000}"/>
    <cellStyle name="Normal 2 4 2 2 2 3 23" xfId="36896" xr:uid="{00000000-0005-0000-0000-000089950000}"/>
    <cellStyle name="Normal 2 4 2 2 2 3 23 2" xfId="36897" xr:uid="{00000000-0005-0000-0000-00008A950000}"/>
    <cellStyle name="Normal 2 4 2 2 2 3 24" xfId="36898" xr:uid="{00000000-0005-0000-0000-00008B950000}"/>
    <cellStyle name="Normal 2 4 2 2 2 3 3" xfId="36899" xr:uid="{00000000-0005-0000-0000-00008C950000}"/>
    <cellStyle name="Normal 2 4 2 2 2 3 3 10" xfId="36900" xr:uid="{00000000-0005-0000-0000-00008D950000}"/>
    <cellStyle name="Normal 2 4 2 2 2 3 3 10 2" xfId="36901" xr:uid="{00000000-0005-0000-0000-00008E950000}"/>
    <cellStyle name="Normal 2 4 2 2 2 3 3 11" xfId="36902" xr:uid="{00000000-0005-0000-0000-00008F950000}"/>
    <cellStyle name="Normal 2 4 2 2 2 3 3 11 2" xfId="36903" xr:uid="{00000000-0005-0000-0000-000090950000}"/>
    <cellStyle name="Normal 2 4 2 2 2 3 3 12" xfId="36904" xr:uid="{00000000-0005-0000-0000-000091950000}"/>
    <cellStyle name="Normal 2 4 2 2 2 3 3 12 2" xfId="36905" xr:uid="{00000000-0005-0000-0000-000092950000}"/>
    <cellStyle name="Normal 2 4 2 2 2 3 3 13" xfId="36906" xr:uid="{00000000-0005-0000-0000-000093950000}"/>
    <cellStyle name="Normal 2 4 2 2 2 3 3 13 2" xfId="36907" xr:uid="{00000000-0005-0000-0000-000094950000}"/>
    <cellStyle name="Normal 2 4 2 2 2 3 3 14" xfId="36908" xr:uid="{00000000-0005-0000-0000-000095950000}"/>
    <cellStyle name="Normal 2 4 2 2 2 3 3 14 2" xfId="36909" xr:uid="{00000000-0005-0000-0000-000096950000}"/>
    <cellStyle name="Normal 2 4 2 2 2 3 3 15" xfId="36910" xr:uid="{00000000-0005-0000-0000-000097950000}"/>
    <cellStyle name="Normal 2 4 2 2 2 3 3 15 2" xfId="36911" xr:uid="{00000000-0005-0000-0000-000098950000}"/>
    <cellStyle name="Normal 2 4 2 2 2 3 3 16" xfId="36912" xr:uid="{00000000-0005-0000-0000-000099950000}"/>
    <cellStyle name="Normal 2 4 2 2 2 3 3 16 2" xfId="36913" xr:uid="{00000000-0005-0000-0000-00009A950000}"/>
    <cellStyle name="Normal 2 4 2 2 2 3 3 17" xfId="36914" xr:uid="{00000000-0005-0000-0000-00009B950000}"/>
    <cellStyle name="Normal 2 4 2 2 2 3 3 17 2" xfId="36915" xr:uid="{00000000-0005-0000-0000-00009C950000}"/>
    <cellStyle name="Normal 2 4 2 2 2 3 3 18" xfId="36916" xr:uid="{00000000-0005-0000-0000-00009D950000}"/>
    <cellStyle name="Normal 2 4 2 2 2 3 3 18 2" xfId="36917" xr:uid="{00000000-0005-0000-0000-00009E950000}"/>
    <cellStyle name="Normal 2 4 2 2 2 3 3 19" xfId="36918" xr:uid="{00000000-0005-0000-0000-00009F950000}"/>
    <cellStyle name="Normal 2 4 2 2 2 3 3 19 2" xfId="36919" xr:uid="{00000000-0005-0000-0000-0000A0950000}"/>
    <cellStyle name="Normal 2 4 2 2 2 3 3 2" xfId="36920" xr:uid="{00000000-0005-0000-0000-0000A1950000}"/>
    <cellStyle name="Normal 2 4 2 2 2 3 3 2 2" xfId="36921" xr:uid="{00000000-0005-0000-0000-0000A2950000}"/>
    <cellStyle name="Normal 2 4 2 2 2 3 3 20" xfId="36922" xr:uid="{00000000-0005-0000-0000-0000A3950000}"/>
    <cellStyle name="Normal 2 4 2 2 2 3 3 20 2" xfId="36923" xr:uid="{00000000-0005-0000-0000-0000A4950000}"/>
    <cellStyle name="Normal 2 4 2 2 2 3 3 21" xfId="36924" xr:uid="{00000000-0005-0000-0000-0000A5950000}"/>
    <cellStyle name="Normal 2 4 2 2 2 3 3 21 2" xfId="36925" xr:uid="{00000000-0005-0000-0000-0000A6950000}"/>
    <cellStyle name="Normal 2 4 2 2 2 3 3 22" xfId="36926" xr:uid="{00000000-0005-0000-0000-0000A7950000}"/>
    <cellStyle name="Normal 2 4 2 2 2 3 3 3" xfId="36927" xr:uid="{00000000-0005-0000-0000-0000A8950000}"/>
    <cellStyle name="Normal 2 4 2 2 2 3 3 3 2" xfId="36928" xr:uid="{00000000-0005-0000-0000-0000A9950000}"/>
    <cellStyle name="Normal 2 4 2 2 2 3 3 4" xfId="36929" xr:uid="{00000000-0005-0000-0000-0000AA950000}"/>
    <cellStyle name="Normal 2 4 2 2 2 3 3 4 2" xfId="36930" xr:uid="{00000000-0005-0000-0000-0000AB950000}"/>
    <cellStyle name="Normal 2 4 2 2 2 3 3 5" xfId="36931" xr:uid="{00000000-0005-0000-0000-0000AC950000}"/>
    <cellStyle name="Normal 2 4 2 2 2 3 3 5 2" xfId="36932" xr:uid="{00000000-0005-0000-0000-0000AD950000}"/>
    <cellStyle name="Normal 2 4 2 2 2 3 3 6" xfId="36933" xr:uid="{00000000-0005-0000-0000-0000AE950000}"/>
    <cellStyle name="Normal 2 4 2 2 2 3 3 6 2" xfId="36934" xr:uid="{00000000-0005-0000-0000-0000AF950000}"/>
    <cellStyle name="Normal 2 4 2 2 2 3 3 7" xfId="36935" xr:uid="{00000000-0005-0000-0000-0000B0950000}"/>
    <cellStyle name="Normal 2 4 2 2 2 3 3 7 2" xfId="36936" xr:uid="{00000000-0005-0000-0000-0000B1950000}"/>
    <cellStyle name="Normal 2 4 2 2 2 3 3 8" xfId="36937" xr:uid="{00000000-0005-0000-0000-0000B2950000}"/>
    <cellStyle name="Normal 2 4 2 2 2 3 3 8 2" xfId="36938" xr:uid="{00000000-0005-0000-0000-0000B3950000}"/>
    <cellStyle name="Normal 2 4 2 2 2 3 3 9" xfId="36939" xr:uid="{00000000-0005-0000-0000-0000B4950000}"/>
    <cellStyle name="Normal 2 4 2 2 2 3 3 9 2" xfId="36940" xr:uid="{00000000-0005-0000-0000-0000B5950000}"/>
    <cellStyle name="Normal 2 4 2 2 2 3 4" xfId="36941" xr:uid="{00000000-0005-0000-0000-0000B6950000}"/>
    <cellStyle name="Normal 2 4 2 2 2 3 4 2" xfId="36942" xr:uid="{00000000-0005-0000-0000-0000B7950000}"/>
    <cellStyle name="Normal 2 4 2 2 2 3 5" xfId="36943" xr:uid="{00000000-0005-0000-0000-0000B8950000}"/>
    <cellStyle name="Normal 2 4 2 2 2 3 5 2" xfId="36944" xr:uid="{00000000-0005-0000-0000-0000B9950000}"/>
    <cellStyle name="Normal 2 4 2 2 2 3 6" xfId="36945" xr:uid="{00000000-0005-0000-0000-0000BA950000}"/>
    <cellStyle name="Normal 2 4 2 2 2 3 6 2" xfId="36946" xr:uid="{00000000-0005-0000-0000-0000BB950000}"/>
    <cellStyle name="Normal 2 4 2 2 2 3 7" xfId="36947" xr:uid="{00000000-0005-0000-0000-0000BC950000}"/>
    <cellStyle name="Normal 2 4 2 2 2 3 7 2" xfId="36948" xr:uid="{00000000-0005-0000-0000-0000BD950000}"/>
    <cellStyle name="Normal 2 4 2 2 2 3 8" xfId="36949" xr:uid="{00000000-0005-0000-0000-0000BE950000}"/>
    <cellStyle name="Normal 2 4 2 2 2 3 8 2" xfId="36950" xr:uid="{00000000-0005-0000-0000-0000BF950000}"/>
    <cellStyle name="Normal 2 4 2 2 2 3 9" xfId="36951" xr:uid="{00000000-0005-0000-0000-0000C0950000}"/>
    <cellStyle name="Normal 2 4 2 2 2 3 9 2" xfId="36952" xr:uid="{00000000-0005-0000-0000-0000C1950000}"/>
    <cellStyle name="Normal 2 4 2 2 2 4" xfId="36953" xr:uid="{00000000-0005-0000-0000-0000C2950000}"/>
    <cellStyle name="Normal 2 4 2 2 2 4 10" xfId="36954" xr:uid="{00000000-0005-0000-0000-0000C3950000}"/>
    <cellStyle name="Normal 2 4 2 2 2 4 10 2" xfId="36955" xr:uid="{00000000-0005-0000-0000-0000C4950000}"/>
    <cellStyle name="Normal 2 4 2 2 2 4 11" xfId="36956" xr:uid="{00000000-0005-0000-0000-0000C5950000}"/>
    <cellStyle name="Normal 2 4 2 2 2 4 11 2" xfId="36957" xr:uid="{00000000-0005-0000-0000-0000C6950000}"/>
    <cellStyle name="Normal 2 4 2 2 2 4 12" xfId="36958" xr:uid="{00000000-0005-0000-0000-0000C7950000}"/>
    <cellStyle name="Normal 2 4 2 2 2 4 12 2" xfId="36959" xr:uid="{00000000-0005-0000-0000-0000C8950000}"/>
    <cellStyle name="Normal 2 4 2 2 2 4 13" xfId="36960" xr:uid="{00000000-0005-0000-0000-0000C9950000}"/>
    <cellStyle name="Normal 2 4 2 2 2 4 13 2" xfId="36961" xr:uid="{00000000-0005-0000-0000-0000CA950000}"/>
    <cellStyle name="Normal 2 4 2 2 2 4 14" xfId="36962" xr:uid="{00000000-0005-0000-0000-0000CB950000}"/>
    <cellStyle name="Normal 2 4 2 2 2 4 14 2" xfId="36963" xr:uid="{00000000-0005-0000-0000-0000CC950000}"/>
    <cellStyle name="Normal 2 4 2 2 2 4 15" xfId="36964" xr:uid="{00000000-0005-0000-0000-0000CD950000}"/>
    <cellStyle name="Normal 2 4 2 2 2 4 15 2" xfId="36965" xr:uid="{00000000-0005-0000-0000-0000CE950000}"/>
    <cellStyle name="Normal 2 4 2 2 2 4 16" xfId="36966" xr:uid="{00000000-0005-0000-0000-0000CF950000}"/>
    <cellStyle name="Normal 2 4 2 2 2 4 16 2" xfId="36967" xr:uid="{00000000-0005-0000-0000-0000D0950000}"/>
    <cellStyle name="Normal 2 4 2 2 2 4 17" xfId="36968" xr:uid="{00000000-0005-0000-0000-0000D1950000}"/>
    <cellStyle name="Normal 2 4 2 2 2 4 17 2" xfId="36969" xr:uid="{00000000-0005-0000-0000-0000D2950000}"/>
    <cellStyle name="Normal 2 4 2 2 2 4 18" xfId="36970" xr:uid="{00000000-0005-0000-0000-0000D3950000}"/>
    <cellStyle name="Normal 2 4 2 2 2 4 18 2" xfId="36971" xr:uid="{00000000-0005-0000-0000-0000D4950000}"/>
    <cellStyle name="Normal 2 4 2 2 2 4 19" xfId="36972" xr:uid="{00000000-0005-0000-0000-0000D5950000}"/>
    <cellStyle name="Normal 2 4 2 2 2 4 19 2" xfId="36973" xr:uid="{00000000-0005-0000-0000-0000D6950000}"/>
    <cellStyle name="Normal 2 4 2 2 2 4 2" xfId="36974" xr:uid="{00000000-0005-0000-0000-0000D7950000}"/>
    <cellStyle name="Normal 2 4 2 2 2 4 2 10" xfId="36975" xr:uid="{00000000-0005-0000-0000-0000D8950000}"/>
    <cellStyle name="Normal 2 4 2 2 2 4 2 10 2" xfId="36976" xr:uid="{00000000-0005-0000-0000-0000D9950000}"/>
    <cellStyle name="Normal 2 4 2 2 2 4 2 11" xfId="36977" xr:uid="{00000000-0005-0000-0000-0000DA950000}"/>
    <cellStyle name="Normal 2 4 2 2 2 4 2 11 2" xfId="36978" xr:uid="{00000000-0005-0000-0000-0000DB950000}"/>
    <cellStyle name="Normal 2 4 2 2 2 4 2 12" xfId="36979" xr:uid="{00000000-0005-0000-0000-0000DC950000}"/>
    <cellStyle name="Normal 2 4 2 2 2 4 2 12 2" xfId="36980" xr:uid="{00000000-0005-0000-0000-0000DD950000}"/>
    <cellStyle name="Normal 2 4 2 2 2 4 2 13" xfId="36981" xr:uid="{00000000-0005-0000-0000-0000DE950000}"/>
    <cellStyle name="Normal 2 4 2 2 2 4 2 13 2" xfId="36982" xr:uid="{00000000-0005-0000-0000-0000DF950000}"/>
    <cellStyle name="Normal 2 4 2 2 2 4 2 14" xfId="36983" xr:uid="{00000000-0005-0000-0000-0000E0950000}"/>
    <cellStyle name="Normal 2 4 2 2 2 4 2 14 2" xfId="36984" xr:uid="{00000000-0005-0000-0000-0000E1950000}"/>
    <cellStyle name="Normal 2 4 2 2 2 4 2 15" xfId="36985" xr:uid="{00000000-0005-0000-0000-0000E2950000}"/>
    <cellStyle name="Normal 2 4 2 2 2 4 2 15 2" xfId="36986" xr:uid="{00000000-0005-0000-0000-0000E3950000}"/>
    <cellStyle name="Normal 2 4 2 2 2 4 2 16" xfId="36987" xr:uid="{00000000-0005-0000-0000-0000E4950000}"/>
    <cellStyle name="Normal 2 4 2 2 2 4 2 16 2" xfId="36988" xr:uid="{00000000-0005-0000-0000-0000E5950000}"/>
    <cellStyle name="Normal 2 4 2 2 2 4 2 17" xfId="36989" xr:uid="{00000000-0005-0000-0000-0000E6950000}"/>
    <cellStyle name="Normal 2 4 2 2 2 4 2 17 2" xfId="36990" xr:uid="{00000000-0005-0000-0000-0000E7950000}"/>
    <cellStyle name="Normal 2 4 2 2 2 4 2 18" xfId="36991" xr:uid="{00000000-0005-0000-0000-0000E8950000}"/>
    <cellStyle name="Normal 2 4 2 2 2 4 2 18 2" xfId="36992" xr:uid="{00000000-0005-0000-0000-0000E9950000}"/>
    <cellStyle name="Normal 2 4 2 2 2 4 2 19" xfId="36993" xr:uid="{00000000-0005-0000-0000-0000EA950000}"/>
    <cellStyle name="Normal 2 4 2 2 2 4 2 19 2" xfId="36994" xr:uid="{00000000-0005-0000-0000-0000EB950000}"/>
    <cellStyle name="Normal 2 4 2 2 2 4 2 2" xfId="36995" xr:uid="{00000000-0005-0000-0000-0000EC950000}"/>
    <cellStyle name="Normal 2 4 2 2 2 4 2 2 2" xfId="36996" xr:uid="{00000000-0005-0000-0000-0000ED950000}"/>
    <cellStyle name="Normal 2 4 2 2 2 4 2 20" xfId="36997" xr:uid="{00000000-0005-0000-0000-0000EE950000}"/>
    <cellStyle name="Normal 2 4 2 2 2 4 2 20 2" xfId="36998" xr:uid="{00000000-0005-0000-0000-0000EF950000}"/>
    <cellStyle name="Normal 2 4 2 2 2 4 2 21" xfId="36999" xr:uid="{00000000-0005-0000-0000-0000F0950000}"/>
    <cellStyle name="Normal 2 4 2 2 2 4 2 21 2" xfId="37000" xr:uid="{00000000-0005-0000-0000-0000F1950000}"/>
    <cellStyle name="Normal 2 4 2 2 2 4 2 22" xfId="37001" xr:uid="{00000000-0005-0000-0000-0000F2950000}"/>
    <cellStyle name="Normal 2 4 2 2 2 4 2 3" xfId="37002" xr:uid="{00000000-0005-0000-0000-0000F3950000}"/>
    <cellStyle name="Normal 2 4 2 2 2 4 2 3 2" xfId="37003" xr:uid="{00000000-0005-0000-0000-0000F4950000}"/>
    <cellStyle name="Normal 2 4 2 2 2 4 2 4" xfId="37004" xr:uid="{00000000-0005-0000-0000-0000F5950000}"/>
    <cellStyle name="Normal 2 4 2 2 2 4 2 4 2" xfId="37005" xr:uid="{00000000-0005-0000-0000-0000F6950000}"/>
    <cellStyle name="Normal 2 4 2 2 2 4 2 5" xfId="37006" xr:uid="{00000000-0005-0000-0000-0000F7950000}"/>
    <cellStyle name="Normal 2 4 2 2 2 4 2 5 2" xfId="37007" xr:uid="{00000000-0005-0000-0000-0000F8950000}"/>
    <cellStyle name="Normal 2 4 2 2 2 4 2 6" xfId="37008" xr:uid="{00000000-0005-0000-0000-0000F9950000}"/>
    <cellStyle name="Normal 2 4 2 2 2 4 2 6 2" xfId="37009" xr:uid="{00000000-0005-0000-0000-0000FA950000}"/>
    <cellStyle name="Normal 2 4 2 2 2 4 2 7" xfId="37010" xr:uid="{00000000-0005-0000-0000-0000FB950000}"/>
    <cellStyle name="Normal 2 4 2 2 2 4 2 7 2" xfId="37011" xr:uid="{00000000-0005-0000-0000-0000FC950000}"/>
    <cellStyle name="Normal 2 4 2 2 2 4 2 8" xfId="37012" xr:uid="{00000000-0005-0000-0000-0000FD950000}"/>
    <cellStyle name="Normal 2 4 2 2 2 4 2 8 2" xfId="37013" xr:uid="{00000000-0005-0000-0000-0000FE950000}"/>
    <cellStyle name="Normal 2 4 2 2 2 4 2 9" xfId="37014" xr:uid="{00000000-0005-0000-0000-0000FF950000}"/>
    <cellStyle name="Normal 2 4 2 2 2 4 2 9 2" xfId="37015" xr:uid="{00000000-0005-0000-0000-000000960000}"/>
    <cellStyle name="Normal 2 4 2 2 2 4 20" xfId="37016" xr:uid="{00000000-0005-0000-0000-000001960000}"/>
    <cellStyle name="Normal 2 4 2 2 2 4 20 2" xfId="37017" xr:uid="{00000000-0005-0000-0000-000002960000}"/>
    <cellStyle name="Normal 2 4 2 2 2 4 21" xfId="37018" xr:uid="{00000000-0005-0000-0000-000003960000}"/>
    <cellStyle name="Normal 2 4 2 2 2 4 21 2" xfId="37019" xr:uid="{00000000-0005-0000-0000-000004960000}"/>
    <cellStyle name="Normal 2 4 2 2 2 4 22" xfId="37020" xr:uid="{00000000-0005-0000-0000-000005960000}"/>
    <cellStyle name="Normal 2 4 2 2 2 4 22 2" xfId="37021" xr:uid="{00000000-0005-0000-0000-000006960000}"/>
    <cellStyle name="Normal 2 4 2 2 2 4 23" xfId="37022" xr:uid="{00000000-0005-0000-0000-000007960000}"/>
    <cellStyle name="Normal 2 4 2 2 2 4 23 2" xfId="37023" xr:uid="{00000000-0005-0000-0000-000008960000}"/>
    <cellStyle name="Normal 2 4 2 2 2 4 24" xfId="37024" xr:uid="{00000000-0005-0000-0000-000009960000}"/>
    <cellStyle name="Normal 2 4 2 2 2 4 3" xfId="37025" xr:uid="{00000000-0005-0000-0000-00000A960000}"/>
    <cellStyle name="Normal 2 4 2 2 2 4 3 10" xfId="37026" xr:uid="{00000000-0005-0000-0000-00000B960000}"/>
    <cellStyle name="Normal 2 4 2 2 2 4 3 10 2" xfId="37027" xr:uid="{00000000-0005-0000-0000-00000C960000}"/>
    <cellStyle name="Normal 2 4 2 2 2 4 3 11" xfId="37028" xr:uid="{00000000-0005-0000-0000-00000D960000}"/>
    <cellStyle name="Normal 2 4 2 2 2 4 3 11 2" xfId="37029" xr:uid="{00000000-0005-0000-0000-00000E960000}"/>
    <cellStyle name="Normal 2 4 2 2 2 4 3 12" xfId="37030" xr:uid="{00000000-0005-0000-0000-00000F960000}"/>
    <cellStyle name="Normal 2 4 2 2 2 4 3 12 2" xfId="37031" xr:uid="{00000000-0005-0000-0000-000010960000}"/>
    <cellStyle name="Normal 2 4 2 2 2 4 3 13" xfId="37032" xr:uid="{00000000-0005-0000-0000-000011960000}"/>
    <cellStyle name="Normal 2 4 2 2 2 4 3 13 2" xfId="37033" xr:uid="{00000000-0005-0000-0000-000012960000}"/>
    <cellStyle name="Normal 2 4 2 2 2 4 3 14" xfId="37034" xr:uid="{00000000-0005-0000-0000-000013960000}"/>
    <cellStyle name="Normal 2 4 2 2 2 4 3 14 2" xfId="37035" xr:uid="{00000000-0005-0000-0000-000014960000}"/>
    <cellStyle name="Normal 2 4 2 2 2 4 3 15" xfId="37036" xr:uid="{00000000-0005-0000-0000-000015960000}"/>
    <cellStyle name="Normal 2 4 2 2 2 4 3 15 2" xfId="37037" xr:uid="{00000000-0005-0000-0000-000016960000}"/>
    <cellStyle name="Normal 2 4 2 2 2 4 3 16" xfId="37038" xr:uid="{00000000-0005-0000-0000-000017960000}"/>
    <cellStyle name="Normal 2 4 2 2 2 4 3 16 2" xfId="37039" xr:uid="{00000000-0005-0000-0000-000018960000}"/>
    <cellStyle name="Normal 2 4 2 2 2 4 3 17" xfId="37040" xr:uid="{00000000-0005-0000-0000-000019960000}"/>
    <cellStyle name="Normal 2 4 2 2 2 4 3 17 2" xfId="37041" xr:uid="{00000000-0005-0000-0000-00001A960000}"/>
    <cellStyle name="Normal 2 4 2 2 2 4 3 18" xfId="37042" xr:uid="{00000000-0005-0000-0000-00001B960000}"/>
    <cellStyle name="Normal 2 4 2 2 2 4 3 18 2" xfId="37043" xr:uid="{00000000-0005-0000-0000-00001C960000}"/>
    <cellStyle name="Normal 2 4 2 2 2 4 3 19" xfId="37044" xr:uid="{00000000-0005-0000-0000-00001D960000}"/>
    <cellStyle name="Normal 2 4 2 2 2 4 3 19 2" xfId="37045" xr:uid="{00000000-0005-0000-0000-00001E960000}"/>
    <cellStyle name="Normal 2 4 2 2 2 4 3 2" xfId="37046" xr:uid="{00000000-0005-0000-0000-00001F960000}"/>
    <cellStyle name="Normal 2 4 2 2 2 4 3 2 2" xfId="37047" xr:uid="{00000000-0005-0000-0000-000020960000}"/>
    <cellStyle name="Normal 2 4 2 2 2 4 3 20" xfId="37048" xr:uid="{00000000-0005-0000-0000-000021960000}"/>
    <cellStyle name="Normal 2 4 2 2 2 4 3 20 2" xfId="37049" xr:uid="{00000000-0005-0000-0000-000022960000}"/>
    <cellStyle name="Normal 2 4 2 2 2 4 3 21" xfId="37050" xr:uid="{00000000-0005-0000-0000-000023960000}"/>
    <cellStyle name="Normal 2 4 2 2 2 4 3 21 2" xfId="37051" xr:uid="{00000000-0005-0000-0000-000024960000}"/>
    <cellStyle name="Normal 2 4 2 2 2 4 3 22" xfId="37052" xr:uid="{00000000-0005-0000-0000-000025960000}"/>
    <cellStyle name="Normal 2 4 2 2 2 4 3 3" xfId="37053" xr:uid="{00000000-0005-0000-0000-000026960000}"/>
    <cellStyle name="Normal 2 4 2 2 2 4 3 3 2" xfId="37054" xr:uid="{00000000-0005-0000-0000-000027960000}"/>
    <cellStyle name="Normal 2 4 2 2 2 4 3 4" xfId="37055" xr:uid="{00000000-0005-0000-0000-000028960000}"/>
    <cellStyle name="Normal 2 4 2 2 2 4 3 4 2" xfId="37056" xr:uid="{00000000-0005-0000-0000-000029960000}"/>
    <cellStyle name="Normal 2 4 2 2 2 4 3 5" xfId="37057" xr:uid="{00000000-0005-0000-0000-00002A960000}"/>
    <cellStyle name="Normal 2 4 2 2 2 4 3 5 2" xfId="37058" xr:uid="{00000000-0005-0000-0000-00002B960000}"/>
    <cellStyle name="Normal 2 4 2 2 2 4 3 6" xfId="37059" xr:uid="{00000000-0005-0000-0000-00002C960000}"/>
    <cellStyle name="Normal 2 4 2 2 2 4 3 6 2" xfId="37060" xr:uid="{00000000-0005-0000-0000-00002D960000}"/>
    <cellStyle name="Normal 2 4 2 2 2 4 3 7" xfId="37061" xr:uid="{00000000-0005-0000-0000-00002E960000}"/>
    <cellStyle name="Normal 2 4 2 2 2 4 3 7 2" xfId="37062" xr:uid="{00000000-0005-0000-0000-00002F960000}"/>
    <cellStyle name="Normal 2 4 2 2 2 4 3 8" xfId="37063" xr:uid="{00000000-0005-0000-0000-000030960000}"/>
    <cellStyle name="Normal 2 4 2 2 2 4 3 8 2" xfId="37064" xr:uid="{00000000-0005-0000-0000-000031960000}"/>
    <cellStyle name="Normal 2 4 2 2 2 4 3 9" xfId="37065" xr:uid="{00000000-0005-0000-0000-000032960000}"/>
    <cellStyle name="Normal 2 4 2 2 2 4 3 9 2" xfId="37066" xr:uid="{00000000-0005-0000-0000-000033960000}"/>
    <cellStyle name="Normal 2 4 2 2 2 4 4" xfId="37067" xr:uid="{00000000-0005-0000-0000-000034960000}"/>
    <cellStyle name="Normal 2 4 2 2 2 4 4 2" xfId="37068" xr:uid="{00000000-0005-0000-0000-000035960000}"/>
    <cellStyle name="Normal 2 4 2 2 2 4 5" xfId="37069" xr:uid="{00000000-0005-0000-0000-000036960000}"/>
    <cellStyle name="Normal 2 4 2 2 2 4 5 2" xfId="37070" xr:uid="{00000000-0005-0000-0000-000037960000}"/>
    <cellStyle name="Normal 2 4 2 2 2 4 6" xfId="37071" xr:uid="{00000000-0005-0000-0000-000038960000}"/>
    <cellStyle name="Normal 2 4 2 2 2 4 6 2" xfId="37072" xr:uid="{00000000-0005-0000-0000-000039960000}"/>
    <cellStyle name="Normal 2 4 2 2 2 4 7" xfId="37073" xr:uid="{00000000-0005-0000-0000-00003A960000}"/>
    <cellStyle name="Normal 2 4 2 2 2 4 7 2" xfId="37074" xr:uid="{00000000-0005-0000-0000-00003B960000}"/>
    <cellStyle name="Normal 2 4 2 2 2 4 8" xfId="37075" xr:uid="{00000000-0005-0000-0000-00003C960000}"/>
    <cellStyle name="Normal 2 4 2 2 2 4 8 2" xfId="37076" xr:uid="{00000000-0005-0000-0000-00003D960000}"/>
    <cellStyle name="Normal 2 4 2 2 2 4 9" xfId="37077" xr:uid="{00000000-0005-0000-0000-00003E960000}"/>
    <cellStyle name="Normal 2 4 2 2 2 4 9 2" xfId="37078" xr:uid="{00000000-0005-0000-0000-00003F960000}"/>
    <cellStyle name="Normal 2 4 2 2 2 5" xfId="37079" xr:uid="{00000000-0005-0000-0000-000040960000}"/>
    <cellStyle name="Normal 2 4 2 2 2 5 10" xfId="37080" xr:uid="{00000000-0005-0000-0000-000041960000}"/>
    <cellStyle name="Normal 2 4 2 2 2 5 10 2" xfId="37081" xr:uid="{00000000-0005-0000-0000-000042960000}"/>
    <cellStyle name="Normal 2 4 2 2 2 5 11" xfId="37082" xr:uid="{00000000-0005-0000-0000-000043960000}"/>
    <cellStyle name="Normal 2 4 2 2 2 5 11 2" xfId="37083" xr:uid="{00000000-0005-0000-0000-000044960000}"/>
    <cellStyle name="Normal 2 4 2 2 2 5 12" xfId="37084" xr:uid="{00000000-0005-0000-0000-000045960000}"/>
    <cellStyle name="Normal 2 4 2 2 2 5 12 2" xfId="37085" xr:uid="{00000000-0005-0000-0000-000046960000}"/>
    <cellStyle name="Normal 2 4 2 2 2 5 13" xfId="37086" xr:uid="{00000000-0005-0000-0000-000047960000}"/>
    <cellStyle name="Normal 2 4 2 2 2 5 13 2" xfId="37087" xr:uid="{00000000-0005-0000-0000-000048960000}"/>
    <cellStyle name="Normal 2 4 2 2 2 5 14" xfId="37088" xr:uid="{00000000-0005-0000-0000-000049960000}"/>
    <cellStyle name="Normal 2 4 2 2 2 5 14 2" xfId="37089" xr:uid="{00000000-0005-0000-0000-00004A960000}"/>
    <cellStyle name="Normal 2 4 2 2 2 5 15" xfId="37090" xr:uid="{00000000-0005-0000-0000-00004B960000}"/>
    <cellStyle name="Normal 2 4 2 2 2 5 15 2" xfId="37091" xr:uid="{00000000-0005-0000-0000-00004C960000}"/>
    <cellStyle name="Normal 2 4 2 2 2 5 16" xfId="37092" xr:uid="{00000000-0005-0000-0000-00004D960000}"/>
    <cellStyle name="Normal 2 4 2 2 2 5 16 2" xfId="37093" xr:uid="{00000000-0005-0000-0000-00004E960000}"/>
    <cellStyle name="Normal 2 4 2 2 2 5 17" xfId="37094" xr:uid="{00000000-0005-0000-0000-00004F960000}"/>
    <cellStyle name="Normal 2 4 2 2 2 5 17 2" xfId="37095" xr:uid="{00000000-0005-0000-0000-000050960000}"/>
    <cellStyle name="Normal 2 4 2 2 2 5 18" xfId="37096" xr:uid="{00000000-0005-0000-0000-000051960000}"/>
    <cellStyle name="Normal 2 4 2 2 2 5 18 2" xfId="37097" xr:uid="{00000000-0005-0000-0000-000052960000}"/>
    <cellStyle name="Normal 2 4 2 2 2 5 19" xfId="37098" xr:uid="{00000000-0005-0000-0000-000053960000}"/>
    <cellStyle name="Normal 2 4 2 2 2 5 19 2" xfId="37099" xr:uid="{00000000-0005-0000-0000-000054960000}"/>
    <cellStyle name="Normal 2 4 2 2 2 5 2" xfId="37100" xr:uid="{00000000-0005-0000-0000-000055960000}"/>
    <cellStyle name="Normal 2 4 2 2 2 5 2 2" xfId="37101" xr:uid="{00000000-0005-0000-0000-000056960000}"/>
    <cellStyle name="Normal 2 4 2 2 2 5 20" xfId="37102" xr:uid="{00000000-0005-0000-0000-000057960000}"/>
    <cellStyle name="Normal 2 4 2 2 2 5 20 2" xfId="37103" xr:uid="{00000000-0005-0000-0000-000058960000}"/>
    <cellStyle name="Normal 2 4 2 2 2 5 21" xfId="37104" xr:uid="{00000000-0005-0000-0000-000059960000}"/>
    <cellStyle name="Normal 2 4 2 2 2 5 21 2" xfId="37105" xr:uid="{00000000-0005-0000-0000-00005A960000}"/>
    <cellStyle name="Normal 2 4 2 2 2 5 22" xfId="37106" xr:uid="{00000000-0005-0000-0000-00005B960000}"/>
    <cellStyle name="Normal 2 4 2 2 2 5 3" xfId="37107" xr:uid="{00000000-0005-0000-0000-00005C960000}"/>
    <cellStyle name="Normal 2 4 2 2 2 5 3 2" xfId="37108" xr:uid="{00000000-0005-0000-0000-00005D960000}"/>
    <cellStyle name="Normal 2 4 2 2 2 5 4" xfId="37109" xr:uid="{00000000-0005-0000-0000-00005E960000}"/>
    <cellStyle name="Normal 2 4 2 2 2 5 4 2" xfId="37110" xr:uid="{00000000-0005-0000-0000-00005F960000}"/>
    <cellStyle name="Normal 2 4 2 2 2 5 5" xfId="37111" xr:uid="{00000000-0005-0000-0000-000060960000}"/>
    <cellStyle name="Normal 2 4 2 2 2 5 5 2" xfId="37112" xr:uid="{00000000-0005-0000-0000-000061960000}"/>
    <cellStyle name="Normal 2 4 2 2 2 5 6" xfId="37113" xr:uid="{00000000-0005-0000-0000-000062960000}"/>
    <cellStyle name="Normal 2 4 2 2 2 5 6 2" xfId="37114" xr:uid="{00000000-0005-0000-0000-000063960000}"/>
    <cellStyle name="Normal 2 4 2 2 2 5 7" xfId="37115" xr:uid="{00000000-0005-0000-0000-000064960000}"/>
    <cellStyle name="Normal 2 4 2 2 2 5 7 2" xfId="37116" xr:uid="{00000000-0005-0000-0000-000065960000}"/>
    <cellStyle name="Normal 2 4 2 2 2 5 8" xfId="37117" xr:uid="{00000000-0005-0000-0000-000066960000}"/>
    <cellStyle name="Normal 2 4 2 2 2 5 8 2" xfId="37118" xr:uid="{00000000-0005-0000-0000-000067960000}"/>
    <cellStyle name="Normal 2 4 2 2 2 5 9" xfId="37119" xr:uid="{00000000-0005-0000-0000-000068960000}"/>
    <cellStyle name="Normal 2 4 2 2 2 5 9 2" xfId="37120" xr:uid="{00000000-0005-0000-0000-000069960000}"/>
    <cellStyle name="Normal 2 4 2 2 2 6" xfId="37121" xr:uid="{00000000-0005-0000-0000-00006A960000}"/>
    <cellStyle name="Normal 2 4 2 2 2 6 10" xfId="37122" xr:uid="{00000000-0005-0000-0000-00006B960000}"/>
    <cellStyle name="Normal 2 4 2 2 2 6 10 2" xfId="37123" xr:uid="{00000000-0005-0000-0000-00006C960000}"/>
    <cellStyle name="Normal 2 4 2 2 2 6 11" xfId="37124" xr:uid="{00000000-0005-0000-0000-00006D960000}"/>
    <cellStyle name="Normal 2 4 2 2 2 6 11 2" xfId="37125" xr:uid="{00000000-0005-0000-0000-00006E960000}"/>
    <cellStyle name="Normal 2 4 2 2 2 6 12" xfId="37126" xr:uid="{00000000-0005-0000-0000-00006F960000}"/>
    <cellStyle name="Normal 2 4 2 2 2 6 12 2" xfId="37127" xr:uid="{00000000-0005-0000-0000-000070960000}"/>
    <cellStyle name="Normal 2 4 2 2 2 6 13" xfId="37128" xr:uid="{00000000-0005-0000-0000-000071960000}"/>
    <cellStyle name="Normal 2 4 2 2 2 6 13 2" xfId="37129" xr:uid="{00000000-0005-0000-0000-000072960000}"/>
    <cellStyle name="Normal 2 4 2 2 2 6 14" xfId="37130" xr:uid="{00000000-0005-0000-0000-000073960000}"/>
    <cellStyle name="Normal 2 4 2 2 2 6 14 2" xfId="37131" xr:uid="{00000000-0005-0000-0000-000074960000}"/>
    <cellStyle name="Normal 2 4 2 2 2 6 15" xfId="37132" xr:uid="{00000000-0005-0000-0000-000075960000}"/>
    <cellStyle name="Normal 2 4 2 2 2 6 15 2" xfId="37133" xr:uid="{00000000-0005-0000-0000-000076960000}"/>
    <cellStyle name="Normal 2 4 2 2 2 6 16" xfId="37134" xr:uid="{00000000-0005-0000-0000-000077960000}"/>
    <cellStyle name="Normal 2 4 2 2 2 6 16 2" xfId="37135" xr:uid="{00000000-0005-0000-0000-000078960000}"/>
    <cellStyle name="Normal 2 4 2 2 2 6 17" xfId="37136" xr:uid="{00000000-0005-0000-0000-000079960000}"/>
    <cellStyle name="Normal 2 4 2 2 2 6 17 2" xfId="37137" xr:uid="{00000000-0005-0000-0000-00007A960000}"/>
    <cellStyle name="Normal 2 4 2 2 2 6 18" xfId="37138" xr:uid="{00000000-0005-0000-0000-00007B960000}"/>
    <cellStyle name="Normal 2 4 2 2 2 6 18 2" xfId="37139" xr:uid="{00000000-0005-0000-0000-00007C960000}"/>
    <cellStyle name="Normal 2 4 2 2 2 6 19" xfId="37140" xr:uid="{00000000-0005-0000-0000-00007D960000}"/>
    <cellStyle name="Normal 2 4 2 2 2 6 19 2" xfId="37141" xr:uid="{00000000-0005-0000-0000-00007E960000}"/>
    <cellStyle name="Normal 2 4 2 2 2 6 2" xfId="37142" xr:uid="{00000000-0005-0000-0000-00007F960000}"/>
    <cellStyle name="Normal 2 4 2 2 2 6 2 2" xfId="37143" xr:uid="{00000000-0005-0000-0000-000080960000}"/>
    <cellStyle name="Normal 2 4 2 2 2 6 20" xfId="37144" xr:uid="{00000000-0005-0000-0000-000081960000}"/>
    <cellStyle name="Normal 2 4 2 2 2 6 20 2" xfId="37145" xr:uid="{00000000-0005-0000-0000-000082960000}"/>
    <cellStyle name="Normal 2 4 2 2 2 6 21" xfId="37146" xr:uid="{00000000-0005-0000-0000-000083960000}"/>
    <cellStyle name="Normal 2 4 2 2 2 6 21 2" xfId="37147" xr:uid="{00000000-0005-0000-0000-000084960000}"/>
    <cellStyle name="Normal 2 4 2 2 2 6 22" xfId="37148" xr:uid="{00000000-0005-0000-0000-000085960000}"/>
    <cellStyle name="Normal 2 4 2 2 2 6 3" xfId="37149" xr:uid="{00000000-0005-0000-0000-000086960000}"/>
    <cellStyle name="Normal 2 4 2 2 2 6 3 2" xfId="37150" xr:uid="{00000000-0005-0000-0000-000087960000}"/>
    <cellStyle name="Normal 2 4 2 2 2 6 4" xfId="37151" xr:uid="{00000000-0005-0000-0000-000088960000}"/>
    <cellStyle name="Normal 2 4 2 2 2 6 4 2" xfId="37152" xr:uid="{00000000-0005-0000-0000-000089960000}"/>
    <cellStyle name="Normal 2 4 2 2 2 6 5" xfId="37153" xr:uid="{00000000-0005-0000-0000-00008A960000}"/>
    <cellStyle name="Normal 2 4 2 2 2 6 5 2" xfId="37154" xr:uid="{00000000-0005-0000-0000-00008B960000}"/>
    <cellStyle name="Normal 2 4 2 2 2 6 6" xfId="37155" xr:uid="{00000000-0005-0000-0000-00008C960000}"/>
    <cellStyle name="Normal 2 4 2 2 2 6 6 2" xfId="37156" xr:uid="{00000000-0005-0000-0000-00008D960000}"/>
    <cellStyle name="Normal 2 4 2 2 2 6 7" xfId="37157" xr:uid="{00000000-0005-0000-0000-00008E960000}"/>
    <cellStyle name="Normal 2 4 2 2 2 6 7 2" xfId="37158" xr:uid="{00000000-0005-0000-0000-00008F960000}"/>
    <cellStyle name="Normal 2 4 2 2 2 6 8" xfId="37159" xr:uid="{00000000-0005-0000-0000-000090960000}"/>
    <cellStyle name="Normal 2 4 2 2 2 6 8 2" xfId="37160" xr:uid="{00000000-0005-0000-0000-000091960000}"/>
    <cellStyle name="Normal 2 4 2 2 2 6 9" xfId="37161" xr:uid="{00000000-0005-0000-0000-000092960000}"/>
    <cellStyle name="Normal 2 4 2 2 2 6 9 2" xfId="37162" xr:uid="{00000000-0005-0000-0000-000093960000}"/>
    <cellStyle name="Normal 2 4 2 2 2 7" xfId="37163" xr:uid="{00000000-0005-0000-0000-000094960000}"/>
    <cellStyle name="Normal 2 4 2 2 2 7 2" xfId="37164" xr:uid="{00000000-0005-0000-0000-000095960000}"/>
    <cellStyle name="Normal 2 4 2 2 2 8" xfId="37165" xr:uid="{00000000-0005-0000-0000-000096960000}"/>
    <cellStyle name="Normal 2 4 2 2 2 8 2" xfId="37166" xr:uid="{00000000-0005-0000-0000-000097960000}"/>
    <cellStyle name="Normal 2 4 2 2 2 9" xfId="37167" xr:uid="{00000000-0005-0000-0000-000098960000}"/>
    <cellStyle name="Normal 2 4 2 2 2 9 2" xfId="37168" xr:uid="{00000000-0005-0000-0000-000099960000}"/>
    <cellStyle name="Normal 2 4 2 2 20" xfId="37169" xr:uid="{00000000-0005-0000-0000-00009A960000}"/>
    <cellStyle name="Normal 2 4 2 2 20 2" xfId="37170" xr:uid="{00000000-0005-0000-0000-00009B960000}"/>
    <cellStyle name="Normal 2 4 2 2 21" xfId="37171" xr:uid="{00000000-0005-0000-0000-00009C960000}"/>
    <cellStyle name="Normal 2 4 2 2 21 2" xfId="37172" xr:uid="{00000000-0005-0000-0000-00009D960000}"/>
    <cellStyle name="Normal 2 4 2 2 22" xfId="37173" xr:uid="{00000000-0005-0000-0000-00009E960000}"/>
    <cellStyle name="Normal 2 4 2 2 22 2" xfId="37174" xr:uid="{00000000-0005-0000-0000-00009F960000}"/>
    <cellStyle name="Normal 2 4 2 2 23" xfId="37175" xr:uid="{00000000-0005-0000-0000-0000A0960000}"/>
    <cellStyle name="Normal 2 4 2 2 23 2" xfId="37176" xr:uid="{00000000-0005-0000-0000-0000A1960000}"/>
    <cellStyle name="Normal 2 4 2 2 24" xfId="37177" xr:uid="{00000000-0005-0000-0000-0000A2960000}"/>
    <cellStyle name="Normal 2 4 2 2 24 2" xfId="37178" xr:uid="{00000000-0005-0000-0000-0000A3960000}"/>
    <cellStyle name="Normal 2 4 2 2 25" xfId="37179" xr:uid="{00000000-0005-0000-0000-0000A4960000}"/>
    <cellStyle name="Normal 2 4 2 2 25 2" xfId="37180" xr:uid="{00000000-0005-0000-0000-0000A5960000}"/>
    <cellStyle name="Normal 2 4 2 2 26" xfId="37181" xr:uid="{00000000-0005-0000-0000-0000A6960000}"/>
    <cellStyle name="Normal 2 4 2 2 26 2" xfId="37182" xr:uid="{00000000-0005-0000-0000-0000A7960000}"/>
    <cellStyle name="Normal 2 4 2 2 27" xfId="37183" xr:uid="{00000000-0005-0000-0000-0000A8960000}"/>
    <cellStyle name="Normal 2 4 2 2 27 2" xfId="37184" xr:uid="{00000000-0005-0000-0000-0000A9960000}"/>
    <cellStyle name="Normal 2 4 2 2 28" xfId="37185" xr:uid="{00000000-0005-0000-0000-0000AA960000}"/>
    <cellStyle name="Normal 2 4 2 2 3" xfId="37186" xr:uid="{00000000-0005-0000-0000-0000AB960000}"/>
    <cellStyle name="Normal 2 4 2 2 3 10" xfId="37187" xr:uid="{00000000-0005-0000-0000-0000AC960000}"/>
    <cellStyle name="Normal 2 4 2 2 3 10 2" xfId="37188" xr:uid="{00000000-0005-0000-0000-0000AD960000}"/>
    <cellStyle name="Normal 2 4 2 2 3 11" xfId="37189" xr:uid="{00000000-0005-0000-0000-0000AE960000}"/>
    <cellStyle name="Normal 2 4 2 2 3 11 2" xfId="37190" xr:uid="{00000000-0005-0000-0000-0000AF960000}"/>
    <cellStyle name="Normal 2 4 2 2 3 12" xfId="37191" xr:uid="{00000000-0005-0000-0000-0000B0960000}"/>
    <cellStyle name="Normal 2 4 2 2 3 12 2" xfId="37192" xr:uid="{00000000-0005-0000-0000-0000B1960000}"/>
    <cellStyle name="Normal 2 4 2 2 3 13" xfId="37193" xr:uid="{00000000-0005-0000-0000-0000B2960000}"/>
    <cellStyle name="Normal 2 4 2 2 3 13 2" xfId="37194" xr:uid="{00000000-0005-0000-0000-0000B3960000}"/>
    <cellStyle name="Normal 2 4 2 2 3 14" xfId="37195" xr:uid="{00000000-0005-0000-0000-0000B4960000}"/>
    <cellStyle name="Normal 2 4 2 2 3 14 2" xfId="37196" xr:uid="{00000000-0005-0000-0000-0000B5960000}"/>
    <cellStyle name="Normal 2 4 2 2 3 15" xfId="37197" xr:uid="{00000000-0005-0000-0000-0000B6960000}"/>
    <cellStyle name="Normal 2 4 2 2 3 15 2" xfId="37198" xr:uid="{00000000-0005-0000-0000-0000B7960000}"/>
    <cellStyle name="Normal 2 4 2 2 3 16" xfId="37199" xr:uid="{00000000-0005-0000-0000-0000B8960000}"/>
    <cellStyle name="Normal 2 4 2 2 3 16 2" xfId="37200" xr:uid="{00000000-0005-0000-0000-0000B9960000}"/>
    <cellStyle name="Normal 2 4 2 2 3 17" xfId="37201" xr:uid="{00000000-0005-0000-0000-0000BA960000}"/>
    <cellStyle name="Normal 2 4 2 2 3 17 2" xfId="37202" xr:uid="{00000000-0005-0000-0000-0000BB960000}"/>
    <cellStyle name="Normal 2 4 2 2 3 18" xfId="37203" xr:uid="{00000000-0005-0000-0000-0000BC960000}"/>
    <cellStyle name="Normal 2 4 2 2 3 18 2" xfId="37204" xr:uid="{00000000-0005-0000-0000-0000BD960000}"/>
    <cellStyle name="Normal 2 4 2 2 3 19" xfId="37205" xr:uid="{00000000-0005-0000-0000-0000BE960000}"/>
    <cellStyle name="Normal 2 4 2 2 3 19 2" xfId="37206" xr:uid="{00000000-0005-0000-0000-0000BF960000}"/>
    <cellStyle name="Normal 2 4 2 2 3 2" xfId="37207" xr:uid="{00000000-0005-0000-0000-0000C0960000}"/>
    <cellStyle name="Normal 2 4 2 2 3 2 10" xfId="37208" xr:uid="{00000000-0005-0000-0000-0000C1960000}"/>
    <cellStyle name="Normal 2 4 2 2 3 2 10 2" xfId="37209" xr:uid="{00000000-0005-0000-0000-0000C2960000}"/>
    <cellStyle name="Normal 2 4 2 2 3 2 11" xfId="37210" xr:uid="{00000000-0005-0000-0000-0000C3960000}"/>
    <cellStyle name="Normal 2 4 2 2 3 2 11 2" xfId="37211" xr:uid="{00000000-0005-0000-0000-0000C4960000}"/>
    <cellStyle name="Normal 2 4 2 2 3 2 12" xfId="37212" xr:uid="{00000000-0005-0000-0000-0000C5960000}"/>
    <cellStyle name="Normal 2 4 2 2 3 2 12 2" xfId="37213" xr:uid="{00000000-0005-0000-0000-0000C6960000}"/>
    <cellStyle name="Normal 2 4 2 2 3 2 13" xfId="37214" xr:uid="{00000000-0005-0000-0000-0000C7960000}"/>
    <cellStyle name="Normal 2 4 2 2 3 2 13 2" xfId="37215" xr:uid="{00000000-0005-0000-0000-0000C8960000}"/>
    <cellStyle name="Normal 2 4 2 2 3 2 14" xfId="37216" xr:uid="{00000000-0005-0000-0000-0000C9960000}"/>
    <cellStyle name="Normal 2 4 2 2 3 2 14 2" xfId="37217" xr:uid="{00000000-0005-0000-0000-0000CA960000}"/>
    <cellStyle name="Normal 2 4 2 2 3 2 15" xfId="37218" xr:uid="{00000000-0005-0000-0000-0000CB960000}"/>
    <cellStyle name="Normal 2 4 2 2 3 2 15 2" xfId="37219" xr:uid="{00000000-0005-0000-0000-0000CC960000}"/>
    <cellStyle name="Normal 2 4 2 2 3 2 16" xfId="37220" xr:uid="{00000000-0005-0000-0000-0000CD960000}"/>
    <cellStyle name="Normal 2 4 2 2 3 2 16 2" xfId="37221" xr:uid="{00000000-0005-0000-0000-0000CE960000}"/>
    <cellStyle name="Normal 2 4 2 2 3 2 17" xfId="37222" xr:uid="{00000000-0005-0000-0000-0000CF960000}"/>
    <cellStyle name="Normal 2 4 2 2 3 2 17 2" xfId="37223" xr:uid="{00000000-0005-0000-0000-0000D0960000}"/>
    <cellStyle name="Normal 2 4 2 2 3 2 18" xfId="37224" xr:uid="{00000000-0005-0000-0000-0000D1960000}"/>
    <cellStyle name="Normal 2 4 2 2 3 2 18 2" xfId="37225" xr:uid="{00000000-0005-0000-0000-0000D2960000}"/>
    <cellStyle name="Normal 2 4 2 2 3 2 19" xfId="37226" xr:uid="{00000000-0005-0000-0000-0000D3960000}"/>
    <cellStyle name="Normal 2 4 2 2 3 2 19 2" xfId="37227" xr:uid="{00000000-0005-0000-0000-0000D4960000}"/>
    <cellStyle name="Normal 2 4 2 2 3 2 2" xfId="37228" xr:uid="{00000000-0005-0000-0000-0000D5960000}"/>
    <cellStyle name="Normal 2 4 2 2 3 2 2 2" xfId="37229" xr:uid="{00000000-0005-0000-0000-0000D6960000}"/>
    <cellStyle name="Normal 2 4 2 2 3 2 20" xfId="37230" xr:uid="{00000000-0005-0000-0000-0000D7960000}"/>
    <cellStyle name="Normal 2 4 2 2 3 2 20 2" xfId="37231" xr:uid="{00000000-0005-0000-0000-0000D8960000}"/>
    <cellStyle name="Normal 2 4 2 2 3 2 21" xfId="37232" xr:uid="{00000000-0005-0000-0000-0000D9960000}"/>
    <cellStyle name="Normal 2 4 2 2 3 2 21 2" xfId="37233" xr:uid="{00000000-0005-0000-0000-0000DA960000}"/>
    <cellStyle name="Normal 2 4 2 2 3 2 22" xfId="37234" xr:uid="{00000000-0005-0000-0000-0000DB960000}"/>
    <cellStyle name="Normal 2 4 2 2 3 2 3" xfId="37235" xr:uid="{00000000-0005-0000-0000-0000DC960000}"/>
    <cellStyle name="Normal 2 4 2 2 3 2 3 2" xfId="37236" xr:uid="{00000000-0005-0000-0000-0000DD960000}"/>
    <cellStyle name="Normal 2 4 2 2 3 2 4" xfId="37237" xr:uid="{00000000-0005-0000-0000-0000DE960000}"/>
    <cellStyle name="Normal 2 4 2 2 3 2 4 2" xfId="37238" xr:uid="{00000000-0005-0000-0000-0000DF960000}"/>
    <cellStyle name="Normal 2 4 2 2 3 2 5" xfId="37239" xr:uid="{00000000-0005-0000-0000-0000E0960000}"/>
    <cellStyle name="Normal 2 4 2 2 3 2 5 2" xfId="37240" xr:uid="{00000000-0005-0000-0000-0000E1960000}"/>
    <cellStyle name="Normal 2 4 2 2 3 2 6" xfId="37241" xr:uid="{00000000-0005-0000-0000-0000E2960000}"/>
    <cellStyle name="Normal 2 4 2 2 3 2 6 2" xfId="37242" xr:uid="{00000000-0005-0000-0000-0000E3960000}"/>
    <cellStyle name="Normal 2 4 2 2 3 2 7" xfId="37243" xr:uid="{00000000-0005-0000-0000-0000E4960000}"/>
    <cellStyle name="Normal 2 4 2 2 3 2 7 2" xfId="37244" xr:uid="{00000000-0005-0000-0000-0000E5960000}"/>
    <cellStyle name="Normal 2 4 2 2 3 2 8" xfId="37245" xr:uid="{00000000-0005-0000-0000-0000E6960000}"/>
    <cellStyle name="Normal 2 4 2 2 3 2 8 2" xfId="37246" xr:uid="{00000000-0005-0000-0000-0000E7960000}"/>
    <cellStyle name="Normal 2 4 2 2 3 2 9" xfId="37247" xr:uid="{00000000-0005-0000-0000-0000E8960000}"/>
    <cellStyle name="Normal 2 4 2 2 3 2 9 2" xfId="37248" xr:uid="{00000000-0005-0000-0000-0000E9960000}"/>
    <cellStyle name="Normal 2 4 2 2 3 20" xfId="37249" xr:uid="{00000000-0005-0000-0000-0000EA960000}"/>
    <cellStyle name="Normal 2 4 2 2 3 20 2" xfId="37250" xr:uid="{00000000-0005-0000-0000-0000EB960000}"/>
    <cellStyle name="Normal 2 4 2 2 3 21" xfId="37251" xr:uid="{00000000-0005-0000-0000-0000EC960000}"/>
    <cellStyle name="Normal 2 4 2 2 3 21 2" xfId="37252" xr:uid="{00000000-0005-0000-0000-0000ED960000}"/>
    <cellStyle name="Normal 2 4 2 2 3 22" xfId="37253" xr:uid="{00000000-0005-0000-0000-0000EE960000}"/>
    <cellStyle name="Normal 2 4 2 2 3 22 2" xfId="37254" xr:uid="{00000000-0005-0000-0000-0000EF960000}"/>
    <cellStyle name="Normal 2 4 2 2 3 23" xfId="37255" xr:uid="{00000000-0005-0000-0000-0000F0960000}"/>
    <cellStyle name="Normal 2 4 2 2 3 23 2" xfId="37256" xr:uid="{00000000-0005-0000-0000-0000F1960000}"/>
    <cellStyle name="Normal 2 4 2 2 3 24" xfId="37257" xr:uid="{00000000-0005-0000-0000-0000F2960000}"/>
    <cellStyle name="Normal 2 4 2 2 3 3" xfId="37258" xr:uid="{00000000-0005-0000-0000-0000F3960000}"/>
    <cellStyle name="Normal 2 4 2 2 3 3 10" xfId="37259" xr:uid="{00000000-0005-0000-0000-0000F4960000}"/>
    <cellStyle name="Normal 2 4 2 2 3 3 10 2" xfId="37260" xr:uid="{00000000-0005-0000-0000-0000F5960000}"/>
    <cellStyle name="Normal 2 4 2 2 3 3 11" xfId="37261" xr:uid="{00000000-0005-0000-0000-0000F6960000}"/>
    <cellStyle name="Normal 2 4 2 2 3 3 11 2" xfId="37262" xr:uid="{00000000-0005-0000-0000-0000F7960000}"/>
    <cellStyle name="Normal 2 4 2 2 3 3 12" xfId="37263" xr:uid="{00000000-0005-0000-0000-0000F8960000}"/>
    <cellStyle name="Normal 2 4 2 2 3 3 12 2" xfId="37264" xr:uid="{00000000-0005-0000-0000-0000F9960000}"/>
    <cellStyle name="Normal 2 4 2 2 3 3 13" xfId="37265" xr:uid="{00000000-0005-0000-0000-0000FA960000}"/>
    <cellStyle name="Normal 2 4 2 2 3 3 13 2" xfId="37266" xr:uid="{00000000-0005-0000-0000-0000FB960000}"/>
    <cellStyle name="Normal 2 4 2 2 3 3 14" xfId="37267" xr:uid="{00000000-0005-0000-0000-0000FC960000}"/>
    <cellStyle name="Normal 2 4 2 2 3 3 14 2" xfId="37268" xr:uid="{00000000-0005-0000-0000-0000FD960000}"/>
    <cellStyle name="Normal 2 4 2 2 3 3 15" xfId="37269" xr:uid="{00000000-0005-0000-0000-0000FE960000}"/>
    <cellStyle name="Normal 2 4 2 2 3 3 15 2" xfId="37270" xr:uid="{00000000-0005-0000-0000-0000FF960000}"/>
    <cellStyle name="Normal 2 4 2 2 3 3 16" xfId="37271" xr:uid="{00000000-0005-0000-0000-000000970000}"/>
    <cellStyle name="Normal 2 4 2 2 3 3 16 2" xfId="37272" xr:uid="{00000000-0005-0000-0000-000001970000}"/>
    <cellStyle name="Normal 2 4 2 2 3 3 17" xfId="37273" xr:uid="{00000000-0005-0000-0000-000002970000}"/>
    <cellStyle name="Normal 2 4 2 2 3 3 17 2" xfId="37274" xr:uid="{00000000-0005-0000-0000-000003970000}"/>
    <cellStyle name="Normal 2 4 2 2 3 3 18" xfId="37275" xr:uid="{00000000-0005-0000-0000-000004970000}"/>
    <cellStyle name="Normal 2 4 2 2 3 3 18 2" xfId="37276" xr:uid="{00000000-0005-0000-0000-000005970000}"/>
    <cellStyle name="Normal 2 4 2 2 3 3 19" xfId="37277" xr:uid="{00000000-0005-0000-0000-000006970000}"/>
    <cellStyle name="Normal 2 4 2 2 3 3 19 2" xfId="37278" xr:uid="{00000000-0005-0000-0000-000007970000}"/>
    <cellStyle name="Normal 2 4 2 2 3 3 2" xfId="37279" xr:uid="{00000000-0005-0000-0000-000008970000}"/>
    <cellStyle name="Normal 2 4 2 2 3 3 2 2" xfId="37280" xr:uid="{00000000-0005-0000-0000-000009970000}"/>
    <cellStyle name="Normal 2 4 2 2 3 3 20" xfId="37281" xr:uid="{00000000-0005-0000-0000-00000A970000}"/>
    <cellStyle name="Normal 2 4 2 2 3 3 20 2" xfId="37282" xr:uid="{00000000-0005-0000-0000-00000B970000}"/>
    <cellStyle name="Normal 2 4 2 2 3 3 21" xfId="37283" xr:uid="{00000000-0005-0000-0000-00000C970000}"/>
    <cellStyle name="Normal 2 4 2 2 3 3 21 2" xfId="37284" xr:uid="{00000000-0005-0000-0000-00000D970000}"/>
    <cellStyle name="Normal 2 4 2 2 3 3 22" xfId="37285" xr:uid="{00000000-0005-0000-0000-00000E970000}"/>
    <cellStyle name="Normal 2 4 2 2 3 3 3" xfId="37286" xr:uid="{00000000-0005-0000-0000-00000F970000}"/>
    <cellStyle name="Normal 2 4 2 2 3 3 3 2" xfId="37287" xr:uid="{00000000-0005-0000-0000-000010970000}"/>
    <cellStyle name="Normal 2 4 2 2 3 3 4" xfId="37288" xr:uid="{00000000-0005-0000-0000-000011970000}"/>
    <cellStyle name="Normal 2 4 2 2 3 3 4 2" xfId="37289" xr:uid="{00000000-0005-0000-0000-000012970000}"/>
    <cellStyle name="Normal 2 4 2 2 3 3 5" xfId="37290" xr:uid="{00000000-0005-0000-0000-000013970000}"/>
    <cellStyle name="Normal 2 4 2 2 3 3 5 2" xfId="37291" xr:uid="{00000000-0005-0000-0000-000014970000}"/>
    <cellStyle name="Normal 2 4 2 2 3 3 6" xfId="37292" xr:uid="{00000000-0005-0000-0000-000015970000}"/>
    <cellStyle name="Normal 2 4 2 2 3 3 6 2" xfId="37293" xr:uid="{00000000-0005-0000-0000-000016970000}"/>
    <cellStyle name="Normal 2 4 2 2 3 3 7" xfId="37294" xr:uid="{00000000-0005-0000-0000-000017970000}"/>
    <cellStyle name="Normal 2 4 2 2 3 3 7 2" xfId="37295" xr:uid="{00000000-0005-0000-0000-000018970000}"/>
    <cellStyle name="Normal 2 4 2 2 3 3 8" xfId="37296" xr:uid="{00000000-0005-0000-0000-000019970000}"/>
    <cellStyle name="Normal 2 4 2 2 3 3 8 2" xfId="37297" xr:uid="{00000000-0005-0000-0000-00001A970000}"/>
    <cellStyle name="Normal 2 4 2 2 3 3 9" xfId="37298" xr:uid="{00000000-0005-0000-0000-00001B970000}"/>
    <cellStyle name="Normal 2 4 2 2 3 3 9 2" xfId="37299" xr:uid="{00000000-0005-0000-0000-00001C970000}"/>
    <cellStyle name="Normal 2 4 2 2 3 4" xfId="37300" xr:uid="{00000000-0005-0000-0000-00001D970000}"/>
    <cellStyle name="Normal 2 4 2 2 3 4 2" xfId="37301" xr:uid="{00000000-0005-0000-0000-00001E970000}"/>
    <cellStyle name="Normal 2 4 2 2 3 5" xfId="37302" xr:uid="{00000000-0005-0000-0000-00001F970000}"/>
    <cellStyle name="Normal 2 4 2 2 3 5 2" xfId="37303" xr:uid="{00000000-0005-0000-0000-000020970000}"/>
    <cellStyle name="Normal 2 4 2 2 3 6" xfId="37304" xr:uid="{00000000-0005-0000-0000-000021970000}"/>
    <cellStyle name="Normal 2 4 2 2 3 6 2" xfId="37305" xr:uid="{00000000-0005-0000-0000-000022970000}"/>
    <cellStyle name="Normal 2 4 2 2 3 7" xfId="37306" xr:uid="{00000000-0005-0000-0000-000023970000}"/>
    <cellStyle name="Normal 2 4 2 2 3 7 2" xfId="37307" xr:uid="{00000000-0005-0000-0000-000024970000}"/>
    <cellStyle name="Normal 2 4 2 2 3 8" xfId="37308" xr:uid="{00000000-0005-0000-0000-000025970000}"/>
    <cellStyle name="Normal 2 4 2 2 3 8 2" xfId="37309" xr:uid="{00000000-0005-0000-0000-000026970000}"/>
    <cellStyle name="Normal 2 4 2 2 3 9" xfId="37310" xr:uid="{00000000-0005-0000-0000-000027970000}"/>
    <cellStyle name="Normal 2 4 2 2 3 9 2" xfId="37311" xr:uid="{00000000-0005-0000-0000-000028970000}"/>
    <cellStyle name="Normal 2 4 2 2 4" xfId="37312" xr:uid="{00000000-0005-0000-0000-000029970000}"/>
    <cellStyle name="Normal 2 4 2 2 4 10" xfId="37313" xr:uid="{00000000-0005-0000-0000-00002A970000}"/>
    <cellStyle name="Normal 2 4 2 2 4 10 2" xfId="37314" xr:uid="{00000000-0005-0000-0000-00002B970000}"/>
    <cellStyle name="Normal 2 4 2 2 4 11" xfId="37315" xr:uid="{00000000-0005-0000-0000-00002C970000}"/>
    <cellStyle name="Normal 2 4 2 2 4 11 2" xfId="37316" xr:uid="{00000000-0005-0000-0000-00002D970000}"/>
    <cellStyle name="Normal 2 4 2 2 4 12" xfId="37317" xr:uid="{00000000-0005-0000-0000-00002E970000}"/>
    <cellStyle name="Normal 2 4 2 2 4 12 2" xfId="37318" xr:uid="{00000000-0005-0000-0000-00002F970000}"/>
    <cellStyle name="Normal 2 4 2 2 4 13" xfId="37319" xr:uid="{00000000-0005-0000-0000-000030970000}"/>
    <cellStyle name="Normal 2 4 2 2 4 13 2" xfId="37320" xr:uid="{00000000-0005-0000-0000-000031970000}"/>
    <cellStyle name="Normal 2 4 2 2 4 14" xfId="37321" xr:uid="{00000000-0005-0000-0000-000032970000}"/>
    <cellStyle name="Normal 2 4 2 2 4 14 2" xfId="37322" xr:uid="{00000000-0005-0000-0000-000033970000}"/>
    <cellStyle name="Normal 2 4 2 2 4 15" xfId="37323" xr:uid="{00000000-0005-0000-0000-000034970000}"/>
    <cellStyle name="Normal 2 4 2 2 4 15 2" xfId="37324" xr:uid="{00000000-0005-0000-0000-000035970000}"/>
    <cellStyle name="Normal 2 4 2 2 4 16" xfId="37325" xr:uid="{00000000-0005-0000-0000-000036970000}"/>
    <cellStyle name="Normal 2 4 2 2 4 16 2" xfId="37326" xr:uid="{00000000-0005-0000-0000-000037970000}"/>
    <cellStyle name="Normal 2 4 2 2 4 17" xfId="37327" xr:uid="{00000000-0005-0000-0000-000038970000}"/>
    <cellStyle name="Normal 2 4 2 2 4 17 2" xfId="37328" xr:uid="{00000000-0005-0000-0000-000039970000}"/>
    <cellStyle name="Normal 2 4 2 2 4 18" xfId="37329" xr:uid="{00000000-0005-0000-0000-00003A970000}"/>
    <cellStyle name="Normal 2 4 2 2 4 18 2" xfId="37330" xr:uid="{00000000-0005-0000-0000-00003B970000}"/>
    <cellStyle name="Normal 2 4 2 2 4 19" xfId="37331" xr:uid="{00000000-0005-0000-0000-00003C970000}"/>
    <cellStyle name="Normal 2 4 2 2 4 19 2" xfId="37332" xr:uid="{00000000-0005-0000-0000-00003D970000}"/>
    <cellStyle name="Normal 2 4 2 2 4 2" xfId="37333" xr:uid="{00000000-0005-0000-0000-00003E970000}"/>
    <cellStyle name="Normal 2 4 2 2 4 2 10" xfId="37334" xr:uid="{00000000-0005-0000-0000-00003F970000}"/>
    <cellStyle name="Normal 2 4 2 2 4 2 10 2" xfId="37335" xr:uid="{00000000-0005-0000-0000-000040970000}"/>
    <cellStyle name="Normal 2 4 2 2 4 2 11" xfId="37336" xr:uid="{00000000-0005-0000-0000-000041970000}"/>
    <cellStyle name="Normal 2 4 2 2 4 2 11 2" xfId="37337" xr:uid="{00000000-0005-0000-0000-000042970000}"/>
    <cellStyle name="Normal 2 4 2 2 4 2 12" xfId="37338" xr:uid="{00000000-0005-0000-0000-000043970000}"/>
    <cellStyle name="Normal 2 4 2 2 4 2 12 2" xfId="37339" xr:uid="{00000000-0005-0000-0000-000044970000}"/>
    <cellStyle name="Normal 2 4 2 2 4 2 13" xfId="37340" xr:uid="{00000000-0005-0000-0000-000045970000}"/>
    <cellStyle name="Normal 2 4 2 2 4 2 13 2" xfId="37341" xr:uid="{00000000-0005-0000-0000-000046970000}"/>
    <cellStyle name="Normal 2 4 2 2 4 2 14" xfId="37342" xr:uid="{00000000-0005-0000-0000-000047970000}"/>
    <cellStyle name="Normal 2 4 2 2 4 2 14 2" xfId="37343" xr:uid="{00000000-0005-0000-0000-000048970000}"/>
    <cellStyle name="Normal 2 4 2 2 4 2 15" xfId="37344" xr:uid="{00000000-0005-0000-0000-000049970000}"/>
    <cellStyle name="Normal 2 4 2 2 4 2 15 2" xfId="37345" xr:uid="{00000000-0005-0000-0000-00004A970000}"/>
    <cellStyle name="Normal 2 4 2 2 4 2 16" xfId="37346" xr:uid="{00000000-0005-0000-0000-00004B970000}"/>
    <cellStyle name="Normal 2 4 2 2 4 2 16 2" xfId="37347" xr:uid="{00000000-0005-0000-0000-00004C970000}"/>
    <cellStyle name="Normal 2 4 2 2 4 2 17" xfId="37348" xr:uid="{00000000-0005-0000-0000-00004D970000}"/>
    <cellStyle name="Normal 2 4 2 2 4 2 17 2" xfId="37349" xr:uid="{00000000-0005-0000-0000-00004E970000}"/>
    <cellStyle name="Normal 2 4 2 2 4 2 18" xfId="37350" xr:uid="{00000000-0005-0000-0000-00004F970000}"/>
    <cellStyle name="Normal 2 4 2 2 4 2 18 2" xfId="37351" xr:uid="{00000000-0005-0000-0000-000050970000}"/>
    <cellStyle name="Normal 2 4 2 2 4 2 19" xfId="37352" xr:uid="{00000000-0005-0000-0000-000051970000}"/>
    <cellStyle name="Normal 2 4 2 2 4 2 19 2" xfId="37353" xr:uid="{00000000-0005-0000-0000-000052970000}"/>
    <cellStyle name="Normal 2 4 2 2 4 2 2" xfId="37354" xr:uid="{00000000-0005-0000-0000-000053970000}"/>
    <cellStyle name="Normal 2 4 2 2 4 2 2 2" xfId="37355" xr:uid="{00000000-0005-0000-0000-000054970000}"/>
    <cellStyle name="Normal 2 4 2 2 4 2 20" xfId="37356" xr:uid="{00000000-0005-0000-0000-000055970000}"/>
    <cellStyle name="Normal 2 4 2 2 4 2 20 2" xfId="37357" xr:uid="{00000000-0005-0000-0000-000056970000}"/>
    <cellStyle name="Normal 2 4 2 2 4 2 21" xfId="37358" xr:uid="{00000000-0005-0000-0000-000057970000}"/>
    <cellStyle name="Normal 2 4 2 2 4 2 21 2" xfId="37359" xr:uid="{00000000-0005-0000-0000-000058970000}"/>
    <cellStyle name="Normal 2 4 2 2 4 2 22" xfId="37360" xr:uid="{00000000-0005-0000-0000-000059970000}"/>
    <cellStyle name="Normal 2 4 2 2 4 2 3" xfId="37361" xr:uid="{00000000-0005-0000-0000-00005A970000}"/>
    <cellStyle name="Normal 2 4 2 2 4 2 3 2" xfId="37362" xr:uid="{00000000-0005-0000-0000-00005B970000}"/>
    <cellStyle name="Normal 2 4 2 2 4 2 4" xfId="37363" xr:uid="{00000000-0005-0000-0000-00005C970000}"/>
    <cellStyle name="Normal 2 4 2 2 4 2 4 2" xfId="37364" xr:uid="{00000000-0005-0000-0000-00005D970000}"/>
    <cellStyle name="Normal 2 4 2 2 4 2 5" xfId="37365" xr:uid="{00000000-0005-0000-0000-00005E970000}"/>
    <cellStyle name="Normal 2 4 2 2 4 2 5 2" xfId="37366" xr:uid="{00000000-0005-0000-0000-00005F970000}"/>
    <cellStyle name="Normal 2 4 2 2 4 2 6" xfId="37367" xr:uid="{00000000-0005-0000-0000-000060970000}"/>
    <cellStyle name="Normal 2 4 2 2 4 2 6 2" xfId="37368" xr:uid="{00000000-0005-0000-0000-000061970000}"/>
    <cellStyle name="Normal 2 4 2 2 4 2 7" xfId="37369" xr:uid="{00000000-0005-0000-0000-000062970000}"/>
    <cellStyle name="Normal 2 4 2 2 4 2 7 2" xfId="37370" xr:uid="{00000000-0005-0000-0000-000063970000}"/>
    <cellStyle name="Normal 2 4 2 2 4 2 8" xfId="37371" xr:uid="{00000000-0005-0000-0000-000064970000}"/>
    <cellStyle name="Normal 2 4 2 2 4 2 8 2" xfId="37372" xr:uid="{00000000-0005-0000-0000-000065970000}"/>
    <cellStyle name="Normal 2 4 2 2 4 2 9" xfId="37373" xr:uid="{00000000-0005-0000-0000-000066970000}"/>
    <cellStyle name="Normal 2 4 2 2 4 2 9 2" xfId="37374" xr:uid="{00000000-0005-0000-0000-000067970000}"/>
    <cellStyle name="Normal 2 4 2 2 4 20" xfId="37375" xr:uid="{00000000-0005-0000-0000-000068970000}"/>
    <cellStyle name="Normal 2 4 2 2 4 20 2" xfId="37376" xr:uid="{00000000-0005-0000-0000-000069970000}"/>
    <cellStyle name="Normal 2 4 2 2 4 21" xfId="37377" xr:uid="{00000000-0005-0000-0000-00006A970000}"/>
    <cellStyle name="Normal 2 4 2 2 4 21 2" xfId="37378" xr:uid="{00000000-0005-0000-0000-00006B970000}"/>
    <cellStyle name="Normal 2 4 2 2 4 22" xfId="37379" xr:uid="{00000000-0005-0000-0000-00006C970000}"/>
    <cellStyle name="Normal 2 4 2 2 4 22 2" xfId="37380" xr:uid="{00000000-0005-0000-0000-00006D970000}"/>
    <cellStyle name="Normal 2 4 2 2 4 23" xfId="37381" xr:uid="{00000000-0005-0000-0000-00006E970000}"/>
    <cellStyle name="Normal 2 4 2 2 4 23 2" xfId="37382" xr:uid="{00000000-0005-0000-0000-00006F970000}"/>
    <cellStyle name="Normal 2 4 2 2 4 24" xfId="37383" xr:uid="{00000000-0005-0000-0000-000070970000}"/>
    <cellStyle name="Normal 2 4 2 2 4 3" xfId="37384" xr:uid="{00000000-0005-0000-0000-000071970000}"/>
    <cellStyle name="Normal 2 4 2 2 4 3 10" xfId="37385" xr:uid="{00000000-0005-0000-0000-000072970000}"/>
    <cellStyle name="Normal 2 4 2 2 4 3 10 2" xfId="37386" xr:uid="{00000000-0005-0000-0000-000073970000}"/>
    <cellStyle name="Normal 2 4 2 2 4 3 11" xfId="37387" xr:uid="{00000000-0005-0000-0000-000074970000}"/>
    <cellStyle name="Normal 2 4 2 2 4 3 11 2" xfId="37388" xr:uid="{00000000-0005-0000-0000-000075970000}"/>
    <cellStyle name="Normal 2 4 2 2 4 3 12" xfId="37389" xr:uid="{00000000-0005-0000-0000-000076970000}"/>
    <cellStyle name="Normal 2 4 2 2 4 3 12 2" xfId="37390" xr:uid="{00000000-0005-0000-0000-000077970000}"/>
    <cellStyle name="Normal 2 4 2 2 4 3 13" xfId="37391" xr:uid="{00000000-0005-0000-0000-000078970000}"/>
    <cellStyle name="Normal 2 4 2 2 4 3 13 2" xfId="37392" xr:uid="{00000000-0005-0000-0000-000079970000}"/>
    <cellStyle name="Normal 2 4 2 2 4 3 14" xfId="37393" xr:uid="{00000000-0005-0000-0000-00007A970000}"/>
    <cellStyle name="Normal 2 4 2 2 4 3 14 2" xfId="37394" xr:uid="{00000000-0005-0000-0000-00007B970000}"/>
    <cellStyle name="Normal 2 4 2 2 4 3 15" xfId="37395" xr:uid="{00000000-0005-0000-0000-00007C970000}"/>
    <cellStyle name="Normal 2 4 2 2 4 3 15 2" xfId="37396" xr:uid="{00000000-0005-0000-0000-00007D970000}"/>
    <cellStyle name="Normal 2 4 2 2 4 3 16" xfId="37397" xr:uid="{00000000-0005-0000-0000-00007E970000}"/>
    <cellStyle name="Normal 2 4 2 2 4 3 16 2" xfId="37398" xr:uid="{00000000-0005-0000-0000-00007F970000}"/>
    <cellStyle name="Normal 2 4 2 2 4 3 17" xfId="37399" xr:uid="{00000000-0005-0000-0000-000080970000}"/>
    <cellStyle name="Normal 2 4 2 2 4 3 17 2" xfId="37400" xr:uid="{00000000-0005-0000-0000-000081970000}"/>
    <cellStyle name="Normal 2 4 2 2 4 3 18" xfId="37401" xr:uid="{00000000-0005-0000-0000-000082970000}"/>
    <cellStyle name="Normal 2 4 2 2 4 3 18 2" xfId="37402" xr:uid="{00000000-0005-0000-0000-000083970000}"/>
    <cellStyle name="Normal 2 4 2 2 4 3 19" xfId="37403" xr:uid="{00000000-0005-0000-0000-000084970000}"/>
    <cellStyle name="Normal 2 4 2 2 4 3 19 2" xfId="37404" xr:uid="{00000000-0005-0000-0000-000085970000}"/>
    <cellStyle name="Normal 2 4 2 2 4 3 2" xfId="37405" xr:uid="{00000000-0005-0000-0000-000086970000}"/>
    <cellStyle name="Normal 2 4 2 2 4 3 2 2" xfId="37406" xr:uid="{00000000-0005-0000-0000-000087970000}"/>
    <cellStyle name="Normal 2 4 2 2 4 3 20" xfId="37407" xr:uid="{00000000-0005-0000-0000-000088970000}"/>
    <cellStyle name="Normal 2 4 2 2 4 3 20 2" xfId="37408" xr:uid="{00000000-0005-0000-0000-000089970000}"/>
    <cellStyle name="Normal 2 4 2 2 4 3 21" xfId="37409" xr:uid="{00000000-0005-0000-0000-00008A970000}"/>
    <cellStyle name="Normal 2 4 2 2 4 3 21 2" xfId="37410" xr:uid="{00000000-0005-0000-0000-00008B970000}"/>
    <cellStyle name="Normal 2 4 2 2 4 3 22" xfId="37411" xr:uid="{00000000-0005-0000-0000-00008C970000}"/>
    <cellStyle name="Normal 2 4 2 2 4 3 3" xfId="37412" xr:uid="{00000000-0005-0000-0000-00008D970000}"/>
    <cellStyle name="Normal 2 4 2 2 4 3 3 2" xfId="37413" xr:uid="{00000000-0005-0000-0000-00008E970000}"/>
    <cellStyle name="Normal 2 4 2 2 4 3 4" xfId="37414" xr:uid="{00000000-0005-0000-0000-00008F970000}"/>
    <cellStyle name="Normal 2 4 2 2 4 3 4 2" xfId="37415" xr:uid="{00000000-0005-0000-0000-000090970000}"/>
    <cellStyle name="Normal 2 4 2 2 4 3 5" xfId="37416" xr:uid="{00000000-0005-0000-0000-000091970000}"/>
    <cellStyle name="Normal 2 4 2 2 4 3 5 2" xfId="37417" xr:uid="{00000000-0005-0000-0000-000092970000}"/>
    <cellStyle name="Normal 2 4 2 2 4 3 6" xfId="37418" xr:uid="{00000000-0005-0000-0000-000093970000}"/>
    <cellStyle name="Normal 2 4 2 2 4 3 6 2" xfId="37419" xr:uid="{00000000-0005-0000-0000-000094970000}"/>
    <cellStyle name="Normal 2 4 2 2 4 3 7" xfId="37420" xr:uid="{00000000-0005-0000-0000-000095970000}"/>
    <cellStyle name="Normal 2 4 2 2 4 3 7 2" xfId="37421" xr:uid="{00000000-0005-0000-0000-000096970000}"/>
    <cellStyle name="Normal 2 4 2 2 4 3 8" xfId="37422" xr:uid="{00000000-0005-0000-0000-000097970000}"/>
    <cellStyle name="Normal 2 4 2 2 4 3 8 2" xfId="37423" xr:uid="{00000000-0005-0000-0000-000098970000}"/>
    <cellStyle name="Normal 2 4 2 2 4 3 9" xfId="37424" xr:uid="{00000000-0005-0000-0000-000099970000}"/>
    <cellStyle name="Normal 2 4 2 2 4 3 9 2" xfId="37425" xr:uid="{00000000-0005-0000-0000-00009A970000}"/>
    <cellStyle name="Normal 2 4 2 2 4 4" xfId="37426" xr:uid="{00000000-0005-0000-0000-00009B970000}"/>
    <cellStyle name="Normal 2 4 2 2 4 4 2" xfId="37427" xr:uid="{00000000-0005-0000-0000-00009C970000}"/>
    <cellStyle name="Normal 2 4 2 2 4 5" xfId="37428" xr:uid="{00000000-0005-0000-0000-00009D970000}"/>
    <cellStyle name="Normal 2 4 2 2 4 5 2" xfId="37429" xr:uid="{00000000-0005-0000-0000-00009E970000}"/>
    <cellStyle name="Normal 2 4 2 2 4 6" xfId="37430" xr:uid="{00000000-0005-0000-0000-00009F970000}"/>
    <cellStyle name="Normal 2 4 2 2 4 6 2" xfId="37431" xr:uid="{00000000-0005-0000-0000-0000A0970000}"/>
    <cellStyle name="Normal 2 4 2 2 4 7" xfId="37432" xr:uid="{00000000-0005-0000-0000-0000A1970000}"/>
    <cellStyle name="Normal 2 4 2 2 4 7 2" xfId="37433" xr:uid="{00000000-0005-0000-0000-0000A2970000}"/>
    <cellStyle name="Normal 2 4 2 2 4 8" xfId="37434" xr:uid="{00000000-0005-0000-0000-0000A3970000}"/>
    <cellStyle name="Normal 2 4 2 2 4 8 2" xfId="37435" xr:uid="{00000000-0005-0000-0000-0000A4970000}"/>
    <cellStyle name="Normal 2 4 2 2 4 9" xfId="37436" xr:uid="{00000000-0005-0000-0000-0000A5970000}"/>
    <cellStyle name="Normal 2 4 2 2 4 9 2" xfId="37437" xr:uid="{00000000-0005-0000-0000-0000A6970000}"/>
    <cellStyle name="Normal 2 4 2 2 5" xfId="37438" xr:uid="{00000000-0005-0000-0000-0000A7970000}"/>
    <cellStyle name="Normal 2 4 2 2 5 10" xfId="37439" xr:uid="{00000000-0005-0000-0000-0000A8970000}"/>
    <cellStyle name="Normal 2 4 2 2 5 10 2" xfId="37440" xr:uid="{00000000-0005-0000-0000-0000A9970000}"/>
    <cellStyle name="Normal 2 4 2 2 5 11" xfId="37441" xr:uid="{00000000-0005-0000-0000-0000AA970000}"/>
    <cellStyle name="Normal 2 4 2 2 5 11 2" xfId="37442" xr:uid="{00000000-0005-0000-0000-0000AB970000}"/>
    <cellStyle name="Normal 2 4 2 2 5 12" xfId="37443" xr:uid="{00000000-0005-0000-0000-0000AC970000}"/>
    <cellStyle name="Normal 2 4 2 2 5 12 2" xfId="37444" xr:uid="{00000000-0005-0000-0000-0000AD970000}"/>
    <cellStyle name="Normal 2 4 2 2 5 13" xfId="37445" xr:uid="{00000000-0005-0000-0000-0000AE970000}"/>
    <cellStyle name="Normal 2 4 2 2 5 13 2" xfId="37446" xr:uid="{00000000-0005-0000-0000-0000AF970000}"/>
    <cellStyle name="Normal 2 4 2 2 5 14" xfId="37447" xr:uid="{00000000-0005-0000-0000-0000B0970000}"/>
    <cellStyle name="Normal 2 4 2 2 5 14 2" xfId="37448" xr:uid="{00000000-0005-0000-0000-0000B1970000}"/>
    <cellStyle name="Normal 2 4 2 2 5 15" xfId="37449" xr:uid="{00000000-0005-0000-0000-0000B2970000}"/>
    <cellStyle name="Normal 2 4 2 2 5 15 2" xfId="37450" xr:uid="{00000000-0005-0000-0000-0000B3970000}"/>
    <cellStyle name="Normal 2 4 2 2 5 16" xfId="37451" xr:uid="{00000000-0005-0000-0000-0000B4970000}"/>
    <cellStyle name="Normal 2 4 2 2 5 16 2" xfId="37452" xr:uid="{00000000-0005-0000-0000-0000B5970000}"/>
    <cellStyle name="Normal 2 4 2 2 5 17" xfId="37453" xr:uid="{00000000-0005-0000-0000-0000B6970000}"/>
    <cellStyle name="Normal 2 4 2 2 5 17 2" xfId="37454" xr:uid="{00000000-0005-0000-0000-0000B7970000}"/>
    <cellStyle name="Normal 2 4 2 2 5 18" xfId="37455" xr:uid="{00000000-0005-0000-0000-0000B8970000}"/>
    <cellStyle name="Normal 2 4 2 2 5 18 2" xfId="37456" xr:uid="{00000000-0005-0000-0000-0000B9970000}"/>
    <cellStyle name="Normal 2 4 2 2 5 19" xfId="37457" xr:uid="{00000000-0005-0000-0000-0000BA970000}"/>
    <cellStyle name="Normal 2 4 2 2 5 19 2" xfId="37458" xr:uid="{00000000-0005-0000-0000-0000BB970000}"/>
    <cellStyle name="Normal 2 4 2 2 5 2" xfId="37459" xr:uid="{00000000-0005-0000-0000-0000BC970000}"/>
    <cellStyle name="Normal 2 4 2 2 5 2 10" xfId="37460" xr:uid="{00000000-0005-0000-0000-0000BD970000}"/>
    <cellStyle name="Normal 2 4 2 2 5 2 10 2" xfId="37461" xr:uid="{00000000-0005-0000-0000-0000BE970000}"/>
    <cellStyle name="Normal 2 4 2 2 5 2 11" xfId="37462" xr:uid="{00000000-0005-0000-0000-0000BF970000}"/>
    <cellStyle name="Normal 2 4 2 2 5 2 11 2" xfId="37463" xr:uid="{00000000-0005-0000-0000-0000C0970000}"/>
    <cellStyle name="Normal 2 4 2 2 5 2 12" xfId="37464" xr:uid="{00000000-0005-0000-0000-0000C1970000}"/>
    <cellStyle name="Normal 2 4 2 2 5 2 12 2" xfId="37465" xr:uid="{00000000-0005-0000-0000-0000C2970000}"/>
    <cellStyle name="Normal 2 4 2 2 5 2 13" xfId="37466" xr:uid="{00000000-0005-0000-0000-0000C3970000}"/>
    <cellStyle name="Normal 2 4 2 2 5 2 13 2" xfId="37467" xr:uid="{00000000-0005-0000-0000-0000C4970000}"/>
    <cellStyle name="Normal 2 4 2 2 5 2 14" xfId="37468" xr:uid="{00000000-0005-0000-0000-0000C5970000}"/>
    <cellStyle name="Normal 2 4 2 2 5 2 14 2" xfId="37469" xr:uid="{00000000-0005-0000-0000-0000C6970000}"/>
    <cellStyle name="Normal 2 4 2 2 5 2 15" xfId="37470" xr:uid="{00000000-0005-0000-0000-0000C7970000}"/>
    <cellStyle name="Normal 2 4 2 2 5 2 15 2" xfId="37471" xr:uid="{00000000-0005-0000-0000-0000C8970000}"/>
    <cellStyle name="Normal 2 4 2 2 5 2 16" xfId="37472" xr:uid="{00000000-0005-0000-0000-0000C9970000}"/>
    <cellStyle name="Normal 2 4 2 2 5 2 16 2" xfId="37473" xr:uid="{00000000-0005-0000-0000-0000CA970000}"/>
    <cellStyle name="Normal 2 4 2 2 5 2 17" xfId="37474" xr:uid="{00000000-0005-0000-0000-0000CB970000}"/>
    <cellStyle name="Normal 2 4 2 2 5 2 17 2" xfId="37475" xr:uid="{00000000-0005-0000-0000-0000CC970000}"/>
    <cellStyle name="Normal 2 4 2 2 5 2 18" xfId="37476" xr:uid="{00000000-0005-0000-0000-0000CD970000}"/>
    <cellStyle name="Normal 2 4 2 2 5 2 18 2" xfId="37477" xr:uid="{00000000-0005-0000-0000-0000CE970000}"/>
    <cellStyle name="Normal 2 4 2 2 5 2 19" xfId="37478" xr:uid="{00000000-0005-0000-0000-0000CF970000}"/>
    <cellStyle name="Normal 2 4 2 2 5 2 19 2" xfId="37479" xr:uid="{00000000-0005-0000-0000-0000D0970000}"/>
    <cellStyle name="Normal 2 4 2 2 5 2 2" xfId="37480" xr:uid="{00000000-0005-0000-0000-0000D1970000}"/>
    <cellStyle name="Normal 2 4 2 2 5 2 2 2" xfId="37481" xr:uid="{00000000-0005-0000-0000-0000D2970000}"/>
    <cellStyle name="Normal 2 4 2 2 5 2 20" xfId="37482" xr:uid="{00000000-0005-0000-0000-0000D3970000}"/>
    <cellStyle name="Normal 2 4 2 2 5 2 20 2" xfId="37483" xr:uid="{00000000-0005-0000-0000-0000D4970000}"/>
    <cellStyle name="Normal 2 4 2 2 5 2 21" xfId="37484" xr:uid="{00000000-0005-0000-0000-0000D5970000}"/>
    <cellStyle name="Normal 2 4 2 2 5 2 21 2" xfId="37485" xr:uid="{00000000-0005-0000-0000-0000D6970000}"/>
    <cellStyle name="Normal 2 4 2 2 5 2 22" xfId="37486" xr:uid="{00000000-0005-0000-0000-0000D7970000}"/>
    <cellStyle name="Normal 2 4 2 2 5 2 3" xfId="37487" xr:uid="{00000000-0005-0000-0000-0000D8970000}"/>
    <cellStyle name="Normal 2 4 2 2 5 2 3 2" xfId="37488" xr:uid="{00000000-0005-0000-0000-0000D9970000}"/>
    <cellStyle name="Normal 2 4 2 2 5 2 4" xfId="37489" xr:uid="{00000000-0005-0000-0000-0000DA970000}"/>
    <cellStyle name="Normal 2 4 2 2 5 2 4 2" xfId="37490" xr:uid="{00000000-0005-0000-0000-0000DB970000}"/>
    <cellStyle name="Normal 2 4 2 2 5 2 5" xfId="37491" xr:uid="{00000000-0005-0000-0000-0000DC970000}"/>
    <cellStyle name="Normal 2 4 2 2 5 2 5 2" xfId="37492" xr:uid="{00000000-0005-0000-0000-0000DD970000}"/>
    <cellStyle name="Normal 2 4 2 2 5 2 6" xfId="37493" xr:uid="{00000000-0005-0000-0000-0000DE970000}"/>
    <cellStyle name="Normal 2 4 2 2 5 2 6 2" xfId="37494" xr:uid="{00000000-0005-0000-0000-0000DF970000}"/>
    <cellStyle name="Normal 2 4 2 2 5 2 7" xfId="37495" xr:uid="{00000000-0005-0000-0000-0000E0970000}"/>
    <cellStyle name="Normal 2 4 2 2 5 2 7 2" xfId="37496" xr:uid="{00000000-0005-0000-0000-0000E1970000}"/>
    <cellStyle name="Normal 2 4 2 2 5 2 8" xfId="37497" xr:uid="{00000000-0005-0000-0000-0000E2970000}"/>
    <cellStyle name="Normal 2 4 2 2 5 2 8 2" xfId="37498" xr:uid="{00000000-0005-0000-0000-0000E3970000}"/>
    <cellStyle name="Normal 2 4 2 2 5 2 9" xfId="37499" xr:uid="{00000000-0005-0000-0000-0000E4970000}"/>
    <cellStyle name="Normal 2 4 2 2 5 2 9 2" xfId="37500" xr:uid="{00000000-0005-0000-0000-0000E5970000}"/>
    <cellStyle name="Normal 2 4 2 2 5 20" xfId="37501" xr:uid="{00000000-0005-0000-0000-0000E6970000}"/>
    <cellStyle name="Normal 2 4 2 2 5 20 2" xfId="37502" xr:uid="{00000000-0005-0000-0000-0000E7970000}"/>
    <cellStyle name="Normal 2 4 2 2 5 21" xfId="37503" xr:uid="{00000000-0005-0000-0000-0000E8970000}"/>
    <cellStyle name="Normal 2 4 2 2 5 21 2" xfId="37504" xr:uid="{00000000-0005-0000-0000-0000E9970000}"/>
    <cellStyle name="Normal 2 4 2 2 5 22" xfId="37505" xr:uid="{00000000-0005-0000-0000-0000EA970000}"/>
    <cellStyle name="Normal 2 4 2 2 5 22 2" xfId="37506" xr:uid="{00000000-0005-0000-0000-0000EB970000}"/>
    <cellStyle name="Normal 2 4 2 2 5 23" xfId="37507" xr:uid="{00000000-0005-0000-0000-0000EC970000}"/>
    <cellStyle name="Normal 2 4 2 2 5 23 2" xfId="37508" xr:uid="{00000000-0005-0000-0000-0000ED970000}"/>
    <cellStyle name="Normal 2 4 2 2 5 24" xfId="37509" xr:uid="{00000000-0005-0000-0000-0000EE970000}"/>
    <cellStyle name="Normal 2 4 2 2 5 3" xfId="37510" xr:uid="{00000000-0005-0000-0000-0000EF970000}"/>
    <cellStyle name="Normal 2 4 2 2 5 3 10" xfId="37511" xr:uid="{00000000-0005-0000-0000-0000F0970000}"/>
    <cellStyle name="Normal 2 4 2 2 5 3 10 2" xfId="37512" xr:uid="{00000000-0005-0000-0000-0000F1970000}"/>
    <cellStyle name="Normal 2 4 2 2 5 3 11" xfId="37513" xr:uid="{00000000-0005-0000-0000-0000F2970000}"/>
    <cellStyle name="Normal 2 4 2 2 5 3 11 2" xfId="37514" xr:uid="{00000000-0005-0000-0000-0000F3970000}"/>
    <cellStyle name="Normal 2 4 2 2 5 3 12" xfId="37515" xr:uid="{00000000-0005-0000-0000-0000F4970000}"/>
    <cellStyle name="Normal 2 4 2 2 5 3 12 2" xfId="37516" xr:uid="{00000000-0005-0000-0000-0000F5970000}"/>
    <cellStyle name="Normal 2 4 2 2 5 3 13" xfId="37517" xr:uid="{00000000-0005-0000-0000-0000F6970000}"/>
    <cellStyle name="Normal 2 4 2 2 5 3 13 2" xfId="37518" xr:uid="{00000000-0005-0000-0000-0000F7970000}"/>
    <cellStyle name="Normal 2 4 2 2 5 3 14" xfId="37519" xr:uid="{00000000-0005-0000-0000-0000F8970000}"/>
    <cellStyle name="Normal 2 4 2 2 5 3 14 2" xfId="37520" xr:uid="{00000000-0005-0000-0000-0000F9970000}"/>
    <cellStyle name="Normal 2 4 2 2 5 3 15" xfId="37521" xr:uid="{00000000-0005-0000-0000-0000FA970000}"/>
    <cellStyle name="Normal 2 4 2 2 5 3 15 2" xfId="37522" xr:uid="{00000000-0005-0000-0000-0000FB970000}"/>
    <cellStyle name="Normal 2 4 2 2 5 3 16" xfId="37523" xr:uid="{00000000-0005-0000-0000-0000FC970000}"/>
    <cellStyle name="Normal 2 4 2 2 5 3 16 2" xfId="37524" xr:uid="{00000000-0005-0000-0000-0000FD970000}"/>
    <cellStyle name="Normal 2 4 2 2 5 3 17" xfId="37525" xr:uid="{00000000-0005-0000-0000-0000FE970000}"/>
    <cellStyle name="Normal 2 4 2 2 5 3 17 2" xfId="37526" xr:uid="{00000000-0005-0000-0000-0000FF970000}"/>
    <cellStyle name="Normal 2 4 2 2 5 3 18" xfId="37527" xr:uid="{00000000-0005-0000-0000-000000980000}"/>
    <cellStyle name="Normal 2 4 2 2 5 3 18 2" xfId="37528" xr:uid="{00000000-0005-0000-0000-000001980000}"/>
    <cellStyle name="Normal 2 4 2 2 5 3 19" xfId="37529" xr:uid="{00000000-0005-0000-0000-000002980000}"/>
    <cellStyle name="Normal 2 4 2 2 5 3 19 2" xfId="37530" xr:uid="{00000000-0005-0000-0000-000003980000}"/>
    <cellStyle name="Normal 2 4 2 2 5 3 2" xfId="37531" xr:uid="{00000000-0005-0000-0000-000004980000}"/>
    <cellStyle name="Normal 2 4 2 2 5 3 2 2" xfId="37532" xr:uid="{00000000-0005-0000-0000-000005980000}"/>
    <cellStyle name="Normal 2 4 2 2 5 3 20" xfId="37533" xr:uid="{00000000-0005-0000-0000-000006980000}"/>
    <cellStyle name="Normal 2 4 2 2 5 3 20 2" xfId="37534" xr:uid="{00000000-0005-0000-0000-000007980000}"/>
    <cellStyle name="Normal 2 4 2 2 5 3 21" xfId="37535" xr:uid="{00000000-0005-0000-0000-000008980000}"/>
    <cellStyle name="Normal 2 4 2 2 5 3 21 2" xfId="37536" xr:uid="{00000000-0005-0000-0000-000009980000}"/>
    <cellStyle name="Normal 2 4 2 2 5 3 22" xfId="37537" xr:uid="{00000000-0005-0000-0000-00000A980000}"/>
    <cellStyle name="Normal 2 4 2 2 5 3 3" xfId="37538" xr:uid="{00000000-0005-0000-0000-00000B980000}"/>
    <cellStyle name="Normal 2 4 2 2 5 3 3 2" xfId="37539" xr:uid="{00000000-0005-0000-0000-00000C980000}"/>
    <cellStyle name="Normal 2 4 2 2 5 3 4" xfId="37540" xr:uid="{00000000-0005-0000-0000-00000D980000}"/>
    <cellStyle name="Normal 2 4 2 2 5 3 4 2" xfId="37541" xr:uid="{00000000-0005-0000-0000-00000E980000}"/>
    <cellStyle name="Normal 2 4 2 2 5 3 5" xfId="37542" xr:uid="{00000000-0005-0000-0000-00000F980000}"/>
    <cellStyle name="Normal 2 4 2 2 5 3 5 2" xfId="37543" xr:uid="{00000000-0005-0000-0000-000010980000}"/>
    <cellStyle name="Normal 2 4 2 2 5 3 6" xfId="37544" xr:uid="{00000000-0005-0000-0000-000011980000}"/>
    <cellStyle name="Normal 2 4 2 2 5 3 6 2" xfId="37545" xr:uid="{00000000-0005-0000-0000-000012980000}"/>
    <cellStyle name="Normal 2 4 2 2 5 3 7" xfId="37546" xr:uid="{00000000-0005-0000-0000-000013980000}"/>
    <cellStyle name="Normal 2 4 2 2 5 3 7 2" xfId="37547" xr:uid="{00000000-0005-0000-0000-000014980000}"/>
    <cellStyle name="Normal 2 4 2 2 5 3 8" xfId="37548" xr:uid="{00000000-0005-0000-0000-000015980000}"/>
    <cellStyle name="Normal 2 4 2 2 5 3 8 2" xfId="37549" xr:uid="{00000000-0005-0000-0000-000016980000}"/>
    <cellStyle name="Normal 2 4 2 2 5 3 9" xfId="37550" xr:uid="{00000000-0005-0000-0000-000017980000}"/>
    <cellStyle name="Normal 2 4 2 2 5 3 9 2" xfId="37551" xr:uid="{00000000-0005-0000-0000-000018980000}"/>
    <cellStyle name="Normal 2 4 2 2 5 4" xfId="37552" xr:uid="{00000000-0005-0000-0000-000019980000}"/>
    <cellStyle name="Normal 2 4 2 2 5 4 2" xfId="37553" xr:uid="{00000000-0005-0000-0000-00001A980000}"/>
    <cellStyle name="Normal 2 4 2 2 5 5" xfId="37554" xr:uid="{00000000-0005-0000-0000-00001B980000}"/>
    <cellStyle name="Normal 2 4 2 2 5 5 2" xfId="37555" xr:uid="{00000000-0005-0000-0000-00001C980000}"/>
    <cellStyle name="Normal 2 4 2 2 5 6" xfId="37556" xr:uid="{00000000-0005-0000-0000-00001D980000}"/>
    <cellStyle name="Normal 2 4 2 2 5 6 2" xfId="37557" xr:uid="{00000000-0005-0000-0000-00001E980000}"/>
    <cellStyle name="Normal 2 4 2 2 5 7" xfId="37558" xr:uid="{00000000-0005-0000-0000-00001F980000}"/>
    <cellStyle name="Normal 2 4 2 2 5 7 2" xfId="37559" xr:uid="{00000000-0005-0000-0000-000020980000}"/>
    <cellStyle name="Normal 2 4 2 2 5 8" xfId="37560" xr:uid="{00000000-0005-0000-0000-000021980000}"/>
    <cellStyle name="Normal 2 4 2 2 5 8 2" xfId="37561" xr:uid="{00000000-0005-0000-0000-000022980000}"/>
    <cellStyle name="Normal 2 4 2 2 5 9" xfId="37562" xr:uid="{00000000-0005-0000-0000-000023980000}"/>
    <cellStyle name="Normal 2 4 2 2 5 9 2" xfId="37563" xr:uid="{00000000-0005-0000-0000-000024980000}"/>
    <cellStyle name="Normal 2 4 2 2 6" xfId="37564" xr:uid="{00000000-0005-0000-0000-000025980000}"/>
    <cellStyle name="Normal 2 4 2 2 6 10" xfId="37565" xr:uid="{00000000-0005-0000-0000-000026980000}"/>
    <cellStyle name="Normal 2 4 2 2 6 10 2" xfId="37566" xr:uid="{00000000-0005-0000-0000-000027980000}"/>
    <cellStyle name="Normal 2 4 2 2 6 11" xfId="37567" xr:uid="{00000000-0005-0000-0000-000028980000}"/>
    <cellStyle name="Normal 2 4 2 2 6 11 2" xfId="37568" xr:uid="{00000000-0005-0000-0000-000029980000}"/>
    <cellStyle name="Normal 2 4 2 2 6 12" xfId="37569" xr:uid="{00000000-0005-0000-0000-00002A980000}"/>
    <cellStyle name="Normal 2 4 2 2 6 12 2" xfId="37570" xr:uid="{00000000-0005-0000-0000-00002B980000}"/>
    <cellStyle name="Normal 2 4 2 2 6 13" xfId="37571" xr:uid="{00000000-0005-0000-0000-00002C980000}"/>
    <cellStyle name="Normal 2 4 2 2 6 13 2" xfId="37572" xr:uid="{00000000-0005-0000-0000-00002D980000}"/>
    <cellStyle name="Normal 2 4 2 2 6 14" xfId="37573" xr:uid="{00000000-0005-0000-0000-00002E980000}"/>
    <cellStyle name="Normal 2 4 2 2 6 14 2" xfId="37574" xr:uid="{00000000-0005-0000-0000-00002F980000}"/>
    <cellStyle name="Normal 2 4 2 2 6 15" xfId="37575" xr:uid="{00000000-0005-0000-0000-000030980000}"/>
    <cellStyle name="Normal 2 4 2 2 6 15 2" xfId="37576" xr:uid="{00000000-0005-0000-0000-000031980000}"/>
    <cellStyle name="Normal 2 4 2 2 6 16" xfId="37577" xr:uid="{00000000-0005-0000-0000-000032980000}"/>
    <cellStyle name="Normal 2 4 2 2 6 16 2" xfId="37578" xr:uid="{00000000-0005-0000-0000-000033980000}"/>
    <cellStyle name="Normal 2 4 2 2 6 17" xfId="37579" xr:uid="{00000000-0005-0000-0000-000034980000}"/>
    <cellStyle name="Normal 2 4 2 2 6 17 2" xfId="37580" xr:uid="{00000000-0005-0000-0000-000035980000}"/>
    <cellStyle name="Normal 2 4 2 2 6 18" xfId="37581" xr:uid="{00000000-0005-0000-0000-000036980000}"/>
    <cellStyle name="Normal 2 4 2 2 6 18 2" xfId="37582" xr:uid="{00000000-0005-0000-0000-000037980000}"/>
    <cellStyle name="Normal 2 4 2 2 6 19" xfId="37583" xr:uid="{00000000-0005-0000-0000-000038980000}"/>
    <cellStyle name="Normal 2 4 2 2 6 19 2" xfId="37584" xr:uid="{00000000-0005-0000-0000-000039980000}"/>
    <cellStyle name="Normal 2 4 2 2 6 2" xfId="37585" xr:uid="{00000000-0005-0000-0000-00003A980000}"/>
    <cellStyle name="Normal 2 4 2 2 6 2 2" xfId="37586" xr:uid="{00000000-0005-0000-0000-00003B980000}"/>
    <cellStyle name="Normal 2 4 2 2 6 20" xfId="37587" xr:uid="{00000000-0005-0000-0000-00003C980000}"/>
    <cellStyle name="Normal 2 4 2 2 6 20 2" xfId="37588" xr:uid="{00000000-0005-0000-0000-00003D980000}"/>
    <cellStyle name="Normal 2 4 2 2 6 21" xfId="37589" xr:uid="{00000000-0005-0000-0000-00003E980000}"/>
    <cellStyle name="Normal 2 4 2 2 6 21 2" xfId="37590" xr:uid="{00000000-0005-0000-0000-00003F980000}"/>
    <cellStyle name="Normal 2 4 2 2 6 22" xfId="37591" xr:uid="{00000000-0005-0000-0000-000040980000}"/>
    <cellStyle name="Normal 2 4 2 2 6 3" xfId="37592" xr:uid="{00000000-0005-0000-0000-000041980000}"/>
    <cellStyle name="Normal 2 4 2 2 6 3 2" xfId="37593" xr:uid="{00000000-0005-0000-0000-000042980000}"/>
    <cellStyle name="Normal 2 4 2 2 6 4" xfId="37594" xr:uid="{00000000-0005-0000-0000-000043980000}"/>
    <cellStyle name="Normal 2 4 2 2 6 4 2" xfId="37595" xr:uid="{00000000-0005-0000-0000-000044980000}"/>
    <cellStyle name="Normal 2 4 2 2 6 5" xfId="37596" xr:uid="{00000000-0005-0000-0000-000045980000}"/>
    <cellStyle name="Normal 2 4 2 2 6 5 2" xfId="37597" xr:uid="{00000000-0005-0000-0000-000046980000}"/>
    <cellStyle name="Normal 2 4 2 2 6 6" xfId="37598" xr:uid="{00000000-0005-0000-0000-000047980000}"/>
    <cellStyle name="Normal 2 4 2 2 6 6 2" xfId="37599" xr:uid="{00000000-0005-0000-0000-000048980000}"/>
    <cellStyle name="Normal 2 4 2 2 6 7" xfId="37600" xr:uid="{00000000-0005-0000-0000-000049980000}"/>
    <cellStyle name="Normal 2 4 2 2 6 7 2" xfId="37601" xr:uid="{00000000-0005-0000-0000-00004A980000}"/>
    <cellStyle name="Normal 2 4 2 2 6 8" xfId="37602" xr:uid="{00000000-0005-0000-0000-00004B980000}"/>
    <cellStyle name="Normal 2 4 2 2 6 8 2" xfId="37603" xr:uid="{00000000-0005-0000-0000-00004C980000}"/>
    <cellStyle name="Normal 2 4 2 2 6 9" xfId="37604" xr:uid="{00000000-0005-0000-0000-00004D980000}"/>
    <cellStyle name="Normal 2 4 2 2 6 9 2" xfId="37605" xr:uid="{00000000-0005-0000-0000-00004E980000}"/>
    <cellStyle name="Normal 2 4 2 2 7" xfId="37606" xr:uid="{00000000-0005-0000-0000-00004F980000}"/>
    <cellStyle name="Normal 2 4 2 2 7 10" xfId="37607" xr:uid="{00000000-0005-0000-0000-000050980000}"/>
    <cellStyle name="Normal 2 4 2 2 7 10 2" xfId="37608" xr:uid="{00000000-0005-0000-0000-000051980000}"/>
    <cellStyle name="Normal 2 4 2 2 7 11" xfId="37609" xr:uid="{00000000-0005-0000-0000-000052980000}"/>
    <cellStyle name="Normal 2 4 2 2 7 11 2" xfId="37610" xr:uid="{00000000-0005-0000-0000-000053980000}"/>
    <cellStyle name="Normal 2 4 2 2 7 12" xfId="37611" xr:uid="{00000000-0005-0000-0000-000054980000}"/>
    <cellStyle name="Normal 2 4 2 2 7 12 2" xfId="37612" xr:uid="{00000000-0005-0000-0000-000055980000}"/>
    <cellStyle name="Normal 2 4 2 2 7 13" xfId="37613" xr:uid="{00000000-0005-0000-0000-000056980000}"/>
    <cellStyle name="Normal 2 4 2 2 7 13 2" xfId="37614" xr:uid="{00000000-0005-0000-0000-000057980000}"/>
    <cellStyle name="Normal 2 4 2 2 7 14" xfId="37615" xr:uid="{00000000-0005-0000-0000-000058980000}"/>
    <cellStyle name="Normal 2 4 2 2 7 14 2" xfId="37616" xr:uid="{00000000-0005-0000-0000-000059980000}"/>
    <cellStyle name="Normal 2 4 2 2 7 15" xfId="37617" xr:uid="{00000000-0005-0000-0000-00005A980000}"/>
    <cellStyle name="Normal 2 4 2 2 7 15 2" xfId="37618" xr:uid="{00000000-0005-0000-0000-00005B980000}"/>
    <cellStyle name="Normal 2 4 2 2 7 16" xfId="37619" xr:uid="{00000000-0005-0000-0000-00005C980000}"/>
    <cellStyle name="Normal 2 4 2 2 7 16 2" xfId="37620" xr:uid="{00000000-0005-0000-0000-00005D980000}"/>
    <cellStyle name="Normal 2 4 2 2 7 17" xfId="37621" xr:uid="{00000000-0005-0000-0000-00005E980000}"/>
    <cellStyle name="Normal 2 4 2 2 7 17 2" xfId="37622" xr:uid="{00000000-0005-0000-0000-00005F980000}"/>
    <cellStyle name="Normal 2 4 2 2 7 18" xfId="37623" xr:uid="{00000000-0005-0000-0000-000060980000}"/>
    <cellStyle name="Normal 2 4 2 2 7 18 2" xfId="37624" xr:uid="{00000000-0005-0000-0000-000061980000}"/>
    <cellStyle name="Normal 2 4 2 2 7 19" xfId="37625" xr:uid="{00000000-0005-0000-0000-000062980000}"/>
    <cellStyle name="Normal 2 4 2 2 7 19 2" xfId="37626" xr:uid="{00000000-0005-0000-0000-000063980000}"/>
    <cellStyle name="Normal 2 4 2 2 7 2" xfId="37627" xr:uid="{00000000-0005-0000-0000-000064980000}"/>
    <cellStyle name="Normal 2 4 2 2 7 2 2" xfId="37628" xr:uid="{00000000-0005-0000-0000-000065980000}"/>
    <cellStyle name="Normal 2 4 2 2 7 20" xfId="37629" xr:uid="{00000000-0005-0000-0000-000066980000}"/>
    <cellStyle name="Normal 2 4 2 2 7 20 2" xfId="37630" xr:uid="{00000000-0005-0000-0000-000067980000}"/>
    <cellStyle name="Normal 2 4 2 2 7 21" xfId="37631" xr:uid="{00000000-0005-0000-0000-000068980000}"/>
    <cellStyle name="Normal 2 4 2 2 7 21 2" xfId="37632" xr:uid="{00000000-0005-0000-0000-000069980000}"/>
    <cellStyle name="Normal 2 4 2 2 7 22" xfId="37633" xr:uid="{00000000-0005-0000-0000-00006A980000}"/>
    <cellStyle name="Normal 2 4 2 2 7 3" xfId="37634" xr:uid="{00000000-0005-0000-0000-00006B980000}"/>
    <cellStyle name="Normal 2 4 2 2 7 3 2" xfId="37635" xr:uid="{00000000-0005-0000-0000-00006C980000}"/>
    <cellStyle name="Normal 2 4 2 2 7 4" xfId="37636" xr:uid="{00000000-0005-0000-0000-00006D980000}"/>
    <cellStyle name="Normal 2 4 2 2 7 4 2" xfId="37637" xr:uid="{00000000-0005-0000-0000-00006E980000}"/>
    <cellStyle name="Normal 2 4 2 2 7 5" xfId="37638" xr:uid="{00000000-0005-0000-0000-00006F980000}"/>
    <cellStyle name="Normal 2 4 2 2 7 5 2" xfId="37639" xr:uid="{00000000-0005-0000-0000-000070980000}"/>
    <cellStyle name="Normal 2 4 2 2 7 6" xfId="37640" xr:uid="{00000000-0005-0000-0000-000071980000}"/>
    <cellStyle name="Normal 2 4 2 2 7 6 2" xfId="37641" xr:uid="{00000000-0005-0000-0000-000072980000}"/>
    <cellStyle name="Normal 2 4 2 2 7 7" xfId="37642" xr:uid="{00000000-0005-0000-0000-000073980000}"/>
    <cellStyle name="Normal 2 4 2 2 7 7 2" xfId="37643" xr:uid="{00000000-0005-0000-0000-000074980000}"/>
    <cellStyle name="Normal 2 4 2 2 7 8" xfId="37644" xr:uid="{00000000-0005-0000-0000-000075980000}"/>
    <cellStyle name="Normal 2 4 2 2 7 8 2" xfId="37645" xr:uid="{00000000-0005-0000-0000-000076980000}"/>
    <cellStyle name="Normal 2 4 2 2 7 9" xfId="37646" xr:uid="{00000000-0005-0000-0000-000077980000}"/>
    <cellStyle name="Normal 2 4 2 2 7 9 2" xfId="37647" xr:uid="{00000000-0005-0000-0000-000078980000}"/>
    <cellStyle name="Normal 2 4 2 2 8" xfId="37648" xr:uid="{00000000-0005-0000-0000-000079980000}"/>
    <cellStyle name="Normal 2 4 2 2 8 2" xfId="37649" xr:uid="{00000000-0005-0000-0000-00007A980000}"/>
    <cellStyle name="Normal 2 4 2 2 9" xfId="37650" xr:uid="{00000000-0005-0000-0000-00007B980000}"/>
    <cellStyle name="Normal 2 4 2 2 9 2" xfId="37651" xr:uid="{00000000-0005-0000-0000-00007C980000}"/>
    <cellStyle name="Normal 2 4 2 20" xfId="37652" xr:uid="{00000000-0005-0000-0000-00007D980000}"/>
    <cellStyle name="Normal 2 4 2 20 2" xfId="37653" xr:uid="{00000000-0005-0000-0000-00007E980000}"/>
    <cellStyle name="Normal 2 4 2 21" xfId="37654" xr:uid="{00000000-0005-0000-0000-00007F980000}"/>
    <cellStyle name="Normal 2 4 2 21 2" xfId="37655" xr:uid="{00000000-0005-0000-0000-000080980000}"/>
    <cellStyle name="Normal 2 4 2 22" xfId="37656" xr:uid="{00000000-0005-0000-0000-000081980000}"/>
    <cellStyle name="Normal 2 4 2 22 2" xfId="37657" xr:uid="{00000000-0005-0000-0000-000082980000}"/>
    <cellStyle name="Normal 2 4 2 23" xfId="37658" xr:uid="{00000000-0005-0000-0000-000083980000}"/>
    <cellStyle name="Normal 2 4 2 23 2" xfId="37659" xr:uid="{00000000-0005-0000-0000-000084980000}"/>
    <cellStyle name="Normal 2 4 2 24" xfId="37660" xr:uid="{00000000-0005-0000-0000-000085980000}"/>
    <cellStyle name="Normal 2 4 2 24 2" xfId="37661" xr:uid="{00000000-0005-0000-0000-000086980000}"/>
    <cellStyle name="Normal 2 4 2 25" xfId="37662" xr:uid="{00000000-0005-0000-0000-000087980000}"/>
    <cellStyle name="Normal 2 4 2 25 2" xfId="37663" xr:uid="{00000000-0005-0000-0000-000088980000}"/>
    <cellStyle name="Normal 2 4 2 26" xfId="37664" xr:uid="{00000000-0005-0000-0000-000089980000}"/>
    <cellStyle name="Normal 2 4 2 26 2" xfId="37665" xr:uid="{00000000-0005-0000-0000-00008A980000}"/>
    <cellStyle name="Normal 2 4 2 27" xfId="37666" xr:uid="{00000000-0005-0000-0000-00008B980000}"/>
    <cellStyle name="Normal 2 4 2 27 2" xfId="37667" xr:uid="{00000000-0005-0000-0000-00008C980000}"/>
    <cellStyle name="Normal 2 4 2 28" xfId="37668" xr:uid="{00000000-0005-0000-0000-00008D980000}"/>
    <cellStyle name="Normal 2 4 2 28 2" xfId="37669" xr:uid="{00000000-0005-0000-0000-00008E980000}"/>
    <cellStyle name="Normal 2 4 2 29" xfId="37670" xr:uid="{00000000-0005-0000-0000-00008F980000}"/>
    <cellStyle name="Normal 2 4 2 29 2" xfId="37671" xr:uid="{00000000-0005-0000-0000-000090980000}"/>
    <cellStyle name="Normal 2 4 2 3" xfId="37672" xr:uid="{00000000-0005-0000-0000-000091980000}"/>
    <cellStyle name="Normal 2 4 2 3 10" xfId="37673" xr:uid="{00000000-0005-0000-0000-000092980000}"/>
    <cellStyle name="Normal 2 4 2 3 10 2" xfId="37674" xr:uid="{00000000-0005-0000-0000-000093980000}"/>
    <cellStyle name="Normal 2 4 2 3 11" xfId="37675" xr:uid="{00000000-0005-0000-0000-000094980000}"/>
    <cellStyle name="Normal 2 4 2 3 11 2" xfId="37676" xr:uid="{00000000-0005-0000-0000-000095980000}"/>
    <cellStyle name="Normal 2 4 2 3 12" xfId="37677" xr:uid="{00000000-0005-0000-0000-000096980000}"/>
    <cellStyle name="Normal 2 4 2 3 12 2" xfId="37678" xr:uid="{00000000-0005-0000-0000-000097980000}"/>
    <cellStyle name="Normal 2 4 2 3 13" xfId="37679" xr:uid="{00000000-0005-0000-0000-000098980000}"/>
    <cellStyle name="Normal 2 4 2 3 13 2" xfId="37680" xr:uid="{00000000-0005-0000-0000-000099980000}"/>
    <cellStyle name="Normal 2 4 2 3 14" xfId="37681" xr:uid="{00000000-0005-0000-0000-00009A980000}"/>
    <cellStyle name="Normal 2 4 2 3 14 2" xfId="37682" xr:uid="{00000000-0005-0000-0000-00009B980000}"/>
    <cellStyle name="Normal 2 4 2 3 15" xfId="37683" xr:uid="{00000000-0005-0000-0000-00009C980000}"/>
    <cellStyle name="Normal 2 4 2 3 15 2" xfId="37684" xr:uid="{00000000-0005-0000-0000-00009D980000}"/>
    <cellStyle name="Normal 2 4 2 3 16" xfId="37685" xr:uid="{00000000-0005-0000-0000-00009E980000}"/>
    <cellStyle name="Normal 2 4 2 3 16 2" xfId="37686" xr:uid="{00000000-0005-0000-0000-00009F980000}"/>
    <cellStyle name="Normal 2 4 2 3 17" xfId="37687" xr:uid="{00000000-0005-0000-0000-0000A0980000}"/>
    <cellStyle name="Normal 2 4 2 3 17 2" xfId="37688" xr:uid="{00000000-0005-0000-0000-0000A1980000}"/>
    <cellStyle name="Normal 2 4 2 3 18" xfId="37689" xr:uid="{00000000-0005-0000-0000-0000A2980000}"/>
    <cellStyle name="Normal 2 4 2 3 18 2" xfId="37690" xr:uid="{00000000-0005-0000-0000-0000A3980000}"/>
    <cellStyle name="Normal 2 4 2 3 19" xfId="37691" xr:uid="{00000000-0005-0000-0000-0000A4980000}"/>
    <cellStyle name="Normal 2 4 2 3 19 2" xfId="37692" xr:uid="{00000000-0005-0000-0000-0000A5980000}"/>
    <cellStyle name="Normal 2 4 2 3 2" xfId="37693" xr:uid="{00000000-0005-0000-0000-0000A6980000}"/>
    <cellStyle name="Normal 2 4 2 3 2 10" xfId="37694" xr:uid="{00000000-0005-0000-0000-0000A7980000}"/>
    <cellStyle name="Normal 2 4 2 3 2 10 2" xfId="37695" xr:uid="{00000000-0005-0000-0000-0000A8980000}"/>
    <cellStyle name="Normal 2 4 2 3 2 11" xfId="37696" xr:uid="{00000000-0005-0000-0000-0000A9980000}"/>
    <cellStyle name="Normal 2 4 2 3 2 11 2" xfId="37697" xr:uid="{00000000-0005-0000-0000-0000AA980000}"/>
    <cellStyle name="Normal 2 4 2 3 2 12" xfId="37698" xr:uid="{00000000-0005-0000-0000-0000AB980000}"/>
    <cellStyle name="Normal 2 4 2 3 2 12 2" xfId="37699" xr:uid="{00000000-0005-0000-0000-0000AC980000}"/>
    <cellStyle name="Normal 2 4 2 3 2 13" xfId="37700" xr:uid="{00000000-0005-0000-0000-0000AD980000}"/>
    <cellStyle name="Normal 2 4 2 3 2 13 2" xfId="37701" xr:uid="{00000000-0005-0000-0000-0000AE980000}"/>
    <cellStyle name="Normal 2 4 2 3 2 14" xfId="37702" xr:uid="{00000000-0005-0000-0000-0000AF980000}"/>
    <cellStyle name="Normal 2 4 2 3 2 14 2" xfId="37703" xr:uid="{00000000-0005-0000-0000-0000B0980000}"/>
    <cellStyle name="Normal 2 4 2 3 2 15" xfId="37704" xr:uid="{00000000-0005-0000-0000-0000B1980000}"/>
    <cellStyle name="Normal 2 4 2 3 2 15 2" xfId="37705" xr:uid="{00000000-0005-0000-0000-0000B2980000}"/>
    <cellStyle name="Normal 2 4 2 3 2 16" xfId="37706" xr:uid="{00000000-0005-0000-0000-0000B3980000}"/>
    <cellStyle name="Normal 2 4 2 3 2 16 2" xfId="37707" xr:uid="{00000000-0005-0000-0000-0000B4980000}"/>
    <cellStyle name="Normal 2 4 2 3 2 17" xfId="37708" xr:uid="{00000000-0005-0000-0000-0000B5980000}"/>
    <cellStyle name="Normal 2 4 2 3 2 17 2" xfId="37709" xr:uid="{00000000-0005-0000-0000-0000B6980000}"/>
    <cellStyle name="Normal 2 4 2 3 2 18" xfId="37710" xr:uid="{00000000-0005-0000-0000-0000B7980000}"/>
    <cellStyle name="Normal 2 4 2 3 2 18 2" xfId="37711" xr:uid="{00000000-0005-0000-0000-0000B8980000}"/>
    <cellStyle name="Normal 2 4 2 3 2 19" xfId="37712" xr:uid="{00000000-0005-0000-0000-0000B9980000}"/>
    <cellStyle name="Normal 2 4 2 3 2 19 2" xfId="37713" xr:uid="{00000000-0005-0000-0000-0000BA980000}"/>
    <cellStyle name="Normal 2 4 2 3 2 2" xfId="37714" xr:uid="{00000000-0005-0000-0000-0000BB980000}"/>
    <cellStyle name="Normal 2 4 2 3 2 2 10" xfId="37715" xr:uid="{00000000-0005-0000-0000-0000BC980000}"/>
    <cellStyle name="Normal 2 4 2 3 2 2 10 2" xfId="37716" xr:uid="{00000000-0005-0000-0000-0000BD980000}"/>
    <cellStyle name="Normal 2 4 2 3 2 2 11" xfId="37717" xr:uid="{00000000-0005-0000-0000-0000BE980000}"/>
    <cellStyle name="Normal 2 4 2 3 2 2 11 2" xfId="37718" xr:uid="{00000000-0005-0000-0000-0000BF980000}"/>
    <cellStyle name="Normal 2 4 2 3 2 2 12" xfId="37719" xr:uid="{00000000-0005-0000-0000-0000C0980000}"/>
    <cellStyle name="Normal 2 4 2 3 2 2 12 2" xfId="37720" xr:uid="{00000000-0005-0000-0000-0000C1980000}"/>
    <cellStyle name="Normal 2 4 2 3 2 2 13" xfId="37721" xr:uid="{00000000-0005-0000-0000-0000C2980000}"/>
    <cellStyle name="Normal 2 4 2 3 2 2 13 2" xfId="37722" xr:uid="{00000000-0005-0000-0000-0000C3980000}"/>
    <cellStyle name="Normal 2 4 2 3 2 2 14" xfId="37723" xr:uid="{00000000-0005-0000-0000-0000C4980000}"/>
    <cellStyle name="Normal 2 4 2 3 2 2 14 2" xfId="37724" xr:uid="{00000000-0005-0000-0000-0000C5980000}"/>
    <cellStyle name="Normal 2 4 2 3 2 2 15" xfId="37725" xr:uid="{00000000-0005-0000-0000-0000C6980000}"/>
    <cellStyle name="Normal 2 4 2 3 2 2 15 2" xfId="37726" xr:uid="{00000000-0005-0000-0000-0000C7980000}"/>
    <cellStyle name="Normal 2 4 2 3 2 2 16" xfId="37727" xr:uid="{00000000-0005-0000-0000-0000C8980000}"/>
    <cellStyle name="Normal 2 4 2 3 2 2 16 2" xfId="37728" xr:uid="{00000000-0005-0000-0000-0000C9980000}"/>
    <cellStyle name="Normal 2 4 2 3 2 2 17" xfId="37729" xr:uid="{00000000-0005-0000-0000-0000CA980000}"/>
    <cellStyle name="Normal 2 4 2 3 2 2 17 2" xfId="37730" xr:uid="{00000000-0005-0000-0000-0000CB980000}"/>
    <cellStyle name="Normal 2 4 2 3 2 2 18" xfId="37731" xr:uid="{00000000-0005-0000-0000-0000CC980000}"/>
    <cellStyle name="Normal 2 4 2 3 2 2 18 2" xfId="37732" xr:uid="{00000000-0005-0000-0000-0000CD980000}"/>
    <cellStyle name="Normal 2 4 2 3 2 2 19" xfId="37733" xr:uid="{00000000-0005-0000-0000-0000CE980000}"/>
    <cellStyle name="Normal 2 4 2 3 2 2 19 2" xfId="37734" xr:uid="{00000000-0005-0000-0000-0000CF980000}"/>
    <cellStyle name="Normal 2 4 2 3 2 2 2" xfId="37735" xr:uid="{00000000-0005-0000-0000-0000D0980000}"/>
    <cellStyle name="Normal 2 4 2 3 2 2 2 2" xfId="37736" xr:uid="{00000000-0005-0000-0000-0000D1980000}"/>
    <cellStyle name="Normal 2 4 2 3 2 2 20" xfId="37737" xr:uid="{00000000-0005-0000-0000-0000D2980000}"/>
    <cellStyle name="Normal 2 4 2 3 2 2 20 2" xfId="37738" xr:uid="{00000000-0005-0000-0000-0000D3980000}"/>
    <cellStyle name="Normal 2 4 2 3 2 2 21" xfId="37739" xr:uid="{00000000-0005-0000-0000-0000D4980000}"/>
    <cellStyle name="Normal 2 4 2 3 2 2 21 2" xfId="37740" xr:uid="{00000000-0005-0000-0000-0000D5980000}"/>
    <cellStyle name="Normal 2 4 2 3 2 2 22" xfId="37741" xr:uid="{00000000-0005-0000-0000-0000D6980000}"/>
    <cellStyle name="Normal 2 4 2 3 2 2 3" xfId="37742" xr:uid="{00000000-0005-0000-0000-0000D7980000}"/>
    <cellStyle name="Normal 2 4 2 3 2 2 3 2" xfId="37743" xr:uid="{00000000-0005-0000-0000-0000D8980000}"/>
    <cellStyle name="Normal 2 4 2 3 2 2 4" xfId="37744" xr:uid="{00000000-0005-0000-0000-0000D9980000}"/>
    <cellStyle name="Normal 2 4 2 3 2 2 4 2" xfId="37745" xr:uid="{00000000-0005-0000-0000-0000DA980000}"/>
    <cellStyle name="Normal 2 4 2 3 2 2 5" xfId="37746" xr:uid="{00000000-0005-0000-0000-0000DB980000}"/>
    <cellStyle name="Normal 2 4 2 3 2 2 5 2" xfId="37747" xr:uid="{00000000-0005-0000-0000-0000DC980000}"/>
    <cellStyle name="Normal 2 4 2 3 2 2 6" xfId="37748" xr:uid="{00000000-0005-0000-0000-0000DD980000}"/>
    <cellStyle name="Normal 2 4 2 3 2 2 6 2" xfId="37749" xr:uid="{00000000-0005-0000-0000-0000DE980000}"/>
    <cellStyle name="Normal 2 4 2 3 2 2 7" xfId="37750" xr:uid="{00000000-0005-0000-0000-0000DF980000}"/>
    <cellStyle name="Normal 2 4 2 3 2 2 7 2" xfId="37751" xr:uid="{00000000-0005-0000-0000-0000E0980000}"/>
    <cellStyle name="Normal 2 4 2 3 2 2 8" xfId="37752" xr:uid="{00000000-0005-0000-0000-0000E1980000}"/>
    <cellStyle name="Normal 2 4 2 3 2 2 8 2" xfId="37753" xr:uid="{00000000-0005-0000-0000-0000E2980000}"/>
    <cellStyle name="Normal 2 4 2 3 2 2 9" xfId="37754" xr:uid="{00000000-0005-0000-0000-0000E3980000}"/>
    <cellStyle name="Normal 2 4 2 3 2 2 9 2" xfId="37755" xr:uid="{00000000-0005-0000-0000-0000E4980000}"/>
    <cellStyle name="Normal 2 4 2 3 2 20" xfId="37756" xr:uid="{00000000-0005-0000-0000-0000E5980000}"/>
    <cellStyle name="Normal 2 4 2 3 2 20 2" xfId="37757" xr:uid="{00000000-0005-0000-0000-0000E6980000}"/>
    <cellStyle name="Normal 2 4 2 3 2 21" xfId="37758" xr:uid="{00000000-0005-0000-0000-0000E7980000}"/>
    <cellStyle name="Normal 2 4 2 3 2 21 2" xfId="37759" xr:uid="{00000000-0005-0000-0000-0000E8980000}"/>
    <cellStyle name="Normal 2 4 2 3 2 22" xfId="37760" xr:uid="{00000000-0005-0000-0000-0000E9980000}"/>
    <cellStyle name="Normal 2 4 2 3 2 22 2" xfId="37761" xr:uid="{00000000-0005-0000-0000-0000EA980000}"/>
    <cellStyle name="Normal 2 4 2 3 2 23" xfId="37762" xr:uid="{00000000-0005-0000-0000-0000EB980000}"/>
    <cellStyle name="Normal 2 4 2 3 2 23 2" xfId="37763" xr:uid="{00000000-0005-0000-0000-0000EC980000}"/>
    <cellStyle name="Normal 2 4 2 3 2 24" xfId="37764" xr:uid="{00000000-0005-0000-0000-0000ED980000}"/>
    <cellStyle name="Normal 2 4 2 3 2 3" xfId="37765" xr:uid="{00000000-0005-0000-0000-0000EE980000}"/>
    <cellStyle name="Normal 2 4 2 3 2 3 10" xfId="37766" xr:uid="{00000000-0005-0000-0000-0000EF980000}"/>
    <cellStyle name="Normal 2 4 2 3 2 3 10 2" xfId="37767" xr:uid="{00000000-0005-0000-0000-0000F0980000}"/>
    <cellStyle name="Normal 2 4 2 3 2 3 11" xfId="37768" xr:uid="{00000000-0005-0000-0000-0000F1980000}"/>
    <cellStyle name="Normal 2 4 2 3 2 3 11 2" xfId="37769" xr:uid="{00000000-0005-0000-0000-0000F2980000}"/>
    <cellStyle name="Normal 2 4 2 3 2 3 12" xfId="37770" xr:uid="{00000000-0005-0000-0000-0000F3980000}"/>
    <cellStyle name="Normal 2 4 2 3 2 3 12 2" xfId="37771" xr:uid="{00000000-0005-0000-0000-0000F4980000}"/>
    <cellStyle name="Normal 2 4 2 3 2 3 13" xfId="37772" xr:uid="{00000000-0005-0000-0000-0000F5980000}"/>
    <cellStyle name="Normal 2 4 2 3 2 3 13 2" xfId="37773" xr:uid="{00000000-0005-0000-0000-0000F6980000}"/>
    <cellStyle name="Normal 2 4 2 3 2 3 14" xfId="37774" xr:uid="{00000000-0005-0000-0000-0000F7980000}"/>
    <cellStyle name="Normal 2 4 2 3 2 3 14 2" xfId="37775" xr:uid="{00000000-0005-0000-0000-0000F8980000}"/>
    <cellStyle name="Normal 2 4 2 3 2 3 15" xfId="37776" xr:uid="{00000000-0005-0000-0000-0000F9980000}"/>
    <cellStyle name="Normal 2 4 2 3 2 3 15 2" xfId="37777" xr:uid="{00000000-0005-0000-0000-0000FA980000}"/>
    <cellStyle name="Normal 2 4 2 3 2 3 16" xfId="37778" xr:uid="{00000000-0005-0000-0000-0000FB980000}"/>
    <cellStyle name="Normal 2 4 2 3 2 3 16 2" xfId="37779" xr:uid="{00000000-0005-0000-0000-0000FC980000}"/>
    <cellStyle name="Normal 2 4 2 3 2 3 17" xfId="37780" xr:uid="{00000000-0005-0000-0000-0000FD980000}"/>
    <cellStyle name="Normal 2 4 2 3 2 3 17 2" xfId="37781" xr:uid="{00000000-0005-0000-0000-0000FE980000}"/>
    <cellStyle name="Normal 2 4 2 3 2 3 18" xfId="37782" xr:uid="{00000000-0005-0000-0000-0000FF980000}"/>
    <cellStyle name="Normal 2 4 2 3 2 3 18 2" xfId="37783" xr:uid="{00000000-0005-0000-0000-000000990000}"/>
    <cellStyle name="Normal 2 4 2 3 2 3 19" xfId="37784" xr:uid="{00000000-0005-0000-0000-000001990000}"/>
    <cellStyle name="Normal 2 4 2 3 2 3 19 2" xfId="37785" xr:uid="{00000000-0005-0000-0000-000002990000}"/>
    <cellStyle name="Normal 2 4 2 3 2 3 2" xfId="37786" xr:uid="{00000000-0005-0000-0000-000003990000}"/>
    <cellStyle name="Normal 2 4 2 3 2 3 2 2" xfId="37787" xr:uid="{00000000-0005-0000-0000-000004990000}"/>
    <cellStyle name="Normal 2 4 2 3 2 3 20" xfId="37788" xr:uid="{00000000-0005-0000-0000-000005990000}"/>
    <cellStyle name="Normal 2 4 2 3 2 3 20 2" xfId="37789" xr:uid="{00000000-0005-0000-0000-000006990000}"/>
    <cellStyle name="Normal 2 4 2 3 2 3 21" xfId="37790" xr:uid="{00000000-0005-0000-0000-000007990000}"/>
    <cellStyle name="Normal 2 4 2 3 2 3 21 2" xfId="37791" xr:uid="{00000000-0005-0000-0000-000008990000}"/>
    <cellStyle name="Normal 2 4 2 3 2 3 22" xfId="37792" xr:uid="{00000000-0005-0000-0000-000009990000}"/>
    <cellStyle name="Normal 2 4 2 3 2 3 3" xfId="37793" xr:uid="{00000000-0005-0000-0000-00000A990000}"/>
    <cellStyle name="Normal 2 4 2 3 2 3 3 2" xfId="37794" xr:uid="{00000000-0005-0000-0000-00000B990000}"/>
    <cellStyle name="Normal 2 4 2 3 2 3 4" xfId="37795" xr:uid="{00000000-0005-0000-0000-00000C990000}"/>
    <cellStyle name="Normal 2 4 2 3 2 3 4 2" xfId="37796" xr:uid="{00000000-0005-0000-0000-00000D990000}"/>
    <cellStyle name="Normal 2 4 2 3 2 3 5" xfId="37797" xr:uid="{00000000-0005-0000-0000-00000E990000}"/>
    <cellStyle name="Normal 2 4 2 3 2 3 5 2" xfId="37798" xr:uid="{00000000-0005-0000-0000-00000F990000}"/>
    <cellStyle name="Normal 2 4 2 3 2 3 6" xfId="37799" xr:uid="{00000000-0005-0000-0000-000010990000}"/>
    <cellStyle name="Normal 2 4 2 3 2 3 6 2" xfId="37800" xr:uid="{00000000-0005-0000-0000-000011990000}"/>
    <cellStyle name="Normal 2 4 2 3 2 3 7" xfId="37801" xr:uid="{00000000-0005-0000-0000-000012990000}"/>
    <cellStyle name="Normal 2 4 2 3 2 3 7 2" xfId="37802" xr:uid="{00000000-0005-0000-0000-000013990000}"/>
    <cellStyle name="Normal 2 4 2 3 2 3 8" xfId="37803" xr:uid="{00000000-0005-0000-0000-000014990000}"/>
    <cellStyle name="Normal 2 4 2 3 2 3 8 2" xfId="37804" xr:uid="{00000000-0005-0000-0000-000015990000}"/>
    <cellStyle name="Normal 2 4 2 3 2 3 9" xfId="37805" xr:uid="{00000000-0005-0000-0000-000016990000}"/>
    <cellStyle name="Normal 2 4 2 3 2 3 9 2" xfId="37806" xr:uid="{00000000-0005-0000-0000-000017990000}"/>
    <cellStyle name="Normal 2 4 2 3 2 4" xfId="37807" xr:uid="{00000000-0005-0000-0000-000018990000}"/>
    <cellStyle name="Normal 2 4 2 3 2 4 2" xfId="37808" xr:uid="{00000000-0005-0000-0000-000019990000}"/>
    <cellStyle name="Normal 2 4 2 3 2 5" xfId="37809" xr:uid="{00000000-0005-0000-0000-00001A990000}"/>
    <cellStyle name="Normal 2 4 2 3 2 5 2" xfId="37810" xr:uid="{00000000-0005-0000-0000-00001B990000}"/>
    <cellStyle name="Normal 2 4 2 3 2 6" xfId="37811" xr:uid="{00000000-0005-0000-0000-00001C990000}"/>
    <cellStyle name="Normal 2 4 2 3 2 6 2" xfId="37812" xr:uid="{00000000-0005-0000-0000-00001D990000}"/>
    <cellStyle name="Normal 2 4 2 3 2 7" xfId="37813" xr:uid="{00000000-0005-0000-0000-00001E990000}"/>
    <cellStyle name="Normal 2 4 2 3 2 7 2" xfId="37814" xr:uid="{00000000-0005-0000-0000-00001F990000}"/>
    <cellStyle name="Normal 2 4 2 3 2 8" xfId="37815" xr:uid="{00000000-0005-0000-0000-000020990000}"/>
    <cellStyle name="Normal 2 4 2 3 2 8 2" xfId="37816" xr:uid="{00000000-0005-0000-0000-000021990000}"/>
    <cellStyle name="Normal 2 4 2 3 2 9" xfId="37817" xr:uid="{00000000-0005-0000-0000-000022990000}"/>
    <cellStyle name="Normal 2 4 2 3 2 9 2" xfId="37818" xr:uid="{00000000-0005-0000-0000-000023990000}"/>
    <cellStyle name="Normal 2 4 2 3 20" xfId="37819" xr:uid="{00000000-0005-0000-0000-000024990000}"/>
    <cellStyle name="Normal 2 4 2 3 20 2" xfId="37820" xr:uid="{00000000-0005-0000-0000-000025990000}"/>
    <cellStyle name="Normal 2 4 2 3 21" xfId="37821" xr:uid="{00000000-0005-0000-0000-000026990000}"/>
    <cellStyle name="Normal 2 4 2 3 21 2" xfId="37822" xr:uid="{00000000-0005-0000-0000-000027990000}"/>
    <cellStyle name="Normal 2 4 2 3 22" xfId="37823" xr:uid="{00000000-0005-0000-0000-000028990000}"/>
    <cellStyle name="Normal 2 4 2 3 22 2" xfId="37824" xr:uid="{00000000-0005-0000-0000-000029990000}"/>
    <cellStyle name="Normal 2 4 2 3 23" xfId="37825" xr:uid="{00000000-0005-0000-0000-00002A990000}"/>
    <cellStyle name="Normal 2 4 2 3 23 2" xfId="37826" xr:uid="{00000000-0005-0000-0000-00002B990000}"/>
    <cellStyle name="Normal 2 4 2 3 24" xfId="37827" xr:uid="{00000000-0005-0000-0000-00002C990000}"/>
    <cellStyle name="Normal 2 4 2 3 24 2" xfId="37828" xr:uid="{00000000-0005-0000-0000-00002D990000}"/>
    <cellStyle name="Normal 2 4 2 3 25" xfId="37829" xr:uid="{00000000-0005-0000-0000-00002E990000}"/>
    <cellStyle name="Normal 2 4 2 3 25 2" xfId="37830" xr:uid="{00000000-0005-0000-0000-00002F990000}"/>
    <cellStyle name="Normal 2 4 2 3 26" xfId="37831" xr:uid="{00000000-0005-0000-0000-000030990000}"/>
    <cellStyle name="Normal 2 4 2 3 26 2" xfId="37832" xr:uid="{00000000-0005-0000-0000-000031990000}"/>
    <cellStyle name="Normal 2 4 2 3 27" xfId="37833" xr:uid="{00000000-0005-0000-0000-000032990000}"/>
    <cellStyle name="Normal 2 4 2 3 3" xfId="37834" xr:uid="{00000000-0005-0000-0000-000033990000}"/>
    <cellStyle name="Normal 2 4 2 3 3 10" xfId="37835" xr:uid="{00000000-0005-0000-0000-000034990000}"/>
    <cellStyle name="Normal 2 4 2 3 3 10 2" xfId="37836" xr:uid="{00000000-0005-0000-0000-000035990000}"/>
    <cellStyle name="Normal 2 4 2 3 3 11" xfId="37837" xr:uid="{00000000-0005-0000-0000-000036990000}"/>
    <cellStyle name="Normal 2 4 2 3 3 11 2" xfId="37838" xr:uid="{00000000-0005-0000-0000-000037990000}"/>
    <cellStyle name="Normal 2 4 2 3 3 12" xfId="37839" xr:uid="{00000000-0005-0000-0000-000038990000}"/>
    <cellStyle name="Normal 2 4 2 3 3 12 2" xfId="37840" xr:uid="{00000000-0005-0000-0000-000039990000}"/>
    <cellStyle name="Normal 2 4 2 3 3 13" xfId="37841" xr:uid="{00000000-0005-0000-0000-00003A990000}"/>
    <cellStyle name="Normal 2 4 2 3 3 13 2" xfId="37842" xr:uid="{00000000-0005-0000-0000-00003B990000}"/>
    <cellStyle name="Normal 2 4 2 3 3 14" xfId="37843" xr:uid="{00000000-0005-0000-0000-00003C990000}"/>
    <cellStyle name="Normal 2 4 2 3 3 14 2" xfId="37844" xr:uid="{00000000-0005-0000-0000-00003D990000}"/>
    <cellStyle name="Normal 2 4 2 3 3 15" xfId="37845" xr:uid="{00000000-0005-0000-0000-00003E990000}"/>
    <cellStyle name="Normal 2 4 2 3 3 15 2" xfId="37846" xr:uid="{00000000-0005-0000-0000-00003F990000}"/>
    <cellStyle name="Normal 2 4 2 3 3 16" xfId="37847" xr:uid="{00000000-0005-0000-0000-000040990000}"/>
    <cellStyle name="Normal 2 4 2 3 3 16 2" xfId="37848" xr:uid="{00000000-0005-0000-0000-000041990000}"/>
    <cellStyle name="Normal 2 4 2 3 3 17" xfId="37849" xr:uid="{00000000-0005-0000-0000-000042990000}"/>
    <cellStyle name="Normal 2 4 2 3 3 17 2" xfId="37850" xr:uid="{00000000-0005-0000-0000-000043990000}"/>
    <cellStyle name="Normal 2 4 2 3 3 18" xfId="37851" xr:uid="{00000000-0005-0000-0000-000044990000}"/>
    <cellStyle name="Normal 2 4 2 3 3 18 2" xfId="37852" xr:uid="{00000000-0005-0000-0000-000045990000}"/>
    <cellStyle name="Normal 2 4 2 3 3 19" xfId="37853" xr:uid="{00000000-0005-0000-0000-000046990000}"/>
    <cellStyle name="Normal 2 4 2 3 3 19 2" xfId="37854" xr:uid="{00000000-0005-0000-0000-000047990000}"/>
    <cellStyle name="Normal 2 4 2 3 3 2" xfId="37855" xr:uid="{00000000-0005-0000-0000-000048990000}"/>
    <cellStyle name="Normal 2 4 2 3 3 2 10" xfId="37856" xr:uid="{00000000-0005-0000-0000-000049990000}"/>
    <cellStyle name="Normal 2 4 2 3 3 2 10 2" xfId="37857" xr:uid="{00000000-0005-0000-0000-00004A990000}"/>
    <cellStyle name="Normal 2 4 2 3 3 2 11" xfId="37858" xr:uid="{00000000-0005-0000-0000-00004B990000}"/>
    <cellStyle name="Normal 2 4 2 3 3 2 11 2" xfId="37859" xr:uid="{00000000-0005-0000-0000-00004C990000}"/>
    <cellStyle name="Normal 2 4 2 3 3 2 12" xfId="37860" xr:uid="{00000000-0005-0000-0000-00004D990000}"/>
    <cellStyle name="Normal 2 4 2 3 3 2 12 2" xfId="37861" xr:uid="{00000000-0005-0000-0000-00004E990000}"/>
    <cellStyle name="Normal 2 4 2 3 3 2 13" xfId="37862" xr:uid="{00000000-0005-0000-0000-00004F990000}"/>
    <cellStyle name="Normal 2 4 2 3 3 2 13 2" xfId="37863" xr:uid="{00000000-0005-0000-0000-000050990000}"/>
    <cellStyle name="Normal 2 4 2 3 3 2 14" xfId="37864" xr:uid="{00000000-0005-0000-0000-000051990000}"/>
    <cellStyle name="Normal 2 4 2 3 3 2 14 2" xfId="37865" xr:uid="{00000000-0005-0000-0000-000052990000}"/>
    <cellStyle name="Normal 2 4 2 3 3 2 15" xfId="37866" xr:uid="{00000000-0005-0000-0000-000053990000}"/>
    <cellStyle name="Normal 2 4 2 3 3 2 15 2" xfId="37867" xr:uid="{00000000-0005-0000-0000-000054990000}"/>
    <cellStyle name="Normal 2 4 2 3 3 2 16" xfId="37868" xr:uid="{00000000-0005-0000-0000-000055990000}"/>
    <cellStyle name="Normal 2 4 2 3 3 2 16 2" xfId="37869" xr:uid="{00000000-0005-0000-0000-000056990000}"/>
    <cellStyle name="Normal 2 4 2 3 3 2 17" xfId="37870" xr:uid="{00000000-0005-0000-0000-000057990000}"/>
    <cellStyle name="Normal 2 4 2 3 3 2 17 2" xfId="37871" xr:uid="{00000000-0005-0000-0000-000058990000}"/>
    <cellStyle name="Normal 2 4 2 3 3 2 18" xfId="37872" xr:uid="{00000000-0005-0000-0000-000059990000}"/>
    <cellStyle name="Normal 2 4 2 3 3 2 18 2" xfId="37873" xr:uid="{00000000-0005-0000-0000-00005A990000}"/>
    <cellStyle name="Normal 2 4 2 3 3 2 19" xfId="37874" xr:uid="{00000000-0005-0000-0000-00005B990000}"/>
    <cellStyle name="Normal 2 4 2 3 3 2 19 2" xfId="37875" xr:uid="{00000000-0005-0000-0000-00005C990000}"/>
    <cellStyle name="Normal 2 4 2 3 3 2 2" xfId="37876" xr:uid="{00000000-0005-0000-0000-00005D990000}"/>
    <cellStyle name="Normal 2 4 2 3 3 2 2 2" xfId="37877" xr:uid="{00000000-0005-0000-0000-00005E990000}"/>
    <cellStyle name="Normal 2 4 2 3 3 2 20" xfId="37878" xr:uid="{00000000-0005-0000-0000-00005F990000}"/>
    <cellStyle name="Normal 2 4 2 3 3 2 20 2" xfId="37879" xr:uid="{00000000-0005-0000-0000-000060990000}"/>
    <cellStyle name="Normal 2 4 2 3 3 2 21" xfId="37880" xr:uid="{00000000-0005-0000-0000-000061990000}"/>
    <cellStyle name="Normal 2 4 2 3 3 2 21 2" xfId="37881" xr:uid="{00000000-0005-0000-0000-000062990000}"/>
    <cellStyle name="Normal 2 4 2 3 3 2 22" xfId="37882" xr:uid="{00000000-0005-0000-0000-000063990000}"/>
    <cellStyle name="Normal 2 4 2 3 3 2 3" xfId="37883" xr:uid="{00000000-0005-0000-0000-000064990000}"/>
    <cellStyle name="Normal 2 4 2 3 3 2 3 2" xfId="37884" xr:uid="{00000000-0005-0000-0000-000065990000}"/>
    <cellStyle name="Normal 2 4 2 3 3 2 4" xfId="37885" xr:uid="{00000000-0005-0000-0000-000066990000}"/>
    <cellStyle name="Normal 2 4 2 3 3 2 4 2" xfId="37886" xr:uid="{00000000-0005-0000-0000-000067990000}"/>
    <cellStyle name="Normal 2 4 2 3 3 2 5" xfId="37887" xr:uid="{00000000-0005-0000-0000-000068990000}"/>
    <cellStyle name="Normal 2 4 2 3 3 2 5 2" xfId="37888" xr:uid="{00000000-0005-0000-0000-000069990000}"/>
    <cellStyle name="Normal 2 4 2 3 3 2 6" xfId="37889" xr:uid="{00000000-0005-0000-0000-00006A990000}"/>
    <cellStyle name="Normal 2 4 2 3 3 2 6 2" xfId="37890" xr:uid="{00000000-0005-0000-0000-00006B990000}"/>
    <cellStyle name="Normal 2 4 2 3 3 2 7" xfId="37891" xr:uid="{00000000-0005-0000-0000-00006C990000}"/>
    <cellStyle name="Normal 2 4 2 3 3 2 7 2" xfId="37892" xr:uid="{00000000-0005-0000-0000-00006D990000}"/>
    <cellStyle name="Normal 2 4 2 3 3 2 8" xfId="37893" xr:uid="{00000000-0005-0000-0000-00006E990000}"/>
    <cellStyle name="Normal 2 4 2 3 3 2 8 2" xfId="37894" xr:uid="{00000000-0005-0000-0000-00006F990000}"/>
    <cellStyle name="Normal 2 4 2 3 3 2 9" xfId="37895" xr:uid="{00000000-0005-0000-0000-000070990000}"/>
    <cellStyle name="Normal 2 4 2 3 3 2 9 2" xfId="37896" xr:uid="{00000000-0005-0000-0000-000071990000}"/>
    <cellStyle name="Normal 2 4 2 3 3 20" xfId="37897" xr:uid="{00000000-0005-0000-0000-000072990000}"/>
    <cellStyle name="Normal 2 4 2 3 3 20 2" xfId="37898" xr:uid="{00000000-0005-0000-0000-000073990000}"/>
    <cellStyle name="Normal 2 4 2 3 3 21" xfId="37899" xr:uid="{00000000-0005-0000-0000-000074990000}"/>
    <cellStyle name="Normal 2 4 2 3 3 21 2" xfId="37900" xr:uid="{00000000-0005-0000-0000-000075990000}"/>
    <cellStyle name="Normal 2 4 2 3 3 22" xfId="37901" xr:uid="{00000000-0005-0000-0000-000076990000}"/>
    <cellStyle name="Normal 2 4 2 3 3 22 2" xfId="37902" xr:uid="{00000000-0005-0000-0000-000077990000}"/>
    <cellStyle name="Normal 2 4 2 3 3 23" xfId="37903" xr:uid="{00000000-0005-0000-0000-000078990000}"/>
    <cellStyle name="Normal 2 4 2 3 3 23 2" xfId="37904" xr:uid="{00000000-0005-0000-0000-000079990000}"/>
    <cellStyle name="Normal 2 4 2 3 3 24" xfId="37905" xr:uid="{00000000-0005-0000-0000-00007A990000}"/>
    <cellStyle name="Normal 2 4 2 3 3 3" xfId="37906" xr:uid="{00000000-0005-0000-0000-00007B990000}"/>
    <cellStyle name="Normal 2 4 2 3 3 3 10" xfId="37907" xr:uid="{00000000-0005-0000-0000-00007C990000}"/>
    <cellStyle name="Normal 2 4 2 3 3 3 10 2" xfId="37908" xr:uid="{00000000-0005-0000-0000-00007D990000}"/>
    <cellStyle name="Normal 2 4 2 3 3 3 11" xfId="37909" xr:uid="{00000000-0005-0000-0000-00007E990000}"/>
    <cellStyle name="Normal 2 4 2 3 3 3 11 2" xfId="37910" xr:uid="{00000000-0005-0000-0000-00007F990000}"/>
    <cellStyle name="Normal 2 4 2 3 3 3 12" xfId="37911" xr:uid="{00000000-0005-0000-0000-000080990000}"/>
    <cellStyle name="Normal 2 4 2 3 3 3 12 2" xfId="37912" xr:uid="{00000000-0005-0000-0000-000081990000}"/>
    <cellStyle name="Normal 2 4 2 3 3 3 13" xfId="37913" xr:uid="{00000000-0005-0000-0000-000082990000}"/>
    <cellStyle name="Normal 2 4 2 3 3 3 13 2" xfId="37914" xr:uid="{00000000-0005-0000-0000-000083990000}"/>
    <cellStyle name="Normal 2 4 2 3 3 3 14" xfId="37915" xr:uid="{00000000-0005-0000-0000-000084990000}"/>
    <cellStyle name="Normal 2 4 2 3 3 3 14 2" xfId="37916" xr:uid="{00000000-0005-0000-0000-000085990000}"/>
    <cellStyle name="Normal 2 4 2 3 3 3 15" xfId="37917" xr:uid="{00000000-0005-0000-0000-000086990000}"/>
    <cellStyle name="Normal 2 4 2 3 3 3 15 2" xfId="37918" xr:uid="{00000000-0005-0000-0000-000087990000}"/>
    <cellStyle name="Normal 2 4 2 3 3 3 16" xfId="37919" xr:uid="{00000000-0005-0000-0000-000088990000}"/>
    <cellStyle name="Normal 2 4 2 3 3 3 16 2" xfId="37920" xr:uid="{00000000-0005-0000-0000-000089990000}"/>
    <cellStyle name="Normal 2 4 2 3 3 3 17" xfId="37921" xr:uid="{00000000-0005-0000-0000-00008A990000}"/>
    <cellStyle name="Normal 2 4 2 3 3 3 17 2" xfId="37922" xr:uid="{00000000-0005-0000-0000-00008B990000}"/>
    <cellStyle name="Normal 2 4 2 3 3 3 18" xfId="37923" xr:uid="{00000000-0005-0000-0000-00008C990000}"/>
    <cellStyle name="Normal 2 4 2 3 3 3 18 2" xfId="37924" xr:uid="{00000000-0005-0000-0000-00008D990000}"/>
    <cellStyle name="Normal 2 4 2 3 3 3 19" xfId="37925" xr:uid="{00000000-0005-0000-0000-00008E990000}"/>
    <cellStyle name="Normal 2 4 2 3 3 3 19 2" xfId="37926" xr:uid="{00000000-0005-0000-0000-00008F990000}"/>
    <cellStyle name="Normal 2 4 2 3 3 3 2" xfId="37927" xr:uid="{00000000-0005-0000-0000-000090990000}"/>
    <cellStyle name="Normal 2 4 2 3 3 3 2 2" xfId="37928" xr:uid="{00000000-0005-0000-0000-000091990000}"/>
    <cellStyle name="Normal 2 4 2 3 3 3 20" xfId="37929" xr:uid="{00000000-0005-0000-0000-000092990000}"/>
    <cellStyle name="Normal 2 4 2 3 3 3 20 2" xfId="37930" xr:uid="{00000000-0005-0000-0000-000093990000}"/>
    <cellStyle name="Normal 2 4 2 3 3 3 21" xfId="37931" xr:uid="{00000000-0005-0000-0000-000094990000}"/>
    <cellStyle name="Normal 2 4 2 3 3 3 21 2" xfId="37932" xr:uid="{00000000-0005-0000-0000-000095990000}"/>
    <cellStyle name="Normal 2 4 2 3 3 3 22" xfId="37933" xr:uid="{00000000-0005-0000-0000-000096990000}"/>
    <cellStyle name="Normal 2 4 2 3 3 3 3" xfId="37934" xr:uid="{00000000-0005-0000-0000-000097990000}"/>
    <cellStyle name="Normal 2 4 2 3 3 3 3 2" xfId="37935" xr:uid="{00000000-0005-0000-0000-000098990000}"/>
    <cellStyle name="Normal 2 4 2 3 3 3 4" xfId="37936" xr:uid="{00000000-0005-0000-0000-000099990000}"/>
    <cellStyle name="Normal 2 4 2 3 3 3 4 2" xfId="37937" xr:uid="{00000000-0005-0000-0000-00009A990000}"/>
    <cellStyle name="Normal 2 4 2 3 3 3 5" xfId="37938" xr:uid="{00000000-0005-0000-0000-00009B990000}"/>
    <cellStyle name="Normal 2 4 2 3 3 3 5 2" xfId="37939" xr:uid="{00000000-0005-0000-0000-00009C990000}"/>
    <cellStyle name="Normal 2 4 2 3 3 3 6" xfId="37940" xr:uid="{00000000-0005-0000-0000-00009D990000}"/>
    <cellStyle name="Normal 2 4 2 3 3 3 6 2" xfId="37941" xr:uid="{00000000-0005-0000-0000-00009E990000}"/>
    <cellStyle name="Normal 2 4 2 3 3 3 7" xfId="37942" xr:uid="{00000000-0005-0000-0000-00009F990000}"/>
    <cellStyle name="Normal 2 4 2 3 3 3 7 2" xfId="37943" xr:uid="{00000000-0005-0000-0000-0000A0990000}"/>
    <cellStyle name="Normal 2 4 2 3 3 3 8" xfId="37944" xr:uid="{00000000-0005-0000-0000-0000A1990000}"/>
    <cellStyle name="Normal 2 4 2 3 3 3 8 2" xfId="37945" xr:uid="{00000000-0005-0000-0000-0000A2990000}"/>
    <cellStyle name="Normal 2 4 2 3 3 3 9" xfId="37946" xr:uid="{00000000-0005-0000-0000-0000A3990000}"/>
    <cellStyle name="Normal 2 4 2 3 3 3 9 2" xfId="37947" xr:uid="{00000000-0005-0000-0000-0000A4990000}"/>
    <cellStyle name="Normal 2 4 2 3 3 4" xfId="37948" xr:uid="{00000000-0005-0000-0000-0000A5990000}"/>
    <cellStyle name="Normal 2 4 2 3 3 4 2" xfId="37949" xr:uid="{00000000-0005-0000-0000-0000A6990000}"/>
    <cellStyle name="Normal 2 4 2 3 3 5" xfId="37950" xr:uid="{00000000-0005-0000-0000-0000A7990000}"/>
    <cellStyle name="Normal 2 4 2 3 3 5 2" xfId="37951" xr:uid="{00000000-0005-0000-0000-0000A8990000}"/>
    <cellStyle name="Normal 2 4 2 3 3 6" xfId="37952" xr:uid="{00000000-0005-0000-0000-0000A9990000}"/>
    <cellStyle name="Normal 2 4 2 3 3 6 2" xfId="37953" xr:uid="{00000000-0005-0000-0000-0000AA990000}"/>
    <cellStyle name="Normal 2 4 2 3 3 7" xfId="37954" xr:uid="{00000000-0005-0000-0000-0000AB990000}"/>
    <cellStyle name="Normal 2 4 2 3 3 7 2" xfId="37955" xr:uid="{00000000-0005-0000-0000-0000AC990000}"/>
    <cellStyle name="Normal 2 4 2 3 3 8" xfId="37956" xr:uid="{00000000-0005-0000-0000-0000AD990000}"/>
    <cellStyle name="Normal 2 4 2 3 3 8 2" xfId="37957" xr:uid="{00000000-0005-0000-0000-0000AE990000}"/>
    <cellStyle name="Normal 2 4 2 3 3 9" xfId="37958" xr:uid="{00000000-0005-0000-0000-0000AF990000}"/>
    <cellStyle name="Normal 2 4 2 3 3 9 2" xfId="37959" xr:uid="{00000000-0005-0000-0000-0000B0990000}"/>
    <cellStyle name="Normal 2 4 2 3 4" xfId="37960" xr:uid="{00000000-0005-0000-0000-0000B1990000}"/>
    <cellStyle name="Normal 2 4 2 3 4 10" xfId="37961" xr:uid="{00000000-0005-0000-0000-0000B2990000}"/>
    <cellStyle name="Normal 2 4 2 3 4 10 2" xfId="37962" xr:uid="{00000000-0005-0000-0000-0000B3990000}"/>
    <cellStyle name="Normal 2 4 2 3 4 11" xfId="37963" xr:uid="{00000000-0005-0000-0000-0000B4990000}"/>
    <cellStyle name="Normal 2 4 2 3 4 11 2" xfId="37964" xr:uid="{00000000-0005-0000-0000-0000B5990000}"/>
    <cellStyle name="Normal 2 4 2 3 4 12" xfId="37965" xr:uid="{00000000-0005-0000-0000-0000B6990000}"/>
    <cellStyle name="Normal 2 4 2 3 4 12 2" xfId="37966" xr:uid="{00000000-0005-0000-0000-0000B7990000}"/>
    <cellStyle name="Normal 2 4 2 3 4 13" xfId="37967" xr:uid="{00000000-0005-0000-0000-0000B8990000}"/>
    <cellStyle name="Normal 2 4 2 3 4 13 2" xfId="37968" xr:uid="{00000000-0005-0000-0000-0000B9990000}"/>
    <cellStyle name="Normal 2 4 2 3 4 14" xfId="37969" xr:uid="{00000000-0005-0000-0000-0000BA990000}"/>
    <cellStyle name="Normal 2 4 2 3 4 14 2" xfId="37970" xr:uid="{00000000-0005-0000-0000-0000BB990000}"/>
    <cellStyle name="Normal 2 4 2 3 4 15" xfId="37971" xr:uid="{00000000-0005-0000-0000-0000BC990000}"/>
    <cellStyle name="Normal 2 4 2 3 4 15 2" xfId="37972" xr:uid="{00000000-0005-0000-0000-0000BD990000}"/>
    <cellStyle name="Normal 2 4 2 3 4 16" xfId="37973" xr:uid="{00000000-0005-0000-0000-0000BE990000}"/>
    <cellStyle name="Normal 2 4 2 3 4 16 2" xfId="37974" xr:uid="{00000000-0005-0000-0000-0000BF990000}"/>
    <cellStyle name="Normal 2 4 2 3 4 17" xfId="37975" xr:uid="{00000000-0005-0000-0000-0000C0990000}"/>
    <cellStyle name="Normal 2 4 2 3 4 17 2" xfId="37976" xr:uid="{00000000-0005-0000-0000-0000C1990000}"/>
    <cellStyle name="Normal 2 4 2 3 4 18" xfId="37977" xr:uid="{00000000-0005-0000-0000-0000C2990000}"/>
    <cellStyle name="Normal 2 4 2 3 4 18 2" xfId="37978" xr:uid="{00000000-0005-0000-0000-0000C3990000}"/>
    <cellStyle name="Normal 2 4 2 3 4 19" xfId="37979" xr:uid="{00000000-0005-0000-0000-0000C4990000}"/>
    <cellStyle name="Normal 2 4 2 3 4 19 2" xfId="37980" xr:uid="{00000000-0005-0000-0000-0000C5990000}"/>
    <cellStyle name="Normal 2 4 2 3 4 2" xfId="37981" xr:uid="{00000000-0005-0000-0000-0000C6990000}"/>
    <cellStyle name="Normal 2 4 2 3 4 2 10" xfId="37982" xr:uid="{00000000-0005-0000-0000-0000C7990000}"/>
    <cellStyle name="Normal 2 4 2 3 4 2 10 2" xfId="37983" xr:uid="{00000000-0005-0000-0000-0000C8990000}"/>
    <cellStyle name="Normal 2 4 2 3 4 2 11" xfId="37984" xr:uid="{00000000-0005-0000-0000-0000C9990000}"/>
    <cellStyle name="Normal 2 4 2 3 4 2 11 2" xfId="37985" xr:uid="{00000000-0005-0000-0000-0000CA990000}"/>
    <cellStyle name="Normal 2 4 2 3 4 2 12" xfId="37986" xr:uid="{00000000-0005-0000-0000-0000CB990000}"/>
    <cellStyle name="Normal 2 4 2 3 4 2 12 2" xfId="37987" xr:uid="{00000000-0005-0000-0000-0000CC990000}"/>
    <cellStyle name="Normal 2 4 2 3 4 2 13" xfId="37988" xr:uid="{00000000-0005-0000-0000-0000CD990000}"/>
    <cellStyle name="Normal 2 4 2 3 4 2 13 2" xfId="37989" xr:uid="{00000000-0005-0000-0000-0000CE990000}"/>
    <cellStyle name="Normal 2 4 2 3 4 2 14" xfId="37990" xr:uid="{00000000-0005-0000-0000-0000CF990000}"/>
    <cellStyle name="Normal 2 4 2 3 4 2 14 2" xfId="37991" xr:uid="{00000000-0005-0000-0000-0000D0990000}"/>
    <cellStyle name="Normal 2 4 2 3 4 2 15" xfId="37992" xr:uid="{00000000-0005-0000-0000-0000D1990000}"/>
    <cellStyle name="Normal 2 4 2 3 4 2 15 2" xfId="37993" xr:uid="{00000000-0005-0000-0000-0000D2990000}"/>
    <cellStyle name="Normal 2 4 2 3 4 2 16" xfId="37994" xr:uid="{00000000-0005-0000-0000-0000D3990000}"/>
    <cellStyle name="Normal 2 4 2 3 4 2 16 2" xfId="37995" xr:uid="{00000000-0005-0000-0000-0000D4990000}"/>
    <cellStyle name="Normal 2 4 2 3 4 2 17" xfId="37996" xr:uid="{00000000-0005-0000-0000-0000D5990000}"/>
    <cellStyle name="Normal 2 4 2 3 4 2 17 2" xfId="37997" xr:uid="{00000000-0005-0000-0000-0000D6990000}"/>
    <cellStyle name="Normal 2 4 2 3 4 2 18" xfId="37998" xr:uid="{00000000-0005-0000-0000-0000D7990000}"/>
    <cellStyle name="Normal 2 4 2 3 4 2 18 2" xfId="37999" xr:uid="{00000000-0005-0000-0000-0000D8990000}"/>
    <cellStyle name="Normal 2 4 2 3 4 2 19" xfId="38000" xr:uid="{00000000-0005-0000-0000-0000D9990000}"/>
    <cellStyle name="Normal 2 4 2 3 4 2 19 2" xfId="38001" xr:uid="{00000000-0005-0000-0000-0000DA990000}"/>
    <cellStyle name="Normal 2 4 2 3 4 2 2" xfId="38002" xr:uid="{00000000-0005-0000-0000-0000DB990000}"/>
    <cellStyle name="Normal 2 4 2 3 4 2 2 2" xfId="38003" xr:uid="{00000000-0005-0000-0000-0000DC990000}"/>
    <cellStyle name="Normal 2 4 2 3 4 2 20" xfId="38004" xr:uid="{00000000-0005-0000-0000-0000DD990000}"/>
    <cellStyle name="Normal 2 4 2 3 4 2 20 2" xfId="38005" xr:uid="{00000000-0005-0000-0000-0000DE990000}"/>
    <cellStyle name="Normal 2 4 2 3 4 2 21" xfId="38006" xr:uid="{00000000-0005-0000-0000-0000DF990000}"/>
    <cellStyle name="Normal 2 4 2 3 4 2 21 2" xfId="38007" xr:uid="{00000000-0005-0000-0000-0000E0990000}"/>
    <cellStyle name="Normal 2 4 2 3 4 2 22" xfId="38008" xr:uid="{00000000-0005-0000-0000-0000E1990000}"/>
    <cellStyle name="Normal 2 4 2 3 4 2 3" xfId="38009" xr:uid="{00000000-0005-0000-0000-0000E2990000}"/>
    <cellStyle name="Normal 2 4 2 3 4 2 3 2" xfId="38010" xr:uid="{00000000-0005-0000-0000-0000E3990000}"/>
    <cellStyle name="Normal 2 4 2 3 4 2 4" xfId="38011" xr:uid="{00000000-0005-0000-0000-0000E4990000}"/>
    <cellStyle name="Normal 2 4 2 3 4 2 4 2" xfId="38012" xr:uid="{00000000-0005-0000-0000-0000E5990000}"/>
    <cellStyle name="Normal 2 4 2 3 4 2 5" xfId="38013" xr:uid="{00000000-0005-0000-0000-0000E6990000}"/>
    <cellStyle name="Normal 2 4 2 3 4 2 5 2" xfId="38014" xr:uid="{00000000-0005-0000-0000-0000E7990000}"/>
    <cellStyle name="Normal 2 4 2 3 4 2 6" xfId="38015" xr:uid="{00000000-0005-0000-0000-0000E8990000}"/>
    <cellStyle name="Normal 2 4 2 3 4 2 6 2" xfId="38016" xr:uid="{00000000-0005-0000-0000-0000E9990000}"/>
    <cellStyle name="Normal 2 4 2 3 4 2 7" xfId="38017" xr:uid="{00000000-0005-0000-0000-0000EA990000}"/>
    <cellStyle name="Normal 2 4 2 3 4 2 7 2" xfId="38018" xr:uid="{00000000-0005-0000-0000-0000EB990000}"/>
    <cellStyle name="Normal 2 4 2 3 4 2 8" xfId="38019" xr:uid="{00000000-0005-0000-0000-0000EC990000}"/>
    <cellStyle name="Normal 2 4 2 3 4 2 8 2" xfId="38020" xr:uid="{00000000-0005-0000-0000-0000ED990000}"/>
    <cellStyle name="Normal 2 4 2 3 4 2 9" xfId="38021" xr:uid="{00000000-0005-0000-0000-0000EE990000}"/>
    <cellStyle name="Normal 2 4 2 3 4 2 9 2" xfId="38022" xr:uid="{00000000-0005-0000-0000-0000EF990000}"/>
    <cellStyle name="Normal 2 4 2 3 4 20" xfId="38023" xr:uid="{00000000-0005-0000-0000-0000F0990000}"/>
    <cellStyle name="Normal 2 4 2 3 4 20 2" xfId="38024" xr:uid="{00000000-0005-0000-0000-0000F1990000}"/>
    <cellStyle name="Normal 2 4 2 3 4 21" xfId="38025" xr:uid="{00000000-0005-0000-0000-0000F2990000}"/>
    <cellStyle name="Normal 2 4 2 3 4 21 2" xfId="38026" xr:uid="{00000000-0005-0000-0000-0000F3990000}"/>
    <cellStyle name="Normal 2 4 2 3 4 22" xfId="38027" xr:uid="{00000000-0005-0000-0000-0000F4990000}"/>
    <cellStyle name="Normal 2 4 2 3 4 22 2" xfId="38028" xr:uid="{00000000-0005-0000-0000-0000F5990000}"/>
    <cellStyle name="Normal 2 4 2 3 4 23" xfId="38029" xr:uid="{00000000-0005-0000-0000-0000F6990000}"/>
    <cellStyle name="Normal 2 4 2 3 4 23 2" xfId="38030" xr:uid="{00000000-0005-0000-0000-0000F7990000}"/>
    <cellStyle name="Normal 2 4 2 3 4 24" xfId="38031" xr:uid="{00000000-0005-0000-0000-0000F8990000}"/>
    <cellStyle name="Normal 2 4 2 3 4 3" xfId="38032" xr:uid="{00000000-0005-0000-0000-0000F9990000}"/>
    <cellStyle name="Normal 2 4 2 3 4 3 10" xfId="38033" xr:uid="{00000000-0005-0000-0000-0000FA990000}"/>
    <cellStyle name="Normal 2 4 2 3 4 3 10 2" xfId="38034" xr:uid="{00000000-0005-0000-0000-0000FB990000}"/>
    <cellStyle name="Normal 2 4 2 3 4 3 11" xfId="38035" xr:uid="{00000000-0005-0000-0000-0000FC990000}"/>
    <cellStyle name="Normal 2 4 2 3 4 3 11 2" xfId="38036" xr:uid="{00000000-0005-0000-0000-0000FD990000}"/>
    <cellStyle name="Normal 2 4 2 3 4 3 12" xfId="38037" xr:uid="{00000000-0005-0000-0000-0000FE990000}"/>
    <cellStyle name="Normal 2 4 2 3 4 3 12 2" xfId="38038" xr:uid="{00000000-0005-0000-0000-0000FF990000}"/>
    <cellStyle name="Normal 2 4 2 3 4 3 13" xfId="38039" xr:uid="{00000000-0005-0000-0000-0000009A0000}"/>
    <cellStyle name="Normal 2 4 2 3 4 3 13 2" xfId="38040" xr:uid="{00000000-0005-0000-0000-0000019A0000}"/>
    <cellStyle name="Normal 2 4 2 3 4 3 14" xfId="38041" xr:uid="{00000000-0005-0000-0000-0000029A0000}"/>
    <cellStyle name="Normal 2 4 2 3 4 3 14 2" xfId="38042" xr:uid="{00000000-0005-0000-0000-0000039A0000}"/>
    <cellStyle name="Normal 2 4 2 3 4 3 15" xfId="38043" xr:uid="{00000000-0005-0000-0000-0000049A0000}"/>
    <cellStyle name="Normal 2 4 2 3 4 3 15 2" xfId="38044" xr:uid="{00000000-0005-0000-0000-0000059A0000}"/>
    <cellStyle name="Normal 2 4 2 3 4 3 16" xfId="38045" xr:uid="{00000000-0005-0000-0000-0000069A0000}"/>
    <cellStyle name="Normal 2 4 2 3 4 3 16 2" xfId="38046" xr:uid="{00000000-0005-0000-0000-0000079A0000}"/>
    <cellStyle name="Normal 2 4 2 3 4 3 17" xfId="38047" xr:uid="{00000000-0005-0000-0000-0000089A0000}"/>
    <cellStyle name="Normal 2 4 2 3 4 3 17 2" xfId="38048" xr:uid="{00000000-0005-0000-0000-0000099A0000}"/>
    <cellStyle name="Normal 2 4 2 3 4 3 18" xfId="38049" xr:uid="{00000000-0005-0000-0000-00000A9A0000}"/>
    <cellStyle name="Normal 2 4 2 3 4 3 18 2" xfId="38050" xr:uid="{00000000-0005-0000-0000-00000B9A0000}"/>
    <cellStyle name="Normal 2 4 2 3 4 3 19" xfId="38051" xr:uid="{00000000-0005-0000-0000-00000C9A0000}"/>
    <cellStyle name="Normal 2 4 2 3 4 3 19 2" xfId="38052" xr:uid="{00000000-0005-0000-0000-00000D9A0000}"/>
    <cellStyle name="Normal 2 4 2 3 4 3 2" xfId="38053" xr:uid="{00000000-0005-0000-0000-00000E9A0000}"/>
    <cellStyle name="Normal 2 4 2 3 4 3 2 2" xfId="38054" xr:uid="{00000000-0005-0000-0000-00000F9A0000}"/>
    <cellStyle name="Normal 2 4 2 3 4 3 20" xfId="38055" xr:uid="{00000000-0005-0000-0000-0000109A0000}"/>
    <cellStyle name="Normal 2 4 2 3 4 3 20 2" xfId="38056" xr:uid="{00000000-0005-0000-0000-0000119A0000}"/>
    <cellStyle name="Normal 2 4 2 3 4 3 21" xfId="38057" xr:uid="{00000000-0005-0000-0000-0000129A0000}"/>
    <cellStyle name="Normal 2 4 2 3 4 3 21 2" xfId="38058" xr:uid="{00000000-0005-0000-0000-0000139A0000}"/>
    <cellStyle name="Normal 2 4 2 3 4 3 22" xfId="38059" xr:uid="{00000000-0005-0000-0000-0000149A0000}"/>
    <cellStyle name="Normal 2 4 2 3 4 3 3" xfId="38060" xr:uid="{00000000-0005-0000-0000-0000159A0000}"/>
    <cellStyle name="Normal 2 4 2 3 4 3 3 2" xfId="38061" xr:uid="{00000000-0005-0000-0000-0000169A0000}"/>
    <cellStyle name="Normal 2 4 2 3 4 3 4" xfId="38062" xr:uid="{00000000-0005-0000-0000-0000179A0000}"/>
    <cellStyle name="Normal 2 4 2 3 4 3 4 2" xfId="38063" xr:uid="{00000000-0005-0000-0000-0000189A0000}"/>
    <cellStyle name="Normal 2 4 2 3 4 3 5" xfId="38064" xr:uid="{00000000-0005-0000-0000-0000199A0000}"/>
    <cellStyle name="Normal 2 4 2 3 4 3 5 2" xfId="38065" xr:uid="{00000000-0005-0000-0000-00001A9A0000}"/>
    <cellStyle name="Normal 2 4 2 3 4 3 6" xfId="38066" xr:uid="{00000000-0005-0000-0000-00001B9A0000}"/>
    <cellStyle name="Normal 2 4 2 3 4 3 6 2" xfId="38067" xr:uid="{00000000-0005-0000-0000-00001C9A0000}"/>
    <cellStyle name="Normal 2 4 2 3 4 3 7" xfId="38068" xr:uid="{00000000-0005-0000-0000-00001D9A0000}"/>
    <cellStyle name="Normal 2 4 2 3 4 3 7 2" xfId="38069" xr:uid="{00000000-0005-0000-0000-00001E9A0000}"/>
    <cellStyle name="Normal 2 4 2 3 4 3 8" xfId="38070" xr:uid="{00000000-0005-0000-0000-00001F9A0000}"/>
    <cellStyle name="Normal 2 4 2 3 4 3 8 2" xfId="38071" xr:uid="{00000000-0005-0000-0000-0000209A0000}"/>
    <cellStyle name="Normal 2 4 2 3 4 3 9" xfId="38072" xr:uid="{00000000-0005-0000-0000-0000219A0000}"/>
    <cellStyle name="Normal 2 4 2 3 4 3 9 2" xfId="38073" xr:uid="{00000000-0005-0000-0000-0000229A0000}"/>
    <cellStyle name="Normal 2 4 2 3 4 4" xfId="38074" xr:uid="{00000000-0005-0000-0000-0000239A0000}"/>
    <cellStyle name="Normal 2 4 2 3 4 4 2" xfId="38075" xr:uid="{00000000-0005-0000-0000-0000249A0000}"/>
    <cellStyle name="Normal 2 4 2 3 4 5" xfId="38076" xr:uid="{00000000-0005-0000-0000-0000259A0000}"/>
    <cellStyle name="Normal 2 4 2 3 4 5 2" xfId="38077" xr:uid="{00000000-0005-0000-0000-0000269A0000}"/>
    <cellStyle name="Normal 2 4 2 3 4 6" xfId="38078" xr:uid="{00000000-0005-0000-0000-0000279A0000}"/>
    <cellStyle name="Normal 2 4 2 3 4 6 2" xfId="38079" xr:uid="{00000000-0005-0000-0000-0000289A0000}"/>
    <cellStyle name="Normal 2 4 2 3 4 7" xfId="38080" xr:uid="{00000000-0005-0000-0000-0000299A0000}"/>
    <cellStyle name="Normal 2 4 2 3 4 7 2" xfId="38081" xr:uid="{00000000-0005-0000-0000-00002A9A0000}"/>
    <cellStyle name="Normal 2 4 2 3 4 8" xfId="38082" xr:uid="{00000000-0005-0000-0000-00002B9A0000}"/>
    <cellStyle name="Normal 2 4 2 3 4 8 2" xfId="38083" xr:uid="{00000000-0005-0000-0000-00002C9A0000}"/>
    <cellStyle name="Normal 2 4 2 3 4 9" xfId="38084" xr:uid="{00000000-0005-0000-0000-00002D9A0000}"/>
    <cellStyle name="Normal 2 4 2 3 4 9 2" xfId="38085" xr:uid="{00000000-0005-0000-0000-00002E9A0000}"/>
    <cellStyle name="Normal 2 4 2 3 5" xfId="38086" xr:uid="{00000000-0005-0000-0000-00002F9A0000}"/>
    <cellStyle name="Normal 2 4 2 3 5 10" xfId="38087" xr:uid="{00000000-0005-0000-0000-0000309A0000}"/>
    <cellStyle name="Normal 2 4 2 3 5 10 2" xfId="38088" xr:uid="{00000000-0005-0000-0000-0000319A0000}"/>
    <cellStyle name="Normal 2 4 2 3 5 11" xfId="38089" xr:uid="{00000000-0005-0000-0000-0000329A0000}"/>
    <cellStyle name="Normal 2 4 2 3 5 11 2" xfId="38090" xr:uid="{00000000-0005-0000-0000-0000339A0000}"/>
    <cellStyle name="Normal 2 4 2 3 5 12" xfId="38091" xr:uid="{00000000-0005-0000-0000-0000349A0000}"/>
    <cellStyle name="Normal 2 4 2 3 5 12 2" xfId="38092" xr:uid="{00000000-0005-0000-0000-0000359A0000}"/>
    <cellStyle name="Normal 2 4 2 3 5 13" xfId="38093" xr:uid="{00000000-0005-0000-0000-0000369A0000}"/>
    <cellStyle name="Normal 2 4 2 3 5 13 2" xfId="38094" xr:uid="{00000000-0005-0000-0000-0000379A0000}"/>
    <cellStyle name="Normal 2 4 2 3 5 14" xfId="38095" xr:uid="{00000000-0005-0000-0000-0000389A0000}"/>
    <cellStyle name="Normal 2 4 2 3 5 14 2" xfId="38096" xr:uid="{00000000-0005-0000-0000-0000399A0000}"/>
    <cellStyle name="Normal 2 4 2 3 5 15" xfId="38097" xr:uid="{00000000-0005-0000-0000-00003A9A0000}"/>
    <cellStyle name="Normal 2 4 2 3 5 15 2" xfId="38098" xr:uid="{00000000-0005-0000-0000-00003B9A0000}"/>
    <cellStyle name="Normal 2 4 2 3 5 16" xfId="38099" xr:uid="{00000000-0005-0000-0000-00003C9A0000}"/>
    <cellStyle name="Normal 2 4 2 3 5 16 2" xfId="38100" xr:uid="{00000000-0005-0000-0000-00003D9A0000}"/>
    <cellStyle name="Normal 2 4 2 3 5 17" xfId="38101" xr:uid="{00000000-0005-0000-0000-00003E9A0000}"/>
    <cellStyle name="Normal 2 4 2 3 5 17 2" xfId="38102" xr:uid="{00000000-0005-0000-0000-00003F9A0000}"/>
    <cellStyle name="Normal 2 4 2 3 5 18" xfId="38103" xr:uid="{00000000-0005-0000-0000-0000409A0000}"/>
    <cellStyle name="Normal 2 4 2 3 5 18 2" xfId="38104" xr:uid="{00000000-0005-0000-0000-0000419A0000}"/>
    <cellStyle name="Normal 2 4 2 3 5 19" xfId="38105" xr:uid="{00000000-0005-0000-0000-0000429A0000}"/>
    <cellStyle name="Normal 2 4 2 3 5 19 2" xfId="38106" xr:uid="{00000000-0005-0000-0000-0000439A0000}"/>
    <cellStyle name="Normal 2 4 2 3 5 2" xfId="38107" xr:uid="{00000000-0005-0000-0000-0000449A0000}"/>
    <cellStyle name="Normal 2 4 2 3 5 2 2" xfId="38108" xr:uid="{00000000-0005-0000-0000-0000459A0000}"/>
    <cellStyle name="Normal 2 4 2 3 5 20" xfId="38109" xr:uid="{00000000-0005-0000-0000-0000469A0000}"/>
    <cellStyle name="Normal 2 4 2 3 5 20 2" xfId="38110" xr:uid="{00000000-0005-0000-0000-0000479A0000}"/>
    <cellStyle name="Normal 2 4 2 3 5 21" xfId="38111" xr:uid="{00000000-0005-0000-0000-0000489A0000}"/>
    <cellStyle name="Normal 2 4 2 3 5 21 2" xfId="38112" xr:uid="{00000000-0005-0000-0000-0000499A0000}"/>
    <cellStyle name="Normal 2 4 2 3 5 22" xfId="38113" xr:uid="{00000000-0005-0000-0000-00004A9A0000}"/>
    <cellStyle name="Normal 2 4 2 3 5 3" xfId="38114" xr:uid="{00000000-0005-0000-0000-00004B9A0000}"/>
    <cellStyle name="Normal 2 4 2 3 5 3 2" xfId="38115" xr:uid="{00000000-0005-0000-0000-00004C9A0000}"/>
    <cellStyle name="Normal 2 4 2 3 5 4" xfId="38116" xr:uid="{00000000-0005-0000-0000-00004D9A0000}"/>
    <cellStyle name="Normal 2 4 2 3 5 4 2" xfId="38117" xr:uid="{00000000-0005-0000-0000-00004E9A0000}"/>
    <cellStyle name="Normal 2 4 2 3 5 5" xfId="38118" xr:uid="{00000000-0005-0000-0000-00004F9A0000}"/>
    <cellStyle name="Normal 2 4 2 3 5 5 2" xfId="38119" xr:uid="{00000000-0005-0000-0000-0000509A0000}"/>
    <cellStyle name="Normal 2 4 2 3 5 6" xfId="38120" xr:uid="{00000000-0005-0000-0000-0000519A0000}"/>
    <cellStyle name="Normal 2 4 2 3 5 6 2" xfId="38121" xr:uid="{00000000-0005-0000-0000-0000529A0000}"/>
    <cellStyle name="Normal 2 4 2 3 5 7" xfId="38122" xr:uid="{00000000-0005-0000-0000-0000539A0000}"/>
    <cellStyle name="Normal 2 4 2 3 5 7 2" xfId="38123" xr:uid="{00000000-0005-0000-0000-0000549A0000}"/>
    <cellStyle name="Normal 2 4 2 3 5 8" xfId="38124" xr:uid="{00000000-0005-0000-0000-0000559A0000}"/>
    <cellStyle name="Normal 2 4 2 3 5 8 2" xfId="38125" xr:uid="{00000000-0005-0000-0000-0000569A0000}"/>
    <cellStyle name="Normal 2 4 2 3 5 9" xfId="38126" xr:uid="{00000000-0005-0000-0000-0000579A0000}"/>
    <cellStyle name="Normal 2 4 2 3 5 9 2" xfId="38127" xr:uid="{00000000-0005-0000-0000-0000589A0000}"/>
    <cellStyle name="Normal 2 4 2 3 6" xfId="38128" xr:uid="{00000000-0005-0000-0000-0000599A0000}"/>
    <cellStyle name="Normal 2 4 2 3 6 10" xfId="38129" xr:uid="{00000000-0005-0000-0000-00005A9A0000}"/>
    <cellStyle name="Normal 2 4 2 3 6 10 2" xfId="38130" xr:uid="{00000000-0005-0000-0000-00005B9A0000}"/>
    <cellStyle name="Normal 2 4 2 3 6 11" xfId="38131" xr:uid="{00000000-0005-0000-0000-00005C9A0000}"/>
    <cellStyle name="Normal 2 4 2 3 6 11 2" xfId="38132" xr:uid="{00000000-0005-0000-0000-00005D9A0000}"/>
    <cellStyle name="Normal 2 4 2 3 6 12" xfId="38133" xr:uid="{00000000-0005-0000-0000-00005E9A0000}"/>
    <cellStyle name="Normal 2 4 2 3 6 12 2" xfId="38134" xr:uid="{00000000-0005-0000-0000-00005F9A0000}"/>
    <cellStyle name="Normal 2 4 2 3 6 13" xfId="38135" xr:uid="{00000000-0005-0000-0000-0000609A0000}"/>
    <cellStyle name="Normal 2 4 2 3 6 13 2" xfId="38136" xr:uid="{00000000-0005-0000-0000-0000619A0000}"/>
    <cellStyle name="Normal 2 4 2 3 6 14" xfId="38137" xr:uid="{00000000-0005-0000-0000-0000629A0000}"/>
    <cellStyle name="Normal 2 4 2 3 6 14 2" xfId="38138" xr:uid="{00000000-0005-0000-0000-0000639A0000}"/>
    <cellStyle name="Normal 2 4 2 3 6 15" xfId="38139" xr:uid="{00000000-0005-0000-0000-0000649A0000}"/>
    <cellStyle name="Normal 2 4 2 3 6 15 2" xfId="38140" xr:uid="{00000000-0005-0000-0000-0000659A0000}"/>
    <cellStyle name="Normal 2 4 2 3 6 16" xfId="38141" xr:uid="{00000000-0005-0000-0000-0000669A0000}"/>
    <cellStyle name="Normal 2 4 2 3 6 16 2" xfId="38142" xr:uid="{00000000-0005-0000-0000-0000679A0000}"/>
    <cellStyle name="Normal 2 4 2 3 6 17" xfId="38143" xr:uid="{00000000-0005-0000-0000-0000689A0000}"/>
    <cellStyle name="Normal 2 4 2 3 6 17 2" xfId="38144" xr:uid="{00000000-0005-0000-0000-0000699A0000}"/>
    <cellStyle name="Normal 2 4 2 3 6 18" xfId="38145" xr:uid="{00000000-0005-0000-0000-00006A9A0000}"/>
    <cellStyle name="Normal 2 4 2 3 6 18 2" xfId="38146" xr:uid="{00000000-0005-0000-0000-00006B9A0000}"/>
    <cellStyle name="Normal 2 4 2 3 6 19" xfId="38147" xr:uid="{00000000-0005-0000-0000-00006C9A0000}"/>
    <cellStyle name="Normal 2 4 2 3 6 19 2" xfId="38148" xr:uid="{00000000-0005-0000-0000-00006D9A0000}"/>
    <cellStyle name="Normal 2 4 2 3 6 2" xfId="38149" xr:uid="{00000000-0005-0000-0000-00006E9A0000}"/>
    <cellStyle name="Normal 2 4 2 3 6 2 2" xfId="38150" xr:uid="{00000000-0005-0000-0000-00006F9A0000}"/>
    <cellStyle name="Normal 2 4 2 3 6 20" xfId="38151" xr:uid="{00000000-0005-0000-0000-0000709A0000}"/>
    <cellStyle name="Normal 2 4 2 3 6 20 2" xfId="38152" xr:uid="{00000000-0005-0000-0000-0000719A0000}"/>
    <cellStyle name="Normal 2 4 2 3 6 21" xfId="38153" xr:uid="{00000000-0005-0000-0000-0000729A0000}"/>
    <cellStyle name="Normal 2 4 2 3 6 21 2" xfId="38154" xr:uid="{00000000-0005-0000-0000-0000739A0000}"/>
    <cellStyle name="Normal 2 4 2 3 6 22" xfId="38155" xr:uid="{00000000-0005-0000-0000-0000749A0000}"/>
    <cellStyle name="Normal 2 4 2 3 6 3" xfId="38156" xr:uid="{00000000-0005-0000-0000-0000759A0000}"/>
    <cellStyle name="Normal 2 4 2 3 6 3 2" xfId="38157" xr:uid="{00000000-0005-0000-0000-0000769A0000}"/>
    <cellStyle name="Normal 2 4 2 3 6 4" xfId="38158" xr:uid="{00000000-0005-0000-0000-0000779A0000}"/>
    <cellStyle name="Normal 2 4 2 3 6 4 2" xfId="38159" xr:uid="{00000000-0005-0000-0000-0000789A0000}"/>
    <cellStyle name="Normal 2 4 2 3 6 5" xfId="38160" xr:uid="{00000000-0005-0000-0000-0000799A0000}"/>
    <cellStyle name="Normal 2 4 2 3 6 5 2" xfId="38161" xr:uid="{00000000-0005-0000-0000-00007A9A0000}"/>
    <cellStyle name="Normal 2 4 2 3 6 6" xfId="38162" xr:uid="{00000000-0005-0000-0000-00007B9A0000}"/>
    <cellStyle name="Normal 2 4 2 3 6 6 2" xfId="38163" xr:uid="{00000000-0005-0000-0000-00007C9A0000}"/>
    <cellStyle name="Normal 2 4 2 3 6 7" xfId="38164" xr:uid="{00000000-0005-0000-0000-00007D9A0000}"/>
    <cellStyle name="Normal 2 4 2 3 6 7 2" xfId="38165" xr:uid="{00000000-0005-0000-0000-00007E9A0000}"/>
    <cellStyle name="Normal 2 4 2 3 6 8" xfId="38166" xr:uid="{00000000-0005-0000-0000-00007F9A0000}"/>
    <cellStyle name="Normal 2 4 2 3 6 8 2" xfId="38167" xr:uid="{00000000-0005-0000-0000-0000809A0000}"/>
    <cellStyle name="Normal 2 4 2 3 6 9" xfId="38168" xr:uid="{00000000-0005-0000-0000-0000819A0000}"/>
    <cellStyle name="Normal 2 4 2 3 6 9 2" xfId="38169" xr:uid="{00000000-0005-0000-0000-0000829A0000}"/>
    <cellStyle name="Normal 2 4 2 3 7" xfId="38170" xr:uid="{00000000-0005-0000-0000-0000839A0000}"/>
    <cellStyle name="Normal 2 4 2 3 7 2" xfId="38171" xr:uid="{00000000-0005-0000-0000-0000849A0000}"/>
    <cellStyle name="Normal 2 4 2 3 8" xfId="38172" xr:uid="{00000000-0005-0000-0000-0000859A0000}"/>
    <cellStyle name="Normal 2 4 2 3 8 2" xfId="38173" xr:uid="{00000000-0005-0000-0000-0000869A0000}"/>
    <cellStyle name="Normal 2 4 2 3 9" xfId="38174" xr:uid="{00000000-0005-0000-0000-0000879A0000}"/>
    <cellStyle name="Normal 2 4 2 3 9 2" xfId="38175" xr:uid="{00000000-0005-0000-0000-0000889A0000}"/>
    <cellStyle name="Normal 2 4 2 4" xfId="38176" xr:uid="{00000000-0005-0000-0000-0000899A0000}"/>
    <cellStyle name="Normal 2 4 2 4 10" xfId="38177" xr:uid="{00000000-0005-0000-0000-00008A9A0000}"/>
    <cellStyle name="Normal 2 4 2 4 10 2" xfId="38178" xr:uid="{00000000-0005-0000-0000-00008B9A0000}"/>
    <cellStyle name="Normal 2 4 2 4 11" xfId="38179" xr:uid="{00000000-0005-0000-0000-00008C9A0000}"/>
    <cellStyle name="Normal 2 4 2 4 11 2" xfId="38180" xr:uid="{00000000-0005-0000-0000-00008D9A0000}"/>
    <cellStyle name="Normal 2 4 2 4 12" xfId="38181" xr:uid="{00000000-0005-0000-0000-00008E9A0000}"/>
    <cellStyle name="Normal 2 4 2 4 12 2" xfId="38182" xr:uid="{00000000-0005-0000-0000-00008F9A0000}"/>
    <cellStyle name="Normal 2 4 2 4 13" xfId="38183" xr:uid="{00000000-0005-0000-0000-0000909A0000}"/>
    <cellStyle name="Normal 2 4 2 4 13 2" xfId="38184" xr:uid="{00000000-0005-0000-0000-0000919A0000}"/>
    <cellStyle name="Normal 2 4 2 4 14" xfId="38185" xr:uid="{00000000-0005-0000-0000-0000929A0000}"/>
    <cellStyle name="Normal 2 4 2 4 14 2" xfId="38186" xr:uid="{00000000-0005-0000-0000-0000939A0000}"/>
    <cellStyle name="Normal 2 4 2 4 15" xfId="38187" xr:uid="{00000000-0005-0000-0000-0000949A0000}"/>
    <cellStyle name="Normal 2 4 2 4 15 2" xfId="38188" xr:uid="{00000000-0005-0000-0000-0000959A0000}"/>
    <cellStyle name="Normal 2 4 2 4 16" xfId="38189" xr:uid="{00000000-0005-0000-0000-0000969A0000}"/>
    <cellStyle name="Normal 2 4 2 4 16 2" xfId="38190" xr:uid="{00000000-0005-0000-0000-0000979A0000}"/>
    <cellStyle name="Normal 2 4 2 4 17" xfId="38191" xr:uid="{00000000-0005-0000-0000-0000989A0000}"/>
    <cellStyle name="Normal 2 4 2 4 17 2" xfId="38192" xr:uid="{00000000-0005-0000-0000-0000999A0000}"/>
    <cellStyle name="Normal 2 4 2 4 18" xfId="38193" xr:uid="{00000000-0005-0000-0000-00009A9A0000}"/>
    <cellStyle name="Normal 2 4 2 4 18 2" xfId="38194" xr:uid="{00000000-0005-0000-0000-00009B9A0000}"/>
    <cellStyle name="Normal 2 4 2 4 19" xfId="38195" xr:uid="{00000000-0005-0000-0000-00009C9A0000}"/>
    <cellStyle name="Normal 2 4 2 4 19 2" xfId="38196" xr:uid="{00000000-0005-0000-0000-00009D9A0000}"/>
    <cellStyle name="Normal 2 4 2 4 2" xfId="38197" xr:uid="{00000000-0005-0000-0000-00009E9A0000}"/>
    <cellStyle name="Normal 2 4 2 4 2 10" xfId="38198" xr:uid="{00000000-0005-0000-0000-00009F9A0000}"/>
    <cellStyle name="Normal 2 4 2 4 2 10 2" xfId="38199" xr:uid="{00000000-0005-0000-0000-0000A09A0000}"/>
    <cellStyle name="Normal 2 4 2 4 2 11" xfId="38200" xr:uid="{00000000-0005-0000-0000-0000A19A0000}"/>
    <cellStyle name="Normal 2 4 2 4 2 11 2" xfId="38201" xr:uid="{00000000-0005-0000-0000-0000A29A0000}"/>
    <cellStyle name="Normal 2 4 2 4 2 12" xfId="38202" xr:uid="{00000000-0005-0000-0000-0000A39A0000}"/>
    <cellStyle name="Normal 2 4 2 4 2 12 2" xfId="38203" xr:uid="{00000000-0005-0000-0000-0000A49A0000}"/>
    <cellStyle name="Normal 2 4 2 4 2 13" xfId="38204" xr:uid="{00000000-0005-0000-0000-0000A59A0000}"/>
    <cellStyle name="Normal 2 4 2 4 2 13 2" xfId="38205" xr:uid="{00000000-0005-0000-0000-0000A69A0000}"/>
    <cellStyle name="Normal 2 4 2 4 2 14" xfId="38206" xr:uid="{00000000-0005-0000-0000-0000A79A0000}"/>
    <cellStyle name="Normal 2 4 2 4 2 14 2" xfId="38207" xr:uid="{00000000-0005-0000-0000-0000A89A0000}"/>
    <cellStyle name="Normal 2 4 2 4 2 15" xfId="38208" xr:uid="{00000000-0005-0000-0000-0000A99A0000}"/>
    <cellStyle name="Normal 2 4 2 4 2 15 2" xfId="38209" xr:uid="{00000000-0005-0000-0000-0000AA9A0000}"/>
    <cellStyle name="Normal 2 4 2 4 2 16" xfId="38210" xr:uid="{00000000-0005-0000-0000-0000AB9A0000}"/>
    <cellStyle name="Normal 2 4 2 4 2 16 2" xfId="38211" xr:uid="{00000000-0005-0000-0000-0000AC9A0000}"/>
    <cellStyle name="Normal 2 4 2 4 2 17" xfId="38212" xr:uid="{00000000-0005-0000-0000-0000AD9A0000}"/>
    <cellStyle name="Normal 2 4 2 4 2 17 2" xfId="38213" xr:uid="{00000000-0005-0000-0000-0000AE9A0000}"/>
    <cellStyle name="Normal 2 4 2 4 2 18" xfId="38214" xr:uid="{00000000-0005-0000-0000-0000AF9A0000}"/>
    <cellStyle name="Normal 2 4 2 4 2 18 2" xfId="38215" xr:uid="{00000000-0005-0000-0000-0000B09A0000}"/>
    <cellStyle name="Normal 2 4 2 4 2 19" xfId="38216" xr:uid="{00000000-0005-0000-0000-0000B19A0000}"/>
    <cellStyle name="Normal 2 4 2 4 2 19 2" xfId="38217" xr:uid="{00000000-0005-0000-0000-0000B29A0000}"/>
    <cellStyle name="Normal 2 4 2 4 2 2" xfId="38218" xr:uid="{00000000-0005-0000-0000-0000B39A0000}"/>
    <cellStyle name="Normal 2 4 2 4 2 2 2" xfId="38219" xr:uid="{00000000-0005-0000-0000-0000B49A0000}"/>
    <cellStyle name="Normal 2 4 2 4 2 20" xfId="38220" xr:uid="{00000000-0005-0000-0000-0000B59A0000}"/>
    <cellStyle name="Normal 2 4 2 4 2 20 2" xfId="38221" xr:uid="{00000000-0005-0000-0000-0000B69A0000}"/>
    <cellStyle name="Normal 2 4 2 4 2 21" xfId="38222" xr:uid="{00000000-0005-0000-0000-0000B79A0000}"/>
    <cellStyle name="Normal 2 4 2 4 2 21 2" xfId="38223" xr:uid="{00000000-0005-0000-0000-0000B89A0000}"/>
    <cellStyle name="Normal 2 4 2 4 2 22" xfId="38224" xr:uid="{00000000-0005-0000-0000-0000B99A0000}"/>
    <cellStyle name="Normal 2 4 2 4 2 3" xfId="38225" xr:uid="{00000000-0005-0000-0000-0000BA9A0000}"/>
    <cellStyle name="Normal 2 4 2 4 2 3 2" xfId="38226" xr:uid="{00000000-0005-0000-0000-0000BB9A0000}"/>
    <cellStyle name="Normal 2 4 2 4 2 4" xfId="38227" xr:uid="{00000000-0005-0000-0000-0000BC9A0000}"/>
    <cellStyle name="Normal 2 4 2 4 2 4 2" xfId="38228" xr:uid="{00000000-0005-0000-0000-0000BD9A0000}"/>
    <cellStyle name="Normal 2 4 2 4 2 5" xfId="38229" xr:uid="{00000000-0005-0000-0000-0000BE9A0000}"/>
    <cellStyle name="Normal 2 4 2 4 2 5 2" xfId="38230" xr:uid="{00000000-0005-0000-0000-0000BF9A0000}"/>
    <cellStyle name="Normal 2 4 2 4 2 6" xfId="38231" xr:uid="{00000000-0005-0000-0000-0000C09A0000}"/>
    <cellStyle name="Normal 2 4 2 4 2 6 2" xfId="38232" xr:uid="{00000000-0005-0000-0000-0000C19A0000}"/>
    <cellStyle name="Normal 2 4 2 4 2 7" xfId="38233" xr:uid="{00000000-0005-0000-0000-0000C29A0000}"/>
    <cellStyle name="Normal 2 4 2 4 2 7 2" xfId="38234" xr:uid="{00000000-0005-0000-0000-0000C39A0000}"/>
    <cellStyle name="Normal 2 4 2 4 2 8" xfId="38235" xr:uid="{00000000-0005-0000-0000-0000C49A0000}"/>
    <cellStyle name="Normal 2 4 2 4 2 8 2" xfId="38236" xr:uid="{00000000-0005-0000-0000-0000C59A0000}"/>
    <cellStyle name="Normal 2 4 2 4 2 9" xfId="38237" xr:uid="{00000000-0005-0000-0000-0000C69A0000}"/>
    <cellStyle name="Normal 2 4 2 4 2 9 2" xfId="38238" xr:uid="{00000000-0005-0000-0000-0000C79A0000}"/>
    <cellStyle name="Normal 2 4 2 4 20" xfId="38239" xr:uid="{00000000-0005-0000-0000-0000C89A0000}"/>
    <cellStyle name="Normal 2 4 2 4 20 2" xfId="38240" xr:uid="{00000000-0005-0000-0000-0000C99A0000}"/>
    <cellStyle name="Normal 2 4 2 4 21" xfId="38241" xr:uid="{00000000-0005-0000-0000-0000CA9A0000}"/>
    <cellStyle name="Normal 2 4 2 4 21 2" xfId="38242" xr:uid="{00000000-0005-0000-0000-0000CB9A0000}"/>
    <cellStyle name="Normal 2 4 2 4 22" xfId="38243" xr:uid="{00000000-0005-0000-0000-0000CC9A0000}"/>
    <cellStyle name="Normal 2 4 2 4 22 2" xfId="38244" xr:uid="{00000000-0005-0000-0000-0000CD9A0000}"/>
    <cellStyle name="Normal 2 4 2 4 23" xfId="38245" xr:uid="{00000000-0005-0000-0000-0000CE9A0000}"/>
    <cellStyle name="Normal 2 4 2 4 23 2" xfId="38246" xr:uid="{00000000-0005-0000-0000-0000CF9A0000}"/>
    <cellStyle name="Normal 2 4 2 4 24" xfId="38247" xr:uid="{00000000-0005-0000-0000-0000D09A0000}"/>
    <cellStyle name="Normal 2 4 2 4 3" xfId="38248" xr:uid="{00000000-0005-0000-0000-0000D19A0000}"/>
    <cellStyle name="Normal 2 4 2 4 3 10" xfId="38249" xr:uid="{00000000-0005-0000-0000-0000D29A0000}"/>
    <cellStyle name="Normal 2 4 2 4 3 10 2" xfId="38250" xr:uid="{00000000-0005-0000-0000-0000D39A0000}"/>
    <cellStyle name="Normal 2 4 2 4 3 11" xfId="38251" xr:uid="{00000000-0005-0000-0000-0000D49A0000}"/>
    <cellStyle name="Normal 2 4 2 4 3 11 2" xfId="38252" xr:uid="{00000000-0005-0000-0000-0000D59A0000}"/>
    <cellStyle name="Normal 2 4 2 4 3 12" xfId="38253" xr:uid="{00000000-0005-0000-0000-0000D69A0000}"/>
    <cellStyle name="Normal 2 4 2 4 3 12 2" xfId="38254" xr:uid="{00000000-0005-0000-0000-0000D79A0000}"/>
    <cellStyle name="Normal 2 4 2 4 3 13" xfId="38255" xr:uid="{00000000-0005-0000-0000-0000D89A0000}"/>
    <cellStyle name="Normal 2 4 2 4 3 13 2" xfId="38256" xr:uid="{00000000-0005-0000-0000-0000D99A0000}"/>
    <cellStyle name="Normal 2 4 2 4 3 14" xfId="38257" xr:uid="{00000000-0005-0000-0000-0000DA9A0000}"/>
    <cellStyle name="Normal 2 4 2 4 3 14 2" xfId="38258" xr:uid="{00000000-0005-0000-0000-0000DB9A0000}"/>
    <cellStyle name="Normal 2 4 2 4 3 15" xfId="38259" xr:uid="{00000000-0005-0000-0000-0000DC9A0000}"/>
    <cellStyle name="Normal 2 4 2 4 3 15 2" xfId="38260" xr:uid="{00000000-0005-0000-0000-0000DD9A0000}"/>
    <cellStyle name="Normal 2 4 2 4 3 16" xfId="38261" xr:uid="{00000000-0005-0000-0000-0000DE9A0000}"/>
    <cellStyle name="Normal 2 4 2 4 3 16 2" xfId="38262" xr:uid="{00000000-0005-0000-0000-0000DF9A0000}"/>
    <cellStyle name="Normal 2 4 2 4 3 17" xfId="38263" xr:uid="{00000000-0005-0000-0000-0000E09A0000}"/>
    <cellStyle name="Normal 2 4 2 4 3 17 2" xfId="38264" xr:uid="{00000000-0005-0000-0000-0000E19A0000}"/>
    <cellStyle name="Normal 2 4 2 4 3 18" xfId="38265" xr:uid="{00000000-0005-0000-0000-0000E29A0000}"/>
    <cellStyle name="Normal 2 4 2 4 3 18 2" xfId="38266" xr:uid="{00000000-0005-0000-0000-0000E39A0000}"/>
    <cellStyle name="Normal 2 4 2 4 3 19" xfId="38267" xr:uid="{00000000-0005-0000-0000-0000E49A0000}"/>
    <cellStyle name="Normal 2 4 2 4 3 19 2" xfId="38268" xr:uid="{00000000-0005-0000-0000-0000E59A0000}"/>
    <cellStyle name="Normal 2 4 2 4 3 2" xfId="38269" xr:uid="{00000000-0005-0000-0000-0000E69A0000}"/>
    <cellStyle name="Normal 2 4 2 4 3 2 2" xfId="38270" xr:uid="{00000000-0005-0000-0000-0000E79A0000}"/>
    <cellStyle name="Normal 2 4 2 4 3 20" xfId="38271" xr:uid="{00000000-0005-0000-0000-0000E89A0000}"/>
    <cellStyle name="Normal 2 4 2 4 3 20 2" xfId="38272" xr:uid="{00000000-0005-0000-0000-0000E99A0000}"/>
    <cellStyle name="Normal 2 4 2 4 3 21" xfId="38273" xr:uid="{00000000-0005-0000-0000-0000EA9A0000}"/>
    <cellStyle name="Normal 2 4 2 4 3 21 2" xfId="38274" xr:uid="{00000000-0005-0000-0000-0000EB9A0000}"/>
    <cellStyle name="Normal 2 4 2 4 3 22" xfId="38275" xr:uid="{00000000-0005-0000-0000-0000EC9A0000}"/>
    <cellStyle name="Normal 2 4 2 4 3 3" xfId="38276" xr:uid="{00000000-0005-0000-0000-0000ED9A0000}"/>
    <cellStyle name="Normal 2 4 2 4 3 3 2" xfId="38277" xr:uid="{00000000-0005-0000-0000-0000EE9A0000}"/>
    <cellStyle name="Normal 2 4 2 4 3 4" xfId="38278" xr:uid="{00000000-0005-0000-0000-0000EF9A0000}"/>
    <cellStyle name="Normal 2 4 2 4 3 4 2" xfId="38279" xr:uid="{00000000-0005-0000-0000-0000F09A0000}"/>
    <cellStyle name="Normal 2 4 2 4 3 5" xfId="38280" xr:uid="{00000000-0005-0000-0000-0000F19A0000}"/>
    <cellStyle name="Normal 2 4 2 4 3 5 2" xfId="38281" xr:uid="{00000000-0005-0000-0000-0000F29A0000}"/>
    <cellStyle name="Normal 2 4 2 4 3 6" xfId="38282" xr:uid="{00000000-0005-0000-0000-0000F39A0000}"/>
    <cellStyle name="Normal 2 4 2 4 3 6 2" xfId="38283" xr:uid="{00000000-0005-0000-0000-0000F49A0000}"/>
    <cellStyle name="Normal 2 4 2 4 3 7" xfId="38284" xr:uid="{00000000-0005-0000-0000-0000F59A0000}"/>
    <cellStyle name="Normal 2 4 2 4 3 7 2" xfId="38285" xr:uid="{00000000-0005-0000-0000-0000F69A0000}"/>
    <cellStyle name="Normal 2 4 2 4 3 8" xfId="38286" xr:uid="{00000000-0005-0000-0000-0000F79A0000}"/>
    <cellStyle name="Normal 2 4 2 4 3 8 2" xfId="38287" xr:uid="{00000000-0005-0000-0000-0000F89A0000}"/>
    <cellStyle name="Normal 2 4 2 4 3 9" xfId="38288" xr:uid="{00000000-0005-0000-0000-0000F99A0000}"/>
    <cellStyle name="Normal 2 4 2 4 3 9 2" xfId="38289" xr:uid="{00000000-0005-0000-0000-0000FA9A0000}"/>
    <cellStyle name="Normal 2 4 2 4 4" xfId="38290" xr:uid="{00000000-0005-0000-0000-0000FB9A0000}"/>
    <cellStyle name="Normal 2 4 2 4 4 2" xfId="38291" xr:uid="{00000000-0005-0000-0000-0000FC9A0000}"/>
    <cellStyle name="Normal 2 4 2 4 5" xfId="38292" xr:uid="{00000000-0005-0000-0000-0000FD9A0000}"/>
    <cellStyle name="Normal 2 4 2 4 5 2" xfId="38293" xr:uid="{00000000-0005-0000-0000-0000FE9A0000}"/>
    <cellStyle name="Normal 2 4 2 4 6" xfId="38294" xr:uid="{00000000-0005-0000-0000-0000FF9A0000}"/>
    <cellStyle name="Normal 2 4 2 4 6 2" xfId="38295" xr:uid="{00000000-0005-0000-0000-0000009B0000}"/>
    <cellStyle name="Normal 2 4 2 4 7" xfId="38296" xr:uid="{00000000-0005-0000-0000-0000019B0000}"/>
    <cellStyle name="Normal 2 4 2 4 7 2" xfId="38297" xr:uid="{00000000-0005-0000-0000-0000029B0000}"/>
    <cellStyle name="Normal 2 4 2 4 8" xfId="38298" xr:uid="{00000000-0005-0000-0000-0000039B0000}"/>
    <cellStyle name="Normal 2 4 2 4 8 2" xfId="38299" xr:uid="{00000000-0005-0000-0000-0000049B0000}"/>
    <cellStyle name="Normal 2 4 2 4 9" xfId="38300" xr:uid="{00000000-0005-0000-0000-0000059B0000}"/>
    <cellStyle name="Normal 2 4 2 4 9 2" xfId="38301" xr:uid="{00000000-0005-0000-0000-0000069B0000}"/>
    <cellStyle name="Normal 2 4 2 5" xfId="38302" xr:uid="{00000000-0005-0000-0000-0000079B0000}"/>
    <cellStyle name="Normal 2 4 2 5 10" xfId="38303" xr:uid="{00000000-0005-0000-0000-0000089B0000}"/>
    <cellStyle name="Normal 2 4 2 5 10 2" xfId="38304" xr:uid="{00000000-0005-0000-0000-0000099B0000}"/>
    <cellStyle name="Normal 2 4 2 5 11" xfId="38305" xr:uid="{00000000-0005-0000-0000-00000A9B0000}"/>
    <cellStyle name="Normal 2 4 2 5 11 2" xfId="38306" xr:uid="{00000000-0005-0000-0000-00000B9B0000}"/>
    <cellStyle name="Normal 2 4 2 5 12" xfId="38307" xr:uid="{00000000-0005-0000-0000-00000C9B0000}"/>
    <cellStyle name="Normal 2 4 2 5 12 2" xfId="38308" xr:uid="{00000000-0005-0000-0000-00000D9B0000}"/>
    <cellStyle name="Normal 2 4 2 5 13" xfId="38309" xr:uid="{00000000-0005-0000-0000-00000E9B0000}"/>
    <cellStyle name="Normal 2 4 2 5 13 2" xfId="38310" xr:uid="{00000000-0005-0000-0000-00000F9B0000}"/>
    <cellStyle name="Normal 2 4 2 5 14" xfId="38311" xr:uid="{00000000-0005-0000-0000-0000109B0000}"/>
    <cellStyle name="Normal 2 4 2 5 14 2" xfId="38312" xr:uid="{00000000-0005-0000-0000-0000119B0000}"/>
    <cellStyle name="Normal 2 4 2 5 15" xfId="38313" xr:uid="{00000000-0005-0000-0000-0000129B0000}"/>
    <cellStyle name="Normal 2 4 2 5 15 2" xfId="38314" xr:uid="{00000000-0005-0000-0000-0000139B0000}"/>
    <cellStyle name="Normal 2 4 2 5 16" xfId="38315" xr:uid="{00000000-0005-0000-0000-0000149B0000}"/>
    <cellStyle name="Normal 2 4 2 5 16 2" xfId="38316" xr:uid="{00000000-0005-0000-0000-0000159B0000}"/>
    <cellStyle name="Normal 2 4 2 5 17" xfId="38317" xr:uid="{00000000-0005-0000-0000-0000169B0000}"/>
    <cellStyle name="Normal 2 4 2 5 17 2" xfId="38318" xr:uid="{00000000-0005-0000-0000-0000179B0000}"/>
    <cellStyle name="Normal 2 4 2 5 18" xfId="38319" xr:uid="{00000000-0005-0000-0000-0000189B0000}"/>
    <cellStyle name="Normal 2 4 2 5 18 2" xfId="38320" xr:uid="{00000000-0005-0000-0000-0000199B0000}"/>
    <cellStyle name="Normal 2 4 2 5 19" xfId="38321" xr:uid="{00000000-0005-0000-0000-00001A9B0000}"/>
    <cellStyle name="Normal 2 4 2 5 19 2" xfId="38322" xr:uid="{00000000-0005-0000-0000-00001B9B0000}"/>
    <cellStyle name="Normal 2 4 2 5 2" xfId="38323" xr:uid="{00000000-0005-0000-0000-00001C9B0000}"/>
    <cellStyle name="Normal 2 4 2 5 2 10" xfId="38324" xr:uid="{00000000-0005-0000-0000-00001D9B0000}"/>
    <cellStyle name="Normal 2 4 2 5 2 10 2" xfId="38325" xr:uid="{00000000-0005-0000-0000-00001E9B0000}"/>
    <cellStyle name="Normal 2 4 2 5 2 11" xfId="38326" xr:uid="{00000000-0005-0000-0000-00001F9B0000}"/>
    <cellStyle name="Normal 2 4 2 5 2 11 2" xfId="38327" xr:uid="{00000000-0005-0000-0000-0000209B0000}"/>
    <cellStyle name="Normal 2 4 2 5 2 12" xfId="38328" xr:uid="{00000000-0005-0000-0000-0000219B0000}"/>
    <cellStyle name="Normal 2 4 2 5 2 12 2" xfId="38329" xr:uid="{00000000-0005-0000-0000-0000229B0000}"/>
    <cellStyle name="Normal 2 4 2 5 2 13" xfId="38330" xr:uid="{00000000-0005-0000-0000-0000239B0000}"/>
    <cellStyle name="Normal 2 4 2 5 2 13 2" xfId="38331" xr:uid="{00000000-0005-0000-0000-0000249B0000}"/>
    <cellStyle name="Normal 2 4 2 5 2 14" xfId="38332" xr:uid="{00000000-0005-0000-0000-0000259B0000}"/>
    <cellStyle name="Normal 2 4 2 5 2 14 2" xfId="38333" xr:uid="{00000000-0005-0000-0000-0000269B0000}"/>
    <cellStyle name="Normal 2 4 2 5 2 15" xfId="38334" xr:uid="{00000000-0005-0000-0000-0000279B0000}"/>
    <cellStyle name="Normal 2 4 2 5 2 15 2" xfId="38335" xr:uid="{00000000-0005-0000-0000-0000289B0000}"/>
    <cellStyle name="Normal 2 4 2 5 2 16" xfId="38336" xr:uid="{00000000-0005-0000-0000-0000299B0000}"/>
    <cellStyle name="Normal 2 4 2 5 2 16 2" xfId="38337" xr:uid="{00000000-0005-0000-0000-00002A9B0000}"/>
    <cellStyle name="Normal 2 4 2 5 2 17" xfId="38338" xr:uid="{00000000-0005-0000-0000-00002B9B0000}"/>
    <cellStyle name="Normal 2 4 2 5 2 17 2" xfId="38339" xr:uid="{00000000-0005-0000-0000-00002C9B0000}"/>
    <cellStyle name="Normal 2 4 2 5 2 18" xfId="38340" xr:uid="{00000000-0005-0000-0000-00002D9B0000}"/>
    <cellStyle name="Normal 2 4 2 5 2 18 2" xfId="38341" xr:uid="{00000000-0005-0000-0000-00002E9B0000}"/>
    <cellStyle name="Normal 2 4 2 5 2 19" xfId="38342" xr:uid="{00000000-0005-0000-0000-00002F9B0000}"/>
    <cellStyle name="Normal 2 4 2 5 2 19 2" xfId="38343" xr:uid="{00000000-0005-0000-0000-0000309B0000}"/>
    <cellStyle name="Normal 2 4 2 5 2 2" xfId="38344" xr:uid="{00000000-0005-0000-0000-0000319B0000}"/>
    <cellStyle name="Normal 2 4 2 5 2 2 2" xfId="38345" xr:uid="{00000000-0005-0000-0000-0000329B0000}"/>
    <cellStyle name="Normal 2 4 2 5 2 20" xfId="38346" xr:uid="{00000000-0005-0000-0000-0000339B0000}"/>
    <cellStyle name="Normal 2 4 2 5 2 20 2" xfId="38347" xr:uid="{00000000-0005-0000-0000-0000349B0000}"/>
    <cellStyle name="Normal 2 4 2 5 2 21" xfId="38348" xr:uid="{00000000-0005-0000-0000-0000359B0000}"/>
    <cellStyle name="Normal 2 4 2 5 2 21 2" xfId="38349" xr:uid="{00000000-0005-0000-0000-0000369B0000}"/>
    <cellStyle name="Normal 2 4 2 5 2 22" xfId="38350" xr:uid="{00000000-0005-0000-0000-0000379B0000}"/>
    <cellStyle name="Normal 2 4 2 5 2 3" xfId="38351" xr:uid="{00000000-0005-0000-0000-0000389B0000}"/>
    <cellStyle name="Normal 2 4 2 5 2 3 2" xfId="38352" xr:uid="{00000000-0005-0000-0000-0000399B0000}"/>
    <cellStyle name="Normal 2 4 2 5 2 4" xfId="38353" xr:uid="{00000000-0005-0000-0000-00003A9B0000}"/>
    <cellStyle name="Normal 2 4 2 5 2 4 2" xfId="38354" xr:uid="{00000000-0005-0000-0000-00003B9B0000}"/>
    <cellStyle name="Normal 2 4 2 5 2 5" xfId="38355" xr:uid="{00000000-0005-0000-0000-00003C9B0000}"/>
    <cellStyle name="Normal 2 4 2 5 2 5 2" xfId="38356" xr:uid="{00000000-0005-0000-0000-00003D9B0000}"/>
    <cellStyle name="Normal 2 4 2 5 2 6" xfId="38357" xr:uid="{00000000-0005-0000-0000-00003E9B0000}"/>
    <cellStyle name="Normal 2 4 2 5 2 6 2" xfId="38358" xr:uid="{00000000-0005-0000-0000-00003F9B0000}"/>
    <cellStyle name="Normal 2 4 2 5 2 7" xfId="38359" xr:uid="{00000000-0005-0000-0000-0000409B0000}"/>
    <cellStyle name="Normal 2 4 2 5 2 7 2" xfId="38360" xr:uid="{00000000-0005-0000-0000-0000419B0000}"/>
    <cellStyle name="Normal 2 4 2 5 2 8" xfId="38361" xr:uid="{00000000-0005-0000-0000-0000429B0000}"/>
    <cellStyle name="Normal 2 4 2 5 2 8 2" xfId="38362" xr:uid="{00000000-0005-0000-0000-0000439B0000}"/>
    <cellStyle name="Normal 2 4 2 5 2 9" xfId="38363" xr:uid="{00000000-0005-0000-0000-0000449B0000}"/>
    <cellStyle name="Normal 2 4 2 5 2 9 2" xfId="38364" xr:uid="{00000000-0005-0000-0000-0000459B0000}"/>
    <cellStyle name="Normal 2 4 2 5 20" xfId="38365" xr:uid="{00000000-0005-0000-0000-0000469B0000}"/>
    <cellStyle name="Normal 2 4 2 5 20 2" xfId="38366" xr:uid="{00000000-0005-0000-0000-0000479B0000}"/>
    <cellStyle name="Normal 2 4 2 5 21" xfId="38367" xr:uid="{00000000-0005-0000-0000-0000489B0000}"/>
    <cellStyle name="Normal 2 4 2 5 21 2" xfId="38368" xr:uid="{00000000-0005-0000-0000-0000499B0000}"/>
    <cellStyle name="Normal 2 4 2 5 22" xfId="38369" xr:uid="{00000000-0005-0000-0000-00004A9B0000}"/>
    <cellStyle name="Normal 2 4 2 5 22 2" xfId="38370" xr:uid="{00000000-0005-0000-0000-00004B9B0000}"/>
    <cellStyle name="Normal 2 4 2 5 23" xfId="38371" xr:uid="{00000000-0005-0000-0000-00004C9B0000}"/>
    <cellStyle name="Normal 2 4 2 5 23 2" xfId="38372" xr:uid="{00000000-0005-0000-0000-00004D9B0000}"/>
    <cellStyle name="Normal 2 4 2 5 24" xfId="38373" xr:uid="{00000000-0005-0000-0000-00004E9B0000}"/>
    <cellStyle name="Normal 2 4 2 5 3" xfId="38374" xr:uid="{00000000-0005-0000-0000-00004F9B0000}"/>
    <cellStyle name="Normal 2 4 2 5 3 10" xfId="38375" xr:uid="{00000000-0005-0000-0000-0000509B0000}"/>
    <cellStyle name="Normal 2 4 2 5 3 10 2" xfId="38376" xr:uid="{00000000-0005-0000-0000-0000519B0000}"/>
    <cellStyle name="Normal 2 4 2 5 3 11" xfId="38377" xr:uid="{00000000-0005-0000-0000-0000529B0000}"/>
    <cellStyle name="Normal 2 4 2 5 3 11 2" xfId="38378" xr:uid="{00000000-0005-0000-0000-0000539B0000}"/>
    <cellStyle name="Normal 2 4 2 5 3 12" xfId="38379" xr:uid="{00000000-0005-0000-0000-0000549B0000}"/>
    <cellStyle name="Normal 2 4 2 5 3 12 2" xfId="38380" xr:uid="{00000000-0005-0000-0000-0000559B0000}"/>
    <cellStyle name="Normal 2 4 2 5 3 13" xfId="38381" xr:uid="{00000000-0005-0000-0000-0000569B0000}"/>
    <cellStyle name="Normal 2 4 2 5 3 13 2" xfId="38382" xr:uid="{00000000-0005-0000-0000-0000579B0000}"/>
    <cellStyle name="Normal 2 4 2 5 3 14" xfId="38383" xr:uid="{00000000-0005-0000-0000-0000589B0000}"/>
    <cellStyle name="Normal 2 4 2 5 3 14 2" xfId="38384" xr:uid="{00000000-0005-0000-0000-0000599B0000}"/>
    <cellStyle name="Normal 2 4 2 5 3 15" xfId="38385" xr:uid="{00000000-0005-0000-0000-00005A9B0000}"/>
    <cellStyle name="Normal 2 4 2 5 3 15 2" xfId="38386" xr:uid="{00000000-0005-0000-0000-00005B9B0000}"/>
    <cellStyle name="Normal 2 4 2 5 3 16" xfId="38387" xr:uid="{00000000-0005-0000-0000-00005C9B0000}"/>
    <cellStyle name="Normal 2 4 2 5 3 16 2" xfId="38388" xr:uid="{00000000-0005-0000-0000-00005D9B0000}"/>
    <cellStyle name="Normal 2 4 2 5 3 17" xfId="38389" xr:uid="{00000000-0005-0000-0000-00005E9B0000}"/>
    <cellStyle name="Normal 2 4 2 5 3 17 2" xfId="38390" xr:uid="{00000000-0005-0000-0000-00005F9B0000}"/>
    <cellStyle name="Normal 2 4 2 5 3 18" xfId="38391" xr:uid="{00000000-0005-0000-0000-0000609B0000}"/>
    <cellStyle name="Normal 2 4 2 5 3 18 2" xfId="38392" xr:uid="{00000000-0005-0000-0000-0000619B0000}"/>
    <cellStyle name="Normal 2 4 2 5 3 19" xfId="38393" xr:uid="{00000000-0005-0000-0000-0000629B0000}"/>
    <cellStyle name="Normal 2 4 2 5 3 19 2" xfId="38394" xr:uid="{00000000-0005-0000-0000-0000639B0000}"/>
    <cellStyle name="Normal 2 4 2 5 3 2" xfId="38395" xr:uid="{00000000-0005-0000-0000-0000649B0000}"/>
    <cellStyle name="Normal 2 4 2 5 3 2 2" xfId="38396" xr:uid="{00000000-0005-0000-0000-0000659B0000}"/>
    <cellStyle name="Normal 2 4 2 5 3 20" xfId="38397" xr:uid="{00000000-0005-0000-0000-0000669B0000}"/>
    <cellStyle name="Normal 2 4 2 5 3 20 2" xfId="38398" xr:uid="{00000000-0005-0000-0000-0000679B0000}"/>
    <cellStyle name="Normal 2 4 2 5 3 21" xfId="38399" xr:uid="{00000000-0005-0000-0000-0000689B0000}"/>
    <cellStyle name="Normal 2 4 2 5 3 21 2" xfId="38400" xr:uid="{00000000-0005-0000-0000-0000699B0000}"/>
    <cellStyle name="Normal 2 4 2 5 3 22" xfId="38401" xr:uid="{00000000-0005-0000-0000-00006A9B0000}"/>
    <cellStyle name="Normal 2 4 2 5 3 3" xfId="38402" xr:uid="{00000000-0005-0000-0000-00006B9B0000}"/>
    <cellStyle name="Normal 2 4 2 5 3 3 2" xfId="38403" xr:uid="{00000000-0005-0000-0000-00006C9B0000}"/>
    <cellStyle name="Normal 2 4 2 5 3 4" xfId="38404" xr:uid="{00000000-0005-0000-0000-00006D9B0000}"/>
    <cellStyle name="Normal 2 4 2 5 3 4 2" xfId="38405" xr:uid="{00000000-0005-0000-0000-00006E9B0000}"/>
    <cellStyle name="Normal 2 4 2 5 3 5" xfId="38406" xr:uid="{00000000-0005-0000-0000-00006F9B0000}"/>
    <cellStyle name="Normal 2 4 2 5 3 5 2" xfId="38407" xr:uid="{00000000-0005-0000-0000-0000709B0000}"/>
    <cellStyle name="Normal 2 4 2 5 3 6" xfId="38408" xr:uid="{00000000-0005-0000-0000-0000719B0000}"/>
    <cellStyle name="Normal 2 4 2 5 3 6 2" xfId="38409" xr:uid="{00000000-0005-0000-0000-0000729B0000}"/>
    <cellStyle name="Normal 2 4 2 5 3 7" xfId="38410" xr:uid="{00000000-0005-0000-0000-0000739B0000}"/>
    <cellStyle name="Normal 2 4 2 5 3 7 2" xfId="38411" xr:uid="{00000000-0005-0000-0000-0000749B0000}"/>
    <cellStyle name="Normal 2 4 2 5 3 8" xfId="38412" xr:uid="{00000000-0005-0000-0000-0000759B0000}"/>
    <cellStyle name="Normal 2 4 2 5 3 8 2" xfId="38413" xr:uid="{00000000-0005-0000-0000-0000769B0000}"/>
    <cellStyle name="Normal 2 4 2 5 3 9" xfId="38414" xr:uid="{00000000-0005-0000-0000-0000779B0000}"/>
    <cellStyle name="Normal 2 4 2 5 3 9 2" xfId="38415" xr:uid="{00000000-0005-0000-0000-0000789B0000}"/>
    <cellStyle name="Normal 2 4 2 5 4" xfId="38416" xr:uid="{00000000-0005-0000-0000-0000799B0000}"/>
    <cellStyle name="Normal 2 4 2 5 4 2" xfId="38417" xr:uid="{00000000-0005-0000-0000-00007A9B0000}"/>
    <cellStyle name="Normal 2 4 2 5 5" xfId="38418" xr:uid="{00000000-0005-0000-0000-00007B9B0000}"/>
    <cellStyle name="Normal 2 4 2 5 5 2" xfId="38419" xr:uid="{00000000-0005-0000-0000-00007C9B0000}"/>
    <cellStyle name="Normal 2 4 2 5 6" xfId="38420" xr:uid="{00000000-0005-0000-0000-00007D9B0000}"/>
    <cellStyle name="Normal 2 4 2 5 6 2" xfId="38421" xr:uid="{00000000-0005-0000-0000-00007E9B0000}"/>
    <cellStyle name="Normal 2 4 2 5 7" xfId="38422" xr:uid="{00000000-0005-0000-0000-00007F9B0000}"/>
    <cellStyle name="Normal 2 4 2 5 7 2" xfId="38423" xr:uid="{00000000-0005-0000-0000-0000809B0000}"/>
    <cellStyle name="Normal 2 4 2 5 8" xfId="38424" xr:uid="{00000000-0005-0000-0000-0000819B0000}"/>
    <cellStyle name="Normal 2 4 2 5 8 2" xfId="38425" xr:uid="{00000000-0005-0000-0000-0000829B0000}"/>
    <cellStyle name="Normal 2 4 2 5 9" xfId="38426" xr:uid="{00000000-0005-0000-0000-0000839B0000}"/>
    <cellStyle name="Normal 2 4 2 5 9 2" xfId="38427" xr:uid="{00000000-0005-0000-0000-0000849B0000}"/>
    <cellStyle name="Normal 2 4 2 6" xfId="38428" xr:uid="{00000000-0005-0000-0000-0000859B0000}"/>
    <cellStyle name="Normal 2 4 2 6 10" xfId="38429" xr:uid="{00000000-0005-0000-0000-0000869B0000}"/>
    <cellStyle name="Normal 2 4 2 6 10 2" xfId="38430" xr:uid="{00000000-0005-0000-0000-0000879B0000}"/>
    <cellStyle name="Normal 2 4 2 6 11" xfId="38431" xr:uid="{00000000-0005-0000-0000-0000889B0000}"/>
    <cellStyle name="Normal 2 4 2 6 11 2" xfId="38432" xr:uid="{00000000-0005-0000-0000-0000899B0000}"/>
    <cellStyle name="Normal 2 4 2 6 12" xfId="38433" xr:uid="{00000000-0005-0000-0000-00008A9B0000}"/>
    <cellStyle name="Normal 2 4 2 6 12 2" xfId="38434" xr:uid="{00000000-0005-0000-0000-00008B9B0000}"/>
    <cellStyle name="Normal 2 4 2 6 13" xfId="38435" xr:uid="{00000000-0005-0000-0000-00008C9B0000}"/>
    <cellStyle name="Normal 2 4 2 6 13 2" xfId="38436" xr:uid="{00000000-0005-0000-0000-00008D9B0000}"/>
    <cellStyle name="Normal 2 4 2 6 14" xfId="38437" xr:uid="{00000000-0005-0000-0000-00008E9B0000}"/>
    <cellStyle name="Normal 2 4 2 6 14 2" xfId="38438" xr:uid="{00000000-0005-0000-0000-00008F9B0000}"/>
    <cellStyle name="Normal 2 4 2 6 15" xfId="38439" xr:uid="{00000000-0005-0000-0000-0000909B0000}"/>
    <cellStyle name="Normal 2 4 2 6 15 2" xfId="38440" xr:uid="{00000000-0005-0000-0000-0000919B0000}"/>
    <cellStyle name="Normal 2 4 2 6 16" xfId="38441" xr:uid="{00000000-0005-0000-0000-0000929B0000}"/>
    <cellStyle name="Normal 2 4 2 6 16 2" xfId="38442" xr:uid="{00000000-0005-0000-0000-0000939B0000}"/>
    <cellStyle name="Normal 2 4 2 6 17" xfId="38443" xr:uid="{00000000-0005-0000-0000-0000949B0000}"/>
    <cellStyle name="Normal 2 4 2 6 17 2" xfId="38444" xr:uid="{00000000-0005-0000-0000-0000959B0000}"/>
    <cellStyle name="Normal 2 4 2 6 18" xfId="38445" xr:uid="{00000000-0005-0000-0000-0000969B0000}"/>
    <cellStyle name="Normal 2 4 2 6 18 2" xfId="38446" xr:uid="{00000000-0005-0000-0000-0000979B0000}"/>
    <cellStyle name="Normal 2 4 2 6 19" xfId="38447" xr:uid="{00000000-0005-0000-0000-0000989B0000}"/>
    <cellStyle name="Normal 2 4 2 6 19 2" xfId="38448" xr:uid="{00000000-0005-0000-0000-0000999B0000}"/>
    <cellStyle name="Normal 2 4 2 6 2" xfId="38449" xr:uid="{00000000-0005-0000-0000-00009A9B0000}"/>
    <cellStyle name="Normal 2 4 2 6 2 10" xfId="38450" xr:uid="{00000000-0005-0000-0000-00009B9B0000}"/>
    <cellStyle name="Normal 2 4 2 6 2 10 2" xfId="38451" xr:uid="{00000000-0005-0000-0000-00009C9B0000}"/>
    <cellStyle name="Normal 2 4 2 6 2 11" xfId="38452" xr:uid="{00000000-0005-0000-0000-00009D9B0000}"/>
    <cellStyle name="Normal 2 4 2 6 2 11 2" xfId="38453" xr:uid="{00000000-0005-0000-0000-00009E9B0000}"/>
    <cellStyle name="Normal 2 4 2 6 2 12" xfId="38454" xr:uid="{00000000-0005-0000-0000-00009F9B0000}"/>
    <cellStyle name="Normal 2 4 2 6 2 12 2" xfId="38455" xr:uid="{00000000-0005-0000-0000-0000A09B0000}"/>
    <cellStyle name="Normal 2 4 2 6 2 13" xfId="38456" xr:uid="{00000000-0005-0000-0000-0000A19B0000}"/>
    <cellStyle name="Normal 2 4 2 6 2 13 2" xfId="38457" xr:uid="{00000000-0005-0000-0000-0000A29B0000}"/>
    <cellStyle name="Normal 2 4 2 6 2 14" xfId="38458" xr:uid="{00000000-0005-0000-0000-0000A39B0000}"/>
    <cellStyle name="Normal 2 4 2 6 2 14 2" xfId="38459" xr:uid="{00000000-0005-0000-0000-0000A49B0000}"/>
    <cellStyle name="Normal 2 4 2 6 2 15" xfId="38460" xr:uid="{00000000-0005-0000-0000-0000A59B0000}"/>
    <cellStyle name="Normal 2 4 2 6 2 15 2" xfId="38461" xr:uid="{00000000-0005-0000-0000-0000A69B0000}"/>
    <cellStyle name="Normal 2 4 2 6 2 16" xfId="38462" xr:uid="{00000000-0005-0000-0000-0000A79B0000}"/>
    <cellStyle name="Normal 2 4 2 6 2 16 2" xfId="38463" xr:uid="{00000000-0005-0000-0000-0000A89B0000}"/>
    <cellStyle name="Normal 2 4 2 6 2 17" xfId="38464" xr:uid="{00000000-0005-0000-0000-0000A99B0000}"/>
    <cellStyle name="Normal 2 4 2 6 2 17 2" xfId="38465" xr:uid="{00000000-0005-0000-0000-0000AA9B0000}"/>
    <cellStyle name="Normal 2 4 2 6 2 18" xfId="38466" xr:uid="{00000000-0005-0000-0000-0000AB9B0000}"/>
    <cellStyle name="Normal 2 4 2 6 2 18 2" xfId="38467" xr:uid="{00000000-0005-0000-0000-0000AC9B0000}"/>
    <cellStyle name="Normal 2 4 2 6 2 19" xfId="38468" xr:uid="{00000000-0005-0000-0000-0000AD9B0000}"/>
    <cellStyle name="Normal 2 4 2 6 2 19 2" xfId="38469" xr:uid="{00000000-0005-0000-0000-0000AE9B0000}"/>
    <cellStyle name="Normal 2 4 2 6 2 2" xfId="38470" xr:uid="{00000000-0005-0000-0000-0000AF9B0000}"/>
    <cellStyle name="Normal 2 4 2 6 2 2 2" xfId="38471" xr:uid="{00000000-0005-0000-0000-0000B09B0000}"/>
    <cellStyle name="Normal 2 4 2 6 2 20" xfId="38472" xr:uid="{00000000-0005-0000-0000-0000B19B0000}"/>
    <cellStyle name="Normal 2 4 2 6 2 20 2" xfId="38473" xr:uid="{00000000-0005-0000-0000-0000B29B0000}"/>
    <cellStyle name="Normal 2 4 2 6 2 21" xfId="38474" xr:uid="{00000000-0005-0000-0000-0000B39B0000}"/>
    <cellStyle name="Normal 2 4 2 6 2 21 2" xfId="38475" xr:uid="{00000000-0005-0000-0000-0000B49B0000}"/>
    <cellStyle name="Normal 2 4 2 6 2 22" xfId="38476" xr:uid="{00000000-0005-0000-0000-0000B59B0000}"/>
    <cellStyle name="Normal 2 4 2 6 2 3" xfId="38477" xr:uid="{00000000-0005-0000-0000-0000B69B0000}"/>
    <cellStyle name="Normal 2 4 2 6 2 3 2" xfId="38478" xr:uid="{00000000-0005-0000-0000-0000B79B0000}"/>
    <cellStyle name="Normal 2 4 2 6 2 4" xfId="38479" xr:uid="{00000000-0005-0000-0000-0000B89B0000}"/>
    <cellStyle name="Normal 2 4 2 6 2 4 2" xfId="38480" xr:uid="{00000000-0005-0000-0000-0000B99B0000}"/>
    <cellStyle name="Normal 2 4 2 6 2 5" xfId="38481" xr:uid="{00000000-0005-0000-0000-0000BA9B0000}"/>
    <cellStyle name="Normal 2 4 2 6 2 5 2" xfId="38482" xr:uid="{00000000-0005-0000-0000-0000BB9B0000}"/>
    <cellStyle name="Normal 2 4 2 6 2 6" xfId="38483" xr:uid="{00000000-0005-0000-0000-0000BC9B0000}"/>
    <cellStyle name="Normal 2 4 2 6 2 6 2" xfId="38484" xr:uid="{00000000-0005-0000-0000-0000BD9B0000}"/>
    <cellStyle name="Normal 2 4 2 6 2 7" xfId="38485" xr:uid="{00000000-0005-0000-0000-0000BE9B0000}"/>
    <cellStyle name="Normal 2 4 2 6 2 7 2" xfId="38486" xr:uid="{00000000-0005-0000-0000-0000BF9B0000}"/>
    <cellStyle name="Normal 2 4 2 6 2 8" xfId="38487" xr:uid="{00000000-0005-0000-0000-0000C09B0000}"/>
    <cellStyle name="Normal 2 4 2 6 2 8 2" xfId="38488" xr:uid="{00000000-0005-0000-0000-0000C19B0000}"/>
    <cellStyle name="Normal 2 4 2 6 2 9" xfId="38489" xr:uid="{00000000-0005-0000-0000-0000C29B0000}"/>
    <cellStyle name="Normal 2 4 2 6 2 9 2" xfId="38490" xr:uid="{00000000-0005-0000-0000-0000C39B0000}"/>
    <cellStyle name="Normal 2 4 2 6 20" xfId="38491" xr:uid="{00000000-0005-0000-0000-0000C49B0000}"/>
    <cellStyle name="Normal 2 4 2 6 20 2" xfId="38492" xr:uid="{00000000-0005-0000-0000-0000C59B0000}"/>
    <cellStyle name="Normal 2 4 2 6 21" xfId="38493" xr:uid="{00000000-0005-0000-0000-0000C69B0000}"/>
    <cellStyle name="Normal 2 4 2 6 21 2" xfId="38494" xr:uid="{00000000-0005-0000-0000-0000C79B0000}"/>
    <cellStyle name="Normal 2 4 2 6 22" xfId="38495" xr:uid="{00000000-0005-0000-0000-0000C89B0000}"/>
    <cellStyle name="Normal 2 4 2 6 22 2" xfId="38496" xr:uid="{00000000-0005-0000-0000-0000C99B0000}"/>
    <cellStyle name="Normal 2 4 2 6 23" xfId="38497" xr:uid="{00000000-0005-0000-0000-0000CA9B0000}"/>
    <cellStyle name="Normal 2 4 2 6 23 2" xfId="38498" xr:uid="{00000000-0005-0000-0000-0000CB9B0000}"/>
    <cellStyle name="Normal 2 4 2 6 24" xfId="38499" xr:uid="{00000000-0005-0000-0000-0000CC9B0000}"/>
    <cellStyle name="Normal 2 4 2 6 3" xfId="38500" xr:uid="{00000000-0005-0000-0000-0000CD9B0000}"/>
    <cellStyle name="Normal 2 4 2 6 3 10" xfId="38501" xr:uid="{00000000-0005-0000-0000-0000CE9B0000}"/>
    <cellStyle name="Normal 2 4 2 6 3 10 2" xfId="38502" xr:uid="{00000000-0005-0000-0000-0000CF9B0000}"/>
    <cellStyle name="Normal 2 4 2 6 3 11" xfId="38503" xr:uid="{00000000-0005-0000-0000-0000D09B0000}"/>
    <cellStyle name="Normal 2 4 2 6 3 11 2" xfId="38504" xr:uid="{00000000-0005-0000-0000-0000D19B0000}"/>
    <cellStyle name="Normal 2 4 2 6 3 12" xfId="38505" xr:uid="{00000000-0005-0000-0000-0000D29B0000}"/>
    <cellStyle name="Normal 2 4 2 6 3 12 2" xfId="38506" xr:uid="{00000000-0005-0000-0000-0000D39B0000}"/>
    <cellStyle name="Normal 2 4 2 6 3 13" xfId="38507" xr:uid="{00000000-0005-0000-0000-0000D49B0000}"/>
    <cellStyle name="Normal 2 4 2 6 3 13 2" xfId="38508" xr:uid="{00000000-0005-0000-0000-0000D59B0000}"/>
    <cellStyle name="Normal 2 4 2 6 3 14" xfId="38509" xr:uid="{00000000-0005-0000-0000-0000D69B0000}"/>
    <cellStyle name="Normal 2 4 2 6 3 14 2" xfId="38510" xr:uid="{00000000-0005-0000-0000-0000D79B0000}"/>
    <cellStyle name="Normal 2 4 2 6 3 15" xfId="38511" xr:uid="{00000000-0005-0000-0000-0000D89B0000}"/>
    <cellStyle name="Normal 2 4 2 6 3 15 2" xfId="38512" xr:uid="{00000000-0005-0000-0000-0000D99B0000}"/>
    <cellStyle name="Normal 2 4 2 6 3 16" xfId="38513" xr:uid="{00000000-0005-0000-0000-0000DA9B0000}"/>
    <cellStyle name="Normal 2 4 2 6 3 16 2" xfId="38514" xr:uid="{00000000-0005-0000-0000-0000DB9B0000}"/>
    <cellStyle name="Normal 2 4 2 6 3 17" xfId="38515" xr:uid="{00000000-0005-0000-0000-0000DC9B0000}"/>
    <cellStyle name="Normal 2 4 2 6 3 17 2" xfId="38516" xr:uid="{00000000-0005-0000-0000-0000DD9B0000}"/>
    <cellStyle name="Normal 2 4 2 6 3 18" xfId="38517" xr:uid="{00000000-0005-0000-0000-0000DE9B0000}"/>
    <cellStyle name="Normal 2 4 2 6 3 18 2" xfId="38518" xr:uid="{00000000-0005-0000-0000-0000DF9B0000}"/>
    <cellStyle name="Normal 2 4 2 6 3 19" xfId="38519" xr:uid="{00000000-0005-0000-0000-0000E09B0000}"/>
    <cellStyle name="Normal 2 4 2 6 3 19 2" xfId="38520" xr:uid="{00000000-0005-0000-0000-0000E19B0000}"/>
    <cellStyle name="Normal 2 4 2 6 3 2" xfId="38521" xr:uid="{00000000-0005-0000-0000-0000E29B0000}"/>
    <cellStyle name="Normal 2 4 2 6 3 2 2" xfId="38522" xr:uid="{00000000-0005-0000-0000-0000E39B0000}"/>
    <cellStyle name="Normal 2 4 2 6 3 20" xfId="38523" xr:uid="{00000000-0005-0000-0000-0000E49B0000}"/>
    <cellStyle name="Normal 2 4 2 6 3 20 2" xfId="38524" xr:uid="{00000000-0005-0000-0000-0000E59B0000}"/>
    <cellStyle name="Normal 2 4 2 6 3 21" xfId="38525" xr:uid="{00000000-0005-0000-0000-0000E69B0000}"/>
    <cellStyle name="Normal 2 4 2 6 3 21 2" xfId="38526" xr:uid="{00000000-0005-0000-0000-0000E79B0000}"/>
    <cellStyle name="Normal 2 4 2 6 3 22" xfId="38527" xr:uid="{00000000-0005-0000-0000-0000E89B0000}"/>
    <cellStyle name="Normal 2 4 2 6 3 3" xfId="38528" xr:uid="{00000000-0005-0000-0000-0000E99B0000}"/>
    <cellStyle name="Normal 2 4 2 6 3 3 2" xfId="38529" xr:uid="{00000000-0005-0000-0000-0000EA9B0000}"/>
    <cellStyle name="Normal 2 4 2 6 3 4" xfId="38530" xr:uid="{00000000-0005-0000-0000-0000EB9B0000}"/>
    <cellStyle name="Normal 2 4 2 6 3 4 2" xfId="38531" xr:uid="{00000000-0005-0000-0000-0000EC9B0000}"/>
    <cellStyle name="Normal 2 4 2 6 3 5" xfId="38532" xr:uid="{00000000-0005-0000-0000-0000ED9B0000}"/>
    <cellStyle name="Normal 2 4 2 6 3 5 2" xfId="38533" xr:uid="{00000000-0005-0000-0000-0000EE9B0000}"/>
    <cellStyle name="Normal 2 4 2 6 3 6" xfId="38534" xr:uid="{00000000-0005-0000-0000-0000EF9B0000}"/>
    <cellStyle name="Normal 2 4 2 6 3 6 2" xfId="38535" xr:uid="{00000000-0005-0000-0000-0000F09B0000}"/>
    <cellStyle name="Normal 2 4 2 6 3 7" xfId="38536" xr:uid="{00000000-0005-0000-0000-0000F19B0000}"/>
    <cellStyle name="Normal 2 4 2 6 3 7 2" xfId="38537" xr:uid="{00000000-0005-0000-0000-0000F29B0000}"/>
    <cellStyle name="Normal 2 4 2 6 3 8" xfId="38538" xr:uid="{00000000-0005-0000-0000-0000F39B0000}"/>
    <cellStyle name="Normal 2 4 2 6 3 8 2" xfId="38539" xr:uid="{00000000-0005-0000-0000-0000F49B0000}"/>
    <cellStyle name="Normal 2 4 2 6 3 9" xfId="38540" xr:uid="{00000000-0005-0000-0000-0000F59B0000}"/>
    <cellStyle name="Normal 2 4 2 6 3 9 2" xfId="38541" xr:uid="{00000000-0005-0000-0000-0000F69B0000}"/>
    <cellStyle name="Normal 2 4 2 6 4" xfId="38542" xr:uid="{00000000-0005-0000-0000-0000F79B0000}"/>
    <cellStyle name="Normal 2 4 2 6 4 2" xfId="38543" xr:uid="{00000000-0005-0000-0000-0000F89B0000}"/>
    <cellStyle name="Normal 2 4 2 6 5" xfId="38544" xr:uid="{00000000-0005-0000-0000-0000F99B0000}"/>
    <cellStyle name="Normal 2 4 2 6 5 2" xfId="38545" xr:uid="{00000000-0005-0000-0000-0000FA9B0000}"/>
    <cellStyle name="Normal 2 4 2 6 6" xfId="38546" xr:uid="{00000000-0005-0000-0000-0000FB9B0000}"/>
    <cellStyle name="Normal 2 4 2 6 6 2" xfId="38547" xr:uid="{00000000-0005-0000-0000-0000FC9B0000}"/>
    <cellStyle name="Normal 2 4 2 6 7" xfId="38548" xr:uid="{00000000-0005-0000-0000-0000FD9B0000}"/>
    <cellStyle name="Normal 2 4 2 6 7 2" xfId="38549" xr:uid="{00000000-0005-0000-0000-0000FE9B0000}"/>
    <cellStyle name="Normal 2 4 2 6 8" xfId="38550" xr:uid="{00000000-0005-0000-0000-0000FF9B0000}"/>
    <cellStyle name="Normal 2 4 2 6 8 2" xfId="38551" xr:uid="{00000000-0005-0000-0000-0000009C0000}"/>
    <cellStyle name="Normal 2 4 2 6 9" xfId="38552" xr:uid="{00000000-0005-0000-0000-0000019C0000}"/>
    <cellStyle name="Normal 2 4 2 6 9 2" xfId="38553" xr:uid="{00000000-0005-0000-0000-0000029C0000}"/>
    <cellStyle name="Normal 2 4 2 7" xfId="38554" xr:uid="{00000000-0005-0000-0000-0000039C0000}"/>
    <cellStyle name="Normal 2 4 2 7 10" xfId="38555" xr:uid="{00000000-0005-0000-0000-0000049C0000}"/>
    <cellStyle name="Normal 2 4 2 7 10 2" xfId="38556" xr:uid="{00000000-0005-0000-0000-0000059C0000}"/>
    <cellStyle name="Normal 2 4 2 7 11" xfId="38557" xr:uid="{00000000-0005-0000-0000-0000069C0000}"/>
    <cellStyle name="Normal 2 4 2 7 11 2" xfId="38558" xr:uid="{00000000-0005-0000-0000-0000079C0000}"/>
    <cellStyle name="Normal 2 4 2 7 12" xfId="38559" xr:uid="{00000000-0005-0000-0000-0000089C0000}"/>
    <cellStyle name="Normal 2 4 2 7 12 2" xfId="38560" xr:uid="{00000000-0005-0000-0000-0000099C0000}"/>
    <cellStyle name="Normal 2 4 2 7 13" xfId="38561" xr:uid="{00000000-0005-0000-0000-00000A9C0000}"/>
    <cellStyle name="Normal 2 4 2 7 13 2" xfId="38562" xr:uid="{00000000-0005-0000-0000-00000B9C0000}"/>
    <cellStyle name="Normal 2 4 2 7 14" xfId="38563" xr:uid="{00000000-0005-0000-0000-00000C9C0000}"/>
    <cellStyle name="Normal 2 4 2 7 14 2" xfId="38564" xr:uid="{00000000-0005-0000-0000-00000D9C0000}"/>
    <cellStyle name="Normal 2 4 2 7 15" xfId="38565" xr:uid="{00000000-0005-0000-0000-00000E9C0000}"/>
    <cellStyle name="Normal 2 4 2 7 15 2" xfId="38566" xr:uid="{00000000-0005-0000-0000-00000F9C0000}"/>
    <cellStyle name="Normal 2 4 2 7 16" xfId="38567" xr:uid="{00000000-0005-0000-0000-0000109C0000}"/>
    <cellStyle name="Normal 2 4 2 7 16 2" xfId="38568" xr:uid="{00000000-0005-0000-0000-0000119C0000}"/>
    <cellStyle name="Normal 2 4 2 7 17" xfId="38569" xr:uid="{00000000-0005-0000-0000-0000129C0000}"/>
    <cellStyle name="Normal 2 4 2 7 17 2" xfId="38570" xr:uid="{00000000-0005-0000-0000-0000139C0000}"/>
    <cellStyle name="Normal 2 4 2 7 18" xfId="38571" xr:uid="{00000000-0005-0000-0000-0000149C0000}"/>
    <cellStyle name="Normal 2 4 2 7 18 2" xfId="38572" xr:uid="{00000000-0005-0000-0000-0000159C0000}"/>
    <cellStyle name="Normal 2 4 2 7 19" xfId="38573" xr:uid="{00000000-0005-0000-0000-0000169C0000}"/>
    <cellStyle name="Normal 2 4 2 7 19 2" xfId="38574" xr:uid="{00000000-0005-0000-0000-0000179C0000}"/>
    <cellStyle name="Normal 2 4 2 7 2" xfId="38575" xr:uid="{00000000-0005-0000-0000-0000189C0000}"/>
    <cellStyle name="Normal 2 4 2 7 2 2" xfId="38576" xr:uid="{00000000-0005-0000-0000-0000199C0000}"/>
    <cellStyle name="Normal 2 4 2 7 20" xfId="38577" xr:uid="{00000000-0005-0000-0000-00001A9C0000}"/>
    <cellStyle name="Normal 2 4 2 7 20 2" xfId="38578" xr:uid="{00000000-0005-0000-0000-00001B9C0000}"/>
    <cellStyle name="Normal 2 4 2 7 21" xfId="38579" xr:uid="{00000000-0005-0000-0000-00001C9C0000}"/>
    <cellStyle name="Normal 2 4 2 7 21 2" xfId="38580" xr:uid="{00000000-0005-0000-0000-00001D9C0000}"/>
    <cellStyle name="Normal 2 4 2 7 22" xfId="38581" xr:uid="{00000000-0005-0000-0000-00001E9C0000}"/>
    <cellStyle name="Normal 2 4 2 7 3" xfId="38582" xr:uid="{00000000-0005-0000-0000-00001F9C0000}"/>
    <cellStyle name="Normal 2 4 2 7 3 2" xfId="38583" xr:uid="{00000000-0005-0000-0000-0000209C0000}"/>
    <cellStyle name="Normal 2 4 2 7 4" xfId="38584" xr:uid="{00000000-0005-0000-0000-0000219C0000}"/>
    <cellStyle name="Normal 2 4 2 7 4 2" xfId="38585" xr:uid="{00000000-0005-0000-0000-0000229C0000}"/>
    <cellStyle name="Normal 2 4 2 7 5" xfId="38586" xr:uid="{00000000-0005-0000-0000-0000239C0000}"/>
    <cellStyle name="Normal 2 4 2 7 5 2" xfId="38587" xr:uid="{00000000-0005-0000-0000-0000249C0000}"/>
    <cellStyle name="Normal 2 4 2 7 6" xfId="38588" xr:uid="{00000000-0005-0000-0000-0000259C0000}"/>
    <cellStyle name="Normal 2 4 2 7 6 2" xfId="38589" xr:uid="{00000000-0005-0000-0000-0000269C0000}"/>
    <cellStyle name="Normal 2 4 2 7 7" xfId="38590" xr:uid="{00000000-0005-0000-0000-0000279C0000}"/>
    <cellStyle name="Normal 2 4 2 7 7 2" xfId="38591" xr:uid="{00000000-0005-0000-0000-0000289C0000}"/>
    <cellStyle name="Normal 2 4 2 7 8" xfId="38592" xr:uid="{00000000-0005-0000-0000-0000299C0000}"/>
    <cellStyle name="Normal 2 4 2 7 8 2" xfId="38593" xr:uid="{00000000-0005-0000-0000-00002A9C0000}"/>
    <cellStyle name="Normal 2 4 2 7 9" xfId="38594" xr:uid="{00000000-0005-0000-0000-00002B9C0000}"/>
    <cellStyle name="Normal 2 4 2 7 9 2" xfId="38595" xr:uid="{00000000-0005-0000-0000-00002C9C0000}"/>
    <cellStyle name="Normal 2 4 2 8" xfId="38596" xr:uid="{00000000-0005-0000-0000-00002D9C0000}"/>
    <cellStyle name="Normal 2 4 2 8 10" xfId="38597" xr:uid="{00000000-0005-0000-0000-00002E9C0000}"/>
    <cellStyle name="Normal 2 4 2 8 10 2" xfId="38598" xr:uid="{00000000-0005-0000-0000-00002F9C0000}"/>
    <cellStyle name="Normal 2 4 2 8 11" xfId="38599" xr:uid="{00000000-0005-0000-0000-0000309C0000}"/>
    <cellStyle name="Normal 2 4 2 8 11 2" xfId="38600" xr:uid="{00000000-0005-0000-0000-0000319C0000}"/>
    <cellStyle name="Normal 2 4 2 8 12" xfId="38601" xr:uid="{00000000-0005-0000-0000-0000329C0000}"/>
    <cellStyle name="Normal 2 4 2 8 12 2" xfId="38602" xr:uid="{00000000-0005-0000-0000-0000339C0000}"/>
    <cellStyle name="Normal 2 4 2 8 13" xfId="38603" xr:uid="{00000000-0005-0000-0000-0000349C0000}"/>
    <cellStyle name="Normal 2 4 2 8 13 2" xfId="38604" xr:uid="{00000000-0005-0000-0000-0000359C0000}"/>
    <cellStyle name="Normal 2 4 2 8 14" xfId="38605" xr:uid="{00000000-0005-0000-0000-0000369C0000}"/>
    <cellStyle name="Normal 2 4 2 8 14 2" xfId="38606" xr:uid="{00000000-0005-0000-0000-0000379C0000}"/>
    <cellStyle name="Normal 2 4 2 8 15" xfId="38607" xr:uid="{00000000-0005-0000-0000-0000389C0000}"/>
    <cellStyle name="Normal 2 4 2 8 15 2" xfId="38608" xr:uid="{00000000-0005-0000-0000-0000399C0000}"/>
    <cellStyle name="Normal 2 4 2 8 16" xfId="38609" xr:uid="{00000000-0005-0000-0000-00003A9C0000}"/>
    <cellStyle name="Normal 2 4 2 8 16 2" xfId="38610" xr:uid="{00000000-0005-0000-0000-00003B9C0000}"/>
    <cellStyle name="Normal 2 4 2 8 17" xfId="38611" xr:uid="{00000000-0005-0000-0000-00003C9C0000}"/>
    <cellStyle name="Normal 2 4 2 8 17 2" xfId="38612" xr:uid="{00000000-0005-0000-0000-00003D9C0000}"/>
    <cellStyle name="Normal 2 4 2 8 18" xfId="38613" xr:uid="{00000000-0005-0000-0000-00003E9C0000}"/>
    <cellStyle name="Normal 2 4 2 8 18 2" xfId="38614" xr:uid="{00000000-0005-0000-0000-00003F9C0000}"/>
    <cellStyle name="Normal 2 4 2 8 19" xfId="38615" xr:uid="{00000000-0005-0000-0000-0000409C0000}"/>
    <cellStyle name="Normal 2 4 2 8 19 2" xfId="38616" xr:uid="{00000000-0005-0000-0000-0000419C0000}"/>
    <cellStyle name="Normal 2 4 2 8 2" xfId="38617" xr:uid="{00000000-0005-0000-0000-0000429C0000}"/>
    <cellStyle name="Normal 2 4 2 8 2 2" xfId="38618" xr:uid="{00000000-0005-0000-0000-0000439C0000}"/>
    <cellStyle name="Normal 2 4 2 8 20" xfId="38619" xr:uid="{00000000-0005-0000-0000-0000449C0000}"/>
    <cellStyle name="Normal 2 4 2 8 20 2" xfId="38620" xr:uid="{00000000-0005-0000-0000-0000459C0000}"/>
    <cellStyle name="Normal 2 4 2 8 21" xfId="38621" xr:uid="{00000000-0005-0000-0000-0000469C0000}"/>
    <cellStyle name="Normal 2 4 2 8 21 2" xfId="38622" xr:uid="{00000000-0005-0000-0000-0000479C0000}"/>
    <cellStyle name="Normal 2 4 2 8 22" xfId="38623" xr:uid="{00000000-0005-0000-0000-0000489C0000}"/>
    <cellStyle name="Normal 2 4 2 8 3" xfId="38624" xr:uid="{00000000-0005-0000-0000-0000499C0000}"/>
    <cellStyle name="Normal 2 4 2 8 3 2" xfId="38625" xr:uid="{00000000-0005-0000-0000-00004A9C0000}"/>
    <cellStyle name="Normal 2 4 2 8 4" xfId="38626" xr:uid="{00000000-0005-0000-0000-00004B9C0000}"/>
    <cellStyle name="Normal 2 4 2 8 4 2" xfId="38627" xr:uid="{00000000-0005-0000-0000-00004C9C0000}"/>
    <cellStyle name="Normal 2 4 2 8 5" xfId="38628" xr:uid="{00000000-0005-0000-0000-00004D9C0000}"/>
    <cellStyle name="Normal 2 4 2 8 5 2" xfId="38629" xr:uid="{00000000-0005-0000-0000-00004E9C0000}"/>
    <cellStyle name="Normal 2 4 2 8 6" xfId="38630" xr:uid="{00000000-0005-0000-0000-00004F9C0000}"/>
    <cellStyle name="Normal 2 4 2 8 6 2" xfId="38631" xr:uid="{00000000-0005-0000-0000-0000509C0000}"/>
    <cellStyle name="Normal 2 4 2 8 7" xfId="38632" xr:uid="{00000000-0005-0000-0000-0000519C0000}"/>
    <cellStyle name="Normal 2 4 2 8 7 2" xfId="38633" xr:uid="{00000000-0005-0000-0000-0000529C0000}"/>
    <cellStyle name="Normal 2 4 2 8 8" xfId="38634" xr:uid="{00000000-0005-0000-0000-0000539C0000}"/>
    <cellStyle name="Normal 2 4 2 8 8 2" xfId="38635" xr:uid="{00000000-0005-0000-0000-0000549C0000}"/>
    <cellStyle name="Normal 2 4 2 8 9" xfId="38636" xr:uid="{00000000-0005-0000-0000-0000559C0000}"/>
    <cellStyle name="Normal 2 4 2 8 9 2" xfId="38637" xr:uid="{00000000-0005-0000-0000-0000569C0000}"/>
    <cellStyle name="Normal 2 4 2 9" xfId="38638" xr:uid="{00000000-0005-0000-0000-0000579C0000}"/>
    <cellStyle name="Normal 2 4 2 9 2" xfId="38639" xr:uid="{00000000-0005-0000-0000-0000589C0000}"/>
    <cellStyle name="Normal 2 4 20" xfId="38640" xr:uid="{00000000-0005-0000-0000-0000599C0000}"/>
    <cellStyle name="Normal 2 4 20 2" xfId="38641" xr:uid="{00000000-0005-0000-0000-00005A9C0000}"/>
    <cellStyle name="Normal 2 4 21" xfId="38642" xr:uid="{00000000-0005-0000-0000-00005B9C0000}"/>
    <cellStyle name="Normal 2 4 21 2" xfId="38643" xr:uid="{00000000-0005-0000-0000-00005C9C0000}"/>
    <cellStyle name="Normal 2 4 22" xfId="38644" xr:uid="{00000000-0005-0000-0000-00005D9C0000}"/>
    <cellStyle name="Normal 2 4 22 2" xfId="38645" xr:uid="{00000000-0005-0000-0000-00005E9C0000}"/>
    <cellStyle name="Normal 2 4 23" xfId="38646" xr:uid="{00000000-0005-0000-0000-00005F9C0000}"/>
    <cellStyle name="Normal 2 4 23 2" xfId="38647" xr:uid="{00000000-0005-0000-0000-0000609C0000}"/>
    <cellStyle name="Normal 2 4 24" xfId="38648" xr:uid="{00000000-0005-0000-0000-0000619C0000}"/>
    <cellStyle name="Normal 2 4 24 2" xfId="38649" xr:uid="{00000000-0005-0000-0000-0000629C0000}"/>
    <cellStyle name="Normal 2 4 25" xfId="38650" xr:uid="{00000000-0005-0000-0000-0000639C0000}"/>
    <cellStyle name="Normal 2 4 25 2" xfId="38651" xr:uid="{00000000-0005-0000-0000-0000649C0000}"/>
    <cellStyle name="Normal 2 4 26" xfId="38652" xr:uid="{00000000-0005-0000-0000-0000659C0000}"/>
    <cellStyle name="Normal 2 4 26 2" xfId="38653" xr:uid="{00000000-0005-0000-0000-0000669C0000}"/>
    <cellStyle name="Normal 2 4 27" xfId="38654" xr:uid="{00000000-0005-0000-0000-0000679C0000}"/>
    <cellStyle name="Normal 2 4 27 2" xfId="38655" xr:uid="{00000000-0005-0000-0000-0000689C0000}"/>
    <cellStyle name="Normal 2 4 28" xfId="38656" xr:uid="{00000000-0005-0000-0000-0000699C0000}"/>
    <cellStyle name="Normal 2 4 28 2" xfId="38657" xr:uid="{00000000-0005-0000-0000-00006A9C0000}"/>
    <cellStyle name="Normal 2 4 29" xfId="38658" xr:uid="{00000000-0005-0000-0000-00006B9C0000}"/>
    <cellStyle name="Normal 2 4 29 2" xfId="38659" xr:uid="{00000000-0005-0000-0000-00006C9C0000}"/>
    <cellStyle name="Normal 2 4 3" xfId="38660" xr:uid="{00000000-0005-0000-0000-00006D9C0000}"/>
    <cellStyle name="Normal 2 4 3 10" xfId="38661" xr:uid="{00000000-0005-0000-0000-00006E9C0000}"/>
    <cellStyle name="Normal 2 4 3 10 2" xfId="38662" xr:uid="{00000000-0005-0000-0000-00006F9C0000}"/>
    <cellStyle name="Normal 2 4 3 11" xfId="38663" xr:uid="{00000000-0005-0000-0000-0000709C0000}"/>
    <cellStyle name="Normal 2 4 3 11 2" xfId="38664" xr:uid="{00000000-0005-0000-0000-0000719C0000}"/>
    <cellStyle name="Normal 2 4 3 12" xfId="38665" xr:uid="{00000000-0005-0000-0000-0000729C0000}"/>
    <cellStyle name="Normal 2 4 3 12 2" xfId="38666" xr:uid="{00000000-0005-0000-0000-0000739C0000}"/>
    <cellStyle name="Normal 2 4 3 13" xfId="38667" xr:uid="{00000000-0005-0000-0000-0000749C0000}"/>
    <cellStyle name="Normal 2 4 3 13 2" xfId="38668" xr:uid="{00000000-0005-0000-0000-0000759C0000}"/>
    <cellStyle name="Normal 2 4 3 14" xfId="38669" xr:uid="{00000000-0005-0000-0000-0000769C0000}"/>
    <cellStyle name="Normal 2 4 3 14 2" xfId="38670" xr:uid="{00000000-0005-0000-0000-0000779C0000}"/>
    <cellStyle name="Normal 2 4 3 15" xfId="38671" xr:uid="{00000000-0005-0000-0000-0000789C0000}"/>
    <cellStyle name="Normal 2 4 3 15 2" xfId="38672" xr:uid="{00000000-0005-0000-0000-0000799C0000}"/>
    <cellStyle name="Normal 2 4 3 16" xfId="38673" xr:uid="{00000000-0005-0000-0000-00007A9C0000}"/>
    <cellStyle name="Normal 2 4 3 16 2" xfId="38674" xr:uid="{00000000-0005-0000-0000-00007B9C0000}"/>
    <cellStyle name="Normal 2 4 3 17" xfId="38675" xr:uid="{00000000-0005-0000-0000-00007C9C0000}"/>
    <cellStyle name="Normal 2 4 3 17 2" xfId="38676" xr:uid="{00000000-0005-0000-0000-00007D9C0000}"/>
    <cellStyle name="Normal 2 4 3 18" xfId="38677" xr:uid="{00000000-0005-0000-0000-00007E9C0000}"/>
    <cellStyle name="Normal 2 4 3 18 2" xfId="38678" xr:uid="{00000000-0005-0000-0000-00007F9C0000}"/>
    <cellStyle name="Normal 2 4 3 19" xfId="38679" xr:uid="{00000000-0005-0000-0000-0000809C0000}"/>
    <cellStyle name="Normal 2 4 3 19 2" xfId="38680" xr:uid="{00000000-0005-0000-0000-0000819C0000}"/>
    <cellStyle name="Normal 2 4 3 2" xfId="38681" xr:uid="{00000000-0005-0000-0000-0000829C0000}"/>
    <cellStyle name="Normal 2 4 3 2 10" xfId="38682" xr:uid="{00000000-0005-0000-0000-0000839C0000}"/>
    <cellStyle name="Normal 2 4 3 2 10 2" xfId="38683" xr:uid="{00000000-0005-0000-0000-0000849C0000}"/>
    <cellStyle name="Normal 2 4 3 2 11" xfId="38684" xr:uid="{00000000-0005-0000-0000-0000859C0000}"/>
    <cellStyle name="Normal 2 4 3 2 11 2" xfId="38685" xr:uid="{00000000-0005-0000-0000-0000869C0000}"/>
    <cellStyle name="Normal 2 4 3 2 12" xfId="38686" xr:uid="{00000000-0005-0000-0000-0000879C0000}"/>
    <cellStyle name="Normal 2 4 3 2 12 2" xfId="38687" xr:uid="{00000000-0005-0000-0000-0000889C0000}"/>
    <cellStyle name="Normal 2 4 3 2 13" xfId="38688" xr:uid="{00000000-0005-0000-0000-0000899C0000}"/>
    <cellStyle name="Normal 2 4 3 2 13 2" xfId="38689" xr:uid="{00000000-0005-0000-0000-00008A9C0000}"/>
    <cellStyle name="Normal 2 4 3 2 14" xfId="38690" xr:uid="{00000000-0005-0000-0000-00008B9C0000}"/>
    <cellStyle name="Normal 2 4 3 2 14 2" xfId="38691" xr:uid="{00000000-0005-0000-0000-00008C9C0000}"/>
    <cellStyle name="Normal 2 4 3 2 15" xfId="38692" xr:uid="{00000000-0005-0000-0000-00008D9C0000}"/>
    <cellStyle name="Normal 2 4 3 2 15 2" xfId="38693" xr:uid="{00000000-0005-0000-0000-00008E9C0000}"/>
    <cellStyle name="Normal 2 4 3 2 16" xfId="38694" xr:uid="{00000000-0005-0000-0000-00008F9C0000}"/>
    <cellStyle name="Normal 2 4 3 2 16 2" xfId="38695" xr:uid="{00000000-0005-0000-0000-0000909C0000}"/>
    <cellStyle name="Normal 2 4 3 2 17" xfId="38696" xr:uid="{00000000-0005-0000-0000-0000919C0000}"/>
    <cellStyle name="Normal 2 4 3 2 17 2" xfId="38697" xr:uid="{00000000-0005-0000-0000-0000929C0000}"/>
    <cellStyle name="Normal 2 4 3 2 18" xfId="38698" xr:uid="{00000000-0005-0000-0000-0000939C0000}"/>
    <cellStyle name="Normal 2 4 3 2 18 2" xfId="38699" xr:uid="{00000000-0005-0000-0000-0000949C0000}"/>
    <cellStyle name="Normal 2 4 3 2 19" xfId="38700" xr:uid="{00000000-0005-0000-0000-0000959C0000}"/>
    <cellStyle name="Normal 2 4 3 2 19 2" xfId="38701" xr:uid="{00000000-0005-0000-0000-0000969C0000}"/>
    <cellStyle name="Normal 2 4 3 2 2" xfId="38702" xr:uid="{00000000-0005-0000-0000-0000979C0000}"/>
    <cellStyle name="Normal 2 4 3 2 2 10" xfId="38703" xr:uid="{00000000-0005-0000-0000-0000989C0000}"/>
    <cellStyle name="Normal 2 4 3 2 2 10 2" xfId="38704" xr:uid="{00000000-0005-0000-0000-0000999C0000}"/>
    <cellStyle name="Normal 2 4 3 2 2 11" xfId="38705" xr:uid="{00000000-0005-0000-0000-00009A9C0000}"/>
    <cellStyle name="Normal 2 4 3 2 2 11 2" xfId="38706" xr:uid="{00000000-0005-0000-0000-00009B9C0000}"/>
    <cellStyle name="Normal 2 4 3 2 2 12" xfId="38707" xr:uid="{00000000-0005-0000-0000-00009C9C0000}"/>
    <cellStyle name="Normal 2 4 3 2 2 12 2" xfId="38708" xr:uid="{00000000-0005-0000-0000-00009D9C0000}"/>
    <cellStyle name="Normal 2 4 3 2 2 13" xfId="38709" xr:uid="{00000000-0005-0000-0000-00009E9C0000}"/>
    <cellStyle name="Normal 2 4 3 2 2 13 2" xfId="38710" xr:uid="{00000000-0005-0000-0000-00009F9C0000}"/>
    <cellStyle name="Normal 2 4 3 2 2 14" xfId="38711" xr:uid="{00000000-0005-0000-0000-0000A09C0000}"/>
    <cellStyle name="Normal 2 4 3 2 2 14 2" xfId="38712" xr:uid="{00000000-0005-0000-0000-0000A19C0000}"/>
    <cellStyle name="Normal 2 4 3 2 2 15" xfId="38713" xr:uid="{00000000-0005-0000-0000-0000A29C0000}"/>
    <cellStyle name="Normal 2 4 3 2 2 15 2" xfId="38714" xr:uid="{00000000-0005-0000-0000-0000A39C0000}"/>
    <cellStyle name="Normal 2 4 3 2 2 16" xfId="38715" xr:uid="{00000000-0005-0000-0000-0000A49C0000}"/>
    <cellStyle name="Normal 2 4 3 2 2 16 2" xfId="38716" xr:uid="{00000000-0005-0000-0000-0000A59C0000}"/>
    <cellStyle name="Normal 2 4 3 2 2 17" xfId="38717" xr:uid="{00000000-0005-0000-0000-0000A69C0000}"/>
    <cellStyle name="Normal 2 4 3 2 2 17 2" xfId="38718" xr:uid="{00000000-0005-0000-0000-0000A79C0000}"/>
    <cellStyle name="Normal 2 4 3 2 2 18" xfId="38719" xr:uid="{00000000-0005-0000-0000-0000A89C0000}"/>
    <cellStyle name="Normal 2 4 3 2 2 18 2" xfId="38720" xr:uid="{00000000-0005-0000-0000-0000A99C0000}"/>
    <cellStyle name="Normal 2 4 3 2 2 19" xfId="38721" xr:uid="{00000000-0005-0000-0000-0000AA9C0000}"/>
    <cellStyle name="Normal 2 4 3 2 2 19 2" xfId="38722" xr:uid="{00000000-0005-0000-0000-0000AB9C0000}"/>
    <cellStyle name="Normal 2 4 3 2 2 2" xfId="38723" xr:uid="{00000000-0005-0000-0000-0000AC9C0000}"/>
    <cellStyle name="Normal 2 4 3 2 2 2 10" xfId="38724" xr:uid="{00000000-0005-0000-0000-0000AD9C0000}"/>
    <cellStyle name="Normal 2 4 3 2 2 2 10 2" xfId="38725" xr:uid="{00000000-0005-0000-0000-0000AE9C0000}"/>
    <cellStyle name="Normal 2 4 3 2 2 2 11" xfId="38726" xr:uid="{00000000-0005-0000-0000-0000AF9C0000}"/>
    <cellStyle name="Normal 2 4 3 2 2 2 11 2" xfId="38727" xr:uid="{00000000-0005-0000-0000-0000B09C0000}"/>
    <cellStyle name="Normal 2 4 3 2 2 2 12" xfId="38728" xr:uid="{00000000-0005-0000-0000-0000B19C0000}"/>
    <cellStyle name="Normal 2 4 3 2 2 2 12 2" xfId="38729" xr:uid="{00000000-0005-0000-0000-0000B29C0000}"/>
    <cellStyle name="Normal 2 4 3 2 2 2 13" xfId="38730" xr:uid="{00000000-0005-0000-0000-0000B39C0000}"/>
    <cellStyle name="Normal 2 4 3 2 2 2 13 2" xfId="38731" xr:uid="{00000000-0005-0000-0000-0000B49C0000}"/>
    <cellStyle name="Normal 2 4 3 2 2 2 14" xfId="38732" xr:uid="{00000000-0005-0000-0000-0000B59C0000}"/>
    <cellStyle name="Normal 2 4 3 2 2 2 14 2" xfId="38733" xr:uid="{00000000-0005-0000-0000-0000B69C0000}"/>
    <cellStyle name="Normal 2 4 3 2 2 2 15" xfId="38734" xr:uid="{00000000-0005-0000-0000-0000B79C0000}"/>
    <cellStyle name="Normal 2 4 3 2 2 2 15 2" xfId="38735" xr:uid="{00000000-0005-0000-0000-0000B89C0000}"/>
    <cellStyle name="Normal 2 4 3 2 2 2 16" xfId="38736" xr:uid="{00000000-0005-0000-0000-0000B99C0000}"/>
    <cellStyle name="Normal 2 4 3 2 2 2 16 2" xfId="38737" xr:uid="{00000000-0005-0000-0000-0000BA9C0000}"/>
    <cellStyle name="Normal 2 4 3 2 2 2 17" xfId="38738" xr:uid="{00000000-0005-0000-0000-0000BB9C0000}"/>
    <cellStyle name="Normal 2 4 3 2 2 2 17 2" xfId="38739" xr:uid="{00000000-0005-0000-0000-0000BC9C0000}"/>
    <cellStyle name="Normal 2 4 3 2 2 2 18" xfId="38740" xr:uid="{00000000-0005-0000-0000-0000BD9C0000}"/>
    <cellStyle name="Normal 2 4 3 2 2 2 18 2" xfId="38741" xr:uid="{00000000-0005-0000-0000-0000BE9C0000}"/>
    <cellStyle name="Normal 2 4 3 2 2 2 19" xfId="38742" xr:uid="{00000000-0005-0000-0000-0000BF9C0000}"/>
    <cellStyle name="Normal 2 4 3 2 2 2 19 2" xfId="38743" xr:uid="{00000000-0005-0000-0000-0000C09C0000}"/>
    <cellStyle name="Normal 2 4 3 2 2 2 2" xfId="38744" xr:uid="{00000000-0005-0000-0000-0000C19C0000}"/>
    <cellStyle name="Normal 2 4 3 2 2 2 2 10" xfId="38745" xr:uid="{00000000-0005-0000-0000-0000C29C0000}"/>
    <cellStyle name="Normal 2 4 3 2 2 2 2 10 2" xfId="38746" xr:uid="{00000000-0005-0000-0000-0000C39C0000}"/>
    <cellStyle name="Normal 2 4 3 2 2 2 2 11" xfId="38747" xr:uid="{00000000-0005-0000-0000-0000C49C0000}"/>
    <cellStyle name="Normal 2 4 3 2 2 2 2 11 2" xfId="38748" xr:uid="{00000000-0005-0000-0000-0000C59C0000}"/>
    <cellStyle name="Normal 2 4 3 2 2 2 2 12" xfId="38749" xr:uid="{00000000-0005-0000-0000-0000C69C0000}"/>
    <cellStyle name="Normal 2 4 3 2 2 2 2 12 2" xfId="38750" xr:uid="{00000000-0005-0000-0000-0000C79C0000}"/>
    <cellStyle name="Normal 2 4 3 2 2 2 2 13" xfId="38751" xr:uid="{00000000-0005-0000-0000-0000C89C0000}"/>
    <cellStyle name="Normal 2 4 3 2 2 2 2 13 2" xfId="38752" xr:uid="{00000000-0005-0000-0000-0000C99C0000}"/>
    <cellStyle name="Normal 2 4 3 2 2 2 2 14" xfId="38753" xr:uid="{00000000-0005-0000-0000-0000CA9C0000}"/>
    <cellStyle name="Normal 2 4 3 2 2 2 2 14 2" xfId="38754" xr:uid="{00000000-0005-0000-0000-0000CB9C0000}"/>
    <cellStyle name="Normal 2 4 3 2 2 2 2 15" xfId="38755" xr:uid="{00000000-0005-0000-0000-0000CC9C0000}"/>
    <cellStyle name="Normal 2 4 3 2 2 2 2 15 2" xfId="38756" xr:uid="{00000000-0005-0000-0000-0000CD9C0000}"/>
    <cellStyle name="Normal 2 4 3 2 2 2 2 16" xfId="38757" xr:uid="{00000000-0005-0000-0000-0000CE9C0000}"/>
    <cellStyle name="Normal 2 4 3 2 2 2 2 16 2" xfId="38758" xr:uid="{00000000-0005-0000-0000-0000CF9C0000}"/>
    <cellStyle name="Normal 2 4 3 2 2 2 2 17" xfId="38759" xr:uid="{00000000-0005-0000-0000-0000D09C0000}"/>
    <cellStyle name="Normal 2 4 3 2 2 2 2 17 2" xfId="38760" xr:uid="{00000000-0005-0000-0000-0000D19C0000}"/>
    <cellStyle name="Normal 2 4 3 2 2 2 2 18" xfId="38761" xr:uid="{00000000-0005-0000-0000-0000D29C0000}"/>
    <cellStyle name="Normal 2 4 3 2 2 2 2 18 2" xfId="38762" xr:uid="{00000000-0005-0000-0000-0000D39C0000}"/>
    <cellStyle name="Normal 2 4 3 2 2 2 2 19" xfId="38763" xr:uid="{00000000-0005-0000-0000-0000D49C0000}"/>
    <cellStyle name="Normal 2 4 3 2 2 2 2 19 2" xfId="38764" xr:uid="{00000000-0005-0000-0000-0000D59C0000}"/>
    <cellStyle name="Normal 2 4 3 2 2 2 2 2" xfId="38765" xr:uid="{00000000-0005-0000-0000-0000D69C0000}"/>
    <cellStyle name="Normal 2 4 3 2 2 2 2 2 2" xfId="38766" xr:uid="{00000000-0005-0000-0000-0000D79C0000}"/>
    <cellStyle name="Normal 2 4 3 2 2 2 2 20" xfId="38767" xr:uid="{00000000-0005-0000-0000-0000D89C0000}"/>
    <cellStyle name="Normal 2 4 3 2 2 2 2 20 2" xfId="38768" xr:uid="{00000000-0005-0000-0000-0000D99C0000}"/>
    <cellStyle name="Normal 2 4 3 2 2 2 2 21" xfId="38769" xr:uid="{00000000-0005-0000-0000-0000DA9C0000}"/>
    <cellStyle name="Normal 2 4 3 2 2 2 2 21 2" xfId="38770" xr:uid="{00000000-0005-0000-0000-0000DB9C0000}"/>
    <cellStyle name="Normal 2 4 3 2 2 2 2 22" xfId="38771" xr:uid="{00000000-0005-0000-0000-0000DC9C0000}"/>
    <cellStyle name="Normal 2 4 3 2 2 2 2 3" xfId="38772" xr:uid="{00000000-0005-0000-0000-0000DD9C0000}"/>
    <cellStyle name="Normal 2 4 3 2 2 2 2 3 2" xfId="38773" xr:uid="{00000000-0005-0000-0000-0000DE9C0000}"/>
    <cellStyle name="Normal 2 4 3 2 2 2 2 4" xfId="38774" xr:uid="{00000000-0005-0000-0000-0000DF9C0000}"/>
    <cellStyle name="Normal 2 4 3 2 2 2 2 4 2" xfId="38775" xr:uid="{00000000-0005-0000-0000-0000E09C0000}"/>
    <cellStyle name="Normal 2 4 3 2 2 2 2 5" xfId="38776" xr:uid="{00000000-0005-0000-0000-0000E19C0000}"/>
    <cellStyle name="Normal 2 4 3 2 2 2 2 5 2" xfId="38777" xr:uid="{00000000-0005-0000-0000-0000E29C0000}"/>
    <cellStyle name="Normal 2 4 3 2 2 2 2 6" xfId="38778" xr:uid="{00000000-0005-0000-0000-0000E39C0000}"/>
    <cellStyle name="Normal 2 4 3 2 2 2 2 6 2" xfId="38779" xr:uid="{00000000-0005-0000-0000-0000E49C0000}"/>
    <cellStyle name="Normal 2 4 3 2 2 2 2 7" xfId="38780" xr:uid="{00000000-0005-0000-0000-0000E59C0000}"/>
    <cellStyle name="Normal 2 4 3 2 2 2 2 7 2" xfId="38781" xr:uid="{00000000-0005-0000-0000-0000E69C0000}"/>
    <cellStyle name="Normal 2 4 3 2 2 2 2 8" xfId="38782" xr:uid="{00000000-0005-0000-0000-0000E79C0000}"/>
    <cellStyle name="Normal 2 4 3 2 2 2 2 8 2" xfId="38783" xr:uid="{00000000-0005-0000-0000-0000E89C0000}"/>
    <cellStyle name="Normal 2 4 3 2 2 2 2 9" xfId="38784" xr:uid="{00000000-0005-0000-0000-0000E99C0000}"/>
    <cellStyle name="Normal 2 4 3 2 2 2 2 9 2" xfId="38785" xr:uid="{00000000-0005-0000-0000-0000EA9C0000}"/>
    <cellStyle name="Normal 2 4 3 2 2 2 20" xfId="38786" xr:uid="{00000000-0005-0000-0000-0000EB9C0000}"/>
    <cellStyle name="Normal 2 4 3 2 2 2 20 2" xfId="38787" xr:uid="{00000000-0005-0000-0000-0000EC9C0000}"/>
    <cellStyle name="Normal 2 4 3 2 2 2 21" xfId="38788" xr:uid="{00000000-0005-0000-0000-0000ED9C0000}"/>
    <cellStyle name="Normal 2 4 3 2 2 2 21 2" xfId="38789" xr:uid="{00000000-0005-0000-0000-0000EE9C0000}"/>
    <cellStyle name="Normal 2 4 3 2 2 2 22" xfId="38790" xr:uid="{00000000-0005-0000-0000-0000EF9C0000}"/>
    <cellStyle name="Normal 2 4 3 2 2 2 22 2" xfId="38791" xr:uid="{00000000-0005-0000-0000-0000F09C0000}"/>
    <cellStyle name="Normal 2 4 3 2 2 2 23" xfId="38792" xr:uid="{00000000-0005-0000-0000-0000F19C0000}"/>
    <cellStyle name="Normal 2 4 3 2 2 2 23 2" xfId="38793" xr:uid="{00000000-0005-0000-0000-0000F29C0000}"/>
    <cellStyle name="Normal 2 4 3 2 2 2 24" xfId="38794" xr:uid="{00000000-0005-0000-0000-0000F39C0000}"/>
    <cellStyle name="Normal 2 4 3 2 2 2 3" xfId="38795" xr:uid="{00000000-0005-0000-0000-0000F49C0000}"/>
    <cellStyle name="Normal 2 4 3 2 2 2 3 10" xfId="38796" xr:uid="{00000000-0005-0000-0000-0000F59C0000}"/>
    <cellStyle name="Normal 2 4 3 2 2 2 3 10 2" xfId="38797" xr:uid="{00000000-0005-0000-0000-0000F69C0000}"/>
    <cellStyle name="Normal 2 4 3 2 2 2 3 11" xfId="38798" xr:uid="{00000000-0005-0000-0000-0000F79C0000}"/>
    <cellStyle name="Normal 2 4 3 2 2 2 3 11 2" xfId="38799" xr:uid="{00000000-0005-0000-0000-0000F89C0000}"/>
    <cellStyle name="Normal 2 4 3 2 2 2 3 12" xfId="38800" xr:uid="{00000000-0005-0000-0000-0000F99C0000}"/>
    <cellStyle name="Normal 2 4 3 2 2 2 3 12 2" xfId="38801" xr:uid="{00000000-0005-0000-0000-0000FA9C0000}"/>
    <cellStyle name="Normal 2 4 3 2 2 2 3 13" xfId="38802" xr:uid="{00000000-0005-0000-0000-0000FB9C0000}"/>
    <cellStyle name="Normal 2 4 3 2 2 2 3 13 2" xfId="38803" xr:uid="{00000000-0005-0000-0000-0000FC9C0000}"/>
    <cellStyle name="Normal 2 4 3 2 2 2 3 14" xfId="38804" xr:uid="{00000000-0005-0000-0000-0000FD9C0000}"/>
    <cellStyle name="Normal 2 4 3 2 2 2 3 14 2" xfId="38805" xr:uid="{00000000-0005-0000-0000-0000FE9C0000}"/>
    <cellStyle name="Normal 2 4 3 2 2 2 3 15" xfId="38806" xr:uid="{00000000-0005-0000-0000-0000FF9C0000}"/>
    <cellStyle name="Normal 2 4 3 2 2 2 3 15 2" xfId="38807" xr:uid="{00000000-0005-0000-0000-0000009D0000}"/>
    <cellStyle name="Normal 2 4 3 2 2 2 3 16" xfId="38808" xr:uid="{00000000-0005-0000-0000-0000019D0000}"/>
    <cellStyle name="Normal 2 4 3 2 2 2 3 16 2" xfId="38809" xr:uid="{00000000-0005-0000-0000-0000029D0000}"/>
    <cellStyle name="Normal 2 4 3 2 2 2 3 17" xfId="38810" xr:uid="{00000000-0005-0000-0000-0000039D0000}"/>
    <cellStyle name="Normal 2 4 3 2 2 2 3 17 2" xfId="38811" xr:uid="{00000000-0005-0000-0000-0000049D0000}"/>
    <cellStyle name="Normal 2 4 3 2 2 2 3 18" xfId="38812" xr:uid="{00000000-0005-0000-0000-0000059D0000}"/>
    <cellStyle name="Normal 2 4 3 2 2 2 3 18 2" xfId="38813" xr:uid="{00000000-0005-0000-0000-0000069D0000}"/>
    <cellStyle name="Normal 2 4 3 2 2 2 3 19" xfId="38814" xr:uid="{00000000-0005-0000-0000-0000079D0000}"/>
    <cellStyle name="Normal 2 4 3 2 2 2 3 19 2" xfId="38815" xr:uid="{00000000-0005-0000-0000-0000089D0000}"/>
    <cellStyle name="Normal 2 4 3 2 2 2 3 2" xfId="38816" xr:uid="{00000000-0005-0000-0000-0000099D0000}"/>
    <cellStyle name="Normal 2 4 3 2 2 2 3 2 2" xfId="38817" xr:uid="{00000000-0005-0000-0000-00000A9D0000}"/>
    <cellStyle name="Normal 2 4 3 2 2 2 3 20" xfId="38818" xr:uid="{00000000-0005-0000-0000-00000B9D0000}"/>
    <cellStyle name="Normal 2 4 3 2 2 2 3 20 2" xfId="38819" xr:uid="{00000000-0005-0000-0000-00000C9D0000}"/>
    <cellStyle name="Normal 2 4 3 2 2 2 3 21" xfId="38820" xr:uid="{00000000-0005-0000-0000-00000D9D0000}"/>
    <cellStyle name="Normal 2 4 3 2 2 2 3 21 2" xfId="38821" xr:uid="{00000000-0005-0000-0000-00000E9D0000}"/>
    <cellStyle name="Normal 2 4 3 2 2 2 3 22" xfId="38822" xr:uid="{00000000-0005-0000-0000-00000F9D0000}"/>
    <cellStyle name="Normal 2 4 3 2 2 2 3 3" xfId="38823" xr:uid="{00000000-0005-0000-0000-0000109D0000}"/>
    <cellStyle name="Normal 2 4 3 2 2 2 3 3 2" xfId="38824" xr:uid="{00000000-0005-0000-0000-0000119D0000}"/>
    <cellStyle name="Normal 2 4 3 2 2 2 3 4" xfId="38825" xr:uid="{00000000-0005-0000-0000-0000129D0000}"/>
    <cellStyle name="Normal 2 4 3 2 2 2 3 4 2" xfId="38826" xr:uid="{00000000-0005-0000-0000-0000139D0000}"/>
    <cellStyle name="Normal 2 4 3 2 2 2 3 5" xfId="38827" xr:uid="{00000000-0005-0000-0000-0000149D0000}"/>
    <cellStyle name="Normal 2 4 3 2 2 2 3 5 2" xfId="38828" xr:uid="{00000000-0005-0000-0000-0000159D0000}"/>
    <cellStyle name="Normal 2 4 3 2 2 2 3 6" xfId="38829" xr:uid="{00000000-0005-0000-0000-0000169D0000}"/>
    <cellStyle name="Normal 2 4 3 2 2 2 3 6 2" xfId="38830" xr:uid="{00000000-0005-0000-0000-0000179D0000}"/>
    <cellStyle name="Normal 2 4 3 2 2 2 3 7" xfId="38831" xr:uid="{00000000-0005-0000-0000-0000189D0000}"/>
    <cellStyle name="Normal 2 4 3 2 2 2 3 7 2" xfId="38832" xr:uid="{00000000-0005-0000-0000-0000199D0000}"/>
    <cellStyle name="Normal 2 4 3 2 2 2 3 8" xfId="38833" xr:uid="{00000000-0005-0000-0000-00001A9D0000}"/>
    <cellStyle name="Normal 2 4 3 2 2 2 3 8 2" xfId="38834" xr:uid="{00000000-0005-0000-0000-00001B9D0000}"/>
    <cellStyle name="Normal 2 4 3 2 2 2 3 9" xfId="38835" xr:uid="{00000000-0005-0000-0000-00001C9D0000}"/>
    <cellStyle name="Normal 2 4 3 2 2 2 3 9 2" xfId="38836" xr:uid="{00000000-0005-0000-0000-00001D9D0000}"/>
    <cellStyle name="Normal 2 4 3 2 2 2 4" xfId="38837" xr:uid="{00000000-0005-0000-0000-00001E9D0000}"/>
    <cellStyle name="Normal 2 4 3 2 2 2 4 2" xfId="38838" xr:uid="{00000000-0005-0000-0000-00001F9D0000}"/>
    <cellStyle name="Normal 2 4 3 2 2 2 5" xfId="38839" xr:uid="{00000000-0005-0000-0000-0000209D0000}"/>
    <cellStyle name="Normal 2 4 3 2 2 2 5 2" xfId="38840" xr:uid="{00000000-0005-0000-0000-0000219D0000}"/>
    <cellStyle name="Normal 2 4 3 2 2 2 6" xfId="38841" xr:uid="{00000000-0005-0000-0000-0000229D0000}"/>
    <cellStyle name="Normal 2 4 3 2 2 2 6 2" xfId="38842" xr:uid="{00000000-0005-0000-0000-0000239D0000}"/>
    <cellStyle name="Normal 2 4 3 2 2 2 7" xfId="38843" xr:uid="{00000000-0005-0000-0000-0000249D0000}"/>
    <cellStyle name="Normal 2 4 3 2 2 2 7 2" xfId="38844" xr:uid="{00000000-0005-0000-0000-0000259D0000}"/>
    <cellStyle name="Normal 2 4 3 2 2 2 8" xfId="38845" xr:uid="{00000000-0005-0000-0000-0000269D0000}"/>
    <cellStyle name="Normal 2 4 3 2 2 2 8 2" xfId="38846" xr:uid="{00000000-0005-0000-0000-0000279D0000}"/>
    <cellStyle name="Normal 2 4 3 2 2 2 9" xfId="38847" xr:uid="{00000000-0005-0000-0000-0000289D0000}"/>
    <cellStyle name="Normal 2 4 3 2 2 2 9 2" xfId="38848" xr:uid="{00000000-0005-0000-0000-0000299D0000}"/>
    <cellStyle name="Normal 2 4 3 2 2 20" xfId="38849" xr:uid="{00000000-0005-0000-0000-00002A9D0000}"/>
    <cellStyle name="Normal 2 4 3 2 2 20 2" xfId="38850" xr:uid="{00000000-0005-0000-0000-00002B9D0000}"/>
    <cellStyle name="Normal 2 4 3 2 2 21" xfId="38851" xr:uid="{00000000-0005-0000-0000-00002C9D0000}"/>
    <cellStyle name="Normal 2 4 3 2 2 21 2" xfId="38852" xr:uid="{00000000-0005-0000-0000-00002D9D0000}"/>
    <cellStyle name="Normal 2 4 3 2 2 22" xfId="38853" xr:uid="{00000000-0005-0000-0000-00002E9D0000}"/>
    <cellStyle name="Normal 2 4 3 2 2 22 2" xfId="38854" xr:uid="{00000000-0005-0000-0000-00002F9D0000}"/>
    <cellStyle name="Normal 2 4 3 2 2 23" xfId="38855" xr:uid="{00000000-0005-0000-0000-0000309D0000}"/>
    <cellStyle name="Normal 2 4 3 2 2 23 2" xfId="38856" xr:uid="{00000000-0005-0000-0000-0000319D0000}"/>
    <cellStyle name="Normal 2 4 3 2 2 24" xfId="38857" xr:uid="{00000000-0005-0000-0000-0000329D0000}"/>
    <cellStyle name="Normal 2 4 3 2 2 24 2" xfId="38858" xr:uid="{00000000-0005-0000-0000-0000339D0000}"/>
    <cellStyle name="Normal 2 4 3 2 2 25" xfId="38859" xr:uid="{00000000-0005-0000-0000-0000349D0000}"/>
    <cellStyle name="Normal 2 4 3 2 2 25 2" xfId="38860" xr:uid="{00000000-0005-0000-0000-0000359D0000}"/>
    <cellStyle name="Normal 2 4 3 2 2 26" xfId="38861" xr:uid="{00000000-0005-0000-0000-0000369D0000}"/>
    <cellStyle name="Normal 2 4 3 2 2 26 2" xfId="38862" xr:uid="{00000000-0005-0000-0000-0000379D0000}"/>
    <cellStyle name="Normal 2 4 3 2 2 27" xfId="38863" xr:uid="{00000000-0005-0000-0000-0000389D0000}"/>
    <cellStyle name="Normal 2 4 3 2 2 3" xfId="38864" xr:uid="{00000000-0005-0000-0000-0000399D0000}"/>
    <cellStyle name="Normal 2 4 3 2 2 3 10" xfId="38865" xr:uid="{00000000-0005-0000-0000-00003A9D0000}"/>
    <cellStyle name="Normal 2 4 3 2 2 3 10 2" xfId="38866" xr:uid="{00000000-0005-0000-0000-00003B9D0000}"/>
    <cellStyle name="Normal 2 4 3 2 2 3 11" xfId="38867" xr:uid="{00000000-0005-0000-0000-00003C9D0000}"/>
    <cellStyle name="Normal 2 4 3 2 2 3 11 2" xfId="38868" xr:uid="{00000000-0005-0000-0000-00003D9D0000}"/>
    <cellStyle name="Normal 2 4 3 2 2 3 12" xfId="38869" xr:uid="{00000000-0005-0000-0000-00003E9D0000}"/>
    <cellStyle name="Normal 2 4 3 2 2 3 12 2" xfId="38870" xr:uid="{00000000-0005-0000-0000-00003F9D0000}"/>
    <cellStyle name="Normal 2 4 3 2 2 3 13" xfId="38871" xr:uid="{00000000-0005-0000-0000-0000409D0000}"/>
    <cellStyle name="Normal 2 4 3 2 2 3 13 2" xfId="38872" xr:uid="{00000000-0005-0000-0000-0000419D0000}"/>
    <cellStyle name="Normal 2 4 3 2 2 3 14" xfId="38873" xr:uid="{00000000-0005-0000-0000-0000429D0000}"/>
    <cellStyle name="Normal 2 4 3 2 2 3 14 2" xfId="38874" xr:uid="{00000000-0005-0000-0000-0000439D0000}"/>
    <cellStyle name="Normal 2 4 3 2 2 3 15" xfId="38875" xr:uid="{00000000-0005-0000-0000-0000449D0000}"/>
    <cellStyle name="Normal 2 4 3 2 2 3 15 2" xfId="38876" xr:uid="{00000000-0005-0000-0000-0000459D0000}"/>
    <cellStyle name="Normal 2 4 3 2 2 3 16" xfId="38877" xr:uid="{00000000-0005-0000-0000-0000469D0000}"/>
    <cellStyle name="Normal 2 4 3 2 2 3 16 2" xfId="38878" xr:uid="{00000000-0005-0000-0000-0000479D0000}"/>
    <cellStyle name="Normal 2 4 3 2 2 3 17" xfId="38879" xr:uid="{00000000-0005-0000-0000-0000489D0000}"/>
    <cellStyle name="Normal 2 4 3 2 2 3 17 2" xfId="38880" xr:uid="{00000000-0005-0000-0000-0000499D0000}"/>
    <cellStyle name="Normal 2 4 3 2 2 3 18" xfId="38881" xr:uid="{00000000-0005-0000-0000-00004A9D0000}"/>
    <cellStyle name="Normal 2 4 3 2 2 3 18 2" xfId="38882" xr:uid="{00000000-0005-0000-0000-00004B9D0000}"/>
    <cellStyle name="Normal 2 4 3 2 2 3 19" xfId="38883" xr:uid="{00000000-0005-0000-0000-00004C9D0000}"/>
    <cellStyle name="Normal 2 4 3 2 2 3 19 2" xfId="38884" xr:uid="{00000000-0005-0000-0000-00004D9D0000}"/>
    <cellStyle name="Normal 2 4 3 2 2 3 2" xfId="38885" xr:uid="{00000000-0005-0000-0000-00004E9D0000}"/>
    <cellStyle name="Normal 2 4 3 2 2 3 2 10" xfId="38886" xr:uid="{00000000-0005-0000-0000-00004F9D0000}"/>
    <cellStyle name="Normal 2 4 3 2 2 3 2 10 2" xfId="38887" xr:uid="{00000000-0005-0000-0000-0000509D0000}"/>
    <cellStyle name="Normal 2 4 3 2 2 3 2 11" xfId="38888" xr:uid="{00000000-0005-0000-0000-0000519D0000}"/>
    <cellStyle name="Normal 2 4 3 2 2 3 2 11 2" xfId="38889" xr:uid="{00000000-0005-0000-0000-0000529D0000}"/>
    <cellStyle name="Normal 2 4 3 2 2 3 2 12" xfId="38890" xr:uid="{00000000-0005-0000-0000-0000539D0000}"/>
    <cellStyle name="Normal 2 4 3 2 2 3 2 12 2" xfId="38891" xr:uid="{00000000-0005-0000-0000-0000549D0000}"/>
    <cellStyle name="Normal 2 4 3 2 2 3 2 13" xfId="38892" xr:uid="{00000000-0005-0000-0000-0000559D0000}"/>
    <cellStyle name="Normal 2 4 3 2 2 3 2 13 2" xfId="38893" xr:uid="{00000000-0005-0000-0000-0000569D0000}"/>
    <cellStyle name="Normal 2 4 3 2 2 3 2 14" xfId="38894" xr:uid="{00000000-0005-0000-0000-0000579D0000}"/>
    <cellStyle name="Normal 2 4 3 2 2 3 2 14 2" xfId="38895" xr:uid="{00000000-0005-0000-0000-0000589D0000}"/>
    <cellStyle name="Normal 2 4 3 2 2 3 2 15" xfId="38896" xr:uid="{00000000-0005-0000-0000-0000599D0000}"/>
    <cellStyle name="Normal 2 4 3 2 2 3 2 15 2" xfId="38897" xr:uid="{00000000-0005-0000-0000-00005A9D0000}"/>
    <cellStyle name="Normal 2 4 3 2 2 3 2 16" xfId="38898" xr:uid="{00000000-0005-0000-0000-00005B9D0000}"/>
    <cellStyle name="Normal 2 4 3 2 2 3 2 16 2" xfId="38899" xr:uid="{00000000-0005-0000-0000-00005C9D0000}"/>
    <cellStyle name="Normal 2 4 3 2 2 3 2 17" xfId="38900" xr:uid="{00000000-0005-0000-0000-00005D9D0000}"/>
    <cellStyle name="Normal 2 4 3 2 2 3 2 17 2" xfId="38901" xr:uid="{00000000-0005-0000-0000-00005E9D0000}"/>
    <cellStyle name="Normal 2 4 3 2 2 3 2 18" xfId="38902" xr:uid="{00000000-0005-0000-0000-00005F9D0000}"/>
    <cellStyle name="Normal 2 4 3 2 2 3 2 18 2" xfId="38903" xr:uid="{00000000-0005-0000-0000-0000609D0000}"/>
    <cellStyle name="Normal 2 4 3 2 2 3 2 19" xfId="38904" xr:uid="{00000000-0005-0000-0000-0000619D0000}"/>
    <cellStyle name="Normal 2 4 3 2 2 3 2 19 2" xfId="38905" xr:uid="{00000000-0005-0000-0000-0000629D0000}"/>
    <cellStyle name="Normal 2 4 3 2 2 3 2 2" xfId="38906" xr:uid="{00000000-0005-0000-0000-0000639D0000}"/>
    <cellStyle name="Normal 2 4 3 2 2 3 2 2 2" xfId="38907" xr:uid="{00000000-0005-0000-0000-0000649D0000}"/>
    <cellStyle name="Normal 2 4 3 2 2 3 2 20" xfId="38908" xr:uid="{00000000-0005-0000-0000-0000659D0000}"/>
    <cellStyle name="Normal 2 4 3 2 2 3 2 20 2" xfId="38909" xr:uid="{00000000-0005-0000-0000-0000669D0000}"/>
    <cellStyle name="Normal 2 4 3 2 2 3 2 21" xfId="38910" xr:uid="{00000000-0005-0000-0000-0000679D0000}"/>
    <cellStyle name="Normal 2 4 3 2 2 3 2 21 2" xfId="38911" xr:uid="{00000000-0005-0000-0000-0000689D0000}"/>
    <cellStyle name="Normal 2 4 3 2 2 3 2 22" xfId="38912" xr:uid="{00000000-0005-0000-0000-0000699D0000}"/>
    <cellStyle name="Normal 2 4 3 2 2 3 2 3" xfId="38913" xr:uid="{00000000-0005-0000-0000-00006A9D0000}"/>
    <cellStyle name="Normal 2 4 3 2 2 3 2 3 2" xfId="38914" xr:uid="{00000000-0005-0000-0000-00006B9D0000}"/>
    <cellStyle name="Normal 2 4 3 2 2 3 2 4" xfId="38915" xr:uid="{00000000-0005-0000-0000-00006C9D0000}"/>
    <cellStyle name="Normal 2 4 3 2 2 3 2 4 2" xfId="38916" xr:uid="{00000000-0005-0000-0000-00006D9D0000}"/>
    <cellStyle name="Normal 2 4 3 2 2 3 2 5" xfId="38917" xr:uid="{00000000-0005-0000-0000-00006E9D0000}"/>
    <cellStyle name="Normal 2 4 3 2 2 3 2 5 2" xfId="38918" xr:uid="{00000000-0005-0000-0000-00006F9D0000}"/>
    <cellStyle name="Normal 2 4 3 2 2 3 2 6" xfId="38919" xr:uid="{00000000-0005-0000-0000-0000709D0000}"/>
    <cellStyle name="Normal 2 4 3 2 2 3 2 6 2" xfId="38920" xr:uid="{00000000-0005-0000-0000-0000719D0000}"/>
    <cellStyle name="Normal 2 4 3 2 2 3 2 7" xfId="38921" xr:uid="{00000000-0005-0000-0000-0000729D0000}"/>
    <cellStyle name="Normal 2 4 3 2 2 3 2 7 2" xfId="38922" xr:uid="{00000000-0005-0000-0000-0000739D0000}"/>
    <cellStyle name="Normal 2 4 3 2 2 3 2 8" xfId="38923" xr:uid="{00000000-0005-0000-0000-0000749D0000}"/>
    <cellStyle name="Normal 2 4 3 2 2 3 2 8 2" xfId="38924" xr:uid="{00000000-0005-0000-0000-0000759D0000}"/>
    <cellStyle name="Normal 2 4 3 2 2 3 2 9" xfId="38925" xr:uid="{00000000-0005-0000-0000-0000769D0000}"/>
    <cellStyle name="Normal 2 4 3 2 2 3 2 9 2" xfId="38926" xr:uid="{00000000-0005-0000-0000-0000779D0000}"/>
    <cellStyle name="Normal 2 4 3 2 2 3 20" xfId="38927" xr:uid="{00000000-0005-0000-0000-0000789D0000}"/>
    <cellStyle name="Normal 2 4 3 2 2 3 20 2" xfId="38928" xr:uid="{00000000-0005-0000-0000-0000799D0000}"/>
    <cellStyle name="Normal 2 4 3 2 2 3 21" xfId="38929" xr:uid="{00000000-0005-0000-0000-00007A9D0000}"/>
    <cellStyle name="Normal 2 4 3 2 2 3 21 2" xfId="38930" xr:uid="{00000000-0005-0000-0000-00007B9D0000}"/>
    <cellStyle name="Normal 2 4 3 2 2 3 22" xfId="38931" xr:uid="{00000000-0005-0000-0000-00007C9D0000}"/>
    <cellStyle name="Normal 2 4 3 2 2 3 22 2" xfId="38932" xr:uid="{00000000-0005-0000-0000-00007D9D0000}"/>
    <cellStyle name="Normal 2 4 3 2 2 3 23" xfId="38933" xr:uid="{00000000-0005-0000-0000-00007E9D0000}"/>
    <cellStyle name="Normal 2 4 3 2 2 3 23 2" xfId="38934" xr:uid="{00000000-0005-0000-0000-00007F9D0000}"/>
    <cellStyle name="Normal 2 4 3 2 2 3 24" xfId="38935" xr:uid="{00000000-0005-0000-0000-0000809D0000}"/>
    <cellStyle name="Normal 2 4 3 2 2 3 3" xfId="38936" xr:uid="{00000000-0005-0000-0000-0000819D0000}"/>
    <cellStyle name="Normal 2 4 3 2 2 3 3 10" xfId="38937" xr:uid="{00000000-0005-0000-0000-0000829D0000}"/>
    <cellStyle name="Normal 2 4 3 2 2 3 3 10 2" xfId="38938" xr:uid="{00000000-0005-0000-0000-0000839D0000}"/>
    <cellStyle name="Normal 2 4 3 2 2 3 3 11" xfId="38939" xr:uid="{00000000-0005-0000-0000-0000849D0000}"/>
    <cellStyle name="Normal 2 4 3 2 2 3 3 11 2" xfId="38940" xr:uid="{00000000-0005-0000-0000-0000859D0000}"/>
    <cellStyle name="Normal 2 4 3 2 2 3 3 12" xfId="38941" xr:uid="{00000000-0005-0000-0000-0000869D0000}"/>
    <cellStyle name="Normal 2 4 3 2 2 3 3 12 2" xfId="38942" xr:uid="{00000000-0005-0000-0000-0000879D0000}"/>
    <cellStyle name="Normal 2 4 3 2 2 3 3 13" xfId="38943" xr:uid="{00000000-0005-0000-0000-0000889D0000}"/>
    <cellStyle name="Normal 2 4 3 2 2 3 3 13 2" xfId="38944" xr:uid="{00000000-0005-0000-0000-0000899D0000}"/>
    <cellStyle name="Normal 2 4 3 2 2 3 3 14" xfId="38945" xr:uid="{00000000-0005-0000-0000-00008A9D0000}"/>
    <cellStyle name="Normal 2 4 3 2 2 3 3 14 2" xfId="38946" xr:uid="{00000000-0005-0000-0000-00008B9D0000}"/>
    <cellStyle name="Normal 2 4 3 2 2 3 3 15" xfId="38947" xr:uid="{00000000-0005-0000-0000-00008C9D0000}"/>
    <cellStyle name="Normal 2 4 3 2 2 3 3 15 2" xfId="38948" xr:uid="{00000000-0005-0000-0000-00008D9D0000}"/>
    <cellStyle name="Normal 2 4 3 2 2 3 3 16" xfId="38949" xr:uid="{00000000-0005-0000-0000-00008E9D0000}"/>
    <cellStyle name="Normal 2 4 3 2 2 3 3 16 2" xfId="38950" xr:uid="{00000000-0005-0000-0000-00008F9D0000}"/>
    <cellStyle name="Normal 2 4 3 2 2 3 3 17" xfId="38951" xr:uid="{00000000-0005-0000-0000-0000909D0000}"/>
    <cellStyle name="Normal 2 4 3 2 2 3 3 17 2" xfId="38952" xr:uid="{00000000-0005-0000-0000-0000919D0000}"/>
    <cellStyle name="Normal 2 4 3 2 2 3 3 18" xfId="38953" xr:uid="{00000000-0005-0000-0000-0000929D0000}"/>
    <cellStyle name="Normal 2 4 3 2 2 3 3 18 2" xfId="38954" xr:uid="{00000000-0005-0000-0000-0000939D0000}"/>
    <cellStyle name="Normal 2 4 3 2 2 3 3 19" xfId="38955" xr:uid="{00000000-0005-0000-0000-0000949D0000}"/>
    <cellStyle name="Normal 2 4 3 2 2 3 3 19 2" xfId="38956" xr:uid="{00000000-0005-0000-0000-0000959D0000}"/>
    <cellStyle name="Normal 2 4 3 2 2 3 3 2" xfId="38957" xr:uid="{00000000-0005-0000-0000-0000969D0000}"/>
    <cellStyle name="Normal 2 4 3 2 2 3 3 2 2" xfId="38958" xr:uid="{00000000-0005-0000-0000-0000979D0000}"/>
    <cellStyle name="Normal 2 4 3 2 2 3 3 20" xfId="38959" xr:uid="{00000000-0005-0000-0000-0000989D0000}"/>
    <cellStyle name="Normal 2 4 3 2 2 3 3 20 2" xfId="38960" xr:uid="{00000000-0005-0000-0000-0000999D0000}"/>
    <cellStyle name="Normal 2 4 3 2 2 3 3 21" xfId="38961" xr:uid="{00000000-0005-0000-0000-00009A9D0000}"/>
    <cellStyle name="Normal 2 4 3 2 2 3 3 21 2" xfId="38962" xr:uid="{00000000-0005-0000-0000-00009B9D0000}"/>
    <cellStyle name="Normal 2 4 3 2 2 3 3 22" xfId="38963" xr:uid="{00000000-0005-0000-0000-00009C9D0000}"/>
    <cellStyle name="Normal 2 4 3 2 2 3 3 3" xfId="38964" xr:uid="{00000000-0005-0000-0000-00009D9D0000}"/>
    <cellStyle name="Normal 2 4 3 2 2 3 3 3 2" xfId="38965" xr:uid="{00000000-0005-0000-0000-00009E9D0000}"/>
    <cellStyle name="Normal 2 4 3 2 2 3 3 4" xfId="38966" xr:uid="{00000000-0005-0000-0000-00009F9D0000}"/>
    <cellStyle name="Normal 2 4 3 2 2 3 3 4 2" xfId="38967" xr:uid="{00000000-0005-0000-0000-0000A09D0000}"/>
    <cellStyle name="Normal 2 4 3 2 2 3 3 5" xfId="38968" xr:uid="{00000000-0005-0000-0000-0000A19D0000}"/>
    <cellStyle name="Normal 2 4 3 2 2 3 3 5 2" xfId="38969" xr:uid="{00000000-0005-0000-0000-0000A29D0000}"/>
    <cellStyle name="Normal 2 4 3 2 2 3 3 6" xfId="38970" xr:uid="{00000000-0005-0000-0000-0000A39D0000}"/>
    <cellStyle name="Normal 2 4 3 2 2 3 3 6 2" xfId="38971" xr:uid="{00000000-0005-0000-0000-0000A49D0000}"/>
    <cellStyle name="Normal 2 4 3 2 2 3 3 7" xfId="38972" xr:uid="{00000000-0005-0000-0000-0000A59D0000}"/>
    <cellStyle name="Normal 2 4 3 2 2 3 3 7 2" xfId="38973" xr:uid="{00000000-0005-0000-0000-0000A69D0000}"/>
    <cellStyle name="Normal 2 4 3 2 2 3 3 8" xfId="38974" xr:uid="{00000000-0005-0000-0000-0000A79D0000}"/>
    <cellStyle name="Normal 2 4 3 2 2 3 3 8 2" xfId="38975" xr:uid="{00000000-0005-0000-0000-0000A89D0000}"/>
    <cellStyle name="Normal 2 4 3 2 2 3 3 9" xfId="38976" xr:uid="{00000000-0005-0000-0000-0000A99D0000}"/>
    <cellStyle name="Normal 2 4 3 2 2 3 3 9 2" xfId="38977" xr:uid="{00000000-0005-0000-0000-0000AA9D0000}"/>
    <cellStyle name="Normal 2 4 3 2 2 3 4" xfId="38978" xr:uid="{00000000-0005-0000-0000-0000AB9D0000}"/>
    <cellStyle name="Normal 2 4 3 2 2 3 4 2" xfId="38979" xr:uid="{00000000-0005-0000-0000-0000AC9D0000}"/>
    <cellStyle name="Normal 2 4 3 2 2 3 5" xfId="38980" xr:uid="{00000000-0005-0000-0000-0000AD9D0000}"/>
    <cellStyle name="Normal 2 4 3 2 2 3 5 2" xfId="38981" xr:uid="{00000000-0005-0000-0000-0000AE9D0000}"/>
    <cellStyle name="Normal 2 4 3 2 2 3 6" xfId="38982" xr:uid="{00000000-0005-0000-0000-0000AF9D0000}"/>
    <cellStyle name="Normal 2 4 3 2 2 3 6 2" xfId="38983" xr:uid="{00000000-0005-0000-0000-0000B09D0000}"/>
    <cellStyle name="Normal 2 4 3 2 2 3 7" xfId="38984" xr:uid="{00000000-0005-0000-0000-0000B19D0000}"/>
    <cellStyle name="Normal 2 4 3 2 2 3 7 2" xfId="38985" xr:uid="{00000000-0005-0000-0000-0000B29D0000}"/>
    <cellStyle name="Normal 2 4 3 2 2 3 8" xfId="38986" xr:uid="{00000000-0005-0000-0000-0000B39D0000}"/>
    <cellStyle name="Normal 2 4 3 2 2 3 8 2" xfId="38987" xr:uid="{00000000-0005-0000-0000-0000B49D0000}"/>
    <cellStyle name="Normal 2 4 3 2 2 3 9" xfId="38988" xr:uid="{00000000-0005-0000-0000-0000B59D0000}"/>
    <cellStyle name="Normal 2 4 3 2 2 3 9 2" xfId="38989" xr:uid="{00000000-0005-0000-0000-0000B69D0000}"/>
    <cellStyle name="Normal 2 4 3 2 2 4" xfId="38990" xr:uid="{00000000-0005-0000-0000-0000B79D0000}"/>
    <cellStyle name="Normal 2 4 3 2 2 4 10" xfId="38991" xr:uid="{00000000-0005-0000-0000-0000B89D0000}"/>
    <cellStyle name="Normal 2 4 3 2 2 4 10 2" xfId="38992" xr:uid="{00000000-0005-0000-0000-0000B99D0000}"/>
    <cellStyle name="Normal 2 4 3 2 2 4 11" xfId="38993" xr:uid="{00000000-0005-0000-0000-0000BA9D0000}"/>
    <cellStyle name="Normal 2 4 3 2 2 4 11 2" xfId="38994" xr:uid="{00000000-0005-0000-0000-0000BB9D0000}"/>
    <cellStyle name="Normal 2 4 3 2 2 4 12" xfId="38995" xr:uid="{00000000-0005-0000-0000-0000BC9D0000}"/>
    <cellStyle name="Normal 2 4 3 2 2 4 12 2" xfId="38996" xr:uid="{00000000-0005-0000-0000-0000BD9D0000}"/>
    <cellStyle name="Normal 2 4 3 2 2 4 13" xfId="38997" xr:uid="{00000000-0005-0000-0000-0000BE9D0000}"/>
    <cellStyle name="Normal 2 4 3 2 2 4 13 2" xfId="38998" xr:uid="{00000000-0005-0000-0000-0000BF9D0000}"/>
    <cellStyle name="Normal 2 4 3 2 2 4 14" xfId="38999" xr:uid="{00000000-0005-0000-0000-0000C09D0000}"/>
    <cellStyle name="Normal 2 4 3 2 2 4 14 2" xfId="39000" xr:uid="{00000000-0005-0000-0000-0000C19D0000}"/>
    <cellStyle name="Normal 2 4 3 2 2 4 15" xfId="39001" xr:uid="{00000000-0005-0000-0000-0000C29D0000}"/>
    <cellStyle name="Normal 2 4 3 2 2 4 15 2" xfId="39002" xr:uid="{00000000-0005-0000-0000-0000C39D0000}"/>
    <cellStyle name="Normal 2 4 3 2 2 4 16" xfId="39003" xr:uid="{00000000-0005-0000-0000-0000C49D0000}"/>
    <cellStyle name="Normal 2 4 3 2 2 4 16 2" xfId="39004" xr:uid="{00000000-0005-0000-0000-0000C59D0000}"/>
    <cellStyle name="Normal 2 4 3 2 2 4 17" xfId="39005" xr:uid="{00000000-0005-0000-0000-0000C69D0000}"/>
    <cellStyle name="Normal 2 4 3 2 2 4 17 2" xfId="39006" xr:uid="{00000000-0005-0000-0000-0000C79D0000}"/>
    <cellStyle name="Normal 2 4 3 2 2 4 18" xfId="39007" xr:uid="{00000000-0005-0000-0000-0000C89D0000}"/>
    <cellStyle name="Normal 2 4 3 2 2 4 18 2" xfId="39008" xr:uid="{00000000-0005-0000-0000-0000C99D0000}"/>
    <cellStyle name="Normal 2 4 3 2 2 4 19" xfId="39009" xr:uid="{00000000-0005-0000-0000-0000CA9D0000}"/>
    <cellStyle name="Normal 2 4 3 2 2 4 19 2" xfId="39010" xr:uid="{00000000-0005-0000-0000-0000CB9D0000}"/>
    <cellStyle name="Normal 2 4 3 2 2 4 2" xfId="39011" xr:uid="{00000000-0005-0000-0000-0000CC9D0000}"/>
    <cellStyle name="Normal 2 4 3 2 2 4 2 10" xfId="39012" xr:uid="{00000000-0005-0000-0000-0000CD9D0000}"/>
    <cellStyle name="Normal 2 4 3 2 2 4 2 10 2" xfId="39013" xr:uid="{00000000-0005-0000-0000-0000CE9D0000}"/>
    <cellStyle name="Normal 2 4 3 2 2 4 2 11" xfId="39014" xr:uid="{00000000-0005-0000-0000-0000CF9D0000}"/>
    <cellStyle name="Normal 2 4 3 2 2 4 2 11 2" xfId="39015" xr:uid="{00000000-0005-0000-0000-0000D09D0000}"/>
    <cellStyle name="Normal 2 4 3 2 2 4 2 12" xfId="39016" xr:uid="{00000000-0005-0000-0000-0000D19D0000}"/>
    <cellStyle name="Normal 2 4 3 2 2 4 2 12 2" xfId="39017" xr:uid="{00000000-0005-0000-0000-0000D29D0000}"/>
    <cellStyle name="Normal 2 4 3 2 2 4 2 13" xfId="39018" xr:uid="{00000000-0005-0000-0000-0000D39D0000}"/>
    <cellStyle name="Normal 2 4 3 2 2 4 2 13 2" xfId="39019" xr:uid="{00000000-0005-0000-0000-0000D49D0000}"/>
    <cellStyle name="Normal 2 4 3 2 2 4 2 14" xfId="39020" xr:uid="{00000000-0005-0000-0000-0000D59D0000}"/>
    <cellStyle name="Normal 2 4 3 2 2 4 2 14 2" xfId="39021" xr:uid="{00000000-0005-0000-0000-0000D69D0000}"/>
    <cellStyle name="Normal 2 4 3 2 2 4 2 15" xfId="39022" xr:uid="{00000000-0005-0000-0000-0000D79D0000}"/>
    <cellStyle name="Normal 2 4 3 2 2 4 2 15 2" xfId="39023" xr:uid="{00000000-0005-0000-0000-0000D89D0000}"/>
    <cellStyle name="Normal 2 4 3 2 2 4 2 16" xfId="39024" xr:uid="{00000000-0005-0000-0000-0000D99D0000}"/>
    <cellStyle name="Normal 2 4 3 2 2 4 2 16 2" xfId="39025" xr:uid="{00000000-0005-0000-0000-0000DA9D0000}"/>
    <cellStyle name="Normal 2 4 3 2 2 4 2 17" xfId="39026" xr:uid="{00000000-0005-0000-0000-0000DB9D0000}"/>
    <cellStyle name="Normal 2 4 3 2 2 4 2 17 2" xfId="39027" xr:uid="{00000000-0005-0000-0000-0000DC9D0000}"/>
    <cellStyle name="Normal 2 4 3 2 2 4 2 18" xfId="39028" xr:uid="{00000000-0005-0000-0000-0000DD9D0000}"/>
    <cellStyle name="Normal 2 4 3 2 2 4 2 18 2" xfId="39029" xr:uid="{00000000-0005-0000-0000-0000DE9D0000}"/>
    <cellStyle name="Normal 2 4 3 2 2 4 2 19" xfId="39030" xr:uid="{00000000-0005-0000-0000-0000DF9D0000}"/>
    <cellStyle name="Normal 2 4 3 2 2 4 2 19 2" xfId="39031" xr:uid="{00000000-0005-0000-0000-0000E09D0000}"/>
    <cellStyle name="Normal 2 4 3 2 2 4 2 2" xfId="39032" xr:uid="{00000000-0005-0000-0000-0000E19D0000}"/>
    <cellStyle name="Normal 2 4 3 2 2 4 2 2 2" xfId="39033" xr:uid="{00000000-0005-0000-0000-0000E29D0000}"/>
    <cellStyle name="Normal 2 4 3 2 2 4 2 20" xfId="39034" xr:uid="{00000000-0005-0000-0000-0000E39D0000}"/>
    <cellStyle name="Normal 2 4 3 2 2 4 2 20 2" xfId="39035" xr:uid="{00000000-0005-0000-0000-0000E49D0000}"/>
    <cellStyle name="Normal 2 4 3 2 2 4 2 21" xfId="39036" xr:uid="{00000000-0005-0000-0000-0000E59D0000}"/>
    <cellStyle name="Normal 2 4 3 2 2 4 2 21 2" xfId="39037" xr:uid="{00000000-0005-0000-0000-0000E69D0000}"/>
    <cellStyle name="Normal 2 4 3 2 2 4 2 22" xfId="39038" xr:uid="{00000000-0005-0000-0000-0000E79D0000}"/>
    <cellStyle name="Normal 2 4 3 2 2 4 2 3" xfId="39039" xr:uid="{00000000-0005-0000-0000-0000E89D0000}"/>
    <cellStyle name="Normal 2 4 3 2 2 4 2 3 2" xfId="39040" xr:uid="{00000000-0005-0000-0000-0000E99D0000}"/>
    <cellStyle name="Normal 2 4 3 2 2 4 2 4" xfId="39041" xr:uid="{00000000-0005-0000-0000-0000EA9D0000}"/>
    <cellStyle name="Normal 2 4 3 2 2 4 2 4 2" xfId="39042" xr:uid="{00000000-0005-0000-0000-0000EB9D0000}"/>
    <cellStyle name="Normal 2 4 3 2 2 4 2 5" xfId="39043" xr:uid="{00000000-0005-0000-0000-0000EC9D0000}"/>
    <cellStyle name="Normal 2 4 3 2 2 4 2 5 2" xfId="39044" xr:uid="{00000000-0005-0000-0000-0000ED9D0000}"/>
    <cellStyle name="Normal 2 4 3 2 2 4 2 6" xfId="39045" xr:uid="{00000000-0005-0000-0000-0000EE9D0000}"/>
    <cellStyle name="Normal 2 4 3 2 2 4 2 6 2" xfId="39046" xr:uid="{00000000-0005-0000-0000-0000EF9D0000}"/>
    <cellStyle name="Normal 2 4 3 2 2 4 2 7" xfId="39047" xr:uid="{00000000-0005-0000-0000-0000F09D0000}"/>
    <cellStyle name="Normal 2 4 3 2 2 4 2 7 2" xfId="39048" xr:uid="{00000000-0005-0000-0000-0000F19D0000}"/>
    <cellStyle name="Normal 2 4 3 2 2 4 2 8" xfId="39049" xr:uid="{00000000-0005-0000-0000-0000F29D0000}"/>
    <cellStyle name="Normal 2 4 3 2 2 4 2 8 2" xfId="39050" xr:uid="{00000000-0005-0000-0000-0000F39D0000}"/>
    <cellStyle name="Normal 2 4 3 2 2 4 2 9" xfId="39051" xr:uid="{00000000-0005-0000-0000-0000F49D0000}"/>
    <cellStyle name="Normal 2 4 3 2 2 4 2 9 2" xfId="39052" xr:uid="{00000000-0005-0000-0000-0000F59D0000}"/>
    <cellStyle name="Normal 2 4 3 2 2 4 20" xfId="39053" xr:uid="{00000000-0005-0000-0000-0000F69D0000}"/>
    <cellStyle name="Normal 2 4 3 2 2 4 20 2" xfId="39054" xr:uid="{00000000-0005-0000-0000-0000F79D0000}"/>
    <cellStyle name="Normal 2 4 3 2 2 4 21" xfId="39055" xr:uid="{00000000-0005-0000-0000-0000F89D0000}"/>
    <cellStyle name="Normal 2 4 3 2 2 4 21 2" xfId="39056" xr:uid="{00000000-0005-0000-0000-0000F99D0000}"/>
    <cellStyle name="Normal 2 4 3 2 2 4 22" xfId="39057" xr:uid="{00000000-0005-0000-0000-0000FA9D0000}"/>
    <cellStyle name="Normal 2 4 3 2 2 4 22 2" xfId="39058" xr:uid="{00000000-0005-0000-0000-0000FB9D0000}"/>
    <cellStyle name="Normal 2 4 3 2 2 4 23" xfId="39059" xr:uid="{00000000-0005-0000-0000-0000FC9D0000}"/>
    <cellStyle name="Normal 2 4 3 2 2 4 23 2" xfId="39060" xr:uid="{00000000-0005-0000-0000-0000FD9D0000}"/>
    <cellStyle name="Normal 2 4 3 2 2 4 24" xfId="39061" xr:uid="{00000000-0005-0000-0000-0000FE9D0000}"/>
    <cellStyle name="Normal 2 4 3 2 2 4 3" xfId="39062" xr:uid="{00000000-0005-0000-0000-0000FF9D0000}"/>
    <cellStyle name="Normal 2 4 3 2 2 4 3 10" xfId="39063" xr:uid="{00000000-0005-0000-0000-0000009E0000}"/>
    <cellStyle name="Normal 2 4 3 2 2 4 3 10 2" xfId="39064" xr:uid="{00000000-0005-0000-0000-0000019E0000}"/>
    <cellStyle name="Normal 2 4 3 2 2 4 3 11" xfId="39065" xr:uid="{00000000-0005-0000-0000-0000029E0000}"/>
    <cellStyle name="Normal 2 4 3 2 2 4 3 11 2" xfId="39066" xr:uid="{00000000-0005-0000-0000-0000039E0000}"/>
    <cellStyle name="Normal 2 4 3 2 2 4 3 12" xfId="39067" xr:uid="{00000000-0005-0000-0000-0000049E0000}"/>
    <cellStyle name="Normal 2 4 3 2 2 4 3 12 2" xfId="39068" xr:uid="{00000000-0005-0000-0000-0000059E0000}"/>
    <cellStyle name="Normal 2 4 3 2 2 4 3 13" xfId="39069" xr:uid="{00000000-0005-0000-0000-0000069E0000}"/>
    <cellStyle name="Normal 2 4 3 2 2 4 3 13 2" xfId="39070" xr:uid="{00000000-0005-0000-0000-0000079E0000}"/>
    <cellStyle name="Normal 2 4 3 2 2 4 3 14" xfId="39071" xr:uid="{00000000-0005-0000-0000-0000089E0000}"/>
    <cellStyle name="Normal 2 4 3 2 2 4 3 14 2" xfId="39072" xr:uid="{00000000-0005-0000-0000-0000099E0000}"/>
    <cellStyle name="Normal 2 4 3 2 2 4 3 15" xfId="39073" xr:uid="{00000000-0005-0000-0000-00000A9E0000}"/>
    <cellStyle name="Normal 2 4 3 2 2 4 3 15 2" xfId="39074" xr:uid="{00000000-0005-0000-0000-00000B9E0000}"/>
    <cellStyle name="Normal 2 4 3 2 2 4 3 16" xfId="39075" xr:uid="{00000000-0005-0000-0000-00000C9E0000}"/>
    <cellStyle name="Normal 2 4 3 2 2 4 3 16 2" xfId="39076" xr:uid="{00000000-0005-0000-0000-00000D9E0000}"/>
    <cellStyle name="Normal 2 4 3 2 2 4 3 17" xfId="39077" xr:uid="{00000000-0005-0000-0000-00000E9E0000}"/>
    <cellStyle name="Normal 2 4 3 2 2 4 3 17 2" xfId="39078" xr:uid="{00000000-0005-0000-0000-00000F9E0000}"/>
    <cellStyle name="Normal 2 4 3 2 2 4 3 18" xfId="39079" xr:uid="{00000000-0005-0000-0000-0000109E0000}"/>
    <cellStyle name="Normal 2 4 3 2 2 4 3 18 2" xfId="39080" xr:uid="{00000000-0005-0000-0000-0000119E0000}"/>
    <cellStyle name="Normal 2 4 3 2 2 4 3 19" xfId="39081" xr:uid="{00000000-0005-0000-0000-0000129E0000}"/>
    <cellStyle name="Normal 2 4 3 2 2 4 3 19 2" xfId="39082" xr:uid="{00000000-0005-0000-0000-0000139E0000}"/>
    <cellStyle name="Normal 2 4 3 2 2 4 3 2" xfId="39083" xr:uid="{00000000-0005-0000-0000-0000149E0000}"/>
    <cellStyle name="Normal 2 4 3 2 2 4 3 2 2" xfId="39084" xr:uid="{00000000-0005-0000-0000-0000159E0000}"/>
    <cellStyle name="Normal 2 4 3 2 2 4 3 20" xfId="39085" xr:uid="{00000000-0005-0000-0000-0000169E0000}"/>
    <cellStyle name="Normal 2 4 3 2 2 4 3 20 2" xfId="39086" xr:uid="{00000000-0005-0000-0000-0000179E0000}"/>
    <cellStyle name="Normal 2 4 3 2 2 4 3 21" xfId="39087" xr:uid="{00000000-0005-0000-0000-0000189E0000}"/>
    <cellStyle name="Normal 2 4 3 2 2 4 3 21 2" xfId="39088" xr:uid="{00000000-0005-0000-0000-0000199E0000}"/>
    <cellStyle name="Normal 2 4 3 2 2 4 3 22" xfId="39089" xr:uid="{00000000-0005-0000-0000-00001A9E0000}"/>
    <cellStyle name="Normal 2 4 3 2 2 4 3 3" xfId="39090" xr:uid="{00000000-0005-0000-0000-00001B9E0000}"/>
    <cellStyle name="Normal 2 4 3 2 2 4 3 3 2" xfId="39091" xr:uid="{00000000-0005-0000-0000-00001C9E0000}"/>
    <cellStyle name="Normal 2 4 3 2 2 4 3 4" xfId="39092" xr:uid="{00000000-0005-0000-0000-00001D9E0000}"/>
    <cellStyle name="Normal 2 4 3 2 2 4 3 4 2" xfId="39093" xr:uid="{00000000-0005-0000-0000-00001E9E0000}"/>
    <cellStyle name="Normal 2 4 3 2 2 4 3 5" xfId="39094" xr:uid="{00000000-0005-0000-0000-00001F9E0000}"/>
    <cellStyle name="Normal 2 4 3 2 2 4 3 5 2" xfId="39095" xr:uid="{00000000-0005-0000-0000-0000209E0000}"/>
    <cellStyle name="Normal 2 4 3 2 2 4 3 6" xfId="39096" xr:uid="{00000000-0005-0000-0000-0000219E0000}"/>
    <cellStyle name="Normal 2 4 3 2 2 4 3 6 2" xfId="39097" xr:uid="{00000000-0005-0000-0000-0000229E0000}"/>
    <cellStyle name="Normal 2 4 3 2 2 4 3 7" xfId="39098" xr:uid="{00000000-0005-0000-0000-0000239E0000}"/>
    <cellStyle name="Normal 2 4 3 2 2 4 3 7 2" xfId="39099" xr:uid="{00000000-0005-0000-0000-0000249E0000}"/>
    <cellStyle name="Normal 2 4 3 2 2 4 3 8" xfId="39100" xr:uid="{00000000-0005-0000-0000-0000259E0000}"/>
    <cellStyle name="Normal 2 4 3 2 2 4 3 8 2" xfId="39101" xr:uid="{00000000-0005-0000-0000-0000269E0000}"/>
    <cellStyle name="Normal 2 4 3 2 2 4 3 9" xfId="39102" xr:uid="{00000000-0005-0000-0000-0000279E0000}"/>
    <cellStyle name="Normal 2 4 3 2 2 4 3 9 2" xfId="39103" xr:uid="{00000000-0005-0000-0000-0000289E0000}"/>
    <cellStyle name="Normal 2 4 3 2 2 4 4" xfId="39104" xr:uid="{00000000-0005-0000-0000-0000299E0000}"/>
    <cellStyle name="Normal 2 4 3 2 2 4 4 2" xfId="39105" xr:uid="{00000000-0005-0000-0000-00002A9E0000}"/>
    <cellStyle name="Normal 2 4 3 2 2 4 5" xfId="39106" xr:uid="{00000000-0005-0000-0000-00002B9E0000}"/>
    <cellStyle name="Normal 2 4 3 2 2 4 5 2" xfId="39107" xr:uid="{00000000-0005-0000-0000-00002C9E0000}"/>
    <cellStyle name="Normal 2 4 3 2 2 4 6" xfId="39108" xr:uid="{00000000-0005-0000-0000-00002D9E0000}"/>
    <cellStyle name="Normal 2 4 3 2 2 4 6 2" xfId="39109" xr:uid="{00000000-0005-0000-0000-00002E9E0000}"/>
    <cellStyle name="Normal 2 4 3 2 2 4 7" xfId="39110" xr:uid="{00000000-0005-0000-0000-00002F9E0000}"/>
    <cellStyle name="Normal 2 4 3 2 2 4 7 2" xfId="39111" xr:uid="{00000000-0005-0000-0000-0000309E0000}"/>
    <cellStyle name="Normal 2 4 3 2 2 4 8" xfId="39112" xr:uid="{00000000-0005-0000-0000-0000319E0000}"/>
    <cellStyle name="Normal 2 4 3 2 2 4 8 2" xfId="39113" xr:uid="{00000000-0005-0000-0000-0000329E0000}"/>
    <cellStyle name="Normal 2 4 3 2 2 4 9" xfId="39114" xr:uid="{00000000-0005-0000-0000-0000339E0000}"/>
    <cellStyle name="Normal 2 4 3 2 2 4 9 2" xfId="39115" xr:uid="{00000000-0005-0000-0000-0000349E0000}"/>
    <cellStyle name="Normal 2 4 3 2 2 5" xfId="39116" xr:uid="{00000000-0005-0000-0000-0000359E0000}"/>
    <cellStyle name="Normal 2 4 3 2 2 5 10" xfId="39117" xr:uid="{00000000-0005-0000-0000-0000369E0000}"/>
    <cellStyle name="Normal 2 4 3 2 2 5 10 2" xfId="39118" xr:uid="{00000000-0005-0000-0000-0000379E0000}"/>
    <cellStyle name="Normal 2 4 3 2 2 5 11" xfId="39119" xr:uid="{00000000-0005-0000-0000-0000389E0000}"/>
    <cellStyle name="Normal 2 4 3 2 2 5 11 2" xfId="39120" xr:uid="{00000000-0005-0000-0000-0000399E0000}"/>
    <cellStyle name="Normal 2 4 3 2 2 5 12" xfId="39121" xr:uid="{00000000-0005-0000-0000-00003A9E0000}"/>
    <cellStyle name="Normal 2 4 3 2 2 5 12 2" xfId="39122" xr:uid="{00000000-0005-0000-0000-00003B9E0000}"/>
    <cellStyle name="Normal 2 4 3 2 2 5 13" xfId="39123" xr:uid="{00000000-0005-0000-0000-00003C9E0000}"/>
    <cellStyle name="Normal 2 4 3 2 2 5 13 2" xfId="39124" xr:uid="{00000000-0005-0000-0000-00003D9E0000}"/>
    <cellStyle name="Normal 2 4 3 2 2 5 14" xfId="39125" xr:uid="{00000000-0005-0000-0000-00003E9E0000}"/>
    <cellStyle name="Normal 2 4 3 2 2 5 14 2" xfId="39126" xr:uid="{00000000-0005-0000-0000-00003F9E0000}"/>
    <cellStyle name="Normal 2 4 3 2 2 5 15" xfId="39127" xr:uid="{00000000-0005-0000-0000-0000409E0000}"/>
    <cellStyle name="Normal 2 4 3 2 2 5 15 2" xfId="39128" xr:uid="{00000000-0005-0000-0000-0000419E0000}"/>
    <cellStyle name="Normal 2 4 3 2 2 5 16" xfId="39129" xr:uid="{00000000-0005-0000-0000-0000429E0000}"/>
    <cellStyle name="Normal 2 4 3 2 2 5 16 2" xfId="39130" xr:uid="{00000000-0005-0000-0000-0000439E0000}"/>
    <cellStyle name="Normal 2 4 3 2 2 5 17" xfId="39131" xr:uid="{00000000-0005-0000-0000-0000449E0000}"/>
    <cellStyle name="Normal 2 4 3 2 2 5 17 2" xfId="39132" xr:uid="{00000000-0005-0000-0000-0000459E0000}"/>
    <cellStyle name="Normal 2 4 3 2 2 5 18" xfId="39133" xr:uid="{00000000-0005-0000-0000-0000469E0000}"/>
    <cellStyle name="Normal 2 4 3 2 2 5 18 2" xfId="39134" xr:uid="{00000000-0005-0000-0000-0000479E0000}"/>
    <cellStyle name="Normal 2 4 3 2 2 5 19" xfId="39135" xr:uid="{00000000-0005-0000-0000-0000489E0000}"/>
    <cellStyle name="Normal 2 4 3 2 2 5 19 2" xfId="39136" xr:uid="{00000000-0005-0000-0000-0000499E0000}"/>
    <cellStyle name="Normal 2 4 3 2 2 5 2" xfId="39137" xr:uid="{00000000-0005-0000-0000-00004A9E0000}"/>
    <cellStyle name="Normal 2 4 3 2 2 5 2 2" xfId="39138" xr:uid="{00000000-0005-0000-0000-00004B9E0000}"/>
    <cellStyle name="Normal 2 4 3 2 2 5 20" xfId="39139" xr:uid="{00000000-0005-0000-0000-00004C9E0000}"/>
    <cellStyle name="Normal 2 4 3 2 2 5 20 2" xfId="39140" xr:uid="{00000000-0005-0000-0000-00004D9E0000}"/>
    <cellStyle name="Normal 2 4 3 2 2 5 21" xfId="39141" xr:uid="{00000000-0005-0000-0000-00004E9E0000}"/>
    <cellStyle name="Normal 2 4 3 2 2 5 21 2" xfId="39142" xr:uid="{00000000-0005-0000-0000-00004F9E0000}"/>
    <cellStyle name="Normal 2 4 3 2 2 5 22" xfId="39143" xr:uid="{00000000-0005-0000-0000-0000509E0000}"/>
    <cellStyle name="Normal 2 4 3 2 2 5 3" xfId="39144" xr:uid="{00000000-0005-0000-0000-0000519E0000}"/>
    <cellStyle name="Normal 2 4 3 2 2 5 3 2" xfId="39145" xr:uid="{00000000-0005-0000-0000-0000529E0000}"/>
    <cellStyle name="Normal 2 4 3 2 2 5 4" xfId="39146" xr:uid="{00000000-0005-0000-0000-0000539E0000}"/>
    <cellStyle name="Normal 2 4 3 2 2 5 4 2" xfId="39147" xr:uid="{00000000-0005-0000-0000-0000549E0000}"/>
    <cellStyle name="Normal 2 4 3 2 2 5 5" xfId="39148" xr:uid="{00000000-0005-0000-0000-0000559E0000}"/>
    <cellStyle name="Normal 2 4 3 2 2 5 5 2" xfId="39149" xr:uid="{00000000-0005-0000-0000-0000569E0000}"/>
    <cellStyle name="Normal 2 4 3 2 2 5 6" xfId="39150" xr:uid="{00000000-0005-0000-0000-0000579E0000}"/>
    <cellStyle name="Normal 2 4 3 2 2 5 6 2" xfId="39151" xr:uid="{00000000-0005-0000-0000-0000589E0000}"/>
    <cellStyle name="Normal 2 4 3 2 2 5 7" xfId="39152" xr:uid="{00000000-0005-0000-0000-0000599E0000}"/>
    <cellStyle name="Normal 2 4 3 2 2 5 7 2" xfId="39153" xr:uid="{00000000-0005-0000-0000-00005A9E0000}"/>
    <cellStyle name="Normal 2 4 3 2 2 5 8" xfId="39154" xr:uid="{00000000-0005-0000-0000-00005B9E0000}"/>
    <cellStyle name="Normal 2 4 3 2 2 5 8 2" xfId="39155" xr:uid="{00000000-0005-0000-0000-00005C9E0000}"/>
    <cellStyle name="Normal 2 4 3 2 2 5 9" xfId="39156" xr:uid="{00000000-0005-0000-0000-00005D9E0000}"/>
    <cellStyle name="Normal 2 4 3 2 2 5 9 2" xfId="39157" xr:uid="{00000000-0005-0000-0000-00005E9E0000}"/>
    <cellStyle name="Normal 2 4 3 2 2 6" xfId="39158" xr:uid="{00000000-0005-0000-0000-00005F9E0000}"/>
    <cellStyle name="Normal 2 4 3 2 2 6 10" xfId="39159" xr:uid="{00000000-0005-0000-0000-0000609E0000}"/>
    <cellStyle name="Normal 2 4 3 2 2 6 10 2" xfId="39160" xr:uid="{00000000-0005-0000-0000-0000619E0000}"/>
    <cellStyle name="Normal 2 4 3 2 2 6 11" xfId="39161" xr:uid="{00000000-0005-0000-0000-0000629E0000}"/>
    <cellStyle name="Normal 2 4 3 2 2 6 11 2" xfId="39162" xr:uid="{00000000-0005-0000-0000-0000639E0000}"/>
    <cellStyle name="Normal 2 4 3 2 2 6 12" xfId="39163" xr:uid="{00000000-0005-0000-0000-0000649E0000}"/>
    <cellStyle name="Normal 2 4 3 2 2 6 12 2" xfId="39164" xr:uid="{00000000-0005-0000-0000-0000659E0000}"/>
    <cellStyle name="Normal 2 4 3 2 2 6 13" xfId="39165" xr:uid="{00000000-0005-0000-0000-0000669E0000}"/>
    <cellStyle name="Normal 2 4 3 2 2 6 13 2" xfId="39166" xr:uid="{00000000-0005-0000-0000-0000679E0000}"/>
    <cellStyle name="Normal 2 4 3 2 2 6 14" xfId="39167" xr:uid="{00000000-0005-0000-0000-0000689E0000}"/>
    <cellStyle name="Normal 2 4 3 2 2 6 14 2" xfId="39168" xr:uid="{00000000-0005-0000-0000-0000699E0000}"/>
    <cellStyle name="Normal 2 4 3 2 2 6 15" xfId="39169" xr:uid="{00000000-0005-0000-0000-00006A9E0000}"/>
    <cellStyle name="Normal 2 4 3 2 2 6 15 2" xfId="39170" xr:uid="{00000000-0005-0000-0000-00006B9E0000}"/>
    <cellStyle name="Normal 2 4 3 2 2 6 16" xfId="39171" xr:uid="{00000000-0005-0000-0000-00006C9E0000}"/>
    <cellStyle name="Normal 2 4 3 2 2 6 16 2" xfId="39172" xr:uid="{00000000-0005-0000-0000-00006D9E0000}"/>
    <cellStyle name="Normal 2 4 3 2 2 6 17" xfId="39173" xr:uid="{00000000-0005-0000-0000-00006E9E0000}"/>
    <cellStyle name="Normal 2 4 3 2 2 6 17 2" xfId="39174" xr:uid="{00000000-0005-0000-0000-00006F9E0000}"/>
    <cellStyle name="Normal 2 4 3 2 2 6 18" xfId="39175" xr:uid="{00000000-0005-0000-0000-0000709E0000}"/>
    <cellStyle name="Normal 2 4 3 2 2 6 18 2" xfId="39176" xr:uid="{00000000-0005-0000-0000-0000719E0000}"/>
    <cellStyle name="Normal 2 4 3 2 2 6 19" xfId="39177" xr:uid="{00000000-0005-0000-0000-0000729E0000}"/>
    <cellStyle name="Normal 2 4 3 2 2 6 19 2" xfId="39178" xr:uid="{00000000-0005-0000-0000-0000739E0000}"/>
    <cellStyle name="Normal 2 4 3 2 2 6 2" xfId="39179" xr:uid="{00000000-0005-0000-0000-0000749E0000}"/>
    <cellStyle name="Normal 2 4 3 2 2 6 2 2" xfId="39180" xr:uid="{00000000-0005-0000-0000-0000759E0000}"/>
    <cellStyle name="Normal 2 4 3 2 2 6 20" xfId="39181" xr:uid="{00000000-0005-0000-0000-0000769E0000}"/>
    <cellStyle name="Normal 2 4 3 2 2 6 20 2" xfId="39182" xr:uid="{00000000-0005-0000-0000-0000779E0000}"/>
    <cellStyle name="Normal 2 4 3 2 2 6 21" xfId="39183" xr:uid="{00000000-0005-0000-0000-0000789E0000}"/>
    <cellStyle name="Normal 2 4 3 2 2 6 21 2" xfId="39184" xr:uid="{00000000-0005-0000-0000-0000799E0000}"/>
    <cellStyle name="Normal 2 4 3 2 2 6 22" xfId="39185" xr:uid="{00000000-0005-0000-0000-00007A9E0000}"/>
    <cellStyle name="Normal 2 4 3 2 2 6 3" xfId="39186" xr:uid="{00000000-0005-0000-0000-00007B9E0000}"/>
    <cellStyle name="Normal 2 4 3 2 2 6 3 2" xfId="39187" xr:uid="{00000000-0005-0000-0000-00007C9E0000}"/>
    <cellStyle name="Normal 2 4 3 2 2 6 4" xfId="39188" xr:uid="{00000000-0005-0000-0000-00007D9E0000}"/>
    <cellStyle name="Normal 2 4 3 2 2 6 4 2" xfId="39189" xr:uid="{00000000-0005-0000-0000-00007E9E0000}"/>
    <cellStyle name="Normal 2 4 3 2 2 6 5" xfId="39190" xr:uid="{00000000-0005-0000-0000-00007F9E0000}"/>
    <cellStyle name="Normal 2 4 3 2 2 6 5 2" xfId="39191" xr:uid="{00000000-0005-0000-0000-0000809E0000}"/>
    <cellStyle name="Normal 2 4 3 2 2 6 6" xfId="39192" xr:uid="{00000000-0005-0000-0000-0000819E0000}"/>
    <cellStyle name="Normal 2 4 3 2 2 6 6 2" xfId="39193" xr:uid="{00000000-0005-0000-0000-0000829E0000}"/>
    <cellStyle name="Normal 2 4 3 2 2 6 7" xfId="39194" xr:uid="{00000000-0005-0000-0000-0000839E0000}"/>
    <cellStyle name="Normal 2 4 3 2 2 6 7 2" xfId="39195" xr:uid="{00000000-0005-0000-0000-0000849E0000}"/>
    <cellStyle name="Normal 2 4 3 2 2 6 8" xfId="39196" xr:uid="{00000000-0005-0000-0000-0000859E0000}"/>
    <cellStyle name="Normal 2 4 3 2 2 6 8 2" xfId="39197" xr:uid="{00000000-0005-0000-0000-0000869E0000}"/>
    <cellStyle name="Normal 2 4 3 2 2 6 9" xfId="39198" xr:uid="{00000000-0005-0000-0000-0000879E0000}"/>
    <cellStyle name="Normal 2 4 3 2 2 6 9 2" xfId="39199" xr:uid="{00000000-0005-0000-0000-0000889E0000}"/>
    <cellStyle name="Normal 2 4 3 2 2 7" xfId="39200" xr:uid="{00000000-0005-0000-0000-0000899E0000}"/>
    <cellStyle name="Normal 2 4 3 2 2 7 2" xfId="39201" xr:uid="{00000000-0005-0000-0000-00008A9E0000}"/>
    <cellStyle name="Normal 2 4 3 2 2 8" xfId="39202" xr:uid="{00000000-0005-0000-0000-00008B9E0000}"/>
    <cellStyle name="Normal 2 4 3 2 2 8 2" xfId="39203" xr:uid="{00000000-0005-0000-0000-00008C9E0000}"/>
    <cellStyle name="Normal 2 4 3 2 2 9" xfId="39204" xr:uid="{00000000-0005-0000-0000-00008D9E0000}"/>
    <cellStyle name="Normal 2 4 3 2 2 9 2" xfId="39205" xr:uid="{00000000-0005-0000-0000-00008E9E0000}"/>
    <cellStyle name="Normal 2 4 3 2 20" xfId="39206" xr:uid="{00000000-0005-0000-0000-00008F9E0000}"/>
    <cellStyle name="Normal 2 4 3 2 20 2" xfId="39207" xr:uid="{00000000-0005-0000-0000-0000909E0000}"/>
    <cellStyle name="Normal 2 4 3 2 21" xfId="39208" xr:uid="{00000000-0005-0000-0000-0000919E0000}"/>
    <cellStyle name="Normal 2 4 3 2 21 2" xfId="39209" xr:uid="{00000000-0005-0000-0000-0000929E0000}"/>
    <cellStyle name="Normal 2 4 3 2 22" xfId="39210" xr:uid="{00000000-0005-0000-0000-0000939E0000}"/>
    <cellStyle name="Normal 2 4 3 2 22 2" xfId="39211" xr:uid="{00000000-0005-0000-0000-0000949E0000}"/>
    <cellStyle name="Normal 2 4 3 2 23" xfId="39212" xr:uid="{00000000-0005-0000-0000-0000959E0000}"/>
    <cellStyle name="Normal 2 4 3 2 23 2" xfId="39213" xr:uid="{00000000-0005-0000-0000-0000969E0000}"/>
    <cellStyle name="Normal 2 4 3 2 24" xfId="39214" xr:uid="{00000000-0005-0000-0000-0000979E0000}"/>
    <cellStyle name="Normal 2 4 3 2 24 2" xfId="39215" xr:uid="{00000000-0005-0000-0000-0000989E0000}"/>
    <cellStyle name="Normal 2 4 3 2 25" xfId="39216" xr:uid="{00000000-0005-0000-0000-0000999E0000}"/>
    <cellStyle name="Normal 2 4 3 2 25 2" xfId="39217" xr:uid="{00000000-0005-0000-0000-00009A9E0000}"/>
    <cellStyle name="Normal 2 4 3 2 26" xfId="39218" xr:uid="{00000000-0005-0000-0000-00009B9E0000}"/>
    <cellStyle name="Normal 2 4 3 2 26 2" xfId="39219" xr:uid="{00000000-0005-0000-0000-00009C9E0000}"/>
    <cellStyle name="Normal 2 4 3 2 27" xfId="39220" xr:uid="{00000000-0005-0000-0000-00009D9E0000}"/>
    <cellStyle name="Normal 2 4 3 2 27 2" xfId="39221" xr:uid="{00000000-0005-0000-0000-00009E9E0000}"/>
    <cellStyle name="Normal 2 4 3 2 28" xfId="39222" xr:uid="{00000000-0005-0000-0000-00009F9E0000}"/>
    <cellStyle name="Normal 2 4 3 2 3" xfId="39223" xr:uid="{00000000-0005-0000-0000-0000A09E0000}"/>
    <cellStyle name="Normal 2 4 3 2 3 10" xfId="39224" xr:uid="{00000000-0005-0000-0000-0000A19E0000}"/>
    <cellStyle name="Normal 2 4 3 2 3 10 2" xfId="39225" xr:uid="{00000000-0005-0000-0000-0000A29E0000}"/>
    <cellStyle name="Normal 2 4 3 2 3 11" xfId="39226" xr:uid="{00000000-0005-0000-0000-0000A39E0000}"/>
    <cellStyle name="Normal 2 4 3 2 3 11 2" xfId="39227" xr:uid="{00000000-0005-0000-0000-0000A49E0000}"/>
    <cellStyle name="Normal 2 4 3 2 3 12" xfId="39228" xr:uid="{00000000-0005-0000-0000-0000A59E0000}"/>
    <cellStyle name="Normal 2 4 3 2 3 12 2" xfId="39229" xr:uid="{00000000-0005-0000-0000-0000A69E0000}"/>
    <cellStyle name="Normal 2 4 3 2 3 13" xfId="39230" xr:uid="{00000000-0005-0000-0000-0000A79E0000}"/>
    <cellStyle name="Normal 2 4 3 2 3 13 2" xfId="39231" xr:uid="{00000000-0005-0000-0000-0000A89E0000}"/>
    <cellStyle name="Normal 2 4 3 2 3 14" xfId="39232" xr:uid="{00000000-0005-0000-0000-0000A99E0000}"/>
    <cellStyle name="Normal 2 4 3 2 3 14 2" xfId="39233" xr:uid="{00000000-0005-0000-0000-0000AA9E0000}"/>
    <cellStyle name="Normal 2 4 3 2 3 15" xfId="39234" xr:uid="{00000000-0005-0000-0000-0000AB9E0000}"/>
    <cellStyle name="Normal 2 4 3 2 3 15 2" xfId="39235" xr:uid="{00000000-0005-0000-0000-0000AC9E0000}"/>
    <cellStyle name="Normal 2 4 3 2 3 16" xfId="39236" xr:uid="{00000000-0005-0000-0000-0000AD9E0000}"/>
    <cellStyle name="Normal 2 4 3 2 3 16 2" xfId="39237" xr:uid="{00000000-0005-0000-0000-0000AE9E0000}"/>
    <cellStyle name="Normal 2 4 3 2 3 17" xfId="39238" xr:uid="{00000000-0005-0000-0000-0000AF9E0000}"/>
    <cellStyle name="Normal 2 4 3 2 3 17 2" xfId="39239" xr:uid="{00000000-0005-0000-0000-0000B09E0000}"/>
    <cellStyle name="Normal 2 4 3 2 3 18" xfId="39240" xr:uid="{00000000-0005-0000-0000-0000B19E0000}"/>
    <cellStyle name="Normal 2 4 3 2 3 18 2" xfId="39241" xr:uid="{00000000-0005-0000-0000-0000B29E0000}"/>
    <cellStyle name="Normal 2 4 3 2 3 19" xfId="39242" xr:uid="{00000000-0005-0000-0000-0000B39E0000}"/>
    <cellStyle name="Normal 2 4 3 2 3 19 2" xfId="39243" xr:uid="{00000000-0005-0000-0000-0000B49E0000}"/>
    <cellStyle name="Normal 2 4 3 2 3 2" xfId="39244" xr:uid="{00000000-0005-0000-0000-0000B59E0000}"/>
    <cellStyle name="Normal 2 4 3 2 3 2 10" xfId="39245" xr:uid="{00000000-0005-0000-0000-0000B69E0000}"/>
    <cellStyle name="Normal 2 4 3 2 3 2 10 2" xfId="39246" xr:uid="{00000000-0005-0000-0000-0000B79E0000}"/>
    <cellStyle name="Normal 2 4 3 2 3 2 11" xfId="39247" xr:uid="{00000000-0005-0000-0000-0000B89E0000}"/>
    <cellStyle name="Normal 2 4 3 2 3 2 11 2" xfId="39248" xr:uid="{00000000-0005-0000-0000-0000B99E0000}"/>
    <cellStyle name="Normal 2 4 3 2 3 2 12" xfId="39249" xr:uid="{00000000-0005-0000-0000-0000BA9E0000}"/>
    <cellStyle name="Normal 2 4 3 2 3 2 12 2" xfId="39250" xr:uid="{00000000-0005-0000-0000-0000BB9E0000}"/>
    <cellStyle name="Normal 2 4 3 2 3 2 13" xfId="39251" xr:uid="{00000000-0005-0000-0000-0000BC9E0000}"/>
    <cellStyle name="Normal 2 4 3 2 3 2 13 2" xfId="39252" xr:uid="{00000000-0005-0000-0000-0000BD9E0000}"/>
    <cellStyle name="Normal 2 4 3 2 3 2 14" xfId="39253" xr:uid="{00000000-0005-0000-0000-0000BE9E0000}"/>
    <cellStyle name="Normal 2 4 3 2 3 2 14 2" xfId="39254" xr:uid="{00000000-0005-0000-0000-0000BF9E0000}"/>
    <cellStyle name="Normal 2 4 3 2 3 2 15" xfId="39255" xr:uid="{00000000-0005-0000-0000-0000C09E0000}"/>
    <cellStyle name="Normal 2 4 3 2 3 2 15 2" xfId="39256" xr:uid="{00000000-0005-0000-0000-0000C19E0000}"/>
    <cellStyle name="Normal 2 4 3 2 3 2 16" xfId="39257" xr:uid="{00000000-0005-0000-0000-0000C29E0000}"/>
    <cellStyle name="Normal 2 4 3 2 3 2 16 2" xfId="39258" xr:uid="{00000000-0005-0000-0000-0000C39E0000}"/>
    <cellStyle name="Normal 2 4 3 2 3 2 17" xfId="39259" xr:uid="{00000000-0005-0000-0000-0000C49E0000}"/>
    <cellStyle name="Normal 2 4 3 2 3 2 17 2" xfId="39260" xr:uid="{00000000-0005-0000-0000-0000C59E0000}"/>
    <cellStyle name="Normal 2 4 3 2 3 2 18" xfId="39261" xr:uid="{00000000-0005-0000-0000-0000C69E0000}"/>
    <cellStyle name="Normal 2 4 3 2 3 2 18 2" xfId="39262" xr:uid="{00000000-0005-0000-0000-0000C79E0000}"/>
    <cellStyle name="Normal 2 4 3 2 3 2 19" xfId="39263" xr:uid="{00000000-0005-0000-0000-0000C89E0000}"/>
    <cellStyle name="Normal 2 4 3 2 3 2 19 2" xfId="39264" xr:uid="{00000000-0005-0000-0000-0000C99E0000}"/>
    <cellStyle name="Normal 2 4 3 2 3 2 2" xfId="39265" xr:uid="{00000000-0005-0000-0000-0000CA9E0000}"/>
    <cellStyle name="Normal 2 4 3 2 3 2 2 2" xfId="39266" xr:uid="{00000000-0005-0000-0000-0000CB9E0000}"/>
    <cellStyle name="Normal 2 4 3 2 3 2 20" xfId="39267" xr:uid="{00000000-0005-0000-0000-0000CC9E0000}"/>
    <cellStyle name="Normal 2 4 3 2 3 2 20 2" xfId="39268" xr:uid="{00000000-0005-0000-0000-0000CD9E0000}"/>
    <cellStyle name="Normal 2 4 3 2 3 2 21" xfId="39269" xr:uid="{00000000-0005-0000-0000-0000CE9E0000}"/>
    <cellStyle name="Normal 2 4 3 2 3 2 21 2" xfId="39270" xr:uid="{00000000-0005-0000-0000-0000CF9E0000}"/>
    <cellStyle name="Normal 2 4 3 2 3 2 22" xfId="39271" xr:uid="{00000000-0005-0000-0000-0000D09E0000}"/>
    <cellStyle name="Normal 2 4 3 2 3 2 3" xfId="39272" xr:uid="{00000000-0005-0000-0000-0000D19E0000}"/>
    <cellStyle name="Normal 2 4 3 2 3 2 3 2" xfId="39273" xr:uid="{00000000-0005-0000-0000-0000D29E0000}"/>
    <cellStyle name="Normal 2 4 3 2 3 2 4" xfId="39274" xr:uid="{00000000-0005-0000-0000-0000D39E0000}"/>
    <cellStyle name="Normal 2 4 3 2 3 2 4 2" xfId="39275" xr:uid="{00000000-0005-0000-0000-0000D49E0000}"/>
    <cellStyle name="Normal 2 4 3 2 3 2 5" xfId="39276" xr:uid="{00000000-0005-0000-0000-0000D59E0000}"/>
    <cellStyle name="Normal 2 4 3 2 3 2 5 2" xfId="39277" xr:uid="{00000000-0005-0000-0000-0000D69E0000}"/>
    <cellStyle name="Normal 2 4 3 2 3 2 6" xfId="39278" xr:uid="{00000000-0005-0000-0000-0000D79E0000}"/>
    <cellStyle name="Normal 2 4 3 2 3 2 6 2" xfId="39279" xr:uid="{00000000-0005-0000-0000-0000D89E0000}"/>
    <cellStyle name="Normal 2 4 3 2 3 2 7" xfId="39280" xr:uid="{00000000-0005-0000-0000-0000D99E0000}"/>
    <cellStyle name="Normal 2 4 3 2 3 2 7 2" xfId="39281" xr:uid="{00000000-0005-0000-0000-0000DA9E0000}"/>
    <cellStyle name="Normal 2 4 3 2 3 2 8" xfId="39282" xr:uid="{00000000-0005-0000-0000-0000DB9E0000}"/>
    <cellStyle name="Normal 2 4 3 2 3 2 8 2" xfId="39283" xr:uid="{00000000-0005-0000-0000-0000DC9E0000}"/>
    <cellStyle name="Normal 2 4 3 2 3 2 9" xfId="39284" xr:uid="{00000000-0005-0000-0000-0000DD9E0000}"/>
    <cellStyle name="Normal 2 4 3 2 3 2 9 2" xfId="39285" xr:uid="{00000000-0005-0000-0000-0000DE9E0000}"/>
    <cellStyle name="Normal 2 4 3 2 3 20" xfId="39286" xr:uid="{00000000-0005-0000-0000-0000DF9E0000}"/>
    <cellStyle name="Normal 2 4 3 2 3 20 2" xfId="39287" xr:uid="{00000000-0005-0000-0000-0000E09E0000}"/>
    <cellStyle name="Normal 2 4 3 2 3 21" xfId="39288" xr:uid="{00000000-0005-0000-0000-0000E19E0000}"/>
    <cellStyle name="Normal 2 4 3 2 3 21 2" xfId="39289" xr:uid="{00000000-0005-0000-0000-0000E29E0000}"/>
    <cellStyle name="Normal 2 4 3 2 3 22" xfId="39290" xr:uid="{00000000-0005-0000-0000-0000E39E0000}"/>
    <cellStyle name="Normal 2 4 3 2 3 22 2" xfId="39291" xr:uid="{00000000-0005-0000-0000-0000E49E0000}"/>
    <cellStyle name="Normal 2 4 3 2 3 23" xfId="39292" xr:uid="{00000000-0005-0000-0000-0000E59E0000}"/>
    <cellStyle name="Normal 2 4 3 2 3 23 2" xfId="39293" xr:uid="{00000000-0005-0000-0000-0000E69E0000}"/>
    <cellStyle name="Normal 2 4 3 2 3 24" xfId="39294" xr:uid="{00000000-0005-0000-0000-0000E79E0000}"/>
    <cellStyle name="Normal 2 4 3 2 3 3" xfId="39295" xr:uid="{00000000-0005-0000-0000-0000E89E0000}"/>
    <cellStyle name="Normal 2 4 3 2 3 3 10" xfId="39296" xr:uid="{00000000-0005-0000-0000-0000E99E0000}"/>
    <cellStyle name="Normal 2 4 3 2 3 3 10 2" xfId="39297" xr:uid="{00000000-0005-0000-0000-0000EA9E0000}"/>
    <cellStyle name="Normal 2 4 3 2 3 3 11" xfId="39298" xr:uid="{00000000-0005-0000-0000-0000EB9E0000}"/>
    <cellStyle name="Normal 2 4 3 2 3 3 11 2" xfId="39299" xr:uid="{00000000-0005-0000-0000-0000EC9E0000}"/>
    <cellStyle name="Normal 2 4 3 2 3 3 12" xfId="39300" xr:uid="{00000000-0005-0000-0000-0000ED9E0000}"/>
    <cellStyle name="Normal 2 4 3 2 3 3 12 2" xfId="39301" xr:uid="{00000000-0005-0000-0000-0000EE9E0000}"/>
    <cellStyle name="Normal 2 4 3 2 3 3 13" xfId="39302" xr:uid="{00000000-0005-0000-0000-0000EF9E0000}"/>
    <cellStyle name="Normal 2 4 3 2 3 3 13 2" xfId="39303" xr:uid="{00000000-0005-0000-0000-0000F09E0000}"/>
    <cellStyle name="Normal 2 4 3 2 3 3 14" xfId="39304" xr:uid="{00000000-0005-0000-0000-0000F19E0000}"/>
    <cellStyle name="Normal 2 4 3 2 3 3 14 2" xfId="39305" xr:uid="{00000000-0005-0000-0000-0000F29E0000}"/>
    <cellStyle name="Normal 2 4 3 2 3 3 15" xfId="39306" xr:uid="{00000000-0005-0000-0000-0000F39E0000}"/>
    <cellStyle name="Normal 2 4 3 2 3 3 15 2" xfId="39307" xr:uid="{00000000-0005-0000-0000-0000F49E0000}"/>
    <cellStyle name="Normal 2 4 3 2 3 3 16" xfId="39308" xr:uid="{00000000-0005-0000-0000-0000F59E0000}"/>
    <cellStyle name="Normal 2 4 3 2 3 3 16 2" xfId="39309" xr:uid="{00000000-0005-0000-0000-0000F69E0000}"/>
    <cellStyle name="Normal 2 4 3 2 3 3 17" xfId="39310" xr:uid="{00000000-0005-0000-0000-0000F79E0000}"/>
    <cellStyle name="Normal 2 4 3 2 3 3 17 2" xfId="39311" xr:uid="{00000000-0005-0000-0000-0000F89E0000}"/>
    <cellStyle name="Normal 2 4 3 2 3 3 18" xfId="39312" xr:uid="{00000000-0005-0000-0000-0000F99E0000}"/>
    <cellStyle name="Normal 2 4 3 2 3 3 18 2" xfId="39313" xr:uid="{00000000-0005-0000-0000-0000FA9E0000}"/>
    <cellStyle name="Normal 2 4 3 2 3 3 19" xfId="39314" xr:uid="{00000000-0005-0000-0000-0000FB9E0000}"/>
    <cellStyle name="Normal 2 4 3 2 3 3 19 2" xfId="39315" xr:uid="{00000000-0005-0000-0000-0000FC9E0000}"/>
    <cellStyle name="Normal 2 4 3 2 3 3 2" xfId="39316" xr:uid="{00000000-0005-0000-0000-0000FD9E0000}"/>
    <cellStyle name="Normal 2 4 3 2 3 3 2 2" xfId="39317" xr:uid="{00000000-0005-0000-0000-0000FE9E0000}"/>
    <cellStyle name="Normal 2 4 3 2 3 3 20" xfId="39318" xr:uid="{00000000-0005-0000-0000-0000FF9E0000}"/>
    <cellStyle name="Normal 2 4 3 2 3 3 20 2" xfId="39319" xr:uid="{00000000-0005-0000-0000-0000009F0000}"/>
    <cellStyle name="Normal 2 4 3 2 3 3 21" xfId="39320" xr:uid="{00000000-0005-0000-0000-0000019F0000}"/>
    <cellStyle name="Normal 2 4 3 2 3 3 21 2" xfId="39321" xr:uid="{00000000-0005-0000-0000-0000029F0000}"/>
    <cellStyle name="Normal 2 4 3 2 3 3 22" xfId="39322" xr:uid="{00000000-0005-0000-0000-0000039F0000}"/>
    <cellStyle name="Normal 2 4 3 2 3 3 3" xfId="39323" xr:uid="{00000000-0005-0000-0000-0000049F0000}"/>
    <cellStyle name="Normal 2 4 3 2 3 3 3 2" xfId="39324" xr:uid="{00000000-0005-0000-0000-0000059F0000}"/>
    <cellStyle name="Normal 2 4 3 2 3 3 4" xfId="39325" xr:uid="{00000000-0005-0000-0000-0000069F0000}"/>
    <cellStyle name="Normal 2 4 3 2 3 3 4 2" xfId="39326" xr:uid="{00000000-0005-0000-0000-0000079F0000}"/>
    <cellStyle name="Normal 2 4 3 2 3 3 5" xfId="39327" xr:uid="{00000000-0005-0000-0000-0000089F0000}"/>
    <cellStyle name="Normal 2 4 3 2 3 3 5 2" xfId="39328" xr:uid="{00000000-0005-0000-0000-0000099F0000}"/>
    <cellStyle name="Normal 2 4 3 2 3 3 6" xfId="39329" xr:uid="{00000000-0005-0000-0000-00000A9F0000}"/>
    <cellStyle name="Normal 2 4 3 2 3 3 6 2" xfId="39330" xr:uid="{00000000-0005-0000-0000-00000B9F0000}"/>
    <cellStyle name="Normal 2 4 3 2 3 3 7" xfId="39331" xr:uid="{00000000-0005-0000-0000-00000C9F0000}"/>
    <cellStyle name="Normal 2 4 3 2 3 3 7 2" xfId="39332" xr:uid="{00000000-0005-0000-0000-00000D9F0000}"/>
    <cellStyle name="Normal 2 4 3 2 3 3 8" xfId="39333" xr:uid="{00000000-0005-0000-0000-00000E9F0000}"/>
    <cellStyle name="Normal 2 4 3 2 3 3 8 2" xfId="39334" xr:uid="{00000000-0005-0000-0000-00000F9F0000}"/>
    <cellStyle name="Normal 2 4 3 2 3 3 9" xfId="39335" xr:uid="{00000000-0005-0000-0000-0000109F0000}"/>
    <cellStyle name="Normal 2 4 3 2 3 3 9 2" xfId="39336" xr:uid="{00000000-0005-0000-0000-0000119F0000}"/>
    <cellStyle name="Normal 2 4 3 2 3 4" xfId="39337" xr:uid="{00000000-0005-0000-0000-0000129F0000}"/>
    <cellStyle name="Normal 2 4 3 2 3 4 2" xfId="39338" xr:uid="{00000000-0005-0000-0000-0000139F0000}"/>
    <cellStyle name="Normal 2 4 3 2 3 5" xfId="39339" xr:uid="{00000000-0005-0000-0000-0000149F0000}"/>
    <cellStyle name="Normal 2 4 3 2 3 5 2" xfId="39340" xr:uid="{00000000-0005-0000-0000-0000159F0000}"/>
    <cellStyle name="Normal 2 4 3 2 3 6" xfId="39341" xr:uid="{00000000-0005-0000-0000-0000169F0000}"/>
    <cellStyle name="Normal 2 4 3 2 3 6 2" xfId="39342" xr:uid="{00000000-0005-0000-0000-0000179F0000}"/>
    <cellStyle name="Normal 2 4 3 2 3 7" xfId="39343" xr:uid="{00000000-0005-0000-0000-0000189F0000}"/>
    <cellStyle name="Normal 2 4 3 2 3 7 2" xfId="39344" xr:uid="{00000000-0005-0000-0000-0000199F0000}"/>
    <cellStyle name="Normal 2 4 3 2 3 8" xfId="39345" xr:uid="{00000000-0005-0000-0000-00001A9F0000}"/>
    <cellStyle name="Normal 2 4 3 2 3 8 2" xfId="39346" xr:uid="{00000000-0005-0000-0000-00001B9F0000}"/>
    <cellStyle name="Normal 2 4 3 2 3 9" xfId="39347" xr:uid="{00000000-0005-0000-0000-00001C9F0000}"/>
    <cellStyle name="Normal 2 4 3 2 3 9 2" xfId="39348" xr:uid="{00000000-0005-0000-0000-00001D9F0000}"/>
    <cellStyle name="Normal 2 4 3 2 4" xfId="39349" xr:uid="{00000000-0005-0000-0000-00001E9F0000}"/>
    <cellStyle name="Normal 2 4 3 2 4 10" xfId="39350" xr:uid="{00000000-0005-0000-0000-00001F9F0000}"/>
    <cellStyle name="Normal 2 4 3 2 4 10 2" xfId="39351" xr:uid="{00000000-0005-0000-0000-0000209F0000}"/>
    <cellStyle name="Normal 2 4 3 2 4 11" xfId="39352" xr:uid="{00000000-0005-0000-0000-0000219F0000}"/>
    <cellStyle name="Normal 2 4 3 2 4 11 2" xfId="39353" xr:uid="{00000000-0005-0000-0000-0000229F0000}"/>
    <cellStyle name="Normal 2 4 3 2 4 12" xfId="39354" xr:uid="{00000000-0005-0000-0000-0000239F0000}"/>
    <cellStyle name="Normal 2 4 3 2 4 12 2" xfId="39355" xr:uid="{00000000-0005-0000-0000-0000249F0000}"/>
    <cellStyle name="Normal 2 4 3 2 4 13" xfId="39356" xr:uid="{00000000-0005-0000-0000-0000259F0000}"/>
    <cellStyle name="Normal 2 4 3 2 4 13 2" xfId="39357" xr:uid="{00000000-0005-0000-0000-0000269F0000}"/>
    <cellStyle name="Normal 2 4 3 2 4 14" xfId="39358" xr:uid="{00000000-0005-0000-0000-0000279F0000}"/>
    <cellStyle name="Normal 2 4 3 2 4 14 2" xfId="39359" xr:uid="{00000000-0005-0000-0000-0000289F0000}"/>
    <cellStyle name="Normal 2 4 3 2 4 15" xfId="39360" xr:uid="{00000000-0005-0000-0000-0000299F0000}"/>
    <cellStyle name="Normal 2 4 3 2 4 15 2" xfId="39361" xr:uid="{00000000-0005-0000-0000-00002A9F0000}"/>
    <cellStyle name="Normal 2 4 3 2 4 16" xfId="39362" xr:uid="{00000000-0005-0000-0000-00002B9F0000}"/>
    <cellStyle name="Normal 2 4 3 2 4 16 2" xfId="39363" xr:uid="{00000000-0005-0000-0000-00002C9F0000}"/>
    <cellStyle name="Normal 2 4 3 2 4 17" xfId="39364" xr:uid="{00000000-0005-0000-0000-00002D9F0000}"/>
    <cellStyle name="Normal 2 4 3 2 4 17 2" xfId="39365" xr:uid="{00000000-0005-0000-0000-00002E9F0000}"/>
    <cellStyle name="Normal 2 4 3 2 4 18" xfId="39366" xr:uid="{00000000-0005-0000-0000-00002F9F0000}"/>
    <cellStyle name="Normal 2 4 3 2 4 18 2" xfId="39367" xr:uid="{00000000-0005-0000-0000-0000309F0000}"/>
    <cellStyle name="Normal 2 4 3 2 4 19" xfId="39368" xr:uid="{00000000-0005-0000-0000-0000319F0000}"/>
    <cellStyle name="Normal 2 4 3 2 4 19 2" xfId="39369" xr:uid="{00000000-0005-0000-0000-0000329F0000}"/>
    <cellStyle name="Normal 2 4 3 2 4 2" xfId="39370" xr:uid="{00000000-0005-0000-0000-0000339F0000}"/>
    <cellStyle name="Normal 2 4 3 2 4 2 10" xfId="39371" xr:uid="{00000000-0005-0000-0000-0000349F0000}"/>
    <cellStyle name="Normal 2 4 3 2 4 2 10 2" xfId="39372" xr:uid="{00000000-0005-0000-0000-0000359F0000}"/>
    <cellStyle name="Normal 2 4 3 2 4 2 11" xfId="39373" xr:uid="{00000000-0005-0000-0000-0000369F0000}"/>
    <cellStyle name="Normal 2 4 3 2 4 2 11 2" xfId="39374" xr:uid="{00000000-0005-0000-0000-0000379F0000}"/>
    <cellStyle name="Normal 2 4 3 2 4 2 12" xfId="39375" xr:uid="{00000000-0005-0000-0000-0000389F0000}"/>
    <cellStyle name="Normal 2 4 3 2 4 2 12 2" xfId="39376" xr:uid="{00000000-0005-0000-0000-0000399F0000}"/>
    <cellStyle name="Normal 2 4 3 2 4 2 13" xfId="39377" xr:uid="{00000000-0005-0000-0000-00003A9F0000}"/>
    <cellStyle name="Normal 2 4 3 2 4 2 13 2" xfId="39378" xr:uid="{00000000-0005-0000-0000-00003B9F0000}"/>
    <cellStyle name="Normal 2 4 3 2 4 2 14" xfId="39379" xr:uid="{00000000-0005-0000-0000-00003C9F0000}"/>
    <cellStyle name="Normal 2 4 3 2 4 2 14 2" xfId="39380" xr:uid="{00000000-0005-0000-0000-00003D9F0000}"/>
    <cellStyle name="Normal 2 4 3 2 4 2 15" xfId="39381" xr:uid="{00000000-0005-0000-0000-00003E9F0000}"/>
    <cellStyle name="Normal 2 4 3 2 4 2 15 2" xfId="39382" xr:uid="{00000000-0005-0000-0000-00003F9F0000}"/>
    <cellStyle name="Normal 2 4 3 2 4 2 16" xfId="39383" xr:uid="{00000000-0005-0000-0000-0000409F0000}"/>
    <cellStyle name="Normal 2 4 3 2 4 2 16 2" xfId="39384" xr:uid="{00000000-0005-0000-0000-0000419F0000}"/>
    <cellStyle name="Normal 2 4 3 2 4 2 17" xfId="39385" xr:uid="{00000000-0005-0000-0000-0000429F0000}"/>
    <cellStyle name="Normal 2 4 3 2 4 2 17 2" xfId="39386" xr:uid="{00000000-0005-0000-0000-0000439F0000}"/>
    <cellStyle name="Normal 2 4 3 2 4 2 18" xfId="39387" xr:uid="{00000000-0005-0000-0000-0000449F0000}"/>
    <cellStyle name="Normal 2 4 3 2 4 2 18 2" xfId="39388" xr:uid="{00000000-0005-0000-0000-0000459F0000}"/>
    <cellStyle name="Normal 2 4 3 2 4 2 19" xfId="39389" xr:uid="{00000000-0005-0000-0000-0000469F0000}"/>
    <cellStyle name="Normal 2 4 3 2 4 2 19 2" xfId="39390" xr:uid="{00000000-0005-0000-0000-0000479F0000}"/>
    <cellStyle name="Normal 2 4 3 2 4 2 2" xfId="39391" xr:uid="{00000000-0005-0000-0000-0000489F0000}"/>
    <cellStyle name="Normal 2 4 3 2 4 2 2 2" xfId="39392" xr:uid="{00000000-0005-0000-0000-0000499F0000}"/>
    <cellStyle name="Normal 2 4 3 2 4 2 20" xfId="39393" xr:uid="{00000000-0005-0000-0000-00004A9F0000}"/>
    <cellStyle name="Normal 2 4 3 2 4 2 20 2" xfId="39394" xr:uid="{00000000-0005-0000-0000-00004B9F0000}"/>
    <cellStyle name="Normal 2 4 3 2 4 2 21" xfId="39395" xr:uid="{00000000-0005-0000-0000-00004C9F0000}"/>
    <cellStyle name="Normal 2 4 3 2 4 2 21 2" xfId="39396" xr:uid="{00000000-0005-0000-0000-00004D9F0000}"/>
    <cellStyle name="Normal 2 4 3 2 4 2 22" xfId="39397" xr:uid="{00000000-0005-0000-0000-00004E9F0000}"/>
    <cellStyle name="Normal 2 4 3 2 4 2 3" xfId="39398" xr:uid="{00000000-0005-0000-0000-00004F9F0000}"/>
    <cellStyle name="Normal 2 4 3 2 4 2 3 2" xfId="39399" xr:uid="{00000000-0005-0000-0000-0000509F0000}"/>
    <cellStyle name="Normal 2 4 3 2 4 2 4" xfId="39400" xr:uid="{00000000-0005-0000-0000-0000519F0000}"/>
    <cellStyle name="Normal 2 4 3 2 4 2 4 2" xfId="39401" xr:uid="{00000000-0005-0000-0000-0000529F0000}"/>
    <cellStyle name="Normal 2 4 3 2 4 2 5" xfId="39402" xr:uid="{00000000-0005-0000-0000-0000539F0000}"/>
    <cellStyle name="Normal 2 4 3 2 4 2 5 2" xfId="39403" xr:uid="{00000000-0005-0000-0000-0000549F0000}"/>
    <cellStyle name="Normal 2 4 3 2 4 2 6" xfId="39404" xr:uid="{00000000-0005-0000-0000-0000559F0000}"/>
    <cellStyle name="Normal 2 4 3 2 4 2 6 2" xfId="39405" xr:uid="{00000000-0005-0000-0000-0000569F0000}"/>
    <cellStyle name="Normal 2 4 3 2 4 2 7" xfId="39406" xr:uid="{00000000-0005-0000-0000-0000579F0000}"/>
    <cellStyle name="Normal 2 4 3 2 4 2 7 2" xfId="39407" xr:uid="{00000000-0005-0000-0000-0000589F0000}"/>
    <cellStyle name="Normal 2 4 3 2 4 2 8" xfId="39408" xr:uid="{00000000-0005-0000-0000-0000599F0000}"/>
    <cellStyle name="Normal 2 4 3 2 4 2 8 2" xfId="39409" xr:uid="{00000000-0005-0000-0000-00005A9F0000}"/>
    <cellStyle name="Normal 2 4 3 2 4 2 9" xfId="39410" xr:uid="{00000000-0005-0000-0000-00005B9F0000}"/>
    <cellStyle name="Normal 2 4 3 2 4 2 9 2" xfId="39411" xr:uid="{00000000-0005-0000-0000-00005C9F0000}"/>
    <cellStyle name="Normal 2 4 3 2 4 20" xfId="39412" xr:uid="{00000000-0005-0000-0000-00005D9F0000}"/>
    <cellStyle name="Normal 2 4 3 2 4 20 2" xfId="39413" xr:uid="{00000000-0005-0000-0000-00005E9F0000}"/>
    <cellStyle name="Normal 2 4 3 2 4 21" xfId="39414" xr:uid="{00000000-0005-0000-0000-00005F9F0000}"/>
    <cellStyle name="Normal 2 4 3 2 4 21 2" xfId="39415" xr:uid="{00000000-0005-0000-0000-0000609F0000}"/>
    <cellStyle name="Normal 2 4 3 2 4 22" xfId="39416" xr:uid="{00000000-0005-0000-0000-0000619F0000}"/>
    <cellStyle name="Normal 2 4 3 2 4 22 2" xfId="39417" xr:uid="{00000000-0005-0000-0000-0000629F0000}"/>
    <cellStyle name="Normal 2 4 3 2 4 23" xfId="39418" xr:uid="{00000000-0005-0000-0000-0000639F0000}"/>
    <cellStyle name="Normal 2 4 3 2 4 23 2" xfId="39419" xr:uid="{00000000-0005-0000-0000-0000649F0000}"/>
    <cellStyle name="Normal 2 4 3 2 4 24" xfId="39420" xr:uid="{00000000-0005-0000-0000-0000659F0000}"/>
    <cellStyle name="Normal 2 4 3 2 4 3" xfId="39421" xr:uid="{00000000-0005-0000-0000-0000669F0000}"/>
    <cellStyle name="Normal 2 4 3 2 4 3 10" xfId="39422" xr:uid="{00000000-0005-0000-0000-0000679F0000}"/>
    <cellStyle name="Normal 2 4 3 2 4 3 10 2" xfId="39423" xr:uid="{00000000-0005-0000-0000-0000689F0000}"/>
    <cellStyle name="Normal 2 4 3 2 4 3 11" xfId="39424" xr:uid="{00000000-0005-0000-0000-0000699F0000}"/>
    <cellStyle name="Normal 2 4 3 2 4 3 11 2" xfId="39425" xr:uid="{00000000-0005-0000-0000-00006A9F0000}"/>
    <cellStyle name="Normal 2 4 3 2 4 3 12" xfId="39426" xr:uid="{00000000-0005-0000-0000-00006B9F0000}"/>
    <cellStyle name="Normal 2 4 3 2 4 3 12 2" xfId="39427" xr:uid="{00000000-0005-0000-0000-00006C9F0000}"/>
    <cellStyle name="Normal 2 4 3 2 4 3 13" xfId="39428" xr:uid="{00000000-0005-0000-0000-00006D9F0000}"/>
    <cellStyle name="Normal 2 4 3 2 4 3 13 2" xfId="39429" xr:uid="{00000000-0005-0000-0000-00006E9F0000}"/>
    <cellStyle name="Normal 2 4 3 2 4 3 14" xfId="39430" xr:uid="{00000000-0005-0000-0000-00006F9F0000}"/>
    <cellStyle name="Normal 2 4 3 2 4 3 14 2" xfId="39431" xr:uid="{00000000-0005-0000-0000-0000709F0000}"/>
    <cellStyle name="Normal 2 4 3 2 4 3 15" xfId="39432" xr:uid="{00000000-0005-0000-0000-0000719F0000}"/>
    <cellStyle name="Normal 2 4 3 2 4 3 15 2" xfId="39433" xr:uid="{00000000-0005-0000-0000-0000729F0000}"/>
    <cellStyle name="Normal 2 4 3 2 4 3 16" xfId="39434" xr:uid="{00000000-0005-0000-0000-0000739F0000}"/>
    <cellStyle name="Normal 2 4 3 2 4 3 16 2" xfId="39435" xr:uid="{00000000-0005-0000-0000-0000749F0000}"/>
    <cellStyle name="Normal 2 4 3 2 4 3 17" xfId="39436" xr:uid="{00000000-0005-0000-0000-0000759F0000}"/>
    <cellStyle name="Normal 2 4 3 2 4 3 17 2" xfId="39437" xr:uid="{00000000-0005-0000-0000-0000769F0000}"/>
    <cellStyle name="Normal 2 4 3 2 4 3 18" xfId="39438" xr:uid="{00000000-0005-0000-0000-0000779F0000}"/>
    <cellStyle name="Normal 2 4 3 2 4 3 18 2" xfId="39439" xr:uid="{00000000-0005-0000-0000-0000789F0000}"/>
    <cellStyle name="Normal 2 4 3 2 4 3 19" xfId="39440" xr:uid="{00000000-0005-0000-0000-0000799F0000}"/>
    <cellStyle name="Normal 2 4 3 2 4 3 19 2" xfId="39441" xr:uid="{00000000-0005-0000-0000-00007A9F0000}"/>
    <cellStyle name="Normal 2 4 3 2 4 3 2" xfId="39442" xr:uid="{00000000-0005-0000-0000-00007B9F0000}"/>
    <cellStyle name="Normal 2 4 3 2 4 3 2 2" xfId="39443" xr:uid="{00000000-0005-0000-0000-00007C9F0000}"/>
    <cellStyle name="Normal 2 4 3 2 4 3 20" xfId="39444" xr:uid="{00000000-0005-0000-0000-00007D9F0000}"/>
    <cellStyle name="Normal 2 4 3 2 4 3 20 2" xfId="39445" xr:uid="{00000000-0005-0000-0000-00007E9F0000}"/>
    <cellStyle name="Normal 2 4 3 2 4 3 21" xfId="39446" xr:uid="{00000000-0005-0000-0000-00007F9F0000}"/>
    <cellStyle name="Normal 2 4 3 2 4 3 21 2" xfId="39447" xr:uid="{00000000-0005-0000-0000-0000809F0000}"/>
    <cellStyle name="Normal 2 4 3 2 4 3 22" xfId="39448" xr:uid="{00000000-0005-0000-0000-0000819F0000}"/>
    <cellStyle name="Normal 2 4 3 2 4 3 3" xfId="39449" xr:uid="{00000000-0005-0000-0000-0000829F0000}"/>
    <cellStyle name="Normal 2 4 3 2 4 3 3 2" xfId="39450" xr:uid="{00000000-0005-0000-0000-0000839F0000}"/>
    <cellStyle name="Normal 2 4 3 2 4 3 4" xfId="39451" xr:uid="{00000000-0005-0000-0000-0000849F0000}"/>
    <cellStyle name="Normal 2 4 3 2 4 3 4 2" xfId="39452" xr:uid="{00000000-0005-0000-0000-0000859F0000}"/>
    <cellStyle name="Normal 2 4 3 2 4 3 5" xfId="39453" xr:uid="{00000000-0005-0000-0000-0000869F0000}"/>
    <cellStyle name="Normal 2 4 3 2 4 3 5 2" xfId="39454" xr:uid="{00000000-0005-0000-0000-0000879F0000}"/>
    <cellStyle name="Normal 2 4 3 2 4 3 6" xfId="39455" xr:uid="{00000000-0005-0000-0000-0000889F0000}"/>
    <cellStyle name="Normal 2 4 3 2 4 3 6 2" xfId="39456" xr:uid="{00000000-0005-0000-0000-0000899F0000}"/>
    <cellStyle name="Normal 2 4 3 2 4 3 7" xfId="39457" xr:uid="{00000000-0005-0000-0000-00008A9F0000}"/>
    <cellStyle name="Normal 2 4 3 2 4 3 7 2" xfId="39458" xr:uid="{00000000-0005-0000-0000-00008B9F0000}"/>
    <cellStyle name="Normal 2 4 3 2 4 3 8" xfId="39459" xr:uid="{00000000-0005-0000-0000-00008C9F0000}"/>
    <cellStyle name="Normal 2 4 3 2 4 3 8 2" xfId="39460" xr:uid="{00000000-0005-0000-0000-00008D9F0000}"/>
    <cellStyle name="Normal 2 4 3 2 4 3 9" xfId="39461" xr:uid="{00000000-0005-0000-0000-00008E9F0000}"/>
    <cellStyle name="Normal 2 4 3 2 4 3 9 2" xfId="39462" xr:uid="{00000000-0005-0000-0000-00008F9F0000}"/>
    <cellStyle name="Normal 2 4 3 2 4 4" xfId="39463" xr:uid="{00000000-0005-0000-0000-0000909F0000}"/>
    <cellStyle name="Normal 2 4 3 2 4 4 2" xfId="39464" xr:uid="{00000000-0005-0000-0000-0000919F0000}"/>
    <cellStyle name="Normal 2 4 3 2 4 5" xfId="39465" xr:uid="{00000000-0005-0000-0000-0000929F0000}"/>
    <cellStyle name="Normal 2 4 3 2 4 5 2" xfId="39466" xr:uid="{00000000-0005-0000-0000-0000939F0000}"/>
    <cellStyle name="Normal 2 4 3 2 4 6" xfId="39467" xr:uid="{00000000-0005-0000-0000-0000949F0000}"/>
    <cellStyle name="Normal 2 4 3 2 4 6 2" xfId="39468" xr:uid="{00000000-0005-0000-0000-0000959F0000}"/>
    <cellStyle name="Normal 2 4 3 2 4 7" xfId="39469" xr:uid="{00000000-0005-0000-0000-0000969F0000}"/>
    <cellStyle name="Normal 2 4 3 2 4 7 2" xfId="39470" xr:uid="{00000000-0005-0000-0000-0000979F0000}"/>
    <cellStyle name="Normal 2 4 3 2 4 8" xfId="39471" xr:uid="{00000000-0005-0000-0000-0000989F0000}"/>
    <cellStyle name="Normal 2 4 3 2 4 8 2" xfId="39472" xr:uid="{00000000-0005-0000-0000-0000999F0000}"/>
    <cellStyle name="Normal 2 4 3 2 4 9" xfId="39473" xr:uid="{00000000-0005-0000-0000-00009A9F0000}"/>
    <cellStyle name="Normal 2 4 3 2 4 9 2" xfId="39474" xr:uid="{00000000-0005-0000-0000-00009B9F0000}"/>
    <cellStyle name="Normal 2 4 3 2 5" xfId="39475" xr:uid="{00000000-0005-0000-0000-00009C9F0000}"/>
    <cellStyle name="Normal 2 4 3 2 5 10" xfId="39476" xr:uid="{00000000-0005-0000-0000-00009D9F0000}"/>
    <cellStyle name="Normal 2 4 3 2 5 10 2" xfId="39477" xr:uid="{00000000-0005-0000-0000-00009E9F0000}"/>
    <cellStyle name="Normal 2 4 3 2 5 11" xfId="39478" xr:uid="{00000000-0005-0000-0000-00009F9F0000}"/>
    <cellStyle name="Normal 2 4 3 2 5 11 2" xfId="39479" xr:uid="{00000000-0005-0000-0000-0000A09F0000}"/>
    <cellStyle name="Normal 2 4 3 2 5 12" xfId="39480" xr:uid="{00000000-0005-0000-0000-0000A19F0000}"/>
    <cellStyle name="Normal 2 4 3 2 5 12 2" xfId="39481" xr:uid="{00000000-0005-0000-0000-0000A29F0000}"/>
    <cellStyle name="Normal 2 4 3 2 5 13" xfId="39482" xr:uid="{00000000-0005-0000-0000-0000A39F0000}"/>
    <cellStyle name="Normal 2 4 3 2 5 13 2" xfId="39483" xr:uid="{00000000-0005-0000-0000-0000A49F0000}"/>
    <cellStyle name="Normal 2 4 3 2 5 14" xfId="39484" xr:uid="{00000000-0005-0000-0000-0000A59F0000}"/>
    <cellStyle name="Normal 2 4 3 2 5 14 2" xfId="39485" xr:uid="{00000000-0005-0000-0000-0000A69F0000}"/>
    <cellStyle name="Normal 2 4 3 2 5 15" xfId="39486" xr:uid="{00000000-0005-0000-0000-0000A79F0000}"/>
    <cellStyle name="Normal 2 4 3 2 5 15 2" xfId="39487" xr:uid="{00000000-0005-0000-0000-0000A89F0000}"/>
    <cellStyle name="Normal 2 4 3 2 5 16" xfId="39488" xr:uid="{00000000-0005-0000-0000-0000A99F0000}"/>
    <cellStyle name="Normal 2 4 3 2 5 16 2" xfId="39489" xr:uid="{00000000-0005-0000-0000-0000AA9F0000}"/>
    <cellStyle name="Normal 2 4 3 2 5 17" xfId="39490" xr:uid="{00000000-0005-0000-0000-0000AB9F0000}"/>
    <cellStyle name="Normal 2 4 3 2 5 17 2" xfId="39491" xr:uid="{00000000-0005-0000-0000-0000AC9F0000}"/>
    <cellStyle name="Normal 2 4 3 2 5 18" xfId="39492" xr:uid="{00000000-0005-0000-0000-0000AD9F0000}"/>
    <cellStyle name="Normal 2 4 3 2 5 18 2" xfId="39493" xr:uid="{00000000-0005-0000-0000-0000AE9F0000}"/>
    <cellStyle name="Normal 2 4 3 2 5 19" xfId="39494" xr:uid="{00000000-0005-0000-0000-0000AF9F0000}"/>
    <cellStyle name="Normal 2 4 3 2 5 19 2" xfId="39495" xr:uid="{00000000-0005-0000-0000-0000B09F0000}"/>
    <cellStyle name="Normal 2 4 3 2 5 2" xfId="39496" xr:uid="{00000000-0005-0000-0000-0000B19F0000}"/>
    <cellStyle name="Normal 2 4 3 2 5 2 10" xfId="39497" xr:uid="{00000000-0005-0000-0000-0000B29F0000}"/>
    <cellStyle name="Normal 2 4 3 2 5 2 10 2" xfId="39498" xr:uid="{00000000-0005-0000-0000-0000B39F0000}"/>
    <cellStyle name="Normal 2 4 3 2 5 2 11" xfId="39499" xr:uid="{00000000-0005-0000-0000-0000B49F0000}"/>
    <cellStyle name="Normal 2 4 3 2 5 2 11 2" xfId="39500" xr:uid="{00000000-0005-0000-0000-0000B59F0000}"/>
    <cellStyle name="Normal 2 4 3 2 5 2 12" xfId="39501" xr:uid="{00000000-0005-0000-0000-0000B69F0000}"/>
    <cellStyle name="Normal 2 4 3 2 5 2 12 2" xfId="39502" xr:uid="{00000000-0005-0000-0000-0000B79F0000}"/>
    <cellStyle name="Normal 2 4 3 2 5 2 13" xfId="39503" xr:uid="{00000000-0005-0000-0000-0000B89F0000}"/>
    <cellStyle name="Normal 2 4 3 2 5 2 13 2" xfId="39504" xr:uid="{00000000-0005-0000-0000-0000B99F0000}"/>
    <cellStyle name="Normal 2 4 3 2 5 2 14" xfId="39505" xr:uid="{00000000-0005-0000-0000-0000BA9F0000}"/>
    <cellStyle name="Normal 2 4 3 2 5 2 14 2" xfId="39506" xr:uid="{00000000-0005-0000-0000-0000BB9F0000}"/>
    <cellStyle name="Normal 2 4 3 2 5 2 15" xfId="39507" xr:uid="{00000000-0005-0000-0000-0000BC9F0000}"/>
    <cellStyle name="Normal 2 4 3 2 5 2 15 2" xfId="39508" xr:uid="{00000000-0005-0000-0000-0000BD9F0000}"/>
    <cellStyle name="Normal 2 4 3 2 5 2 16" xfId="39509" xr:uid="{00000000-0005-0000-0000-0000BE9F0000}"/>
    <cellStyle name="Normal 2 4 3 2 5 2 16 2" xfId="39510" xr:uid="{00000000-0005-0000-0000-0000BF9F0000}"/>
    <cellStyle name="Normal 2 4 3 2 5 2 17" xfId="39511" xr:uid="{00000000-0005-0000-0000-0000C09F0000}"/>
    <cellStyle name="Normal 2 4 3 2 5 2 17 2" xfId="39512" xr:uid="{00000000-0005-0000-0000-0000C19F0000}"/>
    <cellStyle name="Normal 2 4 3 2 5 2 18" xfId="39513" xr:uid="{00000000-0005-0000-0000-0000C29F0000}"/>
    <cellStyle name="Normal 2 4 3 2 5 2 18 2" xfId="39514" xr:uid="{00000000-0005-0000-0000-0000C39F0000}"/>
    <cellStyle name="Normal 2 4 3 2 5 2 19" xfId="39515" xr:uid="{00000000-0005-0000-0000-0000C49F0000}"/>
    <cellStyle name="Normal 2 4 3 2 5 2 19 2" xfId="39516" xr:uid="{00000000-0005-0000-0000-0000C59F0000}"/>
    <cellStyle name="Normal 2 4 3 2 5 2 2" xfId="39517" xr:uid="{00000000-0005-0000-0000-0000C69F0000}"/>
    <cellStyle name="Normal 2 4 3 2 5 2 2 2" xfId="39518" xr:uid="{00000000-0005-0000-0000-0000C79F0000}"/>
    <cellStyle name="Normal 2 4 3 2 5 2 20" xfId="39519" xr:uid="{00000000-0005-0000-0000-0000C89F0000}"/>
    <cellStyle name="Normal 2 4 3 2 5 2 20 2" xfId="39520" xr:uid="{00000000-0005-0000-0000-0000C99F0000}"/>
    <cellStyle name="Normal 2 4 3 2 5 2 21" xfId="39521" xr:uid="{00000000-0005-0000-0000-0000CA9F0000}"/>
    <cellStyle name="Normal 2 4 3 2 5 2 21 2" xfId="39522" xr:uid="{00000000-0005-0000-0000-0000CB9F0000}"/>
    <cellStyle name="Normal 2 4 3 2 5 2 22" xfId="39523" xr:uid="{00000000-0005-0000-0000-0000CC9F0000}"/>
    <cellStyle name="Normal 2 4 3 2 5 2 3" xfId="39524" xr:uid="{00000000-0005-0000-0000-0000CD9F0000}"/>
    <cellStyle name="Normal 2 4 3 2 5 2 3 2" xfId="39525" xr:uid="{00000000-0005-0000-0000-0000CE9F0000}"/>
    <cellStyle name="Normal 2 4 3 2 5 2 4" xfId="39526" xr:uid="{00000000-0005-0000-0000-0000CF9F0000}"/>
    <cellStyle name="Normal 2 4 3 2 5 2 4 2" xfId="39527" xr:uid="{00000000-0005-0000-0000-0000D09F0000}"/>
    <cellStyle name="Normal 2 4 3 2 5 2 5" xfId="39528" xr:uid="{00000000-0005-0000-0000-0000D19F0000}"/>
    <cellStyle name="Normal 2 4 3 2 5 2 5 2" xfId="39529" xr:uid="{00000000-0005-0000-0000-0000D29F0000}"/>
    <cellStyle name="Normal 2 4 3 2 5 2 6" xfId="39530" xr:uid="{00000000-0005-0000-0000-0000D39F0000}"/>
    <cellStyle name="Normal 2 4 3 2 5 2 6 2" xfId="39531" xr:uid="{00000000-0005-0000-0000-0000D49F0000}"/>
    <cellStyle name="Normal 2 4 3 2 5 2 7" xfId="39532" xr:uid="{00000000-0005-0000-0000-0000D59F0000}"/>
    <cellStyle name="Normal 2 4 3 2 5 2 7 2" xfId="39533" xr:uid="{00000000-0005-0000-0000-0000D69F0000}"/>
    <cellStyle name="Normal 2 4 3 2 5 2 8" xfId="39534" xr:uid="{00000000-0005-0000-0000-0000D79F0000}"/>
    <cellStyle name="Normal 2 4 3 2 5 2 8 2" xfId="39535" xr:uid="{00000000-0005-0000-0000-0000D89F0000}"/>
    <cellStyle name="Normal 2 4 3 2 5 2 9" xfId="39536" xr:uid="{00000000-0005-0000-0000-0000D99F0000}"/>
    <cellStyle name="Normal 2 4 3 2 5 2 9 2" xfId="39537" xr:uid="{00000000-0005-0000-0000-0000DA9F0000}"/>
    <cellStyle name="Normal 2 4 3 2 5 20" xfId="39538" xr:uid="{00000000-0005-0000-0000-0000DB9F0000}"/>
    <cellStyle name="Normal 2 4 3 2 5 20 2" xfId="39539" xr:uid="{00000000-0005-0000-0000-0000DC9F0000}"/>
    <cellStyle name="Normal 2 4 3 2 5 21" xfId="39540" xr:uid="{00000000-0005-0000-0000-0000DD9F0000}"/>
    <cellStyle name="Normal 2 4 3 2 5 21 2" xfId="39541" xr:uid="{00000000-0005-0000-0000-0000DE9F0000}"/>
    <cellStyle name="Normal 2 4 3 2 5 22" xfId="39542" xr:uid="{00000000-0005-0000-0000-0000DF9F0000}"/>
    <cellStyle name="Normal 2 4 3 2 5 22 2" xfId="39543" xr:uid="{00000000-0005-0000-0000-0000E09F0000}"/>
    <cellStyle name="Normal 2 4 3 2 5 23" xfId="39544" xr:uid="{00000000-0005-0000-0000-0000E19F0000}"/>
    <cellStyle name="Normal 2 4 3 2 5 23 2" xfId="39545" xr:uid="{00000000-0005-0000-0000-0000E29F0000}"/>
    <cellStyle name="Normal 2 4 3 2 5 24" xfId="39546" xr:uid="{00000000-0005-0000-0000-0000E39F0000}"/>
    <cellStyle name="Normal 2 4 3 2 5 3" xfId="39547" xr:uid="{00000000-0005-0000-0000-0000E49F0000}"/>
    <cellStyle name="Normal 2 4 3 2 5 3 10" xfId="39548" xr:uid="{00000000-0005-0000-0000-0000E59F0000}"/>
    <cellStyle name="Normal 2 4 3 2 5 3 10 2" xfId="39549" xr:uid="{00000000-0005-0000-0000-0000E69F0000}"/>
    <cellStyle name="Normal 2 4 3 2 5 3 11" xfId="39550" xr:uid="{00000000-0005-0000-0000-0000E79F0000}"/>
    <cellStyle name="Normal 2 4 3 2 5 3 11 2" xfId="39551" xr:uid="{00000000-0005-0000-0000-0000E89F0000}"/>
    <cellStyle name="Normal 2 4 3 2 5 3 12" xfId="39552" xr:uid="{00000000-0005-0000-0000-0000E99F0000}"/>
    <cellStyle name="Normal 2 4 3 2 5 3 12 2" xfId="39553" xr:uid="{00000000-0005-0000-0000-0000EA9F0000}"/>
    <cellStyle name="Normal 2 4 3 2 5 3 13" xfId="39554" xr:uid="{00000000-0005-0000-0000-0000EB9F0000}"/>
    <cellStyle name="Normal 2 4 3 2 5 3 13 2" xfId="39555" xr:uid="{00000000-0005-0000-0000-0000EC9F0000}"/>
    <cellStyle name="Normal 2 4 3 2 5 3 14" xfId="39556" xr:uid="{00000000-0005-0000-0000-0000ED9F0000}"/>
    <cellStyle name="Normal 2 4 3 2 5 3 14 2" xfId="39557" xr:uid="{00000000-0005-0000-0000-0000EE9F0000}"/>
    <cellStyle name="Normal 2 4 3 2 5 3 15" xfId="39558" xr:uid="{00000000-0005-0000-0000-0000EF9F0000}"/>
    <cellStyle name="Normal 2 4 3 2 5 3 15 2" xfId="39559" xr:uid="{00000000-0005-0000-0000-0000F09F0000}"/>
    <cellStyle name="Normal 2 4 3 2 5 3 16" xfId="39560" xr:uid="{00000000-0005-0000-0000-0000F19F0000}"/>
    <cellStyle name="Normal 2 4 3 2 5 3 16 2" xfId="39561" xr:uid="{00000000-0005-0000-0000-0000F29F0000}"/>
    <cellStyle name="Normal 2 4 3 2 5 3 17" xfId="39562" xr:uid="{00000000-0005-0000-0000-0000F39F0000}"/>
    <cellStyle name="Normal 2 4 3 2 5 3 17 2" xfId="39563" xr:uid="{00000000-0005-0000-0000-0000F49F0000}"/>
    <cellStyle name="Normal 2 4 3 2 5 3 18" xfId="39564" xr:uid="{00000000-0005-0000-0000-0000F59F0000}"/>
    <cellStyle name="Normal 2 4 3 2 5 3 18 2" xfId="39565" xr:uid="{00000000-0005-0000-0000-0000F69F0000}"/>
    <cellStyle name="Normal 2 4 3 2 5 3 19" xfId="39566" xr:uid="{00000000-0005-0000-0000-0000F79F0000}"/>
    <cellStyle name="Normal 2 4 3 2 5 3 19 2" xfId="39567" xr:uid="{00000000-0005-0000-0000-0000F89F0000}"/>
    <cellStyle name="Normal 2 4 3 2 5 3 2" xfId="39568" xr:uid="{00000000-0005-0000-0000-0000F99F0000}"/>
    <cellStyle name="Normal 2 4 3 2 5 3 2 2" xfId="39569" xr:uid="{00000000-0005-0000-0000-0000FA9F0000}"/>
    <cellStyle name="Normal 2 4 3 2 5 3 20" xfId="39570" xr:uid="{00000000-0005-0000-0000-0000FB9F0000}"/>
    <cellStyle name="Normal 2 4 3 2 5 3 20 2" xfId="39571" xr:uid="{00000000-0005-0000-0000-0000FC9F0000}"/>
    <cellStyle name="Normal 2 4 3 2 5 3 21" xfId="39572" xr:uid="{00000000-0005-0000-0000-0000FD9F0000}"/>
    <cellStyle name="Normal 2 4 3 2 5 3 21 2" xfId="39573" xr:uid="{00000000-0005-0000-0000-0000FE9F0000}"/>
    <cellStyle name="Normal 2 4 3 2 5 3 22" xfId="39574" xr:uid="{00000000-0005-0000-0000-0000FF9F0000}"/>
    <cellStyle name="Normal 2 4 3 2 5 3 3" xfId="39575" xr:uid="{00000000-0005-0000-0000-000000A00000}"/>
    <cellStyle name="Normal 2 4 3 2 5 3 3 2" xfId="39576" xr:uid="{00000000-0005-0000-0000-000001A00000}"/>
    <cellStyle name="Normal 2 4 3 2 5 3 4" xfId="39577" xr:uid="{00000000-0005-0000-0000-000002A00000}"/>
    <cellStyle name="Normal 2 4 3 2 5 3 4 2" xfId="39578" xr:uid="{00000000-0005-0000-0000-000003A00000}"/>
    <cellStyle name="Normal 2 4 3 2 5 3 5" xfId="39579" xr:uid="{00000000-0005-0000-0000-000004A00000}"/>
    <cellStyle name="Normal 2 4 3 2 5 3 5 2" xfId="39580" xr:uid="{00000000-0005-0000-0000-000005A00000}"/>
    <cellStyle name="Normal 2 4 3 2 5 3 6" xfId="39581" xr:uid="{00000000-0005-0000-0000-000006A00000}"/>
    <cellStyle name="Normal 2 4 3 2 5 3 6 2" xfId="39582" xr:uid="{00000000-0005-0000-0000-000007A00000}"/>
    <cellStyle name="Normal 2 4 3 2 5 3 7" xfId="39583" xr:uid="{00000000-0005-0000-0000-000008A00000}"/>
    <cellStyle name="Normal 2 4 3 2 5 3 7 2" xfId="39584" xr:uid="{00000000-0005-0000-0000-000009A00000}"/>
    <cellStyle name="Normal 2 4 3 2 5 3 8" xfId="39585" xr:uid="{00000000-0005-0000-0000-00000AA00000}"/>
    <cellStyle name="Normal 2 4 3 2 5 3 8 2" xfId="39586" xr:uid="{00000000-0005-0000-0000-00000BA00000}"/>
    <cellStyle name="Normal 2 4 3 2 5 3 9" xfId="39587" xr:uid="{00000000-0005-0000-0000-00000CA00000}"/>
    <cellStyle name="Normal 2 4 3 2 5 3 9 2" xfId="39588" xr:uid="{00000000-0005-0000-0000-00000DA00000}"/>
    <cellStyle name="Normal 2 4 3 2 5 4" xfId="39589" xr:uid="{00000000-0005-0000-0000-00000EA00000}"/>
    <cellStyle name="Normal 2 4 3 2 5 4 2" xfId="39590" xr:uid="{00000000-0005-0000-0000-00000FA00000}"/>
    <cellStyle name="Normal 2 4 3 2 5 5" xfId="39591" xr:uid="{00000000-0005-0000-0000-000010A00000}"/>
    <cellStyle name="Normal 2 4 3 2 5 5 2" xfId="39592" xr:uid="{00000000-0005-0000-0000-000011A00000}"/>
    <cellStyle name="Normal 2 4 3 2 5 6" xfId="39593" xr:uid="{00000000-0005-0000-0000-000012A00000}"/>
    <cellStyle name="Normal 2 4 3 2 5 6 2" xfId="39594" xr:uid="{00000000-0005-0000-0000-000013A00000}"/>
    <cellStyle name="Normal 2 4 3 2 5 7" xfId="39595" xr:uid="{00000000-0005-0000-0000-000014A00000}"/>
    <cellStyle name="Normal 2 4 3 2 5 7 2" xfId="39596" xr:uid="{00000000-0005-0000-0000-000015A00000}"/>
    <cellStyle name="Normal 2 4 3 2 5 8" xfId="39597" xr:uid="{00000000-0005-0000-0000-000016A00000}"/>
    <cellStyle name="Normal 2 4 3 2 5 8 2" xfId="39598" xr:uid="{00000000-0005-0000-0000-000017A00000}"/>
    <cellStyle name="Normal 2 4 3 2 5 9" xfId="39599" xr:uid="{00000000-0005-0000-0000-000018A00000}"/>
    <cellStyle name="Normal 2 4 3 2 5 9 2" xfId="39600" xr:uid="{00000000-0005-0000-0000-000019A00000}"/>
    <cellStyle name="Normal 2 4 3 2 6" xfId="39601" xr:uid="{00000000-0005-0000-0000-00001AA00000}"/>
    <cellStyle name="Normal 2 4 3 2 6 10" xfId="39602" xr:uid="{00000000-0005-0000-0000-00001BA00000}"/>
    <cellStyle name="Normal 2 4 3 2 6 10 2" xfId="39603" xr:uid="{00000000-0005-0000-0000-00001CA00000}"/>
    <cellStyle name="Normal 2 4 3 2 6 11" xfId="39604" xr:uid="{00000000-0005-0000-0000-00001DA00000}"/>
    <cellStyle name="Normal 2 4 3 2 6 11 2" xfId="39605" xr:uid="{00000000-0005-0000-0000-00001EA00000}"/>
    <cellStyle name="Normal 2 4 3 2 6 12" xfId="39606" xr:uid="{00000000-0005-0000-0000-00001FA00000}"/>
    <cellStyle name="Normal 2 4 3 2 6 12 2" xfId="39607" xr:uid="{00000000-0005-0000-0000-000020A00000}"/>
    <cellStyle name="Normal 2 4 3 2 6 13" xfId="39608" xr:uid="{00000000-0005-0000-0000-000021A00000}"/>
    <cellStyle name="Normal 2 4 3 2 6 13 2" xfId="39609" xr:uid="{00000000-0005-0000-0000-000022A00000}"/>
    <cellStyle name="Normal 2 4 3 2 6 14" xfId="39610" xr:uid="{00000000-0005-0000-0000-000023A00000}"/>
    <cellStyle name="Normal 2 4 3 2 6 14 2" xfId="39611" xr:uid="{00000000-0005-0000-0000-000024A00000}"/>
    <cellStyle name="Normal 2 4 3 2 6 15" xfId="39612" xr:uid="{00000000-0005-0000-0000-000025A00000}"/>
    <cellStyle name="Normal 2 4 3 2 6 15 2" xfId="39613" xr:uid="{00000000-0005-0000-0000-000026A00000}"/>
    <cellStyle name="Normal 2 4 3 2 6 16" xfId="39614" xr:uid="{00000000-0005-0000-0000-000027A00000}"/>
    <cellStyle name="Normal 2 4 3 2 6 16 2" xfId="39615" xr:uid="{00000000-0005-0000-0000-000028A00000}"/>
    <cellStyle name="Normal 2 4 3 2 6 17" xfId="39616" xr:uid="{00000000-0005-0000-0000-000029A00000}"/>
    <cellStyle name="Normal 2 4 3 2 6 17 2" xfId="39617" xr:uid="{00000000-0005-0000-0000-00002AA00000}"/>
    <cellStyle name="Normal 2 4 3 2 6 18" xfId="39618" xr:uid="{00000000-0005-0000-0000-00002BA00000}"/>
    <cellStyle name="Normal 2 4 3 2 6 18 2" xfId="39619" xr:uid="{00000000-0005-0000-0000-00002CA00000}"/>
    <cellStyle name="Normal 2 4 3 2 6 19" xfId="39620" xr:uid="{00000000-0005-0000-0000-00002DA00000}"/>
    <cellStyle name="Normal 2 4 3 2 6 19 2" xfId="39621" xr:uid="{00000000-0005-0000-0000-00002EA00000}"/>
    <cellStyle name="Normal 2 4 3 2 6 2" xfId="39622" xr:uid="{00000000-0005-0000-0000-00002FA00000}"/>
    <cellStyle name="Normal 2 4 3 2 6 2 2" xfId="39623" xr:uid="{00000000-0005-0000-0000-000030A00000}"/>
    <cellStyle name="Normal 2 4 3 2 6 20" xfId="39624" xr:uid="{00000000-0005-0000-0000-000031A00000}"/>
    <cellStyle name="Normal 2 4 3 2 6 20 2" xfId="39625" xr:uid="{00000000-0005-0000-0000-000032A00000}"/>
    <cellStyle name="Normal 2 4 3 2 6 21" xfId="39626" xr:uid="{00000000-0005-0000-0000-000033A00000}"/>
    <cellStyle name="Normal 2 4 3 2 6 21 2" xfId="39627" xr:uid="{00000000-0005-0000-0000-000034A00000}"/>
    <cellStyle name="Normal 2 4 3 2 6 22" xfId="39628" xr:uid="{00000000-0005-0000-0000-000035A00000}"/>
    <cellStyle name="Normal 2 4 3 2 6 3" xfId="39629" xr:uid="{00000000-0005-0000-0000-000036A00000}"/>
    <cellStyle name="Normal 2 4 3 2 6 3 2" xfId="39630" xr:uid="{00000000-0005-0000-0000-000037A00000}"/>
    <cellStyle name="Normal 2 4 3 2 6 4" xfId="39631" xr:uid="{00000000-0005-0000-0000-000038A00000}"/>
    <cellStyle name="Normal 2 4 3 2 6 4 2" xfId="39632" xr:uid="{00000000-0005-0000-0000-000039A00000}"/>
    <cellStyle name="Normal 2 4 3 2 6 5" xfId="39633" xr:uid="{00000000-0005-0000-0000-00003AA00000}"/>
    <cellStyle name="Normal 2 4 3 2 6 5 2" xfId="39634" xr:uid="{00000000-0005-0000-0000-00003BA00000}"/>
    <cellStyle name="Normal 2 4 3 2 6 6" xfId="39635" xr:uid="{00000000-0005-0000-0000-00003CA00000}"/>
    <cellStyle name="Normal 2 4 3 2 6 6 2" xfId="39636" xr:uid="{00000000-0005-0000-0000-00003DA00000}"/>
    <cellStyle name="Normal 2 4 3 2 6 7" xfId="39637" xr:uid="{00000000-0005-0000-0000-00003EA00000}"/>
    <cellStyle name="Normal 2 4 3 2 6 7 2" xfId="39638" xr:uid="{00000000-0005-0000-0000-00003FA00000}"/>
    <cellStyle name="Normal 2 4 3 2 6 8" xfId="39639" xr:uid="{00000000-0005-0000-0000-000040A00000}"/>
    <cellStyle name="Normal 2 4 3 2 6 8 2" xfId="39640" xr:uid="{00000000-0005-0000-0000-000041A00000}"/>
    <cellStyle name="Normal 2 4 3 2 6 9" xfId="39641" xr:uid="{00000000-0005-0000-0000-000042A00000}"/>
    <cellStyle name="Normal 2 4 3 2 6 9 2" xfId="39642" xr:uid="{00000000-0005-0000-0000-000043A00000}"/>
    <cellStyle name="Normal 2 4 3 2 7" xfId="39643" xr:uid="{00000000-0005-0000-0000-000044A00000}"/>
    <cellStyle name="Normal 2 4 3 2 7 10" xfId="39644" xr:uid="{00000000-0005-0000-0000-000045A00000}"/>
    <cellStyle name="Normal 2 4 3 2 7 10 2" xfId="39645" xr:uid="{00000000-0005-0000-0000-000046A00000}"/>
    <cellStyle name="Normal 2 4 3 2 7 11" xfId="39646" xr:uid="{00000000-0005-0000-0000-000047A00000}"/>
    <cellStyle name="Normal 2 4 3 2 7 11 2" xfId="39647" xr:uid="{00000000-0005-0000-0000-000048A00000}"/>
    <cellStyle name="Normal 2 4 3 2 7 12" xfId="39648" xr:uid="{00000000-0005-0000-0000-000049A00000}"/>
    <cellStyle name="Normal 2 4 3 2 7 12 2" xfId="39649" xr:uid="{00000000-0005-0000-0000-00004AA00000}"/>
    <cellStyle name="Normal 2 4 3 2 7 13" xfId="39650" xr:uid="{00000000-0005-0000-0000-00004BA00000}"/>
    <cellStyle name="Normal 2 4 3 2 7 13 2" xfId="39651" xr:uid="{00000000-0005-0000-0000-00004CA00000}"/>
    <cellStyle name="Normal 2 4 3 2 7 14" xfId="39652" xr:uid="{00000000-0005-0000-0000-00004DA00000}"/>
    <cellStyle name="Normal 2 4 3 2 7 14 2" xfId="39653" xr:uid="{00000000-0005-0000-0000-00004EA00000}"/>
    <cellStyle name="Normal 2 4 3 2 7 15" xfId="39654" xr:uid="{00000000-0005-0000-0000-00004FA00000}"/>
    <cellStyle name="Normal 2 4 3 2 7 15 2" xfId="39655" xr:uid="{00000000-0005-0000-0000-000050A00000}"/>
    <cellStyle name="Normal 2 4 3 2 7 16" xfId="39656" xr:uid="{00000000-0005-0000-0000-000051A00000}"/>
    <cellStyle name="Normal 2 4 3 2 7 16 2" xfId="39657" xr:uid="{00000000-0005-0000-0000-000052A00000}"/>
    <cellStyle name="Normal 2 4 3 2 7 17" xfId="39658" xr:uid="{00000000-0005-0000-0000-000053A00000}"/>
    <cellStyle name="Normal 2 4 3 2 7 17 2" xfId="39659" xr:uid="{00000000-0005-0000-0000-000054A00000}"/>
    <cellStyle name="Normal 2 4 3 2 7 18" xfId="39660" xr:uid="{00000000-0005-0000-0000-000055A00000}"/>
    <cellStyle name="Normal 2 4 3 2 7 18 2" xfId="39661" xr:uid="{00000000-0005-0000-0000-000056A00000}"/>
    <cellStyle name="Normal 2 4 3 2 7 19" xfId="39662" xr:uid="{00000000-0005-0000-0000-000057A00000}"/>
    <cellStyle name="Normal 2 4 3 2 7 19 2" xfId="39663" xr:uid="{00000000-0005-0000-0000-000058A00000}"/>
    <cellStyle name="Normal 2 4 3 2 7 2" xfId="39664" xr:uid="{00000000-0005-0000-0000-000059A00000}"/>
    <cellStyle name="Normal 2 4 3 2 7 2 2" xfId="39665" xr:uid="{00000000-0005-0000-0000-00005AA00000}"/>
    <cellStyle name="Normal 2 4 3 2 7 20" xfId="39666" xr:uid="{00000000-0005-0000-0000-00005BA00000}"/>
    <cellStyle name="Normal 2 4 3 2 7 20 2" xfId="39667" xr:uid="{00000000-0005-0000-0000-00005CA00000}"/>
    <cellStyle name="Normal 2 4 3 2 7 21" xfId="39668" xr:uid="{00000000-0005-0000-0000-00005DA00000}"/>
    <cellStyle name="Normal 2 4 3 2 7 21 2" xfId="39669" xr:uid="{00000000-0005-0000-0000-00005EA00000}"/>
    <cellStyle name="Normal 2 4 3 2 7 22" xfId="39670" xr:uid="{00000000-0005-0000-0000-00005FA00000}"/>
    <cellStyle name="Normal 2 4 3 2 7 3" xfId="39671" xr:uid="{00000000-0005-0000-0000-000060A00000}"/>
    <cellStyle name="Normal 2 4 3 2 7 3 2" xfId="39672" xr:uid="{00000000-0005-0000-0000-000061A00000}"/>
    <cellStyle name="Normal 2 4 3 2 7 4" xfId="39673" xr:uid="{00000000-0005-0000-0000-000062A00000}"/>
    <cellStyle name="Normal 2 4 3 2 7 4 2" xfId="39674" xr:uid="{00000000-0005-0000-0000-000063A00000}"/>
    <cellStyle name="Normal 2 4 3 2 7 5" xfId="39675" xr:uid="{00000000-0005-0000-0000-000064A00000}"/>
    <cellStyle name="Normal 2 4 3 2 7 5 2" xfId="39676" xr:uid="{00000000-0005-0000-0000-000065A00000}"/>
    <cellStyle name="Normal 2 4 3 2 7 6" xfId="39677" xr:uid="{00000000-0005-0000-0000-000066A00000}"/>
    <cellStyle name="Normal 2 4 3 2 7 6 2" xfId="39678" xr:uid="{00000000-0005-0000-0000-000067A00000}"/>
    <cellStyle name="Normal 2 4 3 2 7 7" xfId="39679" xr:uid="{00000000-0005-0000-0000-000068A00000}"/>
    <cellStyle name="Normal 2 4 3 2 7 7 2" xfId="39680" xr:uid="{00000000-0005-0000-0000-000069A00000}"/>
    <cellStyle name="Normal 2 4 3 2 7 8" xfId="39681" xr:uid="{00000000-0005-0000-0000-00006AA00000}"/>
    <cellStyle name="Normal 2 4 3 2 7 8 2" xfId="39682" xr:uid="{00000000-0005-0000-0000-00006BA00000}"/>
    <cellStyle name="Normal 2 4 3 2 7 9" xfId="39683" xr:uid="{00000000-0005-0000-0000-00006CA00000}"/>
    <cellStyle name="Normal 2 4 3 2 7 9 2" xfId="39684" xr:uid="{00000000-0005-0000-0000-00006DA00000}"/>
    <cellStyle name="Normal 2 4 3 2 8" xfId="39685" xr:uid="{00000000-0005-0000-0000-00006EA00000}"/>
    <cellStyle name="Normal 2 4 3 2 8 2" xfId="39686" xr:uid="{00000000-0005-0000-0000-00006FA00000}"/>
    <cellStyle name="Normal 2 4 3 2 9" xfId="39687" xr:uid="{00000000-0005-0000-0000-000070A00000}"/>
    <cellStyle name="Normal 2 4 3 2 9 2" xfId="39688" xr:uid="{00000000-0005-0000-0000-000071A00000}"/>
    <cellStyle name="Normal 2 4 3 20" xfId="39689" xr:uid="{00000000-0005-0000-0000-000072A00000}"/>
    <cellStyle name="Normal 2 4 3 20 2" xfId="39690" xr:uid="{00000000-0005-0000-0000-000073A00000}"/>
    <cellStyle name="Normal 2 4 3 21" xfId="39691" xr:uid="{00000000-0005-0000-0000-000074A00000}"/>
    <cellStyle name="Normal 2 4 3 21 2" xfId="39692" xr:uid="{00000000-0005-0000-0000-000075A00000}"/>
    <cellStyle name="Normal 2 4 3 22" xfId="39693" xr:uid="{00000000-0005-0000-0000-000076A00000}"/>
    <cellStyle name="Normal 2 4 3 22 2" xfId="39694" xr:uid="{00000000-0005-0000-0000-000077A00000}"/>
    <cellStyle name="Normal 2 4 3 23" xfId="39695" xr:uid="{00000000-0005-0000-0000-000078A00000}"/>
    <cellStyle name="Normal 2 4 3 23 2" xfId="39696" xr:uid="{00000000-0005-0000-0000-000079A00000}"/>
    <cellStyle name="Normal 2 4 3 24" xfId="39697" xr:uid="{00000000-0005-0000-0000-00007AA00000}"/>
    <cellStyle name="Normal 2 4 3 24 2" xfId="39698" xr:uid="{00000000-0005-0000-0000-00007BA00000}"/>
    <cellStyle name="Normal 2 4 3 25" xfId="39699" xr:uid="{00000000-0005-0000-0000-00007CA00000}"/>
    <cellStyle name="Normal 2 4 3 25 2" xfId="39700" xr:uid="{00000000-0005-0000-0000-00007DA00000}"/>
    <cellStyle name="Normal 2 4 3 26" xfId="39701" xr:uid="{00000000-0005-0000-0000-00007EA00000}"/>
    <cellStyle name="Normal 2 4 3 26 2" xfId="39702" xr:uid="{00000000-0005-0000-0000-00007FA00000}"/>
    <cellStyle name="Normal 2 4 3 27" xfId="39703" xr:uid="{00000000-0005-0000-0000-000080A00000}"/>
    <cellStyle name="Normal 2 4 3 27 2" xfId="39704" xr:uid="{00000000-0005-0000-0000-000081A00000}"/>
    <cellStyle name="Normal 2 4 3 28" xfId="39705" xr:uid="{00000000-0005-0000-0000-000082A00000}"/>
    <cellStyle name="Normal 2 4 3 28 2" xfId="39706" xr:uid="{00000000-0005-0000-0000-000083A00000}"/>
    <cellStyle name="Normal 2 4 3 29" xfId="39707" xr:uid="{00000000-0005-0000-0000-000084A00000}"/>
    <cellStyle name="Normal 2 4 3 3" xfId="39708" xr:uid="{00000000-0005-0000-0000-000085A00000}"/>
    <cellStyle name="Normal 2 4 3 3 10" xfId="39709" xr:uid="{00000000-0005-0000-0000-000086A00000}"/>
    <cellStyle name="Normal 2 4 3 3 10 2" xfId="39710" xr:uid="{00000000-0005-0000-0000-000087A00000}"/>
    <cellStyle name="Normal 2 4 3 3 11" xfId="39711" xr:uid="{00000000-0005-0000-0000-000088A00000}"/>
    <cellStyle name="Normal 2 4 3 3 11 2" xfId="39712" xr:uid="{00000000-0005-0000-0000-000089A00000}"/>
    <cellStyle name="Normal 2 4 3 3 12" xfId="39713" xr:uid="{00000000-0005-0000-0000-00008AA00000}"/>
    <cellStyle name="Normal 2 4 3 3 12 2" xfId="39714" xr:uid="{00000000-0005-0000-0000-00008BA00000}"/>
    <cellStyle name="Normal 2 4 3 3 13" xfId="39715" xr:uid="{00000000-0005-0000-0000-00008CA00000}"/>
    <cellStyle name="Normal 2 4 3 3 13 2" xfId="39716" xr:uid="{00000000-0005-0000-0000-00008DA00000}"/>
    <cellStyle name="Normal 2 4 3 3 14" xfId="39717" xr:uid="{00000000-0005-0000-0000-00008EA00000}"/>
    <cellStyle name="Normal 2 4 3 3 14 2" xfId="39718" xr:uid="{00000000-0005-0000-0000-00008FA00000}"/>
    <cellStyle name="Normal 2 4 3 3 15" xfId="39719" xr:uid="{00000000-0005-0000-0000-000090A00000}"/>
    <cellStyle name="Normal 2 4 3 3 15 2" xfId="39720" xr:uid="{00000000-0005-0000-0000-000091A00000}"/>
    <cellStyle name="Normal 2 4 3 3 16" xfId="39721" xr:uid="{00000000-0005-0000-0000-000092A00000}"/>
    <cellStyle name="Normal 2 4 3 3 16 2" xfId="39722" xr:uid="{00000000-0005-0000-0000-000093A00000}"/>
    <cellStyle name="Normal 2 4 3 3 17" xfId="39723" xr:uid="{00000000-0005-0000-0000-000094A00000}"/>
    <cellStyle name="Normal 2 4 3 3 17 2" xfId="39724" xr:uid="{00000000-0005-0000-0000-000095A00000}"/>
    <cellStyle name="Normal 2 4 3 3 18" xfId="39725" xr:uid="{00000000-0005-0000-0000-000096A00000}"/>
    <cellStyle name="Normal 2 4 3 3 18 2" xfId="39726" xr:uid="{00000000-0005-0000-0000-000097A00000}"/>
    <cellStyle name="Normal 2 4 3 3 19" xfId="39727" xr:uid="{00000000-0005-0000-0000-000098A00000}"/>
    <cellStyle name="Normal 2 4 3 3 19 2" xfId="39728" xr:uid="{00000000-0005-0000-0000-000099A00000}"/>
    <cellStyle name="Normal 2 4 3 3 2" xfId="39729" xr:uid="{00000000-0005-0000-0000-00009AA00000}"/>
    <cellStyle name="Normal 2 4 3 3 2 10" xfId="39730" xr:uid="{00000000-0005-0000-0000-00009BA00000}"/>
    <cellStyle name="Normal 2 4 3 3 2 10 2" xfId="39731" xr:uid="{00000000-0005-0000-0000-00009CA00000}"/>
    <cellStyle name="Normal 2 4 3 3 2 11" xfId="39732" xr:uid="{00000000-0005-0000-0000-00009DA00000}"/>
    <cellStyle name="Normal 2 4 3 3 2 11 2" xfId="39733" xr:uid="{00000000-0005-0000-0000-00009EA00000}"/>
    <cellStyle name="Normal 2 4 3 3 2 12" xfId="39734" xr:uid="{00000000-0005-0000-0000-00009FA00000}"/>
    <cellStyle name="Normal 2 4 3 3 2 12 2" xfId="39735" xr:uid="{00000000-0005-0000-0000-0000A0A00000}"/>
    <cellStyle name="Normal 2 4 3 3 2 13" xfId="39736" xr:uid="{00000000-0005-0000-0000-0000A1A00000}"/>
    <cellStyle name="Normal 2 4 3 3 2 13 2" xfId="39737" xr:uid="{00000000-0005-0000-0000-0000A2A00000}"/>
    <cellStyle name="Normal 2 4 3 3 2 14" xfId="39738" xr:uid="{00000000-0005-0000-0000-0000A3A00000}"/>
    <cellStyle name="Normal 2 4 3 3 2 14 2" xfId="39739" xr:uid="{00000000-0005-0000-0000-0000A4A00000}"/>
    <cellStyle name="Normal 2 4 3 3 2 15" xfId="39740" xr:uid="{00000000-0005-0000-0000-0000A5A00000}"/>
    <cellStyle name="Normal 2 4 3 3 2 15 2" xfId="39741" xr:uid="{00000000-0005-0000-0000-0000A6A00000}"/>
    <cellStyle name="Normal 2 4 3 3 2 16" xfId="39742" xr:uid="{00000000-0005-0000-0000-0000A7A00000}"/>
    <cellStyle name="Normal 2 4 3 3 2 16 2" xfId="39743" xr:uid="{00000000-0005-0000-0000-0000A8A00000}"/>
    <cellStyle name="Normal 2 4 3 3 2 17" xfId="39744" xr:uid="{00000000-0005-0000-0000-0000A9A00000}"/>
    <cellStyle name="Normal 2 4 3 3 2 17 2" xfId="39745" xr:uid="{00000000-0005-0000-0000-0000AAA00000}"/>
    <cellStyle name="Normal 2 4 3 3 2 18" xfId="39746" xr:uid="{00000000-0005-0000-0000-0000ABA00000}"/>
    <cellStyle name="Normal 2 4 3 3 2 18 2" xfId="39747" xr:uid="{00000000-0005-0000-0000-0000ACA00000}"/>
    <cellStyle name="Normal 2 4 3 3 2 19" xfId="39748" xr:uid="{00000000-0005-0000-0000-0000ADA00000}"/>
    <cellStyle name="Normal 2 4 3 3 2 19 2" xfId="39749" xr:uid="{00000000-0005-0000-0000-0000AEA00000}"/>
    <cellStyle name="Normal 2 4 3 3 2 2" xfId="39750" xr:uid="{00000000-0005-0000-0000-0000AFA00000}"/>
    <cellStyle name="Normal 2 4 3 3 2 2 10" xfId="39751" xr:uid="{00000000-0005-0000-0000-0000B0A00000}"/>
    <cellStyle name="Normal 2 4 3 3 2 2 10 2" xfId="39752" xr:uid="{00000000-0005-0000-0000-0000B1A00000}"/>
    <cellStyle name="Normal 2 4 3 3 2 2 11" xfId="39753" xr:uid="{00000000-0005-0000-0000-0000B2A00000}"/>
    <cellStyle name="Normal 2 4 3 3 2 2 11 2" xfId="39754" xr:uid="{00000000-0005-0000-0000-0000B3A00000}"/>
    <cellStyle name="Normal 2 4 3 3 2 2 12" xfId="39755" xr:uid="{00000000-0005-0000-0000-0000B4A00000}"/>
    <cellStyle name="Normal 2 4 3 3 2 2 12 2" xfId="39756" xr:uid="{00000000-0005-0000-0000-0000B5A00000}"/>
    <cellStyle name="Normal 2 4 3 3 2 2 13" xfId="39757" xr:uid="{00000000-0005-0000-0000-0000B6A00000}"/>
    <cellStyle name="Normal 2 4 3 3 2 2 13 2" xfId="39758" xr:uid="{00000000-0005-0000-0000-0000B7A00000}"/>
    <cellStyle name="Normal 2 4 3 3 2 2 14" xfId="39759" xr:uid="{00000000-0005-0000-0000-0000B8A00000}"/>
    <cellStyle name="Normal 2 4 3 3 2 2 14 2" xfId="39760" xr:uid="{00000000-0005-0000-0000-0000B9A00000}"/>
    <cellStyle name="Normal 2 4 3 3 2 2 15" xfId="39761" xr:uid="{00000000-0005-0000-0000-0000BAA00000}"/>
    <cellStyle name="Normal 2 4 3 3 2 2 15 2" xfId="39762" xr:uid="{00000000-0005-0000-0000-0000BBA00000}"/>
    <cellStyle name="Normal 2 4 3 3 2 2 16" xfId="39763" xr:uid="{00000000-0005-0000-0000-0000BCA00000}"/>
    <cellStyle name="Normal 2 4 3 3 2 2 16 2" xfId="39764" xr:uid="{00000000-0005-0000-0000-0000BDA00000}"/>
    <cellStyle name="Normal 2 4 3 3 2 2 17" xfId="39765" xr:uid="{00000000-0005-0000-0000-0000BEA00000}"/>
    <cellStyle name="Normal 2 4 3 3 2 2 17 2" xfId="39766" xr:uid="{00000000-0005-0000-0000-0000BFA00000}"/>
    <cellStyle name="Normal 2 4 3 3 2 2 18" xfId="39767" xr:uid="{00000000-0005-0000-0000-0000C0A00000}"/>
    <cellStyle name="Normal 2 4 3 3 2 2 18 2" xfId="39768" xr:uid="{00000000-0005-0000-0000-0000C1A00000}"/>
    <cellStyle name="Normal 2 4 3 3 2 2 19" xfId="39769" xr:uid="{00000000-0005-0000-0000-0000C2A00000}"/>
    <cellStyle name="Normal 2 4 3 3 2 2 19 2" xfId="39770" xr:uid="{00000000-0005-0000-0000-0000C3A00000}"/>
    <cellStyle name="Normal 2 4 3 3 2 2 2" xfId="39771" xr:uid="{00000000-0005-0000-0000-0000C4A00000}"/>
    <cellStyle name="Normal 2 4 3 3 2 2 2 2" xfId="39772" xr:uid="{00000000-0005-0000-0000-0000C5A00000}"/>
    <cellStyle name="Normal 2 4 3 3 2 2 20" xfId="39773" xr:uid="{00000000-0005-0000-0000-0000C6A00000}"/>
    <cellStyle name="Normal 2 4 3 3 2 2 20 2" xfId="39774" xr:uid="{00000000-0005-0000-0000-0000C7A00000}"/>
    <cellStyle name="Normal 2 4 3 3 2 2 21" xfId="39775" xr:uid="{00000000-0005-0000-0000-0000C8A00000}"/>
    <cellStyle name="Normal 2 4 3 3 2 2 21 2" xfId="39776" xr:uid="{00000000-0005-0000-0000-0000C9A00000}"/>
    <cellStyle name="Normal 2 4 3 3 2 2 22" xfId="39777" xr:uid="{00000000-0005-0000-0000-0000CAA00000}"/>
    <cellStyle name="Normal 2 4 3 3 2 2 3" xfId="39778" xr:uid="{00000000-0005-0000-0000-0000CBA00000}"/>
    <cellStyle name="Normal 2 4 3 3 2 2 3 2" xfId="39779" xr:uid="{00000000-0005-0000-0000-0000CCA00000}"/>
    <cellStyle name="Normal 2 4 3 3 2 2 4" xfId="39780" xr:uid="{00000000-0005-0000-0000-0000CDA00000}"/>
    <cellStyle name="Normal 2 4 3 3 2 2 4 2" xfId="39781" xr:uid="{00000000-0005-0000-0000-0000CEA00000}"/>
    <cellStyle name="Normal 2 4 3 3 2 2 5" xfId="39782" xr:uid="{00000000-0005-0000-0000-0000CFA00000}"/>
    <cellStyle name="Normal 2 4 3 3 2 2 5 2" xfId="39783" xr:uid="{00000000-0005-0000-0000-0000D0A00000}"/>
    <cellStyle name="Normal 2 4 3 3 2 2 6" xfId="39784" xr:uid="{00000000-0005-0000-0000-0000D1A00000}"/>
    <cellStyle name="Normal 2 4 3 3 2 2 6 2" xfId="39785" xr:uid="{00000000-0005-0000-0000-0000D2A00000}"/>
    <cellStyle name="Normal 2 4 3 3 2 2 7" xfId="39786" xr:uid="{00000000-0005-0000-0000-0000D3A00000}"/>
    <cellStyle name="Normal 2 4 3 3 2 2 7 2" xfId="39787" xr:uid="{00000000-0005-0000-0000-0000D4A00000}"/>
    <cellStyle name="Normal 2 4 3 3 2 2 8" xfId="39788" xr:uid="{00000000-0005-0000-0000-0000D5A00000}"/>
    <cellStyle name="Normal 2 4 3 3 2 2 8 2" xfId="39789" xr:uid="{00000000-0005-0000-0000-0000D6A00000}"/>
    <cellStyle name="Normal 2 4 3 3 2 2 9" xfId="39790" xr:uid="{00000000-0005-0000-0000-0000D7A00000}"/>
    <cellStyle name="Normal 2 4 3 3 2 2 9 2" xfId="39791" xr:uid="{00000000-0005-0000-0000-0000D8A00000}"/>
    <cellStyle name="Normal 2 4 3 3 2 20" xfId="39792" xr:uid="{00000000-0005-0000-0000-0000D9A00000}"/>
    <cellStyle name="Normal 2 4 3 3 2 20 2" xfId="39793" xr:uid="{00000000-0005-0000-0000-0000DAA00000}"/>
    <cellStyle name="Normal 2 4 3 3 2 21" xfId="39794" xr:uid="{00000000-0005-0000-0000-0000DBA00000}"/>
    <cellStyle name="Normal 2 4 3 3 2 21 2" xfId="39795" xr:uid="{00000000-0005-0000-0000-0000DCA00000}"/>
    <cellStyle name="Normal 2 4 3 3 2 22" xfId="39796" xr:uid="{00000000-0005-0000-0000-0000DDA00000}"/>
    <cellStyle name="Normal 2 4 3 3 2 22 2" xfId="39797" xr:uid="{00000000-0005-0000-0000-0000DEA00000}"/>
    <cellStyle name="Normal 2 4 3 3 2 23" xfId="39798" xr:uid="{00000000-0005-0000-0000-0000DFA00000}"/>
    <cellStyle name="Normal 2 4 3 3 2 23 2" xfId="39799" xr:uid="{00000000-0005-0000-0000-0000E0A00000}"/>
    <cellStyle name="Normal 2 4 3 3 2 24" xfId="39800" xr:uid="{00000000-0005-0000-0000-0000E1A00000}"/>
    <cellStyle name="Normal 2 4 3 3 2 3" xfId="39801" xr:uid="{00000000-0005-0000-0000-0000E2A00000}"/>
    <cellStyle name="Normal 2 4 3 3 2 3 10" xfId="39802" xr:uid="{00000000-0005-0000-0000-0000E3A00000}"/>
    <cellStyle name="Normal 2 4 3 3 2 3 10 2" xfId="39803" xr:uid="{00000000-0005-0000-0000-0000E4A00000}"/>
    <cellStyle name="Normal 2 4 3 3 2 3 11" xfId="39804" xr:uid="{00000000-0005-0000-0000-0000E5A00000}"/>
    <cellStyle name="Normal 2 4 3 3 2 3 11 2" xfId="39805" xr:uid="{00000000-0005-0000-0000-0000E6A00000}"/>
    <cellStyle name="Normal 2 4 3 3 2 3 12" xfId="39806" xr:uid="{00000000-0005-0000-0000-0000E7A00000}"/>
    <cellStyle name="Normal 2 4 3 3 2 3 12 2" xfId="39807" xr:uid="{00000000-0005-0000-0000-0000E8A00000}"/>
    <cellStyle name="Normal 2 4 3 3 2 3 13" xfId="39808" xr:uid="{00000000-0005-0000-0000-0000E9A00000}"/>
    <cellStyle name="Normal 2 4 3 3 2 3 13 2" xfId="39809" xr:uid="{00000000-0005-0000-0000-0000EAA00000}"/>
    <cellStyle name="Normal 2 4 3 3 2 3 14" xfId="39810" xr:uid="{00000000-0005-0000-0000-0000EBA00000}"/>
    <cellStyle name="Normal 2 4 3 3 2 3 14 2" xfId="39811" xr:uid="{00000000-0005-0000-0000-0000ECA00000}"/>
    <cellStyle name="Normal 2 4 3 3 2 3 15" xfId="39812" xr:uid="{00000000-0005-0000-0000-0000EDA00000}"/>
    <cellStyle name="Normal 2 4 3 3 2 3 15 2" xfId="39813" xr:uid="{00000000-0005-0000-0000-0000EEA00000}"/>
    <cellStyle name="Normal 2 4 3 3 2 3 16" xfId="39814" xr:uid="{00000000-0005-0000-0000-0000EFA00000}"/>
    <cellStyle name="Normal 2 4 3 3 2 3 16 2" xfId="39815" xr:uid="{00000000-0005-0000-0000-0000F0A00000}"/>
    <cellStyle name="Normal 2 4 3 3 2 3 17" xfId="39816" xr:uid="{00000000-0005-0000-0000-0000F1A00000}"/>
    <cellStyle name="Normal 2 4 3 3 2 3 17 2" xfId="39817" xr:uid="{00000000-0005-0000-0000-0000F2A00000}"/>
    <cellStyle name="Normal 2 4 3 3 2 3 18" xfId="39818" xr:uid="{00000000-0005-0000-0000-0000F3A00000}"/>
    <cellStyle name="Normal 2 4 3 3 2 3 18 2" xfId="39819" xr:uid="{00000000-0005-0000-0000-0000F4A00000}"/>
    <cellStyle name="Normal 2 4 3 3 2 3 19" xfId="39820" xr:uid="{00000000-0005-0000-0000-0000F5A00000}"/>
    <cellStyle name="Normal 2 4 3 3 2 3 19 2" xfId="39821" xr:uid="{00000000-0005-0000-0000-0000F6A00000}"/>
    <cellStyle name="Normal 2 4 3 3 2 3 2" xfId="39822" xr:uid="{00000000-0005-0000-0000-0000F7A00000}"/>
    <cellStyle name="Normal 2 4 3 3 2 3 2 2" xfId="39823" xr:uid="{00000000-0005-0000-0000-0000F8A00000}"/>
    <cellStyle name="Normal 2 4 3 3 2 3 20" xfId="39824" xr:uid="{00000000-0005-0000-0000-0000F9A00000}"/>
    <cellStyle name="Normal 2 4 3 3 2 3 20 2" xfId="39825" xr:uid="{00000000-0005-0000-0000-0000FAA00000}"/>
    <cellStyle name="Normal 2 4 3 3 2 3 21" xfId="39826" xr:uid="{00000000-0005-0000-0000-0000FBA00000}"/>
    <cellStyle name="Normal 2 4 3 3 2 3 21 2" xfId="39827" xr:uid="{00000000-0005-0000-0000-0000FCA00000}"/>
    <cellStyle name="Normal 2 4 3 3 2 3 22" xfId="39828" xr:uid="{00000000-0005-0000-0000-0000FDA00000}"/>
    <cellStyle name="Normal 2 4 3 3 2 3 3" xfId="39829" xr:uid="{00000000-0005-0000-0000-0000FEA00000}"/>
    <cellStyle name="Normal 2 4 3 3 2 3 3 2" xfId="39830" xr:uid="{00000000-0005-0000-0000-0000FFA00000}"/>
    <cellStyle name="Normal 2 4 3 3 2 3 4" xfId="39831" xr:uid="{00000000-0005-0000-0000-000000A10000}"/>
    <cellStyle name="Normal 2 4 3 3 2 3 4 2" xfId="39832" xr:uid="{00000000-0005-0000-0000-000001A10000}"/>
    <cellStyle name="Normal 2 4 3 3 2 3 5" xfId="39833" xr:uid="{00000000-0005-0000-0000-000002A10000}"/>
    <cellStyle name="Normal 2 4 3 3 2 3 5 2" xfId="39834" xr:uid="{00000000-0005-0000-0000-000003A10000}"/>
    <cellStyle name="Normal 2 4 3 3 2 3 6" xfId="39835" xr:uid="{00000000-0005-0000-0000-000004A10000}"/>
    <cellStyle name="Normal 2 4 3 3 2 3 6 2" xfId="39836" xr:uid="{00000000-0005-0000-0000-000005A10000}"/>
    <cellStyle name="Normal 2 4 3 3 2 3 7" xfId="39837" xr:uid="{00000000-0005-0000-0000-000006A10000}"/>
    <cellStyle name="Normal 2 4 3 3 2 3 7 2" xfId="39838" xr:uid="{00000000-0005-0000-0000-000007A10000}"/>
    <cellStyle name="Normal 2 4 3 3 2 3 8" xfId="39839" xr:uid="{00000000-0005-0000-0000-000008A10000}"/>
    <cellStyle name="Normal 2 4 3 3 2 3 8 2" xfId="39840" xr:uid="{00000000-0005-0000-0000-000009A10000}"/>
    <cellStyle name="Normal 2 4 3 3 2 3 9" xfId="39841" xr:uid="{00000000-0005-0000-0000-00000AA10000}"/>
    <cellStyle name="Normal 2 4 3 3 2 3 9 2" xfId="39842" xr:uid="{00000000-0005-0000-0000-00000BA10000}"/>
    <cellStyle name="Normal 2 4 3 3 2 4" xfId="39843" xr:uid="{00000000-0005-0000-0000-00000CA10000}"/>
    <cellStyle name="Normal 2 4 3 3 2 4 2" xfId="39844" xr:uid="{00000000-0005-0000-0000-00000DA10000}"/>
    <cellStyle name="Normal 2 4 3 3 2 5" xfId="39845" xr:uid="{00000000-0005-0000-0000-00000EA10000}"/>
    <cellStyle name="Normal 2 4 3 3 2 5 2" xfId="39846" xr:uid="{00000000-0005-0000-0000-00000FA10000}"/>
    <cellStyle name="Normal 2 4 3 3 2 6" xfId="39847" xr:uid="{00000000-0005-0000-0000-000010A10000}"/>
    <cellStyle name="Normal 2 4 3 3 2 6 2" xfId="39848" xr:uid="{00000000-0005-0000-0000-000011A10000}"/>
    <cellStyle name="Normal 2 4 3 3 2 7" xfId="39849" xr:uid="{00000000-0005-0000-0000-000012A10000}"/>
    <cellStyle name="Normal 2 4 3 3 2 7 2" xfId="39850" xr:uid="{00000000-0005-0000-0000-000013A10000}"/>
    <cellStyle name="Normal 2 4 3 3 2 8" xfId="39851" xr:uid="{00000000-0005-0000-0000-000014A10000}"/>
    <cellStyle name="Normal 2 4 3 3 2 8 2" xfId="39852" xr:uid="{00000000-0005-0000-0000-000015A10000}"/>
    <cellStyle name="Normal 2 4 3 3 2 9" xfId="39853" xr:uid="{00000000-0005-0000-0000-000016A10000}"/>
    <cellStyle name="Normal 2 4 3 3 2 9 2" xfId="39854" xr:uid="{00000000-0005-0000-0000-000017A10000}"/>
    <cellStyle name="Normal 2 4 3 3 20" xfId="39855" xr:uid="{00000000-0005-0000-0000-000018A10000}"/>
    <cellStyle name="Normal 2 4 3 3 20 2" xfId="39856" xr:uid="{00000000-0005-0000-0000-000019A10000}"/>
    <cellStyle name="Normal 2 4 3 3 21" xfId="39857" xr:uid="{00000000-0005-0000-0000-00001AA10000}"/>
    <cellStyle name="Normal 2 4 3 3 21 2" xfId="39858" xr:uid="{00000000-0005-0000-0000-00001BA10000}"/>
    <cellStyle name="Normal 2 4 3 3 22" xfId="39859" xr:uid="{00000000-0005-0000-0000-00001CA10000}"/>
    <cellStyle name="Normal 2 4 3 3 22 2" xfId="39860" xr:uid="{00000000-0005-0000-0000-00001DA10000}"/>
    <cellStyle name="Normal 2 4 3 3 23" xfId="39861" xr:uid="{00000000-0005-0000-0000-00001EA10000}"/>
    <cellStyle name="Normal 2 4 3 3 23 2" xfId="39862" xr:uid="{00000000-0005-0000-0000-00001FA10000}"/>
    <cellStyle name="Normal 2 4 3 3 24" xfId="39863" xr:uid="{00000000-0005-0000-0000-000020A10000}"/>
    <cellStyle name="Normal 2 4 3 3 24 2" xfId="39864" xr:uid="{00000000-0005-0000-0000-000021A10000}"/>
    <cellStyle name="Normal 2 4 3 3 25" xfId="39865" xr:uid="{00000000-0005-0000-0000-000022A10000}"/>
    <cellStyle name="Normal 2 4 3 3 25 2" xfId="39866" xr:uid="{00000000-0005-0000-0000-000023A10000}"/>
    <cellStyle name="Normal 2 4 3 3 26" xfId="39867" xr:uid="{00000000-0005-0000-0000-000024A10000}"/>
    <cellStyle name="Normal 2 4 3 3 26 2" xfId="39868" xr:uid="{00000000-0005-0000-0000-000025A10000}"/>
    <cellStyle name="Normal 2 4 3 3 27" xfId="39869" xr:uid="{00000000-0005-0000-0000-000026A10000}"/>
    <cellStyle name="Normal 2 4 3 3 3" xfId="39870" xr:uid="{00000000-0005-0000-0000-000027A10000}"/>
    <cellStyle name="Normal 2 4 3 3 3 10" xfId="39871" xr:uid="{00000000-0005-0000-0000-000028A10000}"/>
    <cellStyle name="Normal 2 4 3 3 3 10 2" xfId="39872" xr:uid="{00000000-0005-0000-0000-000029A10000}"/>
    <cellStyle name="Normal 2 4 3 3 3 11" xfId="39873" xr:uid="{00000000-0005-0000-0000-00002AA10000}"/>
    <cellStyle name="Normal 2 4 3 3 3 11 2" xfId="39874" xr:uid="{00000000-0005-0000-0000-00002BA10000}"/>
    <cellStyle name="Normal 2 4 3 3 3 12" xfId="39875" xr:uid="{00000000-0005-0000-0000-00002CA10000}"/>
    <cellStyle name="Normal 2 4 3 3 3 12 2" xfId="39876" xr:uid="{00000000-0005-0000-0000-00002DA10000}"/>
    <cellStyle name="Normal 2 4 3 3 3 13" xfId="39877" xr:uid="{00000000-0005-0000-0000-00002EA10000}"/>
    <cellStyle name="Normal 2 4 3 3 3 13 2" xfId="39878" xr:uid="{00000000-0005-0000-0000-00002FA10000}"/>
    <cellStyle name="Normal 2 4 3 3 3 14" xfId="39879" xr:uid="{00000000-0005-0000-0000-000030A10000}"/>
    <cellStyle name="Normal 2 4 3 3 3 14 2" xfId="39880" xr:uid="{00000000-0005-0000-0000-000031A10000}"/>
    <cellStyle name="Normal 2 4 3 3 3 15" xfId="39881" xr:uid="{00000000-0005-0000-0000-000032A10000}"/>
    <cellStyle name="Normal 2 4 3 3 3 15 2" xfId="39882" xr:uid="{00000000-0005-0000-0000-000033A10000}"/>
    <cellStyle name="Normal 2 4 3 3 3 16" xfId="39883" xr:uid="{00000000-0005-0000-0000-000034A10000}"/>
    <cellStyle name="Normal 2 4 3 3 3 16 2" xfId="39884" xr:uid="{00000000-0005-0000-0000-000035A10000}"/>
    <cellStyle name="Normal 2 4 3 3 3 17" xfId="39885" xr:uid="{00000000-0005-0000-0000-000036A10000}"/>
    <cellStyle name="Normal 2 4 3 3 3 17 2" xfId="39886" xr:uid="{00000000-0005-0000-0000-000037A10000}"/>
    <cellStyle name="Normal 2 4 3 3 3 18" xfId="39887" xr:uid="{00000000-0005-0000-0000-000038A10000}"/>
    <cellStyle name="Normal 2 4 3 3 3 18 2" xfId="39888" xr:uid="{00000000-0005-0000-0000-000039A10000}"/>
    <cellStyle name="Normal 2 4 3 3 3 19" xfId="39889" xr:uid="{00000000-0005-0000-0000-00003AA10000}"/>
    <cellStyle name="Normal 2 4 3 3 3 19 2" xfId="39890" xr:uid="{00000000-0005-0000-0000-00003BA10000}"/>
    <cellStyle name="Normal 2 4 3 3 3 2" xfId="39891" xr:uid="{00000000-0005-0000-0000-00003CA10000}"/>
    <cellStyle name="Normal 2 4 3 3 3 2 10" xfId="39892" xr:uid="{00000000-0005-0000-0000-00003DA10000}"/>
    <cellStyle name="Normal 2 4 3 3 3 2 10 2" xfId="39893" xr:uid="{00000000-0005-0000-0000-00003EA10000}"/>
    <cellStyle name="Normal 2 4 3 3 3 2 11" xfId="39894" xr:uid="{00000000-0005-0000-0000-00003FA10000}"/>
    <cellStyle name="Normal 2 4 3 3 3 2 11 2" xfId="39895" xr:uid="{00000000-0005-0000-0000-000040A10000}"/>
    <cellStyle name="Normal 2 4 3 3 3 2 12" xfId="39896" xr:uid="{00000000-0005-0000-0000-000041A10000}"/>
    <cellStyle name="Normal 2 4 3 3 3 2 12 2" xfId="39897" xr:uid="{00000000-0005-0000-0000-000042A10000}"/>
    <cellStyle name="Normal 2 4 3 3 3 2 13" xfId="39898" xr:uid="{00000000-0005-0000-0000-000043A10000}"/>
    <cellStyle name="Normal 2 4 3 3 3 2 13 2" xfId="39899" xr:uid="{00000000-0005-0000-0000-000044A10000}"/>
    <cellStyle name="Normal 2 4 3 3 3 2 14" xfId="39900" xr:uid="{00000000-0005-0000-0000-000045A10000}"/>
    <cellStyle name="Normal 2 4 3 3 3 2 14 2" xfId="39901" xr:uid="{00000000-0005-0000-0000-000046A10000}"/>
    <cellStyle name="Normal 2 4 3 3 3 2 15" xfId="39902" xr:uid="{00000000-0005-0000-0000-000047A10000}"/>
    <cellStyle name="Normal 2 4 3 3 3 2 15 2" xfId="39903" xr:uid="{00000000-0005-0000-0000-000048A10000}"/>
    <cellStyle name="Normal 2 4 3 3 3 2 16" xfId="39904" xr:uid="{00000000-0005-0000-0000-000049A10000}"/>
    <cellStyle name="Normal 2 4 3 3 3 2 16 2" xfId="39905" xr:uid="{00000000-0005-0000-0000-00004AA10000}"/>
    <cellStyle name="Normal 2 4 3 3 3 2 17" xfId="39906" xr:uid="{00000000-0005-0000-0000-00004BA10000}"/>
    <cellStyle name="Normal 2 4 3 3 3 2 17 2" xfId="39907" xr:uid="{00000000-0005-0000-0000-00004CA10000}"/>
    <cellStyle name="Normal 2 4 3 3 3 2 18" xfId="39908" xr:uid="{00000000-0005-0000-0000-00004DA10000}"/>
    <cellStyle name="Normal 2 4 3 3 3 2 18 2" xfId="39909" xr:uid="{00000000-0005-0000-0000-00004EA10000}"/>
    <cellStyle name="Normal 2 4 3 3 3 2 19" xfId="39910" xr:uid="{00000000-0005-0000-0000-00004FA10000}"/>
    <cellStyle name="Normal 2 4 3 3 3 2 19 2" xfId="39911" xr:uid="{00000000-0005-0000-0000-000050A10000}"/>
    <cellStyle name="Normal 2 4 3 3 3 2 2" xfId="39912" xr:uid="{00000000-0005-0000-0000-000051A10000}"/>
    <cellStyle name="Normal 2 4 3 3 3 2 2 2" xfId="39913" xr:uid="{00000000-0005-0000-0000-000052A10000}"/>
    <cellStyle name="Normal 2 4 3 3 3 2 20" xfId="39914" xr:uid="{00000000-0005-0000-0000-000053A10000}"/>
    <cellStyle name="Normal 2 4 3 3 3 2 20 2" xfId="39915" xr:uid="{00000000-0005-0000-0000-000054A10000}"/>
    <cellStyle name="Normal 2 4 3 3 3 2 21" xfId="39916" xr:uid="{00000000-0005-0000-0000-000055A10000}"/>
    <cellStyle name="Normal 2 4 3 3 3 2 21 2" xfId="39917" xr:uid="{00000000-0005-0000-0000-000056A10000}"/>
    <cellStyle name="Normal 2 4 3 3 3 2 22" xfId="39918" xr:uid="{00000000-0005-0000-0000-000057A10000}"/>
    <cellStyle name="Normal 2 4 3 3 3 2 3" xfId="39919" xr:uid="{00000000-0005-0000-0000-000058A10000}"/>
    <cellStyle name="Normal 2 4 3 3 3 2 3 2" xfId="39920" xr:uid="{00000000-0005-0000-0000-000059A10000}"/>
    <cellStyle name="Normal 2 4 3 3 3 2 4" xfId="39921" xr:uid="{00000000-0005-0000-0000-00005AA10000}"/>
    <cellStyle name="Normal 2 4 3 3 3 2 4 2" xfId="39922" xr:uid="{00000000-0005-0000-0000-00005BA10000}"/>
    <cellStyle name="Normal 2 4 3 3 3 2 5" xfId="39923" xr:uid="{00000000-0005-0000-0000-00005CA10000}"/>
    <cellStyle name="Normal 2 4 3 3 3 2 5 2" xfId="39924" xr:uid="{00000000-0005-0000-0000-00005DA10000}"/>
    <cellStyle name="Normal 2 4 3 3 3 2 6" xfId="39925" xr:uid="{00000000-0005-0000-0000-00005EA10000}"/>
    <cellStyle name="Normal 2 4 3 3 3 2 6 2" xfId="39926" xr:uid="{00000000-0005-0000-0000-00005FA10000}"/>
    <cellStyle name="Normal 2 4 3 3 3 2 7" xfId="39927" xr:uid="{00000000-0005-0000-0000-000060A10000}"/>
    <cellStyle name="Normal 2 4 3 3 3 2 7 2" xfId="39928" xr:uid="{00000000-0005-0000-0000-000061A10000}"/>
    <cellStyle name="Normal 2 4 3 3 3 2 8" xfId="39929" xr:uid="{00000000-0005-0000-0000-000062A10000}"/>
    <cellStyle name="Normal 2 4 3 3 3 2 8 2" xfId="39930" xr:uid="{00000000-0005-0000-0000-000063A10000}"/>
    <cellStyle name="Normal 2 4 3 3 3 2 9" xfId="39931" xr:uid="{00000000-0005-0000-0000-000064A10000}"/>
    <cellStyle name="Normal 2 4 3 3 3 2 9 2" xfId="39932" xr:uid="{00000000-0005-0000-0000-000065A10000}"/>
    <cellStyle name="Normal 2 4 3 3 3 20" xfId="39933" xr:uid="{00000000-0005-0000-0000-000066A10000}"/>
    <cellStyle name="Normal 2 4 3 3 3 20 2" xfId="39934" xr:uid="{00000000-0005-0000-0000-000067A10000}"/>
    <cellStyle name="Normal 2 4 3 3 3 21" xfId="39935" xr:uid="{00000000-0005-0000-0000-000068A10000}"/>
    <cellStyle name="Normal 2 4 3 3 3 21 2" xfId="39936" xr:uid="{00000000-0005-0000-0000-000069A10000}"/>
    <cellStyle name="Normal 2 4 3 3 3 22" xfId="39937" xr:uid="{00000000-0005-0000-0000-00006AA10000}"/>
    <cellStyle name="Normal 2 4 3 3 3 22 2" xfId="39938" xr:uid="{00000000-0005-0000-0000-00006BA10000}"/>
    <cellStyle name="Normal 2 4 3 3 3 23" xfId="39939" xr:uid="{00000000-0005-0000-0000-00006CA10000}"/>
    <cellStyle name="Normal 2 4 3 3 3 23 2" xfId="39940" xr:uid="{00000000-0005-0000-0000-00006DA10000}"/>
    <cellStyle name="Normal 2 4 3 3 3 24" xfId="39941" xr:uid="{00000000-0005-0000-0000-00006EA10000}"/>
    <cellStyle name="Normal 2 4 3 3 3 3" xfId="39942" xr:uid="{00000000-0005-0000-0000-00006FA10000}"/>
    <cellStyle name="Normal 2 4 3 3 3 3 10" xfId="39943" xr:uid="{00000000-0005-0000-0000-000070A10000}"/>
    <cellStyle name="Normal 2 4 3 3 3 3 10 2" xfId="39944" xr:uid="{00000000-0005-0000-0000-000071A10000}"/>
    <cellStyle name="Normal 2 4 3 3 3 3 11" xfId="39945" xr:uid="{00000000-0005-0000-0000-000072A10000}"/>
    <cellStyle name="Normal 2 4 3 3 3 3 11 2" xfId="39946" xr:uid="{00000000-0005-0000-0000-000073A10000}"/>
    <cellStyle name="Normal 2 4 3 3 3 3 12" xfId="39947" xr:uid="{00000000-0005-0000-0000-000074A10000}"/>
    <cellStyle name="Normal 2 4 3 3 3 3 12 2" xfId="39948" xr:uid="{00000000-0005-0000-0000-000075A10000}"/>
    <cellStyle name="Normal 2 4 3 3 3 3 13" xfId="39949" xr:uid="{00000000-0005-0000-0000-000076A10000}"/>
    <cellStyle name="Normal 2 4 3 3 3 3 13 2" xfId="39950" xr:uid="{00000000-0005-0000-0000-000077A10000}"/>
    <cellStyle name="Normal 2 4 3 3 3 3 14" xfId="39951" xr:uid="{00000000-0005-0000-0000-000078A10000}"/>
    <cellStyle name="Normal 2 4 3 3 3 3 14 2" xfId="39952" xr:uid="{00000000-0005-0000-0000-000079A10000}"/>
    <cellStyle name="Normal 2 4 3 3 3 3 15" xfId="39953" xr:uid="{00000000-0005-0000-0000-00007AA10000}"/>
    <cellStyle name="Normal 2 4 3 3 3 3 15 2" xfId="39954" xr:uid="{00000000-0005-0000-0000-00007BA10000}"/>
    <cellStyle name="Normal 2 4 3 3 3 3 16" xfId="39955" xr:uid="{00000000-0005-0000-0000-00007CA10000}"/>
    <cellStyle name="Normal 2 4 3 3 3 3 16 2" xfId="39956" xr:uid="{00000000-0005-0000-0000-00007DA10000}"/>
    <cellStyle name="Normal 2 4 3 3 3 3 17" xfId="39957" xr:uid="{00000000-0005-0000-0000-00007EA10000}"/>
    <cellStyle name="Normal 2 4 3 3 3 3 17 2" xfId="39958" xr:uid="{00000000-0005-0000-0000-00007FA10000}"/>
    <cellStyle name="Normal 2 4 3 3 3 3 18" xfId="39959" xr:uid="{00000000-0005-0000-0000-000080A10000}"/>
    <cellStyle name="Normal 2 4 3 3 3 3 18 2" xfId="39960" xr:uid="{00000000-0005-0000-0000-000081A10000}"/>
    <cellStyle name="Normal 2 4 3 3 3 3 19" xfId="39961" xr:uid="{00000000-0005-0000-0000-000082A10000}"/>
    <cellStyle name="Normal 2 4 3 3 3 3 19 2" xfId="39962" xr:uid="{00000000-0005-0000-0000-000083A10000}"/>
    <cellStyle name="Normal 2 4 3 3 3 3 2" xfId="39963" xr:uid="{00000000-0005-0000-0000-000084A10000}"/>
    <cellStyle name="Normal 2 4 3 3 3 3 2 2" xfId="39964" xr:uid="{00000000-0005-0000-0000-000085A10000}"/>
    <cellStyle name="Normal 2 4 3 3 3 3 20" xfId="39965" xr:uid="{00000000-0005-0000-0000-000086A10000}"/>
    <cellStyle name="Normal 2 4 3 3 3 3 20 2" xfId="39966" xr:uid="{00000000-0005-0000-0000-000087A10000}"/>
    <cellStyle name="Normal 2 4 3 3 3 3 21" xfId="39967" xr:uid="{00000000-0005-0000-0000-000088A10000}"/>
    <cellStyle name="Normal 2 4 3 3 3 3 21 2" xfId="39968" xr:uid="{00000000-0005-0000-0000-000089A10000}"/>
    <cellStyle name="Normal 2 4 3 3 3 3 22" xfId="39969" xr:uid="{00000000-0005-0000-0000-00008AA10000}"/>
    <cellStyle name="Normal 2 4 3 3 3 3 3" xfId="39970" xr:uid="{00000000-0005-0000-0000-00008BA10000}"/>
    <cellStyle name="Normal 2 4 3 3 3 3 3 2" xfId="39971" xr:uid="{00000000-0005-0000-0000-00008CA10000}"/>
    <cellStyle name="Normal 2 4 3 3 3 3 4" xfId="39972" xr:uid="{00000000-0005-0000-0000-00008DA10000}"/>
    <cellStyle name="Normal 2 4 3 3 3 3 4 2" xfId="39973" xr:uid="{00000000-0005-0000-0000-00008EA10000}"/>
    <cellStyle name="Normal 2 4 3 3 3 3 5" xfId="39974" xr:uid="{00000000-0005-0000-0000-00008FA10000}"/>
    <cellStyle name="Normal 2 4 3 3 3 3 5 2" xfId="39975" xr:uid="{00000000-0005-0000-0000-000090A10000}"/>
    <cellStyle name="Normal 2 4 3 3 3 3 6" xfId="39976" xr:uid="{00000000-0005-0000-0000-000091A10000}"/>
    <cellStyle name="Normal 2 4 3 3 3 3 6 2" xfId="39977" xr:uid="{00000000-0005-0000-0000-000092A10000}"/>
    <cellStyle name="Normal 2 4 3 3 3 3 7" xfId="39978" xr:uid="{00000000-0005-0000-0000-000093A10000}"/>
    <cellStyle name="Normal 2 4 3 3 3 3 7 2" xfId="39979" xr:uid="{00000000-0005-0000-0000-000094A10000}"/>
    <cellStyle name="Normal 2 4 3 3 3 3 8" xfId="39980" xr:uid="{00000000-0005-0000-0000-000095A10000}"/>
    <cellStyle name="Normal 2 4 3 3 3 3 8 2" xfId="39981" xr:uid="{00000000-0005-0000-0000-000096A10000}"/>
    <cellStyle name="Normal 2 4 3 3 3 3 9" xfId="39982" xr:uid="{00000000-0005-0000-0000-000097A10000}"/>
    <cellStyle name="Normal 2 4 3 3 3 3 9 2" xfId="39983" xr:uid="{00000000-0005-0000-0000-000098A10000}"/>
    <cellStyle name="Normal 2 4 3 3 3 4" xfId="39984" xr:uid="{00000000-0005-0000-0000-000099A10000}"/>
    <cellStyle name="Normal 2 4 3 3 3 4 2" xfId="39985" xr:uid="{00000000-0005-0000-0000-00009AA10000}"/>
    <cellStyle name="Normal 2 4 3 3 3 5" xfId="39986" xr:uid="{00000000-0005-0000-0000-00009BA10000}"/>
    <cellStyle name="Normal 2 4 3 3 3 5 2" xfId="39987" xr:uid="{00000000-0005-0000-0000-00009CA10000}"/>
    <cellStyle name="Normal 2 4 3 3 3 6" xfId="39988" xr:uid="{00000000-0005-0000-0000-00009DA10000}"/>
    <cellStyle name="Normal 2 4 3 3 3 6 2" xfId="39989" xr:uid="{00000000-0005-0000-0000-00009EA10000}"/>
    <cellStyle name="Normal 2 4 3 3 3 7" xfId="39990" xr:uid="{00000000-0005-0000-0000-00009FA10000}"/>
    <cellStyle name="Normal 2 4 3 3 3 7 2" xfId="39991" xr:uid="{00000000-0005-0000-0000-0000A0A10000}"/>
    <cellStyle name="Normal 2 4 3 3 3 8" xfId="39992" xr:uid="{00000000-0005-0000-0000-0000A1A10000}"/>
    <cellStyle name="Normal 2 4 3 3 3 8 2" xfId="39993" xr:uid="{00000000-0005-0000-0000-0000A2A10000}"/>
    <cellStyle name="Normal 2 4 3 3 3 9" xfId="39994" xr:uid="{00000000-0005-0000-0000-0000A3A10000}"/>
    <cellStyle name="Normal 2 4 3 3 3 9 2" xfId="39995" xr:uid="{00000000-0005-0000-0000-0000A4A10000}"/>
    <cellStyle name="Normal 2 4 3 3 4" xfId="39996" xr:uid="{00000000-0005-0000-0000-0000A5A10000}"/>
    <cellStyle name="Normal 2 4 3 3 4 10" xfId="39997" xr:uid="{00000000-0005-0000-0000-0000A6A10000}"/>
    <cellStyle name="Normal 2 4 3 3 4 10 2" xfId="39998" xr:uid="{00000000-0005-0000-0000-0000A7A10000}"/>
    <cellStyle name="Normal 2 4 3 3 4 11" xfId="39999" xr:uid="{00000000-0005-0000-0000-0000A8A10000}"/>
    <cellStyle name="Normal 2 4 3 3 4 11 2" xfId="40000" xr:uid="{00000000-0005-0000-0000-0000A9A10000}"/>
    <cellStyle name="Normal 2 4 3 3 4 12" xfId="40001" xr:uid="{00000000-0005-0000-0000-0000AAA10000}"/>
    <cellStyle name="Normal 2 4 3 3 4 12 2" xfId="40002" xr:uid="{00000000-0005-0000-0000-0000ABA10000}"/>
    <cellStyle name="Normal 2 4 3 3 4 13" xfId="40003" xr:uid="{00000000-0005-0000-0000-0000ACA10000}"/>
    <cellStyle name="Normal 2 4 3 3 4 13 2" xfId="40004" xr:uid="{00000000-0005-0000-0000-0000ADA10000}"/>
    <cellStyle name="Normal 2 4 3 3 4 14" xfId="40005" xr:uid="{00000000-0005-0000-0000-0000AEA10000}"/>
    <cellStyle name="Normal 2 4 3 3 4 14 2" xfId="40006" xr:uid="{00000000-0005-0000-0000-0000AFA10000}"/>
    <cellStyle name="Normal 2 4 3 3 4 15" xfId="40007" xr:uid="{00000000-0005-0000-0000-0000B0A10000}"/>
    <cellStyle name="Normal 2 4 3 3 4 15 2" xfId="40008" xr:uid="{00000000-0005-0000-0000-0000B1A10000}"/>
    <cellStyle name="Normal 2 4 3 3 4 16" xfId="40009" xr:uid="{00000000-0005-0000-0000-0000B2A10000}"/>
    <cellStyle name="Normal 2 4 3 3 4 16 2" xfId="40010" xr:uid="{00000000-0005-0000-0000-0000B3A10000}"/>
    <cellStyle name="Normal 2 4 3 3 4 17" xfId="40011" xr:uid="{00000000-0005-0000-0000-0000B4A10000}"/>
    <cellStyle name="Normal 2 4 3 3 4 17 2" xfId="40012" xr:uid="{00000000-0005-0000-0000-0000B5A10000}"/>
    <cellStyle name="Normal 2 4 3 3 4 18" xfId="40013" xr:uid="{00000000-0005-0000-0000-0000B6A10000}"/>
    <cellStyle name="Normal 2 4 3 3 4 18 2" xfId="40014" xr:uid="{00000000-0005-0000-0000-0000B7A10000}"/>
    <cellStyle name="Normal 2 4 3 3 4 19" xfId="40015" xr:uid="{00000000-0005-0000-0000-0000B8A10000}"/>
    <cellStyle name="Normal 2 4 3 3 4 19 2" xfId="40016" xr:uid="{00000000-0005-0000-0000-0000B9A10000}"/>
    <cellStyle name="Normal 2 4 3 3 4 2" xfId="40017" xr:uid="{00000000-0005-0000-0000-0000BAA10000}"/>
    <cellStyle name="Normal 2 4 3 3 4 2 10" xfId="40018" xr:uid="{00000000-0005-0000-0000-0000BBA10000}"/>
    <cellStyle name="Normal 2 4 3 3 4 2 10 2" xfId="40019" xr:uid="{00000000-0005-0000-0000-0000BCA10000}"/>
    <cellStyle name="Normal 2 4 3 3 4 2 11" xfId="40020" xr:uid="{00000000-0005-0000-0000-0000BDA10000}"/>
    <cellStyle name="Normal 2 4 3 3 4 2 11 2" xfId="40021" xr:uid="{00000000-0005-0000-0000-0000BEA10000}"/>
    <cellStyle name="Normal 2 4 3 3 4 2 12" xfId="40022" xr:uid="{00000000-0005-0000-0000-0000BFA10000}"/>
    <cellStyle name="Normal 2 4 3 3 4 2 12 2" xfId="40023" xr:uid="{00000000-0005-0000-0000-0000C0A10000}"/>
    <cellStyle name="Normal 2 4 3 3 4 2 13" xfId="40024" xr:uid="{00000000-0005-0000-0000-0000C1A10000}"/>
    <cellStyle name="Normal 2 4 3 3 4 2 13 2" xfId="40025" xr:uid="{00000000-0005-0000-0000-0000C2A10000}"/>
    <cellStyle name="Normal 2 4 3 3 4 2 14" xfId="40026" xr:uid="{00000000-0005-0000-0000-0000C3A10000}"/>
    <cellStyle name="Normal 2 4 3 3 4 2 14 2" xfId="40027" xr:uid="{00000000-0005-0000-0000-0000C4A10000}"/>
    <cellStyle name="Normal 2 4 3 3 4 2 15" xfId="40028" xr:uid="{00000000-0005-0000-0000-0000C5A10000}"/>
    <cellStyle name="Normal 2 4 3 3 4 2 15 2" xfId="40029" xr:uid="{00000000-0005-0000-0000-0000C6A10000}"/>
    <cellStyle name="Normal 2 4 3 3 4 2 16" xfId="40030" xr:uid="{00000000-0005-0000-0000-0000C7A10000}"/>
    <cellStyle name="Normal 2 4 3 3 4 2 16 2" xfId="40031" xr:uid="{00000000-0005-0000-0000-0000C8A10000}"/>
    <cellStyle name="Normal 2 4 3 3 4 2 17" xfId="40032" xr:uid="{00000000-0005-0000-0000-0000C9A10000}"/>
    <cellStyle name="Normal 2 4 3 3 4 2 17 2" xfId="40033" xr:uid="{00000000-0005-0000-0000-0000CAA10000}"/>
    <cellStyle name="Normal 2 4 3 3 4 2 18" xfId="40034" xr:uid="{00000000-0005-0000-0000-0000CBA10000}"/>
    <cellStyle name="Normal 2 4 3 3 4 2 18 2" xfId="40035" xr:uid="{00000000-0005-0000-0000-0000CCA10000}"/>
    <cellStyle name="Normal 2 4 3 3 4 2 19" xfId="40036" xr:uid="{00000000-0005-0000-0000-0000CDA10000}"/>
    <cellStyle name="Normal 2 4 3 3 4 2 19 2" xfId="40037" xr:uid="{00000000-0005-0000-0000-0000CEA10000}"/>
    <cellStyle name="Normal 2 4 3 3 4 2 2" xfId="40038" xr:uid="{00000000-0005-0000-0000-0000CFA10000}"/>
    <cellStyle name="Normal 2 4 3 3 4 2 2 2" xfId="40039" xr:uid="{00000000-0005-0000-0000-0000D0A10000}"/>
    <cellStyle name="Normal 2 4 3 3 4 2 20" xfId="40040" xr:uid="{00000000-0005-0000-0000-0000D1A10000}"/>
    <cellStyle name="Normal 2 4 3 3 4 2 20 2" xfId="40041" xr:uid="{00000000-0005-0000-0000-0000D2A10000}"/>
    <cellStyle name="Normal 2 4 3 3 4 2 21" xfId="40042" xr:uid="{00000000-0005-0000-0000-0000D3A10000}"/>
    <cellStyle name="Normal 2 4 3 3 4 2 21 2" xfId="40043" xr:uid="{00000000-0005-0000-0000-0000D4A10000}"/>
    <cellStyle name="Normal 2 4 3 3 4 2 22" xfId="40044" xr:uid="{00000000-0005-0000-0000-0000D5A10000}"/>
    <cellStyle name="Normal 2 4 3 3 4 2 3" xfId="40045" xr:uid="{00000000-0005-0000-0000-0000D6A10000}"/>
    <cellStyle name="Normal 2 4 3 3 4 2 3 2" xfId="40046" xr:uid="{00000000-0005-0000-0000-0000D7A10000}"/>
    <cellStyle name="Normal 2 4 3 3 4 2 4" xfId="40047" xr:uid="{00000000-0005-0000-0000-0000D8A10000}"/>
    <cellStyle name="Normal 2 4 3 3 4 2 4 2" xfId="40048" xr:uid="{00000000-0005-0000-0000-0000D9A10000}"/>
    <cellStyle name="Normal 2 4 3 3 4 2 5" xfId="40049" xr:uid="{00000000-0005-0000-0000-0000DAA10000}"/>
    <cellStyle name="Normal 2 4 3 3 4 2 5 2" xfId="40050" xr:uid="{00000000-0005-0000-0000-0000DBA10000}"/>
    <cellStyle name="Normal 2 4 3 3 4 2 6" xfId="40051" xr:uid="{00000000-0005-0000-0000-0000DCA10000}"/>
    <cellStyle name="Normal 2 4 3 3 4 2 6 2" xfId="40052" xr:uid="{00000000-0005-0000-0000-0000DDA10000}"/>
    <cellStyle name="Normal 2 4 3 3 4 2 7" xfId="40053" xr:uid="{00000000-0005-0000-0000-0000DEA10000}"/>
    <cellStyle name="Normal 2 4 3 3 4 2 7 2" xfId="40054" xr:uid="{00000000-0005-0000-0000-0000DFA10000}"/>
    <cellStyle name="Normal 2 4 3 3 4 2 8" xfId="40055" xr:uid="{00000000-0005-0000-0000-0000E0A10000}"/>
    <cellStyle name="Normal 2 4 3 3 4 2 8 2" xfId="40056" xr:uid="{00000000-0005-0000-0000-0000E1A10000}"/>
    <cellStyle name="Normal 2 4 3 3 4 2 9" xfId="40057" xr:uid="{00000000-0005-0000-0000-0000E2A10000}"/>
    <cellStyle name="Normal 2 4 3 3 4 2 9 2" xfId="40058" xr:uid="{00000000-0005-0000-0000-0000E3A10000}"/>
    <cellStyle name="Normal 2 4 3 3 4 20" xfId="40059" xr:uid="{00000000-0005-0000-0000-0000E4A10000}"/>
    <cellStyle name="Normal 2 4 3 3 4 20 2" xfId="40060" xr:uid="{00000000-0005-0000-0000-0000E5A10000}"/>
    <cellStyle name="Normal 2 4 3 3 4 21" xfId="40061" xr:uid="{00000000-0005-0000-0000-0000E6A10000}"/>
    <cellStyle name="Normal 2 4 3 3 4 21 2" xfId="40062" xr:uid="{00000000-0005-0000-0000-0000E7A10000}"/>
    <cellStyle name="Normal 2 4 3 3 4 22" xfId="40063" xr:uid="{00000000-0005-0000-0000-0000E8A10000}"/>
    <cellStyle name="Normal 2 4 3 3 4 22 2" xfId="40064" xr:uid="{00000000-0005-0000-0000-0000E9A10000}"/>
    <cellStyle name="Normal 2 4 3 3 4 23" xfId="40065" xr:uid="{00000000-0005-0000-0000-0000EAA10000}"/>
    <cellStyle name="Normal 2 4 3 3 4 23 2" xfId="40066" xr:uid="{00000000-0005-0000-0000-0000EBA10000}"/>
    <cellStyle name="Normal 2 4 3 3 4 24" xfId="40067" xr:uid="{00000000-0005-0000-0000-0000ECA10000}"/>
    <cellStyle name="Normal 2 4 3 3 4 3" xfId="40068" xr:uid="{00000000-0005-0000-0000-0000EDA10000}"/>
    <cellStyle name="Normal 2 4 3 3 4 3 10" xfId="40069" xr:uid="{00000000-0005-0000-0000-0000EEA10000}"/>
    <cellStyle name="Normal 2 4 3 3 4 3 10 2" xfId="40070" xr:uid="{00000000-0005-0000-0000-0000EFA10000}"/>
    <cellStyle name="Normal 2 4 3 3 4 3 11" xfId="40071" xr:uid="{00000000-0005-0000-0000-0000F0A10000}"/>
    <cellStyle name="Normal 2 4 3 3 4 3 11 2" xfId="40072" xr:uid="{00000000-0005-0000-0000-0000F1A10000}"/>
    <cellStyle name="Normal 2 4 3 3 4 3 12" xfId="40073" xr:uid="{00000000-0005-0000-0000-0000F2A10000}"/>
    <cellStyle name="Normal 2 4 3 3 4 3 12 2" xfId="40074" xr:uid="{00000000-0005-0000-0000-0000F3A10000}"/>
    <cellStyle name="Normal 2 4 3 3 4 3 13" xfId="40075" xr:uid="{00000000-0005-0000-0000-0000F4A10000}"/>
    <cellStyle name="Normal 2 4 3 3 4 3 13 2" xfId="40076" xr:uid="{00000000-0005-0000-0000-0000F5A10000}"/>
    <cellStyle name="Normal 2 4 3 3 4 3 14" xfId="40077" xr:uid="{00000000-0005-0000-0000-0000F6A10000}"/>
    <cellStyle name="Normal 2 4 3 3 4 3 14 2" xfId="40078" xr:uid="{00000000-0005-0000-0000-0000F7A10000}"/>
    <cellStyle name="Normal 2 4 3 3 4 3 15" xfId="40079" xr:uid="{00000000-0005-0000-0000-0000F8A10000}"/>
    <cellStyle name="Normal 2 4 3 3 4 3 15 2" xfId="40080" xr:uid="{00000000-0005-0000-0000-0000F9A10000}"/>
    <cellStyle name="Normal 2 4 3 3 4 3 16" xfId="40081" xr:uid="{00000000-0005-0000-0000-0000FAA10000}"/>
    <cellStyle name="Normal 2 4 3 3 4 3 16 2" xfId="40082" xr:uid="{00000000-0005-0000-0000-0000FBA10000}"/>
    <cellStyle name="Normal 2 4 3 3 4 3 17" xfId="40083" xr:uid="{00000000-0005-0000-0000-0000FCA10000}"/>
    <cellStyle name="Normal 2 4 3 3 4 3 17 2" xfId="40084" xr:uid="{00000000-0005-0000-0000-0000FDA10000}"/>
    <cellStyle name="Normal 2 4 3 3 4 3 18" xfId="40085" xr:uid="{00000000-0005-0000-0000-0000FEA10000}"/>
    <cellStyle name="Normal 2 4 3 3 4 3 18 2" xfId="40086" xr:uid="{00000000-0005-0000-0000-0000FFA10000}"/>
    <cellStyle name="Normal 2 4 3 3 4 3 19" xfId="40087" xr:uid="{00000000-0005-0000-0000-000000A20000}"/>
    <cellStyle name="Normal 2 4 3 3 4 3 19 2" xfId="40088" xr:uid="{00000000-0005-0000-0000-000001A20000}"/>
    <cellStyle name="Normal 2 4 3 3 4 3 2" xfId="40089" xr:uid="{00000000-0005-0000-0000-000002A20000}"/>
    <cellStyle name="Normal 2 4 3 3 4 3 2 2" xfId="40090" xr:uid="{00000000-0005-0000-0000-000003A20000}"/>
    <cellStyle name="Normal 2 4 3 3 4 3 20" xfId="40091" xr:uid="{00000000-0005-0000-0000-000004A20000}"/>
    <cellStyle name="Normal 2 4 3 3 4 3 20 2" xfId="40092" xr:uid="{00000000-0005-0000-0000-000005A20000}"/>
    <cellStyle name="Normal 2 4 3 3 4 3 21" xfId="40093" xr:uid="{00000000-0005-0000-0000-000006A20000}"/>
    <cellStyle name="Normal 2 4 3 3 4 3 21 2" xfId="40094" xr:uid="{00000000-0005-0000-0000-000007A20000}"/>
    <cellStyle name="Normal 2 4 3 3 4 3 22" xfId="40095" xr:uid="{00000000-0005-0000-0000-000008A20000}"/>
    <cellStyle name="Normal 2 4 3 3 4 3 3" xfId="40096" xr:uid="{00000000-0005-0000-0000-000009A20000}"/>
    <cellStyle name="Normal 2 4 3 3 4 3 3 2" xfId="40097" xr:uid="{00000000-0005-0000-0000-00000AA20000}"/>
    <cellStyle name="Normal 2 4 3 3 4 3 4" xfId="40098" xr:uid="{00000000-0005-0000-0000-00000BA20000}"/>
    <cellStyle name="Normal 2 4 3 3 4 3 4 2" xfId="40099" xr:uid="{00000000-0005-0000-0000-00000CA20000}"/>
    <cellStyle name="Normal 2 4 3 3 4 3 5" xfId="40100" xr:uid="{00000000-0005-0000-0000-00000DA20000}"/>
    <cellStyle name="Normal 2 4 3 3 4 3 5 2" xfId="40101" xr:uid="{00000000-0005-0000-0000-00000EA20000}"/>
    <cellStyle name="Normal 2 4 3 3 4 3 6" xfId="40102" xr:uid="{00000000-0005-0000-0000-00000FA20000}"/>
    <cellStyle name="Normal 2 4 3 3 4 3 6 2" xfId="40103" xr:uid="{00000000-0005-0000-0000-000010A20000}"/>
    <cellStyle name="Normal 2 4 3 3 4 3 7" xfId="40104" xr:uid="{00000000-0005-0000-0000-000011A20000}"/>
    <cellStyle name="Normal 2 4 3 3 4 3 7 2" xfId="40105" xr:uid="{00000000-0005-0000-0000-000012A20000}"/>
    <cellStyle name="Normal 2 4 3 3 4 3 8" xfId="40106" xr:uid="{00000000-0005-0000-0000-000013A20000}"/>
    <cellStyle name="Normal 2 4 3 3 4 3 8 2" xfId="40107" xr:uid="{00000000-0005-0000-0000-000014A20000}"/>
    <cellStyle name="Normal 2 4 3 3 4 3 9" xfId="40108" xr:uid="{00000000-0005-0000-0000-000015A20000}"/>
    <cellStyle name="Normal 2 4 3 3 4 3 9 2" xfId="40109" xr:uid="{00000000-0005-0000-0000-000016A20000}"/>
    <cellStyle name="Normal 2 4 3 3 4 4" xfId="40110" xr:uid="{00000000-0005-0000-0000-000017A20000}"/>
    <cellStyle name="Normal 2 4 3 3 4 4 2" xfId="40111" xr:uid="{00000000-0005-0000-0000-000018A20000}"/>
    <cellStyle name="Normal 2 4 3 3 4 5" xfId="40112" xr:uid="{00000000-0005-0000-0000-000019A20000}"/>
    <cellStyle name="Normal 2 4 3 3 4 5 2" xfId="40113" xr:uid="{00000000-0005-0000-0000-00001AA20000}"/>
    <cellStyle name="Normal 2 4 3 3 4 6" xfId="40114" xr:uid="{00000000-0005-0000-0000-00001BA20000}"/>
    <cellStyle name="Normal 2 4 3 3 4 6 2" xfId="40115" xr:uid="{00000000-0005-0000-0000-00001CA20000}"/>
    <cellStyle name="Normal 2 4 3 3 4 7" xfId="40116" xr:uid="{00000000-0005-0000-0000-00001DA20000}"/>
    <cellStyle name="Normal 2 4 3 3 4 7 2" xfId="40117" xr:uid="{00000000-0005-0000-0000-00001EA20000}"/>
    <cellStyle name="Normal 2 4 3 3 4 8" xfId="40118" xr:uid="{00000000-0005-0000-0000-00001FA20000}"/>
    <cellStyle name="Normal 2 4 3 3 4 8 2" xfId="40119" xr:uid="{00000000-0005-0000-0000-000020A20000}"/>
    <cellStyle name="Normal 2 4 3 3 4 9" xfId="40120" xr:uid="{00000000-0005-0000-0000-000021A20000}"/>
    <cellStyle name="Normal 2 4 3 3 4 9 2" xfId="40121" xr:uid="{00000000-0005-0000-0000-000022A20000}"/>
    <cellStyle name="Normal 2 4 3 3 5" xfId="40122" xr:uid="{00000000-0005-0000-0000-000023A20000}"/>
    <cellStyle name="Normal 2 4 3 3 5 10" xfId="40123" xr:uid="{00000000-0005-0000-0000-000024A20000}"/>
    <cellStyle name="Normal 2 4 3 3 5 10 2" xfId="40124" xr:uid="{00000000-0005-0000-0000-000025A20000}"/>
    <cellStyle name="Normal 2 4 3 3 5 11" xfId="40125" xr:uid="{00000000-0005-0000-0000-000026A20000}"/>
    <cellStyle name="Normal 2 4 3 3 5 11 2" xfId="40126" xr:uid="{00000000-0005-0000-0000-000027A20000}"/>
    <cellStyle name="Normal 2 4 3 3 5 12" xfId="40127" xr:uid="{00000000-0005-0000-0000-000028A20000}"/>
    <cellStyle name="Normal 2 4 3 3 5 12 2" xfId="40128" xr:uid="{00000000-0005-0000-0000-000029A20000}"/>
    <cellStyle name="Normal 2 4 3 3 5 13" xfId="40129" xr:uid="{00000000-0005-0000-0000-00002AA20000}"/>
    <cellStyle name="Normal 2 4 3 3 5 13 2" xfId="40130" xr:uid="{00000000-0005-0000-0000-00002BA20000}"/>
    <cellStyle name="Normal 2 4 3 3 5 14" xfId="40131" xr:uid="{00000000-0005-0000-0000-00002CA20000}"/>
    <cellStyle name="Normal 2 4 3 3 5 14 2" xfId="40132" xr:uid="{00000000-0005-0000-0000-00002DA20000}"/>
    <cellStyle name="Normal 2 4 3 3 5 15" xfId="40133" xr:uid="{00000000-0005-0000-0000-00002EA20000}"/>
    <cellStyle name="Normal 2 4 3 3 5 15 2" xfId="40134" xr:uid="{00000000-0005-0000-0000-00002FA20000}"/>
    <cellStyle name="Normal 2 4 3 3 5 16" xfId="40135" xr:uid="{00000000-0005-0000-0000-000030A20000}"/>
    <cellStyle name="Normal 2 4 3 3 5 16 2" xfId="40136" xr:uid="{00000000-0005-0000-0000-000031A20000}"/>
    <cellStyle name="Normal 2 4 3 3 5 17" xfId="40137" xr:uid="{00000000-0005-0000-0000-000032A20000}"/>
    <cellStyle name="Normal 2 4 3 3 5 17 2" xfId="40138" xr:uid="{00000000-0005-0000-0000-000033A20000}"/>
    <cellStyle name="Normal 2 4 3 3 5 18" xfId="40139" xr:uid="{00000000-0005-0000-0000-000034A20000}"/>
    <cellStyle name="Normal 2 4 3 3 5 18 2" xfId="40140" xr:uid="{00000000-0005-0000-0000-000035A20000}"/>
    <cellStyle name="Normal 2 4 3 3 5 19" xfId="40141" xr:uid="{00000000-0005-0000-0000-000036A20000}"/>
    <cellStyle name="Normal 2 4 3 3 5 19 2" xfId="40142" xr:uid="{00000000-0005-0000-0000-000037A20000}"/>
    <cellStyle name="Normal 2 4 3 3 5 2" xfId="40143" xr:uid="{00000000-0005-0000-0000-000038A20000}"/>
    <cellStyle name="Normal 2 4 3 3 5 2 2" xfId="40144" xr:uid="{00000000-0005-0000-0000-000039A20000}"/>
    <cellStyle name="Normal 2 4 3 3 5 20" xfId="40145" xr:uid="{00000000-0005-0000-0000-00003AA20000}"/>
    <cellStyle name="Normal 2 4 3 3 5 20 2" xfId="40146" xr:uid="{00000000-0005-0000-0000-00003BA20000}"/>
    <cellStyle name="Normal 2 4 3 3 5 21" xfId="40147" xr:uid="{00000000-0005-0000-0000-00003CA20000}"/>
    <cellStyle name="Normal 2 4 3 3 5 21 2" xfId="40148" xr:uid="{00000000-0005-0000-0000-00003DA20000}"/>
    <cellStyle name="Normal 2 4 3 3 5 22" xfId="40149" xr:uid="{00000000-0005-0000-0000-00003EA20000}"/>
    <cellStyle name="Normal 2 4 3 3 5 3" xfId="40150" xr:uid="{00000000-0005-0000-0000-00003FA20000}"/>
    <cellStyle name="Normal 2 4 3 3 5 3 2" xfId="40151" xr:uid="{00000000-0005-0000-0000-000040A20000}"/>
    <cellStyle name="Normal 2 4 3 3 5 4" xfId="40152" xr:uid="{00000000-0005-0000-0000-000041A20000}"/>
    <cellStyle name="Normal 2 4 3 3 5 4 2" xfId="40153" xr:uid="{00000000-0005-0000-0000-000042A20000}"/>
    <cellStyle name="Normal 2 4 3 3 5 5" xfId="40154" xr:uid="{00000000-0005-0000-0000-000043A20000}"/>
    <cellStyle name="Normal 2 4 3 3 5 5 2" xfId="40155" xr:uid="{00000000-0005-0000-0000-000044A20000}"/>
    <cellStyle name="Normal 2 4 3 3 5 6" xfId="40156" xr:uid="{00000000-0005-0000-0000-000045A20000}"/>
    <cellStyle name="Normal 2 4 3 3 5 6 2" xfId="40157" xr:uid="{00000000-0005-0000-0000-000046A20000}"/>
    <cellStyle name="Normal 2 4 3 3 5 7" xfId="40158" xr:uid="{00000000-0005-0000-0000-000047A20000}"/>
    <cellStyle name="Normal 2 4 3 3 5 7 2" xfId="40159" xr:uid="{00000000-0005-0000-0000-000048A20000}"/>
    <cellStyle name="Normal 2 4 3 3 5 8" xfId="40160" xr:uid="{00000000-0005-0000-0000-000049A20000}"/>
    <cellStyle name="Normal 2 4 3 3 5 8 2" xfId="40161" xr:uid="{00000000-0005-0000-0000-00004AA20000}"/>
    <cellStyle name="Normal 2 4 3 3 5 9" xfId="40162" xr:uid="{00000000-0005-0000-0000-00004BA20000}"/>
    <cellStyle name="Normal 2 4 3 3 5 9 2" xfId="40163" xr:uid="{00000000-0005-0000-0000-00004CA20000}"/>
    <cellStyle name="Normal 2 4 3 3 6" xfId="40164" xr:uid="{00000000-0005-0000-0000-00004DA20000}"/>
    <cellStyle name="Normal 2 4 3 3 6 10" xfId="40165" xr:uid="{00000000-0005-0000-0000-00004EA20000}"/>
    <cellStyle name="Normal 2 4 3 3 6 10 2" xfId="40166" xr:uid="{00000000-0005-0000-0000-00004FA20000}"/>
    <cellStyle name="Normal 2 4 3 3 6 11" xfId="40167" xr:uid="{00000000-0005-0000-0000-000050A20000}"/>
    <cellStyle name="Normal 2 4 3 3 6 11 2" xfId="40168" xr:uid="{00000000-0005-0000-0000-000051A20000}"/>
    <cellStyle name="Normal 2 4 3 3 6 12" xfId="40169" xr:uid="{00000000-0005-0000-0000-000052A20000}"/>
    <cellStyle name="Normal 2 4 3 3 6 12 2" xfId="40170" xr:uid="{00000000-0005-0000-0000-000053A20000}"/>
    <cellStyle name="Normal 2 4 3 3 6 13" xfId="40171" xr:uid="{00000000-0005-0000-0000-000054A20000}"/>
    <cellStyle name="Normal 2 4 3 3 6 13 2" xfId="40172" xr:uid="{00000000-0005-0000-0000-000055A20000}"/>
    <cellStyle name="Normal 2 4 3 3 6 14" xfId="40173" xr:uid="{00000000-0005-0000-0000-000056A20000}"/>
    <cellStyle name="Normal 2 4 3 3 6 14 2" xfId="40174" xr:uid="{00000000-0005-0000-0000-000057A20000}"/>
    <cellStyle name="Normal 2 4 3 3 6 15" xfId="40175" xr:uid="{00000000-0005-0000-0000-000058A20000}"/>
    <cellStyle name="Normal 2 4 3 3 6 15 2" xfId="40176" xr:uid="{00000000-0005-0000-0000-000059A20000}"/>
    <cellStyle name="Normal 2 4 3 3 6 16" xfId="40177" xr:uid="{00000000-0005-0000-0000-00005AA20000}"/>
    <cellStyle name="Normal 2 4 3 3 6 16 2" xfId="40178" xr:uid="{00000000-0005-0000-0000-00005BA20000}"/>
    <cellStyle name="Normal 2 4 3 3 6 17" xfId="40179" xr:uid="{00000000-0005-0000-0000-00005CA20000}"/>
    <cellStyle name="Normal 2 4 3 3 6 17 2" xfId="40180" xr:uid="{00000000-0005-0000-0000-00005DA20000}"/>
    <cellStyle name="Normal 2 4 3 3 6 18" xfId="40181" xr:uid="{00000000-0005-0000-0000-00005EA20000}"/>
    <cellStyle name="Normal 2 4 3 3 6 18 2" xfId="40182" xr:uid="{00000000-0005-0000-0000-00005FA20000}"/>
    <cellStyle name="Normal 2 4 3 3 6 19" xfId="40183" xr:uid="{00000000-0005-0000-0000-000060A20000}"/>
    <cellStyle name="Normal 2 4 3 3 6 19 2" xfId="40184" xr:uid="{00000000-0005-0000-0000-000061A20000}"/>
    <cellStyle name="Normal 2 4 3 3 6 2" xfId="40185" xr:uid="{00000000-0005-0000-0000-000062A20000}"/>
    <cellStyle name="Normal 2 4 3 3 6 2 2" xfId="40186" xr:uid="{00000000-0005-0000-0000-000063A20000}"/>
    <cellStyle name="Normal 2 4 3 3 6 20" xfId="40187" xr:uid="{00000000-0005-0000-0000-000064A20000}"/>
    <cellStyle name="Normal 2 4 3 3 6 20 2" xfId="40188" xr:uid="{00000000-0005-0000-0000-000065A20000}"/>
    <cellStyle name="Normal 2 4 3 3 6 21" xfId="40189" xr:uid="{00000000-0005-0000-0000-000066A20000}"/>
    <cellStyle name="Normal 2 4 3 3 6 21 2" xfId="40190" xr:uid="{00000000-0005-0000-0000-000067A20000}"/>
    <cellStyle name="Normal 2 4 3 3 6 22" xfId="40191" xr:uid="{00000000-0005-0000-0000-000068A20000}"/>
    <cellStyle name="Normal 2 4 3 3 6 3" xfId="40192" xr:uid="{00000000-0005-0000-0000-000069A20000}"/>
    <cellStyle name="Normal 2 4 3 3 6 3 2" xfId="40193" xr:uid="{00000000-0005-0000-0000-00006AA20000}"/>
    <cellStyle name="Normal 2 4 3 3 6 4" xfId="40194" xr:uid="{00000000-0005-0000-0000-00006BA20000}"/>
    <cellStyle name="Normal 2 4 3 3 6 4 2" xfId="40195" xr:uid="{00000000-0005-0000-0000-00006CA20000}"/>
    <cellStyle name="Normal 2 4 3 3 6 5" xfId="40196" xr:uid="{00000000-0005-0000-0000-00006DA20000}"/>
    <cellStyle name="Normal 2 4 3 3 6 5 2" xfId="40197" xr:uid="{00000000-0005-0000-0000-00006EA20000}"/>
    <cellStyle name="Normal 2 4 3 3 6 6" xfId="40198" xr:uid="{00000000-0005-0000-0000-00006FA20000}"/>
    <cellStyle name="Normal 2 4 3 3 6 6 2" xfId="40199" xr:uid="{00000000-0005-0000-0000-000070A20000}"/>
    <cellStyle name="Normal 2 4 3 3 6 7" xfId="40200" xr:uid="{00000000-0005-0000-0000-000071A20000}"/>
    <cellStyle name="Normal 2 4 3 3 6 7 2" xfId="40201" xr:uid="{00000000-0005-0000-0000-000072A20000}"/>
    <cellStyle name="Normal 2 4 3 3 6 8" xfId="40202" xr:uid="{00000000-0005-0000-0000-000073A20000}"/>
    <cellStyle name="Normal 2 4 3 3 6 8 2" xfId="40203" xr:uid="{00000000-0005-0000-0000-000074A20000}"/>
    <cellStyle name="Normal 2 4 3 3 6 9" xfId="40204" xr:uid="{00000000-0005-0000-0000-000075A20000}"/>
    <cellStyle name="Normal 2 4 3 3 6 9 2" xfId="40205" xr:uid="{00000000-0005-0000-0000-000076A20000}"/>
    <cellStyle name="Normal 2 4 3 3 7" xfId="40206" xr:uid="{00000000-0005-0000-0000-000077A20000}"/>
    <cellStyle name="Normal 2 4 3 3 7 2" xfId="40207" xr:uid="{00000000-0005-0000-0000-000078A20000}"/>
    <cellStyle name="Normal 2 4 3 3 8" xfId="40208" xr:uid="{00000000-0005-0000-0000-000079A20000}"/>
    <cellStyle name="Normal 2 4 3 3 8 2" xfId="40209" xr:uid="{00000000-0005-0000-0000-00007AA20000}"/>
    <cellStyle name="Normal 2 4 3 3 9" xfId="40210" xr:uid="{00000000-0005-0000-0000-00007BA20000}"/>
    <cellStyle name="Normal 2 4 3 3 9 2" xfId="40211" xr:uid="{00000000-0005-0000-0000-00007CA20000}"/>
    <cellStyle name="Normal 2 4 3 4" xfId="40212" xr:uid="{00000000-0005-0000-0000-00007DA20000}"/>
    <cellStyle name="Normal 2 4 3 4 10" xfId="40213" xr:uid="{00000000-0005-0000-0000-00007EA20000}"/>
    <cellStyle name="Normal 2 4 3 4 10 2" xfId="40214" xr:uid="{00000000-0005-0000-0000-00007FA20000}"/>
    <cellStyle name="Normal 2 4 3 4 11" xfId="40215" xr:uid="{00000000-0005-0000-0000-000080A20000}"/>
    <cellStyle name="Normal 2 4 3 4 11 2" xfId="40216" xr:uid="{00000000-0005-0000-0000-000081A20000}"/>
    <cellStyle name="Normal 2 4 3 4 12" xfId="40217" xr:uid="{00000000-0005-0000-0000-000082A20000}"/>
    <cellStyle name="Normal 2 4 3 4 12 2" xfId="40218" xr:uid="{00000000-0005-0000-0000-000083A20000}"/>
    <cellStyle name="Normal 2 4 3 4 13" xfId="40219" xr:uid="{00000000-0005-0000-0000-000084A20000}"/>
    <cellStyle name="Normal 2 4 3 4 13 2" xfId="40220" xr:uid="{00000000-0005-0000-0000-000085A20000}"/>
    <cellStyle name="Normal 2 4 3 4 14" xfId="40221" xr:uid="{00000000-0005-0000-0000-000086A20000}"/>
    <cellStyle name="Normal 2 4 3 4 14 2" xfId="40222" xr:uid="{00000000-0005-0000-0000-000087A20000}"/>
    <cellStyle name="Normal 2 4 3 4 15" xfId="40223" xr:uid="{00000000-0005-0000-0000-000088A20000}"/>
    <cellStyle name="Normal 2 4 3 4 15 2" xfId="40224" xr:uid="{00000000-0005-0000-0000-000089A20000}"/>
    <cellStyle name="Normal 2 4 3 4 16" xfId="40225" xr:uid="{00000000-0005-0000-0000-00008AA20000}"/>
    <cellStyle name="Normal 2 4 3 4 16 2" xfId="40226" xr:uid="{00000000-0005-0000-0000-00008BA20000}"/>
    <cellStyle name="Normal 2 4 3 4 17" xfId="40227" xr:uid="{00000000-0005-0000-0000-00008CA20000}"/>
    <cellStyle name="Normal 2 4 3 4 17 2" xfId="40228" xr:uid="{00000000-0005-0000-0000-00008DA20000}"/>
    <cellStyle name="Normal 2 4 3 4 18" xfId="40229" xr:uid="{00000000-0005-0000-0000-00008EA20000}"/>
    <cellStyle name="Normal 2 4 3 4 18 2" xfId="40230" xr:uid="{00000000-0005-0000-0000-00008FA20000}"/>
    <cellStyle name="Normal 2 4 3 4 19" xfId="40231" xr:uid="{00000000-0005-0000-0000-000090A20000}"/>
    <cellStyle name="Normal 2 4 3 4 19 2" xfId="40232" xr:uid="{00000000-0005-0000-0000-000091A20000}"/>
    <cellStyle name="Normal 2 4 3 4 2" xfId="40233" xr:uid="{00000000-0005-0000-0000-000092A20000}"/>
    <cellStyle name="Normal 2 4 3 4 2 10" xfId="40234" xr:uid="{00000000-0005-0000-0000-000093A20000}"/>
    <cellStyle name="Normal 2 4 3 4 2 10 2" xfId="40235" xr:uid="{00000000-0005-0000-0000-000094A20000}"/>
    <cellStyle name="Normal 2 4 3 4 2 11" xfId="40236" xr:uid="{00000000-0005-0000-0000-000095A20000}"/>
    <cellStyle name="Normal 2 4 3 4 2 11 2" xfId="40237" xr:uid="{00000000-0005-0000-0000-000096A20000}"/>
    <cellStyle name="Normal 2 4 3 4 2 12" xfId="40238" xr:uid="{00000000-0005-0000-0000-000097A20000}"/>
    <cellStyle name="Normal 2 4 3 4 2 12 2" xfId="40239" xr:uid="{00000000-0005-0000-0000-000098A20000}"/>
    <cellStyle name="Normal 2 4 3 4 2 13" xfId="40240" xr:uid="{00000000-0005-0000-0000-000099A20000}"/>
    <cellStyle name="Normal 2 4 3 4 2 13 2" xfId="40241" xr:uid="{00000000-0005-0000-0000-00009AA20000}"/>
    <cellStyle name="Normal 2 4 3 4 2 14" xfId="40242" xr:uid="{00000000-0005-0000-0000-00009BA20000}"/>
    <cellStyle name="Normal 2 4 3 4 2 14 2" xfId="40243" xr:uid="{00000000-0005-0000-0000-00009CA20000}"/>
    <cellStyle name="Normal 2 4 3 4 2 15" xfId="40244" xr:uid="{00000000-0005-0000-0000-00009DA20000}"/>
    <cellStyle name="Normal 2 4 3 4 2 15 2" xfId="40245" xr:uid="{00000000-0005-0000-0000-00009EA20000}"/>
    <cellStyle name="Normal 2 4 3 4 2 16" xfId="40246" xr:uid="{00000000-0005-0000-0000-00009FA20000}"/>
    <cellStyle name="Normal 2 4 3 4 2 16 2" xfId="40247" xr:uid="{00000000-0005-0000-0000-0000A0A20000}"/>
    <cellStyle name="Normal 2 4 3 4 2 17" xfId="40248" xr:uid="{00000000-0005-0000-0000-0000A1A20000}"/>
    <cellStyle name="Normal 2 4 3 4 2 17 2" xfId="40249" xr:uid="{00000000-0005-0000-0000-0000A2A20000}"/>
    <cellStyle name="Normal 2 4 3 4 2 18" xfId="40250" xr:uid="{00000000-0005-0000-0000-0000A3A20000}"/>
    <cellStyle name="Normal 2 4 3 4 2 18 2" xfId="40251" xr:uid="{00000000-0005-0000-0000-0000A4A20000}"/>
    <cellStyle name="Normal 2 4 3 4 2 19" xfId="40252" xr:uid="{00000000-0005-0000-0000-0000A5A20000}"/>
    <cellStyle name="Normal 2 4 3 4 2 19 2" xfId="40253" xr:uid="{00000000-0005-0000-0000-0000A6A20000}"/>
    <cellStyle name="Normal 2 4 3 4 2 2" xfId="40254" xr:uid="{00000000-0005-0000-0000-0000A7A20000}"/>
    <cellStyle name="Normal 2 4 3 4 2 2 2" xfId="40255" xr:uid="{00000000-0005-0000-0000-0000A8A20000}"/>
    <cellStyle name="Normal 2 4 3 4 2 20" xfId="40256" xr:uid="{00000000-0005-0000-0000-0000A9A20000}"/>
    <cellStyle name="Normal 2 4 3 4 2 20 2" xfId="40257" xr:uid="{00000000-0005-0000-0000-0000AAA20000}"/>
    <cellStyle name="Normal 2 4 3 4 2 21" xfId="40258" xr:uid="{00000000-0005-0000-0000-0000ABA20000}"/>
    <cellStyle name="Normal 2 4 3 4 2 21 2" xfId="40259" xr:uid="{00000000-0005-0000-0000-0000ACA20000}"/>
    <cellStyle name="Normal 2 4 3 4 2 22" xfId="40260" xr:uid="{00000000-0005-0000-0000-0000ADA20000}"/>
    <cellStyle name="Normal 2 4 3 4 2 3" xfId="40261" xr:uid="{00000000-0005-0000-0000-0000AEA20000}"/>
    <cellStyle name="Normal 2 4 3 4 2 3 2" xfId="40262" xr:uid="{00000000-0005-0000-0000-0000AFA20000}"/>
    <cellStyle name="Normal 2 4 3 4 2 4" xfId="40263" xr:uid="{00000000-0005-0000-0000-0000B0A20000}"/>
    <cellStyle name="Normal 2 4 3 4 2 4 2" xfId="40264" xr:uid="{00000000-0005-0000-0000-0000B1A20000}"/>
    <cellStyle name="Normal 2 4 3 4 2 5" xfId="40265" xr:uid="{00000000-0005-0000-0000-0000B2A20000}"/>
    <cellStyle name="Normal 2 4 3 4 2 5 2" xfId="40266" xr:uid="{00000000-0005-0000-0000-0000B3A20000}"/>
    <cellStyle name="Normal 2 4 3 4 2 6" xfId="40267" xr:uid="{00000000-0005-0000-0000-0000B4A20000}"/>
    <cellStyle name="Normal 2 4 3 4 2 6 2" xfId="40268" xr:uid="{00000000-0005-0000-0000-0000B5A20000}"/>
    <cellStyle name="Normal 2 4 3 4 2 7" xfId="40269" xr:uid="{00000000-0005-0000-0000-0000B6A20000}"/>
    <cellStyle name="Normal 2 4 3 4 2 7 2" xfId="40270" xr:uid="{00000000-0005-0000-0000-0000B7A20000}"/>
    <cellStyle name="Normal 2 4 3 4 2 8" xfId="40271" xr:uid="{00000000-0005-0000-0000-0000B8A20000}"/>
    <cellStyle name="Normal 2 4 3 4 2 8 2" xfId="40272" xr:uid="{00000000-0005-0000-0000-0000B9A20000}"/>
    <cellStyle name="Normal 2 4 3 4 2 9" xfId="40273" xr:uid="{00000000-0005-0000-0000-0000BAA20000}"/>
    <cellStyle name="Normal 2 4 3 4 2 9 2" xfId="40274" xr:uid="{00000000-0005-0000-0000-0000BBA20000}"/>
    <cellStyle name="Normal 2 4 3 4 20" xfId="40275" xr:uid="{00000000-0005-0000-0000-0000BCA20000}"/>
    <cellStyle name="Normal 2 4 3 4 20 2" xfId="40276" xr:uid="{00000000-0005-0000-0000-0000BDA20000}"/>
    <cellStyle name="Normal 2 4 3 4 21" xfId="40277" xr:uid="{00000000-0005-0000-0000-0000BEA20000}"/>
    <cellStyle name="Normal 2 4 3 4 21 2" xfId="40278" xr:uid="{00000000-0005-0000-0000-0000BFA20000}"/>
    <cellStyle name="Normal 2 4 3 4 22" xfId="40279" xr:uid="{00000000-0005-0000-0000-0000C0A20000}"/>
    <cellStyle name="Normal 2 4 3 4 22 2" xfId="40280" xr:uid="{00000000-0005-0000-0000-0000C1A20000}"/>
    <cellStyle name="Normal 2 4 3 4 23" xfId="40281" xr:uid="{00000000-0005-0000-0000-0000C2A20000}"/>
    <cellStyle name="Normal 2 4 3 4 23 2" xfId="40282" xr:uid="{00000000-0005-0000-0000-0000C3A20000}"/>
    <cellStyle name="Normal 2 4 3 4 24" xfId="40283" xr:uid="{00000000-0005-0000-0000-0000C4A20000}"/>
    <cellStyle name="Normal 2 4 3 4 3" xfId="40284" xr:uid="{00000000-0005-0000-0000-0000C5A20000}"/>
    <cellStyle name="Normal 2 4 3 4 3 10" xfId="40285" xr:uid="{00000000-0005-0000-0000-0000C6A20000}"/>
    <cellStyle name="Normal 2 4 3 4 3 10 2" xfId="40286" xr:uid="{00000000-0005-0000-0000-0000C7A20000}"/>
    <cellStyle name="Normal 2 4 3 4 3 11" xfId="40287" xr:uid="{00000000-0005-0000-0000-0000C8A20000}"/>
    <cellStyle name="Normal 2 4 3 4 3 11 2" xfId="40288" xr:uid="{00000000-0005-0000-0000-0000C9A20000}"/>
    <cellStyle name="Normal 2 4 3 4 3 12" xfId="40289" xr:uid="{00000000-0005-0000-0000-0000CAA20000}"/>
    <cellStyle name="Normal 2 4 3 4 3 12 2" xfId="40290" xr:uid="{00000000-0005-0000-0000-0000CBA20000}"/>
    <cellStyle name="Normal 2 4 3 4 3 13" xfId="40291" xr:uid="{00000000-0005-0000-0000-0000CCA20000}"/>
    <cellStyle name="Normal 2 4 3 4 3 13 2" xfId="40292" xr:uid="{00000000-0005-0000-0000-0000CDA20000}"/>
    <cellStyle name="Normal 2 4 3 4 3 14" xfId="40293" xr:uid="{00000000-0005-0000-0000-0000CEA20000}"/>
    <cellStyle name="Normal 2 4 3 4 3 14 2" xfId="40294" xr:uid="{00000000-0005-0000-0000-0000CFA20000}"/>
    <cellStyle name="Normal 2 4 3 4 3 15" xfId="40295" xr:uid="{00000000-0005-0000-0000-0000D0A20000}"/>
    <cellStyle name="Normal 2 4 3 4 3 15 2" xfId="40296" xr:uid="{00000000-0005-0000-0000-0000D1A20000}"/>
    <cellStyle name="Normal 2 4 3 4 3 16" xfId="40297" xr:uid="{00000000-0005-0000-0000-0000D2A20000}"/>
    <cellStyle name="Normal 2 4 3 4 3 16 2" xfId="40298" xr:uid="{00000000-0005-0000-0000-0000D3A20000}"/>
    <cellStyle name="Normal 2 4 3 4 3 17" xfId="40299" xr:uid="{00000000-0005-0000-0000-0000D4A20000}"/>
    <cellStyle name="Normal 2 4 3 4 3 17 2" xfId="40300" xr:uid="{00000000-0005-0000-0000-0000D5A20000}"/>
    <cellStyle name="Normal 2 4 3 4 3 18" xfId="40301" xr:uid="{00000000-0005-0000-0000-0000D6A20000}"/>
    <cellStyle name="Normal 2 4 3 4 3 18 2" xfId="40302" xr:uid="{00000000-0005-0000-0000-0000D7A20000}"/>
    <cellStyle name="Normal 2 4 3 4 3 19" xfId="40303" xr:uid="{00000000-0005-0000-0000-0000D8A20000}"/>
    <cellStyle name="Normal 2 4 3 4 3 19 2" xfId="40304" xr:uid="{00000000-0005-0000-0000-0000D9A20000}"/>
    <cellStyle name="Normal 2 4 3 4 3 2" xfId="40305" xr:uid="{00000000-0005-0000-0000-0000DAA20000}"/>
    <cellStyle name="Normal 2 4 3 4 3 2 2" xfId="40306" xr:uid="{00000000-0005-0000-0000-0000DBA20000}"/>
    <cellStyle name="Normal 2 4 3 4 3 20" xfId="40307" xr:uid="{00000000-0005-0000-0000-0000DCA20000}"/>
    <cellStyle name="Normal 2 4 3 4 3 20 2" xfId="40308" xr:uid="{00000000-0005-0000-0000-0000DDA20000}"/>
    <cellStyle name="Normal 2 4 3 4 3 21" xfId="40309" xr:uid="{00000000-0005-0000-0000-0000DEA20000}"/>
    <cellStyle name="Normal 2 4 3 4 3 21 2" xfId="40310" xr:uid="{00000000-0005-0000-0000-0000DFA20000}"/>
    <cellStyle name="Normal 2 4 3 4 3 22" xfId="40311" xr:uid="{00000000-0005-0000-0000-0000E0A20000}"/>
    <cellStyle name="Normal 2 4 3 4 3 3" xfId="40312" xr:uid="{00000000-0005-0000-0000-0000E1A20000}"/>
    <cellStyle name="Normal 2 4 3 4 3 3 2" xfId="40313" xr:uid="{00000000-0005-0000-0000-0000E2A20000}"/>
    <cellStyle name="Normal 2 4 3 4 3 4" xfId="40314" xr:uid="{00000000-0005-0000-0000-0000E3A20000}"/>
    <cellStyle name="Normal 2 4 3 4 3 4 2" xfId="40315" xr:uid="{00000000-0005-0000-0000-0000E4A20000}"/>
    <cellStyle name="Normal 2 4 3 4 3 5" xfId="40316" xr:uid="{00000000-0005-0000-0000-0000E5A20000}"/>
    <cellStyle name="Normal 2 4 3 4 3 5 2" xfId="40317" xr:uid="{00000000-0005-0000-0000-0000E6A20000}"/>
    <cellStyle name="Normal 2 4 3 4 3 6" xfId="40318" xr:uid="{00000000-0005-0000-0000-0000E7A20000}"/>
    <cellStyle name="Normal 2 4 3 4 3 6 2" xfId="40319" xr:uid="{00000000-0005-0000-0000-0000E8A20000}"/>
    <cellStyle name="Normal 2 4 3 4 3 7" xfId="40320" xr:uid="{00000000-0005-0000-0000-0000E9A20000}"/>
    <cellStyle name="Normal 2 4 3 4 3 7 2" xfId="40321" xr:uid="{00000000-0005-0000-0000-0000EAA20000}"/>
    <cellStyle name="Normal 2 4 3 4 3 8" xfId="40322" xr:uid="{00000000-0005-0000-0000-0000EBA20000}"/>
    <cellStyle name="Normal 2 4 3 4 3 8 2" xfId="40323" xr:uid="{00000000-0005-0000-0000-0000ECA20000}"/>
    <cellStyle name="Normal 2 4 3 4 3 9" xfId="40324" xr:uid="{00000000-0005-0000-0000-0000EDA20000}"/>
    <cellStyle name="Normal 2 4 3 4 3 9 2" xfId="40325" xr:uid="{00000000-0005-0000-0000-0000EEA20000}"/>
    <cellStyle name="Normal 2 4 3 4 4" xfId="40326" xr:uid="{00000000-0005-0000-0000-0000EFA20000}"/>
    <cellStyle name="Normal 2 4 3 4 4 2" xfId="40327" xr:uid="{00000000-0005-0000-0000-0000F0A20000}"/>
    <cellStyle name="Normal 2 4 3 4 5" xfId="40328" xr:uid="{00000000-0005-0000-0000-0000F1A20000}"/>
    <cellStyle name="Normal 2 4 3 4 5 2" xfId="40329" xr:uid="{00000000-0005-0000-0000-0000F2A20000}"/>
    <cellStyle name="Normal 2 4 3 4 6" xfId="40330" xr:uid="{00000000-0005-0000-0000-0000F3A20000}"/>
    <cellStyle name="Normal 2 4 3 4 6 2" xfId="40331" xr:uid="{00000000-0005-0000-0000-0000F4A20000}"/>
    <cellStyle name="Normal 2 4 3 4 7" xfId="40332" xr:uid="{00000000-0005-0000-0000-0000F5A20000}"/>
    <cellStyle name="Normal 2 4 3 4 7 2" xfId="40333" xr:uid="{00000000-0005-0000-0000-0000F6A20000}"/>
    <cellStyle name="Normal 2 4 3 4 8" xfId="40334" xr:uid="{00000000-0005-0000-0000-0000F7A20000}"/>
    <cellStyle name="Normal 2 4 3 4 8 2" xfId="40335" xr:uid="{00000000-0005-0000-0000-0000F8A20000}"/>
    <cellStyle name="Normal 2 4 3 4 9" xfId="40336" xr:uid="{00000000-0005-0000-0000-0000F9A20000}"/>
    <cellStyle name="Normal 2 4 3 4 9 2" xfId="40337" xr:uid="{00000000-0005-0000-0000-0000FAA20000}"/>
    <cellStyle name="Normal 2 4 3 5" xfId="40338" xr:uid="{00000000-0005-0000-0000-0000FBA20000}"/>
    <cellStyle name="Normal 2 4 3 5 10" xfId="40339" xr:uid="{00000000-0005-0000-0000-0000FCA20000}"/>
    <cellStyle name="Normal 2 4 3 5 10 2" xfId="40340" xr:uid="{00000000-0005-0000-0000-0000FDA20000}"/>
    <cellStyle name="Normal 2 4 3 5 11" xfId="40341" xr:uid="{00000000-0005-0000-0000-0000FEA20000}"/>
    <cellStyle name="Normal 2 4 3 5 11 2" xfId="40342" xr:uid="{00000000-0005-0000-0000-0000FFA20000}"/>
    <cellStyle name="Normal 2 4 3 5 12" xfId="40343" xr:uid="{00000000-0005-0000-0000-000000A30000}"/>
    <cellStyle name="Normal 2 4 3 5 12 2" xfId="40344" xr:uid="{00000000-0005-0000-0000-000001A30000}"/>
    <cellStyle name="Normal 2 4 3 5 13" xfId="40345" xr:uid="{00000000-0005-0000-0000-000002A30000}"/>
    <cellStyle name="Normal 2 4 3 5 13 2" xfId="40346" xr:uid="{00000000-0005-0000-0000-000003A30000}"/>
    <cellStyle name="Normal 2 4 3 5 14" xfId="40347" xr:uid="{00000000-0005-0000-0000-000004A30000}"/>
    <cellStyle name="Normal 2 4 3 5 14 2" xfId="40348" xr:uid="{00000000-0005-0000-0000-000005A30000}"/>
    <cellStyle name="Normal 2 4 3 5 15" xfId="40349" xr:uid="{00000000-0005-0000-0000-000006A30000}"/>
    <cellStyle name="Normal 2 4 3 5 15 2" xfId="40350" xr:uid="{00000000-0005-0000-0000-000007A30000}"/>
    <cellStyle name="Normal 2 4 3 5 16" xfId="40351" xr:uid="{00000000-0005-0000-0000-000008A30000}"/>
    <cellStyle name="Normal 2 4 3 5 16 2" xfId="40352" xr:uid="{00000000-0005-0000-0000-000009A30000}"/>
    <cellStyle name="Normal 2 4 3 5 17" xfId="40353" xr:uid="{00000000-0005-0000-0000-00000AA30000}"/>
    <cellStyle name="Normal 2 4 3 5 17 2" xfId="40354" xr:uid="{00000000-0005-0000-0000-00000BA30000}"/>
    <cellStyle name="Normal 2 4 3 5 18" xfId="40355" xr:uid="{00000000-0005-0000-0000-00000CA30000}"/>
    <cellStyle name="Normal 2 4 3 5 18 2" xfId="40356" xr:uid="{00000000-0005-0000-0000-00000DA30000}"/>
    <cellStyle name="Normal 2 4 3 5 19" xfId="40357" xr:uid="{00000000-0005-0000-0000-00000EA30000}"/>
    <cellStyle name="Normal 2 4 3 5 19 2" xfId="40358" xr:uid="{00000000-0005-0000-0000-00000FA30000}"/>
    <cellStyle name="Normal 2 4 3 5 2" xfId="40359" xr:uid="{00000000-0005-0000-0000-000010A30000}"/>
    <cellStyle name="Normal 2 4 3 5 2 10" xfId="40360" xr:uid="{00000000-0005-0000-0000-000011A30000}"/>
    <cellStyle name="Normal 2 4 3 5 2 10 2" xfId="40361" xr:uid="{00000000-0005-0000-0000-000012A30000}"/>
    <cellStyle name="Normal 2 4 3 5 2 11" xfId="40362" xr:uid="{00000000-0005-0000-0000-000013A30000}"/>
    <cellStyle name="Normal 2 4 3 5 2 11 2" xfId="40363" xr:uid="{00000000-0005-0000-0000-000014A30000}"/>
    <cellStyle name="Normal 2 4 3 5 2 12" xfId="40364" xr:uid="{00000000-0005-0000-0000-000015A30000}"/>
    <cellStyle name="Normal 2 4 3 5 2 12 2" xfId="40365" xr:uid="{00000000-0005-0000-0000-000016A30000}"/>
    <cellStyle name="Normal 2 4 3 5 2 13" xfId="40366" xr:uid="{00000000-0005-0000-0000-000017A30000}"/>
    <cellStyle name="Normal 2 4 3 5 2 13 2" xfId="40367" xr:uid="{00000000-0005-0000-0000-000018A30000}"/>
    <cellStyle name="Normal 2 4 3 5 2 14" xfId="40368" xr:uid="{00000000-0005-0000-0000-000019A30000}"/>
    <cellStyle name="Normal 2 4 3 5 2 14 2" xfId="40369" xr:uid="{00000000-0005-0000-0000-00001AA30000}"/>
    <cellStyle name="Normal 2 4 3 5 2 15" xfId="40370" xr:uid="{00000000-0005-0000-0000-00001BA30000}"/>
    <cellStyle name="Normal 2 4 3 5 2 15 2" xfId="40371" xr:uid="{00000000-0005-0000-0000-00001CA30000}"/>
    <cellStyle name="Normal 2 4 3 5 2 16" xfId="40372" xr:uid="{00000000-0005-0000-0000-00001DA30000}"/>
    <cellStyle name="Normal 2 4 3 5 2 16 2" xfId="40373" xr:uid="{00000000-0005-0000-0000-00001EA30000}"/>
    <cellStyle name="Normal 2 4 3 5 2 17" xfId="40374" xr:uid="{00000000-0005-0000-0000-00001FA30000}"/>
    <cellStyle name="Normal 2 4 3 5 2 17 2" xfId="40375" xr:uid="{00000000-0005-0000-0000-000020A30000}"/>
    <cellStyle name="Normal 2 4 3 5 2 18" xfId="40376" xr:uid="{00000000-0005-0000-0000-000021A30000}"/>
    <cellStyle name="Normal 2 4 3 5 2 18 2" xfId="40377" xr:uid="{00000000-0005-0000-0000-000022A30000}"/>
    <cellStyle name="Normal 2 4 3 5 2 19" xfId="40378" xr:uid="{00000000-0005-0000-0000-000023A30000}"/>
    <cellStyle name="Normal 2 4 3 5 2 19 2" xfId="40379" xr:uid="{00000000-0005-0000-0000-000024A30000}"/>
    <cellStyle name="Normal 2 4 3 5 2 2" xfId="40380" xr:uid="{00000000-0005-0000-0000-000025A30000}"/>
    <cellStyle name="Normal 2 4 3 5 2 2 2" xfId="40381" xr:uid="{00000000-0005-0000-0000-000026A30000}"/>
    <cellStyle name="Normal 2 4 3 5 2 20" xfId="40382" xr:uid="{00000000-0005-0000-0000-000027A30000}"/>
    <cellStyle name="Normal 2 4 3 5 2 20 2" xfId="40383" xr:uid="{00000000-0005-0000-0000-000028A30000}"/>
    <cellStyle name="Normal 2 4 3 5 2 21" xfId="40384" xr:uid="{00000000-0005-0000-0000-000029A30000}"/>
    <cellStyle name="Normal 2 4 3 5 2 21 2" xfId="40385" xr:uid="{00000000-0005-0000-0000-00002AA30000}"/>
    <cellStyle name="Normal 2 4 3 5 2 22" xfId="40386" xr:uid="{00000000-0005-0000-0000-00002BA30000}"/>
    <cellStyle name="Normal 2 4 3 5 2 3" xfId="40387" xr:uid="{00000000-0005-0000-0000-00002CA30000}"/>
    <cellStyle name="Normal 2 4 3 5 2 3 2" xfId="40388" xr:uid="{00000000-0005-0000-0000-00002DA30000}"/>
    <cellStyle name="Normal 2 4 3 5 2 4" xfId="40389" xr:uid="{00000000-0005-0000-0000-00002EA30000}"/>
    <cellStyle name="Normal 2 4 3 5 2 4 2" xfId="40390" xr:uid="{00000000-0005-0000-0000-00002FA30000}"/>
    <cellStyle name="Normal 2 4 3 5 2 5" xfId="40391" xr:uid="{00000000-0005-0000-0000-000030A30000}"/>
    <cellStyle name="Normal 2 4 3 5 2 5 2" xfId="40392" xr:uid="{00000000-0005-0000-0000-000031A30000}"/>
    <cellStyle name="Normal 2 4 3 5 2 6" xfId="40393" xr:uid="{00000000-0005-0000-0000-000032A30000}"/>
    <cellStyle name="Normal 2 4 3 5 2 6 2" xfId="40394" xr:uid="{00000000-0005-0000-0000-000033A30000}"/>
    <cellStyle name="Normal 2 4 3 5 2 7" xfId="40395" xr:uid="{00000000-0005-0000-0000-000034A30000}"/>
    <cellStyle name="Normal 2 4 3 5 2 7 2" xfId="40396" xr:uid="{00000000-0005-0000-0000-000035A30000}"/>
    <cellStyle name="Normal 2 4 3 5 2 8" xfId="40397" xr:uid="{00000000-0005-0000-0000-000036A30000}"/>
    <cellStyle name="Normal 2 4 3 5 2 8 2" xfId="40398" xr:uid="{00000000-0005-0000-0000-000037A30000}"/>
    <cellStyle name="Normal 2 4 3 5 2 9" xfId="40399" xr:uid="{00000000-0005-0000-0000-000038A30000}"/>
    <cellStyle name="Normal 2 4 3 5 2 9 2" xfId="40400" xr:uid="{00000000-0005-0000-0000-000039A30000}"/>
    <cellStyle name="Normal 2 4 3 5 20" xfId="40401" xr:uid="{00000000-0005-0000-0000-00003AA30000}"/>
    <cellStyle name="Normal 2 4 3 5 20 2" xfId="40402" xr:uid="{00000000-0005-0000-0000-00003BA30000}"/>
    <cellStyle name="Normal 2 4 3 5 21" xfId="40403" xr:uid="{00000000-0005-0000-0000-00003CA30000}"/>
    <cellStyle name="Normal 2 4 3 5 21 2" xfId="40404" xr:uid="{00000000-0005-0000-0000-00003DA30000}"/>
    <cellStyle name="Normal 2 4 3 5 22" xfId="40405" xr:uid="{00000000-0005-0000-0000-00003EA30000}"/>
    <cellStyle name="Normal 2 4 3 5 22 2" xfId="40406" xr:uid="{00000000-0005-0000-0000-00003FA30000}"/>
    <cellStyle name="Normal 2 4 3 5 23" xfId="40407" xr:uid="{00000000-0005-0000-0000-000040A30000}"/>
    <cellStyle name="Normal 2 4 3 5 23 2" xfId="40408" xr:uid="{00000000-0005-0000-0000-000041A30000}"/>
    <cellStyle name="Normal 2 4 3 5 24" xfId="40409" xr:uid="{00000000-0005-0000-0000-000042A30000}"/>
    <cellStyle name="Normal 2 4 3 5 3" xfId="40410" xr:uid="{00000000-0005-0000-0000-000043A30000}"/>
    <cellStyle name="Normal 2 4 3 5 3 10" xfId="40411" xr:uid="{00000000-0005-0000-0000-000044A30000}"/>
    <cellStyle name="Normal 2 4 3 5 3 10 2" xfId="40412" xr:uid="{00000000-0005-0000-0000-000045A30000}"/>
    <cellStyle name="Normal 2 4 3 5 3 11" xfId="40413" xr:uid="{00000000-0005-0000-0000-000046A30000}"/>
    <cellStyle name="Normal 2 4 3 5 3 11 2" xfId="40414" xr:uid="{00000000-0005-0000-0000-000047A30000}"/>
    <cellStyle name="Normal 2 4 3 5 3 12" xfId="40415" xr:uid="{00000000-0005-0000-0000-000048A30000}"/>
    <cellStyle name="Normal 2 4 3 5 3 12 2" xfId="40416" xr:uid="{00000000-0005-0000-0000-000049A30000}"/>
    <cellStyle name="Normal 2 4 3 5 3 13" xfId="40417" xr:uid="{00000000-0005-0000-0000-00004AA30000}"/>
    <cellStyle name="Normal 2 4 3 5 3 13 2" xfId="40418" xr:uid="{00000000-0005-0000-0000-00004BA30000}"/>
    <cellStyle name="Normal 2 4 3 5 3 14" xfId="40419" xr:uid="{00000000-0005-0000-0000-00004CA30000}"/>
    <cellStyle name="Normal 2 4 3 5 3 14 2" xfId="40420" xr:uid="{00000000-0005-0000-0000-00004DA30000}"/>
    <cellStyle name="Normal 2 4 3 5 3 15" xfId="40421" xr:uid="{00000000-0005-0000-0000-00004EA30000}"/>
    <cellStyle name="Normal 2 4 3 5 3 15 2" xfId="40422" xr:uid="{00000000-0005-0000-0000-00004FA30000}"/>
    <cellStyle name="Normal 2 4 3 5 3 16" xfId="40423" xr:uid="{00000000-0005-0000-0000-000050A30000}"/>
    <cellStyle name="Normal 2 4 3 5 3 16 2" xfId="40424" xr:uid="{00000000-0005-0000-0000-000051A30000}"/>
    <cellStyle name="Normal 2 4 3 5 3 17" xfId="40425" xr:uid="{00000000-0005-0000-0000-000052A30000}"/>
    <cellStyle name="Normal 2 4 3 5 3 17 2" xfId="40426" xr:uid="{00000000-0005-0000-0000-000053A30000}"/>
    <cellStyle name="Normal 2 4 3 5 3 18" xfId="40427" xr:uid="{00000000-0005-0000-0000-000054A30000}"/>
    <cellStyle name="Normal 2 4 3 5 3 18 2" xfId="40428" xr:uid="{00000000-0005-0000-0000-000055A30000}"/>
    <cellStyle name="Normal 2 4 3 5 3 19" xfId="40429" xr:uid="{00000000-0005-0000-0000-000056A30000}"/>
    <cellStyle name="Normal 2 4 3 5 3 19 2" xfId="40430" xr:uid="{00000000-0005-0000-0000-000057A30000}"/>
    <cellStyle name="Normal 2 4 3 5 3 2" xfId="40431" xr:uid="{00000000-0005-0000-0000-000058A30000}"/>
    <cellStyle name="Normal 2 4 3 5 3 2 2" xfId="40432" xr:uid="{00000000-0005-0000-0000-000059A30000}"/>
    <cellStyle name="Normal 2 4 3 5 3 20" xfId="40433" xr:uid="{00000000-0005-0000-0000-00005AA30000}"/>
    <cellStyle name="Normal 2 4 3 5 3 20 2" xfId="40434" xr:uid="{00000000-0005-0000-0000-00005BA30000}"/>
    <cellStyle name="Normal 2 4 3 5 3 21" xfId="40435" xr:uid="{00000000-0005-0000-0000-00005CA30000}"/>
    <cellStyle name="Normal 2 4 3 5 3 21 2" xfId="40436" xr:uid="{00000000-0005-0000-0000-00005DA30000}"/>
    <cellStyle name="Normal 2 4 3 5 3 22" xfId="40437" xr:uid="{00000000-0005-0000-0000-00005EA30000}"/>
    <cellStyle name="Normal 2 4 3 5 3 3" xfId="40438" xr:uid="{00000000-0005-0000-0000-00005FA30000}"/>
    <cellStyle name="Normal 2 4 3 5 3 3 2" xfId="40439" xr:uid="{00000000-0005-0000-0000-000060A30000}"/>
    <cellStyle name="Normal 2 4 3 5 3 4" xfId="40440" xr:uid="{00000000-0005-0000-0000-000061A30000}"/>
    <cellStyle name="Normal 2 4 3 5 3 4 2" xfId="40441" xr:uid="{00000000-0005-0000-0000-000062A30000}"/>
    <cellStyle name="Normal 2 4 3 5 3 5" xfId="40442" xr:uid="{00000000-0005-0000-0000-000063A30000}"/>
    <cellStyle name="Normal 2 4 3 5 3 5 2" xfId="40443" xr:uid="{00000000-0005-0000-0000-000064A30000}"/>
    <cellStyle name="Normal 2 4 3 5 3 6" xfId="40444" xr:uid="{00000000-0005-0000-0000-000065A30000}"/>
    <cellStyle name="Normal 2 4 3 5 3 6 2" xfId="40445" xr:uid="{00000000-0005-0000-0000-000066A30000}"/>
    <cellStyle name="Normal 2 4 3 5 3 7" xfId="40446" xr:uid="{00000000-0005-0000-0000-000067A30000}"/>
    <cellStyle name="Normal 2 4 3 5 3 7 2" xfId="40447" xr:uid="{00000000-0005-0000-0000-000068A30000}"/>
    <cellStyle name="Normal 2 4 3 5 3 8" xfId="40448" xr:uid="{00000000-0005-0000-0000-000069A30000}"/>
    <cellStyle name="Normal 2 4 3 5 3 8 2" xfId="40449" xr:uid="{00000000-0005-0000-0000-00006AA30000}"/>
    <cellStyle name="Normal 2 4 3 5 3 9" xfId="40450" xr:uid="{00000000-0005-0000-0000-00006BA30000}"/>
    <cellStyle name="Normal 2 4 3 5 3 9 2" xfId="40451" xr:uid="{00000000-0005-0000-0000-00006CA30000}"/>
    <cellStyle name="Normal 2 4 3 5 4" xfId="40452" xr:uid="{00000000-0005-0000-0000-00006DA30000}"/>
    <cellStyle name="Normal 2 4 3 5 4 2" xfId="40453" xr:uid="{00000000-0005-0000-0000-00006EA30000}"/>
    <cellStyle name="Normal 2 4 3 5 5" xfId="40454" xr:uid="{00000000-0005-0000-0000-00006FA30000}"/>
    <cellStyle name="Normal 2 4 3 5 5 2" xfId="40455" xr:uid="{00000000-0005-0000-0000-000070A30000}"/>
    <cellStyle name="Normal 2 4 3 5 6" xfId="40456" xr:uid="{00000000-0005-0000-0000-000071A30000}"/>
    <cellStyle name="Normal 2 4 3 5 6 2" xfId="40457" xr:uid="{00000000-0005-0000-0000-000072A30000}"/>
    <cellStyle name="Normal 2 4 3 5 7" xfId="40458" xr:uid="{00000000-0005-0000-0000-000073A30000}"/>
    <cellStyle name="Normal 2 4 3 5 7 2" xfId="40459" xr:uid="{00000000-0005-0000-0000-000074A30000}"/>
    <cellStyle name="Normal 2 4 3 5 8" xfId="40460" xr:uid="{00000000-0005-0000-0000-000075A30000}"/>
    <cellStyle name="Normal 2 4 3 5 8 2" xfId="40461" xr:uid="{00000000-0005-0000-0000-000076A30000}"/>
    <cellStyle name="Normal 2 4 3 5 9" xfId="40462" xr:uid="{00000000-0005-0000-0000-000077A30000}"/>
    <cellStyle name="Normal 2 4 3 5 9 2" xfId="40463" xr:uid="{00000000-0005-0000-0000-000078A30000}"/>
    <cellStyle name="Normal 2 4 3 6" xfId="40464" xr:uid="{00000000-0005-0000-0000-000079A30000}"/>
    <cellStyle name="Normal 2 4 3 6 10" xfId="40465" xr:uid="{00000000-0005-0000-0000-00007AA30000}"/>
    <cellStyle name="Normal 2 4 3 6 10 2" xfId="40466" xr:uid="{00000000-0005-0000-0000-00007BA30000}"/>
    <cellStyle name="Normal 2 4 3 6 11" xfId="40467" xr:uid="{00000000-0005-0000-0000-00007CA30000}"/>
    <cellStyle name="Normal 2 4 3 6 11 2" xfId="40468" xr:uid="{00000000-0005-0000-0000-00007DA30000}"/>
    <cellStyle name="Normal 2 4 3 6 12" xfId="40469" xr:uid="{00000000-0005-0000-0000-00007EA30000}"/>
    <cellStyle name="Normal 2 4 3 6 12 2" xfId="40470" xr:uid="{00000000-0005-0000-0000-00007FA30000}"/>
    <cellStyle name="Normal 2 4 3 6 13" xfId="40471" xr:uid="{00000000-0005-0000-0000-000080A30000}"/>
    <cellStyle name="Normal 2 4 3 6 13 2" xfId="40472" xr:uid="{00000000-0005-0000-0000-000081A30000}"/>
    <cellStyle name="Normal 2 4 3 6 14" xfId="40473" xr:uid="{00000000-0005-0000-0000-000082A30000}"/>
    <cellStyle name="Normal 2 4 3 6 14 2" xfId="40474" xr:uid="{00000000-0005-0000-0000-000083A30000}"/>
    <cellStyle name="Normal 2 4 3 6 15" xfId="40475" xr:uid="{00000000-0005-0000-0000-000084A30000}"/>
    <cellStyle name="Normal 2 4 3 6 15 2" xfId="40476" xr:uid="{00000000-0005-0000-0000-000085A30000}"/>
    <cellStyle name="Normal 2 4 3 6 16" xfId="40477" xr:uid="{00000000-0005-0000-0000-000086A30000}"/>
    <cellStyle name="Normal 2 4 3 6 16 2" xfId="40478" xr:uid="{00000000-0005-0000-0000-000087A30000}"/>
    <cellStyle name="Normal 2 4 3 6 17" xfId="40479" xr:uid="{00000000-0005-0000-0000-000088A30000}"/>
    <cellStyle name="Normal 2 4 3 6 17 2" xfId="40480" xr:uid="{00000000-0005-0000-0000-000089A30000}"/>
    <cellStyle name="Normal 2 4 3 6 18" xfId="40481" xr:uid="{00000000-0005-0000-0000-00008AA30000}"/>
    <cellStyle name="Normal 2 4 3 6 18 2" xfId="40482" xr:uid="{00000000-0005-0000-0000-00008BA30000}"/>
    <cellStyle name="Normal 2 4 3 6 19" xfId="40483" xr:uid="{00000000-0005-0000-0000-00008CA30000}"/>
    <cellStyle name="Normal 2 4 3 6 19 2" xfId="40484" xr:uid="{00000000-0005-0000-0000-00008DA30000}"/>
    <cellStyle name="Normal 2 4 3 6 2" xfId="40485" xr:uid="{00000000-0005-0000-0000-00008EA30000}"/>
    <cellStyle name="Normal 2 4 3 6 2 10" xfId="40486" xr:uid="{00000000-0005-0000-0000-00008FA30000}"/>
    <cellStyle name="Normal 2 4 3 6 2 10 2" xfId="40487" xr:uid="{00000000-0005-0000-0000-000090A30000}"/>
    <cellStyle name="Normal 2 4 3 6 2 11" xfId="40488" xr:uid="{00000000-0005-0000-0000-000091A30000}"/>
    <cellStyle name="Normal 2 4 3 6 2 11 2" xfId="40489" xr:uid="{00000000-0005-0000-0000-000092A30000}"/>
    <cellStyle name="Normal 2 4 3 6 2 12" xfId="40490" xr:uid="{00000000-0005-0000-0000-000093A30000}"/>
    <cellStyle name="Normal 2 4 3 6 2 12 2" xfId="40491" xr:uid="{00000000-0005-0000-0000-000094A30000}"/>
    <cellStyle name="Normal 2 4 3 6 2 13" xfId="40492" xr:uid="{00000000-0005-0000-0000-000095A30000}"/>
    <cellStyle name="Normal 2 4 3 6 2 13 2" xfId="40493" xr:uid="{00000000-0005-0000-0000-000096A30000}"/>
    <cellStyle name="Normal 2 4 3 6 2 14" xfId="40494" xr:uid="{00000000-0005-0000-0000-000097A30000}"/>
    <cellStyle name="Normal 2 4 3 6 2 14 2" xfId="40495" xr:uid="{00000000-0005-0000-0000-000098A30000}"/>
    <cellStyle name="Normal 2 4 3 6 2 15" xfId="40496" xr:uid="{00000000-0005-0000-0000-000099A30000}"/>
    <cellStyle name="Normal 2 4 3 6 2 15 2" xfId="40497" xr:uid="{00000000-0005-0000-0000-00009AA30000}"/>
    <cellStyle name="Normal 2 4 3 6 2 16" xfId="40498" xr:uid="{00000000-0005-0000-0000-00009BA30000}"/>
    <cellStyle name="Normal 2 4 3 6 2 16 2" xfId="40499" xr:uid="{00000000-0005-0000-0000-00009CA30000}"/>
    <cellStyle name="Normal 2 4 3 6 2 17" xfId="40500" xr:uid="{00000000-0005-0000-0000-00009DA30000}"/>
    <cellStyle name="Normal 2 4 3 6 2 17 2" xfId="40501" xr:uid="{00000000-0005-0000-0000-00009EA30000}"/>
    <cellStyle name="Normal 2 4 3 6 2 18" xfId="40502" xr:uid="{00000000-0005-0000-0000-00009FA30000}"/>
    <cellStyle name="Normal 2 4 3 6 2 18 2" xfId="40503" xr:uid="{00000000-0005-0000-0000-0000A0A30000}"/>
    <cellStyle name="Normal 2 4 3 6 2 19" xfId="40504" xr:uid="{00000000-0005-0000-0000-0000A1A30000}"/>
    <cellStyle name="Normal 2 4 3 6 2 19 2" xfId="40505" xr:uid="{00000000-0005-0000-0000-0000A2A30000}"/>
    <cellStyle name="Normal 2 4 3 6 2 2" xfId="40506" xr:uid="{00000000-0005-0000-0000-0000A3A30000}"/>
    <cellStyle name="Normal 2 4 3 6 2 2 2" xfId="40507" xr:uid="{00000000-0005-0000-0000-0000A4A30000}"/>
    <cellStyle name="Normal 2 4 3 6 2 20" xfId="40508" xr:uid="{00000000-0005-0000-0000-0000A5A30000}"/>
    <cellStyle name="Normal 2 4 3 6 2 20 2" xfId="40509" xr:uid="{00000000-0005-0000-0000-0000A6A30000}"/>
    <cellStyle name="Normal 2 4 3 6 2 21" xfId="40510" xr:uid="{00000000-0005-0000-0000-0000A7A30000}"/>
    <cellStyle name="Normal 2 4 3 6 2 21 2" xfId="40511" xr:uid="{00000000-0005-0000-0000-0000A8A30000}"/>
    <cellStyle name="Normal 2 4 3 6 2 22" xfId="40512" xr:uid="{00000000-0005-0000-0000-0000A9A30000}"/>
    <cellStyle name="Normal 2 4 3 6 2 3" xfId="40513" xr:uid="{00000000-0005-0000-0000-0000AAA30000}"/>
    <cellStyle name="Normal 2 4 3 6 2 3 2" xfId="40514" xr:uid="{00000000-0005-0000-0000-0000ABA30000}"/>
    <cellStyle name="Normal 2 4 3 6 2 4" xfId="40515" xr:uid="{00000000-0005-0000-0000-0000ACA30000}"/>
    <cellStyle name="Normal 2 4 3 6 2 4 2" xfId="40516" xr:uid="{00000000-0005-0000-0000-0000ADA30000}"/>
    <cellStyle name="Normal 2 4 3 6 2 5" xfId="40517" xr:uid="{00000000-0005-0000-0000-0000AEA30000}"/>
    <cellStyle name="Normal 2 4 3 6 2 5 2" xfId="40518" xr:uid="{00000000-0005-0000-0000-0000AFA30000}"/>
    <cellStyle name="Normal 2 4 3 6 2 6" xfId="40519" xr:uid="{00000000-0005-0000-0000-0000B0A30000}"/>
    <cellStyle name="Normal 2 4 3 6 2 6 2" xfId="40520" xr:uid="{00000000-0005-0000-0000-0000B1A30000}"/>
    <cellStyle name="Normal 2 4 3 6 2 7" xfId="40521" xr:uid="{00000000-0005-0000-0000-0000B2A30000}"/>
    <cellStyle name="Normal 2 4 3 6 2 7 2" xfId="40522" xr:uid="{00000000-0005-0000-0000-0000B3A30000}"/>
    <cellStyle name="Normal 2 4 3 6 2 8" xfId="40523" xr:uid="{00000000-0005-0000-0000-0000B4A30000}"/>
    <cellStyle name="Normal 2 4 3 6 2 8 2" xfId="40524" xr:uid="{00000000-0005-0000-0000-0000B5A30000}"/>
    <cellStyle name="Normal 2 4 3 6 2 9" xfId="40525" xr:uid="{00000000-0005-0000-0000-0000B6A30000}"/>
    <cellStyle name="Normal 2 4 3 6 2 9 2" xfId="40526" xr:uid="{00000000-0005-0000-0000-0000B7A30000}"/>
    <cellStyle name="Normal 2 4 3 6 20" xfId="40527" xr:uid="{00000000-0005-0000-0000-0000B8A30000}"/>
    <cellStyle name="Normal 2 4 3 6 20 2" xfId="40528" xr:uid="{00000000-0005-0000-0000-0000B9A30000}"/>
    <cellStyle name="Normal 2 4 3 6 21" xfId="40529" xr:uid="{00000000-0005-0000-0000-0000BAA30000}"/>
    <cellStyle name="Normal 2 4 3 6 21 2" xfId="40530" xr:uid="{00000000-0005-0000-0000-0000BBA30000}"/>
    <cellStyle name="Normal 2 4 3 6 22" xfId="40531" xr:uid="{00000000-0005-0000-0000-0000BCA30000}"/>
    <cellStyle name="Normal 2 4 3 6 22 2" xfId="40532" xr:uid="{00000000-0005-0000-0000-0000BDA30000}"/>
    <cellStyle name="Normal 2 4 3 6 23" xfId="40533" xr:uid="{00000000-0005-0000-0000-0000BEA30000}"/>
    <cellStyle name="Normal 2 4 3 6 23 2" xfId="40534" xr:uid="{00000000-0005-0000-0000-0000BFA30000}"/>
    <cellStyle name="Normal 2 4 3 6 24" xfId="40535" xr:uid="{00000000-0005-0000-0000-0000C0A30000}"/>
    <cellStyle name="Normal 2 4 3 6 3" xfId="40536" xr:uid="{00000000-0005-0000-0000-0000C1A30000}"/>
    <cellStyle name="Normal 2 4 3 6 3 10" xfId="40537" xr:uid="{00000000-0005-0000-0000-0000C2A30000}"/>
    <cellStyle name="Normal 2 4 3 6 3 10 2" xfId="40538" xr:uid="{00000000-0005-0000-0000-0000C3A30000}"/>
    <cellStyle name="Normal 2 4 3 6 3 11" xfId="40539" xr:uid="{00000000-0005-0000-0000-0000C4A30000}"/>
    <cellStyle name="Normal 2 4 3 6 3 11 2" xfId="40540" xr:uid="{00000000-0005-0000-0000-0000C5A30000}"/>
    <cellStyle name="Normal 2 4 3 6 3 12" xfId="40541" xr:uid="{00000000-0005-0000-0000-0000C6A30000}"/>
    <cellStyle name="Normal 2 4 3 6 3 12 2" xfId="40542" xr:uid="{00000000-0005-0000-0000-0000C7A30000}"/>
    <cellStyle name="Normal 2 4 3 6 3 13" xfId="40543" xr:uid="{00000000-0005-0000-0000-0000C8A30000}"/>
    <cellStyle name="Normal 2 4 3 6 3 13 2" xfId="40544" xr:uid="{00000000-0005-0000-0000-0000C9A30000}"/>
    <cellStyle name="Normal 2 4 3 6 3 14" xfId="40545" xr:uid="{00000000-0005-0000-0000-0000CAA30000}"/>
    <cellStyle name="Normal 2 4 3 6 3 14 2" xfId="40546" xr:uid="{00000000-0005-0000-0000-0000CBA30000}"/>
    <cellStyle name="Normal 2 4 3 6 3 15" xfId="40547" xr:uid="{00000000-0005-0000-0000-0000CCA30000}"/>
    <cellStyle name="Normal 2 4 3 6 3 15 2" xfId="40548" xr:uid="{00000000-0005-0000-0000-0000CDA30000}"/>
    <cellStyle name="Normal 2 4 3 6 3 16" xfId="40549" xr:uid="{00000000-0005-0000-0000-0000CEA30000}"/>
    <cellStyle name="Normal 2 4 3 6 3 16 2" xfId="40550" xr:uid="{00000000-0005-0000-0000-0000CFA30000}"/>
    <cellStyle name="Normal 2 4 3 6 3 17" xfId="40551" xr:uid="{00000000-0005-0000-0000-0000D0A30000}"/>
    <cellStyle name="Normal 2 4 3 6 3 17 2" xfId="40552" xr:uid="{00000000-0005-0000-0000-0000D1A30000}"/>
    <cellStyle name="Normal 2 4 3 6 3 18" xfId="40553" xr:uid="{00000000-0005-0000-0000-0000D2A30000}"/>
    <cellStyle name="Normal 2 4 3 6 3 18 2" xfId="40554" xr:uid="{00000000-0005-0000-0000-0000D3A30000}"/>
    <cellStyle name="Normal 2 4 3 6 3 19" xfId="40555" xr:uid="{00000000-0005-0000-0000-0000D4A30000}"/>
    <cellStyle name="Normal 2 4 3 6 3 19 2" xfId="40556" xr:uid="{00000000-0005-0000-0000-0000D5A30000}"/>
    <cellStyle name="Normal 2 4 3 6 3 2" xfId="40557" xr:uid="{00000000-0005-0000-0000-0000D6A30000}"/>
    <cellStyle name="Normal 2 4 3 6 3 2 2" xfId="40558" xr:uid="{00000000-0005-0000-0000-0000D7A30000}"/>
    <cellStyle name="Normal 2 4 3 6 3 20" xfId="40559" xr:uid="{00000000-0005-0000-0000-0000D8A30000}"/>
    <cellStyle name="Normal 2 4 3 6 3 20 2" xfId="40560" xr:uid="{00000000-0005-0000-0000-0000D9A30000}"/>
    <cellStyle name="Normal 2 4 3 6 3 21" xfId="40561" xr:uid="{00000000-0005-0000-0000-0000DAA30000}"/>
    <cellStyle name="Normal 2 4 3 6 3 21 2" xfId="40562" xr:uid="{00000000-0005-0000-0000-0000DBA30000}"/>
    <cellStyle name="Normal 2 4 3 6 3 22" xfId="40563" xr:uid="{00000000-0005-0000-0000-0000DCA30000}"/>
    <cellStyle name="Normal 2 4 3 6 3 3" xfId="40564" xr:uid="{00000000-0005-0000-0000-0000DDA30000}"/>
    <cellStyle name="Normal 2 4 3 6 3 3 2" xfId="40565" xr:uid="{00000000-0005-0000-0000-0000DEA30000}"/>
    <cellStyle name="Normal 2 4 3 6 3 4" xfId="40566" xr:uid="{00000000-0005-0000-0000-0000DFA30000}"/>
    <cellStyle name="Normal 2 4 3 6 3 4 2" xfId="40567" xr:uid="{00000000-0005-0000-0000-0000E0A30000}"/>
    <cellStyle name="Normal 2 4 3 6 3 5" xfId="40568" xr:uid="{00000000-0005-0000-0000-0000E1A30000}"/>
    <cellStyle name="Normal 2 4 3 6 3 5 2" xfId="40569" xr:uid="{00000000-0005-0000-0000-0000E2A30000}"/>
    <cellStyle name="Normal 2 4 3 6 3 6" xfId="40570" xr:uid="{00000000-0005-0000-0000-0000E3A30000}"/>
    <cellStyle name="Normal 2 4 3 6 3 6 2" xfId="40571" xr:uid="{00000000-0005-0000-0000-0000E4A30000}"/>
    <cellStyle name="Normal 2 4 3 6 3 7" xfId="40572" xr:uid="{00000000-0005-0000-0000-0000E5A30000}"/>
    <cellStyle name="Normal 2 4 3 6 3 7 2" xfId="40573" xr:uid="{00000000-0005-0000-0000-0000E6A30000}"/>
    <cellStyle name="Normal 2 4 3 6 3 8" xfId="40574" xr:uid="{00000000-0005-0000-0000-0000E7A30000}"/>
    <cellStyle name="Normal 2 4 3 6 3 8 2" xfId="40575" xr:uid="{00000000-0005-0000-0000-0000E8A30000}"/>
    <cellStyle name="Normal 2 4 3 6 3 9" xfId="40576" xr:uid="{00000000-0005-0000-0000-0000E9A30000}"/>
    <cellStyle name="Normal 2 4 3 6 3 9 2" xfId="40577" xr:uid="{00000000-0005-0000-0000-0000EAA30000}"/>
    <cellStyle name="Normal 2 4 3 6 4" xfId="40578" xr:uid="{00000000-0005-0000-0000-0000EBA30000}"/>
    <cellStyle name="Normal 2 4 3 6 4 2" xfId="40579" xr:uid="{00000000-0005-0000-0000-0000ECA30000}"/>
    <cellStyle name="Normal 2 4 3 6 5" xfId="40580" xr:uid="{00000000-0005-0000-0000-0000EDA30000}"/>
    <cellStyle name="Normal 2 4 3 6 5 2" xfId="40581" xr:uid="{00000000-0005-0000-0000-0000EEA30000}"/>
    <cellStyle name="Normal 2 4 3 6 6" xfId="40582" xr:uid="{00000000-0005-0000-0000-0000EFA30000}"/>
    <cellStyle name="Normal 2 4 3 6 6 2" xfId="40583" xr:uid="{00000000-0005-0000-0000-0000F0A30000}"/>
    <cellStyle name="Normal 2 4 3 6 7" xfId="40584" xr:uid="{00000000-0005-0000-0000-0000F1A30000}"/>
    <cellStyle name="Normal 2 4 3 6 7 2" xfId="40585" xr:uid="{00000000-0005-0000-0000-0000F2A30000}"/>
    <cellStyle name="Normal 2 4 3 6 8" xfId="40586" xr:uid="{00000000-0005-0000-0000-0000F3A30000}"/>
    <cellStyle name="Normal 2 4 3 6 8 2" xfId="40587" xr:uid="{00000000-0005-0000-0000-0000F4A30000}"/>
    <cellStyle name="Normal 2 4 3 6 9" xfId="40588" xr:uid="{00000000-0005-0000-0000-0000F5A30000}"/>
    <cellStyle name="Normal 2 4 3 6 9 2" xfId="40589" xr:uid="{00000000-0005-0000-0000-0000F6A30000}"/>
    <cellStyle name="Normal 2 4 3 7" xfId="40590" xr:uid="{00000000-0005-0000-0000-0000F7A30000}"/>
    <cellStyle name="Normal 2 4 3 7 10" xfId="40591" xr:uid="{00000000-0005-0000-0000-0000F8A30000}"/>
    <cellStyle name="Normal 2 4 3 7 10 2" xfId="40592" xr:uid="{00000000-0005-0000-0000-0000F9A30000}"/>
    <cellStyle name="Normal 2 4 3 7 11" xfId="40593" xr:uid="{00000000-0005-0000-0000-0000FAA30000}"/>
    <cellStyle name="Normal 2 4 3 7 11 2" xfId="40594" xr:uid="{00000000-0005-0000-0000-0000FBA30000}"/>
    <cellStyle name="Normal 2 4 3 7 12" xfId="40595" xr:uid="{00000000-0005-0000-0000-0000FCA30000}"/>
    <cellStyle name="Normal 2 4 3 7 12 2" xfId="40596" xr:uid="{00000000-0005-0000-0000-0000FDA30000}"/>
    <cellStyle name="Normal 2 4 3 7 13" xfId="40597" xr:uid="{00000000-0005-0000-0000-0000FEA30000}"/>
    <cellStyle name="Normal 2 4 3 7 13 2" xfId="40598" xr:uid="{00000000-0005-0000-0000-0000FFA30000}"/>
    <cellStyle name="Normal 2 4 3 7 14" xfId="40599" xr:uid="{00000000-0005-0000-0000-000000A40000}"/>
    <cellStyle name="Normal 2 4 3 7 14 2" xfId="40600" xr:uid="{00000000-0005-0000-0000-000001A40000}"/>
    <cellStyle name="Normal 2 4 3 7 15" xfId="40601" xr:uid="{00000000-0005-0000-0000-000002A40000}"/>
    <cellStyle name="Normal 2 4 3 7 15 2" xfId="40602" xr:uid="{00000000-0005-0000-0000-000003A40000}"/>
    <cellStyle name="Normal 2 4 3 7 16" xfId="40603" xr:uid="{00000000-0005-0000-0000-000004A40000}"/>
    <cellStyle name="Normal 2 4 3 7 16 2" xfId="40604" xr:uid="{00000000-0005-0000-0000-000005A40000}"/>
    <cellStyle name="Normal 2 4 3 7 17" xfId="40605" xr:uid="{00000000-0005-0000-0000-000006A40000}"/>
    <cellStyle name="Normal 2 4 3 7 17 2" xfId="40606" xr:uid="{00000000-0005-0000-0000-000007A40000}"/>
    <cellStyle name="Normal 2 4 3 7 18" xfId="40607" xr:uid="{00000000-0005-0000-0000-000008A40000}"/>
    <cellStyle name="Normal 2 4 3 7 18 2" xfId="40608" xr:uid="{00000000-0005-0000-0000-000009A40000}"/>
    <cellStyle name="Normal 2 4 3 7 19" xfId="40609" xr:uid="{00000000-0005-0000-0000-00000AA40000}"/>
    <cellStyle name="Normal 2 4 3 7 19 2" xfId="40610" xr:uid="{00000000-0005-0000-0000-00000BA40000}"/>
    <cellStyle name="Normal 2 4 3 7 2" xfId="40611" xr:uid="{00000000-0005-0000-0000-00000CA40000}"/>
    <cellStyle name="Normal 2 4 3 7 2 2" xfId="40612" xr:uid="{00000000-0005-0000-0000-00000DA40000}"/>
    <cellStyle name="Normal 2 4 3 7 20" xfId="40613" xr:uid="{00000000-0005-0000-0000-00000EA40000}"/>
    <cellStyle name="Normal 2 4 3 7 20 2" xfId="40614" xr:uid="{00000000-0005-0000-0000-00000FA40000}"/>
    <cellStyle name="Normal 2 4 3 7 21" xfId="40615" xr:uid="{00000000-0005-0000-0000-000010A40000}"/>
    <cellStyle name="Normal 2 4 3 7 21 2" xfId="40616" xr:uid="{00000000-0005-0000-0000-000011A40000}"/>
    <cellStyle name="Normal 2 4 3 7 22" xfId="40617" xr:uid="{00000000-0005-0000-0000-000012A40000}"/>
    <cellStyle name="Normal 2 4 3 7 3" xfId="40618" xr:uid="{00000000-0005-0000-0000-000013A40000}"/>
    <cellStyle name="Normal 2 4 3 7 3 2" xfId="40619" xr:uid="{00000000-0005-0000-0000-000014A40000}"/>
    <cellStyle name="Normal 2 4 3 7 4" xfId="40620" xr:uid="{00000000-0005-0000-0000-000015A40000}"/>
    <cellStyle name="Normal 2 4 3 7 4 2" xfId="40621" xr:uid="{00000000-0005-0000-0000-000016A40000}"/>
    <cellStyle name="Normal 2 4 3 7 5" xfId="40622" xr:uid="{00000000-0005-0000-0000-000017A40000}"/>
    <cellStyle name="Normal 2 4 3 7 5 2" xfId="40623" xr:uid="{00000000-0005-0000-0000-000018A40000}"/>
    <cellStyle name="Normal 2 4 3 7 6" xfId="40624" xr:uid="{00000000-0005-0000-0000-000019A40000}"/>
    <cellStyle name="Normal 2 4 3 7 6 2" xfId="40625" xr:uid="{00000000-0005-0000-0000-00001AA40000}"/>
    <cellStyle name="Normal 2 4 3 7 7" xfId="40626" xr:uid="{00000000-0005-0000-0000-00001BA40000}"/>
    <cellStyle name="Normal 2 4 3 7 7 2" xfId="40627" xr:uid="{00000000-0005-0000-0000-00001CA40000}"/>
    <cellStyle name="Normal 2 4 3 7 8" xfId="40628" xr:uid="{00000000-0005-0000-0000-00001DA40000}"/>
    <cellStyle name="Normal 2 4 3 7 8 2" xfId="40629" xr:uid="{00000000-0005-0000-0000-00001EA40000}"/>
    <cellStyle name="Normal 2 4 3 7 9" xfId="40630" xr:uid="{00000000-0005-0000-0000-00001FA40000}"/>
    <cellStyle name="Normal 2 4 3 7 9 2" xfId="40631" xr:uid="{00000000-0005-0000-0000-000020A40000}"/>
    <cellStyle name="Normal 2 4 3 8" xfId="40632" xr:uid="{00000000-0005-0000-0000-000021A40000}"/>
    <cellStyle name="Normal 2 4 3 8 10" xfId="40633" xr:uid="{00000000-0005-0000-0000-000022A40000}"/>
    <cellStyle name="Normal 2 4 3 8 10 2" xfId="40634" xr:uid="{00000000-0005-0000-0000-000023A40000}"/>
    <cellStyle name="Normal 2 4 3 8 11" xfId="40635" xr:uid="{00000000-0005-0000-0000-000024A40000}"/>
    <cellStyle name="Normal 2 4 3 8 11 2" xfId="40636" xr:uid="{00000000-0005-0000-0000-000025A40000}"/>
    <cellStyle name="Normal 2 4 3 8 12" xfId="40637" xr:uid="{00000000-0005-0000-0000-000026A40000}"/>
    <cellStyle name="Normal 2 4 3 8 12 2" xfId="40638" xr:uid="{00000000-0005-0000-0000-000027A40000}"/>
    <cellStyle name="Normal 2 4 3 8 13" xfId="40639" xr:uid="{00000000-0005-0000-0000-000028A40000}"/>
    <cellStyle name="Normal 2 4 3 8 13 2" xfId="40640" xr:uid="{00000000-0005-0000-0000-000029A40000}"/>
    <cellStyle name="Normal 2 4 3 8 14" xfId="40641" xr:uid="{00000000-0005-0000-0000-00002AA40000}"/>
    <cellStyle name="Normal 2 4 3 8 14 2" xfId="40642" xr:uid="{00000000-0005-0000-0000-00002BA40000}"/>
    <cellStyle name="Normal 2 4 3 8 15" xfId="40643" xr:uid="{00000000-0005-0000-0000-00002CA40000}"/>
    <cellStyle name="Normal 2 4 3 8 15 2" xfId="40644" xr:uid="{00000000-0005-0000-0000-00002DA40000}"/>
    <cellStyle name="Normal 2 4 3 8 16" xfId="40645" xr:uid="{00000000-0005-0000-0000-00002EA40000}"/>
    <cellStyle name="Normal 2 4 3 8 16 2" xfId="40646" xr:uid="{00000000-0005-0000-0000-00002FA40000}"/>
    <cellStyle name="Normal 2 4 3 8 17" xfId="40647" xr:uid="{00000000-0005-0000-0000-000030A40000}"/>
    <cellStyle name="Normal 2 4 3 8 17 2" xfId="40648" xr:uid="{00000000-0005-0000-0000-000031A40000}"/>
    <cellStyle name="Normal 2 4 3 8 18" xfId="40649" xr:uid="{00000000-0005-0000-0000-000032A40000}"/>
    <cellStyle name="Normal 2 4 3 8 18 2" xfId="40650" xr:uid="{00000000-0005-0000-0000-000033A40000}"/>
    <cellStyle name="Normal 2 4 3 8 19" xfId="40651" xr:uid="{00000000-0005-0000-0000-000034A40000}"/>
    <cellStyle name="Normal 2 4 3 8 19 2" xfId="40652" xr:uid="{00000000-0005-0000-0000-000035A40000}"/>
    <cellStyle name="Normal 2 4 3 8 2" xfId="40653" xr:uid="{00000000-0005-0000-0000-000036A40000}"/>
    <cellStyle name="Normal 2 4 3 8 2 2" xfId="40654" xr:uid="{00000000-0005-0000-0000-000037A40000}"/>
    <cellStyle name="Normal 2 4 3 8 20" xfId="40655" xr:uid="{00000000-0005-0000-0000-000038A40000}"/>
    <cellStyle name="Normal 2 4 3 8 20 2" xfId="40656" xr:uid="{00000000-0005-0000-0000-000039A40000}"/>
    <cellStyle name="Normal 2 4 3 8 21" xfId="40657" xr:uid="{00000000-0005-0000-0000-00003AA40000}"/>
    <cellStyle name="Normal 2 4 3 8 21 2" xfId="40658" xr:uid="{00000000-0005-0000-0000-00003BA40000}"/>
    <cellStyle name="Normal 2 4 3 8 22" xfId="40659" xr:uid="{00000000-0005-0000-0000-00003CA40000}"/>
    <cellStyle name="Normal 2 4 3 8 3" xfId="40660" xr:uid="{00000000-0005-0000-0000-00003DA40000}"/>
    <cellStyle name="Normal 2 4 3 8 3 2" xfId="40661" xr:uid="{00000000-0005-0000-0000-00003EA40000}"/>
    <cellStyle name="Normal 2 4 3 8 4" xfId="40662" xr:uid="{00000000-0005-0000-0000-00003FA40000}"/>
    <cellStyle name="Normal 2 4 3 8 4 2" xfId="40663" xr:uid="{00000000-0005-0000-0000-000040A40000}"/>
    <cellStyle name="Normal 2 4 3 8 5" xfId="40664" xr:uid="{00000000-0005-0000-0000-000041A40000}"/>
    <cellStyle name="Normal 2 4 3 8 5 2" xfId="40665" xr:uid="{00000000-0005-0000-0000-000042A40000}"/>
    <cellStyle name="Normal 2 4 3 8 6" xfId="40666" xr:uid="{00000000-0005-0000-0000-000043A40000}"/>
    <cellStyle name="Normal 2 4 3 8 6 2" xfId="40667" xr:uid="{00000000-0005-0000-0000-000044A40000}"/>
    <cellStyle name="Normal 2 4 3 8 7" xfId="40668" xr:uid="{00000000-0005-0000-0000-000045A40000}"/>
    <cellStyle name="Normal 2 4 3 8 7 2" xfId="40669" xr:uid="{00000000-0005-0000-0000-000046A40000}"/>
    <cellStyle name="Normal 2 4 3 8 8" xfId="40670" xr:uid="{00000000-0005-0000-0000-000047A40000}"/>
    <cellStyle name="Normal 2 4 3 8 8 2" xfId="40671" xr:uid="{00000000-0005-0000-0000-000048A40000}"/>
    <cellStyle name="Normal 2 4 3 8 9" xfId="40672" xr:uid="{00000000-0005-0000-0000-000049A40000}"/>
    <cellStyle name="Normal 2 4 3 8 9 2" xfId="40673" xr:uid="{00000000-0005-0000-0000-00004AA40000}"/>
    <cellStyle name="Normal 2 4 3 9" xfId="40674" xr:uid="{00000000-0005-0000-0000-00004BA40000}"/>
    <cellStyle name="Normal 2 4 3 9 2" xfId="40675" xr:uid="{00000000-0005-0000-0000-00004CA40000}"/>
    <cellStyle name="Normal 2 4 30" xfId="40676" xr:uid="{00000000-0005-0000-0000-00004DA40000}"/>
    <cellStyle name="Normal 2 4 30 2" xfId="40677" xr:uid="{00000000-0005-0000-0000-00004EA40000}"/>
    <cellStyle name="Normal 2 4 31" xfId="40678" xr:uid="{00000000-0005-0000-0000-00004FA40000}"/>
    <cellStyle name="Normal 2 4 31 2" xfId="40679" xr:uid="{00000000-0005-0000-0000-000050A40000}"/>
    <cellStyle name="Normal 2 4 32" xfId="40680" xr:uid="{00000000-0005-0000-0000-000051A40000}"/>
    <cellStyle name="Normal 2 4 32 2" xfId="40681" xr:uid="{00000000-0005-0000-0000-000052A40000}"/>
    <cellStyle name="Normal 2 4 33" xfId="40682" xr:uid="{00000000-0005-0000-0000-000053A40000}"/>
    <cellStyle name="Normal 2 4 33 2" xfId="40683" xr:uid="{00000000-0005-0000-0000-000054A40000}"/>
    <cellStyle name="Normal 2 4 4" xfId="40684" xr:uid="{00000000-0005-0000-0000-000055A40000}"/>
    <cellStyle name="Normal 2 4 4 10" xfId="40685" xr:uid="{00000000-0005-0000-0000-000056A40000}"/>
    <cellStyle name="Normal 2 4 4 10 2" xfId="40686" xr:uid="{00000000-0005-0000-0000-000057A40000}"/>
    <cellStyle name="Normal 2 4 4 11" xfId="40687" xr:uid="{00000000-0005-0000-0000-000058A40000}"/>
    <cellStyle name="Normal 2 4 4 11 2" xfId="40688" xr:uid="{00000000-0005-0000-0000-000059A40000}"/>
    <cellStyle name="Normal 2 4 4 12" xfId="40689" xr:uid="{00000000-0005-0000-0000-00005AA40000}"/>
    <cellStyle name="Normal 2 4 4 12 2" xfId="40690" xr:uid="{00000000-0005-0000-0000-00005BA40000}"/>
    <cellStyle name="Normal 2 4 4 13" xfId="40691" xr:uid="{00000000-0005-0000-0000-00005CA40000}"/>
    <cellStyle name="Normal 2 4 4 13 2" xfId="40692" xr:uid="{00000000-0005-0000-0000-00005DA40000}"/>
    <cellStyle name="Normal 2 4 4 14" xfId="40693" xr:uid="{00000000-0005-0000-0000-00005EA40000}"/>
    <cellStyle name="Normal 2 4 4 14 2" xfId="40694" xr:uid="{00000000-0005-0000-0000-00005FA40000}"/>
    <cellStyle name="Normal 2 4 4 15" xfId="40695" xr:uid="{00000000-0005-0000-0000-000060A40000}"/>
    <cellStyle name="Normal 2 4 4 15 2" xfId="40696" xr:uid="{00000000-0005-0000-0000-000061A40000}"/>
    <cellStyle name="Normal 2 4 4 16" xfId="40697" xr:uid="{00000000-0005-0000-0000-000062A40000}"/>
    <cellStyle name="Normal 2 4 4 16 2" xfId="40698" xr:uid="{00000000-0005-0000-0000-000063A40000}"/>
    <cellStyle name="Normal 2 4 4 17" xfId="40699" xr:uid="{00000000-0005-0000-0000-000064A40000}"/>
    <cellStyle name="Normal 2 4 4 17 2" xfId="40700" xr:uid="{00000000-0005-0000-0000-000065A40000}"/>
    <cellStyle name="Normal 2 4 4 18" xfId="40701" xr:uid="{00000000-0005-0000-0000-000066A40000}"/>
    <cellStyle name="Normal 2 4 4 18 2" xfId="40702" xr:uid="{00000000-0005-0000-0000-000067A40000}"/>
    <cellStyle name="Normal 2 4 4 19" xfId="40703" xr:uid="{00000000-0005-0000-0000-000068A40000}"/>
    <cellStyle name="Normal 2 4 4 19 2" xfId="40704" xr:uid="{00000000-0005-0000-0000-000069A40000}"/>
    <cellStyle name="Normal 2 4 4 2" xfId="40705" xr:uid="{00000000-0005-0000-0000-00006AA40000}"/>
    <cellStyle name="Normal 2 4 4 2 10" xfId="40706" xr:uid="{00000000-0005-0000-0000-00006BA40000}"/>
    <cellStyle name="Normal 2 4 4 2 10 2" xfId="40707" xr:uid="{00000000-0005-0000-0000-00006CA40000}"/>
    <cellStyle name="Normal 2 4 4 2 11" xfId="40708" xr:uid="{00000000-0005-0000-0000-00006DA40000}"/>
    <cellStyle name="Normal 2 4 4 2 11 2" xfId="40709" xr:uid="{00000000-0005-0000-0000-00006EA40000}"/>
    <cellStyle name="Normal 2 4 4 2 12" xfId="40710" xr:uid="{00000000-0005-0000-0000-00006FA40000}"/>
    <cellStyle name="Normal 2 4 4 2 12 2" xfId="40711" xr:uid="{00000000-0005-0000-0000-000070A40000}"/>
    <cellStyle name="Normal 2 4 4 2 13" xfId="40712" xr:uid="{00000000-0005-0000-0000-000071A40000}"/>
    <cellStyle name="Normal 2 4 4 2 13 2" xfId="40713" xr:uid="{00000000-0005-0000-0000-000072A40000}"/>
    <cellStyle name="Normal 2 4 4 2 14" xfId="40714" xr:uid="{00000000-0005-0000-0000-000073A40000}"/>
    <cellStyle name="Normal 2 4 4 2 14 2" xfId="40715" xr:uid="{00000000-0005-0000-0000-000074A40000}"/>
    <cellStyle name="Normal 2 4 4 2 15" xfId="40716" xr:uid="{00000000-0005-0000-0000-000075A40000}"/>
    <cellStyle name="Normal 2 4 4 2 15 2" xfId="40717" xr:uid="{00000000-0005-0000-0000-000076A40000}"/>
    <cellStyle name="Normal 2 4 4 2 16" xfId="40718" xr:uid="{00000000-0005-0000-0000-000077A40000}"/>
    <cellStyle name="Normal 2 4 4 2 16 2" xfId="40719" xr:uid="{00000000-0005-0000-0000-000078A40000}"/>
    <cellStyle name="Normal 2 4 4 2 17" xfId="40720" xr:uid="{00000000-0005-0000-0000-000079A40000}"/>
    <cellStyle name="Normal 2 4 4 2 17 2" xfId="40721" xr:uid="{00000000-0005-0000-0000-00007AA40000}"/>
    <cellStyle name="Normal 2 4 4 2 18" xfId="40722" xr:uid="{00000000-0005-0000-0000-00007BA40000}"/>
    <cellStyle name="Normal 2 4 4 2 18 2" xfId="40723" xr:uid="{00000000-0005-0000-0000-00007CA40000}"/>
    <cellStyle name="Normal 2 4 4 2 19" xfId="40724" xr:uid="{00000000-0005-0000-0000-00007DA40000}"/>
    <cellStyle name="Normal 2 4 4 2 19 2" xfId="40725" xr:uid="{00000000-0005-0000-0000-00007EA40000}"/>
    <cellStyle name="Normal 2 4 4 2 2" xfId="40726" xr:uid="{00000000-0005-0000-0000-00007FA40000}"/>
    <cellStyle name="Normal 2 4 4 2 2 10" xfId="40727" xr:uid="{00000000-0005-0000-0000-000080A40000}"/>
    <cellStyle name="Normal 2 4 4 2 2 10 2" xfId="40728" xr:uid="{00000000-0005-0000-0000-000081A40000}"/>
    <cellStyle name="Normal 2 4 4 2 2 11" xfId="40729" xr:uid="{00000000-0005-0000-0000-000082A40000}"/>
    <cellStyle name="Normal 2 4 4 2 2 11 2" xfId="40730" xr:uid="{00000000-0005-0000-0000-000083A40000}"/>
    <cellStyle name="Normal 2 4 4 2 2 12" xfId="40731" xr:uid="{00000000-0005-0000-0000-000084A40000}"/>
    <cellStyle name="Normal 2 4 4 2 2 12 2" xfId="40732" xr:uid="{00000000-0005-0000-0000-000085A40000}"/>
    <cellStyle name="Normal 2 4 4 2 2 13" xfId="40733" xr:uid="{00000000-0005-0000-0000-000086A40000}"/>
    <cellStyle name="Normal 2 4 4 2 2 13 2" xfId="40734" xr:uid="{00000000-0005-0000-0000-000087A40000}"/>
    <cellStyle name="Normal 2 4 4 2 2 14" xfId="40735" xr:uid="{00000000-0005-0000-0000-000088A40000}"/>
    <cellStyle name="Normal 2 4 4 2 2 14 2" xfId="40736" xr:uid="{00000000-0005-0000-0000-000089A40000}"/>
    <cellStyle name="Normal 2 4 4 2 2 15" xfId="40737" xr:uid="{00000000-0005-0000-0000-00008AA40000}"/>
    <cellStyle name="Normal 2 4 4 2 2 15 2" xfId="40738" xr:uid="{00000000-0005-0000-0000-00008BA40000}"/>
    <cellStyle name="Normal 2 4 4 2 2 16" xfId="40739" xr:uid="{00000000-0005-0000-0000-00008CA40000}"/>
    <cellStyle name="Normal 2 4 4 2 2 16 2" xfId="40740" xr:uid="{00000000-0005-0000-0000-00008DA40000}"/>
    <cellStyle name="Normal 2 4 4 2 2 17" xfId="40741" xr:uid="{00000000-0005-0000-0000-00008EA40000}"/>
    <cellStyle name="Normal 2 4 4 2 2 17 2" xfId="40742" xr:uid="{00000000-0005-0000-0000-00008FA40000}"/>
    <cellStyle name="Normal 2 4 4 2 2 18" xfId="40743" xr:uid="{00000000-0005-0000-0000-000090A40000}"/>
    <cellStyle name="Normal 2 4 4 2 2 18 2" xfId="40744" xr:uid="{00000000-0005-0000-0000-000091A40000}"/>
    <cellStyle name="Normal 2 4 4 2 2 19" xfId="40745" xr:uid="{00000000-0005-0000-0000-000092A40000}"/>
    <cellStyle name="Normal 2 4 4 2 2 19 2" xfId="40746" xr:uid="{00000000-0005-0000-0000-000093A40000}"/>
    <cellStyle name="Normal 2 4 4 2 2 2" xfId="40747" xr:uid="{00000000-0005-0000-0000-000094A40000}"/>
    <cellStyle name="Normal 2 4 4 2 2 2 10" xfId="40748" xr:uid="{00000000-0005-0000-0000-000095A40000}"/>
    <cellStyle name="Normal 2 4 4 2 2 2 10 2" xfId="40749" xr:uid="{00000000-0005-0000-0000-000096A40000}"/>
    <cellStyle name="Normal 2 4 4 2 2 2 11" xfId="40750" xr:uid="{00000000-0005-0000-0000-000097A40000}"/>
    <cellStyle name="Normal 2 4 4 2 2 2 11 2" xfId="40751" xr:uid="{00000000-0005-0000-0000-000098A40000}"/>
    <cellStyle name="Normal 2 4 4 2 2 2 12" xfId="40752" xr:uid="{00000000-0005-0000-0000-000099A40000}"/>
    <cellStyle name="Normal 2 4 4 2 2 2 12 2" xfId="40753" xr:uid="{00000000-0005-0000-0000-00009AA40000}"/>
    <cellStyle name="Normal 2 4 4 2 2 2 13" xfId="40754" xr:uid="{00000000-0005-0000-0000-00009BA40000}"/>
    <cellStyle name="Normal 2 4 4 2 2 2 13 2" xfId="40755" xr:uid="{00000000-0005-0000-0000-00009CA40000}"/>
    <cellStyle name="Normal 2 4 4 2 2 2 14" xfId="40756" xr:uid="{00000000-0005-0000-0000-00009DA40000}"/>
    <cellStyle name="Normal 2 4 4 2 2 2 14 2" xfId="40757" xr:uid="{00000000-0005-0000-0000-00009EA40000}"/>
    <cellStyle name="Normal 2 4 4 2 2 2 15" xfId="40758" xr:uid="{00000000-0005-0000-0000-00009FA40000}"/>
    <cellStyle name="Normal 2 4 4 2 2 2 15 2" xfId="40759" xr:uid="{00000000-0005-0000-0000-0000A0A40000}"/>
    <cellStyle name="Normal 2 4 4 2 2 2 16" xfId="40760" xr:uid="{00000000-0005-0000-0000-0000A1A40000}"/>
    <cellStyle name="Normal 2 4 4 2 2 2 16 2" xfId="40761" xr:uid="{00000000-0005-0000-0000-0000A2A40000}"/>
    <cellStyle name="Normal 2 4 4 2 2 2 17" xfId="40762" xr:uid="{00000000-0005-0000-0000-0000A3A40000}"/>
    <cellStyle name="Normal 2 4 4 2 2 2 17 2" xfId="40763" xr:uid="{00000000-0005-0000-0000-0000A4A40000}"/>
    <cellStyle name="Normal 2 4 4 2 2 2 18" xfId="40764" xr:uid="{00000000-0005-0000-0000-0000A5A40000}"/>
    <cellStyle name="Normal 2 4 4 2 2 2 18 2" xfId="40765" xr:uid="{00000000-0005-0000-0000-0000A6A40000}"/>
    <cellStyle name="Normal 2 4 4 2 2 2 19" xfId="40766" xr:uid="{00000000-0005-0000-0000-0000A7A40000}"/>
    <cellStyle name="Normal 2 4 4 2 2 2 19 2" xfId="40767" xr:uid="{00000000-0005-0000-0000-0000A8A40000}"/>
    <cellStyle name="Normal 2 4 4 2 2 2 2" xfId="40768" xr:uid="{00000000-0005-0000-0000-0000A9A40000}"/>
    <cellStyle name="Normal 2 4 4 2 2 2 2 2" xfId="40769" xr:uid="{00000000-0005-0000-0000-0000AAA40000}"/>
    <cellStyle name="Normal 2 4 4 2 2 2 20" xfId="40770" xr:uid="{00000000-0005-0000-0000-0000ABA40000}"/>
    <cellStyle name="Normal 2 4 4 2 2 2 20 2" xfId="40771" xr:uid="{00000000-0005-0000-0000-0000ACA40000}"/>
    <cellStyle name="Normal 2 4 4 2 2 2 21" xfId="40772" xr:uid="{00000000-0005-0000-0000-0000ADA40000}"/>
    <cellStyle name="Normal 2 4 4 2 2 2 21 2" xfId="40773" xr:uid="{00000000-0005-0000-0000-0000AEA40000}"/>
    <cellStyle name="Normal 2 4 4 2 2 2 22" xfId="40774" xr:uid="{00000000-0005-0000-0000-0000AFA40000}"/>
    <cellStyle name="Normal 2 4 4 2 2 2 3" xfId="40775" xr:uid="{00000000-0005-0000-0000-0000B0A40000}"/>
    <cellStyle name="Normal 2 4 4 2 2 2 3 2" xfId="40776" xr:uid="{00000000-0005-0000-0000-0000B1A40000}"/>
    <cellStyle name="Normal 2 4 4 2 2 2 4" xfId="40777" xr:uid="{00000000-0005-0000-0000-0000B2A40000}"/>
    <cellStyle name="Normal 2 4 4 2 2 2 4 2" xfId="40778" xr:uid="{00000000-0005-0000-0000-0000B3A40000}"/>
    <cellStyle name="Normal 2 4 4 2 2 2 5" xfId="40779" xr:uid="{00000000-0005-0000-0000-0000B4A40000}"/>
    <cellStyle name="Normal 2 4 4 2 2 2 5 2" xfId="40780" xr:uid="{00000000-0005-0000-0000-0000B5A40000}"/>
    <cellStyle name="Normal 2 4 4 2 2 2 6" xfId="40781" xr:uid="{00000000-0005-0000-0000-0000B6A40000}"/>
    <cellStyle name="Normal 2 4 4 2 2 2 6 2" xfId="40782" xr:uid="{00000000-0005-0000-0000-0000B7A40000}"/>
    <cellStyle name="Normal 2 4 4 2 2 2 7" xfId="40783" xr:uid="{00000000-0005-0000-0000-0000B8A40000}"/>
    <cellStyle name="Normal 2 4 4 2 2 2 7 2" xfId="40784" xr:uid="{00000000-0005-0000-0000-0000B9A40000}"/>
    <cellStyle name="Normal 2 4 4 2 2 2 8" xfId="40785" xr:uid="{00000000-0005-0000-0000-0000BAA40000}"/>
    <cellStyle name="Normal 2 4 4 2 2 2 8 2" xfId="40786" xr:uid="{00000000-0005-0000-0000-0000BBA40000}"/>
    <cellStyle name="Normal 2 4 4 2 2 2 9" xfId="40787" xr:uid="{00000000-0005-0000-0000-0000BCA40000}"/>
    <cellStyle name="Normal 2 4 4 2 2 2 9 2" xfId="40788" xr:uid="{00000000-0005-0000-0000-0000BDA40000}"/>
    <cellStyle name="Normal 2 4 4 2 2 20" xfId="40789" xr:uid="{00000000-0005-0000-0000-0000BEA40000}"/>
    <cellStyle name="Normal 2 4 4 2 2 20 2" xfId="40790" xr:uid="{00000000-0005-0000-0000-0000BFA40000}"/>
    <cellStyle name="Normal 2 4 4 2 2 21" xfId="40791" xr:uid="{00000000-0005-0000-0000-0000C0A40000}"/>
    <cellStyle name="Normal 2 4 4 2 2 21 2" xfId="40792" xr:uid="{00000000-0005-0000-0000-0000C1A40000}"/>
    <cellStyle name="Normal 2 4 4 2 2 22" xfId="40793" xr:uid="{00000000-0005-0000-0000-0000C2A40000}"/>
    <cellStyle name="Normal 2 4 4 2 2 22 2" xfId="40794" xr:uid="{00000000-0005-0000-0000-0000C3A40000}"/>
    <cellStyle name="Normal 2 4 4 2 2 23" xfId="40795" xr:uid="{00000000-0005-0000-0000-0000C4A40000}"/>
    <cellStyle name="Normal 2 4 4 2 2 23 2" xfId="40796" xr:uid="{00000000-0005-0000-0000-0000C5A40000}"/>
    <cellStyle name="Normal 2 4 4 2 2 24" xfId="40797" xr:uid="{00000000-0005-0000-0000-0000C6A40000}"/>
    <cellStyle name="Normal 2 4 4 2 2 3" xfId="40798" xr:uid="{00000000-0005-0000-0000-0000C7A40000}"/>
    <cellStyle name="Normal 2 4 4 2 2 3 10" xfId="40799" xr:uid="{00000000-0005-0000-0000-0000C8A40000}"/>
    <cellStyle name="Normal 2 4 4 2 2 3 10 2" xfId="40800" xr:uid="{00000000-0005-0000-0000-0000C9A40000}"/>
    <cellStyle name="Normal 2 4 4 2 2 3 11" xfId="40801" xr:uid="{00000000-0005-0000-0000-0000CAA40000}"/>
    <cellStyle name="Normal 2 4 4 2 2 3 11 2" xfId="40802" xr:uid="{00000000-0005-0000-0000-0000CBA40000}"/>
    <cellStyle name="Normal 2 4 4 2 2 3 12" xfId="40803" xr:uid="{00000000-0005-0000-0000-0000CCA40000}"/>
    <cellStyle name="Normal 2 4 4 2 2 3 12 2" xfId="40804" xr:uid="{00000000-0005-0000-0000-0000CDA40000}"/>
    <cellStyle name="Normal 2 4 4 2 2 3 13" xfId="40805" xr:uid="{00000000-0005-0000-0000-0000CEA40000}"/>
    <cellStyle name="Normal 2 4 4 2 2 3 13 2" xfId="40806" xr:uid="{00000000-0005-0000-0000-0000CFA40000}"/>
    <cellStyle name="Normal 2 4 4 2 2 3 14" xfId="40807" xr:uid="{00000000-0005-0000-0000-0000D0A40000}"/>
    <cellStyle name="Normal 2 4 4 2 2 3 14 2" xfId="40808" xr:uid="{00000000-0005-0000-0000-0000D1A40000}"/>
    <cellStyle name="Normal 2 4 4 2 2 3 15" xfId="40809" xr:uid="{00000000-0005-0000-0000-0000D2A40000}"/>
    <cellStyle name="Normal 2 4 4 2 2 3 15 2" xfId="40810" xr:uid="{00000000-0005-0000-0000-0000D3A40000}"/>
    <cellStyle name="Normal 2 4 4 2 2 3 16" xfId="40811" xr:uid="{00000000-0005-0000-0000-0000D4A40000}"/>
    <cellStyle name="Normal 2 4 4 2 2 3 16 2" xfId="40812" xr:uid="{00000000-0005-0000-0000-0000D5A40000}"/>
    <cellStyle name="Normal 2 4 4 2 2 3 17" xfId="40813" xr:uid="{00000000-0005-0000-0000-0000D6A40000}"/>
    <cellStyle name="Normal 2 4 4 2 2 3 17 2" xfId="40814" xr:uid="{00000000-0005-0000-0000-0000D7A40000}"/>
    <cellStyle name="Normal 2 4 4 2 2 3 18" xfId="40815" xr:uid="{00000000-0005-0000-0000-0000D8A40000}"/>
    <cellStyle name="Normal 2 4 4 2 2 3 18 2" xfId="40816" xr:uid="{00000000-0005-0000-0000-0000D9A40000}"/>
    <cellStyle name="Normal 2 4 4 2 2 3 19" xfId="40817" xr:uid="{00000000-0005-0000-0000-0000DAA40000}"/>
    <cellStyle name="Normal 2 4 4 2 2 3 19 2" xfId="40818" xr:uid="{00000000-0005-0000-0000-0000DBA40000}"/>
    <cellStyle name="Normal 2 4 4 2 2 3 2" xfId="40819" xr:uid="{00000000-0005-0000-0000-0000DCA40000}"/>
    <cellStyle name="Normal 2 4 4 2 2 3 2 2" xfId="40820" xr:uid="{00000000-0005-0000-0000-0000DDA40000}"/>
    <cellStyle name="Normal 2 4 4 2 2 3 20" xfId="40821" xr:uid="{00000000-0005-0000-0000-0000DEA40000}"/>
    <cellStyle name="Normal 2 4 4 2 2 3 20 2" xfId="40822" xr:uid="{00000000-0005-0000-0000-0000DFA40000}"/>
    <cellStyle name="Normal 2 4 4 2 2 3 21" xfId="40823" xr:uid="{00000000-0005-0000-0000-0000E0A40000}"/>
    <cellStyle name="Normal 2 4 4 2 2 3 21 2" xfId="40824" xr:uid="{00000000-0005-0000-0000-0000E1A40000}"/>
    <cellStyle name="Normal 2 4 4 2 2 3 22" xfId="40825" xr:uid="{00000000-0005-0000-0000-0000E2A40000}"/>
    <cellStyle name="Normal 2 4 4 2 2 3 3" xfId="40826" xr:uid="{00000000-0005-0000-0000-0000E3A40000}"/>
    <cellStyle name="Normal 2 4 4 2 2 3 3 2" xfId="40827" xr:uid="{00000000-0005-0000-0000-0000E4A40000}"/>
    <cellStyle name="Normal 2 4 4 2 2 3 4" xfId="40828" xr:uid="{00000000-0005-0000-0000-0000E5A40000}"/>
    <cellStyle name="Normal 2 4 4 2 2 3 4 2" xfId="40829" xr:uid="{00000000-0005-0000-0000-0000E6A40000}"/>
    <cellStyle name="Normal 2 4 4 2 2 3 5" xfId="40830" xr:uid="{00000000-0005-0000-0000-0000E7A40000}"/>
    <cellStyle name="Normal 2 4 4 2 2 3 5 2" xfId="40831" xr:uid="{00000000-0005-0000-0000-0000E8A40000}"/>
    <cellStyle name="Normal 2 4 4 2 2 3 6" xfId="40832" xr:uid="{00000000-0005-0000-0000-0000E9A40000}"/>
    <cellStyle name="Normal 2 4 4 2 2 3 6 2" xfId="40833" xr:uid="{00000000-0005-0000-0000-0000EAA40000}"/>
    <cellStyle name="Normal 2 4 4 2 2 3 7" xfId="40834" xr:uid="{00000000-0005-0000-0000-0000EBA40000}"/>
    <cellStyle name="Normal 2 4 4 2 2 3 7 2" xfId="40835" xr:uid="{00000000-0005-0000-0000-0000ECA40000}"/>
    <cellStyle name="Normal 2 4 4 2 2 3 8" xfId="40836" xr:uid="{00000000-0005-0000-0000-0000EDA40000}"/>
    <cellStyle name="Normal 2 4 4 2 2 3 8 2" xfId="40837" xr:uid="{00000000-0005-0000-0000-0000EEA40000}"/>
    <cellStyle name="Normal 2 4 4 2 2 3 9" xfId="40838" xr:uid="{00000000-0005-0000-0000-0000EFA40000}"/>
    <cellStyle name="Normal 2 4 4 2 2 3 9 2" xfId="40839" xr:uid="{00000000-0005-0000-0000-0000F0A40000}"/>
    <cellStyle name="Normal 2 4 4 2 2 4" xfId="40840" xr:uid="{00000000-0005-0000-0000-0000F1A40000}"/>
    <cellStyle name="Normal 2 4 4 2 2 4 2" xfId="40841" xr:uid="{00000000-0005-0000-0000-0000F2A40000}"/>
    <cellStyle name="Normal 2 4 4 2 2 5" xfId="40842" xr:uid="{00000000-0005-0000-0000-0000F3A40000}"/>
    <cellStyle name="Normal 2 4 4 2 2 5 2" xfId="40843" xr:uid="{00000000-0005-0000-0000-0000F4A40000}"/>
    <cellStyle name="Normal 2 4 4 2 2 6" xfId="40844" xr:uid="{00000000-0005-0000-0000-0000F5A40000}"/>
    <cellStyle name="Normal 2 4 4 2 2 6 2" xfId="40845" xr:uid="{00000000-0005-0000-0000-0000F6A40000}"/>
    <cellStyle name="Normal 2 4 4 2 2 7" xfId="40846" xr:uid="{00000000-0005-0000-0000-0000F7A40000}"/>
    <cellStyle name="Normal 2 4 4 2 2 7 2" xfId="40847" xr:uid="{00000000-0005-0000-0000-0000F8A40000}"/>
    <cellStyle name="Normal 2 4 4 2 2 8" xfId="40848" xr:uid="{00000000-0005-0000-0000-0000F9A40000}"/>
    <cellStyle name="Normal 2 4 4 2 2 8 2" xfId="40849" xr:uid="{00000000-0005-0000-0000-0000FAA40000}"/>
    <cellStyle name="Normal 2 4 4 2 2 9" xfId="40850" xr:uid="{00000000-0005-0000-0000-0000FBA40000}"/>
    <cellStyle name="Normal 2 4 4 2 2 9 2" xfId="40851" xr:uid="{00000000-0005-0000-0000-0000FCA40000}"/>
    <cellStyle name="Normal 2 4 4 2 20" xfId="40852" xr:uid="{00000000-0005-0000-0000-0000FDA40000}"/>
    <cellStyle name="Normal 2 4 4 2 20 2" xfId="40853" xr:uid="{00000000-0005-0000-0000-0000FEA40000}"/>
    <cellStyle name="Normal 2 4 4 2 21" xfId="40854" xr:uid="{00000000-0005-0000-0000-0000FFA40000}"/>
    <cellStyle name="Normal 2 4 4 2 21 2" xfId="40855" xr:uid="{00000000-0005-0000-0000-000000A50000}"/>
    <cellStyle name="Normal 2 4 4 2 22" xfId="40856" xr:uid="{00000000-0005-0000-0000-000001A50000}"/>
    <cellStyle name="Normal 2 4 4 2 22 2" xfId="40857" xr:uid="{00000000-0005-0000-0000-000002A50000}"/>
    <cellStyle name="Normal 2 4 4 2 23" xfId="40858" xr:uid="{00000000-0005-0000-0000-000003A50000}"/>
    <cellStyle name="Normal 2 4 4 2 23 2" xfId="40859" xr:uid="{00000000-0005-0000-0000-000004A50000}"/>
    <cellStyle name="Normal 2 4 4 2 24" xfId="40860" xr:uid="{00000000-0005-0000-0000-000005A50000}"/>
    <cellStyle name="Normal 2 4 4 2 24 2" xfId="40861" xr:uid="{00000000-0005-0000-0000-000006A50000}"/>
    <cellStyle name="Normal 2 4 4 2 25" xfId="40862" xr:uid="{00000000-0005-0000-0000-000007A50000}"/>
    <cellStyle name="Normal 2 4 4 2 25 2" xfId="40863" xr:uid="{00000000-0005-0000-0000-000008A50000}"/>
    <cellStyle name="Normal 2 4 4 2 26" xfId="40864" xr:uid="{00000000-0005-0000-0000-000009A50000}"/>
    <cellStyle name="Normal 2 4 4 2 26 2" xfId="40865" xr:uid="{00000000-0005-0000-0000-00000AA50000}"/>
    <cellStyle name="Normal 2 4 4 2 27" xfId="40866" xr:uid="{00000000-0005-0000-0000-00000BA50000}"/>
    <cellStyle name="Normal 2 4 4 2 3" xfId="40867" xr:uid="{00000000-0005-0000-0000-00000CA50000}"/>
    <cellStyle name="Normal 2 4 4 2 3 10" xfId="40868" xr:uid="{00000000-0005-0000-0000-00000DA50000}"/>
    <cellStyle name="Normal 2 4 4 2 3 10 2" xfId="40869" xr:uid="{00000000-0005-0000-0000-00000EA50000}"/>
    <cellStyle name="Normal 2 4 4 2 3 11" xfId="40870" xr:uid="{00000000-0005-0000-0000-00000FA50000}"/>
    <cellStyle name="Normal 2 4 4 2 3 11 2" xfId="40871" xr:uid="{00000000-0005-0000-0000-000010A50000}"/>
    <cellStyle name="Normal 2 4 4 2 3 12" xfId="40872" xr:uid="{00000000-0005-0000-0000-000011A50000}"/>
    <cellStyle name="Normal 2 4 4 2 3 12 2" xfId="40873" xr:uid="{00000000-0005-0000-0000-000012A50000}"/>
    <cellStyle name="Normal 2 4 4 2 3 13" xfId="40874" xr:uid="{00000000-0005-0000-0000-000013A50000}"/>
    <cellStyle name="Normal 2 4 4 2 3 13 2" xfId="40875" xr:uid="{00000000-0005-0000-0000-000014A50000}"/>
    <cellStyle name="Normal 2 4 4 2 3 14" xfId="40876" xr:uid="{00000000-0005-0000-0000-000015A50000}"/>
    <cellStyle name="Normal 2 4 4 2 3 14 2" xfId="40877" xr:uid="{00000000-0005-0000-0000-000016A50000}"/>
    <cellStyle name="Normal 2 4 4 2 3 15" xfId="40878" xr:uid="{00000000-0005-0000-0000-000017A50000}"/>
    <cellStyle name="Normal 2 4 4 2 3 15 2" xfId="40879" xr:uid="{00000000-0005-0000-0000-000018A50000}"/>
    <cellStyle name="Normal 2 4 4 2 3 16" xfId="40880" xr:uid="{00000000-0005-0000-0000-000019A50000}"/>
    <cellStyle name="Normal 2 4 4 2 3 16 2" xfId="40881" xr:uid="{00000000-0005-0000-0000-00001AA50000}"/>
    <cellStyle name="Normal 2 4 4 2 3 17" xfId="40882" xr:uid="{00000000-0005-0000-0000-00001BA50000}"/>
    <cellStyle name="Normal 2 4 4 2 3 17 2" xfId="40883" xr:uid="{00000000-0005-0000-0000-00001CA50000}"/>
    <cellStyle name="Normal 2 4 4 2 3 18" xfId="40884" xr:uid="{00000000-0005-0000-0000-00001DA50000}"/>
    <cellStyle name="Normal 2 4 4 2 3 18 2" xfId="40885" xr:uid="{00000000-0005-0000-0000-00001EA50000}"/>
    <cellStyle name="Normal 2 4 4 2 3 19" xfId="40886" xr:uid="{00000000-0005-0000-0000-00001FA50000}"/>
    <cellStyle name="Normal 2 4 4 2 3 19 2" xfId="40887" xr:uid="{00000000-0005-0000-0000-000020A50000}"/>
    <cellStyle name="Normal 2 4 4 2 3 2" xfId="40888" xr:uid="{00000000-0005-0000-0000-000021A50000}"/>
    <cellStyle name="Normal 2 4 4 2 3 2 10" xfId="40889" xr:uid="{00000000-0005-0000-0000-000022A50000}"/>
    <cellStyle name="Normal 2 4 4 2 3 2 10 2" xfId="40890" xr:uid="{00000000-0005-0000-0000-000023A50000}"/>
    <cellStyle name="Normal 2 4 4 2 3 2 11" xfId="40891" xr:uid="{00000000-0005-0000-0000-000024A50000}"/>
    <cellStyle name="Normal 2 4 4 2 3 2 11 2" xfId="40892" xr:uid="{00000000-0005-0000-0000-000025A50000}"/>
    <cellStyle name="Normal 2 4 4 2 3 2 12" xfId="40893" xr:uid="{00000000-0005-0000-0000-000026A50000}"/>
    <cellStyle name="Normal 2 4 4 2 3 2 12 2" xfId="40894" xr:uid="{00000000-0005-0000-0000-000027A50000}"/>
    <cellStyle name="Normal 2 4 4 2 3 2 13" xfId="40895" xr:uid="{00000000-0005-0000-0000-000028A50000}"/>
    <cellStyle name="Normal 2 4 4 2 3 2 13 2" xfId="40896" xr:uid="{00000000-0005-0000-0000-000029A50000}"/>
    <cellStyle name="Normal 2 4 4 2 3 2 14" xfId="40897" xr:uid="{00000000-0005-0000-0000-00002AA50000}"/>
    <cellStyle name="Normal 2 4 4 2 3 2 14 2" xfId="40898" xr:uid="{00000000-0005-0000-0000-00002BA50000}"/>
    <cellStyle name="Normal 2 4 4 2 3 2 15" xfId="40899" xr:uid="{00000000-0005-0000-0000-00002CA50000}"/>
    <cellStyle name="Normal 2 4 4 2 3 2 15 2" xfId="40900" xr:uid="{00000000-0005-0000-0000-00002DA50000}"/>
    <cellStyle name="Normal 2 4 4 2 3 2 16" xfId="40901" xr:uid="{00000000-0005-0000-0000-00002EA50000}"/>
    <cellStyle name="Normal 2 4 4 2 3 2 16 2" xfId="40902" xr:uid="{00000000-0005-0000-0000-00002FA50000}"/>
    <cellStyle name="Normal 2 4 4 2 3 2 17" xfId="40903" xr:uid="{00000000-0005-0000-0000-000030A50000}"/>
    <cellStyle name="Normal 2 4 4 2 3 2 17 2" xfId="40904" xr:uid="{00000000-0005-0000-0000-000031A50000}"/>
    <cellStyle name="Normal 2 4 4 2 3 2 18" xfId="40905" xr:uid="{00000000-0005-0000-0000-000032A50000}"/>
    <cellStyle name="Normal 2 4 4 2 3 2 18 2" xfId="40906" xr:uid="{00000000-0005-0000-0000-000033A50000}"/>
    <cellStyle name="Normal 2 4 4 2 3 2 19" xfId="40907" xr:uid="{00000000-0005-0000-0000-000034A50000}"/>
    <cellStyle name="Normal 2 4 4 2 3 2 19 2" xfId="40908" xr:uid="{00000000-0005-0000-0000-000035A50000}"/>
    <cellStyle name="Normal 2 4 4 2 3 2 2" xfId="40909" xr:uid="{00000000-0005-0000-0000-000036A50000}"/>
    <cellStyle name="Normal 2 4 4 2 3 2 2 2" xfId="40910" xr:uid="{00000000-0005-0000-0000-000037A50000}"/>
    <cellStyle name="Normal 2 4 4 2 3 2 20" xfId="40911" xr:uid="{00000000-0005-0000-0000-000038A50000}"/>
    <cellStyle name="Normal 2 4 4 2 3 2 20 2" xfId="40912" xr:uid="{00000000-0005-0000-0000-000039A50000}"/>
    <cellStyle name="Normal 2 4 4 2 3 2 21" xfId="40913" xr:uid="{00000000-0005-0000-0000-00003AA50000}"/>
    <cellStyle name="Normal 2 4 4 2 3 2 21 2" xfId="40914" xr:uid="{00000000-0005-0000-0000-00003BA50000}"/>
    <cellStyle name="Normal 2 4 4 2 3 2 22" xfId="40915" xr:uid="{00000000-0005-0000-0000-00003CA50000}"/>
    <cellStyle name="Normal 2 4 4 2 3 2 3" xfId="40916" xr:uid="{00000000-0005-0000-0000-00003DA50000}"/>
    <cellStyle name="Normal 2 4 4 2 3 2 3 2" xfId="40917" xr:uid="{00000000-0005-0000-0000-00003EA50000}"/>
    <cellStyle name="Normal 2 4 4 2 3 2 4" xfId="40918" xr:uid="{00000000-0005-0000-0000-00003FA50000}"/>
    <cellStyle name="Normal 2 4 4 2 3 2 4 2" xfId="40919" xr:uid="{00000000-0005-0000-0000-000040A50000}"/>
    <cellStyle name="Normal 2 4 4 2 3 2 5" xfId="40920" xr:uid="{00000000-0005-0000-0000-000041A50000}"/>
    <cellStyle name="Normal 2 4 4 2 3 2 5 2" xfId="40921" xr:uid="{00000000-0005-0000-0000-000042A50000}"/>
    <cellStyle name="Normal 2 4 4 2 3 2 6" xfId="40922" xr:uid="{00000000-0005-0000-0000-000043A50000}"/>
    <cellStyle name="Normal 2 4 4 2 3 2 6 2" xfId="40923" xr:uid="{00000000-0005-0000-0000-000044A50000}"/>
    <cellStyle name="Normal 2 4 4 2 3 2 7" xfId="40924" xr:uid="{00000000-0005-0000-0000-000045A50000}"/>
    <cellStyle name="Normal 2 4 4 2 3 2 7 2" xfId="40925" xr:uid="{00000000-0005-0000-0000-000046A50000}"/>
    <cellStyle name="Normal 2 4 4 2 3 2 8" xfId="40926" xr:uid="{00000000-0005-0000-0000-000047A50000}"/>
    <cellStyle name="Normal 2 4 4 2 3 2 8 2" xfId="40927" xr:uid="{00000000-0005-0000-0000-000048A50000}"/>
    <cellStyle name="Normal 2 4 4 2 3 2 9" xfId="40928" xr:uid="{00000000-0005-0000-0000-000049A50000}"/>
    <cellStyle name="Normal 2 4 4 2 3 2 9 2" xfId="40929" xr:uid="{00000000-0005-0000-0000-00004AA50000}"/>
    <cellStyle name="Normal 2 4 4 2 3 20" xfId="40930" xr:uid="{00000000-0005-0000-0000-00004BA50000}"/>
    <cellStyle name="Normal 2 4 4 2 3 20 2" xfId="40931" xr:uid="{00000000-0005-0000-0000-00004CA50000}"/>
    <cellStyle name="Normal 2 4 4 2 3 21" xfId="40932" xr:uid="{00000000-0005-0000-0000-00004DA50000}"/>
    <cellStyle name="Normal 2 4 4 2 3 21 2" xfId="40933" xr:uid="{00000000-0005-0000-0000-00004EA50000}"/>
    <cellStyle name="Normal 2 4 4 2 3 22" xfId="40934" xr:uid="{00000000-0005-0000-0000-00004FA50000}"/>
    <cellStyle name="Normal 2 4 4 2 3 22 2" xfId="40935" xr:uid="{00000000-0005-0000-0000-000050A50000}"/>
    <cellStyle name="Normal 2 4 4 2 3 23" xfId="40936" xr:uid="{00000000-0005-0000-0000-000051A50000}"/>
    <cellStyle name="Normal 2 4 4 2 3 23 2" xfId="40937" xr:uid="{00000000-0005-0000-0000-000052A50000}"/>
    <cellStyle name="Normal 2 4 4 2 3 24" xfId="40938" xr:uid="{00000000-0005-0000-0000-000053A50000}"/>
    <cellStyle name="Normal 2 4 4 2 3 3" xfId="40939" xr:uid="{00000000-0005-0000-0000-000054A50000}"/>
    <cellStyle name="Normal 2 4 4 2 3 3 10" xfId="40940" xr:uid="{00000000-0005-0000-0000-000055A50000}"/>
    <cellStyle name="Normal 2 4 4 2 3 3 10 2" xfId="40941" xr:uid="{00000000-0005-0000-0000-000056A50000}"/>
    <cellStyle name="Normal 2 4 4 2 3 3 11" xfId="40942" xr:uid="{00000000-0005-0000-0000-000057A50000}"/>
    <cellStyle name="Normal 2 4 4 2 3 3 11 2" xfId="40943" xr:uid="{00000000-0005-0000-0000-000058A50000}"/>
    <cellStyle name="Normal 2 4 4 2 3 3 12" xfId="40944" xr:uid="{00000000-0005-0000-0000-000059A50000}"/>
    <cellStyle name="Normal 2 4 4 2 3 3 12 2" xfId="40945" xr:uid="{00000000-0005-0000-0000-00005AA50000}"/>
    <cellStyle name="Normal 2 4 4 2 3 3 13" xfId="40946" xr:uid="{00000000-0005-0000-0000-00005BA50000}"/>
    <cellStyle name="Normal 2 4 4 2 3 3 13 2" xfId="40947" xr:uid="{00000000-0005-0000-0000-00005CA50000}"/>
    <cellStyle name="Normal 2 4 4 2 3 3 14" xfId="40948" xr:uid="{00000000-0005-0000-0000-00005DA50000}"/>
    <cellStyle name="Normal 2 4 4 2 3 3 14 2" xfId="40949" xr:uid="{00000000-0005-0000-0000-00005EA50000}"/>
    <cellStyle name="Normal 2 4 4 2 3 3 15" xfId="40950" xr:uid="{00000000-0005-0000-0000-00005FA50000}"/>
    <cellStyle name="Normal 2 4 4 2 3 3 15 2" xfId="40951" xr:uid="{00000000-0005-0000-0000-000060A50000}"/>
    <cellStyle name="Normal 2 4 4 2 3 3 16" xfId="40952" xr:uid="{00000000-0005-0000-0000-000061A50000}"/>
    <cellStyle name="Normal 2 4 4 2 3 3 16 2" xfId="40953" xr:uid="{00000000-0005-0000-0000-000062A50000}"/>
    <cellStyle name="Normal 2 4 4 2 3 3 17" xfId="40954" xr:uid="{00000000-0005-0000-0000-000063A50000}"/>
    <cellStyle name="Normal 2 4 4 2 3 3 17 2" xfId="40955" xr:uid="{00000000-0005-0000-0000-000064A50000}"/>
    <cellStyle name="Normal 2 4 4 2 3 3 18" xfId="40956" xr:uid="{00000000-0005-0000-0000-000065A50000}"/>
    <cellStyle name="Normal 2 4 4 2 3 3 18 2" xfId="40957" xr:uid="{00000000-0005-0000-0000-000066A50000}"/>
    <cellStyle name="Normal 2 4 4 2 3 3 19" xfId="40958" xr:uid="{00000000-0005-0000-0000-000067A50000}"/>
    <cellStyle name="Normal 2 4 4 2 3 3 19 2" xfId="40959" xr:uid="{00000000-0005-0000-0000-000068A50000}"/>
    <cellStyle name="Normal 2 4 4 2 3 3 2" xfId="40960" xr:uid="{00000000-0005-0000-0000-000069A50000}"/>
    <cellStyle name="Normal 2 4 4 2 3 3 2 2" xfId="40961" xr:uid="{00000000-0005-0000-0000-00006AA50000}"/>
    <cellStyle name="Normal 2 4 4 2 3 3 20" xfId="40962" xr:uid="{00000000-0005-0000-0000-00006BA50000}"/>
    <cellStyle name="Normal 2 4 4 2 3 3 20 2" xfId="40963" xr:uid="{00000000-0005-0000-0000-00006CA50000}"/>
    <cellStyle name="Normal 2 4 4 2 3 3 21" xfId="40964" xr:uid="{00000000-0005-0000-0000-00006DA50000}"/>
    <cellStyle name="Normal 2 4 4 2 3 3 21 2" xfId="40965" xr:uid="{00000000-0005-0000-0000-00006EA50000}"/>
    <cellStyle name="Normal 2 4 4 2 3 3 22" xfId="40966" xr:uid="{00000000-0005-0000-0000-00006FA50000}"/>
    <cellStyle name="Normal 2 4 4 2 3 3 3" xfId="40967" xr:uid="{00000000-0005-0000-0000-000070A50000}"/>
    <cellStyle name="Normal 2 4 4 2 3 3 3 2" xfId="40968" xr:uid="{00000000-0005-0000-0000-000071A50000}"/>
    <cellStyle name="Normal 2 4 4 2 3 3 4" xfId="40969" xr:uid="{00000000-0005-0000-0000-000072A50000}"/>
    <cellStyle name="Normal 2 4 4 2 3 3 4 2" xfId="40970" xr:uid="{00000000-0005-0000-0000-000073A50000}"/>
    <cellStyle name="Normal 2 4 4 2 3 3 5" xfId="40971" xr:uid="{00000000-0005-0000-0000-000074A50000}"/>
    <cellStyle name="Normal 2 4 4 2 3 3 5 2" xfId="40972" xr:uid="{00000000-0005-0000-0000-000075A50000}"/>
    <cellStyle name="Normal 2 4 4 2 3 3 6" xfId="40973" xr:uid="{00000000-0005-0000-0000-000076A50000}"/>
    <cellStyle name="Normal 2 4 4 2 3 3 6 2" xfId="40974" xr:uid="{00000000-0005-0000-0000-000077A50000}"/>
    <cellStyle name="Normal 2 4 4 2 3 3 7" xfId="40975" xr:uid="{00000000-0005-0000-0000-000078A50000}"/>
    <cellStyle name="Normal 2 4 4 2 3 3 7 2" xfId="40976" xr:uid="{00000000-0005-0000-0000-000079A50000}"/>
    <cellStyle name="Normal 2 4 4 2 3 3 8" xfId="40977" xr:uid="{00000000-0005-0000-0000-00007AA50000}"/>
    <cellStyle name="Normal 2 4 4 2 3 3 8 2" xfId="40978" xr:uid="{00000000-0005-0000-0000-00007BA50000}"/>
    <cellStyle name="Normal 2 4 4 2 3 3 9" xfId="40979" xr:uid="{00000000-0005-0000-0000-00007CA50000}"/>
    <cellStyle name="Normal 2 4 4 2 3 3 9 2" xfId="40980" xr:uid="{00000000-0005-0000-0000-00007DA50000}"/>
    <cellStyle name="Normal 2 4 4 2 3 4" xfId="40981" xr:uid="{00000000-0005-0000-0000-00007EA50000}"/>
    <cellStyle name="Normal 2 4 4 2 3 4 2" xfId="40982" xr:uid="{00000000-0005-0000-0000-00007FA50000}"/>
    <cellStyle name="Normal 2 4 4 2 3 5" xfId="40983" xr:uid="{00000000-0005-0000-0000-000080A50000}"/>
    <cellStyle name="Normal 2 4 4 2 3 5 2" xfId="40984" xr:uid="{00000000-0005-0000-0000-000081A50000}"/>
    <cellStyle name="Normal 2 4 4 2 3 6" xfId="40985" xr:uid="{00000000-0005-0000-0000-000082A50000}"/>
    <cellStyle name="Normal 2 4 4 2 3 6 2" xfId="40986" xr:uid="{00000000-0005-0000-0000-000083A50000}"/>
    <cellStyle name="Normal 2 4 4 2 3 7" xfId="40987" xr:uid="{00000000-0005-0000-0000-000084A50000}"/>
    <cellStyle name="Normal 2 4 4 2 3 7 2" xfId="40988" xr:uid="{00000000-0005-0000-0000-000085A50000}"/>
    <cellStyle name="Normal 2 4 4 2 3 8" xfId="40989" xr:uid="{00000000-0005-0000-0000-000086A50000}"/>
    <cellStyle name="Normal 2 4 4 2 3 8 2" xfId="40990" xr:uid="{00000000-0005-0000-0000-000087A50000}"/>
    <cellStyle name="Normal 2 4 4 2 3 9" xfId="40991" xr:uid="{00000000-0005-0000-0000-000088A50000}"/>
    <cellStyle name="Normal 2 4 4 2 3 9 2" xfId="40992" xr:uid="{00000000-0005-0000-0000-000089A50000}"/>
    <cellStyle name="Normal 2 4 4 2 4" xfId="40993" xr:uid="{00000000-0005-0000-0000-00008AA50000}"/>
    <cellStyle name="Normal 2 4 4 2 4 10" xfId="40994" xr:uid="{00000000-0005-0000-0000-00008BA50000}"/>
    <cellStyle name="Normal 2 4 4 2 4 10 2" xfId="40995" xr:uid="{00000000-0005-0000-0000-00008CA50000}"/>
    <cellStyle name="Normal 2 4 4 2 4 11" xfId="40996" xr:uid="{00000000-0005-0000-0000-00008DA50000}"/>
    <cellStyle name="Normal 2 4 4 2 4 11 2" xfId="40997" xr:uid="{00000000-0005-0000-0000-00008EA50000}"/>
    <cellStyle name="Normal 2 4 4 2 4 12" xfId="40998" xr:uid="{00000000-0005-0000-0000-00008FA50000}"/>
    <cellStyle name="Normal 2 4 4 2 4 12 2" xfId="40999" xr:uid="{00000000-0005-0000-0000-000090A50000}"/>
    <cellStyle name="Normal 2 4 4 2 4 13" xfId="41000" xr:uid="{00000000-0005-0000-0000-000091A50000}"/>
    <cellStyle name="Normal 2 4 4 2 4 13 2" xfId="41001" xr:uid="{00000000-0005-0000-0000-000092A50000}"/>
    <cellStyle name="Normal 2 4 4 2 4 14" xfId="41002" xr:uid="{00000000-0005-0000-0000-000093A50000}"/>
    <cellStyle name="Normal 2 4 4 2 4 14 2" xfId="41003" xr:uid="{00000000-0005-0000-0000-000094A50000}"/>
    <cellStyle name="Normal 2 4 4 2 4 15" xfId="41004" xr:uid="{00000000-0005-0000-0000-000095A50000}"/>
    <cellStyle name="Normal 2 4 4 2 4 15 2" xfId="41005" xr:uid="{00000000-0005-0000-0000-000096A50000}"/>
    <cellStyle name="Normal 2 4 4 2 4 16" xfId="41006" xr:uid="{00000000-0005-0000-0000-000097A50000}"/>
    <cellStyle name="Normal 2 4 4 2 4 16 2" xfId="41007" xr:uid="{00000000-0005-0000-0000-000098A50000}"/>
    <cellStyle name="Normal 2 4 4 2 4 17" xfId="41008" xr:uid="{00000000-0005-0000-0000-000099A50000}"/>
    <cellStyle name="Normal 2 4 4 2 4 17 2" xfId="41009" xr:uid="{00000000-0005-0000-0000-00009AA50000}"/>
    <cellStyle name="Normal 2 4 4 2 4 18" xfId="41010" xr:uid="{00000000-0005-0000-0000-00009BA50000}"/>
    <cellStyle name="Normal 2 4 4 2 4 18 2" xfId="41011" xr:uid="{00000000-0005-0000-0000-00009CA50000}"/>
    <cellStyle name="Normal 2 4 4 2 4 19" xfId="41012" xr:uid="{00000000-0005-0000-0000-00009DA50000}"/>
    <cellStyle name="Normal 2 4 4 2 4 19 2" xfId="41013" xr:uid="{00000000-0005-0000-0000-00009EA50000}"/>
    <cellStyle name="Normal 2 4 4 2 4 2" xfId="41014" xr:uid="{00000000-0005-0000-0000-00009FA50000}"/>
    <cellStyle name="Normal 2 4 4 2 4 2 10" xfId="41015" xr:uid="{00000000-0005-0000-0000-0000A0A50000}"/>
    <cellStyle name="Normal 2 4 4 2 4 2 10 2" xfId="41016" xr:uid="{00000000-0005-0000-0000-0000A1A50000}"/>
    <cellStyle name="Normal 2 4 4 2 4 2 11" xfId="41017" xr:uid="{00000000-0005-0000-0000-0000A2A50000}"/>
    <cellStyle name="Normal 2 4 4 2 4 2 11 2" xfId="41018" xr:uid="{00000000-0005-0000-0000-0000A3A50000}"/>
    <cellStyle name="Normal 2 4 4 2 4 2 12" xfId="41019" xr:uid="{00000000-0005-0000-0000-0000A4A50000}"/>
    <cellStyle name="Normal 2 4 4 2 4 2 12 2" xfId="41020" xr:uid="{00000000-0005-0000-0000-0000A5A50000}"/>
    <cellStyle name="Normal 2 4 4 2 4 2 13" xfId="41021" xr:uid="{00000000-0005-0000-0000-0000A6A50000}"/>
    <cellStyle name="Normal 2 4 4 2 4 2 13 2" xfId="41022" xr:uid="{00000000-0005-0000-0000-0000A7A50000}"/>
    <cellStyle name="Normal 2 4 4 2 4 2 14" xfId="41023" xr:uid="{00000000-0005-0000-0000-0000A8A50000}"/>
    <cellStyle name="Normal 2 4 4 2 4 2 14 2" xfId="41024" xr:uid="{00000000-0005-0000-0000-0000A9A50000}"/>
    <cellStyle name="Normal 2 4 4 2 4 2 15" xfId="41025" xr:uid="{00000000-0005-0000-0000-0000AAA50000}"/>
    <cellStyle name="Normal 2 4 4 2 4 2 15 2" xfId="41026" xr:uid="{00000000-0005-0000-0000-0000ABA50000}"/>
    <cellStyle name="Normal 2 4 4 2 4 2 16" xfId="41027" xr:uid="{00000000-0005-0000-0000-0000ACA50000}"/>
    <cellStyle name="Normal 2 4 4 2 4 2 16 2" xfId="41028" xr:uid="{00000000-0005-0000-0000-0000ADA50000}"/>
    <cellStyle name="Normal 2 4 4 2 4 2 17" xfId="41029" xr:uid="{00000000-0005-0000-0000-0000AEA50000}"/>
    <cellStyle name="Normal 2 4 4 2 4 2 17 2" xfId="41030" xr:uid="{00000000-0005-0000-0000-0000AFA50000}"/>
    <cellStyle name="Normal 2 4 4 2 4 2 18" xfId="41031" xr:uid="{00000000-0005-0000-0000-0000B0A50000}"/>
    <cellStyle name="Normal 2 4 4 2 4 2 18 2" xfId="41032" xr:uid="{00000000-0005-0000-0000-0000B1A50000}"/>
    <cellStyle name="Normal 2 4 4 2 4 2 19" xfId="41033" xr:uid="{00000000-0005-0000-0000-0000B2A50000}"/>
    <cellStyle name="Normal 2 4 4 2 4 2 19 2" xfId="41034" xr:uid="{00000000-0005-0000-0000-0000B3A50000}"/>
    <cellStyle name="Normal 2 4 4 2 4 2 2" xfId="41035" xr:uid="{00000000-0005-0000-0000-0000B4A50000}"/>
    <cellStyle name="Normal 2 4 4 2 4 2 2 2" xfId="41036" xr:uid="{00000000-0005-0000-0000-0000B5A50000}"/>
    <cellStyle name="Normal 2 4 4 2 4 2 20" xfId="41037" xr:uid="{00000000-0005-0000-0000-0000B6A50000}"/>
    <cellStyle name="Normal 2 4 4 2 4 2 20 2" xfId="41038" xr:uid="{00000000-0005-0000-0000-0000B7A50000}"/>
    <cellStyle name="Normal 2 4 4 2 4 2 21" xfId="41039" xr:uid="{00000000-0005-0000-0000-0000B8A50000}"/>
    <cellStyle name="Normal 2 4 4 2 4 2 21 2" xfId="41040" xr:uid="{00000000-0005-0000-0000-0000B9A50000}"/>
    <cellStyle name="Normal 2 4 4 2 4 2 22" xfId="41041" xr:uid="{00000000-0005-0000-0000-0000BAA50000}"/>
    <cellStyle name="Normal 2 4 4 2 4 2 3" xfId="41042" xr:uid="{00000000-0005-0000-0000-0000BBA50000}"/>
    <cellStyle name="Normal 2 4 4 2 4 2 3 2" xfId="41043" xr:uid="{00000000-0005-0000-0000-0000BCA50000}"/>
    <cellStyle name="Normal 2 4 4 2 4 2 4" xfId="41044" xr:uid="{00000000-0005-0000-0000-0000BDA50000}"/>
    <cellStyle name="Normal 2 4 4 2 4 2 4 2" xfId="41045" xr:uid="{00000000-0005-0000-0000-0000BEA50000}"/>
    <cellStyle name="Normal 2 4 4 2 4 2 5" xfId="41046" xr:uid="{00000000-0005-0000-0000-0000BFA50000}"/>
    <cellStyle name="Normal 2 4 4 2 4 2 5 2" xfId="41047" xr:uid="{00000000-0005-0000-0000-0000C0A50000}"/>
    <cellStyle name="Normal 2 4 4 2 4 2 6" xfId="41048" xr:uid="{00000000-0005-0000-0000-0000C1A50000}"/>
    <cellStyle name="Normal 2 4 4 2 4 2 6 2" xfId="41049" xr:uid="{00000000-0005-0000-0000-0000C2A50000}"/>
    <cellStyle name="Normal 2 4 4 2 4 2 7" xfId="41050" xr:uid="{00000000-0005-0000-0000-0000C3A50000}"/>
    <cellStyle name="Normal 2 4 4 2 4 2 7 2" xfId="41051" xr:uid="{00000000-0005-0000-0000-0000C4A50000}"/>
    <cellStyle name="Normal 2 4 4 2 4 2 8" xfId="41052" xr:uid="{00000000-0005-0000-0000-0000C5A50000}"/>
    <cellStyle name="Normal 2 4 4 2 4 2 8 2" xfId="41053" xr:uid="{00000000-0005-0000-0000-0000C6A50000}"/>
    <cellStyle name="Normal 2 4 4 2 4 2 9" xfId="41054" xr:uid="{00000000-0005-0000-0000-0000C7A50000}"/>
    <cellStyle name="Normal 2 4 4 2 4 2 9 2" xfId="41055" xr:uid="{00000000-0005-0000-0000-0000C8A50000}"/>
    <cellStyle name="Normal 2 4 4 2 4 20" xfId="41056" xr:uid="{00000000-0005-0000-0000-0000C9A50000}"/>
    <cellStyle name="Normal 2 4 4 2 4 20 2" xfId="41057" xr:uid="{00000000-0005-0000-0000-0000CAA50000}"/>
    <cellStyle name="Normal 2 4 4 2 4 21" xfId="41058" xr:uid="{00000000-0005-0000-0000-0000CBA50000}"/>
    <cellStyle name="Normal 2 4 4 2 4 21 2" xfId="41059" xr:uid="{00000000-0005-0000-0000-0000CCA50000}"/>
    <cellStyle name="Normal 2 4 4 2 4 22" xfId="41060" xr:uid="{00000000-0005-0000-0000-0000CDA50000}"/>
    <cellStyle name="Normal 2 4 4 2 4 22 2" xfId="41061" xr:uid="{00000000-0005-0000-0000-0000CEA50000}"/>
    <cellStyle name="Normal 2 4 4 2 4 23" xfId="41062" xr:uid="{00000000-0005-0000-0000-0000CFA50000}"/>
    <cellStyle name="Normal 2 4 4 2 4 23 2" xfId="41063" xr:uid="{00000000-0005-0000-0000-0000D0A50000}"/>
    <cellStyle name="Normal 2 4 4 2 4 24" xfId="41064" xr:uid="{00000000-0005-0000-0000-0000D1A50000}"/>
    <cellStyle name="Normal 2 4 4 2 4 3" xfId="41065" xr:uid="{00000000-0005-0000-0000-0000D2A50000}"/>
    <cellStyle name="Normal 2 4 4 2 4 3 10" xfId="41066" xr:uid="{00000000-0005-0000-0000-0000D3A50000}"/>
    <cellStyle name="Normal 2 4 4 2 4 3 10 2" xfId="41067" xr:uid="{00000000-0005-0000-0000-0000D4A50000}"/>
    <cellStyle name="Normal 2 4 4 2 4 3 11" xfId="41068" xr:uid="{00000000-0005-0000-0000-0000D5A50000}"/>
    <cellStyle name="Normal 2 4 4 2 4 3 11 2" xfId="41069" xr:uid="{00000000-0005-0000-0000-0000D6A50000}"/>
    <cellStyle name="Normal 2 4 4 2 4 3 12" xfId="41070" xr:uid="{00000000-0005-0000-0000-0000D7A50000}"/>
    <cellStyle name="Normal 2 4 4 2 4 3 12 2" xfId="41071" xr:uid="{00000000-0005-0000-0000-0000D8A50000}"/>
    <cellStyle name="Normal 2 4 4 2 4 3 13" xfId="41072" xr:uid="{00000000-0005-0000-0000-0000D9A50000}"/>
    <cellStyle name="Normal 2 4 4 2 4 3 13 2" xfId="41073" xr:uid="{00000000-0005-0000-0000-0000DAA50000}"/>
    <cellStyle name="Normal 2 4 4 2 4 3 14" xfId="41074" xr:uid="{00000000-0005-0000-0000-0000DBA50000}"/>
    <cellStyle name="Normal 2 4 4 2 4 3 14 2" xfId="41075" xr:uid="{00000000-0005-0000-0000-0000DCA50000}"/>
    <cellStyle name="Normal 2 4 4 2 4 3 15" xfId="41076" xr:uid="{00000000-0005-0000-0000-0000DDA50000}"/>
    <cellStyle name="Normal 2 4 4 2 4 3 15 2" xfId="41077" xr:uid="{00000000-0005-0000-0000-0000DEA50000}"/>
    <cellStyle name="Normal 2 4 4 2 4 3 16" xfId="41078" xr:uid="{00000000-0005-0000-0000-0000DFA50000}"/>
    <cellStyle name="Normal 2 4 4 2 4 3 16 2" xfId="41079" xr:uid="{00000000-0005-0000-0000-0000E0A50000}"/>
    <cellStyle name="Normal 2 4 4 2 4 3 17" xfId="41080" xr:uid="{00000000-0005-0000-0000-0000E1A50000}"/>
    <cellStyle name="Normal 2 4 4 2 4 3 17 2" xfId="41081" xr:uid="{00000000-0005-0000-0000-0000E2A50000}"/>
    <cellStyle name="Normal 2 4 4 2 4 3 18" xfId="41082" xr:uid="{00000000-0005-0000-0000-0000E3A50000}"/>
    <cellStyle name="Normal 2 4 4 2 4 3 18 2" xfId="41083" xr:uid="{00000000-0005-0000-0000-0000E4A50000}"/>
    <cellStyle name="Normal 2 4 4 2 4 3 19" xfId="41084" xr:uid="{00000000-0005-0000-0000-0000E5A50000}"/>
    <cellStyle name="Normal 2 4 4 2 4 3 19 2" xfId="41085" xr:uid="{00000000-0005-0000-0000-0000E6A50000}"/>
    <cellStyle name="Normal 2 4 4 2 4 3 2" xfId="41086" xr:uid="{00000000-0005-0000-0000-0000E7A50000}"/>
    <cellStyle name="Normal 2 4 4 2 4 3 2 2" xfId="41087" xr:uid="{00000000-0005-0000-0000-0000E8A50000}"/>
    <cellStyle name="Normal 2 4 4 2 4 3 20" xfId="41088" xr:uid="{00000000-0005-0000-0000-0000E9A50000}"/>
    <cellStyle name="Normal 2 4 4 2 4 3 20 2" xfId="41089" xr:uid="{00000000-0005-0000-0000-0000EAA50000}"/>
    <cellStyle name="Normal 2 4 4 2 4 3 21" xfId="41090" xr:uid="{00000000-0005-0000-0000-0000EBA50000}"/>
    <cellStyle name="Normal 2 4 4 2 4 3 21 2" xfId="41091" xr:uid="{00000000-0005-0000-0000-0000ECA50000}"/>
    <cellStyle name="Normal 2 4 4 2 4 3 22" xfId="41092" xr:uid="{00000000-0005-0000-0000-0000EDA50000}"/>
    <cellStyle name="Normal 2 4 4 2 4 3 3" xfId="41093" xr:uid="{00000000-0005-0000-0000-0000EEA50000}"/>
    <cellStyle name="Normal 2 4 4 2 4 3 3 2" xfId="41094" xr:uid="{00000000-0005-0000-0000-0000EFA50000}"/>
    <cellStyle name="Normal 2 4 4 2 4 3 4" xfId="41095" xr:uid="{00000000-0005-0000-0000-0000F0A50000}"/>
    <cellStyle name="Normal 2 4 4 2 4 3 4 2" xfId="41096" xr:uid="{00000000-0005-0000-0000-0000F1A50000}"/>
    <cellStyle name="Normal 2 4 4 2 4 3 5" xfId="41097" xr:uid="{00000000-0005-0000-0000-0000F2A50000}"/>
    <cellStyle name="Normal 2 4 4 2 4 3 5 2" xfId="41098" xr:uid="{00000000-0005-0000-0000-0000F3A50000}"/>
    <cellStyle name="Normal 2 4 4 2 4 3 6" xfId="41099" xr:uid="{00000000-0005-0000-0000-0000F4A50000}"/>
    <cellStyle name="Normal 2 4 4 2 4 3 6 2" xfId="41100" xr:uid="{00000000-0005-0000-0000-0000F5A50000}"/>
    <cellStyle name="Normal 2 4 4 2 4 3 7" xfId="41101" xr:uid="{00000000-0005-0000-0000-0000F6A50000}"/>
    <cellStyle name="Normal 2 4 4 2 4 3 7 2" xfId="41102" xr:uid="{00000000-0005-0000-0000-0000F7A50000}"/>
    <cellStyle name="Normal 2 4 4 2 4 3 8" xfId="41103" xr:uid="{00000000-0005-0000-0000-0000F8A50000}"/>
    <cellStyle name="Normal 2 4 4 2 4 3 8 2" xfId="41104" xr:uid="{00000000-0005-0000-0000-0000F9A50000}"/>
    <cellStyle name="Normal 2 4 4 2 4 3 9" xfId="41105" xr:uid="{00000000-0005-0000-0000-0000FAA50000}"/>
    <cellStyle name="Normal 2 4 4 2 4 3 9 2" xfId="41106" xr:uid="{00000000-0005-0000-0000-0000FBA50000}"/>
    <cellStyle name="Normal 2 4 4 2 4 4" xfId="41107" xr:uid="{00000000-0005-0000-0000-0000FCA50000}"/>
    <cellStyle name="Normal 2 4 4 2 4 4 2" xfId="41108" xr:uid="{00000000-0005-0000-0000-0000FDA50000}"/>
    <cellStyle name="Normal 2 4 4 2 4 5" xfId="41109" xr:uid="{00000000-0005-0000-0000-0000FEA50000}"/>
    <cellStyle name="Normal 2 4 4 2 4 5 2" xfId="41110" xr:uid="{00000000-0005-0000-0000-0000FFA50000}"/>
    <cellStyle name="Normal 2 4 4 2 4 6" xfId="41111" xr:uid="{00000000-0005-0000-0000-000000A60000}"/>
    <cellStyle name="Normal 2 4 4 2 4 6 2" xfId="41112" xr:uid="{00000000-0005-0000-0000-000001A60000}"/>
    <cellStyle name="Normal 2 4 4 2 4 7" xfId="41113" xr:uid="{00000000-0005-0000-0000-000002A60000}"/>
    <cellStyle name="Normal 2 4 4 2 4 7 2" xfId="41114" xr:uid="{00000000-0005-0000-0000-000003A60000}"/>
    <cellStyle name="Normal 2 4 4 2 4 8" xfId="41115" xr:uid="{00000000-0005-0000-0000-000004A60000}"/>
    <cellStyle name="Normal 2 4 4 2 4 8 2" xfId="41116" xr:uid="{00000000-0005-0000-0000-000005A60000}"/>
    <cellStyle name="Normal 2 4 4 2 4 9" xfId="41117" xr:uid="{00000000-0005-0000-0000-000006A60000}"/>
    <cellStyle name="Normal 2 4 4 2 4 9 2" xfId="41118" xr:uid="{00000000-0005-0000-0000-000007A60000}"/>
    <cellStyle name="Normal 2 4 4 2 5" xfId="41119" xr:uid="{00000000-0005-0000-0000-000008A60000}"/>
    <cellStyle name="Normal 2 4 4 2 5 10" xfId="41120" xr:uid="{00000000-0005-0000-0000-000009A60000}"/>
    <cellStyle name="Normal 2 4 4 2 5 10 2" xfId="41121" xr:uid="{00000000-0005-0000-0000-00000AA60000}"/>
    <cellStyle name="Normal 2 4 4 2 5 11" xfId="41122" xr:uid="{00000000-0005-0000-0000-00000BA60000}"/>
    <cellStyle name="Normal 2 4 4 2 5 11 2" xfId="41123" xr:uid="{00000000-0005-0000-0000-00000CA60000}"/>
    <cellStyle name="Normal 2 4 4 2 5 12" xfId="41124" xr:uid="{00000000-0005-0000-0000-00000DA60000}"/>
    <cellStyle name="Normal 2 4 4 2 5 12 2" xfId="41125" xr:uid="{00000000-0005-0000-0000-00000EA60000}"/>
    <cellStyle name="Normal 2 4 4 2 5 13" xfId="41126" xr:uid="{00000000-0005-0000-0000-00000FA60000}"/>
    <cellStyle name="Normal 2 4 4 2 5 13 2" xfId="41127" xr:uid="{00000000-0005-0000-0000-000010A60000}"/>
    <cellStyle name="Normal 2 4 4 2 5 14" xfId="41128" xr:uid="{00000000-0005-0000-0000-000011A60000}"/>
    <cellStyle name="Normal 2 4 4 2 5 14 2" xfId="41129" xr:uid="{00000000-0005-0000-0000-000012A60000}"/>
    <cellStyle name="Normal 2 4 4 2 5 15" xfId="41130" xr:uid="{00000000-0005-0000-0000-000013A60000}"/>
    <cellStyle name="Normal 2 4 4 2 5 15 2" xfId="41131" xr:uid="{00000000-0005-0000-0000-000014A60000}"/>
    <cellStyle name="Normal 2 4 4 2 5 16" xfId="41132" xr:uid="{00000000-0005-0000-0000-000015A60000}"/>
    <cellStyle name="Normal 2 4 4 2 5 16 2" xfId="41133" xr:uid="{00000000-0005-0000-0000-000016A60000}"/>
    <cellStyle name="Normal 2 4 4 2 5 17" xfId="41134" xr:uid="{00000000-0005-0000-0000-000017A60000}"/>
    <cellStyle name="Normal 2 4 4 2 5 17 2" xfId="41135" xr:uid="{00000000-0005-0000-0000-000018A60000}"/>
    <cellStyle name="Normal 2 4 4 2 5 18" xfId="41136" xr:uid="{00000000-0005-0000-0000-000019A60000}"/>
    <cellStyle name="Normal 2 4 4 2 5 18 2" xfId="41137" xr:uid="{00000000-0005-0000-0000-00001AA60000}"/>
    <cellStyle name="Normal 2 4 4 2 5 19" xfId="41138" xr:uid="{00000000-0005-0000-0000-00001BA60000}"/>
    <cellStyle name="Normal 2 4 4 2 5 19 2" xfId="41139" xr:uid="{00000000-0005-0000-0000-00001CA60000}"/>
    <cellStyle name="Normal 2 4 4 2 5 2" xfId="41140" xr:uid="{00000000-0005-0000-0000-00001DA60000}"/>
    <cellStyle name="Normal 2 4 4 2 5 2 2" xfId="41141" xr:uid="{00000000-0005-0000-0000-00001EA60000}"/>
    <cellStyle name="Normal 2 4 4 2 5 20" xfId="41142" xr:uid="{00000000-0005-0000-0000-00001FA60000}"/>
    <cellStyle name="Normal 2 4 4 2 5 20 2" xfId="41143" xr:uid="{00000000-0005-0000-0000-000020A60000}"/>
    <cellStyle name="Normal 2 4 4 2 5 21" xfId="41144" xr:uid="{00000000-0005-0000-0000-000021A60000}"/>
    <cellStyle name="Normal 2 4 4 2 5 21 2" xfId="41145" xr:uid="{00000000-0005-0000-0000-000022A60000}"/>
    <cellStyle name="Normal 2 4 4 2 5 22" xfId="41146" xr:uid="{00000000-0005-0000-0000-000023A60000}"/>
    <cellStyle name="Normal 2 4 4 2 5 3" xfId="41147" xr:uid="{00000000-0005-0000-0000-000024A60000}"/>
    <cellStyle name="Normal 2 4 4 2 5 3 2" xfId="41148" xr:uid="{00000000-0005-0000-0000-000025A60000}"/>
    <cellStyle name="Normal 2 4 4 2 5 4" xfId="41149" xr:uid="{00000000-0005-0000-0000-000026A60000}"/>
    <cellStyle name="Normal 2 4 4 2 5 4 2" xfId="41150" xr:uid="{00000000-0005-0000-0000-000027A60000}"/>
    <cellStyle name="Normal 2 4 4 2 5 5" xfId="41151" xr:uid="{00000000-0005-0000-0000-000028A60000}"/>
    <cellStyle name="Normal 2 4 4 2 5 5 2" xfId="41152" xr:uid="{00000000-0005-0000-0000-000029A60000}"/>
    <cellStyle name="Normal 2 4 4 2 5 6" xfId="41153" xr:uid="{00000000-0005-0000-0000-00002AA60000}"/>
    <cellStyle name="Normal 2 4 4 2 5 6 2" xfId="41154" xr:uid="{00000000-0005-0000-0000-00002BA60000}"/>
    <cellStyle name="Normal 2 4 4 2 5 7" xfId="41155" xr:uid="{00000000-0005-0000-0000-00002CA60000}"/>
    <cellStyle name="Normal 2 4 4 2 5 7 2" xfId="41156" xr:uid="{00000000-0005-0000-0000-00002DA60000}"/>
    <cellStyle name="Normal 2 4 4 2 5 8" xfId="41157" xr:uid="{00000000-0005-0000-0000-00002EA60000}"/>
    <cellStyle name="Normal 2 4 4 2 5 8 2" xfId="41158" xr:uid="{00000000-0005-0000-0000-00002FA60000}"/>
    <cellStyle name="Normal 2 4 4 2 5 9" xfId="41159" xr:uid="{00000000-0005-0000-0000-000030A60000}"/>
    <cellStyle name="Normal 2 4 4 2 5 9 2" xfId="41160" xr:uid="{00000000-0005-0000-0000-000031A60000}"/>
    <cellStyle name="Normal 2 4 4 2 6" xfId="41161" xr:uid="{00000000-0005-0000-0000-000032A60000}"/>
    <cellStyle name="Normal 2 4 4 2 6 10" xfId="41162" xr:uid="{00000000-0005-0000-0000-000033A60000}"/>
    <cellStyle name="Normal 2 4 4 2 6 10 2" xfId="41163" xr:uid="{00000000-0005-0000-0000-000034A60000}"/>
    <cellStyle name="Normal 2 4 4 2 6 11" xfId="41164" xr:uid="{00000000-0005-0000-0000-000035A60000}"/>
    <cellStyle name="Normal 2 4 4 2 6 11 2" xfId="41165" xr:uid="{00000000-0005-0000-0000-000036A60000}"/>
    <cellStyle name="Normal 2 4 4 2 6 12" xfId="41166" xr:uid="{00000000-0005-0000-0000-000037A60000}"/>
    <cellStyle name="Normal 2 4 4 2 6 12 2" xfId="41167" xr:uid="{00000000-0005-0000-0000-000038A60000}"/>
    <cellStyle name="Normal 2 4 4 2 6 13" xfId="41168" xr:uid="{00000000-0005-0000-0000-000039A60000}"/>
    <cellStyle name="Normal 2 4 4 2 6 13 2" xfId="41169" xr:uid="{00000000-0005-0000-0000-00003AA60000}"/>
    <cellStyle name="Normal 2 4 4 2 6 14" xfId="41170" xr:uid="{00000000-0005-0000-0000-00003BA60000}"/>
    <cellStyle name="Normal 2 4 4 2 6 14 2" xfId="41171" xr:uid="{00000000-0005-0000-0000-00003CA60000}"/>
    <cellStyle name="Normal 2 4 4 2 6 15" xfId="41172" xr:uid="{00000000-0005-0000-0000-00003DA60000}"/>
    <cellStyle name="Normal 2 4 4 2 6 15 2" xfId="41173" xr:uid="{00000000-0005-0000-0000-00003EA60000}"/>
    <cellStyle name="Normal 2 4 4 2 6 16" xfId="41174" xr:uid="{00000000-0005-0000-0000-00003FA60000}"/>
    <cellStyle name="Normal 2 4 4 2 6 16 2" xfId="41175" xr:uid="{00000000-0005-0000-0000-000040A60000}"/>
    <cellStyle name="Normal 2 4 4 2 6 17" xfId="41176" xr:uid="{00000000-0005-0000-0000-000041A60000}"/>
    <cellStyle name="Normal 2 4 4 2 6 17 2" xfId="41177" xr:uid="{00000000-0005-0000-0000-000042A60000}"/>
    <cellStyle name="Normal 2 4 4 2 6 18" xfId="41178" xr:uid="{00000000-0005-0000-0000-000043A60000}"/>
    <cellStyle name="Normal 2 4 4 2 6 18 2" xfId="41179" xr:uid="{00000000-0005-0000-0000-000044A60000}"/>
    <cellStyle name="Normal 2 4 4 2 6 19" xfId="41180" xr:uid="{00000000-0005-0000-0000-000045A60000}"/>
    <cellStyle name="Normal 2 4 4 2 6 19 2" xfId="41181" xr:uid="{00000000-0005-0000-0000-000046A60000}"/>
    <cellStyle name="Normal 2 4 4 2 6 2" xfId="41182" xr:uid="{00000000-0005-0000-0000-000047A60000}"/>
    <cellStyle name="Normal 2 4 4 2 6 2 2" xfId="41183" xr:uid="{00000000-0005-0000-0000-000048A60000}"/>
    <cellStyle name="Normal 2 4 4 2 6 20" xfId="41184" xr:uid="{00000000-0005-0000-0000-000049A60000}"/>
    <cellStyle name="Normal 2 4 4 2 6 20 2" xfId="41185" xr:uid="{00000000-0005-0000-0000-00004AA60000}"/>
    <cellStyle name="Normal 2 4 4 2 6 21" xfId="41186" xr:uid="{00000000-0005-0000-0000-00004BA60000}"/>
    <cellStyle name="Normal 2 4 4 2 6 21 2" xfId="41187" xr:uid="{00000000-0005-0000-0000-00004CA60000}"/>
    <cellStyle name="Normal 2 4 4 2 6 22" xfId="41188" xr:uid="{00000000-0005-0000-0000-00004DA60000}"/>
    <cellStyle name="Normal 2 4 4 2 6 3" xfId="41189" xr:uid="{00000000-0005-0000-0000-00004EA60000}"/>
    <cellStyle name="Normal 2 4 4 2 6 3 2" xfId="41190" xr:uid="{00000000-0005-0000-0000-00004FA60000}"/>
    <cellStyle name="Normal 2 4 4 2 6 4" xfId="41191" xr:uid="{00000000-0005-0000-0000-000050A60000}"/>
    <cellStyle name="Normal 2 4 4 2 6 4 2" xfId="41192" xr:uid="{00000000-0005-0000-0000-000051A60000}"/>
    <cellStyle name="Normal 2 4 4 2 6 5" xfId="41193" xr:uid="{00000000-0005-0000-0000-000052A60000}"/>
    <cellStyle name="Normal 2 4 4 2 6 5 2" xfId="41194" xr:uid="{00000000-0005-0000-0000-000053A60000}"/>
    <cellStyle name="Normal 2 4 4 2 6 6" xfId="41195" xr:uid="{00000000-0005-0000-0000-000054A60000}"/>
    <cellStyle name="Normal 2 4 4 2 6 6 2" xfId="41196" xr:uid="{00000000-0005-0000-0000-000055A60000}"/>
    <cellStyle name="Normal 2 4 4 2 6 7" xfId="41197" xr:uid="{00000000-0005-0000-0000-000056A60000}"/>
    <cellStyle name="Normal 2 4 4 2 6 7 2" xfId="41198" xr:uid="{00000000-0005-0000-0000-000057A60000}"/>
    <cellStyle name="Normal 2 4 4 2 6 8" xfId="41199" xr:uid="{00000000-0005-0000-0000-000058A60000}"/>
    <cellStyle name="Normal 2 4 4 2 6 8 2" xfId="41200" xr:uid="{00000000-0005-0000-0000-000059A60000}"/>
    <cellStyle name="Normal 2 4 4 2 6 9" xfId="41201" xr:uid="{00000000-0005-0000-0000-00005AA60000}"/>
    <cellStyle name="Normal 2 4 4 2 6 9 2" xfId="41202" xr:uid="{00000000-0005-0000-0000-00005BA60000}"/>
    <cellStyle name="Normal 2 4 4 2 7" xfId="41203" xr:uid="{00000000-0005-0000-0000-00005CA60000}"/>
    <cellStyle name="Normal 2 4 4 2 7 2" xfId="41204" xr:uid="{00000000-0005-0000-0000-00005DA60000}"/>
    <cellStyle name="Normal 2 4 4 2 8" xfId="41205" xr:uid="{00000000-0005-0000-0000-00005EA60000}"/>
    <cellStyle name="Normal 2 4 4 2 8 2" xfId="41206" xr:uid="{00000000-0005-0000-0000-00005FA60000}"/>
    <cellStyle name="Normal 2 4 4 2 9" xfId="41207" xr:uid="{00000000-0005-0000-0000-000060A60000}"/>
    <cellStyle name="Normal 2 4 4 2 9 2" xfId="41208" xr:uid="{00000000-0005-0000-0000-000061A60000}"/>
    <cellStyle name="Normal 2 4 4 20" xfId="41209" xr:uid="{00000000-0005-0000-0000-000062A60000}"/>
    <cellStyle name="Normal 2 4 4 20 2" xfId="41210" xr:uid="{00000000-0005-0000-0000-000063A60000}"/>
    <cellStyle name="Normal 2 4 4 21" xfId="41211" xr:uid="{00000000-0005-0000-0000-000064A60000}"/>
    <cellStyle name="Normal 2 4 4 21 2" xfId="41212" xr:uid="{00000000-0005-0000-0000-000065A60000}"/>
    <cellStyle name="Normal 2 4 4 22" xfId="41213" xr:uid="{00000000-0005-0000-0000-000066A60000}"/>
    <cellStyle name="Normal 2 4 4 22 2" xfId="41214" xr:uid="{00000000-0005-0000-0000-000067A60000}"/>
    <cellStyle name="Normal 2 4 4 23" xfId="41215" xr:uid="{00000000-0005-0000-0000-000068A60000}"/>
    <cellStyle name="Normal 2 4 4 23 2" xfId="41216" xr:uid="{00000000-0005-0000-0000-000069A60000}"/>
    <cellStyle name="Normal 2 4 4 24" xfId="41217" xr:uid="{00000000-0005-0000-0000-00006AA60000}"/>
    <cellStyle name="Normal 2 4 4 24 2" xfId="41218" xr:uid="{00000000-0005-0000-0000-00006BA60000}"/>
    <cellStyle name="Normal 2 4 4 25" xfId="41219" xr:uid="{00000000-0005-0000-0000-00006CA60000}"/>
    <cellStyle name="Normal 2 4 4 25 2" xfId="41220" xr:uid="{00000000-0005-0000-0000-00006DA60000}"/>
    <cellStyle name="Normal 2 4 4 26" xfId="41221" xr:uid="{00000000-0005-0000-0000-00006EA60000}"/>
    <cellStyle name="Normal 2 4 4 26 2" xfId="41222" xr:uid="{00000000-0005-0000-0000-00006FA60000}"/>
    <cellStyle name="Normal 2 4 4 27" xfId="41223" xr:uid="{00000000-0005-0000-0000-000070A60000}"/>
    <cellStyle name="Normal 2 4 4 27 2" xfId="41224" xr:uid="{00000000-0005-0000-0000-000071A60000}"/>
    <cellStyle name="Normal 2 4 4 28" xfId="41225" xr:uid="{00000000-0005-0000-0000-000072A60000}"/>
    <cellStyle name="Normal 2 4 4 3" xfId="41226" xr:uid="{00000000-0005-0000-0000-000073A60000}"/>
    <cellStyle name="Normal 2 4 4 3 10" xfId="41227" xr:uid="{00000000-0005-0000-0000-000074A60000}"/>
    <cellStyle name="Normal 2 4 4 3 10 2" xfId="41228" xr:uid="{00000000-0005-0000-0000-000075A60000}"/>
    <cellStyle name="Normal 2 4 4 3 11" xfId="41229" xr:uid="{00000000-0005-0000-0000-000076A60000}"/>
    <cellStyle name="Normal 2 4 4 3 11 2" xfId="41230" xr:uid="{00000000-0005-0000-0000-000077A60000}"/>
    <cellStyle name="Normal 2 4 4 3 12" xfId="41231" xr:uid="{00000000-0005-0000-0000-000078A60000}"/>
    <cellStyle name="Normal 2 4 4 3 12 2" xfId="41232" xr:uid="{00000000-0005-0000-0000-000079A60000}"/>
    <cellStyle name="Normal 2 4 4 3 13" xfId="41233" xr:uid="{00000000-0005-0000-0000-00007AA60000}"/>
    <cellStyle name="Normal 2 4 4 3 13 2" xfId="41234" xr:uid="{00000000-0005-0000-0000-00007BA60000}"/>
    <cellStyle name="Normal 2 4 4 3 14" xfId="41235" xr:uid="{00000000-0005-0000-0000-00007CA60000}"/>
    <cellStyle name="Normal 2 4 4 3 14 2" xfId="41236" xr:uid="{00000000-0005-0000-0000-00007DA60000}"/>
    <cellStyle name="Normal 2 4 4 3 15" xfId="41237" xr:uid="{00000000-0005-0000-0000-00007EA60000}"/>
    <cellStyle name="Normal 2 4 4 3 15 2" xfId="41238" xr:uid="{00000000-0005-0000-0000-00007FA60000}"/>
    <cellStyle name="Normal 2 4 4 3 16" xfId="41239" xr:uid="{00000000-0005-0000-0000-000080A60000}"/>
    <cellStyle name="Normal 2 4 4 3 16 2" xfId="41240" xr:uid="{00000000-0005-0000-0000-000081A60000}"/>
    <cellStyle name="Normal 2 4 4 3 17" xfId="41241" xr:uid="{00000000-0005-0000-0000-000082A60000}"/>
    <cellStyle name="Normal 2 4 4 3 17 2" xfId="41242" xr:uid="{00000000-0005-0000-0000-000083A60000}"/>
    <cellStyle name="Normal 2 4 4 3 18" xfId="41243" xr:uid="{00000000-0005-0000-0000-000084A60000}"/>
    <cellStyle name="Normal 2 4 4 3 18 2" xfId="41244" xr:uid="{00000000-0005-0000-0000-000085A60000}"/>
    <cellStyle name="Normal 2 4 4 3 19" xfId="41245" xr:uid="{00000000-0005-0000-0000-000086A60000}"/>
    <cellStyle name="Normal 2 4 4 3 19 2" xfId="41246" xr:uid="{00000000-0005-0000-0000-000087A60000}"/>
    <cellStyle name="Normal 2 4 4 3 2" xfId="41247" xr:uid="{00000000-0005-0000-0000-000088A60000}"/>
    <cellStyle name="Normal 2 4 4 3 2 10" xfId="41248" xr:uid="{00000000-0005-0000-0000-000089A60000}"/>
    <cellStyle name="Normal 2 4 4 3 2 10 2" xfId="41249" xr:uid="{00000000-0005-0000-0000-00008AA60000}"/>
    <cellStyle name="Normal 2 4 4 3 2 11" xfId="41250" xr:uid="{00000000-0005-0000-0000-00008BA60000}"/>
    <cellStyle name="Normal 2 4 4 3 2 11 2" xfId="41251" xr:uid="{00000000-0005-0000-0000-00008CA60000}"/>
    <cellStyle name="Normal 2 4 4 3 2 12" xfId="41252" xr:uid="{00000000-0005-0000-0000-00008DA60000}"/>
    <cellStyle name="Normal 2 4 4 3 2 12 2" xfId="41253" xr:uid="{00000000-0005-0000-0000-00008EA60000}"/>
    <cellStyle name="Normal 2 4 4 3 2 13" xfId="41254" xr:uid="{00000000-0005-0000-0000-00008FA60000}"/>
    <cellStyle name="Normal 2 4 4 3 2 13 2" xfId="41255" xr:uid="{00000000-0005-0000-0000-000090A60000}"/>
    <cellStyle name="Normal 2 4 4 3 2 14" xfId="41256" xr:uid="{00000000-0005-0000-0000-000091A60000}"/>
    <cellStyle name="Normal 2 4 4 3 2 14 2" xfId="41257" xr:uid="{00000000-0005-0000-0000-000092A60000}"/>
    <cellStyle name="Normal 2 4 4 3 2 15" xfId="41258" xr:uid="{00000000-0005-0000-0000-000093A60000}"/>
    <cellStyle name="Normal 2 4 4 3 2 15 2" xfId="41259" xr:uid="{00000000-0005-0000-0000-000094A60000}"/>
    <cellStyle name="Normal 2 4 4 3 2 16" xfId="41260" xr:uid="{00000000-0005-0000-0000-000095A60000}"/>
    <cellStyle name="Normal 2 4 4 3 2 16 2" xfId="41261" xr:uid="{00000000-0005-0000-0000-000096A60000}"/>
    <cellStyle name="Normal 2 4 4 3 2 17" xfId="41262" xr:uid="{00000000-0005-0000-0000-000097A60000}"/>
    <cellStyle name="Normal 2 4 4 3 2 17 2" xfId="41263" xr:uid="{00000000-0005-0000-0000-000098A60000}"/>
    <cellStyle name="Normal 2 4 4 3 2 18" xfId="41264" xr:uid="{00000000-0005-0000-0000-000099A60000}"/>
    <cellStyle name="Normal 2 4 4 3 2 18 2" xfId="41265" xr:uid="{00000000-0005-0000-0000-00009AA60000}"/>
    <cellStyle name="Normal 2 4 4 3 2 19" xfId="41266" xr:uid="{00000000-0005-0000-0000-00009BA60000}"/>
    <cellStyle name="Normal 2 4 4 3 2 19 2" xfId="41267" xr:uid="{00000000-0005-0000-0000-00009CA60000}"/>
    <cellStyle name="Normal 2 4 4 3 2 2" xfId="41268" xr:uid="{00000000-0005-0000-0000-00009DA60000}"/>
    <cellStyle name="Normal 2 4 4 3 2 2 2" xfId="41269" xr:uid="{00000000-0005-0000-0000-00009EA60000}"/>
    <cellStyle name="Normal 2 4 4 3 2 20" xfId="41270" xr:uid="{00000000-0005-0000-0000-00009FA60000}"/>
    <cellStyle name="Normal 2 4 4 3 2 20 2" xfId="41271" xr:uid="{00000000-0005-0000-0000-0000A0A60000}"/>
    <cellStyle name="Normal 2 4 4 3 2 21" xfId="41272" xr:uid="{00000000-0005-0000-0000-0000A1A60000}"/>
    <cellStyle name="Normal 2 4 4 3 2 21 2" xfId="41273" xr:uid="{00000000-0005-0000-0000-0000A2A60000}"/>
    <cellStyle name="Normal 2 4 4 3 2 22" xfId="41274" xr:uid="{00000000-0005-0000-0000-0000A3A60000}"/>
    <cellStyle name="Normal 2 4 4 3 2 3" xfId="41275" xr:uid="{00000000-0005-0000-0000-0000A4A60000}"/>
    <cellStyle name="Normal 2 4 4 3 2 3 2" xfId="41276" xr:uid="{00000000-0005-0000-0000-0000A5A60000}"/>
    <cellStyle name="Normal 2 4 4 3 2 4" xfId="41277" xr:uid="{00000000-0005-0000-0000-0000A6A60000}"/>
    <cellStyle name="Normal 2 4 4 3 2 4 2" xfId="41278" xr:uid="{00000000-0005-0000-0000-0000A7A60000}"/>
    <cellStyle name="Normal 2 4 4 3 2 5" xfId="41279" xr:uid="{00000000-0005-0000-0000-0000A8A60000}"/>
    <cellStyle name="Normal 2 4 4 3 2 5 2" xfId="41280" xr:uid="{00000000-0005-0000-0000-0000A9A60000}"/>
    <cellStyle name="Normal 2 4 4 3 2 6" xfId="41281" xr:uid="{00000000-0005-0000-0000-0000AAA60000}"/>
    <cellStyle name="Normal 2 4 4 3 2 6 2" xfId="41282" xr:uid="{00000000-0005-0000-0000-0000ABA60000}"/>
    <cellStyle name="Normal 2 4 4 3 2 7" xfId="41283" xr:uid="{00000000-0005-0000-0000-0000ACA60000}"/>
    <cellStyle name="Normal 2 4 4 3 2 7 2" xfId="41284" xr:uid="{00000000-0005-0000-0000-0000ADA60000}"/>
    <cellStyle name="Normal 2 4 4 3 2 8" xfId="41285" xr:uid="{00000000-0005-0000-0000-0000AEA60000}"/>
    <cellStyle name="Normal 2 4 4 3 2 8 2" xfId="41286" xr:uid="{00000000-0005-0000-0000-0000AFA60000}"/>
    <cellStyle name="Normal 2 4 4 3 2 9" xfId="41287" xr:uid="{00000000-0005-0000-0000-0000B0A60000}"/>
    <cellStyle name="Normal 2 4 4 3 2 9 2" xfId="41288" xr:uid="{00000000-0005-0000-0000-0000B1A60000}"/>
    <cellStyle name="Normal 2 4 4 3 20" xfId="41289" xr:uid="{00000000-0005-0000-0000-0000B2A60000}"/>
    <cellStyle name="Normal 2 4 4 3 20 2" xfId="41290" xr:uid="{00000000-0005-0000-0000-0000B3A60000}"/>
    <cellStyle name="Normal 2 4 4 3 21" xfId="41291" xr:uid="{00000000-0005-0000-0000-0000B4A60000}"/>
    <cellStyle name="Normal 2 4 4 3 21 2" xfId="41292" xr:uid="{00000000-0005-0000-0000-0000B5A60000}"/>
    <cellStyle name="Normal 2 4 4 3 22" xfId="41293" xr:uid="{00000000-0005-0000-0000-0000B6A60000}"/>
    <cellStyle name="Normal 2 4 4 3 22 2" xfId="41294" xr:uid="{00000000-0005-0000-0000-0000B7A60000}"/>
    <cellStyle name="Normal 2 4 4 3 23" xfId="41295" xr:uid="{00000000-0005-0000-0000-0000B8A60000}"/>
    <cellStyle name="Normal 2 4 4 3 23 2" xfId="41296" xr:uid="{00000000-0005-0000-0000-0000B9A60000}"/>
    <cellStyle name="Normal 2 4 4 3 24" xfId="41297" xr:uid="{00000000-0005-0000-0000-0000BAA60000}"/>
    <cellStyle name="Normal 2 4 4 3 3" xfId="41298" xr:uid="{00000000-0005-0000-0000-0000BBA60000}"/>
    <cellStyle name="Normal 2 4 4 3 3 10" xfId="41299" xr:uid="{00000000-0005-0000-0000-0000BCA60000}"/>
    <cellStyle name="Normal 2 4 4 3 3 10 2" xfId="41300" xr:uid="{00000000-0005-0000-0000-0000BDA60000}"/>
    <cellStyle name="Normal 2 4 4 3 3 11" xfId="41301" xr:uid="{00000000-0005-0000-0000-0000BEA60000}"/>
    <cellStyle name="Normal 2 4 4 3 3 11 2" xfId="41302" xr:uid="{00000000-0005-0000-0000-0000BFA60000}"/>
    <cellStyle name="Normal 2 4 4 3 3 12" xfId="41303" xr:uid="{00000000-0005-0000-0000-0000C0A60000}"/>
    <cellStyle name="Normal 2 4 4 3 3 12 2" xfId="41304" xr:uid="{00000000-0005-0000-0000-0000C1A60000}"/>
    <cellStyle name="Normal 2 4 4 3 3 13" xfId="41305" xr:uid="{00000000-0005-0000-0000-0000C2A60000}"/>
    <cellStyle name="Normal 2 4 4 3 3 13 2" xfId="41306" xr:uid="{00000000-0005-0000-0000-0000C3A60000}"/>
    <cellStyle name="Normal 2 4 4 3 3 14" xfId="41307" xr:uid="{00000000-0005-0000-0000-0000C4A60000}"/>
    <cellStyle name="Normal 2 4 4 3 3 14 2" xfId="41308" xr:uid="{00000000-0005-0000-0000-0000C5A60000}"/>
    <cellStyle name="Normal 2 4 4 3 3 15" xfId="41309" xr:uid="{00000000-0005-0000-0000-0000C6A60000}"/>
    <cellStyle name="Normal 2 4 4 3 3 15 2" xfId="41310" xr:uid="{00000000-0005-0000-0000-0000C7A60000}"/>
    <cellStyle name="Normal 2 4 4 3 3 16" xfId="41311" xr:uid="{00000000-0005-0000-0000-0000C8A60000}"/>
    <cellStyle name="Normal 2 4 4 3 3 16 2" xfId="41312" xr:uid="{00000000-0005-0000-0000-0000C9A60000}"/>
    <cellStyle name="Normal 2 4 4 3 3 17" xfId="41313" xr:uid="{00000000-0005-0000-0000-0000CAA60000}"/>
    <cellStyle name="Normal 2 4 4 3 3 17 2" xfId="41314" xr:uid="{00000000-0005-0000-0000-0000CBA60000}"/>
    <cellStyle name="Normal 2 4 4 3 3 18" xfId="41315" xr:uid="{00000000-0005-0000-0000-0000CCA60000}"/>
    <cellStyle name="Normal 2 4 4 3 3 18 2" xfId="41316" xr:uid="{00000000-0005-0000-0000-0000CDA60000}"/>
    <cellStyle name="Normal 2 4 4 3 3 19" xfId="41317" xr:uid="{00000000-0005-0000-0000-0000CEA60000}"/>
    <cellStyle name="Normal 2 4 4 3 3 19 2" xfId="41318" xr:uid="{00000000-0005-0000-0000-0000CFA60000}"/>
    <cellStyle name="Normal 2 4 4 3 3 2" xfId="41319" xr:uid="{00000000-0005-0000-0000-0000D0A60000}"/>
    <cellStyle name="Normal 2 4 4 3 3 2 2" xfId="41320" xr:uid="{00000000-0005-0000-0000-0000D1A60000}"/>
    <cellStyle name="Normal 2 4 4 3 3 20" xfId="41321" xr:uid="{00000000-0005-0000-0000-0000D2A60000}"/>
    <cellStyle name="Normal 2 4 4 3 3 20 2" xfId="41322" xr:uid="{00000000-0005-0000-0000-0000D3A60000}"/>
    <cellStyle name="Normal 2 4 4 3 3 21" xfId="41323" xr:uid="{00000000-0005-0000-0000-0000D4A60000}"/>
    <cellStyle name="Normal 2 4 4 3 3 21 2" xfId="41324" xr:uid="{00000000-0005-0000-0000-0000D5A60000}"/>
    <cellStyle name="Normal 2 4 4 3 3 22" xfId="41325" xr:uid="{00000000-0005-0000-0000-0000D6A60000}"/>
    <cellStyle name="Normal 2 4 4 3 3 3" xfId="41326" xr:uid="{00000000-0005-0000-0000-0000D7A60000}"/>
    <cellStyle name="Normal 2 4 4 3 3 3 2" xfId="41327" xr:uid="{00000000-0005-0000-0000-0000D8A60000}"/>
    <cellStyle name="Normal 2 4 4 3 3 4" xfId="41328" xr:uid="{00000000-0005-0000-0000-0000D9A60000}"/>
    <cellStyle name="Normal 2 4 4 3 3 4 2" xfId="41329" xr:uid="{00000000-0005-0000-0000-0000DAA60000}"/>
    <cellStyle name="Normal 2 4 4 3 3 5" xfId="41330" xr:uid="{00000000-0005-0000-0000-0000DBA60000}"/>
    <cellStyle name="Normal 2 4 4 3 3 5 2" xfId="41331" xr:uid="{00000000-0005-0000-0000-0000DCA60000}"/>
    <cellStyle name="Normal 2 4 4 3 3 6" xfId="41332" xr:uid="{00000000-0005-0000-0000-0000DDA60000}"/>
    <cellStyle name="Normal 2 4 4 3 3 6 2" xfId="41333" xr:uid="{00000000-0005-0000-0000-0000DEA60000}"/>
    <cellStyle name="Normal 2 4 4 3 3 7" xfId="41334" xr:uid="{00000000-0005-0000-0000-0000DFA60000}"/>
    <cellStyle name="Normal 2 4 4 3 3 7 2" xfId="41335" xr:uid="{00000000-0005-0000-0000-0000E0A60000}"/>
    <cellStyle name="Normal 2 4 4 3 3 8" xfId="41336" xr:uid="{00000000-0005-0000-0000-0000E1A60000}"/>
    <cellStyle name="Normal 2 4 4 3 3 8 2" xfId="41337" xr:uid="{00000000-0005-0000-0000-0000E2A60000}"/>
    <cellStyle name="Normal 2 4 4 3 3 9" xfId="41338" xr:uid="{00000000-0005-0000-0000-0000E3A60000}"/>
    <cellStyle name="Normal 2 4 4 3 3 9 2" xfId="41339" xr:uid="{00000000-0005-0000-0000-0000E4A60000}"/>
    <cellStyle name="Normal 2 4 4 3 4" xfId="41340" xr:uid="{00000000-0005-0000-0000-0000E5A60000}"/>
    <cellStyle name="Normal 2 4 4 3 4 2" xfId="41341" xr:uid="{00000000-0005-0000-0000-0000E6A60000}"/>
    <cellStyle name="Normal 2 4 4 3 5" xfId="41342" xr:uid="{00000000-0005-0000-0000-0000E7A60000}"/>
    <cellStyle name="Normal 2 4 4 3 5 2" xfId="41343" xr:uid="{00000000-0005-0000-0000-0000E8A60000}"/>
    <cellStyle name="Normal 2 4 4 3 6" xfId="41344" xr:uid="{00000000-0005-0000-0000-0000E9A60000}"/>
    <cellStyle name="Normal 2 4 4 3 6 2" xfId="41345" xr:uid="{00000000-0005-0000-0000-0000EAA60000}"/>
    <cellStyle name="Normal 2 4 4 3 7" xfId="41346" xr:uid="{00000000-0005-0000-0000-0000EBA60000}"/>
    <cellStyle name="Normal 2 4 4 3 7 2" xfId="41347" xr:uid="{00000000-0005-0000-0000-0000ECA60000}"/>
    <cellStyle name="Normal 2 4 4 3 8" xfId="41348" xr:uid="{00000000-0005-0000-0000-0000EDA60000}"/>
    <cellStyle name="Normal 2 4 4 3 8 2" xfId="41349" xr:uid="{00000000-0005-0000-0000-0000EEA60000}"/>
    <cellStyle name="Normal 2 4 4 3 9" xfId="41350" xr:uid="{00000000-0005-0000-0000-0000EFA60000}"/>
    <cellStyle name="Normal 2 4 4 3 9 2" xfId="41351" xr:uid="{00000000-0005-0000-0000-0000F0A60000}"/>
    <cellStyle name="Normal 2 4 4 4" xfId="41352" xr:uid="{00000000-0005-0000-0000-0000F1A60000}"/>
    <cellStyle name="Normal 2 4 4 4 10" xfId="41353" xr:uid="{00000000-0005-0000-0000-0000F2A60000}"/>
    <cellStyle name="Normal 2 4 4 4 10 2" xfId="41354" xr:uid="{00000000-0005-0000-0000-0000F3A60000}"/>
    <cellStyle name="Normal 2 4 4 4 11" xfId="41355" xr:uid="{00000000-0005-0000-0000-0000F4A60000}"/>
    <cellStyle name="Normal 2 4 4 4 11 2" xfId="41356" xr:uid="{00000000-0005-0000-0000-0000F5A60000}"/>
    <cellStyle name="Normal 2 4 4 4 12" xfId="41357" xr:uid="{00000000-0005-0000-0000-0000F6A60000}"/>
    <cellStyle name="Normal 2 4 4 4 12 2" xfId="41358" xr:uid="{00000000-0005-0000-0000-0000F7A60000}"/>
    <cellStyle name="Normal 2 4 4 4 13" xfId="41359" xr:uid="{00000000-0005-0000-0000-0000F8A60000}"/>
    <cellStyle name="Normal 2 4 4 4 13 2" xfId="41360" xr:uid="{00000000-0005-0000-0000-0000F9A60000}"/>
    <cellStyle name="Normal 2 4 4 4 14" xfId="41361" xr:uid="{00000000-0005-0000-0000-0000FAA60000}"/>
    <cellStyle name="Normal 2 4 4 4 14 2" xfId="41362" xr:uid="{00000000-0005-0000-0000-0000FBA60000}"/>
    <cellStyle name="Normal 2 4 4 4 15" xfId="41363" xr:uid="{00000000-0005-0000-0000-0000FCA60000}"/>
    <cellStyle name="Normal 2 4 4 4 15 2" xfId="41364" xr:uid="{00000000-0005-0000-0000-0000FDA60000}"/>
    <cellStyle name="Normal 2 4 4 4 16" xfId="41365" xr:uid="{00000000-0005-0000-0000-0000FEA60000}"/>
    <cellStyle name="Normal 2 4 4 4 16 2" xfId="41366" xr:uid="{00000000-0005-0000-0000-0000FFA60000}"/>
    <cellStyle name="Normal 2 4 4 4 17" xfId="41367" xr:uid="{00000000-0005-0000-0000-000000A70000}"/>
    <cellStyle name="Normal 2 4 4 4 17 2" xfId="41368" xr:uid="{00000000-0005-0000-0000-000001A70000}"/>
    <cellStyle name="Normal 2 4 4 4 18" xfId="41369" xr:uid="{00000000-0005-0000-0000-000002A70000}"/>
    <cellStyle name="Normal 2 4 4 4 18 2" xfId="41370" xr:uid="{00000000-0005-0000-0000-000003A70000}"/>
    <cellStyle name="Normal 2 4 4 4 19" xfId="41371" xr:uid="{00000000-0005-0000-0000-000004A70000}"/>
    <cellStyle name="Normal 2 4 4 4 19 2" xfId="41372" xr:uid="{00000000-0005-0000-0000-000005A70000}"/>
    <cellStyle name="Normal 2 4 4 4 2" xfId="41373" xr:uid="{00000000-0005-0000-0000-000006A70000}"/>
    <cellStyle name="Normal 2 4 4 4 2 10" xfId="41374" xr:uid="{00000000-0005-0000-0000-000007A70000}"/>
    <cellStyle name="Normal 2 4 4 4 2 10 2" xfId="41375" xr:uid="{00000000-0005-0000-0000-000008A70000}"/>
    <cellStyle name="Normal 2 4 4 4 2 11" xfId="41376" xr:uid="{00000000-0005-0000-0000-000009A70000}"/>
    <cellStyle name="Normal 2 4 4 4 2 11 2" xfId="41377" xr:uid="{00000000-0005-0000-0000-00000AA70000}"/>
    <cellStyle name="Normal 2 4 4 4 2 12" xfId="41378" xr:uid="{00000000-0005-0000-0000-00000BA70000}"/>
    <cellStyle name="Normal 2 4 4 4 2 12 2" xfId="41379" xr:uid="{00000000-0005-0000-0000-00000CA70000}"/>
    <cellStyle name="Normal 2 4 4 4 2 13" xfId="41380" xr:uid="{00000000-0005-0000-0000-00000DA70000}"/>
    <cellStyle name="Normal 2 4 4 4 2 13 2" xfId="41381" xr:uid="{00000000-0005-0000-0000-00000EA70000}"/>
    <cellStyle name="Normal 2 4 4 4 2 14" xfId="41382" xr:uid="{00000000-0005-0000-0000-00000FA70000}"/>
    <cellStyle name="Normal 2 4 4 4 2 14 2" xfId="41383" xr:uid="{00000000-0005-0000-0000-000010A70000}"/>
    <cellStyle name="Normal 2 4 4 4 2 15" xfId="41384" xr:uid="{00000000-0005-0000-0000-000011A70000}"/>
    <cellStyle name="Normal 2 4 4 4 2 15 2" xfId="41385" xr:uid="{00000000-0005-0000-0000-000012A70000}"/>
    <cellStyle name="Normal 2 4 4 4 2 16" xfId="41386" xr:uid="{00000000-0005-0000-0000-000013A70000}"/>
    <cellStyle name="Normal 2 4 4 4 2 16 2" xfId="41387" xr:uid="{00000000-0005-0000-0000-000014A70000}"/>
    <cellStyle name="Normal 2 4 4 4 2 17" xfId="41388" xr:uid="{00000000-0005-0000-0000-000015A70000}"/>
    <cellStyle name="Normal 2 4 4 4 2 17 2" xfId="41389" xr:uid="{00000000-0005-0000-0000-000016A70000}"/>
    <cellStyle name="Normal 2 4 4 4 2 18" xfId="41390" xr:uid="{00000000-0005-0000-0000-000017A70000}"/>
    <cellStyle name="Normal 2 4 4 4 2 18 2" xfId="41391" xr:uid="{00000000-0005-0000-0000-000018A70000}"/>
    <cellStyle name="Normal 2 4 4 4 2 19" xfId="41392" xr:uid="{00000000-0005-0000-0000-000019A70000}"/>
    <cellStyle name="Normal 2 4 4 4 2 19 2" xfId="41393" xr:uid="{00000000-0005-0000-0000-00001AA70000}"/>
    <cellStyle name="Normal 2 4 4 4 2 2" xfId="41394" xr:uid="{00000000-0005-0000-0000-00001BA70000}"/>
    <cellStyle name="Normal 2 4 4 4 2 2 2" xfId="41395" xr:uid="{00000000-0005-0000-0000-00001CA70000}"/>
    <cellStyle name="Normal 2 4 4 4 2 20" xfId="41396" xr:uid="{00000000-0005-0000-0000-00001DA70000}"/>
    <cellStyle name="Normal 2 4 4 4 2 20 2" xfId="41397" xr:uid="{00000000-0005-0000-0000-00001EA70000}"/>
    <cellStyle name="Normal 2 4 4 4 2 21" xfId="41398" xr:uid="{00000000-0005-0000-0000-00001FA70000}"/>
    <cellStyle name="Normal 2 4 4 4 2 21 2" xfId="41399" xr:uid="{00000000-0005-0000-0000-000020A70000}"/>
    <cellStyle name="Normal 2 4 4 4 2 22" xfId="41400" xr:uid="{00000000-0005-0000-0000-000021A70000}"/>
    <cellStyle name="Normal 2 4 4 4 2 3" xfId="41401" xr:uid="{00000000-0005-0000-0000-000022A70000}"/>
    <cellStyle name="Normal 2 4 4 4 2 3 2" xfId="41402" xr:uid="{00000000-0005-0000-0000-000023A70000}"/>
    <cellStyle name="Normal 2 4 4 4 2 4" xfId="41403" xr:uid="{00000000-0005-0000-0000-000024A70000}"/>
    <cellStyle name="Normal 2 4 4 4 2 4 2" xfId="41404" xr:uid="{00000000-0005-0000-0000-000025A70000}"/>
    <cellStyle name="Normal 2 4 4 4 2 5" xfId="41405" xr:uid="{00000000-0005-0000-0000-000026A70000}"/>
    <cellStyle name="Normal 2 4 4 4 2 5 2" xfId="41406" xr:uid="{00000000-0005-0000-0000-000027A70000}"/>
    <cellStyle name="Normal 2 4 4 4 2 6" xfId="41407" xr:uid="{00000000-0005-0000-0000-000028A70000}"/>
    <cellStyle name="Normal 2 4 4 4 2 6 2" xfId="41408" xr:uid="{00000000-0005-0000-0000-000029A70000}"/>
    <cellStyle name="Normal 2 4 4 4 2 7" xfId="41409" xr:uid="{00000000-0005-0000-0000-00002AA70000}"/>
    <cellStyle name="Normal 2 4 4 4 2 7 2" xfId="41410" xr:uid="{00000000-0005-0000-0000-00002BA70000}"/>
    <cellStyle name="Normal 2 4 4 4 2 8" xfId="41411" xr:uid="{00000000-0005-0000-0000-00002CA70000}"/>
    <cellStyle name="Normal 2 4 4 4 2 8 2" xfId="41412" xr:uid="{00000000-0005-0000-0000-00002DA70000}"/>
    <cellStyle name="Normal 2 4 4 4 2 9" xfId="41413" xr:uid="{00000000-0005-0000-0000-00002EA70000}"/>
    <cellStyle name="Normal 2 4 4 4 2 9 2" xfId="41414" xr:uid="{00000000-0005-0000-0000-00002FA70000}"/>
    <cellStyle name="Normal 2 4 4 4 20" xfId="41415" xr:uid="{00000000-0005-0000-0000-000030A70000}"/>
    <cellStyle name="Normal 2 4 4 4 20 2" xfId="41416" xr:uid="{00000000-0005-0000-0000-000031A70000}"/>
    <cellStyle name="Normal 2 4 4 4 21" xfId="41417" xr:uid="{00000000-0005-0000-0000-000032A70000}"/>
    <cellStyle name="Normal 2 4 4 4 21 2" xfId="41418" xr:uid="{00000000-0005-0000-0000-000033A70000}"/>
    <cellStyle name="Normal 2 4 4 4 22" xfId="41419" xr:uid="{00000000-0005-0000-0000-000034A70000}"/>
    <cellStyle name="Normal 2 4 4 4 22 2" xfId="41420" xr:uid="{00000000-0005-0000-0000-000035A70000}"/>
    <cellStyle name="Normal 2 4 4 4 23" xfId="41421" xr:uid="{00000000-0005-0000-0000-000036A70000}"/>
    <cellStyle name="Normal 2 4 4 4 23 2" xfId="41422" xr:uid="{00000000-0005-0000-0000-000037A70000}"/>
    <cellStyle name="Normal 2 4 4 4 24" xfId="41423" xr:uid="{00000000-0005-0000-0000-000038A70000}"/>
    <cellStyle name="Normal 2 4 4 4 3" xfId="41424" xr:uid="{00000000-0005-0000-0000-000039A70000}"/>
    <cellStyle name="Normal 2 4 4 4 3 10" xfId="41425" xr:uid="{00000000-0005-0000-0000-00003AA70000}"/>
    <cellStyle name="Normal 2 4 4 4 3 10 2" xfId="41426" xr:uid="{00000000-0005-0000-0000-00003BA70000}"/>
    <cellStyle name="Normal 2 4 4 4 3 11" xfId="41427" xr:uid="{00000000-0005-0000-0000-00003CA70000}"/>
    <cellStyle name="Normal 2 4 4 4 3 11 2" xfId="41428" xr:uid="{00000000-0005-0000-0000-00003DA70000}"/>
    <cellStyle name="Normal 2 4 4 4 3 12" xfId="41429" xr:uid="{00000000-0005-0000-0000-00003EA70000}"/>
    <cellStyle name="Normal 2 4 4 4 3 12 2" xfId="41430" xr:uid="{00000000-0005-0000-0000-00003FA70000}"/>
    <cellStyle name="Normal 2 4 4 4 3 13" xfId="41431" xr:uid="{00000000-0005-0000-0000-000040A70000}"/>
    <cellStyle name="Normal 2 4 4 4 3 13 2" xfId="41432" xr:uid="{00000000-0005-0000-0000-000041A70000}"/>
    <cellStyle name="Normal 2 4 4 4 3 14" xfId="41433" xr:uid="{00000000-0005-0000-0000-000042A70000}"/>
    <cellStyle name="Normal 2 4 4 4 3 14 2" xfId="41434" xr:uid="{00000000-0005-0000-0000-000043A70000}"/>
    <cellStyle name="Normal 2 4 4 4 3 15" xfId="41435" xr:uid="{00000000-0005-0000-0000-000044A70000}"/>
    <cellStyle name="Normal 2 4 4 4 3 15 2" xfId="41436" xr:uid="{00000000-0005-0000-0000-000045A70000}"/>
    <cellStyle name="Normal 2 4 4 4 3 16" xfId="41437" xr:uid="{00000000-0005-0000-0000-000046A70000}"/>
    <cellStyle name="Normal 2 4 4 4 3 16 2" xfId="41438" xr:uid="{00000000-0005-0000-0000-000047A70000}"/>
    <cellStyle name="Normal 2 4 4 4 3 17" xfId="41439" xr:uid="{00000000-0005-0000-0000-000048A70000}"/>
    <cellStyle name="Normal 2 4 4 4 3 17 2" xfId="41440" xr:uid="{00000000-0005-0000-0000-000049A70000}"/>
    <cellStyle name="Normal 2 4 4 4 3 18" xfId="41441" xr:uid="{00000000-0005-0000-0000-00004AA70000}"/>
    <cellStyle name="Normal 2 4 4 4 3 18 2" xfId="41442" xr:uid="{00000000-0005-0000-0000-00004BA70000}"/>
    <cellStyle name="Normal 2 4 4 4 3 19" xfId="41443" xr:uid="{00000000-0005-0000-0000-00004CA70000}"/>
    <cellStyle name="Normal 2 4 4 4 3 19 2" xfId="41444" xr:uid="{00000000-0005-0000-0000-00004DA70000}"/>
    <cellStyle name="Normal 2 4 4 4 3 2" xfId="41445" xr:uid="{00000000-0005-0000-0000-00004EA70000}"/>
    <cellStyle name="Normal 2 4 4 4 3 2 2" xfId="41446" xr:uid="{00000000-0005-0000-0000-00004FA70000}"/>
    <cellStyle name="Normal 2 4 4 4 3 20" xfId="41447" xr:uid="{00000000-0005-0000-0000-000050A70000}"/>
    <cellStyle name="Normal 2 4 4 4 3 20 2" xfId="41448" xr:uid="{00000000-0005-0000-0000-000051A70000}"/>
    <cellStyle name="Normal 2 4 4 4 3 21" xfId="41449" xr:uid="{00000000-0005-0000-0000-000052A70000}"/>
    <cellStyle name="Normal 2 4 4 4 3 21 2" xfId="41450" xr:uid="{00000000-0005-0000-0000-000053A70000}"/>
    <cellStyle name="Normal 2 4 4 4 3 22" xfId="41451" xr:uid="{00000000-0005-0000-0000-000054A70000}"/>
    <cellStyle name="Normal 2 4 4 4 3 3" xfId="41452" xr:uid="{00000000-0005-0000-0000-000055A70000}"/>
    <cellStyle name="Normal 2 4 4 4 3 3 2" xfId="41453" xr:uid="{00000000-0005-0000-0000-000056A70000}"/>
    <cellStyle name="Normal 2 4 4 4 3 4" xfId="41454" xr:uid="{00000000-0005-0000-0000-000057A70000}"/>
    <cellStyle name="Normal 2 4 4 4 3 4 2" xfId="41455" xr:uid="{00000000-0005-0000-0000-000058A70000}"/>
    <cellStyle name="Normal 2 4 4 4 3 5" xfId="41456" xr:uid="{00000000-0005-0000-0000-000059A70000}"/>
    <cellStyle name="Normal 2 4 4 4 3 5 2" xfId="41457" xr:uid="{00000000-0005-0000-0000-00005AA70000}"/>
    <cellStyle name="Normal 2 4 4 4 3 6" xfId="41458" xr:uid="{00000000-0005-0000-0000-00005BA70000}"/>
    <cellStyle name="Normal 2 4 4 4 3 6 2" xfId="41459" xr:uid="{00000000-0005-0000-0000-00005CA70000}"/>
    <cellStyle name="Normal 2 4 4 4 3 7" xfId="41460" xr:uid="{00000000-0005-0000-0000-00005DA70000}"/>
    <cellStyle name="Normal 2 4 4 4 3 7 2" xfId="41461" xr:uid="{00000000-0005-0000-0000-00005EA70000}"/>
    <cellStyle name="Normal 2 4 4 4 3 8" xfId="41462" xr:uid="{00000000-0005-0000-0000-00005FA70000}"/>
    <cellStyle name="Normal 2 4 4 4 3 8 2" xfId="41463" xr:uid="{00000000-0005-0000-0000-000060A70000}"/>
    <cellStyle name="Normal 2 4 4 4 3 9" xfId="41464" xr:uid="{00000000-0005-0000-0000-000061A70000}"/>
    <cellStyle name="Normal 2 4 4 4 3 9 2" xfId="41465" xr:uid="{00000000-0005-0000-0000-000062A70000}"/>
    <cellStyle name="Normal 2 4 4 4 4" xfId="41466" xr:uid="{00000000-0005-0000-0000-000063A70000}"/>
    <cellStyle name="Normal 2 4 4 4 4 2" xfId="41467" xr:uid="{00000000-0005-0000-0000-000064A70000}"/>
    <cellStyle name="Normal 2 4 4 4 5" xfId="41468" xr:uid="{00000000-0005-0000-0000-000065A70000}"/>
    <cellStyle name="Normal 2 4 4 4 5 2" xfId="41469" xr:uid="{00000000-0005-0000-0000-000066A70000}"/>
    <cellStyle name="Normal 2 4 4 4 6" xfId="41470" xr:uid="{00000000-0005-0000-0000-000067A70000}"/>
    <cellStyle name="Normal 2 4 4 4 6 2" xfId="41471" xr:uid="{00000000-0005-0000-0000-000068A70000}"/>
    <cellStyle name="Normal 2 4 4 4 7" xfId="41472" xr:uid="{00000000-0005-0000-0000-000069A70000}"/>
    <cellStyle name="Normal 2 4 4 4 7 2" xfId="41473" xr:uid="{00000000-0005-0000-0000-00006AA70000}"/>
    <cellStyle name="Normal 2 4 4 4 8" xfId="41474" xr:uid="{00000000-0005-0000-0000-00006BA70000}"/>
    <cellStyle name="Normal 2 4 4 4 8 2" xfId="41475" xr:uid="{00000000-0005-0000-0000-00006CA70000}"/>
    <cellStyle name="Normal 2 4 4 4 9" xfId="41476" xr:uid="{00000000-0005-0000-0000-00006DA70000}"/>
    <cellStyle name="Normal 2 4 4 4 9 2" xfId="41477" xr:uid="{00000000-0005-0000-0000-00006EA70000}"/>
    <cellStyle name="Normal 2 4 4 5" xfId="41478" xr:uid="{00000000-0005-0000-0000-00006FA70000}"/>
    <cellStyle name="Normal 2 4 4 5 10" xfId="41479" xr:uid="{00000000-0005-0000-0000-000070A70000}"/>
    <cellStyle name="Normal 2 4 4 5 10 2" xfId="41480" xr:uid="{00000000-0005-0000-0000-000071A70000}"/>
    <cellStyle name="Normal 2 4 4 5 11" xfId="41481" xr:uid="{00000000-0005-0000-0000-000072A70000}"/>
    <cellStyle name="Normal 2 4 4 5 11 2" xfId="41482" xr:uid="{00000000-0005-0000-0000-000073A70000}"/>
    <cellStyle name="Normal 2 4 4 5 12" xfId="41483" xr:uid="{00000000-0005-0000-0000-000074A70000}"/>
    <cellStyle name="Normal 2 4 4 5 12 2" xfId="41484" xr:uid="{00000000-0005-0000-0000-000075A70000}"/>
    <cellStyle name="Normal 2 4 4 5 13" xfId="41485" xr:uid="{00000000-0005-0000-0000-000076A70000}"/>
    <cellStyle name="Normal 2 4 4 5 13 2" xfId="41486" xr:uid="{00000000-0005-0000-0000-000077A70000}"/>
    <cellStyle name="Normal 2 4 4 5 14" xfId="41487" xr:uid="{00000000-0005-0000-0000-000078A70000}"/>
    <cellStyle name="Normal 2 4 4 5 14 2" xfId="41488" xr:uid="{00000000-0005-0000-0000-000079A70000}"/>
    <cellStyle name="Normal 2 4 4 5 15" xfId="41489" xr:uid="{00000000-0005-0000-0000-00007AA70000}"/>
    <cellStyle name="Normal 2 4 4 5 15 2" xfId="41490" xr:uid="{00000000-0005-0000-0000-00007BA70000}"/>
    <cellStyle name="Normal 2 4 4 5 16" xfId="41491" xr:uid="{00000000-0005-0000-0000-00007CA70000}"/>
    <cellStyle name="Normal 2 4 4 5 16 2" xfId="41492" xr:uid="{00000000-0005-0000-0000-00007DA70000}"/>
    <cellStyle name="Normal 2 4 4 5 17" xfId="41493" xr:uid="{00000000-0005-0000-0000-00007EA70000}"/>
    <cellStyle name="Normal 2 4 4 5 17 2" xfId="41494" xr:uid="{00000000-0005-0000-0000-00007FA70000}"/>
    <cellStyle name="Normal 2 4 4 5 18" xfId="41495" xr:uid="{00000000-0005-0000-0000-000080A70000}"/>
    <cellStyle name="Normal 2 4 4 5 18 2" xfId="41496" xr:uid="{00000000-0005-0000-0000-000081A70000}"/>
    <cellStyle name="Normal 2 4 4 5 19" xfId="41497" xr:uid="{00000000-0005-0000-0000-000082A70000}"/>
    <cellStyle name="Normal 2 4 4 5 19 2" xfId="41498" xr:uid="{00000000-0005-0000-0000-000083A70000}"/>
    <cellStyle name="Normal 2 4 4 5 2" xfId="41499" xr:uid="{00000000-0005-0000-0000-000084A70000}"/>
    <cellStyle name="Normal 2 4 4 5 2 10" xfId="41500" xr:uid="{00000000-0005-0000-0000-000085A70000}"/>
    <cellStyle name="Normal 2 4 4 5 2 10 2" xfId="41501" xr:uid="{00000000-0005-0000-0000-000086A70000}"/>
    <cellStyle name="Normal 2 4 4 5 2 11" xfId="41502" xr:uid="{00000000-0005-0000-0000-000087A70000}"/>
    <cellStyle name="Normal 2 4 4 5 2 11 2" xfId="41503" xr:uid="{00000000-0005-0000-0000-000088A70000}"/>
    <cellStyle name="Normal 2 4 4 5 2 12" xfId="41504" xr:uid="{00000000-0005-0000-0000-000089A70000}"/>
    <cellStyle name="Normal 2 4 4 5 2 12 2" xfId="41505" xr:uid="{00000000-0005-0000-0000-00008AA70000}"/>
    <cellStyle name="Normal 2 4 4 5 2 13" xfId="41506" xr:uid="{00000000-0005-0000-0000-00008BA70000}"/>
    <cellStyle name="Normal 2 4 4 5 2 13 2" xfId="41507" xr:uid="{00000000-0005-0000-0000-00008CA70000}"/>
    <cellStyle name="Normal 2 4 4 5 2 14" xfId="41508" xr:uid="{00000000-0005-0000-0000-00008DA70000}"/>
    <cellStyle name="Normal 2 4 4 5 2 14 2" xfId="41509" xr:uid="{00000000-0005-0000-0000-00008EA70000}"/>
    <cellStyle name="Normal 2 4 4 5 2 15" xfId="41510" xr:uid="{00000000-0005-0000-0000-00008FA70000}"/>
    <cellStyle name="Normal 2 4 4 5 2 15 2" xfId="41511" xr:uid="{00000000-0005-0000-0000-000090A70000}"/>
    <cellStyle name="Normal 2 4 4 5 2 16" xfId="41512" xr:uid="{00000000-0005-0000-0000-000091A70000}"/>
    <cellStyle name="Normal 2 4 4 5 2 16 2" xfId="41513" xr:uid="{00000000-0005-0000-0000-000092A70000}"/>
    <cellStyle name="Normal 2 4 4 5 2 17" xfId="41514" xr:uid="{00000000-0005-0000-0000-000093A70000}"/>
    <cellStyle name="Normal 2 4 4 5 2 17 2" xfId="41515" xr:uid="{00000000-0005-0000-0000-000094A70000}"/>
    <cellStyle name="Normal 2 4 4 5 2 18" xfId="41516" xr:uid="{00000000-0005-0000-0000-000095A70000}"/>
    <cellStyle name="Normal 2 4 4 5 2 18 2" xfId="41517" xr:uid="{00000000-0005-0000-0000-000096A70000}"/>
    <cellStyle name="Normal 2 4 4 5 2 19" xfId="41518" xr:uid="{00000000-0005-0000-0000-000097A70000}"/>
    <cellStyle name="Normal 2 4 4 5 2 19 2" xfId="41519" xr:uid="{00000000-0005-0000-0000-000098A70000}"/>
    <cellStyle name="Normal 2 4 4 5 2 2" xfId="41520" xr:uid="{00000000-0005-0000-0000-000099A70000}"/>
    <cellStyle name="Normal 2 4 4 5 2 2 2" xfId="41521" xr:uid="{00000000-0005-0000-0000-00009AA70000}"/>
    <cellStyle name="Normal 2 4 4 5 2 20" xfId="41522" xr:uid="{00000000-0005-0000-0000-00009BA70000}"/>
    <cellStyle name="Normal 2 4 4 5 2 20 2" xfId="41523" xr:uid="{00000000-0005-0000-0000-00009CA70000}"/>
    <cellStyle name="Normal 2 4 4 5 2 21" xfId="41524" xr:uid="{00000000-0005-0000-0000-00009DA70000}"/>
    <cellStyle name="Normal 2 4 4 5 2 21 2" xfId="41525" xr:uid="{00000000-0005-0000-0000-00009EA70000}"/>
    <cellStyle name="Normal 2 4 4 5 2 22" xfId="41526" xr:uid="{00000000-0005-0000-0000-00009FA70000}"/>
    <cellStyle name="Normal 2 4 4 5 2 3" xfId="41527" xr:uid="{00000000-0005-0000-0000-0000A0A70000}"/>
    <cellStyle name="Normal 2 4 4 5 2 3 2" xfId="41528" xr:uid="{00000000-0005-0000-0000-0000A1A70000}"/>
    <cellStyle name="Normal 2 4 4 5 2 4" xfId="41529" xr:uid="{00000000-0005-0000-0000-0000A2A70000}"/>
    <cellStyle name="Normal 2 4 4 5 2 4 2" xfId="41530" xr:uid="{00000000-0005-0000-0000-0000A3A70000}"/>
    <cellStyle name="Normal 2 4 4 5 2 5" xfId="41531" xr:uid="{00000000-0005-0000-0000-0000A4A70000}"/>
    <cellStyle name="Normal 2 4 4 5 2 5 2" xfId="41532" xr:uid="{00000000-0005-0000-0000-0000A5A70000}"/>
    <cellStyle name="Normal 2 4 4 5 2 6" xfId="41533" xr:uid="{00000000-0005-0000-0000-0000A6A70000}"/>
    <cellStyle name="Normal 2 4 4 5 2 6 2" xfId="41534" xr:uid="{00000000-0005-0000-0000-0000A7A70000}"/>
    <cellStyle name="Normal 2 4 4 5 2 7" xfId="41535" xr:uid="{00000000-0005-0000-0000-0000A8A70000}"/>
    <cellStyle name="Normal 2 4 4 5 2 7 2" xfId="41536" xr:uid="{00000000-0005-0000-0000-0000A9A70000}"/>
    <cellStyle name="Normal 2 4 4 5 2 8" xfId="41537" xr:uid="{00000000-0005-0000-0000-0000AAA70000}"/>
    <cellStyle name="Normal 2 4 4 5 2 8 2" xfId="41538" xr:uid="{00000000-0005-0000-0000-0000ABA70000}"/>
    <cellStyle name="Normal 2 4 4 5 2 9" xfId="41539" xr:uid="{00000000-0005-0000-0000-0000ACA70000}"/>
    <cellStyle name="Normal 2 4 4 5 2 9 2" xfId="41540" xr:uid="{00000000-0005-0000-0000-0000ADA70000}"/>
    <cellStyle name="Normal 2 4 4 5 20" xfId="41541" xr:uid="{00000000-0005-0000-0000-0000AEA70000}"/>
    <cellStyle name="Normal 2 4 4 5 20 2" xfId="41542" xr:uid="{00000000-0005-0000-0000-0000AFA70000}"/>
    <cellStyle name="Normal 2 4 4 5 21" xfId="41543" xr:uid="{00000000-0005-0000-0000-0000B0A70000}"/>
    <cellStyle name="Normal 2 4 4 5 21 2" xfId="41544" xr:uid="{00000000-0005-0000-0000-0000B1A70000}"/>
    <cellStyle name="Normal 2 4 4 5 22" xfId="41545" xr:uid="{00000000-0005-0000-0000-0000B2A70000}"/>
    <cellStyle name="Normal 2 4 4 5 22 2" xfId="41546" xr:uid="{00000000-0005-0000-0000-0000B3A70000}"/>
    <cellStyle name="Normal 2 4 4 5 23" xfId="41547" xr:uid="{00000000-0005-0000-0000-0000B4A70000}"/>
    <cellStyle name="Normal 2 4 4 5 23 2" xfId="41548" xr:uid="{00000000-0005-0000-0000-0000B5A70000}"/>
    <cellStyle name="Normal 2 4 4 5 24" xfId="41549" xr:uid="{00000000-0005-0000-0000-0000B6A70000}"/>
    <cellStyle name="Normal 2 4 4 5 3" xfId="41550" xr:uid="{00000000-0005-0000-0000-0000B7A70000}"/>
    <cellStyle name="Normal 2 4 4 5 3 10" xfId="41551" xr:uid="{00000000-0005-0000-0000-0000B8A70000}"/>
    <cellStyle name="Normal 2 4 4 5 3 10 2" xfId="41552" xr:uid="{00000000-0005-0000-0000-0000B9A70000}"/>
    <cellStyle name="Normal 2 4 4 5 3 11" xfId="41553" xr:uid="{00000000-0005-0000-0000-0000BAA70000}"/>
    <cellStyle name="Normal 2 4 4 5 3 11 2" xfId="41554" xr:uid="{00000000-0005-0000-0000-0000BBA70000}"/>
    <cellStyle name="Normal 2 4 4 5 3 12" xfId="41555" xr:uid="{00000000-0005-0000-0000-0000BCA70000}"/>
    <cellStyle name="Normal 2 4 4 5 3 12 2" xfId="41556" xr:uid="{00000000-0005-0000-0000-0000BDA70000}"/>
    <cellStyle name="Normal 2 4 4 5 3 13" xfId="41557" xr:uid="{00000000-0005-0000-0000-0000BEA70000}"/>
    <cellStyle name="Normal 2 4 4 5 3 13 2" xfId="41558" xr:uid="{00000000-0005-0000-0000-0000BFA70000}"/>
    <cellStyle name="Normal 2 4 4 5 3 14" xfId="41559" xr:uid="{00000000-0005-0000-0000-0000C0A70000}"/>
    <cellStyle name="Normal 2 4 4 5 3 14 2" xfId="41560" xr:uid="{00000000-0005-0000-0000-0000C1A70000}"/>
    <cellStyle name="Normal 2 4 4 5 3 15" xfId="41561" xr:uid="{00000000-0005-0000-0000-0000C2A70000}"/>
    <cellStyle name="Normal 2 4 4 5 3 15 2" xfId="41562" xr:uid="{00000000-0005-0000-0000-0000C3A70000}"/>
    <cellStyle name="Normal 2 4 4 5 3 16" xfId="41563" xr:uid="{00000000-0005-0000-0000-0000C4A70000}"/>
    <cellStyle name="Normal 2 4 4 5 3 16 2" xfId="41564" xr:uid="{00000000-0005-0000-0000-0000C5A70000}"/>
    <cellStyle name="Normal 2 4 4 5 3 17" xfId="41565" xr:uid="{00000000-0005-0000-0000-0000C6A70000}"/>
    <cellStyle name="Normal 2 4 4 5 3 17 2" xfId="41566" xr:uid="{00000000-0005-0000-0000-0000C7A70000}"/>
    <cellStyle name="Normal 2 4 4 5 3 18" xfId="41567" xr:uid="{00000000-0005-0000-0000-0000C8A70000}"/>
    <cellStyle name="Normal 2 4 4 5 3 18 2" xfId="41568" xr:uid="{00000000-0005-0000-0000-0000C9A70000}"/>
    <cellStyle name="Normal 2 4 4 5 3 19" xfId="41569" xr:uid="{00000000-0005-0000-0000-0000CAA70000}"/>
    <cellStyle name="Normal 2 4 4 5 3 19 2" xfId="41570" xr:uid="{00000000-0005-0000-0000-0000CBA70000}"/>
    <cellStyle name="Normal 2 4 4 5 3 2" xfId="41571" xr:uid="{00000000-0005-0000-0000-0000CCA70000}"/>
    <cellStyle name="Normal 2 4 4 5 3 2 2" xfId="41572" xr:uid="{00000000-0005-0000-0000-0000CDA70000}"/>
    <cellStyle name="Normal 2 4 4 5 3 20" xfId="41573" xr:uid="{00000000-0005-0000-0000-0000CEA70000}"/>
    <cellStyle name="Normal 2 4 4 5 3 20 2" xfId="41574" xr:uid="{00000000-0005-0000-0000-0000CFA70000}"/>
    <cellStyle name="Normal 2 4 4 5 3 21" xfId="41575" xr:uid="{00000000-0005-0000-0000-0000D0A70000}"/>
    <cellStyle name="Normal 2 4 4 5 3 21 2" xfId="41576" xr:uid="{00000000-0005-0000-0000-0000D1A70000}"/>
    <cellStyle name="Normal 2 4 4 5 3 22" xfId="41577" xr:uid="{00000000-0005-0000-0000-0000D2A70000}"/>
    <cellStyle name="Normal 2 4 4 5 3 3" xfId="41578" xr:uid="{00000000-0005-0000-0000-0000D3A70000}"/>
    <cellStyle name="Normal 2 4 4 5 3 3 2" xfId="41579" xr:uid="{00000000-0005-0000-0000-0000D4A70000}"/>
    <cellStyle name="Normal 2 4 4 5 3 4" xfId="41580" xr:uid="{00000000-0005-0000-0000-0000D5A70000}"/>
    <cellStyle name="Normal 2 4 4 5 3 4 2" xfId="41581" xr:uid="{00000000-0005-0000-0000-0000D6A70000}"/>
    <cellStyle name="Normal 2 4 4 5 3 5" xfId="41582" xr:uid="{00000000-0005-0000-0000-0000D7A70000}"/>
    <cellStyle name="Normal 2 4 4 5 3 5 2" xfId="41583" xr:uid="{00000000-0005-0000-0000-0000D8A70000}"/>
    <cellStyle name="Normal 2 4 4 5 3 6" xfId="41584" xr:uid="{00000000-0005-0000-0000-0000D9A70000}"/>
    <cellStyle name="Normal 2 4 4 5 3 6 2" xfId="41585" xr:uid="{00000000-0005-0000-0000-0000DAA70000}"/>
    <cellStyle name="Normal 2 4 4 5 3 7" xfId="41586" xr:uid="{00000000-0005-0000-0000-0000DBA70000}"/>
    <cellStyle name="Normal 2 4 4 5 3 7 2" xfId="41587" xr:uid="{00000000-0005-0000-0000-0000DCA70000}"/>
    <cellStyle name="Normal 2 4 4 5 3 8" xfId="41588" xr:uid="{00000000-0005-0000-0000-0000DDA70000}"/>
    <cellStyle name="Normal 2 4 4 5 3 8 2" xfId="41589" xr:uid="{00000000-0005-0000-0000-0000DEA70000}"/>
    <cellStyle name="Normal 2 4 4 5 3 9" xfId="41590" xr:uid="{00000000-0005-0000-0000-0000DFA70000}"/>
    <cellStyle name="Normal 2 4 4 5 3 9 2" xfId="41591" xr:uid="{00000000-0005-0000-0000-0000E0A70000}"/>
    <cellStyle name="Normal 2 4 4 5 4" xfId="41592" xr:uid="{00000000-0005-0000-0000-0000E1A70000}"/>
    <cellStyle name="Normal 2 4 4 5 4 2" xfId="41593" xr:uid="{00000000-0005-0000-0000-0000E2A70000}"/>
    <cellStyle name="Normal 2 4 4 5 5" xfId="41594" xr:uid="{00000000-0005-0000-0000-0000E3A70000}"/>
    <cellStyle name="Normal 2 4 4 5 5 2" xfId="41595" xr:uid="{00000000-0005-0000-0000-0000E4A70000}"/>
    <cellStyle name="Normal 2 4 4 5 6" xfId="41596" xr:uid="{00000000-0005-0000-0000-0000E5A70000}"/>
    <cellStyle name="Normal 2 4 4 5 6 2" xfId="41597" xr:uid="{00000000-0005-0000-0000-0000E6A70000}"/>
    <cellStyle name="Normal 2 4 4 5 7" xfId="41598" xr:uid="{00000000-0005-0000-0000-0000E7A70000}"/>
    <cellStyle name="Normal 2 4 4 5 7 2" xfId="41599" xr:uid="{00000000-0005-0000-0000-0000E8A70000}"/>
    <cellStyle name="Normal 2 4 4 5 8" xfId="41600" xr:uid="{00000000-0005-0000-0000-0000E9A70000}"/>
    <cellStyle name="Normal 2 4 4 5 8 2" xfId="41601" xr:uid="{00000000-0005-0000-0000-0000EAA70000}"/>
    <cellStyle name="Normal 2 4 4 5 9" xfId="41602" xr:uid="{00000000-0005-0000-0000-0000EBA70000}"/>
    <cellStyle name="Normal 2 4 4 5 9 2" xfId="41603" xr:uid="{00000000-0005-0000-0000-0000ECA70000}"/>
    <cellStyle name="Normal 2 4 4 6" xfId="41604" xr:uid="{00000000-0005-0000-0000-0000EDA70000}"/>
    <cellStyle name="Normal 2 4 4 6 10" xfId="41605" xr:uid="{00000000-0005-0000-0000-0000EEA70000}"/>
    <cellStyle name="Normal 2 4 4 6 10 2" xfId="41606" xr:uid="{00000000-0005-0000-0000-0000EFA70000}"/>
    <cellStyle name="Normal 2 4 4 6 11" xfId="41607" xr:uid="{00000000-0005-0000-0000-0000F0A70000}"/>
    <cellStyle name="Normal 2 4 4 6 11 2" xfId="41608" xr:uid="{00000000-0005-0000-0000-0000F1A70000}"/>
    <cellStyle name="Normal 2 4 4 6 12" xfId="41609" xr:uid="{00000000-0005-0000-0000-0000F2A70000}"/>
    <cellStyle name="Normal 2 4 4 6 12 2" xfId="41610" xr:uid="{00000000-0005-0000-0000-0000F3A70000}"/>
    <cellStyle name="Normal 2 4 4 6 13" xfId="41611" xr:uid="{00000000-0005-0000-0000-0000F4A70000}"/>
    <cellStyle name="Normal 2 4 4 6 13 2" xfId="41612" xr:uid="{00000000-0005-0000-0000-0000F5A70000}"/>
    <cellStyle name="Normal 2 4 4 6 14" xfId="41613" xr:uid="{00000000-0005-0000-0000-0000F6A70000}"/>
    <cellStyle name="Normal 2 4 4 6 14 2" xfId="41614" xr:uid="{00000000-0005-0000-0000-0000F7A70000}"/>
    <cellStyle name="Normal 2 4 4 6 15" xfId="41615" xr:uid="{00000000-0005-0000-0000-0000F8A70000}"/>
    <cellStyle name="Normal 2 4 4 6 15 2" xfId="41616" xr:uid="{00000000-0005-0000-0000-0000F9A70000}"/>
    <cellStyle name="Normal 2 4 4 6 16" xfId="41617" xr:uid="{00000000-0005-0000-0000-0000FAA70000}"/>
    <cellStyle name="Normal 2 4 4 6 16 2" xfId="41618" xr:uid="{00000000-0005-0000-0000-0000FBA70000}"/>
    <cellStyle name="Normal 2 4 4 6 17" xfId="41619" xr:uid="{00000000-0005-0000-0000-0000FCA70000}"/>
    <cellStyle name="Normal 2 4 4 6 17 2" xfId="41620" xr:uid="{00000000-0005-0000-0000-0000FDA70000}"/>
    <cellStyle name="Normal 2 4 4 6 18" xfId="41621" xr:uid="{00000000-0005-0000-0000-0000FEA70000}"/>
    <cellStyle name="Normal 2 4 4 6 18 2" xfId="41622" xr:uid="{00000000-0005-0000-0000-0000FFA70000}"/>
    <cellStyle name="Normal 2 4 4 6 19" xfId="41623" xr:uid="{00000000-0005-0000-0000-000000A80000}"/>
    <cellStyle name="Normal 2 4 4 6 19 2" xfId="41624" xr:uid="{00000000-0005-0000-0000-000001A80000}"/>
    <cellStyle name="Normal 2 4 4 6 2" xfId="41625" xr:uid="{00000000-0005-0000-0000-000002A80000}"/>
    <cellStyle name="Normal 2 4 4 6 2 2" xfId="41626" xr:uid="{00000000-0005-0000-0000-000003A80000}"/>
    <cellStyle name="Normal 2 4 4 6 20" xfId="41627" xr:uid="{00000000-0005-0000-0000-000004A80000}"/>
    <cellStyle name="Normal 2 4 4 6 20 2" xfId="41628" xr:uid="{00000000-0005-0000-0000-000005A80000}"/>
    <cellStyle name="Normal 2 4 4 6 21" xfId="41629" xr:uid="{00000000-0005-0000-0000-000006A80000}"/>
    <cellStyle name="Normal 2 4 4 6 21 2" xfId="41630" xr:uid="{00000000-0005-0000-0000-000007A80000}"/>
    <cellStyle name="Normal 2 4 4 6 22" xfId="41631" xr:uid="{00000000-0005-0000-0000-000008A80000}"/>
    <cellStyle name="Normal 2 4 4 6 3" xfId="41632" xr:uid="{00000000-0005-0000-0000-000009A80000}"/>
    <cellStyle name="Normal 2 4 4 6 3 2" xfId="41633" xr:uid="{00000000-0005-0000-0000-00000AA80000}"/>
    <cellStyle name="Normal 2 4 4 6 4" xfId="41634" xr:uid="{00000000-0005-0000-0000-00000BA80000}"/>
    <cellStyle name="Normal 2 4 4 6 4 2" xfId="41635" xr:uid="{00000000-0005-0000-0000-00000CA80000}"/>
    <cellStyle name="Normal 2 4 4 6 5" xfId="41636" xr:uid="{00000000-0005-0000-0000-00000DA80000}"/>
    <cellStyle name="Normal 2 4 4 6 5 2" xfId="41637" xr:uid="{00000000-0005-0000-0000-00000EA80000}"/>
    <cellStyle name="Normal 2 4 4 6 6" xfId="41638" xr:uid="{00000000-0005-0000-0000-00000FA80000}"/>
    <cellStyle name="Normal 2 4 4 6 6 2" xfId="41639" xr:uid="{00000000-0005-0000-0000-000010A80000}"/>
    <cellStyle name="Normal 2 4 4 6 7" xfId="41640" xr:uid="{00000000-0005-0000-0000-000011A80000}"/>
    <cellStyle name="Normal 2 4 4 6 7 2" xfId="41641" xr:uid="{00000000-0005-0000-0000-000012A80000}"/>
    <cellStyle name="Normal 2 4 4 6 8" xfId="41642" xr:uid="{00000000-0005-0000-0000-000013A80000}"/>
    <cellStyle name="Normal 2 4 4 6 8 2" xfId="41643" xr:uid="{00000000-0005-0000-0000-000014A80000}"/>
    <cellStyle name="Normal 2 4 4 6 9" xfId="41644" xr:uid="{00000000-0005-0000-0000-000015A80000}"/>
    <cellStyle name="Normal 2 4 4 6 9 2" xfId="41645" xr:uid="{00000000-0005-0000-0000-000016A80000}"/>
    <cellStyle name="Normal 2 4 4 7" xfId="41646" xr:uid="{00000000-0005-0000-0000-000017A80000}"/>
    <cellStyle name="Normal 2 4 4 7 10" xfId="41647" xr:uid="{00000000-0005-0000-0000-000018A80000}"/>
    <cellStyle name="Normal 2 4 4 7 10 2" xfId="41648" xr:uid="{00000000-0005-0000-0000-000019A80000}"/>
    <cellStyle name="Normal 2 4 4 7 11" xfId="41649" xr:uid="{00000000-0005-0000-0000-00001AA80000}"/>
    <cellStyle name="Normal 2 4 4 7 11 2" xfId="41650" xr:uid="{00000000-0005-0000-0000-00001BA80000}"/>
    <cellStyle name="Normal 2 4 4 7 12" xfId="41651" xr:uid="{00000000-0005-0000-0000-00001CA80000}"/>
    <cellStyle name="Normal 2 4 4 7 12 2" xfId="41652" xr:uid="{00000000-0005-0000-0000-00001DA80000}"/>
    <cellStyle name="Normal 2 4 4 7 13" xfId="41653" xr:uid="{00000000-0005-0000-0000-00001EA80000}"/>
    <cellStyle name="Normal 2 4 4 7 13 2" xfId="41654" xr:uid="{00000000-0005-0000-0000-00001FA80000}"/>
    <cellStyle name="Normal 2 4 4 7 14" xfId="41655" xr:uid="{00000000-0005-0000-0000-000020A80000}"/>
    <cellStyle name="Normal 2 4 4 7 14 2" xfId="41656" xr:uid="{00000000-0005-0000-0000-000021A80000}"/>
    <cellStyle name="Normal 2 4 4 7 15" xfId="41657" xr:uid="{00000000-0005-0000-0000-000022A80000}"/>
    <cellStyle name="Normal 2 4 4 7 15 2" xfId="41658" xr:uid="{00000000-0005-0000-0000-000023A80000}"/>
    <cellStyle name="Normal 2 4 4 7 16" xfId="41659" xr:uid="{00000000-0005-0000-0000-000024A80000}"/>
    <cellStyle name="Normal 2 4 4 7 16 2" xfId="41660" xr:uid="{00000000-0005-0000-0000-000025A80000}"/>
    <cellStyle name="Normal 2 4 4 7 17" xfId="41661" xr:uid="{00000000-0005-0000-0000-000026A80000}"/>
    <cellStyle name="Normal 2 4 4 7 17 2" xfId="41662" xr:uid="{00000000-0005-0000-0000-000027A80000}"/>
    <cellStyle name="Normal 2 4 4 7 18" xfId="41663" xr:uid="{00000000-0005-0000-0000-000028A80000}"/>
    <cellStyle name="Normal 2 4 4 7 18 2" xfId="41664" xr:uid="{00000000-0005-0000-0000-000029A80000}"/>
    <cellStyle name="Normal 2 4 4 7 19" xfId="41665" xr:uid="{00000000-0005-0000-0000-00002AA80000}"/>
    <cellStyle name="Normal 2 4 4 7 19 2" xfId="41666" xr:uid="{00000000-0005-0000-0000-00002BA80000}"/>
    <cellStyle name="Normal 2 4 4 7 2" xfId="41667" xr:uid="{00000000-0005-0000-0000-00002CA80000}"/>
    <cellStyle name="Normal 2 4 4 7 2 2" xfId="41668" xr:uid="{00000000-0005-0000-0000-00002DA80000}"/>
    <cellStyle name="Normal 2 4 4 7 20" xfId="41669" xr:uid="{00000000-0005-0000-0000-00002EA80000}"/>
    <cellStyle name="Normal 2 4 4 7 20 2" xfId="41670" xr:uid="{00000000-0005-0000-0000-00002FA80000}"/>
    <cellStyle name="Normal 2 4 4 7 21" xfId="41671" xr:uid="{00000000-0005-0000-0000-000030A80000}"/>
    <cellStyle name="Normal 2 4 4 7 21 2" xfId="41672" xr:uid="{00000000-0005-0000-0000-000031A80000}"/>
    <cellStyle name="Normal 2 4 4 7 22" xfId="41673" xr:uid="{00000000-0005-0000-0000-000032A80000}"/>
    <cellStyle name="Normal 2 4 4 7 3" xfId="41674" xr:uid="{00000000-0005-0000-0000-000033A80000}"/>
    <cellStyle name="Normal 2 4 4 7 3 2" xfId="41675" xr:uid="{00000000-0005-0000-0000-000034A80000}"/>
    <cellStyle name="Normal 2 4 4 7 4" xfId="41676" xr:uid="{00000000-0005-0000-0000-000035A80000}"/>
    <cellStyle name="Normal 2 4 4 7 4 2" xfId="41677" xr:uid="{00000000-0005-0000-0000-000036A80000}"/>
    <cellStyle name="Normal 2 4 4 7 5" xfId="41678" xr:uid="{00000000-0005-0000-0000-000037A80000}"/>
    <cellStyle name="Normal 2 4 4 7 5 2" xfId="41679" xr:uid="{00000000-0005-0000-0000-000038A80000}"/>
    <cellStyle name="Normal 2 4 4 7 6" xfId="41680" xr:uid="{00000000-0005-0000-0000-000039A80000}"/>
    <cellStyle name="Normal 2 4 4 7 6 2" xfId="41681" xr:uid="{00000000-0005-0000-0000-00003AA80000}"/>
    <cellStyle name="Normal 2 4 4 7 7" xfId="41682" xr:uid="{00000000-0005-0000-0000-00003BA80000}"/>
    <cellStyle name="Normal 2 4 4 7 7 2" xfId="41683" xr:uid="{00000000-0005-0000-0000-00003CA80000}"/>
    <cellStyle name="Normal 2 4 4 7 8" xfId="41684" xr:uid="{00000000-0005-0000-0000-00003DA80000}"/>
    <cellStyle name="Normal 2 4 4 7 8 2" xfId="41685" xr:uid="{00000000-0005-0000-0000-00003EA80000}"/>
    <cellStyle name="Normal 2 4 4 7 9" xfId="41686" xr:uid="{00000000-0005-0000-0000-00003FA80000}"/>
    <cellStyle name="Normal 2 4 4 7 9 2" xfId="41687" xr:uid="{00000000-0005-0000-0000-000040A80000}"/>
    <cellStyle name="Normal 2 4 4 8" xfId="41688" xr:uid="{00000000-0005-0000-0000-000041A80000}"/>
    <cellStyle name="Normal 2 4 4 8 2" xfId="41689" xr:uid="{00000000-0005-0000-0000-000042A80000}"/>
    <cellStyle name="Normal 2 4 4 9" xfId="41690" xr:uid="{00000000-0005-0000-0000-000043A80000}"/>
    <cellStyle name="Normal 2 4 4 9 2" xfId="41691" xr:uid="{00000000-0005-0000-0000-000044A80000}"/>
    <cellStyle name="Normal 2 4 5" xfId="41692" xr:uid="{00000000-0005-0000-0000-000045A80000}"/>
    <cellStyle name="Normal 2 4 5 10" xfId="41693" xr:uid="{00000000-0005-0000-0000-000046A80000}"/>
    <cellStyle name="Normal 2 4 5 10 2" xfId="41694" xr:uid="{00000000-0005-0000-0000-000047A80000}"/>
    <cellStyle name="Normal 2 4 5 11" xfId="41695" xr:uid="{00000000-0005-0000-0000-000048A80000}"/>
    <cellStyle name="Normal 2 4 5 11 2" xfId="41696" xr:uid="{00000000-0005-0000-0000-000049A80000}"/>
    <cellStyle name="Normal 2 4 5 12" xfId="41697" xr:uid="{00000000-0005-0000-0000-00004AA80000}"/>
    <cellStyle name="Normal 2 4 5 12 2" xfId="41698" xr:uid="{00000000-0005-0000-0000-00004BA80000}"/>
    <cellStyle name="Normal 2 4 5 13" xfId="41699" xr:uid="{00000000-0005-0000-0000-00004CA80000}"/>
    <cellStyle name="Normal 2 4 5 13 2" xfId="41700" xr:uid="{00000000-0005-0000-0000-00004DA80000}"/>
    <cellStyle name="Normal 2 4 5 14" xfId="41701" xr:uid="{00000000-0005-0000-0000-00004EA80000}"/>
    <cellStyle name="Normal 2 4 5 14 2" xfId="41702" xr:uid="{00000000-0005-0000-0000-00004FA80000}"/>
    <cellStyle name="Normal 2 4 5 15" xfId="41703" xr:uid="{00000000-0005-0000-0000-000050A80000}"/>
    <cellStyle name="Normal 2 4 5 15 2" xfId="41704" xr:uid="{00000000-0005-0000-0000-000051A80000}"/>
    <cellStyle name="Normal 2 4 5 16" xfId="41705" xr:uid="{00000000-0005-0000-0000-000052A80000}"/>
    <cellStyle name="Normal 2 4 5 16 2" xfId="41706" xr:uid="{00000000-0005-0000-0000-000053A80000}"/>
    <cellStyle name="Normal 2 4 5 17" xfId="41707" xr:uid="{00000000-0005-0000-0000-000054A80000}"/>
    <cellStyle name="Normal 2 4 5 17 2" xfId="41708" xr:uid="{00000000-0005-0000-0000-000055A80000}"/>
    <cellStyle name="Normal 2 4 5 18" xfId="41709" xr:uid="{00000000-0005-0000-0000-000056A80000}"/>
    <cellStyle name="Normal 2 4 5 18 2" xfId="41710" xr:uid="{00000000-0005-0000-0000-000057A80000}"/>
    <cellStyle name="Normal 2 4 5 19" xfId="41711" xr:uid="{00000000-0005-0000-0000-000058A80000}"/>
    <cellStyle name="Normal 2 4 5 19 2" xfId="41712" xr:uid="{00000000-0005-0000-0000-000059A80000}"/>
    <cellStyle name="Normal 2 4 5 2" xfId="41713" xr:uid="{00000000-0005-0000-0000-00005AA80000}"/>
    <cellStyle name="Normal 2 4 5 2 10" xfId="41714" xr:uid="{00000000-0005-0000-0000-00005BA80000}"/>
    <cellStyle name="Normal 2 4 5 2 10 2" xfId="41715" xr:uid="{00000000-0005-0000-0000-00005CA80000}"/>
    <cellStyle name="Normal 2 4 5 2 11" xfId="41716" xr:uid="{00000000-0005-0000-0000-00005DA80000}"/>
    <cellStyle name="Normal 2 4 5 2 11 2" xfId="41717" xr:uid="{00000000-0005-0000-0000-00005EA80000}"/>
    <cellStyle name="Normal 2 4 5 2 12" xfId="41718" xr:uid="{00000000-0005-0000-0000-00005FA80000}"/>
    <cellStyle name="Normal 2 4 5 2 12 2" xfId="41719" xr:uid="{00000000-0005-0000-0000-000060A80000}"/>
    <cellStyle name="Normal 2 4 5 2 13" xfId="41720" xr:uid="{00000000-0005-0000-0000-000061A80000}"/>
    <cellStyle name="Normal 2 4 5 2 13 2" xfId="41721" xr:uid="{00000000-0005-0000-0000-000062A80000}"/>
    <cellStyle name="Normal 2 4 5 2 14" xfId="41722" xr:uid="{00000000-0005-0000-0000-000063A80000}"/>
    <cellStyle name="Normal 2 4 5 2 14 2" xfId="41723" xr:uid="{00000000-0005-0000-0000-000064A80000}"/>
    <cellStyle name="Normal 2 4 5 2 15" xfId="41724" xr:uid="{00000000-0005-0000-0000-000065A80000}"/>
    <cellStyle name="Normal 2 4 5 2 15 2" xfId="41725" xr:uid="{00000000-0005-0000-0000-000066A80000}"/>
    <cellStyle name="Normal 2 4 5 2 16" xfId="41726" xr:uid="{00000000-0005-0000-0000-000067A80000}"/>
    <cellStyle name="Normal 2 4 5 2 16 2" xfId="41727" xr:uid="{00000000-0005-0000-0000-000068A80000}"/>
    <cellStyle name="Normal 2 4 5 2 17" xfId="41728" xr:uid="{00000000-0005-0000-0000-000069A80000}"/>
    <cellStyle name="Normal 2 4 5 2 17 2" xfId="41729" xr:uid="{00000000-0005-0000-0000-00006AA80000}"/>
    <cellStyle name="Normal 2 4 5 2 18" xfId="41730" xr:uid="{00000000-0005-0000-0000-00006BA80000}"/>
    <cellStyle name="Normal 2 4 5 2 18 2" xfId="41731" xr:uid="{00000000-0005-0000-0000-00006CA80000}"/>
    <cellStyle name="Normal 2 4 5 2 19" xfId="41732" xr:uid="{00000000-0005-0000-0000-00006DA80000}"/>
    <cellStyle name="Normal 2 4 5 2 19 2" xfId="41733" xr:uid="{00000000-0005-0000-0000-00006EA80000}"/>
    <cellStyle name="Normal 2 4 5 2 2" xfId="41734" xr:uid="{00000000-0005-0000-0000-00006FA80000}"/>
    <cellStyle name="Normal 2 4 5 2 2 10" xfId="41735" xr:uid="{00000000-0005-0000-0000-000070A80000}"/>
    <cellStyle name="Normal 2 4 5 2 2 10 2" xfId="41736" xr:uid="{00000000-0005-0000-0000-000071A80000}"/>
    <cellStyle name="Normal 2 4 5 2 2 11" xfId="41737" xr:uid="{00000000-0005-0000-0000-000072A80000}"/>
    <cellStyle name="Normal 2 4 5 2 2 11 2" xfId="41738" xr:uid="{00000000-0005-0000-0000-000073A80000}"/>
    <cellStyle name="Normal 2 4 5 2 2 12" xfId="41739" xr:uid="{00000000-0005-0000-0000-000074A80000}"/>
    <cellStyle name="Normal 2 4 5 2 2 12 2" xfId="41740" xr:uid="{00000000-0005-0000-0000-000075A80000}"/>
    <cellStyle name="Normal 2 4 5 2 2 13" xfId="41741" xr:uid="{00000000-0005-0000-0000-000076A80000}"/>
    <cellStyle name="Normal 2 4 5 2 2 13 2" xfId="41742" xr:uid="{00000000-0005-0000-0000-000077A80000}"/>
    <cellStyle name="Normal 2 4 5 2 2 14" xfId="41743" xr:uid="{00000000-0005-0000-0000-000078A80000}"/>
    <cellStyle name="Normal 2 4 5 2 2 14 2" xfId="41744" xr:uid="{00000000-0005-0000-0000-000079A80000}"/>
    <cellStyle name="Normal 2 4 5 2 2 15" xfId="41745" xr:uid="{00000000-0005-0000-0000-00007AA80000}"/>
    <cellStyle name="Normal 2 4 5 2 2 15 2" xfId="41746" xr:uid="{00000000-0005-0000-0000-00007BA80000}"/>
    <cellStyle name="Normal 2 4 5 2 2 16" xfId="41747" xr:uid="{00000000-0005-0000-0000-00007CA80000}"/>
    <cellStyle name="Normal 2 4 5 2 2 16 2" xfId="41748" xr:uid="{00000000-0005-0000-0000-00007DA80000}"/>
    <cellStyle name="Normal 2 4 5 2 2 17" xfId="41749" xr:uid="{00000000-0005-0000-0000-00007EA80000}"/>
    <cellStyle name="Normal 2 4 5 2 2 17 2" xfId="41750" xr:uid="{00000000-0005-0000-0000-00007FA80000}"/>
    <cellStyle name="Normal 2 4 5 2 2 18" xfId="41751" xr:uid="{00000000-0005-0000-0000-000080A80000}"/>
    <cellStyle name="Normal 2 4 5 2 2 18 2" xfId="41752" xr:uid="{00000000-0005-0000-0000-000081A80000}"/>
    <cellStyle name="Normal 2 4 5 2 2 19" xfId="41753" xr:uid="{00000000-0005-0000-0000-000082A80000}"/>
    <cellStyle name="Normal 2 4 5 2 2 19 2" xfId="41754" xr:uid="{00000000-0005-0000-0000-000083A80000}"/>
    <cellStyle name="Normal 2 4 5 2 2 2" xfId="41755" xr:uid="{00000000-0005-0000-0000-000084A80000}"/>
    <cellStyle name="Normal 2 4 5 2 2 2 10" xfId="41756" xr:uid="{00000000-0005-0000-0000-000085A80000}"/>
    <cellStyle name="Normal 2 4 5 2 2 2 10 2" xfId="41757" xr:uid="{00000000-0005-0000-0000-000086A80000}"/>
    <cellStyle name="Normal 2 4 5 2 2 2 11" xfId="41758" xr:uid="{00000000-0005-0000-0000-000087A80000}"/>
    <cellStyle name="Normal 2 4 5 2 2 2 11 2" xfId="41759" xr:uid="{00000000-0005-0000-0000-000088A80000}"/>
    <cellStyle name="Normal 2 4 5 2 2 2 12" xfId="41760" xr:uid="{00000000-0005-0000-0000-000089A80000}"/>
    <cellStyle name="Normal 2 4 5 2 2 2 12 2" xfId="41761" xr:uid="{00000000-0005-0000-0000-00008AA80000}"/>
    <cellStyle name="Normal 2 4 5 2 2 2 13" xfId="41762" xr:uid="{00000000-0005-0000-0000-00008BA80000}"/>
    <cellStyle name="Normal 2 4 5 2 2 2 13 2" xfId="41763" xr:uid="{00000000-0005-0000-0000-00008CA80000}"/>
    <cellStyle name="Normal 2 4 5 2 2 2 14" xfId="41764" xr:uid="{00000000-0005-0000-0000-00008DA80000}"/>
    <cellStyle name="Normal 2 4 5 2 2 2 14 2" xfId="41765" xr:uid="{00000000-0005-0000-0000-00008EA80000}"/>
    <cellStyle name="Normal 2 4 5 2 2 2 15" xfId="41766" xr:uid="{00000000-0005-0000-0000-00008FA80000}"/>
    <cellStyle name="Normal 2 4 5 2 2 2 15 2" xfId="41767" xr:uid="{00000000-0005-0000-0000-000090A80000}"/>
    <cellStyle name="Normal 2 4 5 2 2 2 16" xfId="41768" xr:uid="{00000000-0005-0000-0000-000091A80000}"/>
    <cellStyle name="Normal 2 4 5 2 2 2 16 2" xfId="41769" xr:uid="{00000000-0005-0000-0000-000092A80000}"/>
    <cellStyle name="Normal 2 4 5 2 2 2 17" xfId="41770" xr:uid="{00000000-0005-0000-0000-000093A80000}"/>
    <cellStyle name="Normal 2 4 5 2 2 2 17 2" xfId="41771" xr:uid="{00000000-0005-0000-0000-000094A80000}"/>
    <cellStyle name="Normal 2 4 5 2 2 2 18" xfId="41772" xr:uid="{00000000-0005-0000-0000-000095A80000}"/>
    <cellStyle name="Normal 2 4 5 2 2 2 18 2" xfId="41773" xr:uid="{00000000-0005-0000-0000-000096A80000}"/>
    <cellStyle name="Normal 2 4 5 2 2 2 19" xfId="41774" xr:uid="{00000000-0005-0000-0000-000097A80000}"/>
    <cellStyle name="Normal 2 4 5 2 2 2 19 2" xfId="41775" xr:uid="{00000000-0005-0000-0000-000098A80000}"/>
    <cellStyle name="Normal 2 4 5 2 2 2 2" xfId="41776" xr:uid="{00000000-0005-0000-0000-000099A80000}"/>
    <cellStyle name="Normal 2 4 5 2 2 2 2 2" xfId="41777" xr:uid="{00000000-0005-0000-0000-00009AA80000}"/>
    <cellStyle name="Normal 2 4 5 2 2 2 20" xfId="41778" xr:uid="{00000000-0005-0000-0000-00009BA80000}"/>
    <cellStyle name="Normal 2 4 5 2 2 2 20 2" xfId="41779" xr:uid="{00000000-0005-0000-0000-00009CA80000}"/>
    <cellStyle name="Normal 2 4 5 2 2 2 21" xfId="41780" xr:uid="{00000000-0005-0000-0000-00009DA80000}"/>
    <cellStyle name="Normal 2 4 5 2 2 2 21 2" xfId="41781" xr:uid="{00000000-0005-0000-0000-00009EA80000}"/>
    <cellStyle name="Normal 2 4 5 2 2 2 22" xfId="41782" xr:uid="{00000000-0005-0000-0000-00009FA80000}"/>
    <cellStyle name="Normal 2 4 5 2 2 2 3" xfId="41783" xr:uid="{00000000-0005-0000-0000-0000A0A80000}"/>
    <cellStyle name="Normal 2 4 5 2 2 2 3 2" xfId="41784" xr:uid="{00000000-0005-0000-0000-0000A1A80000}"/>
    <cellStyle name="Normal 2 4 5 2 2 2 4" xfId="41785" xr:uid="{00000000-0005-0000-0000-0000A2A80000}"/>
    <cellStyle name="Normal 2 4 5 2 2 2 4 2" xfId="41786" xr:uid="{00000000-0005-0000-0000-0000A3A80000}"/>
    <cellStyle name="Normal 2 4 5 2 2 2 5" xfId="41787" xr:uid="{00000000-0005-0000-0000-0000A4A80000}"/>
    <cellStyle name="Normal 2 4 5 2 2 2 5 2" xfId="41788" xr:uid="{00000000-0005-0000-0000-0000A5A80000}"/>
    <cellStyle name="Normal 2 4 5 2 2 2 6" xfId="41789" xr:uid="{00000000-0005-0000-0000-0000A6A80000}"/>
    <cellStyle name="Normal 2 4 5 2 2 2 6 2" xfId="41790" xr:uid="{00000000-0005-0000-0000-0000A7A80000}"/>
    <cellStyle name="Normal 2 4 5 2 2 2 7" xfId="41791" xr:uid="{00000000-0005-0000-0000-0000A8A80000}"/>
    <cellStyle name="Normal 2 4 5 2 2 2 7 2" xfId="41792" xr:uid="{00000000-0005-0000-0000-0000A9A80000}"/>
    <cellStyle name="Normal 2 4 5 2 2 2 8" xfId="41793" xr:uid="{00000000-0005-0000-0000-0000AAA80000}"/>
    <cellStyle name="Normal 2 4 5 2 2 2 8 2" xfId="41794" xr:uid="{00000000-0005-0000-0000-0000ABA80000}"/>
    <cellStyle name="Normal 2 4 5 2 2 2 9" xfId="41795" xr:uid="{00000000-0005-0000-0000-0000ACA80000}"/>
    <cellStyle name="Normal 2 4 5 2 2 2 9 2" xfId="41796" xr:uid="{00000000-0005-0000-0000-0000ADA80000}"/>
    <cellStyle name="Normal 2 4 5 2 2 20" xfId="41797" xr:uid="{00000000-0005-0000-0000-0000AEA80000}"/>
    <cellStyle name="Normal 2 4 5 2 2 20 2" xfId="41798" xr:uid="{00000000-0005-0000-0000-0000AFA80000}"/>
    <cellStyle name="Normal 2 4 5 2 2 21" xfId="41799" xr:uid="{00000000-0005-0000-0000-0000B0A80000}"/>
    <cellStyle name="Normal 2 4 5 2 2 21 2" xfId="41800" xr:uid="{00000000-0005-0000-0000-0000B1A80000}"/>
    <cellStyle name="Normal 2 4 5 2 2 22" xfId="41801" xr:uid="{00000000-0005-0000-0000-0000B2A80000}"/>
    <cellStyle name="Normal 2 4 5 2 2 22 2" xfId="41802" xr:uid="{00000000-0005-0000-0000-0000B3A80000}"/>
    <cellStyle name="Normal 2 4 5 2 2 23" xfId="41803" xr:uid="{00000000-0005-0000-0000-0000B4A80000}"/>
    <cellStyle name="Normal 2 4 5 2 2 23 2" xfId="41804" xr:uid="{00000000-0005-0000-0000-0000B5A80000}"/>
    <cellStyle name="Normal 2 4 5 2 2 24" xfId="41805" xr:uid="{00000000-0005-0000-0000-0000B6A80000}"/>
    <cellStyle name="Normal 2 4 5 2 2 3" xfId="41806" xr:uid="{00000000-0005-0000-0000-0000B7A80000}"/>
    <cellStyle name="Normal 2 4 5 2 2 3 10" xfId="41807" xr:uid="{00000000-0005-0000-0000-0000B8A80000}"/>
    <cellStyle name="Normal 2 4 5 2 2 3 10 2" xfId="41808" xr:uid="{00000000-0005-0000-0000-0000B9A80000}"/>
    <cellStyle name="Normal 2 4 5 2 2 3 11" xfId="41809" xr:uid="{00000000-0005-0000-0000-0000BAA80000}"/>
    <cellStyle name="Normal 2 4 5 2 2 3 11 2" xfId="41810" xr:uid="{00000000-0005-0000-0000-0000BBA80000}"/>
    <cellStyle name="Normal 2 4 5 2 2 3 12" xfId="41811" xr:uid="{00000000-0005-0000-0000-0000BCA80000}"/>
    <cellStyle name="Normal 2 4 5 2 2 3 12 2" xfId="41812" xr:uid="{00000000-0005-0000-0000-0000BDA80000}"/>
    <cellStyle name="Normal 2 4 5 2 2 3 13" xfId="41813" xr:uid="{00000000-0005-0000-0000-0000BEA80000}"/>
    <cellStyle name="Normal 2 4 5 2 2 3 13 2" xfId="41814" xr:uid="{00000000-0005-0000-0000-0000BFA80000}"/>
    <cellStyle name="Normal 2 4 5 2 2 3 14" xfId="41815" xr:uid="{00000000-0005-0000-0000-0000C0A80000}"/>
    <cellStyle name="Normal 2 4 5 2 2 3 14 2" xfId="41816" xr:uid="{00000000-0005-0000-0000-0000C1A80000}"/>
    <cellStyle name="Normal 2 4 5 2 2 3 15" xfId="41817" xr:uid="{00000000-0005-0000-0000-0000C2A80000}"/>
    <cellStyle name="Normal 2 4 5 2 2 3 15 2" xfId="41818" xr:uid="{00000000-0005-0000-0000-0000C3A80000}"/>
    <cellStyle name="Normal 2 4 5 2 2 3 16" xfId="41819" xr:uid="{00000000-0005-0000-0000-0000C4A80000}"/>
    <cellStyle name="Normal 2 4 5 2 2 3 16 2" xfId="41820" xr:uid="{00000000-0005-0000-0000-0000C5A80000}"/>
    <cellStyle name="Normal 2 4 5 2 2 3 17" xfId="41821" xr:uid="{00000000-0005-0000-0000-0000C6A80000}"/>
    <cellStyle name="Normal 2 4 5 2 2 3 17 2" xfId="41822" xr:uid="{00000000-0005-0000-0000-0000C7A80000}"/>
    <cellStyle name="Normal 2 4 5 2 2 3 18" xfId="41823" xr:uid="{00000000-0005-0000-0000-0000C8A80000}"/>
    <cellStyle name="Normal 2 4 5 2 2 3 18 2" xfId="41824" xr:uid="{00000000-0005-0000-0000-0000C9A80000}"/>
    <cellStyle name="Normal 2 4 5 2 2 3 19" xfId="41825" xr:uid="{00000000-0005-0000-0000-0000CAA80000}"/>
    <cellStyle name="Normal 2 4 5 2 2 3 19 2" xfId="41826" xr:uid="{00000000-0005-0000-0000-0000CBA80000}"/>
    <cellStyle name="Normal 2 4 5 2 2 3 2" xfId="41827" xr:uid="{00000000-0005-0000-0000-0000CCA80000}"/>
    <cellStyle name="Normal 2 4 5 2 2 3 2 2" xfId="41828" xr:uid="{00000000-0005-0000-0000-0000CDA80000}"/>
    <cellStyle name="Normal 2 4 5 2 2 3 20" xfId="41829" xr:uid="{00000000-0005-0000-0000-0000CEA80000}"/>
    <cellStyle name="Normal 2 4 5 2 2 3 20 2" xfId="41830" xr:uid="{00000000-0005-0000-0000-0000CFA80000}"/>
    <cellStyle name="Normal 2 4 5 2 2 3 21" xfId="41831" xr:uid="{00000000-0005-0000-0000-0000D0A80000}"/>
    <cellStyle name="Normal 2 4 5 2 2 3 21 2" xfId="41832" xr:uid="{00000000-0005-0000-0000-0000D1A80000}"/>
    <cellStyle name="Normal 2 4 5 2 2 3 22" xfId="41833" xr:uid="{00000000-0005-0000-0000-0000D2A80000}"/>
    <cellStyle name="Normal 2 4 5 2 2 3 3" xfId="41834" xr:uid="{00000000-0005-0000-0000-0000D3A80000}"/>
    <cellStyle name="Normal 2 4 5 2 2 3 3 2" xfId="41835" xr:uid="{00000000-0005-0000-0000-0000D4A80000}"/>
    <cellStyle name="Normal 2 4 5 2 2 3 4" xfId="41836" xr:uid="{00000000-0005-0000-0000-0000D5A80000}"/>
    <cellStyle name="Normal 2 4 5 2 2 3 4 2" xfId="41837" xr:uid="{00000000-0005-0000-0000-0000D6A80000}"/>
    <cellStyle name="Normal 2 4 5 2 2 3 5" xfId="41838" xr:uid="{00000000-0005-0000-0000-0000D7A80000}"/>
    <cellStyle name="Normal 2 4 5 2 2 3 5 2" xfId="41839" xr:uid="{00000000-0005-0000-0000-0000D8A80000}"/>
    <cellStyle name="Normal 2 4 5 2 2 3 6" xfId="41840" xr:uid="{00000000-0005-0000-0000-0000D9A80000}"/>
    <cellStyle name="Normal 2 4 5 2 2 3 6 2" xfId="41841" xr:uid="{00000000-0005-0000-0000-0000DAA80000}"/>
    <cellStyle name="Normal 2 4 5 2 2 3 7" xfId="41842" xr:uid="{00000000-0005-0000-0000-0000DBA80000}"/>
    <cellStyle name="Normal 2 4 5 2 2 3 7 2" xfId="41843" xr:uid="{00000000-0005-0000-0000-0000DCA80000}"/>
    <cellStyle name="Normal 2 4 5 2 2 3 8" xfId="41844" xr:uid="{00000000-0005-0000-0000-0000DDA80000}"/>
    <cellStyle name="Normal 2 4 5 2 2 3 8 2" xfId="41845" xr:uid="{00000000-0005-0000-0000-0000DEA80000}"/>
    <cellStyle name="Normal 2 4 5 2 2 3 9" xfId="41846" xr:uid="{00000000-0005-0000-0000-0000DFA80000}"/>
    <cellStyle name="Normal 2 4 5 2 2 3 9 2" xfId="41847" xr:uid="{00000000-0005-0000-0000-0000E0A80000}"/>
    <cellStyle name="Normal 2 4 5 2 2 4" xfId="41848" xr:uid="{00000000-0005-0000-0000-0000E1A80000}"/>
    <cellStyle name="Normal 2 4 5 2 2 4 2" xfId="41849" xr:uid="{00000000-0005-0000-0000-0000E2A80000}"/>
    <cellStyle name="Normal 2 4 5 2 2 5" xfId="41850" xr:uid="{00000000-0005-0000-0000-0000E3A80000}"/>
    <cellStyle name="Normal 2 4 5 2 2 5 2" xfId="41851" xr:uid="{00000000-0005-0000-0000-0000E4A80000}"/>
    <cellStyle name="Normal 2 4 5 2 2 6" xfId="41852" xr:uid="{00000000-0005-0000-0000-0000E5A80000}"/>
    <cellStyle name="Normal 2 4 5 2 2 6 2" xfId="41853" xr:uid="{00000000-0005-0000-0000-0000E6A80000}"/>
    <cellStyle name="Normal 2 4 5 2 2 7" xfId="41854" xr:uid="{00000000-0005-0000-0000-0000E7A80000}"/>
    <cellStyle name="Normal 2 4 5 2 2 7 2" xfId="41855" xr:uid="{00000000-0005-0000-0000-0000E8A80000}"/>
    <cellStyle name="Normal 2 4 5 2 2 8" xfId="41856" xr:uid="{00000000-0005-0000-0000-0000E9A80000}"/>
    <cellStyle name="Normal 2 4 5 2 2 8 2" xfId="41857" xr:uid="{00000000-0005-0000-0000-0000EAA80000}"/>
    <cellStyle name="Normal 2 4 5 2 2 9" xfId="41858" xr:uid="{00000000-0005-0000-0000-0000EBA80000}"/>
    <cellStyle name="Normal 2 4 5 2 2 9 2" xfId="41859" xr:uid="{00000000-0005-0000-0000-0000ECA80000}"/>
    <cellStyle name="Normal 2 4 5 2 20" xfId="41860" xr:uid="{00000000-0005-0000-0000-0000EDA80000}"/>
    <cellStyle name="Normal 2 4 5 2 20 2" xfId="41861" xr:uid="{00000000-0005-0000-0000-0000EEA80000}"/>
    <cellStyle name="Normal 2 4 5 2 21" xfId="41862" xr:uid="{00000000-0005-0000-0000-0000EFA80000}"/>
    <cellStyle name="Normal 2 4 5 2 21 2" xfId="41863" xr:uid="{00000000-0005-0000-0000-0000F0A80000}"/>
    <cellStyle name="Normal 2 4 5 2 22" xfId="41864" xr:uid="{00000000-0005-0000-0000-0000F1A80000}"/>
    <cellStyle name="Normal 2 4 5 2 22 2" xfId="41865" xr:uid="{00000000-0005-0000-0000-0000F2A80000}"/>
    <cellStyle name="Normal 2 4 5 2 23" xfId="41866" xr:uid="{00000000-0005-0000-0000-0000F3A80000}"/>
    <cellStyle name="Normal 2 4 5 2 23 2" xfId="41867" xr:uid="{00000000-0005-0000-0000-0000F4A80000}"/>
    <cellStyle name="Normal 2 4 5 2 24" xfId="41868" xr:uid="{00000000-0005-0000-0000-0000F5A80000}"/>
    <cellStyle name="Normal 2 4 5 2 24 2" xfId="41869" xr:uid="{00000000-0005-0000-0000-0000F6A80000}"/>
    <cellStyle name="Normal 2 4 5 2 25" xfId="41870" xr:uid="{00000000-0005-0000-0000-0000F7A80000}"/>
    <cellStyle name="Normal 2 4 5 2 25 2" xfId="41871" xr:uid="{00000000-0005-0000-0000-0000F8A80000}"/>
    <cellStyle name="Normal 2 4 5 2 26" xfId="41872" xr:uid="{00000000-0005-0000-0000-0000F9A80000}"/>
    <cellStyle name="Normal 2 4 5 2 26 2" xfId="41873" xr:uid="{00000000-0005-0000-0000-0000FAA80000}"/>
    <cellStyle name="Normal 2 4 5 2 27" xfId="41874" xr:uid="{00000000-0005-0000-0000-0000FBA80000}"/>
    <cellStyle name="Normal 2 4 5 2 3" xfId="41875" xr:uid="{00000000-0005-0000-0000-0000FCA80000}"/>
    <cellStyle name="Normal 2 4 5 2 3 10" xfId="41876" xr:uid="{00000000-0005-0000-0000-0000FDA80000}"/>
    <cellStyle name="Normal 2 4 5 2 3 10 2" xfId="41877" xr:uid="{00000000-0005-0000-0000-0000FEA80000}"/>
    <cellStyle name="Normal 2 4 5 2 3 11" xfId="41878" xr:uid="{00000000-0005-0000-0000-0000FFA80000}"/>
    <cellStyle name="Normal 2 4 5 2 3 11 2" xfId="41879" xr:uid="{00000000-0005-0000-0000-000000A90000}"/>
    <cellStyle name="Normal 2 4 5 2 3 12" xfId="41880" xr:uid="{00000000-0005-0000-0000-000001A90000}"/>
    <cellStyle name="Normal 2 4 5 2 3 12 2" xfId="41881" xr:uid="{00000000-0005-0000-0000-000002A90000}"/>
    <cellStyle name="Normal 2 4 5 2 3 13" xfId="41882" xr:uid="{00000000-0005-0000-0000-000003A90000}"/>
    <cellStyle name="Normal 2 4 5 2 3 13 2" xfId="41883" xr:uid="{00000000-0005-0000-0000-000004A90000}"/>
    <cellStyle name="Normal 2 4 5 2 3 14" xfId="41884" xr:uid="{00000000-0005-0000-0000-000005A90000}"/>
    <cellStyle name="Normal 2 4 5 2 3 14 2" xfId="41885" xr:uid="{00000000-0005-0000-0000-000006A90000}"/>
    <cellStyle name="Normal 2 4 5 2 3 15" xfId="41886" xr:uid="{00000000-0005-0000-0000-000007A90000}"/>
    <cellStyle name="Normal 2 4 5 2 3 15 2" xfId="41887" xr:uid="{00000000-0005-0000-0000-000008A90000}"/>
    <cellStyle name="Normal 2 4 5 2 3 16" xfId="41888" xr:uid="{00000000-0005-0000-0000-000009A90000}"/>
    <cellStyle name="Normal 2 4 5 2 3 16 2" xfId="41889" xr:uid="{00000000-0005-0000-0000-00000AA90000}"/>
    <cellStyle name="Normal 2 4 5 2 3 17" xfId="41890" xr:uid="{00000000-0005-0000-0000-00000BA90000}"/>
    <cellStyle name="Normal 2 4 5 2 3 17 2" xfId="41891" xr:uid="{00000000-0005-0000-0000-00000CA90000}"/>
    <cellStyle name="Normal 2 4 5 2 3 18" xfId="41892" xr:uid="{00000000-0005-0000-0000-00000DA90000}"/>
    <cellStyle name="Normal 2 4 5 2 3 18 2" xfId="41893" xr:uid="{00000000-0005-0000-0000-00000EA90000}"/>
    <cellStyle name="Normal 2 4 5 2 3 19" xfId="41894" xr:uid="{00000000-0005-0000-0000-00000FA90000}"/>
    <cellStyle name="Normal 2 4 5 2 3 19 2" xfId="41895" xr:uid="{00000000-0005-0000-0000-000010A90000}"/>
    <cellStyle name="Normal 2 4 5 2 3 2" xfId="41896" xr:uid="{00000000-0005-0000-0000-000011A90000}"/>
    <cellStyle name="Normal 2 4 5 2 3 2 10" xfId="41897" xr:uid="{00000000-0005-0000-0000-000012A90000}"/>
    <cellStyle name="Normal 2 4 5 2 3 2 10 2" xfId="41898" xr:uid="{00000000-0005-0000-0000-000013A90000}"/>
    <cellStyle name="Normal 2 4 5 2 3 2 11" xfId="41899" xr:uid="{00000000-0005-0000-0000-000014A90000}"/>
    <cellStyle name="Normal 2 4 5 2 3 2 11 2" xfId="41900" xr:uid="{00000000-0005-0000-0000-000015A90000}"/>
    <cellStyle name="Normal 2 4 5 2 3 2 12" xfId="41901" xr:uid="{00000000-0005-0000-0000-000016A90000}"/>
    <cellStyle name="Normal 2 4 5 2 3 2 12 2" xfId="41902" xr:uid="{00000000-0005-0000-0000-000017A90000}"/>
    <cellStyle name="Normal 2 4 5 2 3 2 13" xfId="41903" xr:uid="{00000000-0005-0000-0000-000018A90000}"/>
    <cellStyle name="Normal 2 4 5 2 3 2 13 2" xfId="41904" xr:uid="{00000000-0005-0000-0000-000019A90000}"/>
    <cellStyle name="Normal 2 4 5 2 3 2 14" xfId="41905" xr:uid="{00000000-0005-0000-0000-00001AA90000}"/>
    <cellStyle name="Normal 2 4 5 2 3 2 14 2" xfId="41906" xr:uid="{00000000-0005-0000-0000-00001BA90000}"/>
    <cellStyle name="Normal 2 4 5 2 3 2 15" xfId="41907" xr:uid="{00000000-0005-0000-0000-00001CA90000}"/>
    <cellStyle name="Normal 2 4 5 2 3 2 15 2" xfId="41908" xr:uid="{00000000-0005-0000-0000-00001DA90000}"/>
    <cellStyle name="Normal 2 4 5 2 3 2 16" xfId="41909" xr:uid="{00000000-0005-0000-0000-00001EA90000}"/>
    <cellStyle name="Normal 2 4 5 2 3 2 16 2" xfId="41910" xr:uid="{00000000-0005-0000-0000-00001FA90000}"/>
    <cellStyle name="Normal 2 4 5 2 3 2 17" xfId="41911" xr:uid="{00000000-0005-0000-0000-000020A90000}"/>
    <cellStyle name="Normal 2 4 5 2 3 2 17 2" xfId="41912" xr:uid="{00000000-0005-0000-0000-000021A90000}"/>
    <cellStyle name="Normal 2 4 5 2 3 2 18" xfId="41913" xr:uid="{00000000-0005-0000-0000-000022A90000}"/>
    <cellStyle name="Normal 2 4 5 2 3 2 18 2" xfId="41914" xr:uid="{00000000-0005-0000-0000-000023A90000}"/>
    <cellStyle name="Normal 2 4 5 2 3 2 19" xfId="41915" xr:uid="{00000000-0005-0000-0000-000024A90000}"/>
    <cellStyle name="Normal 2 4 5 2 3 2 19 2" xfId="41916" xr:uid="{00000000-0005-0000-0000-000025A90000}"/>
    <cellStyle name="Normal 2 4 5 2 3 2 2" xfId="41917" xr:uid="{00000000-0005-0000-0000-000026A90000}"/>
    <cellStyle name="Normal 2 4 5 2 3 2 2 2" xfId="41918" xr:uid="{00000000-0005-0000-0000-000027A90000}"/>
    <cellStyle name="Normal 2 4 5 2 3 2 20" xfId="41919" xr:uid="{00000000-0005-0000-0000-000028A90000}"/>
    <cellStyle name="Normal 2 4 5 2 3 2 20 2" xfId="41920" xr:uid="{00000000-0005-0000-0000-000029A90000}"/>
    <cellStyle name="Normal 2 4 5 2 3 2 21" xfId="41921" xr:uid="{00000000-0005-0000-0000-00002AA90000}"/>
    <cellStyle name="Normal 2 4 5 2 3 2 21 2" xfId="41922" xr:uid="{00000000-0005-0000-0000-00002BA90000}"/>
    <cellStyle name="Normal 2 4 5 2 3 2 22" xfId="41923" xr:uid="{00000000-0005-0000-0000-00002CA90000}"/>
    <cellStyle name="Normal 2 4 5 2 3 2 3" xfId="41924" xr:uid="{00000000-0005-0000-0000-00002DA90000}"/>
    <cellStyle name="Normal 2 4 5 2 3 2 3 2" xfId="41925" xr:uid="{00000000-0005-0000-0000-00002EA90000}"/>
    <cellStyle name="Normal 2 4 5 2 3 2 4" xfId="41926" xr:uid="{00000000-0005-0000-0000-00002FA90000}"/>
    <cellStyle name="Normal 2 4 5 2 3 2 4 2" xfId="41927" xr:uid="{00000000-0005-0000-0000-000030A90000}"/>
    <cellStyle name="Normal 2 4 5 2 3 2 5" xfId="41928" xr:uid="{00000000-0005-0000-0000-000031A90000}"/>
    <cellStyle name="Normal 2 4 5 2 3 2 5 2" xfId="41929" xr:uid="{00000000-0005-0000-0000-000032A90000}"/>
    <cellStyle name="Normal 2 4 5 2 3 2 6" xfId="41930" xr:uid="{00000000-0005-0000-0000-000033A90000}"/>
    <cellStyle name="Normal 2 4 5 2 3 2 6 2" xfId="41931" xr:uid="{00000000-0005-0000-0000-000034A90000}"/>
    <cellStyle name="Normal 2 4 5 2 3 2 7" xfId="41932" xr:uid="{00000000-0005-0000-0000-000035A90000}"/>
    <cellStyle name="Normal 2 4 5 2 3 2 7 2" xfId="41933" xr:uid="{00000000-0005-0000-0000-000036A90000}"/>
    <cellStyle name="Normal 2 4 5 2 3 2 8" xfId="41934" xr:uid="{00000000-0005-0000-0000-000037A90000}"/>
    <cellStyle name="Normal 2 4 5 2 3 2 8 2" xfId="41935" xr:uid="{00000000-0005-0000-0000-000038A90000}"/>
    <cellStyle name="Normal 2 4 5 2 3 2 9" xfId="41936" xr:uid="{00000000-0005-0000-0000-000039A90000}"/>
    <cellStyle name="Normal 2 4 5 2 3 2 9 2" xfId="41937" xr:uid="{00000000-0005-0000-0000-00003AA90000}"/>
    <cellStyle name="Normal 2 4 5 2 3 20" xfId="41938" xr:uid="{00000000-0005-0000-0000-00003BA90000}"/>
    <cellStyle name="Normal 2 4 5 2 3 20 2" xfId="41939" xr:uid="{00000000-0005-0000-0000-00003CA90000}"/>
    <cellStyle name="Normal 2 4 5 2 3 21" xfId="41940" xr:uid="{00000000-0005-0000-0000-00003DA90000}"/>
    <cellStyle name="Normal 2 4 5 2 3 21 2" xfId="41941" xr:uid="{00000000-0005-0000-0000-00003EA90000}"/>
    <cellStyle name="Normal 2 4 5 2 3 22" xfId="41942" xr:uid="{00000000-0005-0000-0000-00003FA90000}"/>
    <cellStyle name="Normal 2 4 5 2 3 22 2" xfId="41943" xr:uid="{00000000-0005-0000-0000-000040A90000}"/>
    <cellStyle name="Normal 2 4 5 2 3 23" xfId="41944" xr:uid="{00000000-0005-0000-0000-000041A90000}"/>
    <cellStyle name="Normal 2 4 5 2 3 23 2" xfId="41945" xr:uid="{00000000-0005-0000-0000-000042A90000}"/>
    <cellStyle name="Normal 2 4 5 2 3 24" xfId="41946" xr:uid="{00000000-0005-0000-0000-000043A90000}"/>
    <cellStyle name="Normal 2 4 5 2 3 3" xfId="41947" xr:uid="{00000000-0005-0000-0000-000044A90000}"/>
    <cellStyle name="Normal 2 4 5 2 3 3 10" xfId="41948" xr:uid="{00000000-0005-0000-0000-000045A90000}"/>
    <cellStyle name="Normal 2 4 5 2 3 3 10 2" xfId="41949" xr:uid="{00000000-0005-0000-0000-000046A90000}"/>
    <cellStyle name="Normal 2 4 5 2 3 3 11" xfId="41950" xr:uid="{00000000-0005-0000-0000-000047A90000}"/>
    <cellStyle name="Normal 2 4 5 2 3 3 11 2" xfId="41951" xr:uid="{00000000-0005-0000-0000-000048A90000}"/>
    <cellStyle name="Normal 2 4 5 2 3 3 12" xfId="41952" xr:uid="{00000000-0005-0000-0000-000049A90000}"/>
    <cellStyle name="Normal 2 4 5 2 3 3 12 2" xfId="41953" xr:uid="{00000000-0005-0000-0000-00004AA90000}"/>
    <cellStyle name="Normal 2 4 5 2 3 3 13" xfId="41954" xr:uid="{00000000-0005-0000-0000-00004BA90000}"/>
    <cellStyle name="Normal 2 4 5 2 3 3 13 2" xfId="41955" xr:uid="{00000000-0005-0000-0000-00004CA90000}"/>
    <cellStyle name="Normal 2 4 5 2 3 3 14" xfId="41956" xr:uid="{00000000-0005-0000-0000-00004DA90000}"/>
    <cellStyle name="Normal 2 4 5 2 3 3 14 2" xfId="41957" xr:uid="{00000000-0005-0000-0000-00004EA90000}"/>
    <cellStyle name="Normal 2 4 5 2 3 3 15" xfId="41958" xr:uid="{00000000-0005-0000-0000-00004FA90000}"/>
    <cellStyle name="Normal 2 4 5 2 3 3 15 2" xfId="41959" xr:uid="{00000000-0005-0000-0000-000050A90000}"/>
    <cellStyle name="Normal 2 4 5 2 3 3 16" xfId="41960" xr:uid="{00000000-0005-0000-0000-000051A90000}"/>
    <cellStyle name="Normal 2 4 5 2 3 3 16 2" xfId="41961" xr:uid="{00000000-0005-0000-0000-000052A90000}"/>
    <cellStyle name="Normal 2 4 5 2 3 3 17" xfId="41962" xr:uid="{00000000-0005-0000-0000-000053A90000}"/>
    <cellStyle name="Normal 2 4 5 2 3 3 17 2" xfId="41963" xr:uid="{00000000-0005-0000-0000-000054A90000}"/>
    <cellStyle name="Normal 2 4 5 2 3 3 18" xfId="41964" xr:uid="{00000000-0005-0000-0000-000055A90000}"/>
    <cellStyle name="Normal 2 4 5 2 3 3 18 2" xfId="41965" xr:uid="{00000000-0005-0000-0000-000056A90000}"/>
    <cellStyle name="Normal 2 4 5 2 3 3 19" xfId="41966" xr:uid="{00000000-0005-0000-0000-000057A90000}"/>
    <cellStyle name="Normal 2 4 5 2 3 3 19 2" xfId="41967" xr:uid="{00000000-0005-0000-0000-000058A90000}"/>
    <cellStyle name="Normal 2 4 5 2 3 3 2" xfId="41968" xr:uid="{00000000-0005-0000-0000-000059A90000}"/>
    <cellStyle name="Normal 2 4 5 2 3 3 2 2" xfId="41969" xr:uid="{00000000-0005-0000-0000-00005AA90000}"/>
    <cellStyle name="Normal 2 4 5 2 3 3 20" xfId="41970" xr:uid="{00000000-0005-0000-0000-00005BA90000}"/>
    <cellStyle name="Normal 2 4 5 2 3 3 20 2" xfId="41971" xr:uid="{00000000-0005-0000-0000-00005CA90000}"/>
    <cellStyle name="Normal 2 4 5 2 3 3 21" xfId="41972" xr:uid="{00000000-0005-0000-0000-00005DA90000}"/>
    <cellStyle name="Normal 2 4 5 2 3 3 21 2" xfId="41973" xr:uid="{00000000-0005-0000-0000-00005EA90000}"/>
    <cellStyle name="Normal 2 4 5 2 3 3 22" xfId="41974" xr:uid="{00000000-0005-0000-0000-00005FA90000}"/>
    <cellStyle name="Normal 2 4 5 2 3 3 3" xfId="41975" xr:uid="{00000000-0005-0000-0000-000060A90000}"/>
    <cellStyle name="Normal 2 4 5 2 3 3 3 2" xfId="41976" xr:uid="{00000000-0005-0000-0000-000061A90000}"/>
    <cellStyle name="Normal 2 4 5 2 3 3 4" xfId="41977" xr:uid="{00000000-0005-0000-0000-000062A90000}"/>
    <cellStyle name="Normal 2 4 5 2 3 3 4 2" xfId="41978" xr:uid="{00000000-0005-0000-0000-000063A90000}"/>
    <cellStyle name="Normal 2 4 5 2 3 3 5" xfId="41979" xr:uid="{00000000-0005-0000-0000-000064A90000}"/>
    <cellStyle name="Normal 2 4 5 2 3 3 5 2" xfId="41980" xr:uid="{00000000-0005-0000-0000-000065A90000}"/>
    <cellStyle name="Normal 2 4 5 2 3 3 6" xfId="41981" xr:uid="{00000000-0005-0000-0000-000066A90000}"/>
    <cellStyle name="Normal 2 4 5 2 3 3 6 2" xfId="41982" xr:uid="{00000000-0005-0000-0000-000067A90000}"/>
    <cellStyle name="Normal 2 4 5 2 3 3 7" xfId="41983" xr:uid="{00000000-0005-0000-0000-000068A90000}"/>
    <cellStyle name="Normal 2 4 5 2 3 3 7 2" xfId="41984" xr:uid="{00000000-0005-0000-0000-000069A90000}"/>
    <cellStyle name="Normal 2 4 5 2 3 3 8" xfId="41985" xr:uid="{00000000-0005-0000-0000-00006AA90000}"/>
    <cellStyle name="Normal 2 4 5 2 3 3 8 2" xfId="41986" xr:uid="{00000000-0005-0000-0000-00006BA90000}"/>
    <cellStyle name="Normal 2 4 5 2 3 3 9" xfId="41987" xr:uid="{00000000-0005-0000-0000-00006CA90000}"/>
    <cellStyle name="Normal 2 4 5 2 3 3 9 2" xfId="41988" xr:uid="{00000000-0005-0000-0000-00006DA90000}"/>
    <cellStyle name="Normal 2 4 5 2 3 4" xfId="41989" xr:uid="{00000000-0005-0000-0000-00006EA90000}"/>
    <cellStyle name="Normal 2 4 5 2 3 4 2" xfId="41990" xr:uid="{00000000-0005-0000-0000-00006FA90000}"/>
    <cellStyle name="Normal 2 4 5 2 3 5" xfId="41991" xr:uid="{00000000-0005-0000-0000-000070A90000}"/>
    <cellStyle name="Normal 2 4 5 2 3 5 2" xfId="41992" xr:uid="{00000000-0005-0000-0000-000071A90000}"/>
    <cellStyle name="Normal 2 4 5 2 3 6" xfId="41993" xr:uid="{00000000-0005-0000-0000-000072A90000}"/>
    <cellStyle name="Normal 2 4 5 2 3 6 2" xfId="41994" xr:uid="{00000000-0005-0000-0000-000073A90000}"/>
    <cellStyle name="Normal 2 4 5 2 3 7" xfId="41995" xr:uid="{00000000-0005-0000-0000-000074A90000}"/>
    <cellStyle name="Normal 2 4 5 2 3 7 2" xfId="41996" xr:uid="{00000000-0005-0000-0000-000075A90000}"/>
    <cellStyle name="Normal 2 4 5 2 3 8" xfId="41997" xr:uid="{00000000-0005-0000-0000-000076A90000}"/>
    <cellStyle name="Normal 2 4 5 2 3 8 2" xfId="41998" xr:uid="{00000000-0005-0000-0000-000077A90000}"/>
    <cellStyle name="Normal 2 4 5 2 3 9" xfId="41999" xr:uid="{00000000-0005-0000-0000-000078A90000}"/>
    <cellStyle name="Normal 2 4 5 2 3 9 2" xfId="42000" xr:uid="{00000000-0005-0000-0000-000079A90000}"/>
    <cellStyle name="Normal 2 4 5 2 4" xfId="42001" xr:uid="{00000000-0005-0000-0000-00007AA90000}"/>
    <cellStyle name="Normal 2 4 5 2 4 10" xfId="42002" xr:uid="{00000000-0005-0000-0000-00007BA90000}"/>
    <cellStyle name="Normal 2 4 5 2 4 10 2" xfId="42003" xr:uid="{00000000-0005-0000-0000-00007CA90000}"/>
    <cellStyle name="Normal 2 4 5 2 4 11" xfId="42004" xr:uid="{00000000-0005-0000-0000-00007DA90000}"/>
    <cellStyle name="Normal 2 4 5 2 4 11 2" xfId="42005" xr:uid="{00000000-0005-0000-0000-00007EA90000}"/>
    <cellStyle name="Normal 2 4 5 2 4 12" xfId="42006" xr:uid="{00000000-0005-0000-0000-00007FA90000}"/>
    <cellStyle name="Normal 2 4 5 2 4 12 2" xfId="42007" xr:uid="{00000000-0005-0000-0000-000080A90000}"/>
    <cellStyle name="Normal 2 4 5 2 4 13" xfId="42008" xr:uid="{00000000-0005-0000-0000-000081A90000}"/>
    <cellStyle name="Normal 2 4 5 2 4 13 2" xfId="42009" xr:uid="{00000000-0005-0000-0000-000082A90000}"/>
    <cellStyle name="Normal 2 4 5 2 4 14" xfId="42010" xr:uid="{00000000-0005-0000-0000-000083A90000}"/>
    <cellStyle name="Normal 2 4 5 2 4 14 2" xfId="42011" xr:uid="{00000000-0005-0000-0000-000084A90000}"/>
    <cellStyle name="Normal 2 4 5 2 4 15" xfId="42012" xr:uid="{00000000-0005-0000-0000-000085A90000}"/>
    <cellStyle name="Normal 2 4 5 2 4 15 2" xfId="42013" xr:uid="{00000000-0005-0000-0000-000086A90000}"/>
    <cellStyle name="Normal 2 4 5 2 4 16" xfId="42014" xr:uid="{00000000-0005-0000-0000-000087A90000}"/>
    <cellStyle name="Normal 2 4 5 2 4 16 2" xfId="42015" xr:uid="{00000000-0005-0000-0000-000088A90000}"/>
    <cellStyle name="Normal 2 4 5 2 4 17" xfId="42016" xr:uid="{00000000-0005-0000-0000-000089A90000}"/>
    <cellStyle name="Normal 2 4 5 2 4 17 2" xfId="42017" xr:uid="{00000000-0005-0000-0000-00008AA90000}"/>
    <cellStyle name="Normal 2 4 5 2 4 18" xfId="42018" xr:uid="{00000000-0005-0000-0000-00008BA90000}"/>
    <cellStyle name="Normal 2 4 5 2 4 18 2" xfId="42019" xr:uid="{00000000-0005-0000-0000-00008CA90000}"/>
    <cellStyle name="Normal 2 4 5 2 4 19" xfId="42020" xr:uid="{00000000-0005-0000-0000-00008DA90000}"/>
    <cellStyle name="Normal 2 4 5 2 4 19 2" xfId="42021" xr:uid="{00000000-0005-0000-0000-00008EA90000}"/>
    <cellStyle name="Normal 2 4 5 2 4 2" xfId="42022" xr:uid="{00000000-0005-0000-0000-00008FA90000}"/>
    <cellStyle name="Normal 2 4 5 2 4 2 10" xfId="42023" xr:uid="{00000000-0005-0000-0000-000090A90000}"/>
    <cellStyle name="Normal 2 4 5 2 4 2 10 2" xfId="42024" xr:uid="{00000000-0005-0000-0000-000091A90000}"/>
    <cellStyle name="Normal 2 4 5 2 4 2 11" xfId="42025" xr:uid="{00000000-0005-0000-0000-000092A90000}"/>
    <cellStyle name="Normal 2 4 5 2 4 2 11 2" xfId="42026" xr:uid="{00000000-0005-0000-0000-000093A90000}"/>
    <cellStyle name="Normal 2 4 5 2 4 2 12" xfId="42027" xr:uid="{00000000-0005-0000-0000-000094A90000}"/>
    <cellStyle name="Normal 2 4 5 2 4 2 12 2" xfId="42028" xr:uid="{00000000-0005-0000-0000-000095A90000}"/>
    <cellStyle name="Normal 2 4 5 2 4 2 13" xfId="42029" xr:uid="{00000000-0005-0000-0000-000096A90000}"/>
    <cellStyle name="Normal 2 4 5 2 4 2 13 2" xfId="42030" xr:uid="{00000000-0005-0000-0000-000097A90000}"/>
    <cellStyle name="Normal 2 4 5 2 4 2 14" xfId="42031" xr:uid="{00000000-0005-0000-0000-000098A90000}"/>
    <cellStyle name="Normal 2 4 5 2 4 2 14 2" xfId="42032" xr:uid="{00000000-0005-0000-0000-000099A90000}"/>
    <cellStyle name="Normal 2 4 5 2 4 2 15" xfId="42033" xr:uid="{00000000-0005-0000-0000-00009AA90000}"/>
    <cellStyle name="Normal 2 4 5 2 4 2 15 2" xfId="42034" xr:uid="{00000000-0005-0000-0000-00009BA90000}"/>
    <cellStyle name="Normal 2 4 5 2 4 2 16" xfId="42035" xr:uid="{00000000-0005-0000-0000-00009CA90000}"/>
    <cellStyle name="Normal 2 4 5 2 4 2 16 2" xfId="42036" xr:uid="{00000000-0005-0000-0000-00009DA90000}"/>
    <cellStyle name="Normal 2 4 5 2 4 2 17" xfId="42037" xr:uid="{00000000-0005-0000-0000-00009EA90000}"/>
    <cellStyle name="Normal 2 4 5 2 4 2 17 2" xfId="42038" xr:uid="{00000000-0005-0000-0000-00009FA90000}"/>
    <cellStyle name="Normal 2 4 5 2 4 2 18" xfId="42039" xr:uid="{00000000-0005-0000-0000-0000A0A90000}"/>
    <cellStyle name="Normal 2 4 5 2 4 2 18 2" xfId="42040" xr:uid="{00000000-0005-0000-0000-0000A1A90000}"/>
    <cellStyle name="Normal 2 4 5 2 4 2 19" xfId="42041" xr:uid="{00000000-0005-0000-0000-0000A2A90000}"/>
    <cellStyle name="Normal 2 4 5 2 4 2 19 2" xfId="42042" xr:uid="{00000000-0005-0000-0000-0000A3A90000}"/>
    <cellStyle name="Normal 2 4 5 2 4 2 2" xfId="42043" xr:uid="{00000000-0005-0000-0000-0000A4A90000}"/>
    <cellStyle name="Normal 2 4 5 2 4 2 2 2" xfId="42044" xr:uid="{00000000-0005-0000-0000-0000A5A90000}"/>
    <cellStyle name="Normal 2 4 5 2 4 2 20" xfId="42045" xr:uid="{00000000-0005-0000-0000-0000A6A90000}"/>
    <cellStyle name="Normal 2 4 5 2 4 2 20 2" xfId="42046" xr:uid="{00000000-0005-0000-0000-0000A7A90000}"/>
    <cellStyle name="Normal 2 4 5 2 4 2 21" xfId="42047" xr:uid="{00000000-0005-0000-0000-0000A8A90000}"/>
    <cellStyle name="Normal 2 4 5 2 4 2 21 2" xfId="42048" xr:uid="{00000000-0005-0000-0000-0000A9A90000}"/>
    <cellStyle name="Normal 2 4 5 2 4 2 22" xfId="42049" xr:uid="{00000000-0005-0000-0000-0000AAA90000}"/>
    <cellStyle name="Normal 2 4 5 2 4 2 3" xfId="42050" xr:uid="{00000000-0005-0000-0000-0000ABA90000}"/>
    <cellStyle name="Normal 2 4 5 2 4 2 3 2" xfId="42051" xr:uid="{00000000-0005-0000-0000-0000ACA90000}"/>
    <cellStyle name="Normal 2 4 5 2 4 2 4" xfId="42052" xr:uid="{00000000-0005-0000-0000-0000ADA90000}"/>
    <cellStyle name="Normal 2 4 5 2 4 2 4 2" xfId="42053" xr:uid="{00000000-0005-0000-0000-0000AEA90000}"/>
    <cellStyle name="Normal 2 4 5 2 4 2 5" xfId="42054" xr:uid="{00000000-0005-0000-0000-0000AFA90000}"/>
    <cellStyle name="Normal 2 4 5 2 4 2 5 2" xfId="42055" xr:uid="{00000000-0005-0000-0000-0000B0A90000}"/>
    <cellStyle name="Normal 2 4 5 2 4 2 6" xfId="42056" xr:uid="{00000000-0005-0000-0000-0000B1A90000}"/>
    <cellStyle name="Normal 2 4 5 2 4 2 6 2" xfId="42057" xr:uid="{00000000-0005-0000-0000-0000B2A90000}"/>
    <cellStyle name="Normal 2 4 5 2 4 2 7" xfId="42058" xr:uid="{00000000-0005-0000-0000-0000B3A90000}"/>
    <cellStyle name="Normal 2 4 5 2 4 2 7 2" xfId="42059" xr:uid="{00000000-0005-0000-0000-0000B4A90000}"/>
    <cellStyle name="Normal 2 4 5 2 4 2 8" xfId="42060" xr:uid="{00000000-0005-0000-0000-0000B5A90000}"/>
    <cellStyle name="Normal 2 4 5 2 4 2 8 2" xfId="42061" xr:uid="{00000000-0005-0000-0000-0000B6A90000}"/>
    <cellStyle name="Normal 2 4 5 2 4 2 9" xfId="42062" xr:uid="{00000000-0005-0000-0000-0000B7A90000}"/>
    <cellStyle name="Normal 2 4 5 2 4 2 9 2" xfId="42063" xr:uid="{00000000-0005-0000-0000-0000B8A90000}"/>
    <cellStyle name="Normal 2 4 5 2 4 20" xfId="42064" xr:uid="{00000000-0005-0000-0000-0000B9A90000}"/>
    <cellStyle name="Normal 2 4 5 2 4 20 2" xfId="42065" xr:uid="{00000000-0005-0000-0000-0000BAA90000}"/>
    <cellStyle name="Normal 2 4 5 2 4 21" xfId="42066" xr:uid="{00000000-0005-0000-0000-0000BBA90000}"/>
    <cellStyle name="Normal 2 4 5 2 4 21 2" xfId="42067" xr:uid="{00000000-0005-0000-0000-0000BCA90000}"/>
    <cellStyle name="Normal 2 4 5 2 4 22" xfId="42068" xr:uid="{00000000-0005-0000-0000-0000BDA90000}"/>
    <cellStyle name="Normal 2 4 5 2 4 22 2" xfId="42069" xr:uid="{00000000-0005-0000-0000-0000BEA90000}"/>
    <cellStyle name="Normal 2 4 5 2 4 23" xfId="42070" xr:uid="{00000000-0005-0000-0000-0000BFA90000}"/>
    <cellStyle name="Normal 2 4 5 2 4 23 2" xfId="42071" xr:uid="{00000000-0005-0000-0000-0000C0A90000}"/>
    <cellStyle name="Normal 2 4 5 2 4 24" xfId="42072" xr:uid="{00000000-0005-0000-0000-0000C1A90000}"/>
    <cellStyle name="Normal 2 4 5 2 4 3" xfId="42073" xr:uid="{00000000-0005-0000-0000-0000C2A90000}"/>
    <cellStyle name="Normal 2 4 5 2 4 3 10" xfId="42074" xr:uid="{00000000-0005-0000-0000-0000C3A90000}"/>
    <cellStyle name="Normal 2 4 5 2 4 3 10 2" xfId="42075" xr:uid="{00000000-0005-0000-0000-0000C4A90000}"/>
    <cellStyle name="Normal 2 4 5 2 4 3 11" xfId="42076" xr:uid="{00000000-0005-0000-0000-0000C5A90000}"/>
    <cellStyle name="Normal 2 4 5 2 4 3 11 2" xfId="42077" xr:uid="{00000000-0005-0000-0000-0000C6A90000}"/>
    <cellStyle name="Normal 2 4 5 2 4 3 12" xfId="42078" xr:uid="{00000000-0005-0000-0000-0000C7A90000}"/>
    <cellStyle name="Normal 2 4 5 2 4 3 12 2" xfId="42079" xr:uid="{00000000-0005-0000-0000-0000C8A90000}"/>
    <cellStyle name="Normal 2 4 5 2 4 3 13" xfId="42080" xr:uid="{00000000-0005-0000-0000-0000C9A90000}"/>
    <cellStyle name="Normal 2 4 5 2 4 3 13 2" xfId="42081" xr:uid="{00000000-0005-0000-0000-0000CAA90000}"/>
    <cellStyle name="Normal 2 4 5 2 4 3 14" xfId="42082" xr:uid="{00000000-0005-0000-0000-0000CBA90000}"/>
    <cellStyle name="Normal 2 4 5 2 4 3 14 2" xfId="42083" xr:uid="{00000000-0005-0000-0000-0000CCA90000}"/>
    <cellStyle name="Normal 2 4 5 2 4 3 15" xfId="42084" xr:uid="{00000000-0005-0000-0000-0000CDA90000}"/>
    <cellStyle name="Normal 2 4 5 2 4 3 15 2" xfId="42085" xr:uid="{00000000-0005-0000-0000-0000CEA90000}"/>
    <cellStyle name="Normal 2 4 5 2 4 3 16" xfId="42086" xr:uid="{00000000-0005-0000-0000-0000CFA90000}"/>
    <cellStyle name="Normal 2 4 5 2 4 3 16 2" xfId="42087" xr:uid="{00000000-0005-0000-0000-0000D0A90000}"/>
    <cellStyle name="Normal 2 4 5 2 4 3 17" xfId="42088" xr:uid="{00000000-0005-0000-0000-0000D1A90000}"/>
    <cellStyle name="Normal 2 4 5 2 4 3 17 2" xfId="42089" xr:uid="{00000000-0005-0000-0000-0000D2A90000}"/>
    <cellStyle name="Normal 2 4 5 2 4 3 18" xfId="42090" xr:uid="{00000000-0005-0000-0000-0000D3A90000}"/>
    <cellStyle name="Normal 2 4 5 2 4 3 18 2" xfId="42091" xr:uid="{00000000-0005-0000-0000-0000D4A90000}"/>
    <cellStyle name="Normal 2 4 5 2 4 3 19" xfId="42092" xr:uid="{00000000-0005-0000-0000-0000D5A90000}"/>
    <cellStyle name="Normal 2 4 5 2 4 3 19 2" xfId="42093" xr:uid="{00000000-0005-0000-0000-0000D6A90000}"/>
    <cellStyle name="Normal 2 4 5 2 4 3 2" xfId="42094" xr:uid="{00000000-0005-0000-0000-0000D7A90000}"/>
    <cellStyle name="Normal 2 4 5 2 4 3 2 2" xfId="42095" xr:uid="{00000000-0005-0000-0000-0000D8A90000}"/>
    <cellStyle name="Normal 2 4 5 2 4 3 20" xfId="42096" xr:uid="{00000000-0005-0000-0000-0000D9A90000}"/>
    <cellStyle name="Normal 2 4 5 2 4 3 20 2" xfId="42097" xr:uid="{00000000-0005-0000-0000-0000DAA90000}"/>
    <cellStyle name="Normal 2 4 5 2 4 3 21" xfId="42098" xr:uid="{00000000-0005-0000-0000-0000DBA90000}"/>
    <cellStyle name="Normal 2 4 5 2 4 3 21 2" xfId="42099" xr:uid="{00000000-0005-0000-0000-0000DCA90000}"/>
    <cellStyle name="Normal 2 4 5 2 4 3 22" xfId="42100" xr:uid="{00000000-0005-0000-0000-0000DDA90000}"/>
    <cellStyle name="Normal 2 4 5 2 4 3 3" xfId="42101" xr:uid="{00000000-0005-0000-0000-0000DEA90000}"/>
    <cellStyle name="Normal 2 4 5 2 4 3 3 2" xfId="42102" xr:uid="{00000000-0005-0000-0000-0000DFA90000}"/>
    <cellStyle name="Normal 2 4 5 2 4 3 4" xfId="42103" xr:uid="{00000000-0005-0000-0000-0000E0A90000}"/>
    <cellStyle name="Normal 2 4 5 2 4 3 4 2" xfId="42104" xr:uid="{00000000-0005-0000-0000-0000E1A90000}"/>
    <cellStyle name="Normal 2 4 5 2 4 3 5" xfId="42105" xr:uid="{00000000-0005-0000-0000-0000E2A90000}"/>
    <cellStyle name="Normal 2 4 5 2 4 3 5 2" xfId="42106" xr:uid="{00000000-0005-0000-0000-0000E3A90000}"/>
    <cellStyle name="Normal 2 4 5 2 4 3 6" xfId="42107" xr:uid="{00000000-0005-0000-0000-0000E4A90000}"/>
    <cellStyle name="Normal 2 4 5 2 4 3 6 2" xfId="42108" xr:uid="{00000000-0005-0000-0000-0000E5A90000}"/>
    <cellStyle name="Normal 2 4 5 2 4 3 7" xfId="42109" xr:uid="{00000000-0005-0000-0000-0000E6A90000}"/>
    <cellStyle name="Normal 2 4 5 2 4 3 7 2" xfId="42110" xr:uid="{00000000-0005-0000-0000-0000E7A90000}"/>
    <cellStyle name="Normal 2 4 5 2 4 3 8" xfId="42111" xr:uid="{00000000-0005-0000-0000-0000E8A90000}"/>
    <cellStyle name="Normal 2 4 5 2 4 3 8 2" xfId="42112" xr:uid="{00000000-0005-0000-0000-0000E9A90000}"/>
    <cellStyle name="Normal 2 4 5 2 4 3 9" xfId="42113" xr:uid="{00000000-0005-0000-0000-0000EAA90000}"/>
    <cellStyle name="Normal 2 4 5 2 4 3 9 2" xfId="42114" xr:uid="{00000000-0005-0000-0000-0000EBA90000}"/>
    <cellStyle name="Normal 2 4 5 2 4 4" xfId="42115" xr:uid="{00000000-0005-0000-0000-0000ECA90000}"/>
    <cellStyle name="Normal 2 4 5 2 4 4 2" xfId="42116" xr:uid="{00000000-0005-0000-0000-0000EDA90000}"/>
    <cellStyle name="Normal 2 4 5 2 4 5" xfId="42117" xr:uid="{00000000-0005-0000-0000-0000EEA90000}"/>
    <cellStyle name="Normal 2 4 5 2 4 5 2" xfId="42118" xr:uid="{00000000-0005-0000-0000-0000EFA90000}"/>
    <cellStyle name="Normal 2 4 5 2 4 6" xfId="42119" xr:uid="{00000000-0005-0000-0000-0000F0A90000}"/>
    <cellStyle name="Normal 2 4 5 2 4 6 2" xfId="42120" xr:uid="{00000000-0005-0000-0000-0000F1A90000}"/>
    <cellStyle name="Normal 2 4 5 2 4 7" xfId="42121" xr:uid="{00000000-0005-0000-0000-0000F2A90000}"/>
    <cellStyle name="Normal 2 4 5 2 4 7 2" xfId="42122" xr:uid="{00000000-0005-0000-0000-0000F3A90000}"/>
    <cellStyle name="Normal 2 4 5 2 4 8" xfId="42123" xr:uid="{00000000-0005-0000-0000-0000F4A90000}"/>
    <cellStyle name="Normal 2 4 5 2 4 8 2" xfId="42124" xr:uid="{00000000-0005-0000-0000-0000F5A90000}"/>
    <cellStyle name="Normal 2 4 5 2 4 9" xfId="42125" xr:uid="{00000000-0005-0000-0000-0000F6A90000}"/>
    <cellStyle name="Normal 2 4 5 2 4 9 2" xfId="42126" xr:uid="{00000000-0005-0000-0000-0000F7A90000}"/>
    <cellStyle name="Normal 2 4 5 2 5" xfId="42127" xr:uid="{00000000-0005-0000-0000-0000F8A90000}"/>
    <cellStyle name="Normal 2 4 5 2 5 10" xfId="42128" xr:uid="{00000000-0005-0000-0000-0000F9A90000}"/>
    <cellStyle name="Normal 2 4 5 2 5 10 2" xfId="42129" xr:uid="{00000000-0005-0000-0000-0000FAA90000}"/>
    <cellStyle name="Normal 2 4 5 2 5 11" xfId="42130" xr:uid="{00000000-0005-0000-0000-0000FBA90000}"/>
    <cellStyle name="Normal 2 4 5 2 5 11 2" xfId="42131" xr:uid="{00000000-0005-0000-0000-0000FCA90000}"/>
    <cellStyle name="Normal 2 4 5 2 5 12" xfId="42132" xr:uid="{00000000-0005-0000-0000-0000FDA90000}"/>
    <cellStyle name="Normal 2 4 5 2 5 12 2" xfId="42133" xr:uid="{00000000-0005-0000-0000-0000FEA90000}"/>
    <cellStyle name="Normal 2 4 5 2 5 13" xfId="42134" xr:uid="{00000000-0005-0000-0000-0000FFA90000}"/>
    <cellStyle name="Normal 2 4 5 2 5 13 2" xfId="42135" xr:uid="{00000000-0005-0000-0000-000000AA0000}"/>
    <cellStyle name="Normal 2 4 5 2 5 14" xfId="42136" xr:uid="{00000000-0005-0000-0000-000001AA0000}"/>
    <cellStyle name="Normal 2 4 5 2 5 14 2" xfId="42137" xr:uid="{00000000-0005-0000-0000-000002AA0000}"/>
    <cellStyle name="Normal 2 4 5 2 5 15" xfId="42138" xr:uid="{00000000-0005-0000-0000-000003AA0000}"/>
    <cellStyle name="Normal 2 4 5 2 5 15 2" xfId="42139" xr:uid="{00000000-0005-0000-0000-000004AA0000}"/>
    <cellStyle name="Normal 2 4 5 2 5 16" xfId="42140" xr:uid="{00000000-0005-0000-0000-000005AA0000}"/>
    <cellStyle name="Normal 2 4 5 2 5 16 2" xfId="42141" xr:uid="{00000000-0005-0000-0000-000006AA0000}"/>
    <cellStyle name="Normal 2 4 5 2 5 17" xfId="42142" xr:uid="{00000000-0005-0000-0000-000007AA0000}"/>
    <cellStyle name="Normal 2 4 5 2 5 17 2" xfId="42143" xr:uid="{00000000-0005-0000-0000-000008AA0000}"/>
    <cellStyle name="Normal 2 4 5 2 5 18" xfId="42144" xr:uid="{00000000-0005-0000-0000-000009AA0000}"/>
    <cellStyle name="Normal 2 4 5 2 5 18 2" xfId="42145" xr:uid="{00000000-0005-0000-0000-00000AAA0000}"/>
    <cellStyle name="Normal 2 4 5 2 5 19" xfId="42146" xr:uid="{00000000-0005-0000-0000-00000BAA0000}"/>
    <cellStyle name="Normal 2 4 5 2 5 19 2" xfId="42147" xr:uid="{00000000-0005-0000-0000-00000CAA0000}"/>
    <cellStyle name="Normal 2 4 5 2 5 2" xfId="42148" xr:uid="{00000000-0005-0000-0000-00000DAA0000}"/>
    <cellStyle name="Normal 2 4 5 2 5 2 2" xfId="42149" xr:uid="{00000000-0005-0000-0000-00000EAA0000}"/>
    <cellStyle name="Normal 2 4 5 2 5 20" xfId="42150" xr:uid="{00000000-0005-0000-0000-00000FAA0000}"/>
    <cellStyle name="Normal 2 4 5 2 5 20 2" xfId="42151" xr:uid="{00000000-0005-0000-0000-000010AA0000}"/>
    <cellStyle name="Normal 2 4 5 2 5 21" xfId="42152" xr:uid="{00000000-0005-0000-0000-000011AA0000}"/>
    <cellStyle name="Normal 2 4 5 2 5 21 2" xfId="42153" xr:uid="{00000000-0005-0000-0000-000012AA0000}"/>
    <cellStyle name="Normal 2 4 5 2 5 22" xfId="42154" xr:uid="{00000000-0005-0000-0000-000013AA0000}"/>
    <cellStyle name="Normal 2 4 5 2 5 3" xfId="42155" xr:uid="{00000000-0005-0000-0000-000014AA0000}"/>
    <cellStyle name="Normal 2 4 5 2 5 3 2" xfId="42156" xr:uid="{00000000-0005-0000-0000-000015AA0000}"/>
    <cellStyle name="Normal 2 4 5 2 5 4" xfId="42157" xr:uid="{00000000-0005-0000-0000-000016AA0000}"/>
    <cellStyle name="Normal 2 4 5 2 5 4 2" xfId="42158" xr:uid="{00000000-0005-0000-0000-000017AA0000}"/>
    <cellStyle name="Normal 2 4 5 2 5 5" xfId="42159" xr:uid="{00000000-0005-0000-0000-000018AA0000}"/>
    <cellStyle name="Normal 2 4 5 2 5 5 2" xfId="42160" xr:uid="{00000000-0005-0000-0000-000019AA0000}"/>
    <cellStyle name="Normal 2 4 5 2 5 6" xfId="42161" xr:uid="{00000000-0005-0000-0000-00001AAA0000}"/>
    <cellStyle name="Normal 2 4 5 2 5 6 2" xfId="42162" xr:uid="{00000000-0005-0000-0000-00001BAA0000}"/>
    <cellStyle name="Normal 2 4 5 2 5 7" xfId="42163" xr:uid="{00000000-0005-0000-0000-00001CAA0000}"/>
    <cellStyle name="Normal 2 4 5 2 5 7 2" xfId="42164" xr:uid="{00000000-0005-0000-0000-00001DAA0000}"/>
    <cellStyle name="Normal 2 4 5 2 5 8" xfId="42165" xr:uid="{00000000-0005-0000-0000-00001EAA0000}"/>
    <cellStyle name="Normal 2 4 5 2 5 8 2" xfId="42166" xr:uid="{00000000-0005-0000-0000-00001FAA0000}"/>
    <cellStyle name="Normal 2 4 5 2 5 9" xfId="42167" xr:uid="{00000000-0005-0000-0000-000020AA0000}"/>
    <cellStyle name="Normal 2 4 5 2 5 9 2" xfId="42168" xr:uid="{00000000-0005-0000-0000-000021AA0000}"/>
    <cellStyle name="Normal 2 4 5 2 6" xfId="42169" xr:uid="{00000000-0005-0000-0000-000022AA0000}"/>
    <cellStyle name="Normal 2 4 5 2 6 10" xfId="42170" xr:uid="{00000000-0005-0000-0000-000023AA0000}"/>
    <cellStyle name="Normal 2 4 5 2 6 10 2" xfId="42171" xr:uid="{00000000-0005-0000-0000-000024AA0000}"/>
    <cellStyle name="Normal 2 4 5 2 6 11" xfId="42172" xr:uid="{00000000-0005-0000-0000-000025AA0000}"/>
    <cellStyle name="Normal 2 4 5 2 6 11 2" xfId="42173" xr:uid="{00000000-0005-0000-0000-000026AA0000}"/>
    <cellStyle name="Normal 2 4 5 2 6 12" xfId="42174" xr:uid="{00000000-0005-0000-0000-000027AA0000}"/>
    <cellStyle name="Normal 2 4 5 2 6 12 2" xfId="42175" xr:uid="{00000000-0005-0000-0000-000028AA0000}"/>
    <cellStyle name="Normal 2 4 5 2 6 13" xfId="42176" xr:uid="{00000000-0005-0000-0000-000029AA0000}"/>
    <cellStyle name="Normal 2 4 5 2 6 13 2" xfId="42177" xr:uid="{00000000-0005-0000-0000-00002AAA0000}"/>
    <cellStyle name="Normal 2 4 5 2 6 14" xfId="42178" xr:uid="{00000000-0005-0000-0000-00002BAA0000}"/>
    <cellStyle name="Normal 2 4 5 2 6 14 2" xfId="42179" xr:uid="{00000000-0005-0000-0000-00002CAA0000}"/>
    <cellStyle name="Normal 2 4 5 2 6 15" xfId="42180" xr:uid="{00000000-0005-0000-0000-00002DAA0000}"/>
    <cellStyle name="Normal 2 4 5 2 6 15 2" xfId="42181" xr:uid="{00000000-0005-0000-0000-00002EAA0000}"/>
    <cellStyle name="Normal 2 4 5 2 6 16" xfId="42182" xr:uid="{00000000-0005-0000-0000-00002FAA0000}"/>
    <cellStyle name="Normal 2 4 5 2 6 16 2" xfId="42183" xr:uid="{00000000-0005-0000-0000-000030AA0000}"/>
    <cellStyle name="Normal 2 4 5 2 6 17" xfId="42184" xr:uid="{00000000-0005-0000-0000-000031AA0000}"/>
    <cellStyle name="Normal 2 4 5 2 6 17 2" xfId="42185" xr:uid="{00000000-0005-0000-0000-000032AA0000}"/>
    <cellStyle name="Normal 2 4 5 2 6 18" xfId="42186" xr:uid="{00000000-0005-0000-0000-000033AA0000}"/>
    <cellStyle name="Normal 2 4 5 2 6 18 2" xfId="42187" xr:uid="{00000000-0005-0000-0000-000034AA0000}"/>
    <cellStyle name="Normal 2 4 5 2 6 19" xfId="42188" xr:uid="{00000000-0005-0000-0000-000035AA0000}"/>
    <cellStyle name="Normal 2 4 5 2 6 19 2" xfId="42189" xr:uid="{00000000-0005-0000-0000-000036AA0000}"/>
    <cellStyle name="Normal 2 4 5 2 6 2" xfId="42190" xr:uid="{00000000-0005-0000-0000-000037AA0000}"/>
    <cellStyle name="Normal 2 4 5 2 6 2 2" xfId="42191" xr:uid="{00000000-0005-0000-0000-000038AA0000}"/>
    <cellStyle name="Normal 2 4 5 2 6 20" xfId="42192" xr:uid="{00000000-0005-0000-0000-000039AA0000}"/>
    <cellStyle name="Normal 2 4 5 2 6 20 2" xfId="42193" xr:uid="{00000000-0005-0000-0000-00003AAA0000}"/>
    <cellStyle name="Normal 2 4 5 2 6 21" xfId="42194" xr:uid="{00000000-0005-0000-0000-00003BAA0000}"/>
    <cellStyle name="Normal 2 4 5 2 6 21 2" xfId="42195" xr:uid="{00000000-0005-0000-0000-00003CAA0000}"/>
    <cellStyle name="Normal 2 4 5 2 6 22" xfId="42196" xr:uid="{00000000-0005-0000-0000-00003DAA0000}"/>
    <cellStyle name="Normal 2 4 5 2 6 3" xfId="42197" xr:uid="{00000000-0005-0000-0000-00003EAA0000}"/>
    <cellStyle name="Normal 2 4 5 2 6 3 2" xfId="42198" xr:uid="{00000000-0005-0000-0000-00003FAA0000}"/>
    <cellStyle name="Normal 2 4 5 2 6 4" xfId="42199" xr:uid="{00000000-0005-0000-0000-000040AA0000}"/>
    <cellStyle name="Normal 2 4 5 2 6 4 2" xfId="42200" xr:uid="{00000000-0005-0000-0000-000041AA0000}"/>
    <cellStyle name="Normal 2 4 5 2 6 5" xfId="42201" xr:uid="{00000000-0005-0000-0000-000042AA0000}"/>
    <cellStyle name="Normal 2 4 5 2 6 5 2" xfId="42202" xr:uid="{00000000-0005-0000-0000-000043AA0000}"/>
    <cellStyle name="Normal 2 4 5 2 6 6" xfId="42203" xr:uid="{00000000-0005-0000-0000-000044AA0000}"/>
    <cellStyle name="Normal 2 4 5 2 6 6 2" xfId="42204" xr:uid="{00000000-0005-0000-0000-000045AA0000}"/>
    <cellStyle name="Normal 2 4 5 2 6 7" xfId="42205" xr:uid="{00000000-0005-0000-0000-000046AA0000}"/>
    <cellStyle name="Normal 2 4 5 2 6 7 2" xfId="42206" xr:uid="{00000000-0005-0000-0000-000047AA0000}"/>
    <cellStyle name="Normal 2 4 5 2 6 8" xfId="42207" xr:uid="{00000000-0005-0000-0000-000048AA0000}"/>
    <cellStyle name="Normal 2 4 5 2 6 8 2" xfId="42208" xr:uid="{00000000-0005-0000-0000-000049AA0000}"/>
    <cellStyle name="Normal 2 4 5 2 6 9" xfId="42209" xr:uid="{00000000-0005-0000-0000-00004AAA0000}"/>
    <cellStyle name="Normal 2 4 5 2 6 9 2" xfId="42210" xr:uid="{00000000-0005-0000-0000-00004BAA0000}"/>
    <cellStyle name="Normal 2 4 5 2 7" xfId="42211" xr:uid="{00000000-0005-0000-0000-00004CAA0000}"/>
    <cellStyle name="Normal 2 4 5 2 7 2" xfId="42212" xr:uid="{00000000-0005-0000-0000-00004DAA0000}"/>
    <cellStyle name="Normal 2 4 5 2 8" xfId="42213" xr:uid="{00000000-0005-0000-0000-00004EAA0000}"/>
    <cellStyle name="Normal 2 4 5 2 8 2" xfId="42214" xr:uid="{00000000-0005-0000-0000-00004FAA0000}"/>
    <cellStyle name="Normal 2 4 5 2 9" xfId="42215" xr:uid="{00000000-0005-0000-0000-000050AA0000}"/>
    <cellStyle name="Normal 2 4 5 2 9 2" xfId="42216" xr:uid="{00000000-0005-0000-0000-000051AA0000}"/>
    <cellStyle name="Normal 2 4 5 20" xfId="42217" xr:uid="{00000000-0005-0000-0000-000052AA0000}"/>
    <cellStyle name="Normal 2 4 5 20 2" xfId="42218" xr:uid="{00000000-0005-0000-0000-000053AA0000}"/>
    <cellStyle name="Normal 2 4 5 21" xfId="42219" xr:uid="{00000000-0005-0000-0000-000054AA0000}"/>
    <cellStyle name="Normal 2 4 5 21 2" xfId="42220" xr:uid="{00000000-0005-0000-0000-000055AA0000}"/>
    <cellStyle name="Normal 2 4 5 22" xfId="42221" xr:uid="{00000000-0005-0000-0000-000056AA0000}"/>
    <cellStyle name="Normal 2 4 5 22 2" xfId="42222" xr:uid="{00000000-0005-0000-0000-000057AA0000}"/>
    <cellStyle name="Normal 2 4 5 23" xfId="42223" xr:uid="{00000000-0005-0000-0000-000058AA0000}"/>
    <cellStyle name="Normal 2 4 5 23 2" xfId="42224" xr:uid="{00000000-0005-0000-0000-000059AA0000}"/>
    <cellStyle name="Normal 2 4 5 24" xfId="42225" xr:uid="{00000000-0005-0000-0000-00005AAA0000}"/>
    <cellStyle name="Normal 2 4 5 24 2" xfId="42226" xr:uid="{00000000-0005-0000-0000-00005BAA0000}"/>
    <cellStyle name="Normal 2 4 5 25" xfId="42227" xr:uid="{00000000-0005-0000-0000-00005CAA0000}"/>
    <cellStyle name="Normal 2 4 5 25 2" xfId="42228" xr:uid="{00000000-0005-0000-0000-00005DAA0000}"/>
    <cellStyle name="Normal 2 4 5 26" xfId="42229" xr:uid="{00000000-0005-0000-0000-00005EAA0000}"/>
    <cellStyle name="Normal 2 4 5 26 2" xfId="42230" xr:uid="{00000000-0005-0000-0000-00005FAA0000}"/>
    <cellStyle name="Normal 2 4 5 27" xfId="42231" xr:uid="{00000000-0005-0000-0000-000060AA0000}"/>
    <cellStyle name="Normal 2 4 5 27 2" xfId="42232" xr:uid="{00000000-0005-0000-0000-000061AA0000}"/>
    <cellStyle name="Normal 2 4 5 28" xfId="42233" xr:uid="{00000000-0005-0000-0000-000062AA0000}"/>
    <cellStyle name="Normal 2 4 5 3" xfId="42234" xr:uid="{00000000-0005-0000-0000-000063AA0000}"/>
    <cellStyle name="Normal 2 4 5 3 10" xfId="42235" xr:uid="{00000000-0005-0000-0000-000064AA0000}"/>
    <cellStyle name="Normal 2 4 5 3 10 2" xfId="42236" xr:uid="{00000000-0005-0000-0000-000065AA0000}"/>
    <cellStyle name="Normal 2 4 5 3 11" xfId="42237" xr:uid="{00000000-0005-0000-0000-000066AA0000}"/>
    <cellStyle name="Normal 2 4 5 3 11 2" xfId="42238" xr:uid="{00000000-0005-0000-0000-000067AA0000}"/>
    <cellStyle name="Normal 2 4 5 3 12" xfId="42239" xr:uid="{00000000-0005-0000-0000-000068AA0000}"/>
    <cellStyle name="Normal 2 4 5 3 12 2" xfId="42240" xr:uid="{00000000-0005-0000-0000-000069AA0000}"/>
    <cellStyle name="Normal 2 4 5 3 13" xfId="42241" xr:uid="{00000000-0005-0000-0000-00006AAA0000}"/>
    <cellStyle name="Normal 2 4 5 3 13 2" xfId="42242" xr:uid="{00000000-0005-0000-0000-00006BAA0000}"/>
    <cellStyle name="Normal 2 4 5 3 14" xfId="42243" xr:uid="{00000000-0005-0000-0000-00006CAA0000}"/>
    <cellStyle name="Normal 2 4 5 3 14 2" xfId="42244" xr:uid="{00000000-0005-0000-0000-00006DAA0000}"/>
    <cellStyle name="Normal 2 4 5 3 15" xfId="42245" xr:uid="{00000000-0005-0000-0000-00006EAA0000}"/>
    <cellStyle name="Normal 2 4 5 3 15 2" xfId="42246" xr:uid="{00000000-0005-0000-0000-00006FAA0000}"/>
    <cellStyle name="Normal 2 4 5 3 16" xfId="42247" xr:uid="{00000000-0005-0000-0000-000070AA0000}"/>
    <cellStyle name="Normal 2 4 5 3 16 2" xfId="42248" xr:uid="{00000000-0005-0000-0000-000071AA0000}"/>
    <cellStyle name="Normal 2 4 5 3 17" xfId="42249" xr:uid="{00000000-0005-0000-0000-000072AA0000}"/>
    <cellStyle name="Normal 2 4 5 3 17 2" xfId="42250" xr:uid="{00000000-0005-0000-0000-000073AA0000}"/>
    <cellStyle name="Normal 2 4 5 3 18" xfId="42251" xr:uid="{00000000-0005-0000-0000-000074AA0000}"/>
    <cellStyle name="Normal 2 4 5 3 18 2" xfId="42252" xr:uid="{00000000-0005-0000-0000-000075AA0000}"/>
    <cellStyle name="Normal 2 4 5 3 19" xfId="42253" xr:uid="{00000000-0005-0000-0000-000076AA0000}"/>
    <cellStyle name="Normal 2 4 5 3 19 2" xfId="42254" xr:uid="{00000000-0005-0000-0000-000077AA0000}"/>
    <cellStyle name="Normal 2 4 5 3 2" xfId="42255" xr:uid="{00000000-0005-0000-0000-000078AA0000}"/>
    <cellStyle name="Normal 2 4 5 3 2 10" xfId="42256" xr:uid="{00000000-0005-0000-0000-000079AA0000}"/>
    <cellStyle name="Normal 2 4 5 3 2 10 2" xfId="42257" xr:uid="{00000000-0005-0000-0000-00007AAA0000}"/>
    <cellStyle name="Normal 2 4 5 3 2 11" xfId="42258" xr:uid="{00000000-0005-0000-0000-00007BAA0000}"/>
    <cellStyle name="Normal 2 4 5 3 2 11 2" xfId="42259" xr:uid="{00000000-0005-0000-0000-00007CAA0000}"/>
    <cellStyle name="Normal 2 4 5 3 2 12" xfId="42260" xr:uid="{00000000-0005-0000-0000-00007DAA0000}"/>
    <cellStyle name="Normal 2 4 5 3 2 12 2" xfId="42261" xr:uid="{00000000-0005-0000-0000-00007EAA0000}"/>
    <cellStyle name="Normal 2 4 5 3 2 13" xfId="42262" xr:uid="{00000000-0005-0000-0000-00007FAA0000}"/>
    <cellStyle name="Normal 2 4 5 3 2 13 2" xfId="42263" xr:uid="{00000000-0005-0000-0000-000080AA0000}"/>
    <cellStyle name="Normal 2 4 5 3 2 14" xfId="42264" xr:uid="{00000000-0005-0000-0000-000081AA0000}"/>
    <cellStyle name="Normal 2 4 5 3 2 14 2" xfId="42265" xr:uid="{00000000-0005-0000-0000-000082AA0000}"/>
    <cellStyle name="Normal 2 4 5 3 2 15" xfId="42266" xr:uid="{00000000-0005-0000-0000-000083AA0000}"/>
    <cellStyle name="Normal 2 4 5 3 2 15 2" xfId="42267" xr:uid="{00000000-0005-0000-0000-000084AA0000}"/>
    <cellStyle name="Normal 2 4 5 3 2 16" xfId="42268" xr:uid="{00000000-0005-0000-0000-000085AA0000}"/>
    <cellStyle name="Normal 2 4 5 3 2 16 2" xfId="42269" xr:uid="{00000000-0005-0000-0000-000086AA0000}"/>
    <cellStyle name="Normal 2 4 5 3 2 17" xfId="42270" xr:uid="{00000000-0005-0000-0000-000087AA0000}"/>
    <cellStyle name="Normal 2 4 5 3 2 17 2" xfId="42271" xr:uid="{00000000-0005-0000-0000-000088AA0000}"/>
    <cellStyle name="Normal 2 4 5 3 2 18" xfId="42272" xr:uid="{00000000-0005-0000-0000-000089AA0000}"/>
    <cellStyle name="Normal 2 4 5 3 2 18 2" xfId="42273" xr:uid="{00000000-0005-0000-0000-00008AAA0000}"/>
    <cellStyle name="Normal 2 4 5 3 2 19" xfId="42274" xr:uid="{00000000-0005-0000-0000-00008BAA0000}"/>
    <cellStyle name="Normal 2 4 5 3 2 19 2" xfId="42275" xr:uid="{00000000-0005-0000-0000-00008CAA0000}"/>
    <cellStyle name="Normal 2 4 5 3 2 2" xfId="42276" xr:uid="{00000000-0005-0000-0000-00008DAA0000}"/>
    <cellStyle name="Normal 2 4 5 3 2 2 2" xfId="42277" xr:uid="{00000000-0005-0000-0000-00008EAA0000}"/>
    <cellStyle name="Normal 2 4 5 3 2 20" xfId="42278" xr:uid="{00000000-0005-0000-0000-00008FAA0000}"/>
    <cellStyle name="Normal 2 4 5 3 2 20 2" xfId="42279" xr:uid="{00000000-0005-0000-0000-000090AA0000}"/>
    <cellStyle name="Normal 2 4 5 3 2 21" xfId="42280" xr:uid="{00000000-0005-0000-0000-000091AA0000}"/>
    <cellStyle name="Normal 2 4 5 3 2 21 2" xfId="42281" xr:uid="{00000000-0005-0000-0000-000092AA0000}"/>
    <cellStyle name="Normal 2 4 5 3 2 22" xfId="42282" xr:uid="{00000000-0005-0000-0000-000093AA0000}"/>
    <cellStyle name="Normal 2 4 5 3 2 3" xfId="42283" xr:uid="{00000000-0005-0000-0000-000094AA0000}"/>
    <cellStyle name="Normal 2 4 5 3 2 3 2" xfId="42284" xr:uid="{00000000-0005-0000-0000-000095AA0000}"/>
    <cellStyle name="Normal 2 4 5 3 2 4" xfId="42285" xr:uid="{00000000-0005-0000-0000-000096AA0000}"/>
    <cellStyle name="Normal 2 4 5 3 2 4 2" xfId="42286" xr:uid="{00000000-0005-0000-0000-000097AA0000}"/>
    <cellStyle name="Normal 2 4 5 3 2 5" xfId="42287" xr:uid="{00000000-0005-0000-0000-000098AA0000}"/>
    <cellStyle name="Normal 2 4 5 3 2 5 2" xfId="42288" xr:uid="{00000000-0005-0000-0000-000099AA0000}"/>
    <cellStyle name="Normal 2 4 5 3 2 6" xfId="42289" xr:uid="{00000000-0005-0000-0000-00009AAA0000}"/>
    <cellStyle name="Normal 2 4 5 3 2 6 2" xfId="42290" xr:uid="{00000000-0005-0000-0000-00009BAA0000}"/>
    <cellStyle name="Normal 2 4 5 3 2 7" xfId="42291" xr:uid="{00000000-0005-0000-0000-00009CAA0000}"/>
    <cellStyle name="Normal 2 4 5 3 2 7 2" xfId="42292" xr:uid="{00000000-0005-0000-0000-00009DAA0000}"/>
    <cellStyle name="Normal 2 4 5 3 2 8" xfId="42293" xr:uid="{00000000-0005-0000-0000-00009EAA0000}"/>
    <cellStyle name="Normal 2 4 5 3 2 8 2" xfId="42294" xr:uid="{00000000-0005-0000-0000-00009FAA0000}"/>
    <cellStyle name="Normal 2 4 5 3 2 9" xfId="42295" xr:uid="{00000000-0005-0000-0000-0000A0AA0000}"/>
    <cellStyle name="Normal 2 4 5 3 2 9 2" xfId="42296" xr:uid="{00000000-0005-0000-0000-0000A1AA0000}"/>
    <cellStyle name="Normal 2 4 5 3 20" xfId="42297" xr:uid="{00000000-0005-0000-0000-0000A2AA0000}"/>
    <cellStyle name="Normal 2 4 5 3 20 2" xfId="42298" xr:uid="{00000000-0005-0000-0000-0000A3AA0000}"/>
    <cellStyle name="Normal 2 4 5 3 21" xfId="42299" xr:uid="{00000000-0005-0000-0000-0000A4AA0000}"/>
    <cellStyle name="Normal 2 4 5 3 21 2" xfId="42300" xr:uid="{00000000-0005-0000-0000-0000A5AA0000}"/>
    <cellStyle name="Normal 2 4 5 3 22" xfId="42301" xr:uid="{00000000-0005-0000-0000-0000A6AA0000}"/>
    <cellStyle name="Normal 2 4 5 3 22 2" xfId="42302" xr:uid="{00000000-0005-0000-0000-0000A7AA0000}"/>
    <cellStyle name="Normal 2 4 5 3 23" xfId="42303" xr:uid="{00000000-0005-0000-0000-0000A8AA0000}"/>
    <cellStyle name="Normal 2 4 5 3 23 2" xfId="42304" xr:uid="{00000000-0005-0000-0000-0000A9AA0000}"/>
    <cellStyle name="Normal 2 4 5 3 24" xfId="42305" xr:uid="{00000000-0005-0000-0000-0000AAAA0000}"/>
    <cellStyle name="Normal 2 4 5 3 3" xfId="42306" xr:uid="{00000000-0005-0000-0000-0000ABAA0000}"/>
    <cellStyle name="Normal 2 4 5 3 3 10" xfId="42307" xr:uid="{00000000-0005-0000-0000-0000ACAA0000}"/>
    <cellStyle name="Normal 2 4 5 3 3 10 2" xfId="42308" xr:uid="{00000000-0005-0000-0000-0000ADAA0000}"/>
    <cellStyle name="Normal 2 4 5 3 3 11" xfId="42309" xr:uid="{00000000-0005-0000-0000-0000AEAA0000}"/>
    <cellStyle name="Normal 2 4 5 3 3 11 2" xfId="42310" xr:uid="{00000000-0005-0000-0000-0000AFAA0000}"/>
    <cellStyle name="Normal 2 4 5 3 3 12" xfId="42311" xr:uid="{00000000-0005-0000-0000-0000B0AA0000}"/>
    <cellStyle name="Normal 2 4 5 3 3 12 2" xfId="42312" xr:uid="{00000000-0005-0000-0000-0000B1AA0000}"/>
    <cellStyle name="Normal 2 4 5 3 3 13" xfId="42313" xr:uid="{00000000-0005-0000-0000-0000B2AA0000}"/>
    <cellStyle name="Normal 2 4 5 3 3 13 2" xfId="42314" xr:uid="{00000000-0005-0000-0000-0000B3AA0000}"/>
    <cellStyle name="Normal 2 4 5 3 3 14" xfId="42315" xr:uid="{00000000-0005-0000-0000-0000B4AA0000}"/>
    <cellStyle name="Normal 2 4 5 3 3 14 2" xfId="42316" xr:uid="{00000000-0005-0000-0000-0000B5AA0000}"/>
    <cellStyle name="Normal 2 4 5 3 3 15" xfId="42317" xr:uid="{00000000-0005-0000-0000-0000B6AA0000}"/>
    <cellStyle name="Normal 2 4 5 3 3 15 2" xfId="42318" xr:uid="{00000000-0005-0000-0000-0000B7AA0000}"/>
    <cellStyle name="Normal 2 4 5 3 3 16" xfId="42319" xr:uid="{00000000-0005-0000-0000-0000B8AA0000}"/>
    <cellStyle name="Normal 2 4 5 3 3 16 2" xfId="42320" xr:uid="{00000000-0005-0000-0000-0000B9AA0000}"/>
    <cellStyle name="Normal 2 4 5 3 3 17" xfId="42321" xr:uid="{00000000-0005-0000-0000-0000BAAA0000}"/>
    <cellStyle name="Normal 2 4 5 3 3 17 2" xfId="42322" xr:uid="{00000000-0005-0000-0000-0000BBAA0000}"/>
    <cellStyle name="Normal 2 4 5 3 3 18" xfId="42323" xr:uid="{00000000-0005-0000-0000-0000BCAA0000}"/>
    <cellStyle name="Normal 2 4 5 3 3 18 2" xfId="42324" xr:uid="{00000000-0005-0000-0000-0000BDAA0000}"/>
    <cellStyle name="Normal 2 4 5 3 3 19" xfId="42325" xr:uid="{00000000-0005-0000-0000-0000BEAA0000}"/>
    <cellStyle name="Normal 2 4 5 3 3 19 2" xfId="42326" xr:uid="{00000000-0005-0000-0000-0000BFAA0000}"/>
    <cellStyle name="Normal 2 4 5 3 3 2" xfId="42327" xr:uid="{00000000-0005-0000-0000-0000C0AA0000}"/>
    <cellStyle name="Normal 2 4 5 3 3 2 2" xfId="42328" xr:uid="{00000000-0005-0000-0000-0000C1AA0000}"/>
    <cellStyle name="Normal 2 4 5 3 3 20" xfId="42329" xr:uid="{00000000-0005-0000-0000-0000C2AA0000}"/>
    <cellStyle name="Normal 2 4 5 3 3 20 2" xfId="42330" xr:uid="{00000000-0005-0000-0000-0000C3AA0000}"/>
    <cellStyle name="Normal 2 4 5 3 3 21" xfId="42331" xr:uid="{00000000-0005-0000-0000-0000C4AA0000}"/>
    <cellStyle name="Normal 2 4 5 3 3 21 2" xfId="42332" xr:uid="{00000000-0005-0000-0000-0000C5AA0000}"/>
    <cellStyle name="Normal 2 4 5 3 3 22" xfId="42333" xr:uid="{00000000-0005-0000-0000-0000C6AA0000}"/>
    <cellStyle name="Normal 2 4 5 3 3 3" xfId="42334" xr:uid="{00000000-0005-0000-0000-0000C7AA0000}"/>
    <cellStyle name="Normal 2 4 5 3 3 3 2" xfId="42335" xr:uid="{00000000-0005-0000-0000-0000C8AA0000}"/>
    <cellStyle name="Normal 2 4 5 3 3 4" xfId="42336" xr:uid="{00000000-0005-0000-0000-0000C9AA0000}"/>
    <cellStyle name="Normal 2 4 5 3 3 4 2" xfId="42337" xr:uid="{00000000-0005-0000-0000-0000CAAA0000}"/>
    <cellStyle name="Normal 2 4 5 3 3 5" xfId="42338" xr:uid="{00000000-0005-0000-0000-0000CBAA0000}"/>
    <cellStyle name="Normal 2 4 5 3 3 5 2" xfId="42339" xr:uid="{00000000-0005-0000-0000-0000CCAA0000}"/>
    <cellStyle name="Normal 2 4 5 3 3 6" xfId="42340" xr:uid="{00000000-0005-0000-0000-0000CDAA0000}"/>
    <cellStyle name="Normal 2 4 5 3 3 6 2" xfId="42341" xr:uid="{00000000-0005-0000-0000-0000CEAA0000}"/>
    <cellStyle name="Normal 2 4 5 3 3 7" xfId="42342" xr:uid="{00000000-0005-0000-0000-0000CFAA0000}"/>
    <cellStyle name="Normal 2 4 5 3 3 7 2" xfId="42343" xr:uid="{00000000-0005-0000-0000-0000D0AA0000}"/>
    <cellStyle name="Normal 2 4 5 3 3 8" xfId="42344" xr:uid="{00000000-0005-0000-0000-0000D1AA0000}"/>
    <cellStyle name="Normal 2 4 5 3 3 8 2" xfId="42345" xr:uid="{00000000-0005-0000-0000-0000D2AA0000}"/>
    <cellStyle name="Normal 2 4 5 3 3 9" xfId="42346" xr:uid="{00000000-0005-0000-0000-0000D3AA0000}"/>
    <cellStyle name="Normal 2 4 5 3 3 9 2" xfId="42347" xr:uid="{00000000-0005-0000-0000-0000D4AA0000}"/>
    <cellStyle name="Normal 2 4 5 3 4" xfId="42348" xr:uid="{00000000-0005-0000-0000-0000D5AA0000}"/>
    <cellStyle name="Normal 2 4 5 3 4 2" xfId="42349" xr:uid="{00000000-0005-0000-0000-0000D6AA0000}"/>
    <cellStyle name="Normal 2 4 5 3 5" xfId="42350" xr:uid="{00000000-0005-0000-0000-0000D7AA0000}"/>
    <cellStyle name="Normal 2 4 5 3 5 2" xfId="42351" xr:uid="{00000000-0005-0000-0000-0000D8AA0000}"/>
    <cellStyle name="Normal 2 4 5 3 6" xfId="42352" xr:uid="{00000000-0005-0000-0000-0000D9AA0000}"/>
    <cellStyle name="Normal 2 4 5 3 6 2" xfId="42353" xr:uid="{00000000-0005-0000-0000-0000DAAA0000}"/>
    <cellStyle name="Normal 2 4 5 3 7" xfId="42354" xr:uid="{00000000-0005-0000-0000-0000DBAA0000}"/>
    <cellStyle name="Normal 2 4 5 3 7 2" xfId="42355" xr:uid="{00000000-0005-0000-0000-0000DCAA0000}"/>
    <cellStyle name="Normal 2 4 5 3 8" xfId="42356" xr:uid="{00000000-0005-0000-0000-0000DDAA0000}"/>
    <cellStyle name="Normal 2 4 5 3 8 2" xfId="42357" xr:uid="{00000000-0005-0000-0000-0000DEAA0000}"/>
    <cellStyle name="Normal 2 4 5 3 9" xfId="42358" xr:uid="{00000000-0005-0000-0000-0000DFAA0000}"/>
    <cellStyle name="Normal 2 4 5 3 9 2" xfId="42359" xr:uid="{00000000-0005-0000-0000-0000E0AA0000}"/>
    <cellStyle name="Normal 2 4 5 4" xfId="42360" xr:uid="{00000000-0005-0000-0000-0000E1AA0000}"/>
    <cellStyle name="Normal 2 4 5 4 10" xfId="42361" xr:uid="{00000000-0005-0000-0000-0000E2AA0000}"/>
    <cellStyle name="Normal 2 4 5 4 10 2" xfId="42362" xr:uid="{00000000-0005-0000-0000-0000E3AA0000}"/>
    <cellStyle name="Normal 2 4 5 4 11" xfId="42363" xr:uid="{00000000-0005-0000-0000-0000E4AA0000}"/>
    <cellStyle name="Normal 2 4 5 4 11 2" xfId="42364" xr:uid="{00000000-0005-0000-0000-0000E5AA0000}"/>
    <cellStyle name="Normal 2 4 5 4 12" xfId="42365" xr:uid="{00000000-0005-0000-0000-0000E6AA0000}"/>
    <cellStyle name="Normal 2 4 5 4 12 2" xfId="42366" xr:uid="{00000000-0005-0000-0000-0000E7AA0000}"/>
    <cellStyle name="Normal 2 4 5 4 13" xfId="42367" xr:uid="{00000000-0005-0000-0000-0000E8AA0000}"/>
    <cellStyle name="Normal 2 4 5 4 13 2" xfId="42368" xr:uid="{00000000-0005-0000-0000-0000E9AA0000}"/>
    <cellStyle name="Normal 2 4 5 4 14" xfId="42369" xr:uid="{00000000-0005-0000-0000-0000EAAA0000}"/>
    <cellStyle name="Normal 2 4 5 4 14 2" xfId="42370" xr:uid="{00000000-0005-0000-0000-0000EBAA0000}"/>
    <cellStyle name="Normal 2 4 5 4 15" xfId="42371" xr:uid="{00000000-0005-0000-0000-0000ECAA0000}"/>
    <cellStyle name="Normal 2 4 5 4 15 2" xfId="42372" xr:uid="{00000000-0005-0000-0000-0000EDAA0000}"/>
    <cellStyle name="Normal 2 4 5 4 16" xfId="42373" xr:uid="{00000000-0005-0000-0000-0000EEAA0000}"/>
    <cellStyle name="Normal 2 4 5 4 16 2" xfId="42374" xr:uid="{00000000-0005-0000-0000-0000EFAA0000}"/>
    <cellStyle name="Normal 2 4 5 4 17" xfId="42375" xr:uid="{00000000-0005-0000-0000-0000F0AA0000}"/>
    <cellStyle name="Normal 2 4 5 4 17 2" xfId="42376" xr:uid="{00000000-0005-0000-0000-0000F1AA0000}"/>
    <cellStyle name="Normal 2 4 5 4 18" xfId="42377" xr:uid="{00000000-0005-0000-0000-0000F2AA0000}"/>
    <cellStyle name="Normal 2 4 5 4 18 2" xfId="42378" xr:uid="{00000000-0005-0000-0000-0000F3AA0000}"/>
    <cellStyle name="Normal 2 4 5 4 19" xfId="42379" xr:uid="{00000000-0005-0000-0000-0000F4AA0000}"/>
    <cellStyle name="Normal 2 4 5 4 19 2" xfId="42380" xr:uid="{00000000-0005-0000-0000-0000F5AA0000}"/>
    <cellStyle name="Normal 2 4 5 4 2" xfId="42381" xr:uid="{00000000-0005-0000-0000-0000F6AA0000}"/>
    <cellStyle name="Normal 2 4 5 4 2 10" xfId="42382" xr:uid="{00000000-0005-0000-0000-0000F7AA0000}"/>
    <cellStyle name="Normal 2 4 5 4 2 10 2" xfId="42383" xr:uid="{00000000-0005-0000-0000-0000F8AA0000}"/>
    <cellStyle name="Normal 2 4 5 4 2 11" xfId="42384" xr:uid="{00000000-0005-0000-0000-0000F9AA0000}"/>
    <cellStyle name="Normal 2 4 5 4 2 11 2" xfId="42385" xr:uid="{00000000-0005-0000-0000-0000FAAA0000}"/>
    <cellStyle name="Normal 2 4 5 4 2 12" xfId="42386" xr:uid="{00000000-0005-0000-0000-0000FBAA0000}"/>
    <cellStyle name="Normal 2 4 5 4 2 12 2" xfId="42387" xr:uid="{00000000-0005-0000-0000-0000FCAA0000}"/>
    <cellStyle name="Normal 2 4 5 4 2 13" xfId="42388" xr:uid="{00000000-0005-0000-0000-0000FDAA0000}"/>
    <cellStyle name="Normal 2 4 5 4 2 13 2" xfId="42389" xr:uid="{00000000-0005-0000-0000-0000FEAA0000}"/>
    <cellStyle name="Normal 2 4 5 4 2 14" xfId="42390" xr:uid="{00000000-0005-0000-0000-0000FFAA0000}"/>
    <cellStyle name="Normal 2 4 5 4 2 14 2" xfId="42391" xr:uid="{00000000-0005-0000-0000-000000AB0000}"/>
    <cellStyle name="Normal 2 4 5 4 2 15" xfId="42392" xr:uid="{00000000-0005-0000-0000-000001AB0000}"/>
    <cellStyle name="Normal 2 4 5 4 2 15 2" xfId="42393" xr:uid="{00000000-0005-0000-0000-000002AB0000}"/>
    <cellStyle name="Normal 2 4 5 4 2 16" xfId="42394" xr:uid="{00000000-0005-0000-0000-000003AB0000}"/>
    <cellStyle name="Normal 2 4 5 4 2 16 2" xfId="42395" xr:uid="{00000000-0005-0000-0000-000004AB0000}"/>
    <cellStyle name="Normal 2 4 5 4 2 17" xfId="42396" xr:uid="{00000000-0005-0000-0000-000005AB0000}"/>
    <cellStyle name="Normal 2 4 5 4 2 17 2" xfId="42397" xr:uid="{00000000-0005-0000-0000-000006AB0000}"/>
    <cellStyle name="Normal 2 4 5 4 2 18" xfId="42398" xr:uid="{00000000-0005-0000-0000-000007AB0000}"/>
    <cellStyle name="Normal 2 4 5 4 2 18 2" xfId="42399" xr:uid="{00000000-0005-0000-0000-000008AB0000}"/>
    <cellStyle name="Normal 2 4 5 4 2 19" xfId="42400" xr:uid="{00000000-0005-0000-0000-000009AB0000}"/>
    <cellStyle name="Normal 2 4 5 4 2 19 2" xfId="42401" xr:uid="{00000000-0005-0000-0000-00000AAB0000}"/>
    <cellStyle name="Normal 2 4 5 4 2 2" xfId="42402" xr:uid="{00000000-0005-0000-0000-00000BAB0000}"/>
    <cellStyle name="Normal 2 4 5 4 2 2 2" xfId="42403" xr:uid="{00000000-0005-0000-0000-00000CAB0000}"/>
    <cellStyle name="Normal 2 4 5 4 2 20" xfId="42404" xr:uid="{00000000-0005-0000-0000-00000DAB0000}"/>
    <cellStyle name="Normal 2 4 5 4 2 20 2" xfId="42405" xr:uid="{00000000-0005-0000-0000-00000EAB0000}"/>
    <cellStyle name="Normal 2 4 5 4 2 21" xfId="42406" xr:uid="{00000000-0005-0000-0000-00000FAB0000}"/>
    <cellStyle name="Normal 2 4 5 4 2 21 2" xfId="42407" xr:uid="{00000000-0005-0000-0000-000010AB0000}"/>
    <cellStyle name="Normal 2 4 5 4 2 22" xfId="42408" xr:uid="{00000000-0005-0000-0000-000011AB0000}"/>
    <cellStyle name="Normal 2 4 5 4 2 3" xfId="42409" xr:uid="{00000000-0005-0000-0000-000012AB0000}"/>
    <cellStyle name="Normal 2 4 5 4 2 3 2" xfId="42410" xr:uid="{00000000-0005-0000-0000-000013AB0000}"/>
    <cellStyle name="Normal 2 4 5 4 2 4" xfId="42411" xr:uid="{00000000-0005-0000-0000-000014AB0000}"/>
    <cellStyle name="Normal 2 4 5 4 2 4 2" xfId="42412" xr:uid="{00000000-0005-0000-0000-000015AB0000}"/>
    <cellStyle name="Normal 2 4 5 4 2 5" xfId="42413" xr:uid="{00000000-0005-0000-0000-000016AB0000}"/>
    <cellStyle name="Normal 2 4 5 4 2 5 2" xfId="42414" xr:uid="{00000000-0005-0000-0000-000017AB0000}"/>
    <cellStyle name="Normal 2 4 5 4 2 6" xfId="42415" xr:uid="{00000000-0005-0000-0000-000018AB0000}"/>
    <cellStyle name="Normal 2 4 5 4 2 6 2" xfId="42416" xr:uid="{00000000-0005-0000-0000-000019AB0000}"/>
    <cellStyle name="Normal 2 4 5 4 2 7" xfId="42417" xr:uid="{00000000-0005-0000-0000-00001AAB0000}"/>
    <cellStyle name="Normal 2 4 5 4 2 7 2" xfId="42418" xr:uid="{00000000-0005-0000-0000-00001BAB0000}"/>
    <cellStyle name="Normal 2 4 5 4 2 8" xfId="42419" xr:uid="{00000000-0005-0000-0000-00001CAB0000}"/>
    <cellStyle name="Normal 2 4 5 4 2 8 2" xfId="42420" xr:uid="{00000000-0005-0000-0000-00001DAB0000}"/>
    <cellStyle name="Normal 2 4 5 4 2 9" xfId="42421" xr:uid="{00000000-0005-0000-0000-00001EAB0000}"/>
    <cellStyle name="Normal 2 4 5 4 2 9 2" xfId="42422" xr:uid="{00000000-0005-0000-0000-00001FAB0000}"/>
    <cellStyle name="Normal 2 4 5 4 20" xfId="42423" xr:uid="{00000000-0005-0000-0000-000020AB0000}"/>
    <cellStyle name="Normal 2 4 5 4 20 2" xfId="42424" xr:uid="{00000000-0005-0000-0000-000021AB0000}"/>
    <cellStyle name="Normal 2 4 5 4 21" xfId="42425" xr:uid="{00000000-0005-0000-0000-000022AB0000}"/>
    <cellStyle name="Normal 2 4 5 4 21 2" xfId="42426" xr:uid="{00000000-0005-0000-0000-000023AB0000}"/>
    <cellStyle name="Normal 2 4 5 4 22" xfId="42427" xr:uid="{00000000-0005-0000-0000-000024AB0000}"/>
    <cellStyle name="Normal 2 4 5 4 22 2" xfId="42428" xr:uid="{00000000-0005-0000-0000-000025AB0000}"/>
    <cellStyle name="Normal 2 4 5 4 23" xfId="42429" xr:uid="{00000000-0005-0000-0000-000026AB0000}"/>
    <cellStyle name="Normal 2 4 5 4 23 2" xfId="42430" xr:uid="{00000000-0005-0000-0000-000027AB0000}"/>
    <cellStyle name="Normal 2 4 5 4 24" xfId="42431" xr:uid="{00000000-0005-0000-0000-000028AB0000}"/>
    <cellStyle name="Normal 2 4 5 4 3" xfId="42432" xr:uid="{00000000-0005-0000-0000-000029AB0000}"/>
    <cellStyle name="Normal 2 4 5 4 3 10" xfId="42433" xr:uid="{00000000-0005-0000-0000-00002AAB0000}"/>
    <cellStyle name="Normal 2 4 5 4 3 10 2" xfId="42434" xr:uid="{00000000-0005-0000-0000-00002BAB0000}"/>
    <cellStyle name="Normal 2 4 5 4 3 11" xfId="42435" xr:uid="{00000000-0005-0000-0000-00002CAB0000}"/>
    <cellStyle name="Normal 2 4 5 4 3 11 2" xfId="42436" xr:uid="{00000000-0005-0000-0000-00002DAB0000}"/>
    <cellStyle name="Normal 2 4 5 4 3 12" xfId="42437" xr:uid="{00000000-0005-0000-0000-00002EAB0000}"/>
    <cellStyle name="Normal 2 4 5 4 3 12 2" xfId="42438" xr:uid="{00000000-0005-0000-0000-00002FAB0000}"/>
    <cellStyle name="Normal 2 4 5 4 3 13" xfId="42439" xr:uid="{00000000-0005-0000-0000-000030AB0000}"/>
    <cellStyle name="Normal 2 4 5 4 3 13 2" xfId="42440" xr:uid="{00000000-0005-0000-0000-000031AB0000}"/>
    <cellStyle name="Normal 2 4 5 4 3 14" xfId="42441" xr:uid="{00000000-0005-0000-0000-000032AB0000}"/>
    <cellStyle name="Normal 2 4 5 4 3 14 2" xfId="42442" xr:uid="{00000000-0005-0000-0000-000033AB0000}"/>
    <cellStyle name="Normal 2 4 5 4 3 15" xfId="42443" xr:uid="{00000000-0005-0000-0000-000034AB0000}"/>
    <cellStyle name="Normal 2 4 5 4 3 15 2" xfId="42444" xr:uid="{00000000-0005-0000-0000-000035AB0000}"/>
    <cellStyle name="Normal 2 4 5 4 3 16" xfId="42445" xr:uid="{00000000-0005-0000-0000-000036AB0000}"/>
    <cellStyle name="Normal 2 4 5 4 3 16 2" xfId="42446" xr:uid="{00000000-0005-0000-0000-000037AB0000}"/>
    <cellStyle name="Normal 2 4 5 4 3 17" xfId="42447" xr:uid="{00000000-0005-0000-0000-000038AB0000}"/>
    <cellStyle name="Normal 2 4 5 4 3 17 2" xfId="42448" xr:uid="{00000000-0005-0000-0000-000039AB0000}"/>
    <cellStyle name="Normal 2 4 5 4 3 18" xfId="42449" xr:uid="{00000000-0005-0000-0000-00003AAB0000}"/>
    <cellStyle name="Normal 2 4 5 4 3 18 2" xfId="42450" xr:uid="{00000000-0005-0000-0000-00003BAB0000}"/>
    <cellStyle name="Normal 2 4 5 4 3 19" xfId="42451" xr:uid="{00000000-0005-0000-0000-00003CAB0000}"/>
    <cellStyle name="Normal 2 4 5 4 3 19 2" xfId="42452" xr:uid="{00000000-0005-0000-0000-00003DAB0000}"/>
    <cellStyle name="Normal 2 4 5 4 3 2" xfId="42453" xr:uid="{00000000-0005-0000-0000-00003EAB0000}"/>
    <cellStyle name="Normal 2 4 5 4 3 2 2" xfId="42454" xr:uid="{00000000-0005-0000-0000-00003FAB0000}"/>
    <cellStyle name="Normal 2 4 5 4 3 20" xfId="42455" xr:uid="{00000000-0005-0000-0000-000040AB0000}"/>
    <cellStyle name="Normal 2 4 5 4 3 20 2" xfId="42456" xr:uid="{00000000-0005-0000-0000-000041AB0000}"/>
    <cellStyle name="Normal 2 4 5 4 3 21" xfId="42457" xr:uid="{00000000-0005-0000-0000-000042AB0000}"/>
    <cellStyle name="Normal 2 4 5 4 3 21 2" xfId="42458" xr:uid="{00000000-0005-0000-0000-000043AB0000}"/>
    <cellStyle name="Normal 2 4 5 4 3 22" xfId="42459" xr:uid="{00000000-0005-0000-0000-000044AB0000}"/>
    <cellStyle name="Normal 2 4 5 4 3 3" xfId="42460" xr:uid="{00000000-0005-0000-0000-000045AB0000}"/>
    <cellStyle name="Normal 2 4 5 4 3 3 2" xfId="42461" xr:uid="{00000000-0005-0000-0000-000046AB0000}"/>
    <cellStyle name="Normal 2 4 5 4 3 4" xfId="42462" xr:uid="{00000000-0005-0000-0000-000047AB0000}"/>
    <cellStyle name="Normal 2 4 5 4 3 4 2" xfId="42463" xr:uid="{00000000-0005-0000-0000-000048AB0000}"/>
    <cellStyle name="Normal 2 4 5 4 3 5" xfId="42464" xr:uid="{00000000-0005-0000-0000-000049AB0000}"/>
    <cellStyle name="Normal 2 4 5 4 3 5 2" xfId="42465" xr:uid="{00000000-0005-0000-0000-00004AAB0000}"/>
    <cellStyle name="Normal 2 4 5 4 3 6" xfId="42466" xr:uid="{00000000-0005-0000-0000-00004BAB0000}"/>
    <cellStyle name="Normal 2 4 5 4 3 6 2" xfId="42467" xr:uid="{00000000-0005-0000-0000-00004CAB0000}"/>
    <cellStyle name="Normal 2 4 5 4 3 7" xfId="42468" xr:uid="{00000000-0005-0000-0000-00004DAB0000}"/>
    <cellStyle name="Normal 2 4 5 4 3 7 2" xfId="42469" xr:uid="{00000000-0005-0000-0000-00004EAB0000}"/>
    <cellStyle name="Normal 2 4 5 4 3 8" xfId="42470" xr:uid="{00000000-0005-0000-0000-00004FAB0000}"/>
    <cellStyle name="Normal 2 4 5 4 3 8 2" xfId="42471" xr:uid="{00000000-0005-0000-0000-000050AB0000}"/>
    <cellStyle name="Normal 2 4 5 4 3 9" xfId="42472" xr:uid="{00000000-0005-0000-0000-000051AB0000}"/>
    <cellStyle name="Normal 2 4 5 4 3 9 2" xfId="42473" xr:uid="{00000000-0005-0000-0000-000052AB0000}"/>
    <cellStyle name="Normal 2 4 5 4 4" xfId="42474" xr:uid="{00000000-0005-0000-0000-000053AB0000}"/>
    <cellStyle name="Normal 2 4 5 4 4 2" xfId="42475" xr:uid="{00000000-0005-0000-0000-000054AB0000}"/>
    <cellStyle name="Normal 2 4 5 4 5" xfId="42476" xr:uid="{00000000-0005-0000-0000-000055AB0000}"/>
    <cellStyle name="Normal 2 4 5 4 5 2" xfId="42477" xr:uid="{00000000-0005-0000-0000-000056AB0000}"/>
    <cellStyle name="Normal 2 4 5 4 6" xfId="42478" xr:uid="{00000000-0005-0000-0000-000057AB0000}"/>
    <cellStyle name="Normal 2 4 5 4 6 2" xfId="42479" xr:uid="{00000000-0005-0000-0000-000058AB0000}"/>
    <cellStyle name="Normal 2 4 5 4 7" xfId="42480" xr:uid="{00000000-0005-0000-0000-000059AB0000}"/>
    <cellStyle name="Normal 2 4 5 4 7 2" xfId="42481" xr:uid="{00000000-0005-0000-0000-00005AAB0000}"/>
    <cellStyle name="Normal 2 4 5 4 8" xfId="42482" xr:uid="{00000000-0005-0000-0000-00005BAB0000}"/>
    <cellStyle name="Normal 2 4 5 4 8 2" xfId="42483" xr:uid="{00000000-0005-0000-0000-00005CAB0000}"/>
    <cellStyle name="Normal 2 4 5 4 9" xfId="42484" xr:uid="{00000000-0005-0000-0000-00005DAB0000}"/>
    <cellStyle name="Normal 2 4 5 4 9 2" xfId="42485" xr:uid="{00000000-0005-0000-0000-00005EAB0000}"/>
    <cellStyle name="Normal 2 4 5 5" xfId="42486" xr:uid="{00000000-0005-0000-0000-00005FAB0000}"/>
    <cellStyle name="Normal 2 4 5 5 10" xfId="42487" xr:uid="{00000000-0005-0000-0000-000060AB0000}"/>
    <cellStyle name="Normal 2 4 5 5 10 2" xfId="42488" xr:uid="{00000000-0005-0000-0000-000061AB0000}"/>
    <cellStyle name="Normal 2 4 5 5 11" xfId="42489" xr:uid="{00000000-0005-0000-0000-000062AB0000}"/>
    <cellStyle name="Normal 2 4 5 5 11 2" xfId="42490" xr:uid="{00000000-0005-0000-0000-000063AB0000}"/>
    <cellStyle name="Normal 2 4 5 5 12" xfId="42491" xr:uid="{00000000-0005-0000-0000-000064AB0000}"/>
    <cellStyle name="Normal 2 4 5 5 12 2" xfId="42492" xr:uid="{00000000-0005-0000-0000-000065AB0000}"/>
    <cellStyle name="Normal 2 4 5 5 13" xfId="42493" xr:uid="{00000000-0005-0000-0000-000066AB0000}"/>
    <cellStyle name="Normal 2 4 5 5 13 2" xfId="42494" xr:uid="{00000000-0005-0000-0000-000067AB0000}"/>
    <cellStyle name="Normal 2 4 5 5 14" xfId="42495" xr:uid="{00000000-0005-0000-0000-000068AB0000}"/>
    <cellStyle name="Normal 2 4 5 5 14 2" xfId="42496" xr:uid="{00000000-0005-0000-0000-000069AB0000}"/>
    <cellStyle name="Normal 2 4 5 5 15" xfId="42497" xr:uid="{00000000-0005-0000-0000-00006AAB0000}"/>
    <cellStyle name="Normal 2 4 5 5 15 2" xfId="42498" xr:uid="{00000000-0005-0000-0000-00006BAB0000}"/>
    <cellStyle name="Normal 2 4 5 5 16" xfId="42499" xr:uid="{00000000-0005-0000-0000-00006CAB0000}"/>
    <cellStyle name="Normal 2 4 5 5 16 2" xfId="42500" xr:uid="{00000000-0005-0000-0000-00006DAB0000}"/>
    <cellStyle name="Normal 2 4 5 5 17" xfId="42501" xr:uid="{00000000-0005-0000-0000-00006EAB0000}"/>
    <cellStyle name="Normal 2 4 5 5 17 2" xfId="42502" xr:uid="{00000000-0005-0000-0000-00006FAB0000}"/>
    <cellStyle name="Normal 2 4 5 5 18" xfId="42503" xr:uid="{00000000-0005-0000-0000-000070AB0000}"/>
    <cellStyle name="Normal 2 4 5 5 18 2" xfId="42504" xr:uid="{00000000-0005-0000-0000-000071AB0000}"/>
    <cellStyle name="Normal 2 4 5 5 19" xfId="42505" xr:uid="{00000000-0005-0000-0000-000072AB0000}"/>
    <cellStyle name="Normal 2 4 5 5 19 2" xfId="42506" xr:uid="{00000000-0005-0000-0000-000073AB0000}"/>
    <cellStyle name="Normal 2 4 5 5 2" xfId="42507" xr:uid="{00000000-0005-0000-0000-000074AB0000}"/>
    <cellStyle name="Normal 2 4 5 5 2 10" xfId="42508" xr:uid="{00000000-0005-0000-0000-000075AB0000}"/>
    <cellStyle name="Normal 2 4 5 5 2 10 2" xfId="42509" xr:uid="{00000000-0005-0000-0000-000076AB0000}"/>
    <cellStyle name="Normal 2 4 5 5 2 11" xfId="42510" xr:uid="{00000000-0005-0000-0000-000077AB0000}"/>
    <cellStyle name="Normal 2 4 5 5 2 11 2" xfId="42511" xr:uid="{00000000-0005-0000-0000-000078AB0000}"/>
    <cellStyle name="Normal 2 4 5 5 2 12" xfId="42512" xr:uid="{00000000-0005-0000-0000-000079AB0000}"/>
    <cellStyle name="Normal 2 4 5 5 2 12 2" xfId="42513" xr:uid="{00000000-0005-0000-0000-00007AAB0000}"/>
    <cellStyle name="Normal 2 4 5 5 2 13" xfId="42514" xr:uid="{00000000-0005-0000-0000-00007BAB0000}"/>
    <cellStyle name="Normal 2 4 5 5 2 13 2" xfId="42515" xr:uid="{00000000-0005-0000-0000-00007CAB0000}"/>
    <cellStyle name="Normal 2 4 5 5 2 14" xfId="42516" xr:uid="{00000000-0005-0000-0000-00007DAB0000}"/>
    <cellStyle name="Normal 2 4 5 5 2 14 2" xfId="42517" xr:uid="{00000000-0005-0000-0000-00007EAB0000}"/>
    <cellStyle name="Normal 2 4 5 5 2 15" xfId="42518" xr:uid="{00000000-0005-0000-0000-00007FAB0000}"/>
    <cellStyle name="Normal 2 4 5 5 2 15 2" xfId="42519" xr:uid="{00000000-0005-0000-0000-000080AB0000}"/>
    <cellStyle name="Normal 2 4 5 5 2 16" xfId="42520" xr:uid="{00000000-0005-0000-0000-000081AB0000}"/>
    <cellStyle name="Normal 2 4 5 5 2 16 2" xfId="42521" xr:uid="{00000000-0005-0000-0000-000082AB0000}"/>
    <cellStyle name="Normal 2 4 5 5 2 17" xfId="42522" xr:uid="{00000000-0005-0000-0000-000083AB0000}"/>
    <cellStyle name="Normal 2 4 5 5 2 17 2" xfId="42523" xr:uid="{00000000-0005-0000-0000-000084AB0000}"/>
    <cellStyle name="Normal 2 4 5 5 2 18" xfId="42524" xr:uid="{00000000-0005-0000-0000-000085AB0000}"/>
    <cellStyle name="Normal 2 4 5 5 2 18 2" xfId="42525" xr:uid="{00000000-0005-0000-0000-000086AB0000}"/>
    <cellStyle name="Normal 2 4 5 5 2 19" xfId="42526" xr:uid="{00000000-0005-0000-0000-000087AB0000}"/>
    <cellStyle name="Normal 2 4 5 5 2 19 2" xfId="42527" xr:uid="{00000000-0005-0000-0000-000088AB0000}"/>
    <cellStyle name="Normal 2 4 5 5 2 2" xfId="42528" xr:uid="{00000000-0005-0000-0000-000089AB0000}"/>
    <cellStyle name="Normal 2 4 5 5 2 2 2" xfId="42529" xr:uid="{00000000-0005-0000-0000-00008AAB0000}"/>
    <cellStyle name="Normal 2 4 5 5 2 20" xfId="42530" xr:uid="{00000000-0005-0000-0000-00008BAB0000}"/>
    <cellStyle name="Normal 2 4 5 5 2 20 2" xfId="42531" xr:uid="{00000000-0005-0000-0000-00008CAB0000}"/>
    <cellStyle name="Normal 2 4 5 5 2 21" xfId="42532" xr:uid="{00000000-0005-0000-0000-00008DAB0000}"/>
    <cellStyle name="Normal 2 4 5 5 2 21 2" xfId="42533" xr:uid="{00000000-0005-0000-0000-00008EAB0000}"/>
    <cellStyle name="Normal 2 4 5 5 2 22" xfId="42534" xr:uid="{00000000-0005-0000-0000-00008FAB0000}"/>
    <cellStyle name="Normal 2 4 5 5 2 3" xfId="42535" xr:uid="{00000000-0005-0000-0000-000090AB0000}"/>
    <cellStyle name="Normal 2 4 5 5 2 3 2" xfId="42536" xr:uid="{00000000-0005-0000-0000-000091AB0000}"/>
    <cellStyle name="Normal 2 4 5 5 2 4" xfId="42537" xr:uid="{00000000-0005-0000-0000-000092AB0000}"/>
    <cellStyle name="Normal 2 4 5 5 2 4 2" xfId="42538" xr:uid="{00000000-0005-0000-0000-000093AB0000}"/>
    <cellStyle name="Normal 2 4 5 5 2 5" xfId="42539" xr:uid="{00000000-0005-0000-0000-000094AB0000}"/>
    <cellStyle name="Normal 2 4 5 5 2 5 2" xfId="42540" xr:uid="{00000000-0005-0000-0000-000095AB0000}"/>
    <cellStyle name="Normal 2 4 5 5 2 6" xfId="42541" xr:uid="{00000000-0005-0000-0000-000096AB0000}"/>
    <cellStyle name="Normal 2 4 5 5 2 6 2" xfId="42542" xr:uid="{00000000-0005-0000-0000-000097AB0000}"/>
    <cellStyle name="Normal 2 4 5 5 2 7" xfId="42543" xr:uid="{00000000-0005-0000-0000-000098AB0000}"/>
    <cellStyle name="Normal 2 4 5 5 2 7 2" xfId="42544" xr:uid="{00000000-0005-0000-0000-000099AB0000}"/>
    <cellStyle name="Normal 2 4 5 5 2 8" xfId="42545" xr:uid="{00000000-0005-0000-0000-00009AAB0000}"/>
    <cellStyle name="Normal 2 4 5 5 2 8 2" xfId="42546" xr:uid="{00000000-0005-0000-0000-00009BAB0000}"/>
    <cellStyle name="Normal 2 4 5 5 2 9" xfId="42547" xr:uid="{00000000-0005-0000-0000-00009CAB0000}"/>
    <cellStyle name="Normal 2 4 5 5 2 9 2" xfId="42548" xr:uid="{00000000-0005-0000-0000-00009DAB0000}"/>
    <cellStyle name="Normal 2 4 5 5 20" xfId="42549" xr:uid="{00000000-0005-0000-0000-00009EAB0000}"/>
    <cellStyle name="Normal 2 4 5 5 20 2" xfId="42550" xr:uid="{00000000-0005-0000-0000-00009FAB0000}"/>
    <cellStyle name="Normal 2 4 5 5 21" xfId="42551" xr:uid="{00000000-0005-0000-0000-0000A0AB0000}"/>
    <cellStyle name="Normal 2 4 5 5 21 2" xfId="42552" xr:uid="{00000000-0005-0000-0000-0000A1AB0000}"/>
    <cellStyle name="Normal 2 4 5 5 22" xfId="42553" xr:uid="{00000000-0005-0000-0000-0000A2AB0000}"/>
    <cellStyle name="Normal 2 4 5 5 22 2" xfId="42554" xr:uid="{00000000-0005-0000-0000-0000A3AB0000}"/>
    <cellStyle name="Normal 2 4 5 5 23" xfId="42555" xr:uid="{00000000-0005-0000-0000-0000A4AB0000}"/>
    <cellStyle name="Normal 2 4 5 5 23 2" xfId="42556" xr:uid="{00000000-0005-0000-0000-0000A5AB0000}"/>
    <cellStyle name="Normal 2 4 5 5 24" xfId="42557" xr:uid="{00000000-0005-0000-0000-0000A6AB0000}"/>
    <cellStyle name="Normal 2 4 5 5 3" xfId="42558" xr:uid="{00000000-0005-0000-0000-0000A7AB0000}"/>
    <cellStyle name="Normal 2 4 5 5 3 10" xfId="42559" xr:uid="{00000000-0005-0000-0000-0000A8AB0000}"/>
    <cellStyle name="Normal 2 4 5 5 3 10 2" xfId="42560" xr:uid="{00000000-0005-0000-0000-0000A9AB0000}"/>
    <cellStyle name="Normal 2 4 5 5 3 11" xfId="42561" xr:uid="{00000000-0005-0000-0000-0000AAAB0000}"/>
    <cellStyle name="Normal 2 4 5 5 3 11 2" xfId="42562" xr:uid="{00000000-0005-0000-0000-0000ABAB0000}"/>
    <cellStyle name="Normal 2 4 5 5 3 12" xfId="42563" xr:uid="{00000000-0005-0000-0000-0000ACAB0000}"/>
    <cellStyle name="Normal 2 4 5 5 3 12 2" xfId="42564" xr:uid="{00000000-0005-0000-0000-0000ADAB0000}"/>
    <cellStyle name="Normal 2 4 5 5 3 13" xfId="42565" xr:uid="{00000000-0005-0000-0000-0000AEAB0000}"/>
    <cellStyle name="Normal 2 4 5 5 3 13 2" xfId="42566" xr:uid="{00000000-0005-0000-0000-0000AFAB0000}"/>
    <cellStyle name="Normal 2 4 5 5 3 14" xfId="42567" xr:uid="{00000000-0005-0000-0000-0000B0AB0000}"/>
    <cellStyle name="Normal 2 4 5 5 3 14 2" xfId="42568" xr:uid="{00000000-0005-0000-0000-0000B1AB0000}"/>
    <cellStyle name="Normal 2 4 5 5 3 15" xfId="42569" xr:uid="{00000000-0005-0000-0000-0000B2AB0000}"/>
    <cellStyle name="Normal 2 4 5 5 3 15 2" xfId="42570" xr:uid="{00000000-0005-0000-0000-0000B3AB0000}"/>
    <cellStyle name="Normal 2 4 5 5 3 16" xfId="42571" xr:uid="{00000000-0005-0000-0000-0000B4AB0000}"/>
    <cellStyle name="Normal 2 4 5 5 3 16 2" xfId="42572" xr:uid="{00000000-0005-0000-0000-0000B5AB0000}"/>
    <cellStyle name="Normal 2 4 5 5 3 17" xfId="42573" xr:uid="{00000000-0005-0000-0000-0000B6AB0000}"/>
    <cellStyle name="Normal 2 4 5 5 3 17 2" xfId="42574" xr:uid="{00000000-0005-0000-0000-0000B7AB0000}"/>
    <cellStyle name="Normal 2 4 5 5 3 18" xfId="42575" xr:uid="{00000000-0005-0000-0000-0000B8AB0000}"/>
    <cellStyle name="Normal 2 4 5 5 3 18 2" xfId="42576" xr:uid="{00000000-0005-0000-0000-0000B9AB0000}"/>
    <cellStyle name="Normal 2 4 5 5 3 19" xfId="42577" xr:uid="{00000000-0005-0000-0000-0000BAAB0000}"/>
    <cellStyle name="Normal 2 4 5 5 3 19 2" xfId="42578" xr:uid="{00000000-0005-0000-0000-0000BBAB0000}"/>
    <cellStyle name="Normal 2 4 5 5 3 2" xfId="42579" xr:uid="{00000000-0005-0000-0000-0000BCAB0000}"/>
    <cellStyle name="Normal 2 4 5 5 3 2 2" xfId="42580" xr:uid="{00000000-0005-0000-0000-0000BDAB0000}"/>
    <cellStyle name="Normal 2 4 5 5 3 20" xfId="42581" xr:uid="{00000000-0005-0000-0000-0000BEAB0000}"/>
    <cellStyle name="Normal 2 4 5 5 3 20 2" xfId="42582" xr:uid="{00000000-0005-0000-0000-0000BFAB0000}"/>
    <cellStyle name="Normal 2 4 5 5 3 21" xfId="42583" xr:uid="{00000000-0005-0000-0000-0000C0AB0000}"/>
    <cellStyle name="Normal 2 4 5 5 3 21 2" xfId="42584" xr:uid="{00000000-0005-0000-0000-0000C1AB0000}"/>
    <cellStyle name="Normal 2 4 5 5 3 22" xfId="42585" xr:uid="{00000000-0005-0000-0000-0000C2AB0000}"/>
    <cellStyle name="Normal 2 4 5 5 3 3" xfId="42586" xr:uid="{00000000-0005-0000-0000-0000C3AB0000}"/>
    <cellStyle name="Normal 2 4 5 5 3 3 2" xfId="42587" xr:uid="{00000000-0005-0000-0000-0000C4AB0000}"/>
    <cellStyle name="Normal 2 4 5 5 3 4" xfId="42588" xr:uid="{00000000-0005-0000-0000-0000C5AB0000}"/>
    <cellStyle name="Normal 2 4 5 5 3 4 2" xfId="42589" xr:uid="{00000000-0005-0000-0000-0000C6AB0000}"/>
    <cellStyle name="Normal 2 4 5 5 3 5" xfId="42590" xr:uid="{00000000-0005-0000-0000-0000C7AB0000}"/>
    <cellStyle name="Normal 2 4 5 5 3 5 2" xfId="42591" xr:uid="{00000000-0005-0000-0000-0000C8AB0000}"/>
    <cellStyle name="Normal 2 4 5 5 3 6" xfId="42592" xr:uid="{00000000-0005-0000-0000-0000C9AB0000}"/>
    <cellStyle name="Normal 2 4 5 5 3 6 2" xfId="42593" xr:uid="{00000000-0005-0000-0000-0000CAAB0000}"/>
    <cellStyle name="Normal 2 4 5 5 3 7" xfId="42594" xr:uid="{00000000-0005-0000-0000-0000CBAB0000}"/>
    <cellStyle name="Normal 2 4 5 5 3 7 2" xfId="42595" xr:uid="{00000000-0005-0000-0000-0000CCAB0000}"/>
    <cellStyle name="Normal 2 4 5 5 3 8" xfId="42596" xr:uid="{00000000-0005-0000-0000-0000CDAB0000}"/>
    <cellStyle name="Normal 2 4 5 5 3 8 2" xfId="42597" xr:uid="{00000000-0005-0000-0000-0000CEAB0000}"/>
    <cellStyle name="Normal 2 4 5 5 3 9" xfId="42598" xr:uid="{00000000-0005-0000-0000-0000CFAB0000}"/>
    <cellStyle name="Normal 2 4 5 5 3 9 2" xfId="42599" xr:uid="{00000000-0005-0000-0000-0000D0AB0000}"/>
    <cellStyle name="Normal 2 4 5 5 4" xfId="42600" xr:uid="{00000000-0005-0000-0000-0000D1AB0000}"/>
    <cellStyle name="Normal 2 4 5 5 4 2" xfId="42601" xr:uid="{00000000-0005-0000-0000-0000D2AB0000}"/>
    <cellStyle name="Normal 2 4 5 5 5" xfId="42602" xr:uid="{00000000-0005-0000-0000-0000D3AB0000}"/>
    <cellStyle name="Normal 2 4 5 5 5 2" xfId="42603" xr:uid="{00000000-0005-0000-0000-0000D4AB0000}"/>
    <cellStyle name="Normal 2 4 5 5 6" xfId="42604" xr:uid="{00000000-0005-0000-0000-0000D5AB0000}"/>
    <cellStyle name="Normal 2 4 5 5 6 2" xfId="42605" xr:uid="{00000000-0005-0000-0000-0000D6AB0000}"/>
    <cellStyle name="Normal 2 4 5 5 7" xfId="42606" xr:uid="{00000000-0005-0000-0000-0000D7AB0000}"/>
    <cellStyle name="Normal 2 4 5 5 7 2" xfId="42607" xr:uid="{00000000-0005-0000-0000-0000D8AB0000}"/>
    <cellStyle name="Normal 2 4 5 5 8" xfId="42608" xr:uid="{00000000-0005-0000-0000-0000D9AB0000}"/>
    <cellStyle name="Normal 2 4 5 5 8 2" xfId="42609" xr:uid="{00000000-0005-0000-0000-0000DAAB0000}"/>
    <cellStyle name="Normal 2 4 5 5 9" xfId="42610" xr:uid="{00000000-0005-0000-0000-0000DBAB0000}"/>
    <cellStyle name="Normal 2 4 5 5 9 2" xfId="42611" xr:uid="{00000000-0005-0000-0000-0000DCAB0000}"/>
    <cellStyle name="Normal 2 4 5 6" xfId="42612" xr:uid="{00000000-0005-0000-0000-0000DDAB0000}"/>
    <cellStyle name="Normal 2 4 5 6 10" xfId="42613" xr:uid="{00000000-0005-0000-0000-0000DEAB0000}"/>
    <cellStyle name="Normal 2 4 5 6 10 2" xfId="42614" xr:uid="{00000000-0005-0000-0000-0000DFAB0000}"/>
    <cellStyle name="Normal 2 4 5 6 11" xfId="42615" xr:uid="{00000000-0005-0000-0000-0000E0AB0000}"/>
    <cellStyle name="Normal 2 4 5 6 11 2" xfId="42616" xr:uid="{00000000-0005-0000-0000-0000E1AB0000}"/>
    <cellStyle name="Normal 2 4 5 6 12" xfId="42617" xr:uid="{00000000-0005-0000-0000-0000E2AB0000}"/>
    <cellStyle name="Normal 2 4 5 6 12 2" xfId="42618" xr:uid="{00000000-0005-0000-0000-0000E3AB0000}"/>
    <cellStyle name="Normal 2 4 5 6 13" xfId="42619" xr:uid="{00000000-0005-0000-0000-0000E4AB0000}"/>
    <cellStyle name="Normal 2 4 5 6 13 2" xfId="42620" xr:uid="{00000000-0005-0000-0000-0000E5AB0000}"/>
    <cellStyle name="Normal 2 4 5 6 14" xfId="42621" xr:uid="{00000000-0005-0000-0000-0000E6AB0000}"/>
    <cellStyle name="Normal 2 4 5 6 14 2" xfId="42622" xr:uid="{00000000-0005-0000-0000-0000E7AB0000}"/>
    <cellStyle name="Normal 2 4 5 6 15" xfId="42623" xr:uid="{00000000-0005-0000-0000-0000E8AB0000}"/>
    <cellStyle name="Normal 2 4 5 6 15 2" xfId="42624" xr:uid="{00000000-0005-0000-0000-0000E9AB0000}"/>
    <cellStyle name="Normal 2 4 5 6 16" xfId="42625" xr:uid="{00000000-0005-0000-0000-0000EAAB0000}"/>
    <cellStyle name="Normal 2 4 5 6 16 2" xfId="42626" xr:uid="{00000000-0005-0000-0000-0000EBAB0000}"/>
    <cellStyle name="Normal 2 4 5 6 17" xfId="42627" xr:uid="{00000000-0005-0000-0000-0000ECAB0000}"/>
    <cellStyle name="Normal 2 4 5 6 17 2" xfId="42628" xr:uid="{00000000-0005-0000-0000-0000EDAB0000}"/>
    <cellStyle name="Normal 2 4 5 6 18" xfId="42629" xr:uid="{00000000-0005-0000-0000-0000EEAB0000}"/>
    <cellStyle name="Normal 2 4 5 6 18 2" xfId="42630" xr:uid="{00000000-0005-0000-0000-0000EFAB0000}"/>
    <cellStyle name="Normal 2 4 5 6 19" xfId="42631" xr:uid="{00000000-0005-0000-0000-0000F0AB0000}"/>
    <cellStyle name="Normal 2 4 5 6 19 2" xfId="42632" xr:uid="{00000000-0005-0000-0000-0000F1AB0000}"/>
    <cellStyle name="Normal 2 4 5 6 2" xfId="42633" xr:uid="{00000000-0005-0000-0000-0000F2AB0000}"/>
    <cellStyle name="Normal 2 4 5 6 2 2" xfId="42634" xr:uid="{00000000-0005-0000-0000-0000F3AB0000}"/>
    <cellStyle name="Normal 2 4 5 6 20" xfId="42635" xr:uid="{00000000-0005-0000-0000-0000F4AB0000}"/>
    <cellStyle name="Normal 2 4 5 6 20 2" xfId="42636" xr:uid="{00000000-0005-0000-0000-0000F5AB0000}"/>
    <cellStyle name="Normal 2 4 5 6 21" xfId="42637" xr:uid="{00000000-0005-0000-0000-0000F6AB0000}"/>
    <cellStyle name="Normal 2 4 5 6 21 2" xfId="42638" xr:uid="{00000000-0005-0000-0000-0000F7AB0000}"/>
    <cellStyle name="Normal 2 4 5 6 22" xfId="42639" xr:uid="{00000000-0005-0000-0000-0000F8AB0000}"/>
    <cellStyle name="Normal 2 4 5 6 3" xfId="42640" xr:uid="{00000000-0005-0000-0000-0000F9AB0000}"/>
    <cellStyle name="Normal 2 4 5 6 3 2" xfId="42641" xr:uid="{00000000-0005-0000-0000-0000FAAB0000}"/>
    <cellStyle name="Normal 2 4 5 6 4" xfId="42642" xr:uid="{00000000-0005-0000-0000-0000FBAB0000}"/>
    <cellStyle name="Normal 2 4 5 6 4 2" xfId="42643" xr:uid="{00000000-0005-0000-0000-0000FCAB0000}"/>
    <cellStyle name="Normal 2 4 5 6 5" xfId="42644" xr:uid="{00000000-0005-0000-0000-0000FDAB0000}"/>
    <cellStyle name="Normal 2 4 5 6 5 2" xfId="42645" xr:uid="{00000000-0005-0000-0000-0000FEAB0000}"/>
    <cellStyle name="Normal 2 4 5 6 6" xfId="42646" xr:uid="{00000000-0005-0000-0000-0000FFAB0000}"/>
    <cellStyle name="Normal 2 4 5 6 6 2" xfId="42647" xr:uid="{00000000-0005-0000-0000-000000AC0000}"/>
    <cellStyle name="Normal 2 4 5 6 7" xfId="42648" xr:uid="{00000000-0005-0000-0000-000001AC0000}"/>
    <cellStyle name="Normal 2 4 5 6 7 2" xfId="42649" xr:uid="{00000000-0005-0000-0000-000002AC0000}"/>
    <cellStyle name="Normal 2 4 5 6 8" xfId="42650" xr:uid="{00000000-0005-0000-0000-000003AC0000}"/>
    <cellStyle name="Normal 2 4 5 6 8 2" xfId="42651" xr:uid="{00000000-0005-0000-0000-000004AC0000}"/>
    <cellStyle name="Normal 2 4 5 6 9" xfId="42652" xr:uid="{00000000-0005-0000-0000-000005AC0000}"/>
    <cellStyle name="Normal 2 4 5 6 9 2" xfId="42653" xr:uid="{00000000-0005-0000-0000-000006AC0000}"/>
    <cellStyle name="Normal 2 4 5 7" xfId="42654" xr:uid="{00000000-0005-0000-0000-000007AC0000}"/>
    <cellStyle name="Normal 2 4 5 7 10" xfId="42655" xr:uid="{00000000-0005-0000-0000-000008AC0000}"/>
    <cellStyle name="Normal 2 4 5 7 10 2" xfId="42656" xr:uid="{00000000-0005-0000-0000-000009AC0000}"/>
    <cellStyle name="Normal 2 4 5 7 11" xfId="42657" xr:uid="{00000000-0005-0000-0000-00000AAC0000}"/>
    <cellStyle name="Normal 2 4 5 7 11 2" xfId="42658" xr:uid="{00000000-0005-0000-0000-00000BAC0000}"/>
    <cellStyle name="Normal 2 4 5 7 12" xfId="42659" xr:uid="{00000000-0005-0000-0000-00000CAC0000}"/>
    <cellStyle name="Normal 2 4 5 7 12 2" xfId="42660" xr:uid="{00000000-0005-0000-0000-00000DAC0000}"/>
    <cellStyle name="Normal 2 4 5 7 13" xfId="42661" xr:uid="{00000000-0005-0000-0000-00000EAC0000}"/>
    <cellStyle name="Normal 2 4 5 7 13 2" xfId="42662" xr:uid="{00000000-0005-0000-0000-00000FAC0000}"/>
    <cellStyle name="Normal 2 4 5 7 14" xfId="42663" xr:uid="{00000000-0005-0000-0000-000010AC0000}"/>
    <cellStyle name="Normal 2 4 5 7 14 2" xfId="42664" xr:uid="{00000000-0005-0000-0000-000011AC0000}"/>
    <cellStyle name="Normal 2 4 5 7 15" xfId="42665" xr:uid="{00000000-0005-0000-0000-000012AC0000}"/>
    <cellStyle name="Normal 2 4 5 7 15 2" xfId="42666" xr:uid="{00000000-0005-0000-0000-000013AC0000}"/>
    <cellStyle name="Normal 2 4 5 7 16" xfId="42667" xr:uid="{00000000-0005-0000-0000-000014AC0000}"/>
    <cellStyle name="Normal 2 4 5 7 16 2" xfId="42668" xr:uid="{00000000-0005-0000-0000-000015AC0000}"/>
    <cellStyle name="Normal 2 4 5 7 17" xfId="42669" xr:uid="{00000000-0005-0000-0000-000016AC0000}"/>
    <cellStyle name="Normal 2 4 5 7 17 2" xfId="42670" xr:uid="{00000000-0005-0000-0000-000017AC0000}"/>
    <cellStyle name="Normal 2 4 5 7 18" xfId="42671" xr:uid="{00000000-0005-0000-0000-000018AC0000}"/>
    <cellStyle name="Normal 2 4 5 7 18 2" xfId="42672" xr:uid="{00000000-0005-0000-0000-000019AC0000}"/>
    <cellStyle name="Normal 2 4 5 7 19" xfId="42673" xr:uid="{00000000-0005-0000-0000-00001AAC0000}"/>
    <cellStyle name="Normal 2 4 5 7 19 2" xfId="42674" xr:uid="{00000000-0005-0000-0000-00001BAC0000}"/>
    <cellStyle name="Normal 2 4 5 7 2" xfId="42675" xr:uid="{00000000-0005-0000-0000-00001CAC0000}"/>
    <cellStyle name="Normal 2 4 5 7 2 2" xfId="42676" xr:uid="{00000000-0005-0000-0000-00001DAC0000}"/>
    <cellStyle name="Normal 2 4 5 7 20" xfId="42677" xr:uid="{00000000-0005-0000-0000-00001EAC0000}"/>
    <cellStyle name="Normal 2 4 5 7 20 2" xfId="42678" xr:uid="{00000000-0005-0000-0000-00001FAC0000}"/>
    <cellStyle name="Normal 2 4 5 7 21" xfId="42679" xr:uid="{00000000-0005-0000-0000-000020AC0000}"/>
    <cellStyle name="Normal 2 4 5 7 21 2" xfId="42680" xr:uid="{00000000-0005-0000-0000-000021AC0000}"/>
    <cellStyle name="Normal 2 4 5 7 22" xfId="42681" xr:uid="{00000000-0005-0000-0000-000022AC0000}"/>
    <cellStyle name="Normal 2 4 5 7 3" xfId="42682" xr:uid="{00000000-0005-0000-0000-000023AC0000}"/>
    <cellStyle name="Normal 2 4 5 7 3 2" xfId="42683" xr:uid="{00000000-0005-0000-0000-000024AC0000}"/>
    <cellStyle name="Normal 2 4 5 7 4" xfId="42684" xr:uid="{00000000-0005-0000-0000-000025AC0000}"/>
    <cellStyle name="Normal 2 4 5 7 4 2" xfId="42685" xr:uid="{00000000-0005-0000-0000-000026AC0000}"/>
    <cellStyle name="Normal 2 4 5 7 5" xfId="42686" xr:uid="{00000000-0005-0000-0000-000027AC0000}"/>
    <cellStyle name="Normal 2 4 5 7 5 2" xfId="42687" xr:uid="{00000000-0005-0000-0000-000028AC0000}"/>
    <cellStyle name="Normal 2 4 5 7 6" xfId="42688" xr:uid="{00000000-0005-0000-0000-000029AC0000}"/>
    <cellStyle name="Normal 2 4 5 7 6 2" xfId="42689" xr:uid="{00000000-0005-0000-0000-00002AAC0000}"/>
    <cellStyle name="Normal 2 4 5 7 7" xfId="42690" xr:uid="{00000000-0005-0000-0000-00002BAC0000}"/>
    <cellStyle name="Normal 2 4 5 7 7 2" xfId="42691" xr:uid="{00000000-0005-0000-0000-00002CAC0000}"/>
    <cellStyle name="Normal 2 4 5 7 8" xfId="42692" xr:uid="{00000000-0005-0000-0000-00002DAC0000}"/>
    <cellStyle name="Normal 2 4 5 7 8 2" xfId="42693" xr:uid="{00000000-0005-0000-0000-00002EAC0000}"/>
    <cellStyle name="Normal 2 4 5 7 9" xfId="42694" xr:uid="{00000000-0005-0000-0000-00002FAC0000}"/>
    <cellStyle name="Normal 2 4 5 7 9 2" xfId="42695" xr:uid="{00000000-0005-0000-0000-000030AC0000}"/>
    <cellStyle name="Normal 2 4 5 8" xfId="42696" xr:uid="{00000000-0005-0000-0000-000031AC0000}"/>
    <cellStyle name="Normal 2 4 5 8 2" xfId="42697" xr:uid="{00000000-0005-0000-0000-000032AC0000}"/>
    <cellStyle name="Normal 2 4 5 9" xfId="42698" xr:uid="{00000000-0005-0000-0000-000033AC0000}"/>
    <cellStyle name="Normal 2 4 5 9 2" xfId="42699" xr:uid="{00000000-0005-0000-0000-000034AC0000}"/>
    <cellStyle name="Normal 2 4 6" xfId="42700" xr:uid="{00000000-0005-0000-0000-000035AC0000}"/>
    <cellStyle name="Normal 2 4 6 10" xfId="42701" xr:uid="{00000000-0005-0000-0000-000036AC0000}"/>
    <cellStyle name="Normal 2 4 6 10 2" xfId="42702" xr:uid="{00000000-0005-0000-0000-000037AC0000}"/>
    <cellStyle name="Normal 2 4 6 11" xfId="42703" xr:uid="{00000000-0005-0000-0000-000038AC0000}"/>
    <cellStyle name="Normal 2 4 6 11 2" xfId="42704" xr:uid="{00000000-0005-0000-0000-000039AC0000}"/>
    <cellStyle name="Normal 2 4 6 12" xfId="42705" xr:uid="{00000000-0005-0000-0000-00003AAC0000}"/>
    <cellStyle name="Normal 2 4 6 12 2" xfId="42706" xr:uid="{00000000-0005-0000-0000-00003BAC0000}"/>
    <cellStyle name="Normal 2 4 6 13" xfId="42707" xr:uid="{00000000-0005-0000-0000-00003CAC0000}"/>
    <cellStyle name="Normal 2 4 6 13 2" xfId="42708" xr:uid="{00000000-0005-0000-0000-00003DAC0000}"/>
    <cellStyle name="Normal 2 4 6 14" xfId="42709" xr:uid="{00000000-0005-0000-0000-00003EAC0000}"/>
    <cellStyle name="Normal 2 4 6 14 2" xfId="42710" xr:uid="{00000000-0005-0000-0000-00003FAC0000}"/>
    <cellStyle name="Normal 2 4 6 15" xfId="42711" xr:uid="{00000000-0005-0000-0000-000040AC0000}"/>
    <cellStyle name="Normal 2 4 6 15 2" xfId="42712" xr:uid="{00000000-0005-0000-0000-000041AC0000}"/>
    <cellStyle name="Normal 2 4 6 16" xfId="42713" xr:uid="{00000000-0005-0000-0000-000042AC0000}"/>
    <cellStyle name="Normal 2 4 6 16 2" xfId="42714" xr:uid="{00000000-0005-0000-0000-000043AC0000}"/>
    <cellStyle name="Normal 2 4 6 17" xfId="42715" xr:uid="{00000000-0005-0000-0000-000044AC0000}"/>
    <cellStyle name="Normal 2 4 6 17 2" xfId="42716" xr:uid="{00000000-0005-0000-0000-000045AC0000}"/>
    <cellStyle name="Normal 2 4 6 18" xfId="42717" xr:uid="{00000000-0005-0000-0000-000046AC0000}"/>
    <cellStyle name="Normal 2 4 6 18 2" xfId="42718" xr:uid="{00000000-0005-0000-0000-000047AC0000}"/>
    <cellStyle name="Normal 2 4 6 19" xfId="42719" xr:uid="{00000000-0005-0000-0000-000048AC0000}"/>
    <cellStyle name="Normal 2 4 6 19 2" xfId="42720" xr:uid="{00000000-0005-0000-0000-000049AC0000}"/>
    <cellStyle name="Normal 2 4 6 2" xfId="42721" xr:uid="{00000000-0005-0000-0000-00004AAC0000}"/>
    <cellStyle name="Normal 2 4 6 2 10" xfId="42722" xr:uid="{00000000-0005-0000-0000-00004BAC0000}"/>
    <cellStyle name="Normal 2 4 6 2 10 2" xfId="42723" xr:uid="{00000000-0005-0000-0000-00004CAC0000}"/>
    <cellStyle name="Normal 2 4 6 2 11" xfId="42724" xr:uid="{00000000-0005-0000-0000-00004DAC0000}"/>
    <cellStyle name="Normal 2 4 6 2 11 2" xfId="42725" xr:uid="{00000000-0005-0000-0000-00004EAC0000}"/>
    <cellStyle name="Normal 2 4 6 2 12" xfId="42726" xr:uid="{00000000-0005-0000-0000-00004FAC0000}"/>
    <cellStyle name="Normal 2 4 6 2 12 2" xfId="42727" xr:uid="{00000000-0005-0000-0000-000050AC0000}"/>
    <cellStyle name="Normal 2 4 6 2 13" xfId="42728" xr:uid="{00000000-0005-0000-0000-000051AC0000}"/>
    <cellStyle name="Normal 2 4 6 2 13 2" xfId="42729" xr:uid="{00000000-0005-0000-0000-000052AC0000}"/>
    <cellStyle name="Normal 2 4 6 2 14" xfId="42730" xr:uid="{00000000-0005-0000-0000-000053AC0000}"/>
    <cellStyle name="Normal 2 4 6 2 14 2" xfId="42731" xr:uid="{00000000-0005-0000-0000-000054AC0000}"/>
    <cellStyle name="Normal 2 4 6 2 15" xfId="42732" xr:uid="{00000000-0005-0000-0000-000055AC0000}"/>
    <cellStyle name="Normal 2 4 6 2 15 2" xfId="42733" xr:uid="{00000000-0005-0000-0000-000056AC0000}"/>
    <cellStyle name="Normal 2 4 6 2 16" xfId="42734" xr:uid="{00000000-0005-0000-0000-000057AC0000}"/>
    <cellStyle name="Normal 2 4 6 2 16 2" xfId="42735" xr:uid="{00000000-0005-0000-0000-000058AC0000}"/>
    <cellStyle name="Normal 2 4 6 2 17" xfId="42736" xr:uid="{00000000-0005-0000-0000-000059AC0000}"/>
    <cellStyle name="Normal 2 4 6 2 17 2" xfId="42737" xr:uid="{00000000-0005-0000-0000-00005AAC0000}"/>
    <cellStyle name="Normal 2 4 6 2 18" xfId="42738" xr:uid="{00000000-0005-0000-0000-00005BAC0000}"/>
    <cellStyle name="Normal 2 4 6 2 18 2" xfId="42739" xr:uid="{00000000-0005-0000-0000-00005CAC0000}"/>
    <cellStyle name="Normal 2 4 6 2 19" xfId="42740" xr:uid="{00000000-0005-0000-0000-00005DAC0000}"/>
    <cellStyle name="Normal 2 4 6 2 19 2" xfId="42741" xr:uid="{00000000-0005-0000-0000-00005EAC0000}"/>
    <cellStyle name="Normal 2 4 6 2 2" xfId="42742" xr:uid="{00000000-0005-0000-0000-00005FAC0000}"/>
    <cellStyle name="Normal 2 4 6 2 2 10" xfId="42743" xr:uid="{00000000-0005-0000-0000-000060AC0000}"/>
    <cellStyle name="Normal 2 4 6 2 2 10 2" xfId="42744" xr:uid="{00000000-0005-0000-0000-000061AC0000}"/>
    <cellStyle name="Normal 2 4 6 2 2 11" xfId="42745" xr:uid="{00000000-0005-0000-0000-000062AC0000}"/>
    <cellStyle name="Normal 2 4 6 2 2 11 2" xfId="42746" xr:uid="{00000000-0005-0000-0000-000063AC0000}"/>
    <cellStyle name="Normal 2 4 6 2 2 12" xfId="42747" xr:uid="{00000000-0005-0000-0000-000064AC0000}"/>
    <cellStyle name="Normal 2 4 6 2 2 12 2" xfId="42748" xr:uid="{00000000-0005-0000-0000-000065AC0000}"/>
    <cellStyle name="Normal 2 4 6 2 2 13" xfId="42749" xr:uid="{00000000-0005-0000-0000-000066AC0000}"/>
    <cellStyle name="Normal 2 4 6 2 2 13 2" xfId="42750" xr:uid="{00000000-0005-0000-0000-000067AC0000}"/>
    <cellStyle name="Normal 2 4 6 2 2 14" xfId="42751" xr:uid="{00000000-0005-0000-0000-000068AC0000}"/>
    <cellStyle name="Normal 2 4 6 2 2 14 2" xfId="42752" xr:uid="{00000000-0005-0000-0000-000069AC0000}"/>
    <cellStyle name="Normal 2 4 6 2 2 15" xfId="42753" xr:uid="{00000000-0005-0000-0000-00006AAC0000}"/>
    <cellStyle name="Normal 2 4 6 2 2 15 2" xfId="42754" xr:uid="{00000000-0005-0000-0000-00006BAC0000}"/>
    <cellStyle name="Normal 2 4 6 2 2 16" xfId="42755" xr:uid="{00000000-0005-0000-0000-00006CAC0000}"/>
    <cellStyle name="Normal 2 4 6 2 2 16 2" xfId="42756" xr:uid="{00000000-0005-0000-0000-00006DAC0000}"/>
    <cellStyle name="Normal 2 4 6 2 2 17" xfId="42757" xr:uid="{00000000-0005-0000-0000-00006EAC0000}"/>
    <cellStyle name="Normal 2 4 6 2 2 17 2" xfId="42758" xr:uid="{00000000-0005-0000-0000-00006FAC0000}"/>
    <cellStyle name="Normal 2 4 6 2 2 18" xfId="42759" xr:uid="{00000000-0005-0000-0000-000070AC0000}"/>
    <cellStyle name="Normal 2 4 6 2 2 18 2" xfId="42760" xr:uid="{00000000-0005-0000-0000-000071AC0000}"/>
    <cellStyle name="Normal 2 4 6 2 2 19" xfId="42761" xr:uid="{00000000-0005-0000-0000-000072AC0000}"/>
    <cellStyle name="Normal 2 4 6 2 2 19 2" xfId="42762" xr:uid="{00000000-0005-0000-0000-000073AC0000}"/>
    <cellStyle name="Normal 2 4 6 2 2 2" xfId="42763" xr:uid="{00000000-0005-0000-0000-000074AC0000}"/>
    <cellStyle name="Normal 2 4 6 2 2 2 10" xfId="42764" xr:uid="{00000000-0005-0000-0000-000075AC0000}"/>
    <cellStyle name="Normal 2 4 6 2 2 2 10 2" xfId="42765" xr:uid="{00000000-0005-0000-0000-000076AC0000}"/>
    <cellStyle name="Normal 2 4 6 2 2 2 11" xfId="42766" xr:uid="{00000000-0005-0000-0000-000077AC0000}"/>
    <cellStyle name="Normal 2 4 6 2 2 2 11 2" xfId="42767" xr:uid="{00000000-0005-0000-0000-000078AC0000}"/>
    <cellStyle name="Normal 2 4 6 2 2 2 12" xfId="42768" xr:uid="{00000000-0005-0000-0000-000079AC0000}"/>
    <cellStyle name="Normal 2 4 6 2 2 2 12 2" xfId="42769" xr:uid="{00000000-0005-0000-0000-00007AAC0000}"/>
    <cellStyle name="Normal 2 4 6 2 2 2 13" xfId="42770" xr:uid="{00000000-0005-0000-0000-00007BAC0000}"/>
    <cellStyle name="Normal 2 4 6 2 2 2 13 2" xfId="42771" xr:uid="{00000000-0005-0000-0000-00007CAC0000}"/>
    <cellStyle name="Normal 2 4 6 2 2 2 14" xfId="42772" xr:uid="{00000000-0005-0000-0000-00007DAC0000}"/>
    <cellStyle name="Normal 2 4 6 2 2 2 14 2" xfId="42773" xr:uid="{00000000-0005-0000-0000-00007EAC0000}"/>
    <cellStyle name="Normal 2 4 6 2 2 2 15" xfId="42774" xr:uid="{00000000-0005-0000-0000-00007FAC0000}"/>
    <cellStyle name="Normal 2 4 6 2 2 2 15 2" xfId="42775" xr:uid="{00000000-0005-0000-0000-000080AC0000}"/>
    <cellStyle name="Normal 2 4 6 2 2 2 16" xfId="42776" xr:uid="{00000000-0005-0000-0000-000081AC0000}"/>
    <cellStyle name="Normal 2 4 6 2 2 2 16 2" xfId="42777" xr:uid="{00000000-0005-0000-0000-000082AC0000}"/>
    <cellStyle name="Normal 2 4 6 2 2 2 17" xfId="42778" xr:uid="{00000000-0005-0000-0000-000083AC0000}"/>
    <cellStyle name="Normal 2 4 6 2 2 2 17 2" xfId="42779" xr:uid="{00000000-0005-0000-0000-000084AC0000}"/>
    <cellStyle name="Normal 2 4 6 2 2 2 18" xfId="42780" xr:uid="{00000000-0005-0000-0000-000085AC0000}"/>
    <cellStyle name="Normal 2 4 6 2 2 2 18 2" xfId="42781" xr:uid="{00000000-0005-0000-0000-000086AC0000}"/>
    <cellStyle name="Normal 2 4 6 2 2 2 19" xfId="42782" xr:uid="{00000000-0005-0000-0000-000087AC0000}"/>
    <cellStyle name="Normal 2 4 6 2 2 2 19 2" xfId="42783" xr:uid="{00000000-0005-0000-0000-000088AC0000}"/>
    <cellStyle name="Normal 2 4 6 2 2 2 2" xfId="42784" xr:uid="{00000000-0005-0000-0000-000089AC0000}"/>
    <cellStyle name="Normal 2 4 6 2 2 2 2 2" xfId="42785" xr:uid="{00000000-0005-0000-0000-00008AAC0000}"/>
    <cellStyle name="Normal 2 4 6 2 2 2 20" xfId="42786" xr:uid="{00000000-0005-0000-0000-00008BAC0000}"/>
    <cellStyle name="Normal 2 4 6 2 2 2 20 2" xfId="42787" xr:uid="{00000000-0005-0000-0000-00008CAC0000}"/>
    <cellStyle name="Normal 2 4 6 2 2 2 21" xfId="42788" xr:uid="{00000000-0005-0000-0000-00008DAC0000}"/>
    <cellStyle name="Normal 2 4 6 2 2 2 21 2" xfId="42789" xr:uid="{00000000-0005-0000-0000-00008EAC0000}"/>
    <cellStyle name="Normal 2 4 6 2 2 2 22" xfId="42790" xr:uid="{00000000-0005-0000-0000-00008FAC0000}"/>
    <cellStyle name="Normal 2 4 6 2 2 2 3" xfId="42791" xr:uid="{00000000-0005-0000-0000-000090AC0000}"/>
    <cellStyle name="Normal 2 4 6 2 2 2 3 2" xfId="42792" xr:uid="{00000000-0005-0000-0000-000091AC0000}"/>
    <cellStyle name="Normal 2 4 6 2 2 2 4" xfId="42793" xr:uid="{00000000-0005-0000-0000-000092AC0000}"/>
    <cellStyle name="Normal 2 4 6 2 2 2 4 2" xfId="42794" xr:uid="{00000000-0005-0000-0000-000093AC0000}"/>
    <cellStyle name="Normal 2 4 6 2 2 2 5" xfId="42795" xr:uid="{00000000-0005-0000-0000-000094AC0000}"/>
    <cellStyle name="Normal 2 4 6 2 2 2 5 2" xfId="42796" xr:uid="{00000000-0005-0000-0000-000095AC0000}"/>
    <cellStyle name="Normal 2 4 6 2 2 2 6" xfId="42797" xr:uid="{00000000-0005-0000-0000-000096AC0000}"/>
    <cellStyle name="Normal 2 4 6 2 2 2 6 2" xfId="42798" xr:uid="{00000000-0005-0000-0000-000097AC0000}"/>
    <cellStyle name="Normal 2 4 6 2 2 2 7" xfId="42799" xr:uid="{00000000-0005-0000-0000-000098AC0000}"/>
    <cellStyle name="Normal 2 4 6 2 2 2 7 2" xfId="42800" xr:uid="{00000000-0005-0000-0000-000099AC0000}"/>
    <cellStyle name="Normal 2 4 6 2 2 2 8" xfId="42801" xr:uid="{00000000-0005-0000-0000-00009AAC0000}"/>
    <cellStyle name="Normal 2 4 6 2 2 2 8 2" xfId="42802" xr:uid="{00000000-0005-0000-0000-00009BAC0000}"/>
    <cellStyle name="Normal 2 4 6 2 2 2 9" xfId="42803" xr:uid="{00000000-0005-0000-0000-00009CAC0000}"/>
    <cellStyle name="Normal 2 4 6 2 2 2 9 2" xfId="42804" xr:uid="{00000000-0005-0000-0000-00009DAC0000}"/>
    <cellStyle name="Normal 2 4 6 2 2 20" xfId="42805" xr:uid="{00000000-0005-0000-0000-00009EAC0000}"/>
    <cellStyle name="Normal 2 4 6 2 2 20 2" xfId="42806" xr:uid="{00000000-0005-0000-0000-00009FAC0000}"/>
    <cellStyle name="Normal 2 4 6 2 2 21" xfId="42807" xr:uid="{00000000-0005-0000-0000-0000A0AC0000}"/>
    <cellStyle name="Normal 2 4 6 2 2 21 2" xfId="42808" xr:uid="{00000000-0005-0000-0000-0000A1AC0000}"/>
    <cellStyle name="Normal 2 4 6 2 2 22" xfId="42809" xr:uid="{00000000-0005-0000-0000-0000A2AC0000}"/>
    <cellStyle name="Normal 2 4 6 2 2 22 2" xfId="42810" xr:uid="{00000000-0005-0000-0000-0000A3AC0000}"/>
    <cellStyle name="Normal 2 4 6 2 2 23" xfId="42811" xr:uid="{00000000-0005-0000-0000-0000A4AC0000}"/>
    <cellStyle name="Normal 2 4 6 2 2 23 2" xfId="42812" xr:uid="{00000000-0005-0000-0000-0000A5AC0000}"/>
    <cellStyle name="Normal 2 4 6 2 2 24" xfId="42813" xr:uid="{00000000-0005-0000-0000-0000A6AC0000}"/>
    <cellStyle name="Normal 2 4 6 2 2 3" xfId="42814" xr:uid="{00000000-0005-0000-0000-0000A7AC0000}"/>
    <cellStyle name="Normal 2 4 6 2 2 3 10" xfId="42815" xr:uid="{00000000-0005-0000-0000-0000A8AC0000}"/>
    <cellStyle name="Normal 2 4 6 2 2 3 10 2" xfId="42816" xr:uid="{00000000-0005-0000-0000-0000A9AC0000}"/>
    <cellStyle name="Normal 2 4 6 2 2 3 11" xfId="42817" xr:uid="{00000000-0005-0000-0000-0000AAAC0000}"/>
    <cellStyle name="Normal 2 4 6 2 2 3 11 2" xfId="42818" xr:uid="{00000000-0005-0000-0000-0000ABAC0000}"/>
    <cellStyle name="Normal 2 4 6 2 2 3 12" xfId="42819" xr:uid="{00000000-0005-0000-0000-0000ACAC0000}"/>
    <cellStyle name="Normal 2 4 6 2 2 3 12 2" xfId="42820" xr:uid="{00000000-0005-0000-0000-0000ADAC0000}"/>
    <cellStyle name="Normal 2 4 6 2 2 3 13" xfId="42821" xr:uid="{00000000-0005-0000-0000-0000AEAC0000}"/>
    <cellStyle name="Normal 2 4 6 2 2 3 13 2" xfId="42822" xr:uid="{00000000-0005-0000-0000-0000AFAC0000}"/>
    <cellStyle name="Normal 2 4 6 2 2 3 14" xfId="42823" xr:uid="{00000000-0005-0000-0000-0000B0AC0000}"/>
    <cellStyle name="Normal 2 4 6 2 2 3 14 2" xfId="42824" xr:uid="{00000000-0005-0000-0000-0000B1AC0000}"/>
    <cellStyle name="Normal 2 4 6 2 2 3 15" xfId="42825" xr:uid="{00000000-0005-0000-0000-0000B2AC0000}"/>
    <cellStyle name="Normal 2 4 6 2 2 3 15 2" xfId="42826" xr:uid="{00000000-0005-0000-0000-0000B3AC0000}"/>
    <cellStyle name="Normal 2 4 6 2 2 3 16" xfId="42827" xr:uid="{00000000-0005-0000-0000-0000B4AC0000}"/>
    <cellStyle name="Normal 2 4 6 2 2 3 16 2" xfId="42828" xr:uid="{00000000-0005-0000-0000-0000B5AC0000}"/>
    <cellStyle name="Normal 2 4 6 2 2 3 17" xfId="42829" xr:uid="{00000000-0005-0000-0000-0000B6AC0000}"/>
    <cellStyle name="Normal 2 4 6 2 2 3 17 2" xfId="42830" xr:uid="{00000000-0005-0000-0000-0000B7AC0000}"/>
    <cellStyle name="Normal 2 4 6 2 2 3 18" xfId="42831" xr:uid="{00000000-0005-0000-0000-0000B8AC0000}"/>
    <cellStyle name="Normal 2 4 6 2 2 3 18 2" xfId="42832" xr:uid="{00000000-0005-0000-0000-0000B9AC0000}"/>
    <cellStyle name="Normal 2 4 6 2 2 3 19" xfId="42833" xr:uid="{00000000-0005-0000-0000-0000BAAC0000}"/>
    <cellStyle name="Normal 2 4 6 2 2 3 19 2" xfId="42834" xr:uid="{00000000-0005-0000-0000-0000BBAC0000}"/>
    <cellStyle name="Normal 2 4 6 2 2 3 2" xfId="42835" xr:uid="{00000000-0005-0000-0000-0000BCAC0000}"/>
    <cellStyle name="Normal 2 4 6 2 2 3 2 2" xfId="42836" xr:uid="{00000000-0005-0000-0000-0000BDAC0000}"/>
    <cellStyle name="Normal 2 4 6 2 2 3 20" xfId="42837" xr:uid="{00000000-0005-0000-0000-0000BEAC0000}"/>
    <cellStyle name="Normal 2 4 6 2 2 3 20 2" xfId="42838" xr:uid="{00000000-0005-0000-0000-0000BFAC0000}"/>
    <cellStyle name="Normal 2 4 6 2 2 3 21" xfId="42839" xr:uid="{00000000-0005-0000-0000-0000C0AC0000}"/>
    <cellStyle name="Normal 2 4 6 2 2 3 21 2" xfId="42840" xr:uid="{00000000-0005-0000-0000-0000C1AC0000}"/>
    <cellStyle name="Normal 2 4 6 2 2 3 22" xfId="42841" xr:uid="{00000000-0005-0000-0000-0000C2AC0000}"/>
    <cellStyle name="Normal 2 4 6 2 2 3 3" xfId="42842" xr:uid="{00000000-0005-0000-0000-0000C3AC0000}"/>
    <cellStyle name="Normal 2 4 6 2 2 3 3 2" xfId="42843" xr:uid="{00000000-0005-0000-0000-0000C4AC0000}"/>
    <cellStyle name="Normal 2 4 6 2 2 3 4" xfId="42844" xr:uid="{00000000-0005-0000-0000-0000C5AC0000}"/>
    <cellStyle name="Normal 2 4 6 2 2 3 4 2" xfId="42845" xr:uid="{00000000-0005-0000-0000-0000C6AC0000}"/>
    <cellStyle name="Normal 2 4 6 2 2 3 5" xfId="42846" xr:uid="{00000000-0005-0000-0000-0000C7AC0000}"/>
    <cellStyle name="Normal 2 4 6 2 2 3 5 2" xfId="42847" xr:uid="{00000000-0005-0000-0000-0000C8AC0000}"/>
    <cellStyle name="Normal 2 4 6 2 2 3 6" xfId="42848" xr:uid="{00000000-0005-0000-0000-0000C9AC0000}"/>
    <cellStyle name="Normal 2 4 6 2 2 3 6 2" xfId="42849" xr:uid="{00000000-0005-0000-0000-0000CAAC0000}"/>
    <cellStyle name="Normal 2 4 6 2 2 3 7" xfId="42850" xr:uid="{00000000-0005-0000-0000-0000CBAC0000}"/>
    <cellStyle name="Normal 2 4 6 2 2 3 7 2" xfId="42851" xr:uid="{00000000-0005-0000-0000-0000CCAC0000}"/>
    <cellStyle name="Normal 2 4 6 2 2 3 8" xfId="42852" xr:uid="{00000000-0005-0000-0000-0000CDAC0000}"/>
    <cellStyle name="Normal 2 4 6 2 2 3 8 2" xfId="42853" xr:uid="{00000000-0005-0000-0000-0000CEAC0000}"/>
    <cellStyle name="Normal 2 4 6 2 2 3 9" xfId="42854" xr:uid="{00000000-0005-0000-0000-0000CFAC0000}"/>
    <cellStyle name="Normal 2 4 6 2 2 3 9 2" xfId="42855" xr:uid="{00000000-0005-0000-0000-0000D0AC0000}"/>
    <cellStyle name="Normal 2 4 6 2 2 4" xfId="42856" xr:uid="{00000000-0005-0000-0000-0000D1AC0000}"/>
    <cellStyle name="Normal 2 4 6 2 2 4 2" xfId="42857" xr:uid="{00000000-0005-0000-0000-0000D2AC0000}"/>
    <cellStyle name="Normal 2 4 6 2 2 5" xfId="42858" xr:uid="{00000000-0005-0000-0000-0000D3AC0000}"/>
    <cellStyle name="Normal 2 4 6 2 2 5 2" xfId="42859" xr:uid="{00000000-0005-0000-0000-0000D4AC0000}"/>
    <cellStyle name="Normal 2 4 6 2 2 6" xfId="42860" xr:uid="{00000000-0005-0000-0000-0000D5AC0000}"/>
    <cellStyle name="Normal 2 4 6 2 2 6 2" xfId="42861" xr:uid="{00000000-0005-0000-0000-0000D6AC0000}"/>
    <cellStyle name="Normal 2 4 6 2 2 7" xfId="42862" xr:uid="{00000000-0005-0000-0000-0000D7AC0000}"/>
    <cellStyle name="Normal 2 4 6 2 2 7 2" xfId="42863" xr:uid="{00000000-0005-0000-0000-0000D8AC0000}"/>
    <cellStyle name="Normal 2 4 6 2 2 8" xfId="42864" xr:uid="{00000000-0005-0000-0000-0000D9AC0000}"/>
    <cellStyle name="Normal 2 4 6 2 2 8 2" xfId="42865" xr:uid="{00000000-0005-0000-0000-0000DAAC0000}"/>
    <cellStyle name="Normal 2 4 6 2 2 9" xfId="42866" xr:uid="{00000000-0005-0000-0000-0000DBAC0000}"/>
    <cellStyle name="Normal 2 4 6 2 2 9 2" xfId="42867" xr:uid="{00000000-0005-0000-0000-0000DCAC0000}"/>
    <cellStyle name="Normal 2 4 6 2 20" xfId="42868" xr:uid="{00000000-0005-0000-0000-0000DDAC0000}"/>
    <cellStyle name="Normal 2 4 6 2 20 2" xfId="42869" xr:uid="{00000000-0005-0000-0000-0000DEAC0000}"/>
    <cellStyle name="Normal 2 4 6 2 21" xfId="42870" xr:uid="{00000000-0005-0000-0000-0000DFAC0000}"/>
    <cellStyle name="Normal 2 4 6 2 21 2" xfId="42871" xr:uid="{00000000-0005-0000-0000-0000E0AC0000}"/>
    <cellStyle name="Normal 2 4 6 2 22" xfId="42872" xr:uid="{00000000-0005-0000-0000-0000E1AC0000}"/>
    <cellStyle name="Normal 2 4 6 2 22 2" xfId="42873" xr:uid="{00000000-0005-0000-0000-0000E2AC0000}"/>
    <cellStyle name="Normal 2 4 6 2 23" xfId="42874" xr:uid="{00000000-0005-0000-0000-0000E3AC0000}"/>
    <cellStyle name="Normal 2 4 6 2 23 2" xfId="42875" xr:uid="{00000000-0005-0000-0000-0000E4AC0000}"/>
    <cellStyle name="Normal 2 4 6 2 24" xfId="42876" xr:uid="{00000000-0005-0000-0000-0000E5AC0000}"/>
    <cellStyle name="Normal 2 4 6 2 24 2" xfId="42877" xr:uid="{00000000-0005-0000-0000-0000E6AC0000}"/>
    <cellStyle name="Normal 2 4 6 2 25" xfId="42878" xr:uid="{00000000-0005-0000-0000-0000E7AC0000}"/>
    <cellStyle name="Normal 2 4 6 2 25 2" xfId="42879" xr:uid="{00000000-0005-0000-0000-0000E8AC0000}"/>
    <cellStyle name="Normal 2 4 6 2 26" xfId="42880" xr:uid="{00000000-0005-0000-0000-0000E9AC0000}"/>
    <cellStyle name="Normal 2 4 6 2 26 2" xfId="42881" xr:uid="{00000000-0005-0000-0000-0000EAAC0000}"/>
    <cellStyle name="Normal 2 4 6 2 27" xfId="42882" xr:uid="{00000000-0005-0000-0000-0000EBAC0000}"/>
    <cellStyle name="Normal 2 4 6 2 3" xfId="42883" xr:uid="{00000000-0005-0000-0000-0000ECAC0000}"/>
    <cellStyle name="Normal 2 4 6 2 3 10" xfId="42884" xr:uid="{00000000-0005-0000-0000-0000EDAC0000}"/>
    <cellStyle name="Normal 2 4 6 2 3 10 2" xfId="42885" xr:uid="{00000000-0005-0000-0000-0000EEAC0000}"/>
    <cellStyle name="Normal 2 4 6 2 3 11" xfId="42886" xr:uid="{00000000-0005-0000-0000-0000EFAC0000}"/>
    <cellStyle name="Normal 2 4 6 2 3 11 2" xfId="42887" xr:uid="{00000000-0005-0000-0000-0000F0AC0000}"/>
    <cellStyle name="Normal 2 4 6 2 3 12" xfId="42888" xr:uid="{00000000-0005-0000-0000-0000F1AC0000}"/>
    <cellStyle name="Normal 2 4 6 2 3 12 2" xfId="42889" xr:uid="{00000000-0005-0000-0000-0000F2AC0000}"/>
    <cellStyle name="Normal 2 4 6 2 3 13" xfId="42890" xr:uid="{00000000-0005-0000-0000-0000F3AC0000}"/>
    <cellStyle name="Normal 2 4 6 2 3 13 2" xfId="42891" xr:uid="{00000000-0005-0000-0000-0000F4AC0000}"/>
    <cellStyle name="Normal 2 4 6 2 3 14" xfId="42892" xr:uid="{00000000-0005-0000-0000-0000F5AC0000}"/>
    <cellStyle name="Normal 2 4 6 2 3 14 2" xfId="42893" xr:uid="{00000000-0005-0000-0000-0000F6AC0000}"/>
    <cellStyle name="Normal 2 4 6 2 3 15" xfId="42894" xr:uid="{00000000-0005-0000-0000-0000F7AC0000}"/>
    <cellStyle name="Normal 2 4 6 2 3 15 2" xfId="42895" xr:uid="{00000000-0005-0000-0000-0000F8AC0000}"/>
    <cellStyle name="Normal 2 4 6 2 3 16" xfId="42896" xr:uid="{00000000-0005-0000-0000-0000F9AC0000}"/>
    <cellStyle name="Normal 2 4 6 2 3 16 2" xfId="42897" xr:uid="{00000000-0005-0000-0000-0000FAAC0000}"/>
    <cellStyle name="Normal 2 4 6 2 3 17" xfId="42898" xr:uid="{00000000-0005-0000-0000-0000FBAC0000}"/>
    <cellStyle name="Normal 2 4 6 2 3 17 2" xfId="42899" xr:uid="{00000000-0005-0000-0000-0000FCAC0000}"/>
    <cellStyle name="Normal 2 4 6 2 3 18" xfId="42900" xr:uid="{00000000-0005-0000-0000-0000FDAC0000}"/>
    <cellStyle name="Normal 2 4 6 2 3 18 2" xfId="42901" xr:uid="{00000000-0005-0000-0000-0000FEAC0000}"/>
    <cellStyle name="Normal 2 4 6 2 3 19" xfId="42902" xr:uid="{00000000-0005-0000-0000-0000FFAC0000}"/>
    <cellStyle name="Normal 2 4 6 2 3 19 2" xfId="42903" xr:uid="{00000000-0005-0000-0000-000000AD0000}"/>
    <cellStyle name="Normal 2 4 6 2 3 2" xfId="42904" xr:uid="{00000000-0005-0000-0000-000001AD0000}"/>
    <cellStyle name="Normal 2 4 6 2 3 2 10" xfId="42905" xr:uid="{00000000-0005-0000-0000-000002AD0000}"/>
    <cellStyle name="Normal 2 4 6 2 3 2 10 2" xfId="42906" xr:uid="{00000000-0005-0000-0000-000003AD0000}"/>
    <cellStyle name="Normal 2 4 6 2 3 2 11" xfId="42907" xr:uid="{00000000-0005-0000-0000-000004AD0000}"/>
    <cellStyle name="Normal 2 4 6 2 3 2 11 2" xfId="42908" xr:uid="{00000000-0005-0000-0000-000005AD0000}"/>
    <cellStyle name="Normal 2 4 6 2 3 2 12" xfId="42909" xr:uid="{00000000-0005-0000-0000-000006AD0000}"/>
    <cellStyle name="Normal 2 4 6 2 3 2 12 2" xfId="42910" xr:uid="{00000000-0005-0000-0000-000007AD0000}"/>
    <cellStyle name="Normal 2 4 6 2 3 2 13" xfId="42911" xr:uid="{00000000-0005-0000-0000-000008AD0000}"/>
    <cellStyle name="Normal 2 4 6 2 3 2 13 2" xfId="42912" xr:uid="{00000000-0005-0000-0000-000009AD0000}"/>
    <cellStyle name="Normal 2 4 6 2 3 2 14" xfId="42913" xr:uid="{00000000-0005-0000-0000-00000AAD0000}"/>
    <cellStyle name="Normal 2 4 6 2 3 2 14 2" xfId="42914" xr:uid="{00000000-0005-0000-0000-00000BAD0000}"/>
    <cellStyle name="Normal 2 4 6 2 3 2 15" xfId="42915" xr:uid="{00000000-0005-0000-0000-00000CAD0000}"/>
    <cellStyle name="Normal 2 4 6 2 3 2 15 2" xfId="42916" xr:uid="{00000000-0005-0000-0000-00000DAD0000}"/>
    <cellStyle name="Normal 2 4 6 2 3 2 16" xfId="42917" xr:uid="{00000000-0005-0000-0000-00000EAD0000}"/>
    <cellStyle name="Normal 2 4 6 2 3 2 16 2" xfId="42918" xr:uid="{00000000-0005-0000-0000-00000FAD0000}"/>
    <cellStyle name="Normal 2 4 6 2 3 2 17" xfId="42919" xr:uid="{00000000-0005-0000-0000-000010AD0000}"/>
    <cellStyle name="Normal 2 4 6 2 3 2 17 2" xfId="42920" xr:uid="{00000000-0005-0000-0000-000011AD0000}"/>
    <cellStyle name="Normal 2 4 6 2 3 2 18" xfId="42921" xr:uid="{00000000-0005-0000-0000-000012AD0000}"/>
    <cellStyle name="Normal 2 4 6 2 3 2 18 2" xfId="42922" xr:uid="{00000000-0005-0000-0000-000013AD0000}"/>
    <cellStyle name="Normal 2 4 6 2 3 2 19" xfId="42923" xr:uid="{00000000-0005-0000-0000-000014AD0000}"/>
    <cellStyle name="Normal 2 4 6 2 3 2 19 2" xfId="42924" xr:uid="{00000000-0005-0000-0000-000015AD0000}"/>
    <cellStyle name="Normal 2 4 6 2 3 2 2" xfId="42925" xr:uid="{00000000-0005-0000-0000-000016AD0000}"/>
    <cellStyle name="Normal 2 4 6 2 3 2 2 2" xfId="42926" xr:uid="{00000000-0005-0000-0000-000017AD0000}"/>
    <cellStyle name="Normal 2 4 6 2 3 2 20" xfId="42927" xr:uid="{00000000-0005-0000-0000-000018AD0000}"/>
    <cellStyle name="Normal 2 4 6 2 3 2 20 2" xfId="42928" xr:uid="{00000000-0005-0000-0000-000019AD0000}"/>
    <cellStyle name="Normal 2 4 6 2 3 2 21" xfId="42929" xr:uid="{00000000-0005-0000-0000-00001AAD0000}"/>
    <cellStyle name="Normal 2 4 6 2 3 2 21 2" xfId="42930" xr:uid="{00000000-0005-0000-0000-00001BAD0000}"/>
    <cellStyle name="Normal 2 4 6 2 3 2 22" xfId="42931" xr:uid="{00000000-0005-0000-0000-00001CAD0000}"/>
    <cellStyle name="Normal 2 4 6 2 3 2 3" xfId="42932" xr:uid="{00000000-0005-0000-0000-00001DAD0000}"/>
    <cellStyle name="Normal 2 4 6 2 3 2 3 2" xfId="42933" xr:uid="{00000000-0005-0000-0000-00001EAD0000}"/>
    <cellStyle name="Normal 2 4 6 2 3 2 4" xfId="42934" xr:uid="{00000000-0005-0000-0000-00001FAD0000}"/>
    <cellStyle name="Normal 2 4 6 2 3 2 4 2" xfId="42935" xr:uid="{00000000-0005-0000-0000-000020AD0000}"/>
    <cellStyle name="Normal 2 4 6 2 3 2 5" xfId="42936" xr:uid="{00000000-0005-0000-0000-000021AD0000}"/>
    <cellStyle name="Normal 2 4 6 2 3 2 5 2" xfId="42937" xr:uid="{00000000-0005-0000-0000-000022AD0000}"/>
    <cellStyle name="Normal 2 4 6 2 3 2 6" xfId="42938" xr:uid="{00000000-0005-0000-0000-000023AD0000}"/>
    <cellStyle name="Normal 2 4 6 2 3 2 6 2" xfId="42939" xr:uid="{00000000-0005-0000-0000-000024AD0000}"/>
    <cellStyle name="Normal 2 4 6 2 3 2 7" xfId="42940" xr:uid="{00000000-0005-0000-0000-000025AD0000}"/>
    <cellStyle name="Normal 2 4 6 2 3 2 7 2" xfId="42941" xr:uid="{00000000-0005-0000-0000-000026AD0000}"/>
    <cellStyle name="Normal 2 4 6 2 3 2 8" xfId="42942" xr:uid="{00000000-0005-0000-0000-000027AD0000}"/>
    <cellStyle name="Normal 2 4 6 2 3 2 8 2" xfId="42943" xr:uid="{00000000-0005-0000-0000-000028AD0000}"/>
    <cellStyle name="Normal 2 4 6 2 3 2 9" xfId="42944" xr:uid="{00000000-0005-0000-0000-000029AD0000}"/>
    <cellStyle name="Normal 2 4 6 2 3 2 9 2" xfId="42945" xr:uid="{00000000-0005-0000-0000-00002AAD0000}"/>
    <cellStyle name="Normal 2 4 6 2 3 20" xfId="42946" xr:uid="{00000000-0005-0000-0000-00002BAD0000}"/>
    <cellStyle name="Normal 2 4 6 2 3 20 2" xfId="42947" xr:uid="{00000000-0005-0000-0000-00002CAD0000}"/>
    <cellStyle name="Normal 2 4 6 2 3 21" xfId="42948" xr:uid="{00000000-0005-0000-0000-00002DAD0000}"/>
    <cellStyle name="Normal 2 4 6 2 3 21 2" xfId="42949" xr:uid="{00000000-0005-0000-0000-00002EAD0000}"/>
    <cellStyle name="Normal 2 4 6 2 3 22" xfId="42950" xr:uid="{00000000-0005-0000-0000-00002FAD0000}"/>
    <cellStyle name="Normal 2 4 6 2 3 22 2" xfId="42951" xr:uid="{00000000-0005-0000-0000-000030AD0000}"/>
    <cellStyle name="Normal 2 4 6 2 3 23" xfId="42952" xr:uid="{00000000-0005-0000-0000-000031AD0000}"/>
    <cellStyle name="Normal 2 4 6 2 3 23 2" xfId="42953" xr:uid="{00000000-0005-0000-0000-000032AD0000}"/>
    <cellStyle name="Normal 2 4 6 2 3 24" xfId="42954" xr:uid="{00000000-0005-0000-0000-000033AD0000}"/>
    <cellStyle name="Normal 2 4 6 2 3 3" xfId="42955" xr:uid="{00000000-0005-0000-0000-000034AD0000}"/>
    <cellStyle name="Normal 2 4 6 2 3 3 10" xfId="42956" xr:uid="{00000000-0005-0000-0000-000035AD0000}"/>
    <cellStyle name="Normal 2 4 6 2 3 3 10 2" xfId="42957" xr:uid="{00000000-0005-0000-0000-000036AD0000}"/>
    <cellStyle name="Normal 2 4 6 2 3 3 11" xfId="42958" xr:uid="{00000000-0005-0000-0000-000037AD0000}"/>
    <cellStyle name="Normal 2 4 6 2 3 3 11 2" xfId="42959" xr:uid="{00000000-0005-0000-0000-000038AD0000}"/>
    <cellStyle name="Normal 2 4 6 2 3 3 12" xfId="42960" xr:uid="{00000000-0005-0000-0000-000039AD0000}"/>
    <cellStyle name="Normal 2 4 6 2 3 3 12 2" xfId="42961" xr:uid="{00000000-0005-0000-0000-00003AAD0000}"/>
    <cellStyle name="Normal 2 4 6 2 3 3 13" xfId="42962" xr:uid="{00000000-0005-0000-0000-00003BAD0000}"/>
    <cellStyle name="Normal 2 4 6 2 3 3 13 2" xfId="42963" xr:uid="{00000000-0005-0000-0000-00003CAD0000}"/>
    <cellStyle name="Normal 2 4 6 2 3 3 14" xfId="42964" xr:uid="{00000000-0005-0000-0000-00003DAD0000}"/>
    <cellStyle name="Normal 2 4 6 2 3 3 14 2" xfId="42965" xr:uid="{00000000-0005-0000-0000-00003EAD0000}"/>
    <cellStyle name="Normal 2 4 6 2 3 3 15" xfId="42966" xr:uid="{00000000-0005-0000-0000-00003FAD0000}"/>
    <cellStyle name="Normal 2 4 6 2 3 3 15 2" xfId="42967" xr:uid="{00000000-0005-0000-0000-000040AD0000}"/>
    <cellStyle name="Normal 2 4 6 2 3 3 16" xfId="42968" xr:uid="{00000000-0005-0000-0000-000041AD0000}"/>
    <cellStyle name="Normal 2 4 6 2 3 3 16 2" xfId="42969" xr:uid="{00000000-0005-0000-0000-000042AD0000}"/>
    <cellStyle name="Normal 2 4 6 2 3 3 17" xfId="42970" xr:uid="{00000000-0005-0000-0000-000043AD0000}"/>
    <cellStyle name="Normal 2 4 6 2 3 3 17 2" xfId="42971" xr:uid="{00000000-0005-0000-0000-000044AD0000}"/>
    <cellStyle name="Normal 2 4 6 2 3 3 18" xfId="42972" xr:uid="{00000000-0005-0000-0000-000045AD0000}"/>
    <cellStyle name="Normal 2 4 6 2 3 3 18 2" xfId="42973" xr:uid="{00000000-0005-0000-0000-000046AD0000}"/>
    <cellStyle name="Normal 2 4 6 2 3 3 19" xfId="42974" xr:uid="{00000000-0005-0000-0000-000047AD0000}"/>
    <cellStyle name="Normal 2 4 6 2 3 3 19 2" xfId="42975" xr:uid="{00000000-0005-0000-0000-000048AD0000}"/>
    <cellStyle name="Normal 2 4 6 2 3 3 2" xfId="42976" xr:uid="{00000000-0005-0000-0000-000049AD0000}"/>
    <cellStyle name="Normal 2 4 6 2 3 3 2 2" xfId="42977" xr:uid="{00000000-0005-0000-0000-00004AAD0000}"/>
    <cellStyle name="Normal 2 4 6 2 3 3 20" xfId="42978" xr:uid="{00000000-0005-0000-0000-00004BAD0000}"/>
    <cellStyle name="Normal 2 4 6 2 3 3 20 2" xfId="42979" xr:uid="{00000000-0005-0000-0000-00004CAD0000}"/>
    <cellStyle name="Normal 2 4 6 2 3 3 21" xfId="42980" xr:uid="{00000000-0005-0000-0000-00004DAD0000}"/>
    <cellStyle name="Normal 2 4 6 2 3 3 21 2" xfId="42981" xr:uid="{00000000-0005-0000-0000-00004EAD0000}"/>
    <cellStyle name="Normal 2 4 6 2 3 3 22" xfId="42982" xr:uid="{00000000-0005-0000-0000-00004FAD0000}"/>
    <cellStyle name="Normal 2 4 6 2 3 3 3" xfId="42983" xr:uid="{00000000-0005-0000-0000-000050AD0000}"/>
    <cellStyle name="Normal 2 4 6 2 3 3 3 2" xfId="42984" xr:uid="{00000000-0005-0000-0000-000051AD0000}"/>
    <cellStyle name="Normal 2 4 6 2 3 3 4" xfId="42985" xr:uid="{00000000-0005-0000-0000-000052AD0000}"/>
    <cellStyle name="Normal 2 4 6 2 3 3 4 2" xfId="42986" xr:uid="{00000000-0005-0000-0000-000053AD0000}"/>
    <cellStyle name="Normal 2 4 6 2 3 3 5" xfId="42987" xr:uid="{00000000-0005-0000-0000-000054AD0000}"/>
    <cellStyle name="Normal 2 4 6 2 3 3 5 2" xfId="42988" xr:uid="{00000000-0005-0000-0000-000055AD0000}"/>
    <cellStyle name="Normal 2 4 6 2 3 3 6" xfId="42989" xr:uid="{00000000-0005-0000-0000-000056AD0000}"/>
    <cellStyle name="Normal 2 4 6 2 3 3 6 2" xfId="42990" xr:uid="{00000000-0005-0000-0000-000057AD0000}"/>
    <cellStyle name="Normal 2 4 6 2 3 3 7" xfId="42991" xr:uid="{00000000-0005-0000-0000-000058AD0000}"/>
    <cellStyle name="Normal 2 4 6 2 3 3 7 2" xfId="42992" xr:uid="{00000000-0005-0000-0000-000059AD0000}"/>
    <cellStyle name="Normal 2 4 6 2 3 3 8" xfId="42993" xr:uid="{00000000-0005-0000-0000-00005AAD0000}"/>
    <cellStyle name="Normal 2 4 6 2 3 3 8 2" xfId="42994" xr:uid="{00000000-0005-0000-0000-00005BAD0000}"/>
    <cellStyle name="Normal 2 4 6 2 3 3 9" xfId="42995" xr:uid="{00000000-0005-0000-0000-00005CAD0000}"/>
    <cellStyle name="Normal 2 4 6 2 3 3 9 2" xfId="42996" xr:uid="{00000000-0005-0000-0000-00005DAD0000}"/>
    <cellStyle name="Normal 2 4 6 2 3 4" xfId="42997" xr:uid="{00000000-0005-0000-0000-00005EAD0000}"/>
    <cellStyle name="Normal 2 4 6 2 3 4 2" xfId="42998" xr:uid="{00000000-0005-0000-0000-00005FAD0000}"/>
    <cellStyle name="Normal 2 4 6 2 3 5" xfId="42999" xr:uid="{00000000-0005-0000-0000-000060AD0000}"/>
    <cellStyle name="Normal 2 4 6 2 3 5 2" xfId="43000" xr:uid="{00000000-0005-0000-0000-000061AD0000}"/>
    <cellStyle name="Normal 2 4 6 2 3 6" xfId="43001" xr:uid="{00000000-0005-0000-0000-000062AD0000}"/>
    <cellStyle name="Normal 2 4 6 2 3 6 2" xfId="43002" xr:uid="{00000000-0005-0000-0000-000063AD0000}"/>
    <cellStyle name="Normal 2 4 6 2 3 7" xfId="43003" xr:uid="{00000000-0005-0000-0000-000064AD0000}"/>
    <cellStyle name="Normal 2 4 6 2 3 7 2" xfId="43004" xr:uid="{00000000-0005-0000-0000-000065AD0000}"/>
    <cellStyle name="Normal 2 4 6 2 3 8" xfId="43005" xr:uid="{00000000-0005-0000-0000-000066AD0000}"/>
    <cellStyle name="Normal 2 4 6 2 3 8 2" xfId="43006" xr:uid="{00000000-0005-0000-0000-000067AD0000}"/>
    <cellStyle name="Normal 2 4 6 2 3 9" xfId="43007" xr:uid="{00000000-0005-0000-0000-000068AD0000}"/>
    <cellStyle name="Normal 2 4 6 2 3 9 2" xfId="43008" xr:uid="{00000000-0005-0000-0000-000069AD0000}"/>
    <cellStyle name="Normal 2 4 6 2 4" xfId="43009" xr:uid="{00000000-0005-0000-0000-00006AAD0000}"/>
    <cellStyle name="Normal 2 4 6 2 4 10" xfId="43010" xr:uid="{00000000-0005-0000-0000-00006BAD0000}"/>
    <cellStyle name="Normal 2 4 6 2 4 10 2" xfId="43011" xr:uid="{00000000-0005-0000-0000-00006CAD0000}"/>
    <cellStyle name="Normal 2 4 6 2 4 11" xfId="43012" xr:uid="{00000000-0005-0000-0000-00006DAD0000}"/>
    <cellStyle name="Normal 2 4 6 2 4 11 2" xfId="43013" xr:uid="{00000000-0005-0000-0000-00006EAD0000}"/>
    <cellStyle name="Normal 2 4 6 2 4 12" xfId="43014" xr:uid="{00000000-0005-0000-0000-00006FAD0000}"/>
    <cellStyle name="Normal 2 4 6 2 4 12 2" xfId="43015" xr:uid="{00000000-0005-0000-0000-000070AD0000}"/>
    <cellStyle name="Normal 2 4 6 2 4 13" xfId="43016" xr:uid="{00000000-0005-0000-0000-000071AD0000}"/>
    <cellStyle name="Normal 2 4 6 2 4 13 2" xfId="43017" xr:uid="{00000000-0005-0000-0000-000072AD0000}"/>
    <cellStyle name="Normal 2 4 6 2 4 14" xfId="43018" xr:uid="{00000000-0005-0000-0000-000073AD0000}"/>
    <cellStyle name="Normal 2 4 6 2 4 14 2" xfId="43019" xr:uid="{00000000-0005-0000-0000-000074AD0000}"/>
    <cellStyle name="Normal 2 4 6 2 4 15" xfId="43020" xr:uid="{00000000-0005-0000-0000-000075AD0000}"/>
    <cellStyle name="Normal 2 4 6 2 4 15 2" xfId="43021" xr:uid="{00000000-0005-0000-0000-000076AD0000}"/>
    <cellStyle name="Normal 2 4 6 2 4 16" xfId="43022" xr:uid="{00000000-0005-0000-0000-000077AD0000}"/>
    <cellStyle name="Normal 2 4 6 2 4 16 2" xfId="43023" xr:uid="{00000000-0005-0000-0000-000078AD0000}"/>
    <cellStyle name="Normal 2 4 6 2 4 17" xfId="43024" xr:uid="{00000000-0005-0000-0000-000079AD0000}"/>
    <cellStyle name="Normal 2 4 6 2 4 17 2" xfId="43025" xr:uid="{00000000-0005-0000-0000-00007AAD0000}"/>
    <cellStyle name="Normal 2 4 6 2 4 18" xfId="43026" xr:uid="{00000000-0005-0000-0000-00007BAD0000}"/>
    <cellStyle name="Normal 2 4 6 2 4 18 2" xfId="43027" xr:uid="{00000000-0005-0000-0000-00007CAD0000}"/>
    <cellStyle name="Normal 2 4 6 2 4 19" xfId="43028" xr:uid="{00000000-0005-0000-0000-00007DAD0000}"/>
    <cellStyle name="Normal 2 4 6 2 4 19 2" xfId="43029" xr:uid="{00000000-0005-0000-0000-00007EAD0000}"/>
    <cellStyle name="Normal 2 4 6 2 4 2" xfId="43030" xr:uid="{00000000-0005-0000-0000-00007FAD0000}"/>
    <cellStyle name="Normal 2 4 6 2 4 2 10" xfId="43031" xr:uid="{00000000-0005-0000-0000-000080AD0000}"/>
    <cellStyle name="Normal 2 4 6 2 4 2 10 2" xfId="43032" xr:uid="{00000000-0005-0000-0000-000081AD0000}"/>
    <cellStyle name="Normal 2 4 6 2 4 2 11" xfId="43033" xr:uid="{00000000-0005-0000-0000-000082AD0000}"/>
    <cellStyle name="Normal 2 4 6 2 4 2 11 2" xfId="43034" xr:uid="{00000000-0005-0000-0000-000083AD0000}"/>
    <cellStyle name="Normal 2 4 6 2 4 2 12" xfId="43035" xr:uid="{00000000-0005-0000-0000-000084AD0000}"/>
    <cellStyle name="Normal 2 4 6 2 4 2 12 2" xfId="43036" xr:uid="{00000000-0005-0000-0000-000085AD0000}"/>
    <cellStyle name="Normal 2 4 6 2 4 2 13" xfId="43037" xr:uid="{00000000-0005-0000-0000-000086AD0000}"/>
    <cellStyle name="Normal 2 4 6 2 4 2 13 2" xfId="43038" xr:uid="{00000000-0005-0000-0000-000087AD0000}"/>
    <cellStyle name="Normal 2 4 6 2 4 2 14" xfId="43039" xr:uid="{00000000-0005-0000-0000-000088AD0000}"/>
    <cellStyle name="Normal 2 4 6 2 4 2 14 2" xfId="43040" xr:uid="{00000000-0005-0000-0000-000089AD0000}"/>
    <cellStyle name="Normal 2 4 6 2 4 2 15" xfId="43041" xr:uid="{00000000-0005-0000-0000-00008AAD0000}"/>
    <cellStyle name="Normal 2 4 6 2 4 2 15 2" xfId="43042" xr:uid="{00000000-0005-0000-0000-00008BAD0000}"/>
    <cellStyle name="Normal 2 4 6 2 4 2 16" xfId="43043" xr:uid="{00000000-0005-0000-0000-00008CAD0000}"/>
    <cellStyle name="Normal 2 4 6 2 4 2 16 2" xfId="43044" xr:uid="{00000000-0005-0000-0000-00008DAD0000}"/>
    <cellStyle name="Normal 2 4 6 2 4 2 17" xfId="43045" xr:uid="{00000000-0005-0000-0000-00008EAD0000}"/>
    <cellStyle name="Normal 2 4 6 2 4 2 17 2" xfId="43046" xr:uid="{00000000-0005-0000-0000-00008FAD0000}"/>
    <cellStyle name="Normal 2 4 6 2 4 2 18" xfId="43047" xr:uid="{00000000-0005-0000-0000-000090AD0000}"/>
    <cellStyle name="Normal 2 4 6 2 4 2 18 2" xfId="43048" xr:uid="{00000000-0005-0000-0000-000091AD0000}"/>
    <cellStyle name="Normal 2 4 6 2 4 2 19" xfId="43049" xr:uid="{00000000-0005-0000-0000-000092AD0000}"/>
    <cellStyle name="Normal 2 4 6 2 4 2 19 2" xfId="43050" xr:uid="{00000000-0005-0000-0000-000093AD0000}"/>
    <cellStyle name="Normal 2 4 6 2 4 2 2" xfId="43051" xr:uid="{00000000-0005-0000-0000-000094AD0000}"/>
    <cellStyle name="Normal 2 4 6 2 4 2 2 2" xfId="43052" xr:uid="{00000000-0005-0000-0000-000095AD0000}"/>
    <cellStyle name="Normal 2 4 6 2 4 2 20" xfId="43053" xr:uid="{00000000-0005-0000-0000-000096AD0000}"/>
    <cellStyle name="Normal 2 4 6 2 4 2 20 2" xfId="43054" xr:uid="{00000000-0005-0000-0000-000097AD0000}"/>
    <cellStyle name="Normal 2 4 6 2 4 2 21" xfId="43055" xr:uid="{00000000-0005-0000-0000-000098AD0000}"/>
    <cellStyle name="Normal 2 4 6 2 4 2 21 2" xfId="43056" xr:uid="{00000000-0005-0000-0000-000099AD0000}"/>
    <cellStyle name="Normal 2 4 6 2 4 2 22" xfId="43057" xr:uid="{00000000-0005-0000-0000-00009AAD0000}"/>
    <cellStyle name="Normal 2 4 6 2 4 2 3" xfId="43058" xr:uid="{00000000-0005-0000-0000-00009BAD0000}"/>
    <cellStyle name="Normal 2 4 6 2 4 2 3 2" xfId="43059" xr:uid="{00000000-0005-0000-0000-00009CAD0000}"/>
    <cellStyle name="Normal 2 4 6 2 4 2 4" xfId="43060" xr:uid="{00000000-0005-0000-0000-00009DAD0000}"/>
    <cellStyle name="Normal 2 4 6 2 4 2 4 2" xfId="43061" xr:uid="{00000000-0005-0000-0000-00009EAD0000}"/>
    <cellStyle name="Normal 2 4 6 2 4 2 5" xfId="43062" xr:uid="{00000000-0005-0000-0000-00009FAD0000}"/>
    <cellStyle name="Normal 2 4 6 2 4 2 5 2" xfId="43063" xr:uid="{00000000-0005-0000-0000-0000A0AD0000}"/>
    <cellStyle name="Normal 2 4 6 2 4 2 6" xfId="43064" xr:uid="{00000000-0005-0000-0000-0000A1AD0000}"/>
    <cellStyle name="Normal 2 4 6 2 4 2 6 2" xfId="43065" xr:uid="{00000000-0005-0000-0000-0000A2AD0000}"/>
    <cellStyle name="Normal 2 4 6 2 4 2 7" xfId="43066" xr:uid="{00000000-0005-0000-0000-0000A3AD0000}"/>
    <cellStyle name="Normal 2 4 6 2 4 2 7 2" xfId="43067" xr:uid="{00000000-0005-0000-0000-0000A4AD0000}"/>
    <cellStyle name="Normal 2 4 6 2 4 2 8" xfId="43068" xr:uid="{00000000-0005-0000-0000-0000A5AD0000}"/>
    <cellStyle name="Normal 2 4 6 2 4 2 8 2" xfId="43069" xr:uid="{00000000-0005-0000-0000-0000A6AD0000}"/>
    <cellStyle name="Normal 2 4 6 2 4 2 9" xfId="43070" xr:uid="{00000000-0005-0000-0000-0000A7AD0000}"/>
    <cellStyle name="Normal 2 4 6 2 4 2 9 2" xfId="43071" xr:uid="{00000000-0005-0000-0000-0000A8AD0000}"/>
    <cellStyle name="Normal 2 4 6 2 4 20" xfId="43072" xr:uid="{00000000-0005-0000-0000-0000A9AD0000}"/>
    <cellStyle name="Normal 2 4 6 2 4 20 2" xfId="43073" xr:uid="{00000000-0005-0000-0000-0000AAAD0000}"/>
    <cellStyle name="Normal 2 4 6 2 4 21" xfId="43074" xr:uid="{00000000-0005-0000-0000-0000ABAD0000}"/>
    <cellStyle name="Normal 2 4 6 2 4 21 2" xfId="43075" xr:uid="{00000000-0005-0000-0000-0000ACAD0000}"/>
    <cellStyle name="Normal 2 4 6 2 4 22" xfId="43076" xr:uid="{00000000-0005-0000-0000-0000ADAD0000}"/>
    <cellStyle name="Normal 2 4 6 2 4 22 2" xfId="43077" xr:uid="{00000000-0005-0000-0000-0000AEAD0000}"/>
    <cellStyle name="Normal 2 4 6 2 4 23" xfId="43078" xr:uid="{00000000-0005-0000-0000-0000AFAD0000}"/>
    <cellStyle name="Normal 2 4 6 2 4 23 2" xfId="43079" xr:uid="{00000000-0005-0000-0000-0000B0AD0000}"/>
    <cellStyle name="Normal 2 4 6 2 4 24" xfId="43080" xr:uid="{00000000-0005-0000-0000-0000B1AD0000}"/>
    <cellStyle name="Normal 2 4 6 2 4 3" xfId="43081" xr:uid="{00000000-0005-0000-0000-0000B2AD0000}"/>
    <cellStyle name="Normal 2 4 6 2 4 3 10" xfId="43082" xr:uid="{00000000-0005-0000-0000-0000B3AD0000}"/>
    <cellStyle name="Normal 2 4 6 2 4 3 10 2" xfId="43083" xr:uid="{00000000-0005-0000-0000-0000B4AD0000}"/>
    <cellStyle name="Normal 2 4 6 2 4 3 11" xfId="43084" xr:uid="{00000000-0005-0000-0000-0000B5AD0000}"/>
    <cellStyle name="Normal 2 4 6 2 4 3 11 2" xfId="43085" xr:uid="{00000000-0005-0000-0000-0000B6AD0000}"/>
    <cellStyle name="Normal 2 4 6 2 4 3 12" xfId="43086" xr:uid="{00000000-0005-0000-0000-0000B7AD0000}"/>
    <cellStyle name="Normal 2 4 6 2 4 3 12 2" xfId="43087" xr:uid="{00000000-0005-0000-0000-0000B8AD0000}"/>
    <cellStyle name="Normal 2 4 6 2 4 3 13" xfId="43088" xr:uid="{00000000-0005-0000-0000-0000B9AD0000}"/>
    <cellStyle name="Normal 2 4 6 2 4 3 13 2" xfId="43089" xr:uid="{00000000-0005-0000-0000-0000BAAD0000}"/>
    <cellStyle name="Normal 2 4 6 2 4 3 14" xfId="43090" xr:uid="{00000000-0005-0000-0000-0000BBAD0000}"/>
    <cellStyle name="Normal 2 4 6 2 4 3 14 2" xfId="43091" xr:uid="{00000000-0005-0000-0000-0000BCAD0000}"/>
    <cellStyle name="Normal 2 4 6 2 4 3 15" xfId="43092" xr:uid="{00000000-0005-0000-0000-0000BDAD0000}"/>
    <cellStyle name="Normal 2 4 6 2 4 3 15 2" xfId="43093" xr:uid="{00000000-0005-0000-0000-0000BEAD0000}"/>
    <cellStyle name="Normal 2 4 6 2 4 3 16" xfId="43094" xr:uid="{00000000-0005-0000-0000-0000BFAD0000}"/>
    <cellStyle name="Normal 2 4 6 2 4 3 16 2" xfId="43095" xr:uid="{00000000-0005-0000-0000-0000C0AD0000}"/>
    <cellStyle name="Normal 2 4 6 2 4 3 17" xfId="43096" xr:uid="{00000000-0005-0000-0000-0000C1AD0000}"/>
    <cellStyle name="Normal 2 4 6 2 4 3 17 2" xfId="43097" xr:uid="{00000000-0005-0000-0000-0000C2AD0000}"/>
    <cellStyle name="Normal 2 4 6 2 4 3 18" xfId="43098" xr:uid="{00000000-0005-0000-0000-0000C3AD0000}"/>
    <cellStyle name="Normal 2 4 6 2 4 3 18 2" xfId="43099" xr:uid="{00000000-0005-0000-0000-0000C4AD0000}"/>
    <cellStyle name="Normal 2 4 6 2 4 3 19" xfId="43100" xr:uid="{00000000-0005-0000-0000-0000C5AD0000}"/>
    <cellStyle name="Normal 2 4 6 2 4 3 19 2" xfId="43101" xr:uid="{00000000-0005-0000-0000-0000C6AD0000}"/>
    <cellStyle name="Normal 2 4 6 2 4 3 2" xfId="43102" xr:uid="{00000000-0005-0000-0000-0000C7AD0000}"/>
    <cellStyle name="Normal 2 4 6 2 4 3 2 2" xfId="43103" xr:uid="{00000000-0005-0000-0000-0000C8AD0000}"/>
    <cellStyle name="Normal 2 4 6 2 4 3 20" xfId="43104" xr:uid="{00000000-0005-0000-0000-0000C9AD0000}"/>
    <cellStyle name="Normal 2 4 6 2 4 3 20 2" xfId="43105" xr:uid="{00000000-0005-0000-0000-0000CAAD0000}"/>
    <cellStyle name="Normal 2 4 6 2 4 3 21" xfId="43106" xr:uid="{00000000-0005-0000-0000-0000CBAD0000}"/>
    <cellStyle name="Normal 2 4 6 2 4 3 21 2" xfId="43107" xr:uid="{00000000-0005-0000-0000-0000CCAD0000}"/>
    <cellStyle name="Normal 2 4 6 2 4 3 22" xfId="43108" xr:uid="{00000000-0005-0000-0000-0000CDAD0000}"/>
    <cellStyle name="Normal 2 4 6 2 4 3 3" xfId="43109" xr:uid="{00000000-0005-0000-0000-0000CEAD0000}"/>
    <cellStyle name="Normal 2 4 6 2 4 3 3 2" xfId="43110" xr:uid="{00000000-0005-0000-0000-0000CFAD0000}"/>
    <cellStyle name="Normal 2 4 6 2 4 3 4" xfId="43111" xr:uid="{00000000-0005-0000-0000-0000D0AD0000}"/>
    <cellStyle name="Normal 2 4 6 2 4 3 4 2" xfId="43112" xr:uid="{00000000-0005-0000-0000-0000D1AD0000}"/>
    <cellStyle name="Normal 2 4 6 2 4 3 5" xfId="43113" xr:uid="{00000000-0005-0000-0000-0000D2AD0000}"/>
    <cellStyle name="Normal 2 4 6 2 4 3 5 2" xfId="43114" xr:uid="{00000000-0005-0000-0000-0000D3AD0000}"/>
    <cellStyle name="Normal 2 4 6 2 4 3 6" xfId="43115" xr:uid="{00000000-0005-0000-0000-0000D4AD0000}"/>
    <cellStyle name="Normal 2 4 6 2 4 3 6 2" xfId="43116" xr:uid="{00000000-0005-0000-0000-0000D5AD0000}"/>
    <cellStyle name="Normal 2 4 6 2 4 3 7" xfId="43117" xr:uid="{00000000-0005-0000-0000-0000D6AD0000}"/>
    <cellStyle name="Normal 2 4 6 2 4 3 7 2" xfId="43118" xr:uid="{00000000-0005-0000-0000-0000D7AD0000}"/>
    <cellStyle name="Normal 2 4 6 2 4 3 8" xfId="43119" xr:uid="{00000000-0005-0000-0000-0000D8AD0000}"/>
    <cellStyle name="Normal 2 4 6 2 4 3 8 2" xfId="43120" xr:uid="{00000000-0005-0000-0000-0000D9AD0000}"/>
    <cellStyle name="Normal 2 4 6 2 4 3 9" xfId="43121" xr:uid="{00000000-0005-0000-0000-0000DAAD0000}"/>
    <cellStyle name="Normal 2 4 6 2 4 3 9 2" xfId="43122" xr:uid="{00000000-0005-0000-0000-0000DBAD0000}"/>
    <cellStyle name="Normal 2 4 6 2 4 4" xfId="43123" xr:uid="{00000000-0005-0000-0000-0000DCAD0000}"/>
    <cellStyle name="Normal 2 4 6 2 4 4 2" xfId="43124" xr:uid="{00000000-0005-0000-0000-0000DDAD0000}"/>
    <cellStyle name="Normal 2 4 6 2 4 5" xfId="43125" xr:uid="{00000000-0005-0000-0000-0000DEAD0000}"/>
    <cellStyle name="Normal 2 4 6 2 4 5 2" xfId="43126" xr:uid="{00000000-0005-0000-0000-0000DFAD0000}"/>
    <cellStyle name="Normal 2 4 6 2 4 6" xfId="43127" xr:uid="{00000000-0005-0000-0000-0000E0AD0000}"/>
    <cellStyle name="Normal 2 4 6 2 4 6 2" xfId="43128" xr:uid="{00000000-0005-0000-0000-0000E1AD0000}"/>
    <cellStyle name="Normal 2 4 6 2 4 7" xfId="43129" xr:uid="{00000000-0005-0000-0000-0000E2AD0000}"/>
    <cellStyle name="Normal 2 4 6 2 4 7 2" xfId="43130" xr:uid="{00000000-0005-0000-0000-0000E3AD0000}"/>
    <cellStyle name="Normal 2 4 6 2 4 8" xfId="43131" xr:uid="{00000000-0005-0000-0000-0000E4AD0000}"/>
    <cellStyle name="Normal 2 4 6 2 4 8 2" xfId="43132" xr:uid="{00000000-0005-0000-0000-0000E5AD0000}"/>
    <cellStyle name="Normal 2 4 6 2 4 9" xfId="43133" xr:uid="{00000000-0005-0000-0000-0000E6AD0000}"/>
    <cellStyle name="Normal 2 4 6 2 4 9 2" xfId="43134" xr:uid="{00000000-0005-0000-0000-0000E7AD0000}"/>
    <cellStyle name="Normal 2 4 6 2 5" xfId="43135" xr:uid="{00000000-0005-0000-0000-0000E8AD0000}"/>
    <cellStyle name="Normal 2 4 6 2 5 10" xfId="43136" xr:uid="{00000000-0005-0000-0000-0000E9AD0000}"/>
    <cellStyle name="Normal 2 4 6 2 5 10 2" xfId="43137" xr:uid="{00000000-0005-0000-0000-0000EAAD0000}"/>
    <cellStyle name="Normal 2 4 6 2 5 11" xfId="43138" xr:uid="{00000000-0005-0000-0000-0000EBAD0000}"/>
    <cellStyle name="Normal 2 4 6 2 5 11 2" xfId="43139" xr:uid="{00000000-0005-0000-0000-0000ECAD0000}"/>
    <cellStyle name="Normal 2 4 6 2 5 12" xfId="43140" xr:uid="{00000000-0005-0000-0000-0000EDAD0000}"/>
    <cellStyle name="Normal 2 4 6 2 5 12 2" xfId="43141" xr:uid="{00000000-0005-0000-0000-0000EEAD0000}"/>
    <cellStyle name="Normal 2 4 6 2 5 13" xfId="43142" xr:uid="{00000000-0005-0000-0000-0000EFAD0000}"/>
    <cellStyle name="Normal 2 4 6 2 5 13 2" xfId="43143" xr:uid="{00000000-0005-0000-0000-0000F0AD0000}"/>
    <cellStyle name="Normal 2 4 6 2 5 14" xfId="43144" xr:uid="{00000000-0005-0000-0000-0000F1AD0000}"/>
    <cellStyle name="Normal 2 4 6 2 5 14 2" xfId="43145" xr:uid="{00000000-0005-0000-0000-0000F2AD0000}"/>
    <cellStyle name="Normal 2 4 6 2 5 15" xfId="43146" xr:uid="{00000000-0005-0000-0000-0000F3AD0000}"/>
    <cellStyle name="Normal 2 4 6 2 5 15 2" xfId="43147" xr:uid="{00000000-0005-0000-0000-0000F4AD0000}"/>
    <cellStyle name="Normal 2 4 6 2 5 16" xfId="43148" xr:uid="{00000000-0005-0000-0000-0000F5AD0000}"/>
    <cellStyle name="Normal 2 4 6 2 5 16 2" xfId="43149" xr:uid="{00000000-0005-0000-0000-0000F6AD0000}"/>
    <cellStyle name="Normal 2 4 6 2 5 17" xfId="43150" xr:uid="{00000000-0005-0000-0000-0000F7AD0000}"/>
    <cellStyle name="Normal 2 4 6 2 5 17 2" xfId="43151" xr:uid="{00000000-0005-0000-0000-0000F8AD0000}"/>
    <cellStyle name="Normal 2 4 6 2 5 18" xfId="43152" xr:uid="{00000000-0005-0000-0000-0000F9AD0000}"/>
    <cellStyle name="Normal 2 4 6 2 5 18 2" xfId="43153" xr:uid="{00000000-0005-0000-0000-0000FAAD0000}"/>
    <cellStyle name="Normal 2 4 6 2 5 19" xfId="43154" xr:uid="{00000000-0005-0000-0000-0000FBAD0000}"/>
    <cellStyle name="Normal 2 4 6 2 5 19 2" xfId="43155" xr:uid="{00000000-0005-0000-0000-0000FCAD0000}"/>
    <cellStyle name="Normal 2 4 6 2 5 2" xfId="43156" xr:uid="{00000000-0005-0000-0000-0000FDAD0000}"/>
    <cellStyle name="Normal 2 4 6 2 5 2 2" xfId="43157" xr:uid="{00000000-0005-0000-0000-0000FEAD0000}"/>
    <cellStyle name="Normal 2 4 6 2 5 20" xfId="43158" xr:uid="{00000000-0005-0000-0000-0000FFAD0000}"/>
    <cellStyle name="Normal 2 4 6 2 5 20 2" xfId="43159" xr:uid="{00000000-0005-0000-0000-000000AE0000}"/>
    <cellStyle name="Normal 2 4 6 2 5 21" xfId="43160" xr:uid="{00000000-0005-0000-0000-000001AE0000}"/>
    <cellStyle name="Normal 2 4 6 2 5 21 2" xfId="43161" xr:uid="{00000000-0005-0000-0000-000002AE0000}"/>
    <cellStyle name="Normal 2 4 6 2 5 22" xfId="43162" xr:uid="{00000000-0005-0000-0000-000003AE0000}"/>
    <cellStyle name="Normal 2 4 6 2 5 3" xfId="43163" xr:uid="{00000000-0005-0000-0000-000004AE0000}"/>
    <cellStyle name="Normal 2 4 6 2 5 3 2" xfId="43164" xr:uid="{00000000-0005-0000-0000-000005AE0000}"/>
    <cellStyle name="Normal 2 4 6 2 5 4" xfId="43165" xr:uid="{00000000-0005-0000-0000-000006AE0000}"/>
    <cellStyle name="Normal 2 4 6 2 5 4 2" xfId="43166" xr:uid="{00000000-0005-0000-0000-000007AE0000}"/>
    <cellStyle name="Normal 2 4 6 2 5 5" xfId="43167" xr:uid="{00000000-0005-0000-0000-000008AE0000}"/>
    <cellStyle name="Normal 2 4 6 2 5 5 2" xfId="43168" xr:uid="{00000000-0005-0000-0000-000009AE0000}"/>
    <cellStyle name="Normal 2 4 6 2 5 6" xfId="43169" xr:uid="{00000000-0005-0000-0000-00000AAE0000}"/>
    <cellStyle name="Normal 2 4 6 2 5 6 2" xfId="43170" xr:uid="{00000000-0005-0000-0000-00000BAE0000}"/>
    <cellStyle name="Normal 2 4 6 2 5 7" xfId="43171" xr:uid="{00000000-0005-0000-0000-00000CAE0000}"/>
    <cellStyle name="Normal 2 4 6 2 5 7 2" xfId="43172" xr:uid="{00000000-0005-0000-0000-00000DAE0000}"/>
    <cellStyle name="Normal 2 4 6 2 5 8" xfId="43173" xr:uid="{00000000-0005-0000-0000-00000EAE0000}"/>
    <cellStyle name="Normal 2 4 6 2 5 8 2" xfId="43174" xr:uid="{00000000-0005-0000-0000-00000FAE0000}"/>
    <cellStyle name="Normal 2 4 6 2 5 9" xfId="43175" xr:uid="{00000000-0005-0000-0000-000010AE0000}"/>
    <cellStyle name="Normal 2 4 6 2 5 9 2" xfId="43176" xr:uid="{00000000-0005-0000-0000-000011AE0000}"/>
    <cellStyle name="Normal 2 4 6 2 6" xfId="43177" xr:uid="{00000000-0005-0000-0000-000012AE0000}"/>
    <cellStyle name="Normal 2 4 6 2 6 10" xfId="43178" xr:uid="{00000000-0005-0000-0000-000013AE0000}"/>
    <cellStyle name="Normal 2 4 6 2 6 10 2" xfId="43179" xr:uid="{00000000-0005-0000-0000-000014AE0000}"/>
    <cellStyle name="Normal 2 4 6 2 6 11" xfId="43180" xr:uid="{00000000-0005-0000-0000-000015AE0000}"/>
    <cellStyle name="Normal 2 4 6 2 6 11 2" xfId="43181" xr:uid="{00000000-0005-0000-0000-000016AE0000}"/>
    <cellStyle name="Normal 2 4 6 2 6 12" xfId="43182" xr:uid="{00000000-0005-0000-0000-000017AE0000}"/>
    <cellStyle name="Normal 2 4 6 2 6 12 2" xfId="43183" xr:uid="{00000000-0005-0000-0000-000018AE0000}"/>
    <cellStyle name="Normal 2 4 6 2 6 13" xfId="43184" xr:uid="{00000000-0005-0000-0000-000019AE0000}"/>
    <cellStyle name="Normal 2 4 6 2 6 13 2" xfId="43185" xr:uid="{00000000-0005-0000-0000-00001AAE0000}"/>
    <cellStyle name="Normal 2 4 6 2 6 14" xfId="43186" xr:uid="{00000000-0005-0000-0000-00001BAE0000}"/>
    <cellStyle name="Normal 2 4 6 2 6 14 2" xfId="43187" xr:uid="{00000000-0005-0000-0000-00001CAE0000}"/>
    <cellStyle name="Normal 2 4 6 2 6 15" xfId="43188" xr:uid="{00000000-0005-0000-0000-00001DAE0000}"/>
    <cellStyle name="Normal 2 4 6 2 6 15 2" xfId="43189" xr:uid="{00000000-0005-0000-0000-00001EAE0000}"/>
    <cellStyle name="Normal 2 4 6 2 6 16" xfId="43190" xr:uid="{00000000-0005-0000-0000-00001FAE0000}"/>
    <cellStyle name="Normal 2 4 6 2 6 16 2" xfId="43191" xr:uid="{00000000-0005-0000-0000-000020AE0000}"/>
    <cellStyle name="Normal 2 4 6 2 6 17" xfId="43192" xr:uid="{00000000-0005-0000-0000-000021AE0000}"/>
    <cellStyle name="Normal 2 4 6 2 6 17 2" xfId="43193" xr:uid="{00000000-0005-0000-0000-000022AE0000}"/>
    <cellStyle name="Normal 2 4 6 2 6 18" xfId="43194" xr:uid="{00000000-0005-0000-0000-000023AE0000}"/>
    <cellStyle name="Normal 2 4 6 2 6 18 2" xfId="43195" xr:uid="{00000000-0005-0000-0000-000024AE0000}"/>
    <cellStyle name="Normal 2 4 6 2 6 19" xfId="43196" xr:uid="{00000000-0005-0000-0000-000025AE0000}"/>
    <cellStyle name="Normal 2 4 6 2 6 19 2" xfId="43197" xr:uid="{00000000-0005-0000-0000-000026AE0000}"/>
    <cellStyle name="Normal 2 4 6 2 6 2" xfId="43198" xr:uid="{00000000-0005-0000-0000-000027AE0000}"/>
    <cellStyle name="Normal 2 4 6 2 6 2 2" xfId="43199" xr:uid="{00000000-0005-0000-0000-000028AE0000}"/>
    <cellStyle name="Normal 2 4 6 2 6 20" xfId="43200" xr:uid="{00000000-0005-0000-0000-000029AE0000}"/>
    <cellStyle name="Normal 2 4 6 2 6 20 2" xfId="43201" xr:uid="{00000000-0005-0000-0000-00002AAE0000}"/>
    <cellStyle name="Normal 2 4 6 2 6 21" xfId="43202" xr:uid="{00000000-0005-0000-0000-00002BAE0000}"/>
    <cellStyle name="Normal 2 4 6 2 6 21 2" xfId="43203" xr:uid="{00000000-0005-0000-0000-00002CAE0000}"/>
    <cellStyle name="Normal 2 4 6 2 6 22" xfId="43204" xr:uid="{00000000-0005-0000-0000-00002DAE0000}"/>
    <cellStyle name="Normal 2 4 6 2 6 3" xfId="43205" xr:uid="{00000000-0005-0000-0000-00002EAE0000}"/>
    <cellStyle name="Normal 2 4 6 2 6 3 2" xfId="43206" xr:uid="{00000000-0005-0000-0000-00002FAE0000}"/>
    <cellStyle name="Normal 2 4 6 2 6 4" xfId="43207" xr:uid="{00000000-0005-0000-0000-000030AE0000}"/>
    <cellStyle name="Normal 2 4 6 2 6 4 2" xfId="43208" xr:uid="{00000000-0005-0000-0000-000031AE0000}"/>
    <cellStyle name="Normal 2 4 6 2 6 5" xfId="43209" xr:uid="{00000000-0005-0000-0000-000032AE0000}"/>
    <cellStyle name="Normal 2 4 6 2 6 5 2" xfId="43210" xr:uid="{00000000-0005-0000-0000-000033AE0000}"/>
    <cellStyle name="Normal 2 4 6 2 6 6" xfId="43211" xr:uid="{00000000-0005-0000-0000-000034AE0000}"/>
    <cellStyle name="Normal 2 4 6 2 6 6 2" xfId="43212" xr:uid="{00000000-0005-0000-0000-000035AE0000}"/>
    <cellStyle name="Normal 2 4 6 2 6 7" xfId="43213" xr:uid="{00000000-0005-0000-0000-000036AE0000}"/>
    <cellStyle name="Normal 2 4 6 2 6 7 2" xfId="43214" xr:uid="{00000000-0005-0000-0000-000037AE0000}"/>
    <cellStyle name="Normal 2 4 6 2 6 8" xfId="43215" xr:uid="{00000000-0005-0000-0000-000038AE0000}"/>
    <cellStyle name="Normal 2 4 6 2 6 8 2" xfId="43216" xr:uid="{00000000-0005-0000-0000-000039AE0000}"/>
    <cellStyle name="Normal 2 4 6 2 6 9" xfId="43217" xr:uid="{00000000-0005-0000-0000-00003AAE0000}"/>
    <cellStyle name="Normal 2 4 6 2 6 9 2" xfId="43218" xr:uid="{00000000-0005-0000-0000-00003BAE0000}"/>
    <cellStyle name="Normal 2 4 6 2 7" xfId="43219" xr:uid="{00000000-0005-0000-0000-00003CAE0000}"/>
    <cellStyle name="Normal 2 4 6 2 7 2" xfId="43220" xr:uid="{00000000-0005-0000-0000-00003DAE0000}"/>
    <cellStyle name="Normal 2 4 6 2 8" xfId="43221" xr:uid="{00000000-0005-0000-0000-00003EAE0000}"/>
    <cellStyle name="Normal 2 4 6 2 8 2" xfId="43222" xr:uid="{00000000-0005-0000-0000-00003FAE0000}"/>
    <cellStyle name="Normal 2 4 6 2 9" xfId="43223" xr:uid="{00000000-0005-0000-0000-000040AE0000}"/>
    <cellStyle name="Normal 2 4 6 2 9 2" xfId="43224" xr:uid="{00000000-0005-0000-0000-000041AE0000}"/>
    <cellStyle name="Normal 2 4 6 20" xfId="43225" xr:uid="{00000000-0005-0000-0000-000042AE0000}"/>
    <cellStyle name="Normal 2 4 6 20 2" xfId="43226" xr:uid="{00000000-0005-0000-0000-000043AE0000}"/>
    <cellStyle name="Normal 2 4 6 21" xfId="43227" xr:uid="{00000000-0005-0000-0000-000044AE0000}"/>
    <cellStyle name="Normal 2 4 6 21 2" xfId="43228" xr:uid="{00000000-0005-0000-0000-000045AE0000}"/>
    <cellStyle name="Normal 2 4 6 22" xfId="43229" xr:uid="{00000000-0005-0000-0000-000046AE0000}"/>
    <cellStyle name="Normal 2 4 6 22 2" xfId="43230" xr:uid="{00000000-0005-0000-0000-000047AE0000}"/>
    <cellStyle name="Normal 2 4 6 23" xfId="43231" xr:uid="{00000000-0005-0000-0000-000048AE0000}"/>
    <cellStyle name="Normal 2 4 6 23 2" xfId="43232" xr:uid="{00000000-0005-0000-0000-000049AE0000}"/>
    <cellStyle name="Normal 2 4 6 24" xfId="43233" xr:uid="{00000000-0005-0000-0000-00004AAE0000}"/>
    <cellStyle name="Normal 2 4 6 24 2" xfId="43234" xr:uid="{00000000-0005-0000-0000-00004BAE0000}"/>
    <cellStyle name="Normal 2 4 6 25" xfId="43235" xr:uid="{00000000-0005-0000-0000-00004CAE0000}"/>
    <cellStyle name="Normal 2 4 6 25 2" xfId="43236" xr:uid="{00000000-0005-0000-0000-00004DAE0000}"/>
    <cellStyle name="Normal 2 4 6 26" xfId="43237" xr:uid="{00000000-0005-0000-0000-00004EAE0000}"/>
    <cellStyle name="Normal 2 4 6 26 2" xfId="43238" xr:uid="{00000000-0005-0000-0000-00004FAE0000}"/>
    <cellStyle name="Normal 2 4 6 27" xfId="43239" xr:uid="{00000000-0005-0000-0000-000050AE0000}"/>
    <cellStyle name="Normal 2 4 6 27 2" xfId="43240" xr:uid="{00000000-0005-0000-0000-000051AE0000}"/>
    <cellStyle name="Normal 2 4 6 28" xfId="43241" xr:uid="{00000000-0005-0000-0000-000052AE0000}"/>
    <cellStyle name="Normal 2 4 6 3" xfId="43242" xr:uid="{00000000-0005-0000-0000-000053AE0000}"/>
    <cellStyle name="Normal 2 4 6 3 10" xfId="43243" xr:uid="{00000000-0005-0000-0000-000054AE0000}"/>
    <cellStyle name="Normal 2 4 6 3 10 2" xfId="43244" xr:uid="{00000000-0005-0000-0000-000055AE0000}"/>
    <cellStyle name="Normal 2 4 6 3 11" xfId="43245" xr:uid="{00000000-0005-0000-0000-000056AE0000}"/>
    <cellStyle name="Normal 2 4 6 3 11 2" xfId="43246" xr:uid="{00000000-0005-0000-0000-000057AE0000}"/>
    <cellStyle name="Normal 2 4 6 3 12" xfId="43247" xr:uid="{00000000-0005-0000-0000-000058AE0000}"/>
    <cellStyle name="Normal 2 4 6 3 12 2" xfId="43248" xr:uid="{00000000-0005-0000-0000-000059AE0000}"/>
    <cellStyle name="Normal 2 4 6 3 13" xfId="43249" xr:uid="{00000000-0005-0000-0000-00005AAE0000}"/>
    <cellStyle name="Normal 2 4 6 3 13 2" xfId="43250" xr:uid="{00000000-0005-0000-0000-00005BAE0000}"/>
    <cellStyle name="Normal 2 4 6 3 14" xfId="43251" xr:uid="{00000000-0005-0000-0000-00005CAE0000}"/>
    <cellStyle name="Normal 2 4 6 3 14 2" xfId="43252" xr:uid="{00000000-0005-0000-0000-00005DAE0000}"/>
    <cellStyle name="Normal 2 4 6 3 15" xfId="43253" xr:uid="{00000000-0005-0000-0000-00005EAE0000}"/>
    <cellStyle name="Normal 2 4 6 3 15 2" xfId="43254" xr:uid="{00000000-0005-0000-0000-00005FAE0000}"/>
    <cellStyle name="Normal 2 4 6 3 16" xfId="43255" xr:uid="{00000000-0005-0000-0000-000060AE0000}"/>
    <cellStyle name="Normal 2 4 6 3 16 2" xfId="43256" xr:uid="{00000000-0005-0000-0000-000061AE0000}"/>
    <cellStyle name="Normal 2 4 6 3 17" xfId="43257" xr:uid="{00000000-0005-0000-0000-000062AE0000}"/>
    <cellStyle name="Normal 2 4 6 3 17 2" xfId="43258" xr:uid="{00000000-0005-0000-0000-000063AE0000}"/>
    <cellStyle name="Normal 2 4 6 3 18" xfId="43259" xr:uid="{00000000-0005-0000-0000-000064AE0000}"/>
    <cellStyle name="Normal 2 4 6 3 18 2" xfId="43260" xr:uid="{00000000-0005-0000-0000-000065AE0000}"/>
    <cellStyle name="Normal 2 4 6 3 19" xfId="43261" xr:uid="{00000000-0005-0000-0000-000066AE0000}"/>
    <cellStyle name="Normal 2 4 6 3 19 2" xfId="43262" xr:uid="{00000000-0005-0000-0000-000067AE0000}"/>
    <cellStyle name="Normal 2 4 6 3 2" xfId="43263" xr:uid="{00000000-0005-0000-0000-000068AE0000}"/>
    <cellStyle name="Normal 2 4 6 3 2 10" xfId="43264" xr:uid="{00000000-0005-0000-0000-000069AE0000}"/>
    <cellStyle name="Normal 2 4 6 3 2 10 2" xfId="43265" xr:uid="{00000000-0005-0000-0000-00006AAE0000}"/>
    <cellStyle name="Normal 2 4 6 3 2 11" xfId="43266" xr:uid="{00000000-0005-0000-0000-00006BAE0000}"/>
    <cellStyle name="Normal 2 4 6 3 2 11 2" xfId="43267" xr:uid="{00000000-0005-0000-0000-00006CAE0000}"/>
    <cellStyle name="Normal 2 4 6 3 2 12" xfId="43268" xr:uid="{00000000-0005-0000-0000-00006DAE0000}"/>
    <cellStyle name="Normal 2 4 6 3 2 12 2" xfId="43269" xr:uid="{00000000-0005-0000-0000-00006EAE0000}"/>
    <cellStyle name="Normal 2 4 6 3 2 13" xfId="43270" xr:uid="{00000000-0005-0000-0000-00006FAE0000}"/>
    <cellStyle name="Normal 2 4 6 3 2 13 2" xfId="43271" xr:uid="{00000000-0005-0000-0000-000070AE0000}"/>
    <cellStyle name="Normal 2 4 6 3 2 14" xfId="43272" xr:uid="{00000000-0005-0000-0000-000071AE0000}"/>
    <cellStyle name="Normal 2 4 6 3 2 14 2" xfId="43273" xr:uid="{00000000-0005-0000-0000-000072AE0000}"/>
    <cellStyle name="Normal 2 4 6 3 2 15" xfId="43274" xr:uid="{00000000-0005-0000-0000-000073AE0000}"/>
    <cellStyle name="Normal 2 4 6 3 2 15 2" xfId="43275" xr:uid="{00000000-0005-0000-0000-000074AE0000}"/>
    <cellStyle name="Normal 2 4 6 3 2 16" xfId="43276" xr:uid="{00000000-0005-0000-0000-000075AE0000}"/>
    <cellStyle name="Normal 2 4 6 3 2 16 2" xfId="43277" xr:uid="{00000000-0005-0000-0000-000076AE0000}"/>
    <cellStyle name="Normal 2 4 6 3 2 17" xfId="43278" xr:uid="{00000000-0005-0000-0000-000077AE0000}"/>
    <cellStyle name="Normal 2 4 6 3 2 17 2" xfId="43279" xr:uid="{00000000-0005-0000-0000-000078AE0000}"/>
    <cellStyle name="Normal 2 4 6 3 2 18" xfId="43280" xr:uid="{00000000-0005-0000-0000-000079AE0000}"/>
    <cellStyle name="Normal 2 4 6 3 2 18 2" xfId="43281" xr:uid="{00000000-0005-0000-0000-00007AAE0000}"/>
    <cellStyle name="Normal 2 4 6 3 2 19" xfId="43282" xr:uid="{00000000-0005-0000-0000-00007BAE0000}"/>
    <cellStyle name="Normal 2 4 6 3 2 19 2" xfId="43283" xr:uid="{00000000-0005-0000-0000-00007CAE0000}"/>
    <cellStyle name="Normal 2 4 6 3 2 2" xfId="43284" xr:uid="{00000000-0005-0000-0000-00007DAE0000}"/>
    <cellStyle name="Normal 2 4 6 3 2 2 2" xfId="43285" xr:uid="{00000000-0005-0000-0000-00007EAE0000}"/>
    <cellStyle name="Normal 2 4 6 3 2 20" xfId="43286" xr:uid="{00000000-0005-0000-0000-00007FAE0000}"/>
    <cellStyle name="Normal 2 4 6 3 2 20 2" xfId="43287" xr:uid="{00000000-0005-0000-0000-000080AE0000}"/>
    <cellStyle name="Normal 2 4 6 3 2 21" xfId="43288" xr:uid="{00000000-0005-0000-0000-000081AE0000}"/>
    <cellStyle name="Normal 2 4 6 3 2 21 2" xfId="43289" xr:uid="{00000000-0005-0000-0000-000082AE0000}"/>
    <cellStyle name="Normal 2 4 6 3 2 22" xfId="43290" xr:uid="{00000000-0005-0000-0000-000083AE0000}"/>
    <cellStyle name="Normal 2 4 6 3 2 3" xfId="43291" xr:uid="{00000000-0005-0000-0000-000084AE0000}"/>
    <cellStyle name="Normal 2 4 6 3 2 3 2" xfId="43292" xr:uid="{00000000-0005-0000-0000-000085AE0000}"/>
    <cellStyle name="Normal 2 4 6 3 2 4" xfId="43293" xr:uid="{00000000-0005-0000-0000-000086AE0000}"/>
    <cellStyle name="Normal 2 4 6 3 2 4 2" xfId="43294" xr:uid="{00000000-0005-0000-0000-000087AE0000}"/>
    <cellStyle name="Normal 2 4 6 3 2 5" xfId="43295" xr:uid="{00000000-0005-0000-0000-000088AE0000}"/>
    <cellStyle name="Normal 2 4 6 3 2 5 2" xfId="43296" xr:uid="{00000000-0005-0000-0000-000089AE0000}"/>
    <cellStyle name="Normal 2 4 6 3 2 6" xfId="43297" xr:uid="{00000000-0005-0000-0000-00008AAE0000}"/>
    <cellStyle name="Normal 2 4 6 3 2 6 2" xfId="43298" xr:uid="{00000000-0005-0000-0000-00008BAE0000}"/>
    <cellStyle name="Normal 2 4 6 3 2 7" xfId="43299" xr:uid="{00000000-0005-0000-0000-00008CAE0000}"/>
    <cellStyle name="Normal 2 4 6 3 2 7 2" xfId="43300" xr:uid="{00000000-0005-0000-0000-00008DAE0000}"/>
    <cellStyle name="Normal 2 4 6 3 2 8" xfId="43301" xr:uid="{00000000-0005-0000-0000-00008EAE0000}"/>
    <cellStyle name="Normal 2 4 6 3 2 8 2" xfId="43302" xr:uid="{00000000-0005-0000-0000-00008FAE0000}"/>
    <cellStyle name="Normal 2 4 6 3 2 9" xfId="43303" xr:uid="{00000000-0005-0000-0000-000090AE0000}"/>
    <cellStyle name="Normal 2 4 6 3 2 9 2" xfId="43304" xr:uid="{00000000-0005-0000-0000-000091AE0000}"/>
    <cellStyle name="Normal 2 4 6 3 20" xfId="43305" xr:uid="{00000000-0005-0000-0000-000092AE0000}"/>
    <cellStyle name="Normal 2 4 6 3 20 2" xfId="43306" xr:uid="{00000000-0005-0000-0000-000093AE0000}"/>
    <cellStyle name="Normal 2 4 6 3 21" xfId="43307" xr:uid="{00000000-0005-0000-0000-000094AE0000}"/>
    <cellStyle name="Normal 2 4 6 3 21 2" xfId="43308" xr:uid="{00000000-0005-0000-0000-000095AE0000}"/>
    <cellStyle name="Normal 2 4 6 3 22" xfId="43309" xr:uid="{00000000-0005-0000-0000-000096AE0000}"/>
    <cellStyle name="Normal 2 4 6 3 22 2" xfId="43310" xr:uid="{00000000-0005-0000-0000-000097AE0000}"/>
    <cellStyle name="Normal 2 4 6 3 23" xfId="43311" xr:uid="{00000000-0005-0000-0000-000098AE0000}"/>
    <cellStyle name="Normal 2 4 6 3 23 2" xfId="43312" xr:uid="{00000000-0005-0000-0000-000099AE0000}"/>
    <cellStyle name="Normal 2 4 6 3 24" xfId="43313" xr:uid="{00000000-0005-0000-0000-00009AAE0000}"/>
    <cellStyle name="Normal 2 4 6 3 3" xfId="43314" xr:uid="{00000000-0005-0000-0000-00009BAE0000}"/>
    <cellStyle name="Normal 2 4 6 3 3 10" xfId="43315" xr:uid="{00000000-0005-0000-0000-00009CAE0000}"/>
    <cellStyle name="Normal 2 4 6 3 3 10 2" xfId="43316" xr:uid="{00000000-0005-0000-0000-00009DAE0000}"/>
    <cellStyle name="Normal 2 4 6 3 3 11" xfId="43317" xr:uid="{00000000-0005-0000-0000-00009EAE0000}"/>
    <cellStyle name="Normal 2 4 6 3 3 11 2" xfId="43318" xr:uid="{00000000-0005-0000-0000-00009FAE0000}"/>
    <cellStyle name="Normal 2 4 6 3 3 12" xfId="43319" xr:uid="{00000000-0005-0000-0000-0000A0AE0000}"/>
    <cellStyle name="Normal 2 4 6 3 3 12 2" xfId="43320" xr:uid="{00000000-0005-0000-0000-0000A1AE0000}"/>
    <cellStyle name="Normal 2 4 6 3 3 13" xfId="43321" xr:uid="{00000000-0005-0000-0000-0000A2AE0000}"/>
    <cellStyle name="Normal 2 4 6 3 3 13 2" xfId="43322" xr:uid="{00000000-0005-0000-0000-0000A3AE0000}"/>
    <cellStyle name="Normal 2 4 6 3 3 14" xfId="43323" xr:uid="{00000000-0005-0000-0000-0000A4AE0000}"/>
    <cellStyle name="Normal 2 4 6 3 3 14 2" xfId="43324" xr:uid="{00000000-0005-0000-0000-0000A5AE0000}"/>
    <cellStyle name="Normal 2 4 6 3 3 15" xfId="43325" xr:uid="{00000000-0005-0000-0000-0000A6AE0000}"/>
    <cellStyle name="Normal 2 4 6 3 3 15 2" xfId="43326" xr:uid="{00000000-0005-0000-0000-0000A7AE0000}"/>
    <cellStyle name="Normal 2 4 6 3 3 16" xfId="43327" xr:uid="{00000000-0005-0000-0000-0000A8AE0000}"/>
    <cellStyle name="Normal 2 4 6 3 3 16 2" xfId="43328" xr:uid="{00000000-0005-0000-0000-0000A9AE0000}"/>
    <cellStyle name="Normal 2 4 6 3 3 17" xfId="43329" xr:uid="{00000000-0005-0000-0000-0000AAAE0000}"/>
    <cellStyle name="Normal 2 4 6 3 3 17 2" xfId="43330" xr:uid="{00000000-0005-0000-0000-0000ABAE0000}"/>
    <cellStyle name="Normal 2 4 6 3 3 18" xfId="43331" xr:uid="{00000000-0005-0000-0000-0000ACAE0000}"/>
    <cellStyle name="Normal 2 4 6 3 3 18 2" xfId="43332" xr:uid="{00000000-0005-0000-0000-0000ADAE0000}"/>
    <cellStyle name="Normal 2 4 6 3 3 19" xfId="43333" xr:uid="{00000000-0005-0000-0000-0000AEAE0000}"/>
    <cellStyle name="Normal 2 4 6 3 3 19 2" xfId="43334" xr:uid="{00000000-0005-0000-0000-0000AFAE0000}"/>
    <cellStyle name="Normal 2 4 6 3 3 2" xfId="43335" xr:uid="{00000000-0005-0000-0000-0000B0AE0000}"/>
    <cellStyle name="Normal 2 4 6 3 3 2 2" xfId="43336" xr:uid="{00000000-0005-0000-0000-0000B1AE0000}"/>
    <cellStyle name="Normal 2 4 6 3 3 20" xfId="43337" xr:uid="{00000000-0005-0000-0000-0000B2AE0000}"/>
    <cellStyle name="Normal 2 4 6 3 3 20 2" xfId="43338" xr:uid="{00000000-0005-0000-0000-0000B3AE0000}"/>
    <cellStyle name="Normal 2 4 6 3 3 21" xfId="43339" xr:uid="{00000000-0005-0000-0000-0000B4AE0000}"/>
    <cellStyle name="Normal 2 4 6 3 3 21 2" xfId="43340" xr:uid="{00000000-0005-0000-0000-0000B5AE0000}"/>
    <cellStyle name="Normal 2 4 6 3 3 22" xfId="43341" xr:uid="{00000000-0005-0000-0000-0000B6AE0000}"/>
    <cellStyle name="Normal 2 4 6 3 3 3" xfId="43342" xr:uid="{00000000-0005-0000-0000-0000B7AE0000}"/>
    <cellStyle name="Normal 2 4 6 3 3 3 2" xfId="43343" xr:uid="{00000000-0005-0000-0000-0000B8AE0000}"/>
    <cellStyle name="Normal 2 4 6 3 3 4" xfId="43344" xr:uid="{00000000-0005-0000-0000-0000B9AE0000}"/>
    <cellStyle name="Normal 2 4 6 3 3 4 2" xfId="43345" xr:uid="{00000000-0005-0000-0000-0000BAAE0000}"/>
    <cellStyle name="Normal 2 4 6 3 3 5" xfId="43346" xr:uid="{00000000-0005-0000-0000-0000BBAE0000}"/>
    <cellStyle name="Normal 2 4 6 3 3 5 2" xfId="43347" xr:uid="{00000000-0005-0000-0000-0000BCAE0000}"/>
    <cellStyle name="Normal 2 4 6 3 3 6" xfId="43348" xr:uid="{00000000-0005-0000-0000-0000BDAE0000}"/>
    <cellStyle name="Normal 2 4 6 3 3 6 2" xfId="43349" xr:uid="{00000000-0005-0000-0000-0000BEAE0000}"/>
    <cellStyle name="Normal 2 4 6 3 3 7" xfId="43350" xr:uid="{00000000-0005-0000-0000-0000BFAE0000}"/>
    <cellStyle name="Normal 2 4 6 3 3 7 2" xfId="43351" xr:uid="{00000000-0005-0000-0000-0000C0AE0000}"/>
    <cellStyle name="Normal 2 4 6 3 3 8" xfId="43352" xr:uid="{00000000-0005-0000-0000-0000C1AE0000}"/>
    <cellStyle name="Normal 2 4 6 3 3 8 2" xfId="43353" xr:uid="{00000000-0005-0000-0000-0000C2AE0000}"/>
    <cellStyle name="Normal 2 4 6 3 3 9" xfId="43354" xr:uid="{00000000-0005-0000-0000-0000C3AE0000}"/>
    <cellStyle name="Normal 2 4 6 3 3 9 2" xfId="43355" xr:uid="{00000000-0005-0000-0000-0000C4AE0000}"/>
    <cellStyle name="Normal 2 4 6 3 4" xfId="43356" xr:uid="{00000000-0005-0000-0000-0000C5AE0000}"/>
    <cellStyle name="Normal 2 4 6 3 4 2" xfId="43357" xr:uid="{00000000-0005-0000-0000-0000C6AE0000}"/>
    <cellStyle name="Normal 2 4 6 3 5" xfId="43358" xr:uid="{00000000-0005-0000-0000-0000C7AE0000}"/>
    <cellStyle name="Normal 2 4 6 3 5 2" xfId="43359" xr:uid="{00000000-0005-0000-0000-0000C8AE0000}"/>
    <cellStyle name="Normal 2 4 6 3 6" xfId="43360" xr:uid="{00000000-0005-0000-0000-0000C9AE0000}"/>
    <cellStyle name="Normal 2 4 6 3 6 2" xfId="43361" xr:uid="{00000000-0005-0000-0000-0000CAAE0000}"/>
    <cellStyle name="Normal 2 4 6 3 7" xfId="43362" xr:uid="{00000000-0005-0000-0000-0000CBAE0000}"/>
    <cellStyle name="Normal 2 4 6 3 7 2" xfId="43363" xr:uid="{00000000-0005-0000-0000-0000CCAE0000}"/>
    <cellStyle name="Normal 2 4 6 3 8" xfId="43364" xr:uid="{00000000-0005-0000-0000-0000CDAE0000}"/>
    <cellStyle name="Normal 2 4 6 3 8 2" xfId="43365" xr:uid="{00000000-0005-0000-0000-0000CEAE0000}"/>
    <cellStyle name="Normal 2 4 6 3 9" xfId="43366" xr:uid="{00000000-0005-0000-0000-0000CFAE0000}"/>
    <cellStyle name="Normal 2 4 6 3 9 2" xfId="43367" xr:uid="{00000000-0005-0000-0000-0000D0AE0000}"/>
    <cellStyle name="Normal 2 4 6 4" xfId="43368" xr:uid="{00000000-0005-0000-0000-0000D1AE0000}"/>
    <cellStyle name="Normal 2 4 6 4 10" xfId="43369" xr:uid="{00000000-0005-0000-0000-0000D2AE0000}"/>
    <cellStyle name="Normal 2 4 6 4 10 2" xfId="43370" xr:uid="{00000000-0005-0000-0000-0000D3AE0000}"/>
    <cellStyle name="Normal 2 4 6 4 11" xfId="43371" xr:uid="{00000000-0005-0000-0000-0000D4AE0000}"/>
    <cellStyle name="Normal 2 4 6 4 11 2" xfId="43372" xr:uid="{00000000-0005-0000-0000-0000D5AE0000}"/>
    <cellStyle name="Normal 2 4 6 4 12" xfId="43373" xr:uid="{00000000-0005-0000-0000-0000D6AE0000}"/>
    <cellStyle name="Normal 2 4 6 4 12 2" xfId="43374" xr:uid="{00000000-0005-0000-0000-0000D7AE0000}"/>
    <cellStyle name="Normal 2 4 6 4 13" xfId="43375" xr:uid="{00000000-0005-0000-0000-0000D8AE0000}"/>
    <cellStyle name="Normal 2 4 6 4 13 2" xfId="43376" xr:uid="{00000000-0005-0000-0000-0000D9AE0000}"/>
    <cellStyle name="Normal 2 4 6 4 14" xfId="43377" xr:uid="{00000000-0005-0000-0000-0000DAAE0000}"/>
    <cellStyle name="Normal 2 4 6 4 14 2" xfId="43378" xr:uid="{00000000-0005-0000-0000-0000DBAE0000}"/>
    <cellStyle name="Normal 2 4 6 4 15" xfId="43379" xr:uid="{00000000-0005-0000-0000-0000DCAE0000}"/>
    <cellStyle name="Normal 2 4 6 4 15 2" xfId="43380" xr:uid="{00000000-0005-0000-0000-0000DDAE0000}"/>
    <cellStyle name="Normal 2 4 6 4 16" xfId="43381" xr:uid="{00000000-0005-0000-0000-0000DEAE0000}"/>
    <cellStyle name="Normal 2 4 6 4 16 2" xfId="43382" xr:uid="{00000000-0005-0000-0000-0000DFAE0000}"/>
    <cellStyle name="Normal 2 4 6 4 17" xfId="43383" xr:uid="{00000000-0005-0000-0000-0000E0AE0000}"/>
    <cellStyle name="Normal 2 4 6 4 17 2" xfId="43384" xr:uid="{00000000-0005-0000-0000-0000E1AE0000}"/>
    <cellStyle name="Normal 2 4 6 4 18" xfId="43385" xr:uid="{00000000-0005-0000-0000-0000E2AE0000}"/>
    <cellStyle name="Normal 2 4 6 4 18 2" xfId="43386" xr:uid="{00000000-0005-0000-0000-0000E3AE0000}"/>
    <cellStyle name="Normal 2 4 6 4 19" xfId="43387" xr:uid="{00000000-0005-0000-0000-0000E4AE0000}"/>
    <cellStyle name="Normal 2 4 6 4 19 2" xfId="43388" xr:uid="{00000000-0005-0000-0000-0000E5AE0000}"/>
    <cellStyle name="Normal 2 4 6 4 2" xfId="43389" xr:uid="{00000000-0005-0000-0000-0000E6AE0000}"/>
    <cellStyle name="Normal 2 4 6 4 2 10" xfId="43390" xr:uid="{00000000-0005-0000-0000-0000E7AE0000}"/>
    <cellStyle name="Normal 2 4 6 4 2 10 2" xfId="43391" xr:uid="{00000000-0005-0000-0000-0000E8AE0000}"/>
    <cellStyle name="Normal 2 4 6 4 2 11" xfId="43392" xr:uid="{00000000-0005-0000-0000-0000E9AE0000}"/>
    <cellStyle name="Normal 2 4 6 4 2 11 2" xfId="43393" xr:uid="{00000000-0005-0000-0000-0000EAAE0000}"/>
    <cellStyle name="Normal 2 4 6 4 2 12" xfId="43394" xr:uid="{00000000-0005-0000-0000-0000EBAE0000}"/>
    <cellStyle name="Normal 2 4 6 4 2 12 2" xfId="43395" xr:uid="{00000000-0005-0000-0000-0000ECAE0000}"/>
    <cellStyle name="Normal 2 4 6 4 2 13" xfId="43396" xr:uid="{00000000-0005-0000-0000-0000EDAE0000}"/>
    <cellStyle name="Normal 2 4 6 4 2 13 2" xfId="43397" xr:uid="{00000000-0005-0000-0000-0000EEAE0000}"/>
    <cellStyle name="Normal 2 4 6 4 2 14" xfId="43398" xr:uid="{00000000-0005-0000-0000-0000EFAE0000}"/>
    <cellStyle name="Normal 2 4 6 4 2 14 2" xfId="43399" xr:uid="{00000000-0005-0000-0000-0000F0AE0000}"/>
    <cellStyle name="Normal 2 4 6 4 2 15" xfId="43400" xr:uid="{00000000-0005-0000-0000-0000F1AE0000}"/>
    <cellStyle name="Normal 2 4 6 4 2 15 2" xfId="43401" xr:uid="{00000000-0005-0000-0000-0000F2AE0000}"/>
    <cellStyle name="Normal 2 4 6 4 2 16" xfId="43402" xr:uid="{00000000-0005-0000-0000-0000F3AE0000}"/>
    <cellStyle name="Normal 2 4 6 4 2 16 2" xfId="43403" xr:uid="{00000000-0005-0000-0000-0000F4AE0000}"/>
    <cellStyle name="Normal 2 4 6 4 2 17" xfId="43404" xr:uid="{00000000-0005-0000-0000-0000F5AE0000}"/>
    <cellStyle name="Normal 2 4 6 4 2 17 2" xfId="43405" xr:uid="{00000000-0005-0000-0000-0000F6AE0000}"/>
    <cellStyle name="Normal 2 4 6 4 2 18" xfId="43406" xr:uid="{00000000-0005-0000-0000-0000F7AE0000}"/>
    <cellStyle name="Normal 2 4 6 4 2 18 2" xfId="43407" xr:uid="{00000000-0005-0000-0000-0000F8AE0000}"/>
    <cellStyle name="Normal 2 4 6 4 2 19" xfId="43408" xr:uid="{00000000-0005-0000-0000-0000F9AE0000}"/>
    <cellStyle name="Normal 2 4 6 4 2 19 2" xfId="43409" xr:uid="{00000000-0005-0000-0000-0000FAAE0000}"/>
    <cellStyle name="Normal 2 4 6 4 2 2" xfId="43410" xr:uid="{00000000-0005-0000-0000-0000FBAE0000}"/>
    <cellStyle name="Normal 2 4 6 4 2 2 2" xfId="43411" xr:uid="{00000000-0005-0000-0000-0000FCAE0000}"/>
    <cellStyle name="Normal 2 4 6 4 2 20" xfId="43412" xr:uid="{00000000-0005-0000-0000-0000FDAE0000}"/>
    <cellStyle name="Normal 2 4 6 4 2 20 2" xfId="43413" xr:uid="{00000000-0005-0000-0000-0000FEAE0000}"/>
    <cellStyle name="Normal 2 4 6 4 2 21" xfId="43414" xr:uid="{00000000-0005-0000-0000-0000FFAE0000}"/>
    <cellStyle name="Normal 2 4 6 4 2 21 2" xfId="43415" xr:uid="{00000000-0005-0000-0000-000000AF0000}"/>
    <cellStyle name="Normal 2 4 6 4 2 22" xfId="43416" xr:uid="{00000000-0005-0000-0000-000001AF0000}"/>
    <cellStyle name="Normal 2 4 6 4 2 3" xfId="43417" xr:uid="{00000000-0005-0000-0000-000002AF0000}"/>
    <cellStyle name="Normal 2 4 6 4 2 3 2" xfId="43418" xr:uid="{00000000-0005-0000-0000-000003AF0000}"/>
    <cellStyle name="Normal 2 4 6 4 2 4" xfId="43419" xr:uid="{00000000-0005-0000-0000-000004AF0000}"/>
    <cellStyle name="Normal 2 4 6 4 2 4 2" xfId="43420" xr:uid="{00000000-0005-0000-0000-000005AF0000}"/>
    <cellStyle name="Normal 2 4 6 4 2 5" xfId="43421" xr:uid="{00000000-0005-0000-0000-000006AF0000}"/>
    <cellStyle name="Normal 2 4 6 4 2 5 2" xfId="43422" xr:uid="{00000000-0005-0000-0000-000007AF0000}"/>
    <cellStyle name="Normal 2 4 6 4 2 6" xfId="43423" xr:uid="{00000000-0005-0000-0000-000008AF0000}"/>
    <cellStyle name="Normal 2 4 6 4 2 6 2" xfId="43424" xr:uid="{00000000-0005-0000-0000-000009AF0000}"/>
    <cellStyle name="Normal 2 4 6 4 2 7" xfId="43425" xr:uid="{00000000-0005-0000-0000-00000AAF0000}"/>
    <cellStyle name="Normal 2 4 6 4 2 7 2" xfId="43426" xr:uid="{00000000-0005-0000-0000-00000BAF0000}"/>
    <cellStyle name="Normal 2 4 6 4 2 8" xfId="43427" xr:uid="{00000000-0005-0000-0000-00000CAF0000}"/>
    <cellStyle name="Normal 2 4 6 4 2 8 2" xfId="43428" xr:uid="{00000000-0005-0000-0000-00000DAF0000}"/>
    <cellStyle name="Normal 2 4 6 4 2 9" xfId="43429" xr:uid="{00000000-0005-0000-0000-00000EAF0000}"/>
    <cellStyle name="Normal 2 4 6 4 2 9 2" xfId="43430" xr:uid="{00000000-0005-0000-0000-00000FAF0000}"/>
    <cellStyle name="Normal 2 4 6 4 20" xfId="43431" xr:uid="{00000000-0005-0000-0000-000010AF0000}"/>
    <cellStyle name="Normal 2 4 6 4 20 2" xfId="43432" xr:uid="{00000000-0005-0000-0000-000011AF0000}"/>
    <cellStyle name="Normal 2 4 6 4 21" xfId="43433" xr:uid="{00000000-0005-0000-0000-000012AF0000}"/>
    <cellStyle name="Normal 2 4 6 4 21 2" xfId="43434" xr:uid="{00000000-0005-0000-0000-000013AF0000}"/>
    <cellStyle name="Normal 2 4 6 4 22" xfId="43435" xr:uid="{00000000-0005-0000-0000-000014AF0000}"/>
    <cellStyle name="Normal 2 4 6 4 22 2" xfId="43436" xr:uid="{00000000-0005-0000-0000-000015AF0000}"/>
    <cellStyle name="Normal 2 4 6 4 23" xfId="43437" xr:uid="{00000000-0005-0000-0000-000016AF0000}"/>
    <cellStyle name="Normal 2 4 6 4 23 2" xfId="43438" xr:uid="{00000000-0005-0000-0000-000017AF0000}"/>
    <cellStyle name="Normal 2 4 6 4 24" xfId="43439" xr:uid="{00000000-0005-0000-0000-000018AF0000}"/>
    <cellStyle name="Normal 2 4 6 4 3" xfId="43440" xr:uid="{00000000-0005-0000-0000-000019AF0000}"/>
    <cellStyle name="Normal 2 4 6 4 3 10" xfId="43441" xr:uid="{00000000-0005-0000-0000-00001AAF0000}"/>
    <cellStyle name="Normal 2 4 6 4 3 10 2" xfId="43442" xr:uid="{00000000-0005-0000-0000-00001BAF0000}"/>
    <cellStyle name="Normal 2 4 6 4 3 11" xfId="43443" xr:uid="{00000000-0005-0000-0000-00001CAF0000}"/>
    <cellStyle name="Normal 2 4 6 4 3 11 2" xfId="43444" xr:uid="{00000000-0005-0000-0000-00001DAF0000}"/>
    <cellStyle name="Normal 2 4 6 4 3 12" xfId="43445" xr:uid="{00000000-0005-0000-0000-00001EAF0000}"/>
    <cellStyle name="Normal 2 4 6 4 3 12 2" xfId="43446" xr:uid="{00000000-0005-0000-0000-00001FAF0000}"/>
    <cellStyle name="Normal 2 4 6 4 3 13" xfId="43447" xr:uid="{00000000-0005-0000-0000-000020AF0000}"/>
    <cellStyle name="Normal 2 4 6 4 3 13 2" xfId="43448" xr:uid="{00000000-0005-0000-0000-000021AF0000}"/>
    <cellStyle name="Normal 2 4 6 4 3 14" xfId="43449" xr:uid="{00000000-0005-0000-0000-000022AF0000}"/>
    <cellStyle name="Normal 2 4 6 4 3 14 2" xfId="43450" xr:uid="{00000000-0005-0000-0000-000023AF0000}"/>
    <cellStyle name="Normal 2 4 6 4 3 15" xfId="43451" xr:uid="{00000000-0005-0000-0000-000024AF0000}"/>
    <cellStyle name="Normal 2 4 6 4 3 15 2" xfId="43452" xr:uid="{00000000-0005-0000-0000-000025AF0000}"/>
    <cellStyle name="Normal 2 4 6 4 3 16" xfId="43453" xr:uid="{00000000-0005-0000-0000-000026AF0000}"/>
    <cellStyle name="Normal 2 4 6 4 3 16 2" xfId="43454" xr:uid="{00000000-0005-0000-0000-000027AF0000}"/>
    <cellStyle name="Normal 2 4 6 4 3 17" xfId="43455" xr:uid="{00000000-0005-0000-0000-000028AF0000}"/>
    <cellStyle name="Normal 2 4 6 4 3 17 2" xfId="43456" xr:uid="{00000000-0005-0000-0000-000029AF0000}"/>
    <cellStyle name="Normal 2 4 6 4 3 18" xfId="43457" xr:uid="{00000000-0005-0000-0000-00002AAF0000}"/>
    <cellStyle name="Normal 2 4 6 4 3 18 2" xfId="43458" xr:uid="{00000000-0005-0000-0000-00002BAF0000}"/>
    <cellStyle name="Normal 2 4 6 4 3 19" xfId="43459" xr:uid="{00000000-0005-0000-0000-00002CAF0000}"/>
    <cellStyle name="Normal 2 4 6 4 3 19 2" xfId="43460" xr:uid="{00000000-0005-0000-0000-00002DAF0000}"/>
    <cellStyle name="Normal 2 4 6 4 3 2" xfId="43461" xr:uid="{00000000-0005-0000-0000-00002EAF0000}"/>
    <cellStyle name="Normal 2 4 6 4 3 2 2" xfId="43462" xr:uid="{00000000-0005-0000-0000-00002FAF0000}"/>
    <cellStyle name="Normal 2 4 6 4 3 20" xfId="43463" xr:uid="{00000000-0005-0000-0000-000030AF0000}"/>
    <cellStyle name="Normal 2 4 6 4 3 20 2" xfId="43464" xr:uid="{00000000-0005-0000-0000-000031AF0000}"/>
    <cellStyle name="Normal 2 4 6 4 3 21" xfId="43465" xr:uid="{00000000-0005-0000-0000-000032AF0000}"/>
    <cellStyle name="Normal 2 4 6 4 3 21 2" xfId="43466" xr:uid="{00000000-0005-0000-0000-000033AF0000}"/>
    <cellStyle name="Normal 2 4 6 4 3 22" xfId="43467" xr:uid="{00000000-0005-0000-0000-000034AF0000}"/>
    <cellStyle name="Normal 2 4 6 4 3 3" xfId="43468" xr:uid="{00000000-0005-0000-0000-000035AF0000}"/>
    <cellStyle name="Normal 2 4 6 4 3 3 2" xfId="43469" xr:uid="{00000000-0005-0000-0000-000036AF0000}"/>
    <cellStyle name="Normal 2 4 6 4 3 4" xfId="43470" xr:uid="{00000000-0005-0000-0000-000037AF0000}"/>
    <cellStyle name="Normal 2 4 6 4 3 4 2" xfId="43471" xr:uid="{00000000-0005-0000-0000-000038AF0000}"/>
    <cellStyle name="Normal 2 4 6 4 3 5" xfId="43472" xr:uid="{00000000-0005-0000-0000-000039AF0000}"/>
    <cellStyle name="Normal 2 4 6 4 3 5 2" xfId="43473" xr:uid="{00000000-0005-0000-0000-00003AAF0000}"/>
    <cellStyle name="Normal 2 4 6 4 3 6" xfId="43474" xr:uid="{00000000-0005-0000-0000-00003BAF0000}"/>
    <cellStyle name="Normal 2 4 6 4 3 6 2" xfId="43475" xr:uid="{00000000-0005-0000-0000-00003CAF0000}"/>
    <cellStyle name="Normal 2 4 6 4 3 7" xfId="43476" xr:uid="{00000000-0005-0000-0000-00003DAF0000}"/>
    <cellStyle name="Normal 2 4 6 4 3 7 2" xfId="43477" xr:uid="{00000000-0005-0000-0000-00003EAF0000}"/>
    <cellStyle name="Normal 2 4 6 4 3 8" xfId="43478" xr:uid="{00000000-0005-0000-0000-00003FAF0000}"/>
    <cellStyle name="Normal 2 4 6 4 3 8 2" xfId="43479" xr:uid="{00000000-0005-0000-0000-000040AF0000}"/>
    <cellStyle name="Normal 2 4 6 4 3 9" xfId="43480" xr:uid="{00000000-0005-0000-0000-000041AF0000}"/>
    <cellStyle name="Normal 2 4 6 4 3 9 2" xfId="43481" xr:uid="{00000000-0005-0000-0000-000042AF0000}"/>
    <cellStyle name="Normal 2 4 6 4 4" xfId="43482" xr:uid="{00000000-0005-0000-0000-000043AF0000}"/>
    <cellStyle name="Normal 2 4 6 4 4 2" xfId="43483" xr:uid="{00000000-0005-0000-0000-000044AF0000}"/>
    <cellStyle name="Normal 2 4 6 4 5" xfId="43484" xr:uid="{00000000-0005-0000-0000-000045AF0000}"/>
    <cellStyle name="Normal 2 4 6 4 5 2" xfId="43485" xr:uid="{00000000-0005-0000-0000-000046AF0000}"/>
    <cellStyle name="Normal 2 4 6 4 6" xfId="43486" xr:uid="{00000000-0005-0000-0000-000047AF0000}"/>
    <cellStyle name="Normal 2 4 6 4 6 2" xfId="43487" xr:uid="{00000000-0005-0000-0000-000048AF0000}"/>
    <cellStyle name="Normal 2 4 6 4 7" xfId="43488" xr:uid="{00000000-0005-0000-0000-000049AF0000}"/>
    <cellStyle name="Normal 2 4 6 4 7 2" xfId="43489" xr:uid="{00000000-0005-0000-0000-00004AAF0000}"/>
    <cellStyle name="Normal 2 4 6 4 8" xfId="43490" xr:uid="{00000000-0005-0000-0000-00004BAF0000}"/>
    <cellStyle name="Normal 2 4 6 4 8 2" xfId="43491" xr:uid="{00000000-0005-0000-0000-00004CAF0000}"/>
    <cellStyle name="Normal 2 4 6 4 9" xfId="43492" xr:uid="{00000000-0005-0000-0000-00004DAF0000}"/>
    <cellStyle name="Normal 2 4 6 4 9 2" xfId="43493" xr:uid="{00000000-0005-0000-0000-00004EAF0000}"/>
    <cellStyle name="Normal 2 4 6 5" xfId="43494" xr:uid="{00000000-0005-0000-0000-00004FAF0000}"/>
    <cellStyle name="Normal 2 4 6 5 10" xfId="43495" xr:uid="{00000000-0005-0000-0000-000050AF0000}"/>
    <cellStyle name="Normal 2 4 6 5 10 2" xfId="43496" xr:uid="{00000000-0005-0000-0000-000051AF0000}"/>
    <cellStyle name="Normal 2 4 6 5 11" xfId="43497" xr:uid="{00000000-0005-0000-0000-000052AF0000}"/>
    <cellStyle name="Normal 2 4 6 5 11 2" xfId="43498" xr:uid="{00000000-0005-0000-0000-000053AF0000}"/>
    <cellStyle name="Normal 2 4 6 5 12" xfId="43499" xr:uid="{00000000-0005-0000-0000-000054AF0000}"/>
    <cellStyle name="Normal 2 4 6 5 12 2" xfId="43500" xr:uid="{00000000-0005-0000-0000-000055AF0000}"/>
    <cellStyle name="Normal 2 4 6 5 13" xfId="43501" xr:uid="{00000000-0005-0000-0000-000056AF0000}"/>
    <cellStyle name="Normal 2 4 6 5 13 2" xfId="43502" xr:uid="{00000000-0005-0000-0000-000057AF0000}"/>
    <cellStyle name="Normal 2 4 6 5 14" xfId="43503" xr:uid="{00000000-0005-0000-0000-000058AF0000}"/>
    <cellStyle name="Normal 2 4 6 5 14 2" xfId="43504" xr:uid="{00000000-0005-0000-0000-000059AF0000}"/>
    <cellStyle name="Normal 2 4 6 5 15" xfId="43505" xr:uid="{00000000-0005-0000-0000-00005AAF0000}"/>
    <cellStyle name="Normal 2 4 6 5 15 2" xfId="43506" xr:uid="{00000000-0005-0000-0000-00005BAF0000}"/>
    <cellStyle name="Normal 2 4 6 5 16" xfId="43507" xr:uid="{00000000-0005-0000-0000-00005CAF0000}"/>
    <cellStyle name="Normal 2 4 6 5 16 2" xfId="43508" xr:uid="{00000000-0005-0000-0000-00005DAF0000}"/>
    <cellStyle name="Normal 2 4 6 5 17" xfId="43509" xr:uid="{00000000-0005-0000-0000-00005EAF0000}"/>
    <cellStyle name="Normal 2 4 6 5 17 2" xfId="43510" xr:uid="{00000000-0005-0000-0000-00005FAF0000}"/>
    <cellStyle name="Normal 2 4 6 5 18" xfId="43511" xr:uid="{00000000-0005-0000-0000-000060AF0000}"/>
    <cellStyle name="Normal 2 4 6 5 18 2" xfId="43512" xr:uid="{00000000-0005-0000-0000-000061AF0000}"/>
    <cellStyle name="Normal 2 4 6 5 19" xfId="43513" xr:uid="{00000000-0005-0000-0000-000062AF0000}"/>
    <cellStyle name="Normal 2 4 6 5 19 2" xfId="43514" xr:uid="{00000000-0005-0000-0000-000063AF0000}"/>
    <cellStyle name="Normal 2 4 6 5 2" xfId="43515" xr:uid="{00000000-0005-0000-0000-000064AF0000}"/>
    <cellStyle name="Normal 2 4 6 5 2 10" xfId="43516" xr:uid="{00000000-0005-0000-0000-000065AF0000}"/>
    <cellStyle name="Normal 2 4 6 5 2 10 2" xfId="43517" xr:uid="{00000000-0005-0000-0000-000066AF0000}"/>
    <cellStyle name="Normal 2 4 6 5 2 11" xfId="43518" xr:uid="{00000000-0005-0000-0000-000067AF0000}"/>
    <cellStyle name="Normal 2 4 6 5 2 11 2" xfId="43519" xr:uid="{00000000-0005-0000-0000-000068AF0000}"/>
    <cellStyle name="Normal 2 4 6 5 2 12" xfId="43520" xr:uid="{00000000-0005-0000-0000-000069AF0000}"/>
    <cellStyle name="Normal 2 4 6 5 2 12 2" xfId="43521" xr:uid="{00000000-0005-0000-0000-00006AAF0000}"/>
    <cellStyle name="Normal 2 4 6 5 2 13" xfId="43522" xr:uid="{00000000-0005-0000-0000-00006BAF0000}"/>
    <cellStyle name="Normal 2 4 6 5 2 13 2" xfId="43523" xr:uid="{00000000-0005-0000-0000-00006CAF0000}"/>
    <cellStyle name="Normal 2 4 6 5 2 14" xfId="43524" xr:uid="{00000000-0005-0000-0000-00006DAF0000}"/>
    <cellStyle name="Normal 2 4 6 5 2 14 2" xfId="43525" xr:uid="{00000000-0005-0000-0000-00006EAF0000}"/>
    <cellStyle name="Normal 2 4 6 5 2 15" xfId="43526" xr:uid="{00000000-0005-0000-0000-00006FAF0000}"/>
    <cellStyle name="Normal 2 4 6 5 2 15 2" xfId="43527" xr:uid="{00000000-0005-0000-0000-000070AF0000}"/>
    <cellStyle name="Normal 2 4 6 5 2 16" xfId="43528" xr:uid="{00000000-0005-0000-0000-000071AF0000}"/>
    <cellStyle name="Normal 2 4 6 5 2 16 2" xfId="43529" xr:uid="{00000000-0005-0000-0000-000072AF0000}"/>
    <cellStyle name="Normal 2 4 6 5 2 17" xfId="43530" xr:uid="{00000000-0005-0000-0000-000073AF0000}"/>
    <cellStyle name="Normal 2 4 6 5 2 17 2" xfId="43531" xr:uid="{00000000-0005-0000-0000-000074AF0000}"/>
    <cellStyle name="Normal 2 4 6 5 2 18" xfId="43532" xr:uid="{00000000-0005-0000-0000-000075AF0000}"/>
    <cellStyle name="Normal 2 4 6 5 2 18 2" xfId="43533" xr:uid="{00000000-0005-0000-0000-000076AF0000}"/>
    <cellStyle name="Normal 2 4 6 5 2 19" xfId="43534" xr:uid="{00000000-0005-0000-0000-000077AF0000}"/>
    <cellStyle name="Normal 2 4 6 5 2 19 2" xfId="43535" xr:uid="{00000000-0005-0000-0000-000078AF0000}"/>
    <cellStyle name="Normal 2 4 6 5 2 2" xfId="43536" xr:uid="{00000000-0005-0000-0000-000079AF0000}"/>
    <cellStyle name="Normal 2 4 6 5 2 2 2" xfId="43537" xr:uid="{00000000-0005-0000-0000-00007AAF0000}"/>
    <cellStyle name="Normal 2 4 6 5 2 20" xfId="43538" xr:uid="{00000000-0005-0000-0000-00007BAF0000}"/>
    <cellStyle name="Normal 2 4 6 5 2 20 2" xfId="43539" xr:uid="{00000000-0005-0000-0000-00007CAF0000}"/>
    <cellStyle name="Normal 2 4 6 5 2 21" xfId="43540" xr:uid="{00000000-0005-0000-0000-00007DAF0000}"/>
    <cellStyle name="Normal 2 4 6 5 2 21 2" xfId="43541" xr:uid="{00000000-0005-0000-0000-00007EAF0000}"/>
    <cellStyle name="Normal 2 4 6 5 2 22" xfId="43542" xr:uid="{00000000-0005-0000-0000-00007FAF0000}"/>
    <cellStyle name="Normal 2 4 6 5 2 3" xfId="43543" xr:uid="{00000000-0005-0000-0000-000080AF0000}"/>
    <cellStyle name="Normal 2 4 6 5 2 3 2" xfId="43544" xr:uid="{00000000-0005-0000-0000-000081AF0000}"/>
    <cellStyle name="Normal 2 4 6 5 2 4" xfId="43545" xr:uid="{00000000-0005-0000-0000-000082AF0000}"/>
    <cellStyle name="Normal 2 4 6 5 2 4 2" xfId="43546" xr:uid="{00000000-0005-0000-0000-000083AF0000}"/>
    <cellStyle name="Normal 2 4 6 5 2 5" xfId="43547" xr:uid="{00000000-0005-0000-0000-000084AF0000}"/>
    <cellStyle name="Normal 2 4 6 5 2 5 2" xfId="43548" xr:uid="{00000000-0005-0000-0000-000085AF0000}"/>
    <cellStyle name="Normal 2 4 6 5 2 6" xfId="43549" xr:uid="{00000000-0005-0000-0000-000086AF0000}"/>
    <cellStyle name="Normal 2 4 6 5 2 6 2" xfId="43550" xr:uid="{00000000-0005-0000-0000-000087AF0000}"/>
    <cellStyle name="Normal 2 4 6 5 2 7" xfId="43551" xr:uid="{00000000-0005-0000-0000-000088AF0000}"/>
    <cellStyle name="Normal 2 4 6 5 2 7 2" xfId="43552" xr:uid="{00000000-0005-0000-0000-000089AF0000}"/>
    <cellStyle name="Normal 2 4 6 5 2 8" xfId="43553" xr:uid="{00000000-0005-0000-0000-00008AAF0000}"/>
    <cellStyle name="Normal 2 4 6 5 2 8 2" xfId="43554" xr:uid="{00000000-0005-0000-0000-00008BAF0000}"/>
    <cellStyle name="Normal 2 4 6 5 2 9" xfId="43555" xr:uid="{00000000-0005-0000-0000-00008CAF0000}"/>
    <cellStyle name="Normal 2 4 6 5 2 9 2" xfId="43556" xr:uid="{00000000-0005-0000-0000-00008DAF0000}"/>
    <cellStyle name="Normal 2 4 6 5 20" xfId="43557" xr:uid="{00000000-0005-0000-0000-00008EAF0000}"/>
    <cellStyle name="Normal 2 4 6 5 20 2" xfId="43558" xr:uid="{00000000-0005-0000-0000-00008FAF0000}"/>
    <cellStyle name="Normal 2 4 6 5 21" xfId="43559" xr:uid="{00000000-0005-0000-0000-000090AF0000}"/>
    <cellStyle name="Normal 2 4 6 5 21 2" xfId="43560" xr:uid="{00000000-0005-0000-0000-000091AF0000}"/>
    <cellStyle name="Normal 2 4 6 5 22" xfId="43561" xr:uid="{00000000-0005-0000-0000-000092AF0000}"/>
    <cellStyle name="Normal 2 4 6 5 22 2" xfId="43562" xr:uid="{00000000-0005-0000-0000-000093AF0000}"/>
    <cellStyle name="Normal 2 4 6 5 23" xfId="43563" xr:uid="{00000000-0005-0000-0000-000094AF0000}"/>
    <cellStyle name="Normal 2 4 6 5 23 2" xfId="43564" xr:uid="{00000000-0005-0000-0000-000095AF0000}"/>
    <cellStyle name="Normal 2 4 6 5 24" xfId="43565" xr:uid="{00000000-0005-0000-0000-000096AF0000}"/>
    <cellStyle name="Normal 2 4 6 5 3" xfId="43566" xr:uid="{00000000-0005-0000-0000-000097AF0000}"/>
    <cellStyle name="Normal 2 4 6 5 3 10" xfId="43567" xr:uid="{00000000-0005-0000-0000-000098AF0000}"/>
    <cellStyle name="Normal 2 4 6 5 3 10 2" xfId="43568" xr:uid="{00000000-0005-0000-0000-000099AF0000}"/>
    <cellStyle name="Normal 2 4 6 5 3 11" xfId="43569" xr:uid="{00000000-0005-0000-0000-00009AAF0000}"/>
    <cellStyle name="Normal 2 4 6 5 3 11 2" xfId="43570" xr:uid="{00000000-0005-0000-0000-00009BAF0000}"/>
    <cellStyle name="Normal 2 4 6 5 3 12" xfId="43571" xr:uid="{00000000-0005-0000-0000-00009CAF0000}"/>
    <cellStyle name="Normal 2 4 6 5 3 12 2" xfId="43572" xr:uid="{00000000-0005-0000-0000-00009DAF0000}"/>
    <cellStyle name="Normal 2 4 6 5 3 13" xfId="43573" xr:uid="{00000000-0005-0000-0000-00009EAF0000}"/>
    <cellStyle name="Normal 2 4 6 5 3 13 2" xfId="43574" xr:uid="{00000000-0005-0000-0000-00009FAF0000}"/>
    <cellStyle name="Normal 2 4 6 5 3 14" xfId="43575" xr:uid="{00000000-0005-0000-0000-0000A0AF0000}"/>
    <cellStyle name="Normal 2 4 6 5 3 14 2" xfId="43576" xr:uid="{00000000-0005-0000-0000-0000A1AF0000}"/>
    <cellStyle name="Normal 2 4 6 5 3 15" xfId="43577" xr:uid="{00000000-0005-0000-0000-0000A2AF0000}"/>
    <cellStyle name="Normal 2 4 6 5 3 15 2" xfId="43578" xr:uid="{00000000-0005-0000-0000-0000A3AF0000}"/>
    <cellStyle name="Normal 2 4 6 5 3 16" xfId="43579" xr:uid="{00000000-0005-0000-0000-0000A4AF0000}"/>
    <cellStyle name="Normal 2 4 6 5 3 16 2" xfId="43580" xr:uid="{00000000-0005-0000-0000-0000A5AF0000}"/>
    <cellStyle name="Normal 2 4 6 5 3 17" xfId="43581" xr:uid="{00000000-0005-0000-0000-0000A6AF0000}"/>
    <cellStyle name="Normal 2 4 6 5 3 17 2" xfId="43582" xr:uid="{00000000-0005-0000-0000-0000A7AF0000}"/>
    <cellStyle name="Normal 2 4 6 5 3 18" xfId="43583" xr:uid="{00000000-0005-0000-0000-0000A8AF0000}"/>
    <cellStyle name="Normal 2 4 6 5 3 18 2" xfId="43584" xr:uid="{00000000-0005-0000-0000-0000A9AF0000}"/>
    <cellStyle name="Normal 2 4 6 5 3 19" xfId="43585" xr:uid="{00000000-0005-0000-0000-0000AAAF0000}"/>
    <cellStyle name="Normal 2 4 6 5 3 19 2" xfId="43586" xr:uid="{00000000-0005-0000-0000-0000ABAF0000}"/>
    <cellStyle name="Normal 2 4 6 5 3 2" xfId="43587" xr:uid="{00000000-0005-0000-0000-0000ACAF0000}"/>
    <cellStyle name="Normal 2 4 6 5 3 2 2" xfId="43588" xr:uid="{00000000-0005-0000-0000-0000ADAF0000}"/>
    <cellStyle name="Normal 2 4 6 5 3 20" xfId="43589" xr:uid="{00000000-0005-0000-0000-0000AEAF0000}"/>
    <cellStyle name="Normal 2 4 6 5 3 20 2" xfId="43590" xr:uid="{00000000-0005-0000-0000-0000AFAF0000}"/>
    <cellStyle name="Normal 2 4 6 5 3 21" xfId="43591" xr:uid="{00000000-0005-0000-0000-0000B0AF0000}"/>
    <cellStyle name="Normal 2 4 6 5 3 21 2" xfId="43592" xr:uid="{00000000-0005-0000-0000-0000B1AF0000}"/>
    <cellStyle name="Normal 2 4 6 5 3 22" xfId="43593" xr:uid="{00000000-0005-0000-0000-0000B2AF0000}"/>
    <cellStyle name="Normal 2 4 6 5 3 3" xfId="43594" xr:uid="{00000000-0005-0000-0000-0000B3AF0000}"/>
    <cellStyle name="Normal 2 4 6 5 3 3 2" xfId="43595" xr:uid="{00000000-0005-0000-0000-0000B4AF0000}"/>
    <cellStyle name="Normal 2 4 6 5 3 4" xfId="43596" xr:uid="{00000000-0005-0000-0000-0000B5AF0000}"/>
    <cellStyle name="Normal 2 4 6 5 3 4 2" xfId="43597" xr:uid="{00000000-0005-0000-0000-0000B6AF0000}"/>
    <cellStyle name="Normal 2 4 6 5 3 5" xfId="43598" xr:uid="{00000000-0005-0000-0000-0000B7AF0000}"/>
    <cellStyle name="Normal 2 4 6 5 3 5 2" xfId="43599" xr:uid="{00000000-0005-0000-0000-0000B8AF0000}"/>
    <cellStyle name="Normal 2 4 6 5 3 6" xfId="43600" xr:uid="{00000000-0005-0000-0000-0000B9AF0000}"/>
    <cellStyle name="Normal 2 4 6 5 3 6 2" xfId="43601" xr:uid="{00000000-0005-0000-0000-0000BAAF0000}"/>
    <cellStyle name="Normal 2 4 6 5 3 7" xfId="43602" xr:uid="{00000000-0005-0000-0000-0000BBAF0000}"/>
    <cellStyle name="Normal 2 4 6 5 3 7 2" xfId="43603" xr:uid="{00000000-0005-0000-0000-0000BCAF0000}"/>
    <cellStyle name="Normal 2 4 6 5 3 8" xfId="43604" xr:uid="{00000000-0005-0000-0000-0000BDAF0000}"/>
    <cellStyle name="Normal 2 4 6 5 3 8 2" xfId="43605" xr:uid="{00000000-0005-0000-0000-0000BEAF0000}"/>
    <cellStyle name="Normal 2 4 6 5 3 9" xfId="43606" xr:uid="{00000000-0005-0000-0000-0000BFAF0000}"/>
    <cellStyle name="Normal 2 4 6 5 3 9 2" xfId="43607" xr:uid="{00000000-0005-0000-0000-0000C0AF0000}"/>
    <cellStyle name="Normal 2 4 6 5 4" xfId="43608" xr:uid="{00000000-0005-0000-0000-0000C1AF0000}"/>
    <cellStyle name="Normal 2 4 6 5 4 2" xfId="43609" xr:uid="{00000000-0005-0000-0000-0000C2AF0000}"/>
    <cellStyle name="Normal 2 4 6 5 5" xfId="43610" xr:uid="{00000000-0005-0000-0000-0000C3AF0000}"/>
    <cellStyle name="Normal 2 4 6 5 5 2" xfId="43611" xr:uid="{00000000-0005-0000-0000-0000C4AF0000}"/>
    <cellStyle name="Normal 2 4 6 5 6" xfId="43612" xr:uid="{00000000-0005-0000-0000-0000C5AF0000}"/>
    <cellStyle name="Normal 2 4 6 5 6 2" xfId="43613" xr:uid="{00000000-0005-0000-0000-0000C6AF0000}"/>
    <cellStyle name="Normal 2 4 6 5 7" xfId="43614" xr:uid="{00000000-0005-0000-0000-0000C7AF0000}"/>
    <cellStyle name="Normal 2 4 6 5 7 2" xfId="43615" xr:uid="{00000000-0005-0000-0000-0000C8AF0000}"/>
    <cellStyle name="Normal 2 4 6 5 8" xfId="43616" xr:uid="{00000000-0005-0000-0000-0000C9AF0000}"/>
    <cellStyle name="Normal 2 4 6 5 8 2" xfId="43617" xr:uid="{00000000-0005-0000-0000-0000CAAF0000}"/>
    <cellStyle name="Normal 2 4 6 5 9" xfId="43618" xr:uid="{00000000-0005-0000-0000-0000CBAF0000}"/>
    <cellStyle name="Normal 2 4 6 5 9 2" xfId="43619" xr:uid="{00000000-0005-0000-0000-0000CCAF0000}"/>
    <cellStyle name="Normal 2 4 6 6" xfId="43620" xr:uid="{00000000-0005-0000-0000-0000CDAF0000}"/>
    <cellStyle name="Normal 2 4 6 6 10" xfId="43621" xr:uid="{00000000-0005-0000-0000-0000CEAF0000}"/>
    <cellStyle name="Normal 2 4 6 6 10 2" xfId="43622" xr:uid="{00000000-0005-0000-0000-0000CFAF0000}"/>
    <cellStyle name="Normal 2 4 6 6 11" xfId="43623" xr:uid="{00000000-0005-0000-0000-0000D0AF0000}"/>
    <cellStyle name="Normal 2 4 6 6 11 2" xfId="43624" xr:uid="{00000000-0005-0000-0000-0000D1AF0000}"/>
    <cellStyle name="Normal 2 4 6 6 12" xfId="43625" xr:uid="{00000000-0005-0000-0000-0000D2AF0000}"/>
    <cellStyle name="Normal 2 4 6 6 12 2" xfId="43626" xr:uid="{00000000-0005-0000-0000-0000D3AF0000}"/>
    <cellStyle name="Normal 2 4 6 6 13" xfId="43627" xr:uid="{00000000-0005-0000-0000-0000D4AF0000}"/>
    <cellStyle name="Normal 2 4 6 6 13 2" xfId="43628" xr:uid="{00000000-0005-0000-0000-0000D5AF0000}"/>
    <cellStyle name="Normal 2 4 6 6 14" xfId="43629" xr:uid="{00000000-0005-0000-0000-0000D6AF0000}"/>
    <cellStyle name="Normal 2 4 6 6 14 2" xfId="43630" xr:uid="{00000000-0005-0000-0000-0000D7AF0000}"/>
    <cellStyle name="Normal 2 4 6 6 15" xfId="43631" xr:uid="{00000000-0005-0000-0000-0000D8AF0000}"/>
    <cellStyle name="Normal 2 4 6 6 15 2" xfId="43632" xr:uid="{00000000-0005-0000-0000-0000D9AF0000}"/>
    <cellStyle name="Normal 2 4 6 6 16" xfId="43633" xr:uid="{00000000-0005-0000-0000-0000DAAF0000}"/>
    <cellStyle name="Normal 2 4 6 6 16 2" xfId="43634" xr:uid="{00000000-0005-0000-0000-0000DBAF0000}"/>
    <cellStyle name="Normal 2 4 6 6 17" xfId="43635" xr:uid="{00000000-0005-0000-0000-0000DCAF0000}"/>
    <cellStyle name="Normal 2 4 6 6 17 2" xfId="43636" xr:uid="{00000000-0005-0000-0000-0000DDAF0000}"/>
    <cellStyle name="Normal 2 4 6 6 18" xfId="43637" xr:uid="{00000000-0005-0000-0000-0000DEAF0000}"/>
    <cellStyle name="Normal 2 4 6 6 18 2" xfId="43638" xr:uid="{00000000-0005-0000-0000-0000DFAF0000}"/>
    <cellStyle name="Normal 2 4 6 6 19" xfId="43639" xr:uid="{00000000-0005-0000-0000-0000E0AF0000}"/>
    <cellStyle name="Normal 2 4 6 6 19 2" xfId="43640" xr:uid="{00000000-0005-0000-0000-0000E1AF0000}"/>
    <cellStyle name="Normal 2 4 6 6 2" xfId="43641" xr:uid="{00000000-0005-0000-0000-0000E2AF0000}"/>
    <cellStyle name="Normal 2 4 6 6 2 2" xfId="43642" xr:uid="{00000000-0005-0000-0000-0000E3AF0000}"/>
    <cellStyle name="Normal 2 4 6 6 20" xfId="43643" xr:uid="{00000000-0005-0000-0000-0000E4AF0000}"/>
    <cellStyle name="Normal 2 4 6 6 20 2" xfId="43644" xr:uid="{00000000-0005-0000-0000-0000E5AF0000}"/>
    <cellStyle name="Normal 2 4 6 6 21" xfId="43645" xr:uid="{00000000-0005-0000-0000-0000E6AF0000}"/>
    <cellStyle name="Normal 2 4 6 6 21 2" xfId="43646" xr:uid="{00000000-0005-0000-0000-0000E7AF0000}"/>
    <cellStyle name="Normal 2 4 6 6 22" xfId="43647" xr:uid="{00000000-0005-0000-0000-0000E8AF0000}"/>
    <cellStyle name="Normal 2 4 6 6 3" xfId="43648" xr:uid="{00000000-0005-0000-0000-0000E9AF0000}"/>
    <cellStyle name="Normal 2 4 6 6 3 2" xfId="43649" xr:uid="{00000000-0005-0000-0000-0000EAAF0000}"/>
    <cellStyle name="Normal 2 4 6 6 4" xfId="43650" xr:uid="{00000000-0005-0000-0000-0000EBAF0000}"/>
    <cellStyle name="Normal 2 4 6 6 4 2" xfId="43651" xr:uid="{00000000-0005-0000-0000-0000ECAF0000}"/>
    <cellStyle name="Normal 2 4 6 6 5" xfId="43652" xr:uid="{00000000-0005-0000-0000-0000EDAF0000}"/>
    <cellStyle name="Normal 2 4 6 6 5 2" xfId="43653" xr:uid="{00000000-0005-0000-0000-0000EEAF0000}"/>
    <cellStyle name="Normal 2 4 6 6 6" xfId="43654" xr:uid="{00000000-0005-0000-0000-0000EFAF0000}"/>
    <cellStyle name="Normal 2 4 6 6 6 2" xfId="43655" xr:uid="{00000000-0005-0000-0000-0000F0AF0000}"/>
    <cellStyle name="Normal 2 4 6 6 7" xfId="43656" xr:uid="{00000000-0005-0000-0000-0000F1AF0000}"/>
    <cellStyle name="Normal 2 4 6 6 7 2" xfId="43657" xr:uid="{00000000-0005-0000-0000-0000F2AF0000}"/>
    <cellStyle name="Normal 2 4 6 6 8" xfId="43658" xr:uid="{00000000-0005-0000-0000-0000F3AF0000}"/>
    <cellStyle name="Normal 2 4 6 6 8 2" xfId="43659" xr:uid="{00000000-0005-0000-0000-0000F4AF0000}"/>
    <cellStyle name="Normal 2 4 6 6 9" xfId="43660" xr:uid="{00000000-0005-0000-0000-0000F5AF0000}"/>
    <cellStyle name="Normal 2 4 6 6 9 2" xfId="43661" xr:uid="{00000000-0005-0000-0000-0000F6AF0000}"/>
    <cellStyle name="Normal 2 4 6 7" xfId="43662" xr:uid="{00000000-0005-0000-0000-0000F7AF0000}"/>
    <cellStyle name="Normal 2 4 6 7 10" xfId="43663" xr:uid="{00000000-0005-0000-0000-0000F8AF0000}"/>
    <cellStyle name="Normal 2 4 6 7 10 2" xfId="43664" xr:uid="{00000000-0005-0000-0000-0000F9AF0000}"/>
    <cellStyle name="Normal 2 4 6 7 11" xfId="43665" xr:uid="{00000000-0005-0000-0000-0000FAAF0000}"/>
    <cellStyle name="Normal 2 4 6 7 11 2" xfId="43666" xr:uid="{00000000-0005-0000-0000-0000FBAF0000}"/>
    <cellStyle name="Normal 2 4 6 7 12" xfId="43667" xr:uid="{00000000-0005-0000-0000-0000FCAF0000}"/>
    <cellStyle name="Normal 2 4 6 7 12 2" xfId="43668" xr:uid="{00000000-0005-0000-0000-0000FDAF0000}"/>
    <cellStyle name="Normal 2 4 6 7 13" xfId="43669" xr:uid="{00000000-0005-0000-0000-0000FEAF0000}"/>
    <cellStyle name="Normal 2 4 6 7 13 2" xfId="43670" xr:uid="{00000000-0005-0000-0000-0000FFAF0000}"/>
    <cellStyle name="Normal 2 4 6 7 14" xfId="43671" xr:uid="{00000000-0005-0000-0000-000000B00000}"/>
    <cellStyle name="Normal 2 4 6 7 14 2" xfId="43672" xr:uid="{00000000-0005-0000-0000-000001B00000}"/>
    <cellStyle name="Normal 2 4 6 7 15" xfId="43673" xr:uid="{00000000-0005-0000-0000-000002B00000}"/>
    <cellStyle name="Normal 2 4 6 7 15 2" xfId="43674" xr:uid="{00000000-0005-0000-0000-000003B00000}"/>
    <cellStyle name="Normal 2 4 6 7 16" xfId="43675" xr:uid="{00000000-0005-0000-0000-000004B00000}"/>
    <cellStyle name="Normal 2 4 6 7 16 2" xfId="43676" xr:uid="{00000000-0005-0000-0000-000005B00000}"/>
    <cellStyle name="Normal 2 4 6 7 17" xfId="43677" xr:uid="{00000000-0005-0000-0000-000006B00000}"/>
    <cellStyle name="Normal 2 4 6 7 17 2" xfId="43678" xr:uid="{00000000-0005-0000-0000-000007B00000}"/>
    <cellStyle name="Normal 2 4 6 7 18" xfId="43679" xr:uid="{00000000-0005-0000-0000-000008B00000}"/>
    <cellStyle name="Normal 2 4 6 7 18 2" xfId="43680" xr:uid="{00000000-0005-0000-0000-000009B00000}"/>
    <cellStyle name="Normal 2 4 6 7 19" xfId="43681" xr:uid="{00000000-0005-0000-0000-00000AB00000}"/>
    <cellStyle name="Normal 2 4 6 7 19 2" xfId="43682" xr:uid="{00000000-0005-0000-0000-00000BB00000}"/>
    <cellStyle name="Normal 2 4 6 7 2" xfId="43683" xr:uid="{00000000-0005-0000-0000-00000CB00000}"/>
    <cellStyle name="Normal 2 4 6 7 2 2" xfId="43684" xr:uid="{00000000-0005-0000-0000-00000DB00000}"/>
    <cellStyle name="Normal 2 4 6 7 20" xfId="43685" xr:uid="{00000000-0005-0000-0000-00000EB00000}"/>
    <cellStyle name="Normal 2 4 6 7 20 2" xfId="43686" xr:uid="{00000000-0005-0000-0000-00000FB00000}"/>
    <cellStyle name="Normal 2 4 6 7 21" xfId="43687" xr:uid="{00000000-0005-0000-0000-000010B00000}"/>
    <cellStyle name="Normal 2 4 6 7 21 2" xfId="43688" xr:uid="{00000000-0005-0000-0000-000011B00000}"/>
    <cellStyle name="Normal 2 4 6 7 22" xfId="43689" xr:uid="{00000000-0005-0000-0000-000012B00000}"/>
    <cellStyle name="Normal 2 4 6 7 3" xfId="43690" xr:uid="{00000000-0005-0000-0000-000013B00000}"/>
    <cellStyle name="Normal 2 4 6 7 3 2" xfId="43691" xr:uid="{00000000-0005-0000-0000-000014B00000}"/>
    <cellStyle name="Normal 2 4 6 7 4" xfId="43692" xr:uid="{00000000-0005-0000-0000-000015B00000}"/>
    <cellStyle name="Normal 2 4 6 7 4 2" xfId="43693" xr:uid="{00000000-0005-0000-0000-000016B00000}"/>
    <cellStyle name="Normal 2 4 6 7 5" xfId="43694" xr:uid="{00000000-0005-0000-0000-000017B00000}"/>
    <cellStyle name="Normal 2 4 6 7 5 2" xfId="43695" xr:uid="{00000000-0005-0000-0000-000018B00000}"/>
    <cellStyle name="Normal 2 4 6 7 6" xfId="43696" xr:uid="{00000000-0005-0000-0000-000019B00000}"/>
    <cellStyle name="Normal 2 4 6 7 6 2" xfId="43697" xr:uid="{00000000-0005-0000-0000-00001AB00000}"/>
    <cellStyle name="Normal 2 4 6 7 7" xfId="43698" xr:uid="{00000000-0005-0000-0000-00001BB00000}"/>
    <cellStyle name="Normal 2 4 6 7 7 2" xfId="43699" xr:uid="{00000000-0005-0000-0000-00001CB00000}"/>
    <cellStyle name="Normal 2 4 6 7 8" xfId="43700" xr:uid="{00000000-0005-0000-0000-00001DB00000}"/>
    <cellStyle name="Normal 2 4 6 7 8 2" xfId="43701" xr:uid="{00000000-0005-0000-0000-00001EB00000}"/>
    <cellStyle name="Normal 2 4 6 7 9" xfId="43702" xr:uid="{00000000-0005-0000-0000-00001FB00000}"/>
    <cellStyle name="Normal 2 4 6 7 9 2" xfId="43703" xr:uid="{00000000-0005-0000-0000-000020B00000}"/>
    <cellStyle name="Normal 2 4 6 8" xfId="43704" xr:uid="{00000000-0005-0000-0000-000021B00000}"/>
    <cellStyle name="Normal 2 4 6 8 2" xfId="43705" xr:uid="{00000000-0005-0000-0000-000022B00000}"/>
    <cellStyle name="Normal 2 4 6 9" xfId="43706" xr:uid="{00000000-0005-0000-0000-000023B00000}"/>
    <cellStyle name="Normal 2 4 6 9 2" xfId="43707" xr:uid="{00000000-0005-0000-0000-000024B00000}"/>
    <cellStyle name="Normal 2 4 7" xfId="43708" xr:uid="{00000000-0005-0000-0000-000025B00000}"/>
    <cellStyle name="Normal 2 4 7 10" xfId="43709" xr:uid="{00000000-0005-0000-0000-000026B00000}"/>
    <cellStyle name="Normal 2 4 7 10 2" xfId="43710" xr:uid="{00000000-0005-0000-0000-000027B00000}"/>
    <cellStyle name="Normal 2 4 7 11" xfId="43711" xr:uid="{00000000-0005-0000-0000-000028B00000}"/>
    <cellStyle name="Normal 2 4 7 11 2" xfId="43712" xr:uid="{00000000-0005-0000-0000-000029B00000}"/>
    <cellStyle name="Normal 2 4 7 12" xfId="43713" xr:uid="{00000000-0005-0000-0000-00002AB00000}"/>
    <cellStyle name="Normal 2 4 7 12 2" xfId="43714" xr:uid="{00000000-0005-0000-0000-00002BB00000}"/>
    <cellStyle name="Normal 2 4 7 13" xfId="43715" xr:uid="{00000000-0005-0000-0000-00002CB00000}"/>
    <cellStyle name="Normal 2 4 7 13 2" xfId="43716" xr:uid="{00000000-0005-0000-0000-00002DB00000}"/>
    <cellStyle name="Normal 2 4 7 14" xfId="43717" xr:uid="{00000000-0005-0000-0000-00002EB00000}"/>
    <cellStyle name="Normal 2 4 7 14 2" xfId="43718" xr:uid="{00000000-0005-0000-0000-00002FB00000}"/>
    <cellStyle name="Normal 2 4 7 15" xfId="43719" xr:uid="{00000000-0005-0000-0000-000030B00000}"/>
    <cellStyle name="Normal 2 4 7 15 2" xfId="43720" xr:uid="{00000000-0005-0000-0000-000031B00000}"/>
    <cellStyle name="Normal 2 4 7 16" xfId="43721" xr:uid="{00000000-0005-0000-0000-000032B00000}"/>
    <cellStyle name="Normal 2 4 7 16 2" xfId="43722" xr:uid="{00000000-0005-0000-0000-000033B00000}"/>
    <cellStyle name="Normal 2 4 7 17" xfId="43723" xr:uid="{00000000-0005-0000-0000-000034B00000}"/>
    <cellStyle name="Normal 2 4 7 17 2" xfId="43724" xr:uid="{00000000-0005-0000-0000-000035B00000}"/>
    <cellStyle name="Normal 2 4 7 18" xfId="43725" xr:uid="{00000000-0005-0000-0000-000036B00000}"/>
    <cellStyle name="Normal 2 4 7 18 2" xfId="43726" xr:uid="{00000000-0005-0000-0000-000037B00000}"/>
    <cellStyle name="Normal 2 4 7 19" xfId="43727" xr:uid="{00000000-0005-0000-0000-000038B00000}"/>
    <cellStyle name="Normal 2 4 7 19 2" xfId="43728" xr:uid="{00000000-0005-0000-0000-000039B00000}"/>
    <cellStyle name="Normal 2 4 7 2" xfId="43729" xr:uid="{00000000-0005-0000-0000-00003AB00000}"/>
    <cellStyle name="Normal 2 4 7 2 10" xfId="43730" xr:uid="{00000000-0005-0000-0000-00003BB00000}"/>
    <cellStyle name="Normal 2 4 7 2 10 2" xfId="43731" xr:uid="{00000000-0005-0000-0000-00003CB00000}"/>
    <cellStyle name="Normal 2 4 7 2 11" xfId="43732" xr:uid="{00000000-0005-0000-0000-00003DB00000}"/>
    <cellStyle name="Normal 2 4 7 2 11 2" xfId="43733" xr:uid="{00000000-0005-0000-0000-00003EB00000}"/>
    <cellStyle name="Normal 2 4 7 2 12" xfId="43734" xr:uid="{00000000-0005-0000-0000-00003FB00000}"/>
    <cellStyle name="Normal 2 4 7 2 12 2" xfId="43735" xr:uid="{00000000-0005-0000-0000-000040B00000}"/>
    <cellStyle name="Normal 2 4 7 2 13" xfId="43736" xr:uid="{00000000-0005-0000-0000-000041B00000}"/>
    <cellStyle name="Normal 2 4 7 2 13 2" xfId="43737" xr:uid="{00000000-0005-0000-0000-000042B00000}"/>
    <cellStyle name="Normal 2 4 7 2 14" xfId="43738" xr:uid="{00000000-0005-0000-0000-000043B00000}"/>
    <cellStyle name="Normal 2 4 7 2 14 2" xfId="43739" xr:uid="{00000000-0005-0000-0000-000044B00000}"/>
    <cellStyle name="Normal 2 4 7 2 15" xfId="43740" xr:uid="{00000000-0005-0000-0000-000045B00000}"/>
    <cellStyle name="Normal 2 4 7 2 15 2" xfId="43741" xr:uid="{00000000-0005-0000-0000-000046B00000}"/>
    <cellStyle name="Normal 2 4 7 2 16" xfId="43742" xr:uid="{00000000-0005-0000-0000-000047B00000}"/>
    <cellStyle name="Normal 2 4 7 2 16 2" xfId="43743" xr:uid="{00000000-0005-0000-0000-000048B00000}"/>
    <cellStyle name="Normal 2 4 7 2 17" xfId="43744" xr:uid="{00000000-0005-0000-0000-000049B00000}"/>
    <cellStyle name="Normal 2 4 7 2 17 2" xfId="43745" xr:uid="{00000000-0005-0000-0000-00004AB00000}"/>
    <cellStyle name="Normal 2 4 7 2 18" xfId="43746" xr:uid="{00000000-0005-0000-0000-00004BB00000}"/>
    <cellStyle name="Normal 2 4 7 2 18 2" xfId="43747" xr:uid="{00000000-0005-0000-0000-00004CB00000}"/>
    <cellStyle name="Normal 2 4 7 2 19" xfId="43748" xr:uid="{00000000-0005-0000-0000-00004DB00000}"/>
    <cellStyle name="Normal 2 4 7 2 19 2" xfId="43749" xr:uid="{00000000-0005-0000-0000-00004EB00000}"/>
    <cellStyle name="Normal 2 4 7 2 2" xfId="43750" xr:uid="{00000000-0005-0000-0000-00004FB00000}"/>
    <cellStyle name="Normal 2 4 7 2 2 10" xfId="43751" xr:uid="{00000000-0005-0000-0000-000050B00000}"/>
    <cellStyle name="Normal 2 4 7 2 2 10 2" xfId="43752" xr:uid="{00000000-0005-0000-0000-000051B00000}"/>
    <cellStyle name="Normal 2 4 7 2 2 11" xfId="43753" xr:uid="{00000000-0005-0000-0000-000052B00000}"/>
    <cellStyle name="Normal 2 4 7 2 2 11 2" xfId="43754" xr:uid="{00000000-0005-0000-0000-000053B00000}"/>
    <cellStyle name="Normal 2 4 7 2 2 12" xfId="43755" xr:uid="{00000000-0005-0000-0000-000054B00000}"/>
    <cellStyle name="Normal 2 4 7 2 2 12 2" xfId="43756" xr:uid="{00000000-0005-0000-0000-000055B00000}"/>
    <cellStyle name="Normal 2 4 7 2 2 13" xfId="43757" xr:uid="{00000000-0005-0000-0000-000056B00000}"/>
    <cellStyle name="Normal 2 4 7 2 2 13 2" xfId="43758" xr:uid="{00000000-0005-0000-0000-000057B00000}"/>
    <cellStyle name="Normal 2 4 7 2 2 14" xfId="43759" xr:uid="{00000000-0005-0000-0000-000058B00000}"/>
    <cellStyle name="Normal 2 4 7 2 2 14 2" xfId="43760" xr:uid="{00000000-0005-0000-0000-000059B00000}"/>
    <cellStyle name="Normal 2 4 7 2 2 15" xfId="43761" xr:uid="{00000000-0005-0000-0000-00005AB00000}"/>
    <cellStyle name="Normal 2 4 7 2 2 15 2" xfId="43762" xr:uid="{00000000-0005-0000-0000-00005BB00000}"/>
    <cellStyle name="Normal 2 4 7 2 2 16" xfId="43763" xr:uid="{00000000-0005-0000-0000-00005CB00000}"/>
    <cellStyle name="Normal 2 4 7 2 2 16 2" xfId="43764" xr:uid="{00000000-0005-0000-0000-00005DB00000}"/>
    <cellStyle name="Normal 2 4 7 2 2 17" xfId="43765" xr:uid="{00000000-0005-0000-0000-00005EB00000}"/>
    <cellStyle name="Normal 2 4 7 2 2 17 2" xfId="43766" xr:uid="{00000000-0005-0000-0000-00005FB00000}"/>
    <cellStyle name="Normal 2 4 7 2 2 18" xfId="43767" xr:uid="{00000000-0005-0000-0000-000060B00000}"/>
    <cellStyle name="Normal 2 4 7 2 2 18 2" xfId="43768" xr:uid="{00000000-0005-0000-0000-000061B00000}"/>
    <cellStyle name="Normal 2 4 7 2 2 19" xfId="43769" xr:uid="{00000000-0005-0000-0000-000062B00000}"/>
    <cellStyle name="Normal 2 4 7 2 2 19 2" xfId="43770" xr:uid="{00000000-0005-0000-0000-000063B00000}"/>
    <cellStyle name="Normal 2 4 7 2 2 2" xfId="43771" xr:uid="{00000000-0005-0000-0000-000064B00000}"/>
    <cellStyle name="Normal 2 4 7 2 2 2 2" xfId="43772" xr:uid="{00000000-0005-0000-0000-000065B00000}"/>
    <cellStyle name="Normal 2 4 7 2 2 20" xfId="43773" xr:uid="{00000000-0005-0000-0000-000066B00000}"/>
    <cellStyle name="Normal 2 4 7 2 2 20 2" xfId="43774" xr:uid="{00000000-0005-0000-0000-000067B00000}"/>
    <cellStyle name="Normal 2 4 7 2 2 21" xfId="43775" xr:uid="{00000000-0005-0000-0000-000068B00000}"/>
    <cellStyle name="Normal 2 4 7 2 2 21 2" xfId="43776" xr:uid="{00000000-0005-0000-0000-000069B00000}"/>
    <cellStyle name="Normal 2 4 7 2 2 22" xfId="43777" xr:uid="{00000000-0005-0000-0000-00006AB00000}"/>
    <cellStyle name="Normal 2 4 7 2 2 3" xfId="43778" xr:uid="{00000000-0005-0000-0000-00006BB00000}"/>
    <cellStyle name="Normal 2 4 7 2 2 3 2" xfId="43779" xr:uid="{00000000-0005-0000-0000-00006CB00000}"/>
    <cellStyle name="Normal 2 4 7 2 2 4" xfId="43780" xr:uid="{00000000-0005-0000-0000-00006DB00000}"/>
    <cellStyle name="Normal 2 4 7 2 2 4 2" xfId="43781" xr:uid="{00000000-0005-0000-0000-00006EB00000}"/>
    <cellStyle name="Normal 2 4 7 2 2 5" xfId="43782" xr:uid="{00000000-0005-0000-0000-00006FB00000}"/>
    <cellStyle name="Normal 2 4 7 2 2 5 2" xfId="43783" xr:uid="{00000000-0005-0000-0000-000070B00000}"/>
    <cellStyle name="Normal 2 4 7 2 2 6" xfId="43784" xr:uid="{00000000-0005-0000-0000-000071B00000}"/>
    <cellStyle name="Normal 2 4 7 2 2 6 2" xfId="43785" xr:uid="{00000000-0005-0000-0000-000072B00000}"/>
    <cellStyle name="Normal 2 4 7 2 2 7" xfId="43786" xr:uid="{00000000-0005-0000-0000-000073B00000}"/>
    <cellStyle name="Normal 2 4 7 2 2 7 2" xfId="43787" xr:uid="{00000000-0005-0000-0000-000074B00000}"/>
    <cellStyle name="Normal 2 4 7 2 2 8" xfId="43788" xr:uid="{00000000-0005-0000-0000-000075B00000}"/>
    <cellStyle name="Normal 2 4 7 2 2 8 2" xfId="43789" xr:uid="{00000000-0005-0000-0000-000076B00000}"/>
    <cellStyle name="Normal 2 4 7 2 2 9" xfId="43790" xr:uid="{00000000-0005-0000-0000-000077B00000}"/>
    <cellStyle name="Normal 2 4 7 2 2 9 2" xfId="43791" xr:uid="{00000000-0005-0000-0000-000078B00000}"/>
    <cellStyle name="Normal 2 4 7 2 20" xfId="43792" xr:uid="{00000000-0005-0000-0000-000079B00000}"/>
    <cellStyle name="Normal 2 4 7 2 20 2" xfId="43793" xr:uid="{00000000-0005-0000-0000-00007AB00000}"/>
    <cellStyle name="Normal 2 4 7 2 21" xfId="43794" xr:uid="{00000000-0005-0000-0000-00007BB00000}"/>
    <cellStyle name="Normal 2 4 7 2 21 2" xfId="43795" xr:uid="{00000000-0005-0000-0000-00007CB00000}"/>
    <cellStyle name="Normal 2 4 7 2 22" xfId="43796" xr:uid="{00000000-0005-0000-0000-00007DB00000}"/>
    <cellStyle name="Normal 2 4 7 2 22 2" xfId="43797" xr:uid="{00000000-0005-0000-0000-00007EB00000}"/>
    <cellStyle name="Normal 2 4 7 2 23" xfId="43798" xr:uid="{00000000-0005-0000-0000-00007FB00000}"/>
    <cellStyle name="Normal 2 4 7 2 23 2" xfId="43799" xr:uid="{00000000-0005-0000-0000-000080B00000}"/>
    <cellStyle name="Normal 2 4 7 2 24" xfId="43800" xr:uid="{00000000-0005-0000-0000-000081B00000}"/>
    <cellStyle name="Normal 2 4 7 2 3" xfId="43801" xr:uid="{00000000-0005-0000-0000-000082B00000}"/>
    <cellStyle name="Normal 2 4 7 2 3 10" xfId="43802" xr:uid="{00000000-0005-0000-0000-000083B00000}"/>
    <cellStyle name="Normal 2 4 7 2 3 10 2" xfId="43803" xr:uid="{00000000-0005-0000-0000-000084B00000}"/>
    <cellStyle name="Normal 2 4 7 2 3 11" xfId="43804" xr:uid="{00000000-0005-0000-0000-000085B00000}"/>
    <cellStyle name="Normal 2 4 7 2 3 11 2" xfId="43805" xr:uid="{00000000-0005-0000-0000-000086B00000}"/>
    <cellStyle name="Normal 2 4 7 2 3 12" xfId="43806" xr:uid="{00000000-0005-0000-0000-000087B00000}"/>
    <cellStyle name="Normal 2 4 7 2 3 12 2" xfId="43807" xr:uid="{00000000-0005-0000-0000-000088B00000}"/>
    <cellStyle name="Normal 2 4 7 2 3 13" xfId="43808" xr:uid="{00000000-0005-0000-0000-000089B00000}"/>
    <cellStyle name="Normal 2 4 7 2 3 13 2" xfId="43809" xr:uid="{00000000-0005-0000-0000-00008AB00000}"/>
    <cellStyle name="Normal 2 4 7 2 3 14" xfId="43810" xr:uid="{00000000-0005-0000-0000-00008BB00000}"/>
    <cellStyle name="Normal 2 4 7 2 3 14 2" xfId="43811" xr:uid="{00000000-0005-0000-0000-00008CB00000}"/>
    <cellStyle name="Normal 2 4 7 2 3 15" xfId="43812" xr:uid="{00000000-0005-0000-0000-00008DB00000}"/>
    <cellStyle name="Normal 2 4 7 2 3 15 2" xfId="43813" xr:uid="{00000000-0005-0000-0000-00008EB00000}"/>
    <cellStyle name="Normal 2 4 7 2 3 16" xfId="43814" xr:uid="{00000000-0005-0000-0000-00008FB00000}"/>
    <cellStyle name="Normal 2 4 7 2 3 16 2" xfId="43815" xr:uid="{00000000-0005-0000-0000-000090B00000}"/>
    <cellStyle name="Normal 2 4 7 2 3 17" xfId="43816" xr:uid="{00000000-0005-0000-0000-000091B00000}"/>
    <cellStyle name="Normal 2 4 7 2 3 17 2" xfId="43817" xr:uid="{00000000-0005-0000-0000-000092B00000}"/>
    <cellStyle name="Normal 2 4 7 2 3 18" xfId="43818" xr:uid="{00000000-0005-0000-0000-000093B00000}"/>
    <cellStyle name="Normal 2 4 7 2 3 18 2" xfId="43819" xr:uid="{00000000-0005-0000-0000-000094B00000}"/>
    <cellStyle name="Normal 2 4 7 2 3 19" xfId="43820" xr:uid="{00000000-0005-0000-0000-000095B00000}"/>
    <cellStyle name="Normal 2 4 7 2 3 19 2" xfId="43821" xr:uid="{00000000-0005-0000-0000-000096B00000}"/>
    <cellStyle name="Normal 2 4 7 2 3 2" xfId="43822" xr:uid="{00000000-0005-0000-0000-000097B00000}"/>
    <cellStyle name="Normal 2 4 7 2 3 2 2" xfId="43823" xr:uid="{00000000-0005-0000-0000-000098B00000}"/>
    <cellStyle name="Normal 2 4 7 2 3 20" xfId="43824" xr:uid="{00000000-0005-0000-0000-000099B00000}"/>
    <cellStyle name="Normal 2 4 7 2 3 20 2" xfId="43825" xr:uid="{00000000-0005-0000-0000-00009AB00000}"/>
    <cellStyle name="Normal 2 4 7 2 3 21" xfId="43826" xr:uid="{00000000-0005-0000-0000-00009BB00000}"/>
    <cellStyle name="Normal 2 4 7 2 3 21 2" xfId="43827" xr:uid="{00000000-0005-0000-0000-00009CB00000}"/>
    <cellStyle name="Normal 2 4 7 2 3 22" xfId="43828" xr:uid="{00000000-0005-0000-0000-00009DB00000}"/>
    <cellStyle name="Normal 2 4 7 2 3 3" xfId="43829" xr:uid="{00000000-0005-0000-0000-00009EB00000}"/>
    <cellStyle name="Normal 2 4 7 2 3 3 2" xfId="43830" xr:uid="{00000000-0005-0000-0000-00009FB00000}"/>
    <cellStyle name="Normal 2 4 7 2 3 4" xfId="43831" xr:uid="{00000000-0005-0000-0000-0000A0B00000}"/>
    <cellStyle name="Normal 2 4 7 2 3 4 2" xfId="43832" xr:uid="{00000000-0005-0000-0000-0000A1B00000}"/>
    <cellStyle name="Normal 2 4 7 2 3 5" xfId="43833" xr:uid="{00000000-0005-0000-0000-0000A2B00000}"/>
    <cellStyle name="Normal 2 4 7 2 3 5 2" xfId="43834" xr:uid="{00000000-0005-0000-0000-0000A3B00000}"/>
    <cellStyle name="Normal 2 4 7 2 3 6" xfId="43835" xr:uid="{00000000-0005-0000-0000-0000A4B00000}"/>
    <cellStyle name="Normal 2 4 7 2 3 6 2" xfId="43836" xr:uid="{00000000-0005-0000-0000-0000A5B00000}"/>
    <cellStyle name="Normal 2 4 7 2 3 7" xfId="43837" xr:uid="{00000000-0005-0000-0000-0000A6B00000}"/>
    <cellStyle name="Normal 2 4 7 2 3 7 2" xfId="43838" xr:uid="{00000000-0005-0000-0000-0000A7B00000}"/>
    <cellStyle name="Normal 2 4 7 2 3 8" xfId="43839" xr:uid="{00000000-0005-0000-0000-0000A8B00000}"/>
    <cellStyle name="Normal 2 4 7 2 3 8 2" xfId="43840" xr:uid="{00000000-0005-0000-0000-0000A9B00000}"/>
    <cellStyle name="Normal 2 4 7 2 3 9" xfId="43841" xr:uid="{00000000-0005-0000-0000-0000AAB00000}"/>
    <cellStyle name="Normal 2 4 7 2 3 9 2" xfId="43842" xr:uid="{00000000-0005-0000-0000-0000ABB00000}"/>
    <cellStyle name="Normal 2 4 7 2 4" xfId="43843" xr:uid="{00000000-0005-0000-0000-0000ACB00000}"/>
    <cellStyle name="Normal 2 4 7 2 4 2" xfId="43844" xr:uid="{00000000-0005-0000-0000-0000ADB00000}"/>
    <cellStyle name="Normal 2 4 7 2 5" xfId="43845" xr:uid="{00000000-0005-0000-0000-0000AEB00000}"/>
    <cellStyle name="Normal 2 4 7 2 5 2" xfId="43846" xr:uid="{00000000-0005-0000-0000-0000AFB00000}"/>
    <cellStyle name="Normal 2 4 7 2 6" xfId="43847" xr:uid="{00000000-0005-0000-0000-0000B0B00000}"/>
    <cellStyle name="Normal 2 4 7 2 6 2" xfId="43848" xr:uid="{00000000-0005-0000-0000-0000B1B00000}"/>
    <cellStyle name="Normal 2 4 7 2 7" xfId="43849" xr:uid="{00000000-0005-0000-0000-0000B2B00000}"/>
    <cellStyle name="Normal 2 4 7 2 7 2" xfId="43850" xr:uid="{00000000-0005-0000-0000-0000B3B00000}"/>
    <cellStyle name="Normal 2 4 7 2 8" xfId="43851" xr:uid="{00000000-0005-0000-0000-0000B4B00000}"/>
    <cellStyle name="Normal 2 4 7 2 8 2" xfId="43852" xr:uid="{00000000-0005-0000-0000-0000B5B00000}"/>
    <cellStyle name="Normal 2 4 7 2 9" xfId="43853" xr:uid="{00000000-0005-0000-0000-0000B6B00000}"/>
    <cellStyle name="Normal 2 4 7 2 9 2" xfId="43854" xr:uid="{00000000-0005-0000-0000-0000B7B00000}"/>
    <cellStyle name="Normal 2 4 7 20" xfId="43855" xr:uid="{00000000-0005-0000-0000-0000B8B00000}"/>
    <cellStyle name="Normal 2 4 7 20 2" xfId="43856" xr:uid="{00000000-0005-0000-0000-0000B9B00000}"/>
    <cellStyle name="Normal 2 4 7 21" xfId="43857" xr:uid="{00000000-0005-0000-0000-0000BAB00000}"/>
    <cellStyle name="Normal 2 4 7 21 2" xfId="43858" xr:uid="{00000000-0005-0000-0000-0000BBB00000}"/>
    <cellStyle name="Normal 2 4 7 22" xfId="43859" xr:uid="{00000000-0005-0000-0000-0000BCB00000}"/>
    <cellStyle name="Normal 2 4 7 22 2" xfId="43860" xr:uid="{00000000-0005-0000-0000-0000BDB00000}"/>
    <cellStyle name="Normal 2 4 7 23" xfId="43861" xr:uid="{00000000-0005-0000-0000-0000BEB00000}"/>
    <cellStyle name="Normal 2 4 7 23 2" xfId="43862" xr:uid="{00000000-0005-0000-0000-0000BFB00000}"/>
    <cellStyle name="Normal 2 4 7 24" xfId="43863" xr:uid="{00000000-0005-0000-0000-0000C0B00000}"/>
    <cellStyle name="Normal 2 4 7 24 2" xfId="43864" xr:uid="{00000000-0005-0000-0000-0000C1B00000}"/>
    <cellStyle name="Normal 2 4 7 25" xfId="43865" xr:uid="{00000000-0005-0000-0000-0000C2B00000}"/>
    <cellStyle name="Normal 2 4 7 25 2" xfId="43866" xr:uid="{00000000-0005-0000-0000-0000C3B00000}"/>
    <cellStyle name="Normal 2 4 7 26" xfId="43867" xr:uid="{00000000-0005-0000-0000-0000C4B00000}"/>
    <cellStyle name="Normal 2 4 7 26 2" xfId="43868" xr:uid="{00000000-0005-0000-0000-0000C5B00000}"/>
    <cellStyle name="Normal 2 4 7 27" xfId="43869" xr:uid="{00000000-0005-0000-0000-0000C6B00000}"/>
    <cellStyle name="Normal 2 4 7 3" xfId="43870" xr:uid="{00000000-0005-0000-0000-0000C7B00000}"/>
    <cellStyle name="Normal 2 4 7 3 10" xfId="43871" xr:uid="{00000000-0005-0000-0000-0000C8B00000}"/>
    <cellStyle name="Normal 2 4 7 3 10 2" xfId="43872" xr:uid="{00000000-0005-0000-0000-0000C9B00000}"/>
    <cellStyle name="Normal 2 4 7 3 11" xfId="43873" xr:uid="{00000000-0005-0000-0000-0000CAB00000}"/>
    <cellStyle name="Normal 2 4 7 3 11 2" xfId="43874" xr:uid="{00000000-0005-0000-0000-0000CBB00000}"/>
    <cellStyle name="Normal 2 4 7 3 12" xfId="43875" xr:uid="{00000000-0005-0000-0000-0000CCB00000}"/>
    <cellStyle name="Normal 2 4 7 3 12 2" xfId="43876" xr:uid="{00000000-0005-0000-0000-0000CDB00000}"/>
    <cellStyle name="Normal 2 4 7 3 13" xfId="43877" xr:uid="{00000000-0005-0000-0000-0000CEB00000}"/>
    <cellStyle name="Normal 2 4 7 3 13 2" xfId="43878" xr:uid="{00000000-0005-0000-0000-0000CFB00000}"/>
    <cellStyle name="Normal 2 4 7 3 14" xfId="43879" xr:uid="{00000000-0005-0000-0000-0000D0B00000}"/>
    <cellStyle name="Normal 2 4 7 3 14 2" xfId="43880" xr:uid="{00000000-0005-0000-0000-0000D1B00000}"/>
    <cellStyle name="Normal 2 4 7 3 15" xfId="43881" xr:uid="{00000000-0005-0000-0000-0000D2B00000}"/>
    <cellStyle name="Normal 2 4 7 3 15 2" xfId="43882" xr:uid="{00000000-0005-0000-0000-0000D3B00000}"/>
    <cellStyle name="Normal 2 4 7 3 16" xfId="43883" xr:uid="{00000000-0005-0000-0000-0000D4B00000}"/>
    <cellStyle name="Normal 2 4 7 3 16 2" xfId="43884" xr:uid="{00000000-0005-0000-0000-0000D5B00000}"/>
    <cellStyle name="Normal 2 4 7 3 17" xfId="43885" xr:uid="{00000000-0005-0000-0000-0000D6B00000}"/>
    <cellStyle name="Normal 2 4 7 3 17 2" xfId="43886" xr:uid="{00000000-0005-0000-0000-0000D7B00000}"/>
    <cellStyle name="Normal 2 4 7 3 18" xfId="43887" xr:uid="{00000000-0005-0000-0000-0000D8B00000}"/>
    <cellStyle name="Normal 2 4 7 3 18 2" xfId="43888" xr:uid="{00000000-0005-0000-0000-0000D9B00000}"/>
    <cellStyle name="Normal 2 4 7 3 19" xfId="43889" xr:uid="{00000000-0005-0000-0000-0000DAB00000}"/>
    <cellStyle name="Normal 2 4 7 3 19 2" xfId="43890" xr:uid="{00000000-0005-0000-0000-0000DBB00000}"/>
    <cellStyle name="Normal 2 4 7 3 2" xfId="43891" xr:uid="{00000000-0005-0000-0000-0000DCB00000}"/>
    <cellStyle name="Normal 2 4 7 3 2 10" xfId="43892" xr:uid="{00000000-0005-0000-0000-0000DDB00000}"/>
    <cellStyle name="Normal 2 4 7 3 2 10 2" xfId="43893" xr:uid="{00000000-0005-0000-0000-0000DEB00000}"/>
    <cellStyle name="Normal 2 4 7 3 2 11" xfId="43894" xr:uid="{00000000-0005-0000-0000-0000DFB00000}"/>
    <cellStyle name="Normal 2 4 7 3 2 11 2" xfId="43895" xr:uid="{00000000-0005-0000-0000-0000E0B00000}"/>
    <cellStyle name="Normal 2 4 7 3 2 12" xfId="43896" xr:uid="{00000000-0005-0000-0000-0000E1B00000}"/>
    <cellStyle name="Normal 2 4 7 3 2 12 2" xfId="43897" xr:uid="{00000000-0005-0000-0000-0000E2B00000}"/>
    <cellStyle name="Normal 2 4 7 3 2 13" xfId="43898" xr:uid="{00000000-0005-0000-0000-0000E3B00000}"/>
    <cellStyle name="Normal 2 4 7 3 2 13 2" xfId="43899" xr:uid="{00000000-0005-0000-0000-0000E4B00000}"/>
    <cellStyle name="Normal 2 4 7 3 2 14" xfId="43900" xr:uid="{00000000-0005-0000-0000-0000E5B00000}"/>
    <cellStyle name="Normal 2 4 7 3 2 14 2" xfId="43901" xr:uid="{00000000-0005-0000-0000-0000E6B00000}"/>
    <cellStyle name="Normal 2 4 7 3 2 15" xfId="43902" xr:uid="{00000000-0005-0000-0000-0000E7B00000}"/>
    <cellStyle name="Normal 2 4 7 3 2 15 2" xfId="43903" xr:uid="{00000000-0005-0000-0000-0000E8B00000}"/>
    <cellStyle name="Normal 2 4 7 3 2 16" xfId="43904" xr:uid="{00000000-0005-0000-0000-0000E9B00000}"/>
    <cellStyle name="Normal 2 4 7 3 2 16 2" xfId="43905" xr:uid="{00000000-0005-0000-0000-0000EAB00000}"/>
    <cellStyle name="Normal 2 4 7 3 2 17" xfId="43906" xr:uid="{00000000-0005-0000-0000-0000EBB00000}"/>
    <cellStyle name="Normal 2 4 7 3 2 17 2" xfId="43907" xr:uid="{00000000-0005-0000-0000-0000ECB00000}"/>
    <cellStyle name="Normal 2 4 7 3 2 18" xfId="43908" xr:uid="{00000000-0005-0000-0000-0000EDB00000}"/>
    <cellStyle name="Normal 2 4 7 3 2 18 2" xfId="43909" xr:uid="{00000000-0005-0000-0000-0000EEB00000}"/>
    <cellStyle name="Normal 2 4 7 3 2 19" xfId="43910" xr:uid="{00000000-0005-0000-0000-0000EFB00000}"/>
    <cellStyle name="Normal 2 4 7 3 2 19 2" xfId="43911" xr:uid="{00000000-0005-0000-0000-0000F0B00000}"/>
    <cellStyle name="Normal 2 4 7 3 2 2" xfId="43912" xr:uid="{00000000-0005-0000-0000-0000F1B00000}"/>
    <cellStyle name="Normal 2 4 7 3 2 2 2" xfId="43913" xr:uid="{00000000-0005-0000-0000-0000F2B00000}"/>
    <cellStyle name="Normal 2 4 7 3 2 20" xfId="43914" xr:uid="{00000000-0005-0000-0000-0000F3B00000}"/>
    <cellStyle name="Normal 2 4 7 3 2 20 2" xfId="43915" xr:uid="{00000000-0005-0000-0000-0000F4B00000}"/>
    <cellStyle name="Normal 2 4 7 3 2 21" xfId="43916" xr:uid="{00000000-0005-0000-0000-0000F5B00000}"/>
    <cellStyle name="Normal 2 4 7 3 2 21 2" xfId="43917" xr:uid="{00000000-0005-0000-0000-0000F6B00000}"/>
    <cellStyle name="Normal 2 4 7 3 2 22" xfId="43918" xr:uid="{00000000-0005-0000-0000-0000F7B00000}"/>
    <cellStyle name="Normal 2 4 7 3 2 3" xfId="43919" xr:uid="{00000000-0005-0000-0000-0000F8B00000}"/>
    <cellStyle name="Normal 2 4 7 3 2 3 2" xfId="43920" xr:uid="{00000000-0005-0000-0000-0000F9B00000}"/>
    <cellStyle name="Normal 2 4 7 3 2 4" xfId="43921" xr:uid="{00000000-0005-0000-0000-0000FAB00000}"/>
    <cellStyle name="Normal 2 4 7 3 2 4 2" xfId="43922" xr:uid="{00000000-0005-0000-0000-0000FBB00000}"/>
    <cellStyle name="Normal 2 4 7 3 2 5" xfId="43923" xr:uid="{00000000-0005-0000-0000-0000FCB00000}"/>
    <cellStyle name="Normal 2 4 7 3 2 5 2" xfId="43924" xr:uid="{00000000-0005-0000-0000-0000FDB00000}"/>
    <cellStyle name="Normal 2 4 7 3 2 6" xfId="43925" xr:uid="{00000000-0005-0000-0000-0000FEB00000}"/>
    <cellStyle name="Normal 2 4 7 3 2 6 2" xfId="43926" xr:uid="{00000000-0005-0000-0000-0000FFB00000}"/>
    <cellStyle name="Normal 2 4 7 3 2 7" xfId="43927" xr:uid="{00000000-0005-0000-0000-000000B10000}"/>
    <cellStyle name="Normal 2 4 7 3 2 7 2" xfId="43928" xr:uid="{00000000-0005-0000-0000-000001B10000}"/>
    <cellStyle name="Normal 2 4 7 3 2 8" xfId="43929" xr:uid="{00000000-0005-0000-0000-000002B10000}"/>
    <cellStyle name="Normal 2 4 7 3 2 8 2" xfId="43930" xr:uid="{00000000-0005-0000-0000-000003B10000}"/>
    <cellStyle name="Normal 2 4 7 3 2 9" xfId="43931" xr:uid="{00000000-0005-0000-0000-000004B10000}"/>
    <cellStyle name="Normal 2 4 7 3 2 9 2" xfId="43932" xr:uid="{00000000-0005-0000-0000-000005B10000}"/>
    <cellStyle name="Normal 2 4 7 3 20" xfId="43933" xr:uid="{00000000-0005-0000-0000-000006B10000}"/>
    <cellStyle name="Normal 2 4 7 3 20 2" xfId="43934" xr:uid="{00000000-0005-0000-0000-000007B10000}"/>
    <cellStyle name="Normal 2 4 7 3 21" xfId="43935" xr:uid="{00000000-0005-0000-0000-000008B10000}"/>
    <cellStyle name="Normal 2 4 7 3 21 2" xfId="43936" xr:uid="{00000000-0005-0000-0000-000009B10000}"/>
    <cellStyle name="Normal 2 4 7 3 22" xfId="43937" xr:uid="{00000000-0005-0000-0000-00000AB10000}"/>
    <cellStyle name="Normal 2 4 7 3 22 2" xfId="43938" xr:uid="{00000000-0005-0000-0000-00000BB10000}"/>
    <cellStyle name="Normal 2 4 7 3 23" xfId="43939" xr:uid="{00000000-0005-0000-0000-00000CB10000}"/>
    <cellStyle name="Normal 2 4 7 3 23 2" xfId="43940" xr:uid="{00000000-0005-0000-0000-00000DB10000}"/>
    <cellStyle name="Normal 2 4 7 3 24" xfId="43941" xr:uid="{00000000-0005-0000-0000-00000EB10000}"/>
    <cellStyle name="Normal 2 4 7 3 3" xfId="43942" xr:uid="{00000000-0005-0000-0000-00000FB10000}"/>
    <cellStyle name="Normal 2 4 7 3 3 10" xfId="43943" xr:uid="{00000000-0005-0000-0000-000010B10000}"/>
    <cellStyle name="Normal 2 4 7 3 3 10 2" xfId="43944" xr:uid="{00000000-0005-0000-0000-000011B10000}"/>
    <cellStyle name="Normal 2 4 7 3 3 11" xfId="43945" xr:uid="{00000000-0005-0000-0000-000012B10000}"/>
    <cellStyle name="Normal 2 4 7 3 3 11 2" xfId="43946" xr:uid="{00000000-0005-0000-0000-000013B10000}"/>
    <cellStyle name="Normal 2 4 7 3 3 12" xfId="43947" xr:uid="{00000000-0005-0000-0000-000014B10000}"/>
    <cellStyle name="Normal 2 4 7 3 3 12 2" xfId="43948" xr:uid="{00000000-0005-0000-0000-000015B10000}"/>
    <cellStyle name="Normal 2 4 7 3 3 13" xfId="43949" xr:uid="{00000000-0005-0000-0000-000016B10000}"/>
    <cellStyle name="Normal 2 4 7 3 3 13 2" xfId="43950" xr:uid="{00000000-0005-0000-0000-000017B10000}"/>
    <cellStyle name="Normal 2 4 7 3 3 14" xfId="43951" xr:uid="{00000000-0005-0000-0000-000018B10000}"/>
    <cellStyle name="Normal 2 4 7 3 3 14 2" xfId="43952" xr:uid="{00000000-0005-0000-0000-000019B10000}"/>
    <cellStyle name="Normal 2 4 7 3 3 15" xfId="43953" xr:uid="{00000000-0005-0000-0000-00001AB10000}"/>
    <cellStyle name="Normal 2 4 7 3 3 15 2" xfId="43954" xr:uid="{00000000-0005-0000-0000-00001BB10000}"/>
    <cellStyle name="Normal 2 4 7 3 3 16" xfId="43955" xr:uid="{00000000-0005-0000-0000-00001CB10000}"/>
    <cellStyle name="Normal 2 4 7 3 3 16 2" xfId="43956" xr:uid="{00000000-0005-0000-0000-00001DB10000}"/>
    <cellStyle name="Normal 2 4 7 3 3 17" xfId="43957" xr:uid="{00000000-0005-0000-0000-00001EB10000}"/>
    <cellStyle name="Normal 2 4 7 3 3 17 2" xfId="43958" xr:uid="{00000000-0005-0000-0000-00001FB10000}"/>
    <cellStyle name="Normal 2 4 7 3 3 18" xfId="43959" xr:uid="{00000000-0005-0000-0000-000020B10000}"/>
    <cellStyle name="Normal 2 4 7 3 3 18 2" xfId="43960" xr:uid="{00000000-0005-0000-0000-000021B10000}"/>
    <cellStyle name="Normal 2 4 7 3 3 19" xfId="43961" xr:uid="{00000000-0005-0000-0000-000022B10000}"/>
    <cellStyle name="Normal 2 4 7 3 3 19 2" xfId="43962" xr:uid="{00000000-0005-0000-0000-000023B10000}"/>
    <cellStyle name="Normal 2 4 7 3 3 2" xfId="43963" xr:uid="{00000000-0005-0000-0000-000024B10000}"/>
    <cellStyle name="Normal 2 4 7 3 3 2 2" xfId="43964" xr:uid="{00000000-0005-0000-0000-000025B10000}"/>
    <cellStyle name="Normal 2 4 7 3 3 20" xfId="43965" xr:uid="{00000000-0005-0000-0000-000026B10000}"/>
    <cellStyle name="Normal 2 4 7 3 3 20 2" xfId="43966" xr:uid="{00000000-0005-0000-0000-000027B10000}"/>
    <cellStyle name="Normal 2 4 7 3 3 21" xfId="43967" xr:uid="{00000000-0005-0000-0000-000028B10000}"/>
    <cellStyle name="Normal 2 4 7 3 3 21 2" xfId="43968" xr:uid="{00000000-0005-0000-0000-000029B10000}"/>
    <cellStyle name="Normal 2 4 7 3 3 22" xfId="43969" xr:uid="{00000000-0005-0000-0000-00002AB10000}"/>
    <cellStyle name="Normal 2 4 7 3 3 3" xfId="43970" xr:uid="{00000000-0005-0000-0000-00002BB10000}"/>
    <cellStyle name="Normal 2 4 7 3 3 3 2" xfId="43971" xr:uid="{00000000-0005-0000-0000-00002CB10000}"/>
    <cellStyle name="Normal 2 4 7 3 3 4" xfId="43972" xr:uid="{00000000-0005-0000-0000-00002DB10000}"/>
    <cellStyle name="Normal 2 4 7 3 3 4 2" xfId="43973" xr:uid="{00000000-0005-0000-0000-00002EB10000}"/>
    <cellStyle name="Normal 2 4 7 3 3 5" xfId="43974" xr:uid="{00000000-0005-0000-0000-00002FB10000}"/>
    <cellStyle name="Normal 2 4 7 3 3 5 2" xfId="43975" xr:uid="{00000000-0005-0000-0000-000030B10000}"/>
    <cellStyle name="Normal 2 4 7 3 3 6" xfId="43976" xr:uid="{00000000-0005-0000-0000-000031B10000}"/>
    <cellStyle name="Normal 2 4 7 3 3 6 2" xfId="43977" xr:uid="{00000000-0005-0000-0000-000032B10000}"/>
    <cellStyle name="Normal 2 4 7 3 3 7" xfId="43978" xr:uid="{00000000-0005-0000-0000-000033B10000}"/>
    <cellStyle name="Normal 2 4 7 3 3 7 2" xfId="43979" xr:uid="{00000000-0005-0000-0000-000034B10000}"/>
    <cellStyle name="Normal 2 4 7 3 3 8" xfId="43980" xr:uid="{00000000-0005-0000-0000-000035B10000}"/>
    <cellStyle name="Normal 2 4 7 3 3 8 2" xfId="43981" xr:uid="{00000000-0005-0000-0000-000036B10000}"/>
    <cellStyle name="Normal 2 4 7 3 3 9" xfId="43982" xr:uid="{00000000-0005-0000-0000-000037B10000}"/>
    <cellStyle name="Normal 2 4 7 3 3 9 2" xfId="43983" xr:uid="{00000000-0005-0000-0000-000038B10000}"/>
    <cellStyle name="Normal 2 4 7 3 4" xfId="43984" xr:uid="{00000000-0005-0000-0000-000039B10000}"/>
    <cellStyle name="Normal 2 4 7 3 4 2" xfId="43985" xr:uid="{00000000-0005-0000-0000-00003AB10000}"/>
    <cellStyle name="Normal 2 4 7 3 5" xfId="43986" xr:uid="{00000000-0005-0000-0000-00003BB10000}"/>
    <cellStyle name="Normal 2 4 7 3 5 2" xfId="43987" xr:uid="{00000000-0005-0000-0000-00003CB10000}"/>
    <cellStyle name="Normal 2 4 7 3 6" xfId="43988" xr:uid="{00000000-0005-0000-0000-00003DB10000}"/>
    <cellStyle name="Normal 2 4 7 3 6 2" xfId="43989" xr:uid="{00000000-0005-0000-0000-00003EB10000}"/>
    <cellStyle name="Normal 2 4 7 3 7" xfId="43990" xr:uid="{00000000-0005-0000-0000-00003FB10000}"/>
    <cellStyle name="Normal 2 4 7 3 7 2" xfId="43991" xr:uid="{00000000-0005-0000-0000-000040B10000}"/>
    <cellStyle name="Normal 2 4 7 3 8" xfId="43992" xr:uid="{00000000-0005-0000-0000-000041B10000}"/>
    <cellStyle name="Normal 2 4 7 3 8 2" xfId="43993" xr:uid="{00000000-0005-0000-0000-000042B10000}"/>
    <cellStyle name="Normal 2 4 7 3 9" xfId="43994" xr:uid="{00000000-0005-0000-0000-000043B10000}"/>
    <cellStyle name="Normal 2 4 7 3 9 2" xfId="43995" xr:uid="{00000000-0005-0000-0000-000044B10000}"/>
    <cellStyle name="Normal 2 4 7 4" xfId="43996" xr:uid="{00000000-0005-0000-0000-000045B10000}"/>
    <cellStyle name="Normal 2 4 7 4 10" xfId="43997" xr:uid="{00000000-0005-0000-0000-000046B10000}"/>
    <cellStyle name="Normal 2 4 7 4 10 2" xfId="43998" xr:uid="{00000000-0005-0000-0000-000047B10000}"/>
    <cellStyle name="Normal 2 4 7 4 11" xfId="43999" xr:uid="{00000000-0005-0000-0000-000048B10000}"/>
    <cellStyle name="Normal 2 4 7 4 11 2" xfId="44000" xr:uid="{00000000-0005-0000-0000-000049B10000}"/>
    <cellStyle name="Normal 2 4 7 4 12" xfId="44001" xr:uid="{00000000-0005-0000-0000-00004AB10000}"/>
    <cellStyle name="Normal 2 4 7 4 12 2" xfId="44002" xr:uid="{00000000-0005-0000-0000-00004BB10000}"/>
    <cellStyle name="Normal 2 4 7 4 13" xfId="44003" xr:uid="{00000000-0005-0000-0000-00004CB10000}"/>
    <cellStyle name="Normal 2 4 7 4 13 2" xfId="44004" xr:uid="{00000000-0005-0000-0000-00004DB10000}"/>
    <cellStyle name="Normal 2 4 7 4 14" xfId="44005" xr:uid="{00000000-0005-0000-0000-00004EB10000}"/>
    <cellStyle name="Normal 2 4 7 4 14 2" xfId="44006" xr:uid="{00000000-0005-0000-0000-00004FB10000}"/>
    <cellStyle name="Normal 2 4 7 4 15" xfId="44007" xr:uid="{00000000-0005-0000-0000-000050B10000}"/>
    <cellStyle name="Normal 2 4 7 4 15 2" xfId="44008" xr:uid="{00000000-0005-0000-0000-000051B10000}"/>
    <cellStyle name="Normal 2 4 7 4 16" xfId="44009" xr:uid="{00000000-0005-0000-0000-000052B10000}"/>
    <cellStyle name="Normal 2 4 7 4 16 2" xfId="44010" xr:uid="{00000000-0005-0000-0000-000053B10000}"/>
    <cellStyle name="Normal 2 4 7 4 17" xfId="44011" xr:uid="{00000000-0005-0000-0000-000054B10000}"/>
    <cellStyle name="Normal 2 4 7 4 17 2" xfId="44012" xr:uid="{00000000-0005-0000-0000-000055B10000}"/>
    <cellStyle name="Normal 2 4 7 4 18" xfId="44013" xr:uid="{00000000-0005-0000-0000-000056B10000}"/>
    <cellStyle name="Normal 2 4 7 4 18 2" xfId="44014" xr:uid="{00000000-0005-0000-0000-000057B10000}"/>
    <cellStyle name="Normal 2 4 7 4 19" xfId="44015" xr:uid="{00000000-0005-0000-0000-000058B10000}"/>
    <cellStyle name="Normal 2 4 7 4 19 2" xfId="44016" xr:uid="{00000000-0005-0000-0000-000059B10000}"/>
    <cellStyle name="Normal 2 4 7 4 2" xfId="44017" xr:uid="{00000000-0005-0000-0000-00005AB10000}"/>
    <cellStyle name="Normal 2 4 7 4 2 10" xfId="44018" xr:uid="{00000000-0005-0000-0000-00005BB10000}"/>
    <cellStyle name="Normal 2 4 7 4 2 10 2" xfId="44019" xr:uid="{00000000-0005-0000-0000-00005CB10000}"/>
    <cellStyle name="Normal 2 4 7 4 2 11" xfId="44020" xr:uid="{00000000-0005-0000-0000-00005DB10000}"/>
    <cellStyle name="Normal 2 4 7 4 2 11 2" xfId="44021" xr:uid="{00000000-0005-0000-0000-00005EB10000}"/>
    <cellStyle name="Normal 2 4 7 4 2 12" xfId="44022" xr:uid="{00000000-0005-0000-0000-00005FB10000}"/>
    <cellStyle name="Normal 2 4 7 4 2 12 2" xfId="44023" xr:uid="{00000000-0005-0000-0000-000060B10000}"/>
    <cellStyle name="Normal 2 4 7 4 2 13" xfId="44024" xr:uid="{00000000-0005-0000-0000-000061B10000}"/>
    <cellStyle name="Normal 2 4 7 4 2 13 2" xfId="44025" xr:uid="{00000000-0005-0000-0000-000062B10000}"/>
    <cellStyle name="Normal 2 4 7 4 2 14" xfId="44026" xr:uid="{00000000-0005-0000-0000-000063B10000}"/>
    <cellStyle name="Normal 2 4 7 4 2 14 2" xfId="44027" xr:uid="{00000000-0005-0000-0000-000064B10000}"/>
    <cellStyle name="Normal 2 4 7 4 2 15" xfId="44028" xr:uid="{00000000-0005-0000-0000-000065B10000}"/>
    <cellStyle name="Normal 2 4 7 4 2 15 2" xfId="44029" xr:uid="{00000000-0005-0000-0000-000066B10000}"/>
    <cellStyle name="Normal 2 4 7 4 2 16" xfId="44030" xr:uid="{00000000-0005-0000-0000-000067B10000}"/>
    <cellStyle name="Normal 2 4 7 4 2 16 2" xfId="44031" xr:uid="{00000000-0005-0000-0000-000068B10000}"/>
    <cellStyle name="Normal 2 4 7 4 2 17" xfId="44032" xr:uid="{00000000-0005-0000-0000-000069B10000}"/>
    <cellStyle name="Normal 2 4 7 4 2 17 2" xfId="44033" xr:uid="{00000000-0005-0000-0000-00006AB10000}"/>
    <cellStyle name="Normal 2 4 7 4 2 18" xfId="44034" xr:uid="{00000000-0005-0000-0000-00006BB10000}"/>
    <cellStyle name="Normal 2 4 7 4 2 18 2" xfId="44035" xr:uid="{00000000-0005-0000-0000-00006CB10000}"/>
    <cellStyle name="Normal 2 4 7 4 2 19" xfId="44036" xr:uid="{00000000-0005-0000-0000-00006DB10000}"/>
    <cellStyle name="Normal 2 4 7 4 2 19 2" xfId="44037" xr:uid="{00000000-0005-0000-0000-00006EB10000}"/>
    <cellStyle name="Normal 2 4 7 4 2 2" xfId="44038" xr:uid="{00000000-0005-0000-0000-00006FB10000}"/>
    <cellStyle name="Normal 2 4 7 4 2 2 2" xfId="44039" xr:uid="{00000000-0005-0000-0000-000070B10000}"/>
    <cellStyle name="Normal 2 4 7 4 2 20" xfId="44040" xr:uid="{00000000-0005-0000-0000-000071B10000}"/>
    <cellStyle name="Normal 2 4 7 4 2 20 2" xfId="44041" xr:uid="{00000000-0005-0000-0000-000072B10000}"/>
    <cellStyle name="Normal 2 4 7 4 2 21" xfId="44042" xr:uid="{00000000-0005-0000-0000-000073B10000}"/>
    <cellStyle name="Normal 2 4 7 4 2 21 2" xfId="44043" xr:uid="{00000000-0005-0000-0000-000074B10000}"/>
    <cellStyle name="Normal 2 4 7 4 2 22" xfId="44044" xr:uid="{00000000-0005-0000-0000-000075B10000}"/>
    <cellStyle name="Normal 2 4 7 4 2 3" xfId="44045" xr:uid="{00000000-0005-0000-0000-000076B10000}"/>
    <cellStyle name="Normal 2 4 7 4 2 3 2" xfId="44046" xr:uid="{00000000-0005-0000-0000-000077B10000}"/>
    <cellStyle name="Normal 2 4 7 4 2 4" xfId="44047" xr:uid="{00000000-0005-0000-0000-000078B10000}"/>
    <cellStyle name="Normal 2 4 7 4 2 4 2" xfId="44048" xr:uid="{00000000-0005-0000-0000-000079B10000}"/>
    <cellStyle name="Normal 2 4 7 4 2 5" xfId="44049" xr:uid="{00000000-0005-0000-0000-00007AB10000}"/>
    <cellStyle name="Normal 2 4 7 4 2 5 2" xfId="44050" xr:uid="{00000000-0005-0000-0000-00007BB10000}"/>
    <cellStyle name="Normal 2 4 7 4 2 6" xfId="44051" xr:uid="{00000000-0005-0000-0000-00007CB10000}"/>
    <cellStyle name="Normal 2 4 7 4 2 6 2" xfId="44052" xr:uid="{00000000-0005-0000-0000-00007DB10000}"/>
    <cellStyle name="Normal 2 4 7 4 2 7" xfId="44053" xr:uid="{00000000-0005-0000-0000-00007EB10000}"/>
    <cellStyle name="Normal 2 4 7 4 2 7 2" xfId="44054" xr:uid="{00000000-0005-0000-0000-00007FB10000}"/>
    <cellStyle name="Normal 2 4 7 4 2 8" xfId="44055" xr:uid="{00000000-0005-0000-0000-000080B10000}"/>
    <cellStyle name="Normal 2 4 7 4 2 8 2" xfId="44056" xr:uid="{00000000-0005-0000-0000-000081B10000}"/>
    <cellStyle name="Normal 2 4 7 4 2 9" xfId="44057" xr:uid="{00000000-0005-0000-0000-000082B10000}"/>
    <cellStyle name="Normal 2 4 7 4 2 9 2" xfId="44058" xr:uid="{00000000-0005-0000-0000-000083B10000}"/>
    <cellStyle name="Normal 2 4 7 4 20" xfId="44059" xr:uid="{00000000-0005-0000-0000-000084B10000}"/>
    <cellStyle name="Normal 2 4 7 4 20 2" xfId="44060" xr:uid="{00000000-0005-0000-0000-000085B10000}"/>
    <cellStyle name="Normal 2 4 7 4 21" xfId="44061" xr:uid="{00000000-0005-0000-0000-000086B10000}"/>
    <cellStyle name="Normal 2 4 7 4 21 2" xfId="44062" xr:uid="{00000000-0005-0000-0000-000087B10000}"/>
    <cellStyle name="Normal 2 4 7 4 22" xfId="44063" xr:uid="{00000000-0005-0000-0000-000088B10000}"/>
    <cellStyle name="Normal 2 4 7 4 22 2" xfId="44064" xr:uid="{00000000-0005-0000-0000-000089B10000}"/>
    <cellStyle name="Normal 2 4 7 4 23" xfId="44065" xr:uid="{00000000-0005-0000-0000-00008AB10000}"/>
    <cellStyle name="Normal 2 4 7 4 23 2" xfId="44066" xr:uid="{00000000-0005-0000-0000-00008BB10000}"/>
    <cellStyle name="Normal 2 4 7 4 24" xfId="44067" xr:uid="{00000000-0005-0000-0000-00008CB10000}"/>
    <cellStyle name="Normal 2 4 7 4 3" xfId="44068" xr:uid="{00000000-0005-0000-0000-00008DB10000}"/>
    <cellStyle name="Normal 2 4 7 4 3 10" xfId="44069" xr:uid="{00000000-0005-0000-0000-00008EB10000}"/>
    <cellStyle name="Normal 2 4 7 4 3 10 2" xfId="44070" xr:uid="{00000000-0005-0000-0000-00008FB10000}"/>
    <cellStyle name="Normal 2 4 7 4 3 11" xfId="44071" xr:uid="{00000000-0005-0000-0000-000090B10000}"/>
    <cellStyle name="Normal 2 4 7 4 3 11 2" xfId="44072" xr:uid="{00000000-0005-0000-0000-000091B10000}"/>
    <cellStyle name="Normal 2 4 7 4 3 12" xfId="44073" xr:uid="{00000000-0005-0000-0000-000092B10000}"/>
    <cellStyle name="Normal 2 4 7 4 3 12 2" xfId="44074" xr:uid="{00000000-0005-0000-0000-000093B10000}"/>
    <cellStyle name="Normal 2 4 7 4 3 13" xfId="44075" xr:uid="{00000000-0005-0000-0000-000094B10000}"/>
    <cellStyle name="Normal 2 4 7 4 3 13 2" xfId="44076" xr:uid="{00000000-0005-0000-0000-000095B10000}"/>
    <cellStyle name="Normal 2 4 7 4 3 14" xfId="44077" xr:uid="{00000000-0005-0000-0000-000096B10000}"/>
    <cellStyle name="Normal 2 4 7 4 3 14 2" xfId="44078" xr:uid="{00000000-0005-0000-0000-000097B10000}"/>
    <cellStyle name="Normal 2 4 7 4 3 15" xfId="44079" xr:uid="{00000000-0005-0000-0000-000098B10000}"/>
    <cellStyle name="Normal 2 4 7 4 3 15 2" xfId="44080" xr:uid="{00000000-0005-0000-0000-000099B10000}"/>
    <cellStyle name="Normal 2 4 7 4 3 16" xfId="44081" xr:uid="{00000000-0005-0000-0000-00009AB10000}"/>
    <cellStyle name="Normal 2 4 7 4 3 16 2" xfId="44082" xr:uid="{00000000-0005-0000-0000-00009BB10000}"/>
    <cellStyle name="Normal 2 4 7 4 3 17" xfId="44083" xr:uid="{00000000-0005-0000-0000-00009CB10000}"/>
    <cellStyle name="Normal 2 4 7 4 3 17 2" xfId="44084" xr:uid="{00000000-0005-0000-0000-00009DB10000}"/>
    <cellStyle name="Normal 2 4 7 4 3 18" xfId="44085" xr:uid="{00000000-0005-0000-0000-00009EB10000}"/>
    <cellStyle name="Normal 2 4 7 4 3 18 2" xfId="44086" xr:uid="{00000000-0005-0000-0000-00009FB10000}"/>
    <cellStyle name="Normal 2 4 7 4 3 19" xfId="44087" xr:uid="{00000000-0005-0000-0000-0000A0B10000}"/>
    <cellStyle name="Normal 2 4 7 4 3 19 2" xfId="44088" xr:uid="{00000000-0005-0000-0000-0000A1B10000}"/>
    <cellStyle name="Normal 2 4 7 4 3 2" xfId="44089" xr:uid="{00000000-0005-0000-0000-0000A2B10000}"/>
    <cellStyle name="Normal 2 4 7 4 3 2 2" xfId="44090" xr:uid="{00000000-0005-0000-0000-0000A3B10000}"/>
    <cellStyle name="Normal 2 4 7 4 3 20" xfId="44091" xr:uid="{00000000-0005-0000-0000-0000A4B10000}"/>
    <cellStyle name="Normal 2 4 7 4 3 20 2" xfId="44092" xr:uid="{00000000-0005-0000-0000-0000A5B10000}"/>
    <cellStyle name="Normal 2 4 7 4 3 21" xfId="44093" xr:uid="{00000000-0005-0000-0000-0000A6B10000}"/>
    <cellStyle name="Normal 2 4 7 4 3 21 2" xfId="44094" xr:uid="{00000000-0005-0000-0000-0000A7B10000}"/>
    <cellStyle name="Normal 2 4 7 4 3 22" xfId="44095" xr:uid="{00000000-0005-0000-0000-0000A8B10000}"/>
    <cellStyle name="Normal 2 4 7 4 3 3" xfId="44096" xr:uid="{00000000-0005-0000-0000-0000A9B10000}"/>
    <cellStyle name="Normal 2 4 7 4 3 3 2" xfId="44097" xr:uid="{00000000-0005-0000-0000-0000AAB10000}"/>
    <cellStyle name="Normal 2 4 7 4 3 4" xfId="44098" xr:uid="{00000000-0005-0000-0000-0000ABB10000}"/>
    <cellStyle name="Normal 2 4 7 4 3 4 2" xfId="44099" xr:uid="{00000000-0005-0000-0000-0000ACB10000}"/>
    <cellStyle name="Normal 2 4 7 4 3 5" xfId="44100" xr:uid="{00000000-0005-0000-0000-0000ADB10000}"/>
    <cellStyle name="Normal 2 4 7 4 3 5 2" xfId="44101" xr:uid="{00000000-0005-0000-0000-0000AEB10000}"/>
    <cellStyle name="Normal 2 4 7 4 3 6" xfId="44102" xr:uid="{00000000-0005-0000-0000-0000AFB10000}"/>
    <cellStyle name="Normal 2 4 7 4 3 6 2" xfId="44103" xr:uid="{00000000-0005-0000-0000-0000B0B10000}"/>
    <cellStyle name="Normal 2 4 7 4 3 7" xfId="44104" xr:uid="{00000000-0005-0000-0000-0000B1B10000}"/>
    <cellStyle name="Normal 2 4 7 4 3 7 2" xfId="44105" xr:uid="{00000000-0005-0000-0000-0000B2B10000}"/>
    <cellStyle name="Normal 2 4 7 4 3 8" xfId="44106" xr:uid="{00000000-0005-0000-0000-0000B3B10000}"/>
    <cellStyle name="Normal 2 4 7 4 3 8 2" xfId="44107" xr:uid="{00000000-0005-0000-0000-0000B4B10000}"/>
    <cellStyle name="Normal 2 4 7 4 3 9" xfId="44108" xr:uid="{00000000-0005-0000-0000-0000B5B10000}"/>
    <cellStyle name="Normal 2 4 7 4 3 9 2" xfId="44109" xr:uid="{00000000-0005-0000-0000-0000B6B10000}"/>
    <cellStyle name="Normal 2 4 7 4 4" xfId="44110" xr:uid="{00000000-0005-0000-0000-0000B7B10000}"/>
    <cellStyle name="Normal 2 4 7 4 4 2" xfId="44111" xr:uid="{00000000-0005-0000-0000-0000B8B10000}"/>
    <cellStyle name="Normal 2 4 7 4 5" xfId="44112" xr:uid="{00000000-0005-0000-0000-0000B9B10000}"/>
    <cellStyle name="Normal 2 4 7 4 5 2" xfId="44113" xr:uid="{00000000-0005-0000-0000-0000BAB10000}"/>
    <cellStyle name="Normal 2 4 7 4 6" xfId="44114" xr:uid="{00000000-0005-0000-0000-0000BBB10000}"/>
    <cellStyle name="Normal 2 4 7 4 6 2" xfId="44115" xr:uid="{00000000-0005-0000-0000-0000BCB10000}"/>
    <cellStyle name="Normal 2 4 7 4 7" xfId="44116" xr:uid="{00000000-0005-0000-0000-0000BDB10000}"/>
    <cellStyle name="Normal 2 4 7 4 7 2" xfId="44117" xr:uid="{00000000-0005-0000-0000-0000BEB10000}"/>
    <cellStyle name="Normal 2 4 7 4 8" xfId="44118" xr:uid="{00000000-0005-0000-0000-0000BFB10000}"/>
    <cellStyle name="Normal 2 4 7 4 8 2" xfId="44119" xr:uid="{00000000-0005-0000-0000-0000C0B10000}"/>
    <cellStyle name="Normal 2 4 7 4 9" xfId="44120" xr:uid="{00000000-0005-0000-0000-0000C1B10000}"/>
    <cellStyle name="Normal 2 4 7 4 9 2" xfId="44121" xr:uid="{00000000-0005-0000-0000-0000C2B10000}"/>
    <cellStyle name="Normal 2 4 7 5" xfId="44122" xr:uid="{00000000-0005-0000-0000-0000C3B10000}"/>
    <cellStyle name="Normal 2 4 7 5 10" xfId="44123" xr:uid="{00000000-0005-0000-0000-0000C4B10000}"/>
    <cellStyle name="Normal 2 4 7 5 10 2" xfId="44124" xr:uid="{00000000-0005-0000-0000-0000C5B10000}"/>
    <cellStyle name="Normal 2 4 7 5 11" xfId="44125" xr:uid="{00000000-0005-0000-0000-0000C6B10000}"/>
    <cellStyle name="Normal 2 4 7 5 11 2" xfId="44126" xr:uid="{00000000-0005-0000-0000-0000C7B10000}"/>
    <cellStyle name="Normal 2 4 7 5 12" xfId="44127" xr:uid="{00000000-0005-0000-0000-0000C8B10000}"/>
    <cellStyle name="Normal 2 4 7 5 12 2" xfId="44128" xr:uid="{00000000-0005-0000-0000-0000C9B10000}"/>
    <cellStyle name="Normal 2 4 7 5 13" xfId="44129" xr:uid="{00000000-0005-0000-0000-0000CAB10000}"/>
    <cellStyle name="Normal 2 4 7 5 13 2" xfId="44130" xr:uid="{00000000-0005-0000-0000-0000CBB10000}"/>
    <cellStyle name="Normal 2 4 7 5 14" xfId="44131" xr:uid="{00000000-0005-0000-0000-0000CCB10000}"/>
    <cellStyle name="Normal 2 4 7 5 14 2" xfId="44132" xr:uid="{00000000-0005-0000-0000-0000CDB10000}"/>
    <cellStyle name="Normal 2 4 7 5 15" xfId="44133" xr:uid="{00000000-0005-0000-0000-0000CEB10000}"/>
    <cellStyle name="Normal 2 4 7 5 15 2" xfId="44134" xr:uid="{00000000-0005-0000-0000-0000CFB10000}"/>
    <cellStyle name="Normal 2 4 7 5 16" xfId="44135" xr:uid="{00000000-0005-0000-0000-0000D0B10000}"/>
    <cellStyle name="Normal 2 4 7 5 16 2" xfId="44136" xr:uid="{00000000-0005-0000-0000-0000D1B10000}"/>
    <cellStyle name="Normal 2 4 7 5 17" xfId="44137" xr:uid="{00000000-0005-0000-0000-0000D2B10000}"/>
    <cellStyle name="Normal 2 4 7 5 17 2" xfId="44138" xr:uid="{00000000-0005-0000-0000-0000D3B10000}"/>
    <cellStyle name="Normal 2 4 7 5 18" xfId="44139" xr:uid="{00000000-0005-0000-0000-0000D4B10000}"/>
    <cellStyle name="Normal 2 4 7 5 18 2" xfId="44140" xr:uid="{00000000-0005-0000-0000-0000D5B10000}"/>
    <cellStyle name="Normal 2 4 7 5 19" xfId="44141" xr:uid="{00000000-0005-0000-0000-0000D6B10000}"/>
    <cellStyle name="Normal 2 4 7 5 19 2" xfId="44142" xr:uid="{00000000-0005-0000-0000-0000D7B10000}"/>
    <cellStyle name="Normal 2 4 7 5 2" xfId="44143" xr:uid="{00000000-0005-0000-0000-0000D8B10000}"/>
    <cellStyle name="Normal 2 4 7 5 2 2" xfId="44144" xr:uid="{00000000-0005-0000-0000-0000D9B10000}"/>
    <cellStyle name="Normal 2 4 7 5 20" xfId="44145" xr:uid="{00000000-0005-0000-0000-0000DAB10000}"/>
    <cellStyle name="Normal 2 4 7 5 20 2" xfId="44146" xr:uid="{00000000-0005-0000-0000-0000DBB10000}"/>
    <cellStyle name="Normal 2 4 7 5 21" xfId="44147" xr:uid="{00000000-0005-0000-0000-0000DCB10000}"/>
    <cellStyle name="Normal 2 4 7 5 21 2" xfId="44148" xr:uid="{00000000-0005-0000-0000-0000DDB10000}"/>
    <cellStyle name="Normal 2 4 7 5 22" xfId="44149" xr:uid="{00000000-0005-0000-0000-0000DEB10000}"/>
    <cellStyle name="Normal 2 4 7 5 3" xfId="44150" xr:uid="{00000000-0005-0000-0000-0000DFB10000}"/>
    <cellStyle name="Normal 2 4 7 5 3 2" xfId="44151" xr:uid="{00000000-0005-0000-0000-0000E0B10000}"/>
    <cellStyle name="Normal 2 4 7 5 4" xfId="44152" xr:uid="{00000000-0005-0000-0000-0000E1B10000}"/>
    <cellStyle name="Normal 2 4 7 5 4 2" xfId="44153" xr:uid="{00000000-0005-0000-0000-0000E2B10000}"/>
    <cellStyle name="Normal 2 4 7 5 5" xfId="44154" xr:uid="{00000000-0005-0000-0000-0000E3B10000}"/>
    <cellStyle name="Normal 2 4 7 5 5 2" xfId="44155" xr:uid="{00000000-0005-0000-0000-0000E4B10000}"/>
    <cellStyle name="Normal 2 4 7 5 6" xfId="44156" xr:uid="{00000000-0005-0000-0000-0000E5B10000}"/>
    <cellStyle name="Normal 2 4 7 5 6 2" xfId="44157" xr:uid="{00000000-0005-0000-0000-0000E6B10000}"/>
    <cellStyle name="Normal 2 4 7 5 7" xfId="44158" xr:uid="{00000000-0005-0000-0000-0000E7B10000}"/>
    <cellStyle name="Normal 2 4 7 5 7 2" xfId="44159" xr:uid="{00000000-0005-0000-0000-0000E8B10000}"/>
    <cellStyle name="Normal 2 4 7 5 8" xfId="44160" xr:uid="{00000000-0005-0000-0000-0000E9B10000}"/>
    <cellStyle name="Normal 2 4 7 5 8 2" xfId="44161" xr:uid="{00000000-0005-0000-0000-0000EAB10000}"/>
    <cellStyle name="Normal 2 4 7 5 9" xfId="44162" xr:uid="{00000000-0005-0000-0000-0000EBB10000}"/>
    <cellStyle name="Normal 2 4 7 5 9 2" xfId="44163" xr:uid="{00000000-0005-0000-0000-0000ECB10000}"/>
    <cellStyle name="Normal 2 4 7 6" xfId="44164" xr:uid="{00000000-0005-0000-0000-0000EDB10000}"/>
    <cellStyle name="Normal 2 4 7 6 10" xfId="44165" xr:uid="{00000000-0005-0000-0000-0000EEB10000}"/>
    <cellStyle name="Normal 2 4 7 6 10 2" xfId="44166" xr:uid="{00000000-0005-0000-0000-0000EFB10000}"/>
    <cellStyle name="Normal 2 4 7 6 11" xfId="44167" xr:uid="{00000000-0005-0000-0000-0000F0B10000}"/>
    <cellStyle name="Normal 2 4 7 6 11 2" xfId="44168" xr:uid="{00000000-0005-0000-0000-0000F1B10000}"/>
    <cellStyle name="Normal 2 4 7 6 12" xfId="44169" xr:uid="{00000000-0005-0000-0000-0000F2B10000}"/>
    <cellStyle name="Normal 2 4 7 6 12 2" xfId="44170" xr:uid="{00000000-0005-0000-0000-0000F3B10000}"/>
    <cellStyle name="Normal 2 4 7 6 13" xfId="44171" xr:uid="{00000000-0005-0000-0000-0000F4B10000}"/>
    <cellStyle name="Normal 2 4 7 6 13 2" xfId="44172" xr:uid="{00000000-0005-0000-0000-0000F5B10000}"/>
    <cellStyle name="Normal 2 4 7 6 14" xfId="44173" xr:uid="{00000000-0005-0000-0000-0000F6B10000}"/>
    <cellStyle name="Normal 2 4 7 6 14 2" xfId="44174" xr:uid="{00000000-0005-0000-0000-0000F7B10000}"/>
    <cellStyle name="Normal 2 4 7 6 15" xfId="44175" xr:uid="{00000000-0005-0000-0000-0000F8B10000}"/>
    <cellStyle name="Normal 2 4 7 6 15 2" xfId="44176" xr:uid="{00000000-0005-0000-0000-0000F9B10000}"/>
    <cellStyle name="Normal 2 4 7 6 16" xfId="44177" xr:uid="{00000000-0005-0000-0000-0000FAB10000}"/>
    <cellStyle name="Normal 2 4 7 6 16 2" xfId="44178" xr:uid="{00000000-0005-0000-0000-0000FBB10000}"/>
    <cellStyle name="Normal 2 4 7 6 17" xfId="44179" xr:uid="{00000000-0005-0000-0000-0000FCB10000}"/>
    <cellStyle name="Normal 2 4 7 6 17 2" xfId="44180" xr:uid="{00000000-0005-0000-0000-0000FDB10000}"/>
    <cellStyle name="Normal 2 4 7 6 18" xfId="44181" xr:uid="{00000000-0005-0000-0000-0000FEB10000}"/>
    <cellStyle name="Normal 2 4 7 6 18 2" xfId="44182" xr:uid="{00000000-0005-0000-0000-0000FFB10000}"/>
    <cellStyle name="Normal 2 4 7 6 19" xfId="44183" xr:uid="{00000000-0005-0000-0000-000000B20000}"/>
    <cellStyle name="Normal 2 4 7 6 19 2" xfId="44184" xr:uid="{00000000-0005-0000-0000-000001B20000}"/>
    <cellStyle name="Normal 2 4 7 6 2" xfId="44185" xr:uid="{00000000-0005-0000-0000-000002B20000}"/>
    <cellStyle name="Normal 2 4 7 6 2 2" xfId="44186" xr:uid="{00000000-0005-0000-0000-000003B20000}"/>
    <cellStyle name="Normal 2 4 7 6 20" xfId="44187" xr:uid="{00000000-0005-0000-0000-000004B20000}"/>
    <cellStyle name="Normal 2 4 7 6 20 2" xfId="44188" xr:uid="{00000000-0005-0000-0000-000005B20000}"/>
    <cellStyle name="Normal 2 4 7 6 21" xfId="44189" xr:uid="{00000000-0005-0000-0000-000006B20000}"/>
    <cellStyle name="Normal 2 4 7 6 21 2" xfId="44190" xr:uid="{00000000-0005-0000-0000-000007B20000}"/>
    <cellStyle name="Normal 2 4 7 6 22" xfId="44191" xr:uid="{00000000-0005-0000-0000-000008B20000}"/>
    <cellStyle name="Normal 2 4 7 6 3" xfId="44192" xr:uid="{00000000-0005-0000-0000-000009B20000}"/>
    <cellStyle name="Normal 2 4 7 6 3 2" xfId="44193" xr:uid="{00000000-0005-0000-0000-00000AB20000}"/>
    <cellStyle name="Normal 2 4 7 6 4" xfId="44194" xr:uid="{00000000-0005-0000-0000-00000BB20000}"/>
    <cellStyle name="Normal 2 4 7 6 4 2" xfId="44195" xr:uid="{00000000-0005-0000-0000-00000CB20000}"/>
    <cellStyle name="Normal 2 4 7 6 5" xfId="44196" xr:uid="{00000000-0005-0000-0000-00000DB20000}"/>
    <cellStyle name="Normal 2 4 7 6 5 2" xfId="44197" xr:uid="{00000000-0005-0000-0000-00000EB20000}"/>
    <cellStyle name="Normal 2 4 7 6 6" xfId="44198" xr:uid="{00000000-0005-0000-0000-00000FB20000}"/>
    <cellStyle name="Normal 2 4 7 6 6 2" xfId="44199" xr:uid="{00000000-0005-0000-0000-000010B20000}"/>
    <cellStyle name="Normal 2 4 7 6 7" xfId="44200" xr:uid="{00000000-0005-0000-0000-000011B20000}"/>
    <cellStyle name="Normal 2 4 7 6 7 2" xfId="44201" xr:uid="{00000000-0005-0000-0000-000012B20000}"/>
    <cellStyle name="Normal 2 4 7 6 8" xfId="44202" xr:uid="{00000000-0005-0000-0000-000013B20000}"/>
    <cellStyle name="Normal 2 4 7 6 8 2" xfId="44203" xr:uid="{00000000-0005-0000-0000-000014B20000}"/>
    <cellStyle name="Normal 2 4 7 6 9" xfId="44204" xr:uid="{00000000-0005-0000-0000-000015B20000}"/>
    <cellStyle name="Normal 2 4 7 6 9 2" xfId="44205" xr:uid="{00000000-0005-0000-0000-000016B20000}"/>
    <cellStyle name="Normal 2 4 7 7" xfId="44206" xr:uid="{00000000-0005-0000-0000-000017B20000}"/>
    <cellStyle name="Normal 2 4 7 7 2" xfId="44207" xr:uid="{00000000-0005-0000-0000-000018B20000}"/>
    <cellStyle name="Normal 2 4 7 8" xfId="44208" xr:uid="{00000000-0005-0000-0000-000019B20000}"/>
    <cellStyle name="Normal 2 4 7 8 2" xfId="44209" xr:uid="{00000000-0005-0000-0000-00001AB20000}"/>
    <cellStyle name="Normal 2 4 7 9" xfId="44210" xr:uid="{00000000-0005-0000-0000-00001BB20000}"/>
    <cellStyle name="Normal 2 4 7 9 2" xfId="44211" xr:uid="{00000000-0005-0000-0000-00001CB20000}"/>
    <cellStyle name="Normal 2 4 8" xfId="44212" xr:uid="{00000000-0005-0000-0000-00001DB20000}"/>
    <cellStyle name="Normal 2 4 8 10" xfId="44213" xr:uid="{00000000-0005-0000-0000-00001EB20000}"/>
    <cellStyle name="Normal 2 4 8 10 2" xfId="44214" xr:uid="{00000000-0005-0000-0000-00001FB20000}"/>
    <cellStyle name="Normal 2 4 8 11" xfId="44215" xr:uid="{00000000-0005-0000-0000-000020B20000}"/>
    <cellStyle name="Normal 2 4 8 11 2" xfId="44216" xr:uid="{00000000-0005-0000-0000-000021B20000}"/>
    <cellStyle name="Normal 2 4 8 12" xfId="44217" xr:uid="{00000000-0005-0000-0000-000022B20000}"/>
    <cellStyle name="Normal 2 4 8 12 2" xfId="44218" xr:uid="{00000000-0005-0000-0000-000023B20000}"/>
    <cellStyle name="Normal 2 4 8 13" xfId="44219" xr:uid="{00000000-0005-0000-0000-000024B20000}"/>
    <cellStyle name="Normal 2 4 8 13 2" xfId="44220" xr:uid="{00000000-0005-0000-0000-000025B20000}"/>
    <cellStyle name="Normal 2 4 8 14" xfId="44221" xr:uid="{00000000-0005-0000-0000-000026B20000}"/>
    <cellStyle name="Normal 2 4 8 14 2" xfId="44222" xr:uid="{00000000-0005-0000-0000-000027B20000}"/>
    <cellStyle name="Normal 2 4 8 15" xfId="44223" xr:uid="{00000000-0005-0000-0000-000028B20000}"/>
    <cellStyle name="Normal 2 4 8 15 2" xfId="44224" xr:uid="{00000000-0005-0000-0000-000029B20000}"/>
    <cellStyle name="Normal 2 4 8 16" xfId="44225" xr:uid="{00000000-0005-0000-0000-00002AB20000}"/>
    <cellStyle name="Normal 2 4 8 16 2" xfId="44226" xr:uid="{00000000-0005-0000-0000-00002BB20000}"/>
    <cellStyle name="Normal 2 4 8 17" xfId="44227" xr:uid="{00000000-0005-0000-0000-00002CB20000}"/>
    <cellStyle name="Normal 2 4 8 17 2" xfId="44228" xr:uid="{00000000-0005-0000-0000-00002DB20000}"/>
    <cellStyle name="Normal 2 4 8 18" xfId="44229" xr:uid="{00000000-0005-0000-0000-00002EB20000}"/>
    <cellStyle name="Normal 2 4 8 18 2" xfId="44230" xr:uid="{00000000-0005-0000-0000-00002FB20000}"/>
    <cellStyle name="Normal 2 4 8 19" xfId="44231" xr:uid="{00000000-0005-0000-0000-000030B20000}"/>
    <cellStyle name="Normal 2 4 8 19 2" xfId="44232" xr:uid="{00000000-0005-0000-0000-000031B20000}"/>
    <cellStyle name="Normal 2 4 8 2" xfId="44233" xr:uid="{00000000-0005-0000-0000-000032B20000}"/>
    <cellStyle name="Normal 2 4 8 2 10" xfId="44234" xr:uid="{00000000-0005-0000-0000-000033B20000}"/>
    <cellStyle name="Normal 2 4 8 2 10 2" xfId="44235" xr:uid="{00000000-0005-0000-0000-000034B20000}"/>
    <cellStyle name="Normal 2 4 8 2 11" xfId="44236" xr:uid="{00000000-0005-0000-0000-000035B20000}"/>
    <cellStyle name="Normal 2 4 8 2 11 2" xfId="44237" xr:uid="{00000000-0005-0000-0000-000036B20000}"/>
    <cellStyle name="Normal 2 4 8 2 12" xfId="44238" xr:uid="{00000000-0005-0000-0000-000037B20000}"/>
    <cellStyle name="Normal 2 4 8 2 12 2" xfId="44239" xr:uid="{00000000-0005-0000-0000-000038B20000}"/>
    <cellStyle name="Normal 2 4 8 2 13" xfId="44240" xr:uid="{00000000-0005-0000-0000-000039B20000}"/>
    <cellStyle name="Normal 2 4 8 2 13 2" xfId="44241" xr:uid="{00000000-0005-0000-0000-00003AB20000}"/>
    <cellStyle name="Normal 2 4 8 2 14" xfId="44242" xr:uid="{00000000-0005-0000-0000-00003BB20000}"/>
    <cellStyle name="Normal 2 4 8 2 14 2" xfId="44243" xr:uid="{00000000-0005-0000-0000-00003CB20000}"/>
    <cellStyle name="Normal 2 4 8 2 15" xfId="44244" xr:uid="{00000000-0005-0000-0000-00003DB20000}"/>
    <cellStyle name="Normal 2 4 8 2 15 2" xfId="44245" xr:uid="{00000000-0005-0000-0000-00003EB20000}"/>
    <cellStyle name="Normal 2 4 8 2 16" xfId="44246" xr:uid="{00000000-0005-0000-0000-00003FB20000}"/>
    <cellStyle name="Normal 2 4 8 2 16 2" xfId="44247" xr:uid="{00000000-0005-0000-0000-000040B20000}"/>
    <cellStyle name="Normal 2 4 8 2 17" xfId="44248" xr:uid="{00000000-0005-0000-0000-000041B20000}"/>
    <cellStyle name="Normal 2 4 8 2 17 2" xfId="44249" xr:uid="{00000000-0005-0000-0000-000042B20000}"/>
    <cellStyle name="Normal 2 4 8 2 18" xfId="44250" xr:uid="{00000000-0005-0000-0000-000043B20000}"/>
    <cellStyle name="Normal 2 4 8 2 18 2" xfId="44251" xr:uid="{00000000-0005-0000-0000-000044B20000}"/>
    <cellStyle name="Normal 2 4 8 2 19" xfId="44252" xr:uid="{00000000-0005-0000-0000-000045B20000}"/>
    <cellStyle name="Normal 2 4 8 2 19 2" xfId="44253" xr:uid="{00000000-0005-0000-0000-000046B20000}"/>
    <cellStyle name="Normal 2 4 8 2 2" xfId="44254" xr:uid="{00000000-0005-0000-0000-000047B20000}"/>
    <cellStyle name="Normal 2 4 8 2 2 2" xfId="44255" xr:uid="{00000000-0005-0000-0000-000048B20000}"/>
    <cellStyle name="Normal 2 4 8 2 20" xfId="44256" xr:uid="{00000000-0005-0000-0000-000049B20000}"/>
    <cellStyle name="Normal 2 4 8 2 20 2" xfId="44257" xr:uid="{00000000-0005-0000-0000-00004AB20000}"/>
    <cellStyle name="Normal 2 4 8 2 21" xfId="44258" xr:uid="{00000000-0005-0000-0000-00004BB20000}"/>
    <cellStyle name="Normal 2 4 8 2 21 2" xfId="44259" xr:uid="{00000000-0005-0000-0000-00004CB20000}"/>
    <cellStyle name="Normal 2 4 8 2 22" xfId="44260" xr:uid="{00000000-0005-0000-0000-00004DB20000}"/>
    <cellStyle name="Normal 2 4 8 2 3" xfId="44261" xr:uid="{00000000-0005-0000-0000-00004EB20000}"/>
    <cellStyle name="Normal 2 4 8 2 3 2" xfId="44262" xr:uid="{00000000-0005-0000-0000-00004FB20000}"/>
    <cellStyle name="Normal 2 4 8 2 4" xfId="44263" xr:uid="{00000000-0005-0000-0000-000050B20000}"/>
    <cellStyle name="Normal 2 4 8 2 4 2" xfId="44264" xr:uid="{00000000-0005-0000-0000-000051B20000}"/>
    <cellStyle name="Normal 2 4 8 2 5" xfId="44265" xr:uid="{00000000-0005-0000-0000-000052B20000}"/>
    <cellStyle name="Normal 2 4 8 2 5 2" xfId="44266" xr:uid="{00000000-0005-0000-0000-000053B20000}"/>
    <cellStyle name="Normal 2 4 8 2 6" xfId="44267" xr:uid="{00000000-0005-0000-0000-000054B20000}"/>
    <cellStyle name="Normal 2 4 8 2 6 2" xfId="44268" xr:uid="{00000000-0005-0000-0000-000055B20000}"/>
    <cellStyle name="Normal 2 4 8 2 7" xfId="44269" xr:uid="{00000000-0005-0000-0000-000056B20000}"/>
    <cellStyle name="Normal 2 4 8 2 7 2" xfId="44270" xr:uid="{00000000-0005-0000-0000-000057B20000}"/>
    <cellStyle name="Normal 2 4 8 2 8" xfId="44271" xr:uid="{00000000-0005-0000-0000-000058B20000}"/>
    <cellStyle name="Normal 2 4 8 2 8 2" xfId="44272" xr:uid="{00000000-0005-0000-0000-000059B20000}"/>
    <cellStyle name="Normal 2 4 8 2 9" xfId="44273" xr:uid="{00000000-0005-0000-0000-00005AB20000}"/>
    <cellStyle name="Normal 2 4 8 2 9 2" xfId="44274" xr:uid="{00000000-0005-0000-0000-00005BB20000}"/>
    <cellStyle name="Normal 2 4 8 20" xfId="44275" xr:uid="{00000000-0005-0000-0000-00005CB20000}"/>
    <cellStyle name="Normal 2 4 8 20 2" xfId="44276" xr:uid="{00000000-0005-0000-0000-00005DB20000}"/>
    <cellStyle name="Normal 2 4 8 21" xfId="44277" xr:uid="{00000000-0005-0000-0000-00005EB20000}"/>
    <cellStyle name="Normal 2 4 8 21 2" xfId="44278" xr:uid="{00000000-0005-0000-0000-00005FB20000}"/>
    <cellStyle name="Normal 2 4 8 22" xfId="44279" xr:uid="{00000000-0005-0000-0000-000060B20000}"/>
    <cellStyle name="Normal 2 4 8 22 2" xfId="44280" xr:uid="{00000000-0005-0000-0000-000061B20000}"/>
    <cellStyle name="Normal 2 4 8 23" xfId="44281" xr:uid="{00000000-0005-0000-0000-000062B20000}"/>
    <cellStyle name="Normal 2 4 8 23 2" xfId="44282" xr:uid="{00000000-0005-0000-0000-000063B20000}"/>
    <cellStyle name="Normal 2 4 8 24" xfId="44283" xr:uid="{00000000-0005-0000-0000-000064B20000}"/>
    <cellStyle name="Normal 2 4 8 3" xfId="44284" xr:uid="{00000000-0005-0000-0000-000065B20000}"/>
    <cellStyle name="Normal 2 4 8 3 10" xfId="44285" xr:uid="{00000000-0005-0000-0000-000066B20000}"/>
    <cellStyle name="Normal 2 4 8 3 10 2" xfId="44286" xr:uid="{00000000-0005-0000-0000-000067B20000}"/>
    <cellStyle name="Normal 2 4 8 3 11" xfId="44287" xr:uid="{00000000-0005-0000-0000-000068B20000}"/>
    <cellStyle name="Normal 2 4 8 3 11 2" xfId="44288" xr:uid="{00000000-0005-0000-0000-000069B20000}"/>
    <cellStyle name="Normal 2 4 8 3 12" xfId="44289" xr:uid="{00000000-0005-0000-0000-00006AB20000}"/>
    <cellStyle name="Normal 2 4 8 3 12 2" xfId="44290" xr:uid="{00000000-0005-0000-0000-00006BB20000}"/>
    <cellStyle name="Normal 2 4 8 3 13" xfId="44291" xr:uid="{00000000-0005-0000-0000-00006CB20000}"/>
    <cellStyle name="Normal 2 4 8 3 13 2" xfId="44292" xr:uid="{00000000-0005-0000-0000-00006DB20000}"/>
    <cellStyle name="Normal 2 4 8 3 14" xfId="44293" xr:uid="{00000000-0005-0000-0000-00006EB20000}"/>
    <cellStyle name="Normal 2 4 8 3 14 2" xfId="44294" xr:uid="{00000000-0005-0000-0000-00006FB20000}"/>
    <cellStyle name="Normal 2 4 8 3 15" xfId="44295" xr:uid="{00000000-0005-0000-0000-000070B20000}"/>
    <cellStyle name="Normal 2 4 8 3 15 2" xfId="44296" xr:uid="{00000000-0005-0000-0000-000071B20000}"/>
    <cellStyle name="Normal 2 4 8 3 16" xfId="44297" xr:uid="{00000000-0005-0000-0000-000072B20000}"/>
    <cellStyle name="Normal 2 4 8 3 16 2" xfId="44298" xr:uid="{00000000-0005-0000-0000-000073B20000}"/>
    <cellStyle name="Normal 2 4 8 3 17" xfId="44299" xr:uid="{00000000-0005-0000-0000-000074B20000}"/>
    <cellStyle name="Normal 2 4 8 3 17 2" xfId="44300" xr:uid="{00000000-0005-0000-0000-000075B20000}"/>
    <cellStyle name="Normal 2 4 8 3 18" xfId="44301" xr:uid="{00000000-0005-0000-0000-000076B20000}"/>
    <cellStyle name="Normal 2 4 8 3 18 2" xfId="44302" xr:uid="{00000000-0005-0000-0000-000077B20000}"/>
    <cellStyle name="Normal 2 4 8 3 19" xfId="44303" xr:uid="{00000000-0005-0000-0000-000078B20000}"/>
    <cellStyle name="Normal 2 4 8 3 19 2" xfId="44304" xr:uid="{00000000-0005-0000-0000-000079B20000}"/>
    <cellStyle name="Normal 2 4 8 3 2" xfId="44305" xr:uid="{00000000-0005-0000-0000-00007AB20000}"/>
    <cellStyle name="Normal 2 4 8 3 2 2" xfId="44306" xr:uid="{00000000-0005-0000-0000-00007BB20000}"/>
    <cellStyle name="Normal 2 4 8 3 20" xfId="44307" xr:uid="{00000000-0005-0000-0000-00007CB20000}"/>
    <cellStyle name="Normal 2 4 8 3 20 2" xfId="44308" xr:uid="{00000000-0005-0000-0000-00007DB20000}"/>
    <cellStyle name="Normal 2 4 8 3 21" xfId="44309" xr:uid="{00000000-0005-0000-0000-00007EB20000}"/>
    <cellStyle name="Normal 2 4 8 3 21 2" xfId="44310" xr:uid="{00000000-0005-0000-0000-00007FB20000}"/>
    <cellStyle name="Normal 2 4 8 3 22" xfId="44311" xr:uid="{00000000-0005-0000-0000-000080B20000}"/>
    <cellStyle name="Normal 2 4 8 3 3" xfId="44312" xr:uid="{00000000-0005-0000-0000-000081B20000}"/>
    <cellStyle name="Normal 2 4 8 3 3 2" xfId="44313" xr:uid="{00000000-0005-0000-0000-000082B20000}"/>
    <cellStyle name="Normal 2 4 8 3 4" xfId="44314" xr:uid="{00000000-0005-0000-0000-000083B20000}"/>
    <cellStyle name="Normal 2 4 8 3 4 2" xfId="44315" xr:uid="{00000000-0005-0000-0000-000084B20000}"/>
    <cellStyle name="Normal 2 4 8 3 5" xfId="44316" xr:uid="{00000000-0005-0000-0000-000085B20000}"/>
    <cellStyle name="Normal 2 4 8 3 5 2" xfId="44317" xr:uid="{00000000-0005-0000-0000-000086B20000}"/>
    <cellStyle name="Normal 2 4 8 3 6" xfId="44318" xr:uid="{00000000-0005-0000-0000-000087B20000}"/>
    <cellStyle name="Normal 2 4 8 3 6 2" xfId="44319" xr:uid="{00000000-0005-0000-0000-000088B20000}"/>
    <cellStyle name="Normal 2 4 8 3 7" xfId="44320" xr:uid="{00000000-0005-0000-0000-000089B20000}"/>
    <cellStyle name="Normal 2 4 8 3 7 2" xfId="44321" xr:uid="{00000000-0005-0000-0000-00008AB20000}"/>
    <cellStyle name="Normal 2 4 8 3 8" xfId="44322" xr:uid="{00000000-0005-0000-0000-00008BB20000}"/>
    <cellStyle name="Normal 2 4 8 3 8 2" xfId="44323" xr:uid="{00000000-0005-0000-0000-00008CB20000}"/>
    <cellStyle name="Normal 2 4 8 3 9" xfId="44324" xr:uid="{00000000-0005-0000-0000-00008DB20000}"/>
    <cellStyle name="Normal 2 4 8 3 9 2" xfId="44325" xr:uid="{00000000-0005-0000-0000-00008EB20000}"/>
    <cellStyle name="Normal 2 4 8 4" xfId="44326" xr:uid="{00000000-0005-0000-0000-00008FB20000}"/>
    <cellStyle name="Normal 2 4 8 4 2" xfId="44327" xr:uid="{00000000-0005-0000-0000-000090B20000}"/>
    <cellStyle name="Normal 2 4 8 5" xfId="44328" xr:uid="{00000000-0005-0000-0000-000091B20000}"/>
    <cellStyle name="Normal 2 4 8 5 2" xfId="44329" xr:uid="{00000000-0005-0000-0000-000092B20000}"/>
    <cellStyle name="Normal 2 4 8 6" xfId="44330" xr:uid="{00000000-0005-0000-0000-000093B20000}"/>
    <cellStyle name="Normal 2 4 8 6 2" xfId="44331" xr:uid="{00000000-0005-0000-0000-000094B20000}"/>
    <cellStyle name="Normal 2 4 8 7" xfId="44332" xr:uid="{00000000-0005-0000-0000-000095B20000}"/>
    <cellStyle name="Normal 2 4 8 7 2" xfId="44333" xr:uid="{00000000-0005-0000-0000-000096B20000}"/>
    <cellStyle name="Normal 2 4 8 8" xfId="44334" xr:uid="{00000000-0005-0000-0000-000097B20000}"/>
    <cellStyle name="Normal 2 4 8 8 2" xfId="44335" xr:uid="{00000000-0005-0000-0000-000098B20000}"/>
    <cellStyle name="Normal 2 4 8 9" xfId="44336" xr:uid="{00000000-0005-0000-0000-000099B20000}"/>
    <cellStyle name="Normal 2 4 8 9 2" xfId="44337" xr:uid="{00000000-0005-0000-0000-00009AB20000}"/>
    <cellStyle name="Normal 2 4 9" xfId="44338" xr:uid="{00000000-0005-0000-0000-00009BB20000}"/>
    <cellStyle name="Normal 2 4 9 10" xfId="44339" xr:uid="{00000000-0005-0000-0000-00009CB20000}"/>
    <cellStyle name="Normal 2 4 9 10 2" xfId="44340" xr:uid="{00000000-0005-0000-0000-00009DB20000}"/>
    <cellStyle name="Normal 2 4 9 11" xfId="44341" xr:uid="{00000000-0005-0000-0000-00009EB20000}"/>
    <cellStyle name="Normal 2 4 9 11 2" xfId="44342" xr:uid="{00000000-0005-0000-0000-00009FB20000}"/>
    <cellStyle name="Normal 2 4 9 12" xfId="44343" xr:uid="{00000000-0005-0000-0000-0000A0B20000}"/>
    <cellStyle name="Normal 2 4 9 12 2" xfId="44344" xr:uid="{00000000-0005-0000-0000-0000A1B20000}"/>
    <cellStyle name="Normal 2 4 9 13" xfId="44345" xr:uid="{00000000-0005-0000-0000-0000A2B20000}"/>
    <cellStyle name="Normal 2 4 9 13 2" xfId="44346" xr:uid="{00000000-0005-0000-0000-0000A3B20000}"/>
    <cellStyle name="Normal 2 4 9 14" xfId="44347" xr:uid="{00000000-0005-0000-0000-0000A4B20000}"/>
    <cellStyle name="Normal 2 4 9 14 2" xfId="44348" xr:uid="{00000000-0005-0000-0000-0000A5B20000}"/>
    <cellStyle name="Normal 2 4 9 15" xfId="44349" xr:uid="{00000000-0005-0000-0000-0000A6B20000}"/>
    <cellStyle name="Normal 2 4 9 15 2" xfId="44350" xr:uid="{00000000-0005-0000-0000-0000A7B20000}"/>
    <cellStyle name="Normal 2 4 9 16" xfId="44351" xr:uid="{00000000-0005-0000-0000-0000A8B20000}"/>
    <cellStyle name="Normal 2 4 9 16 2" xfId="44352" xr:uid="{00000000-0005-0000-0000-0000A9B20000}"/>
    <cellStyle name="Normal 2 4 9 17" xfId="44353" xr:uid="{00000000-0005-0000-0000-0000AAB20000}"/>
    <cellStyle name="Normal 2 4 9 17 2" xfId="44354" xr:uid="{00000000-0005-0000-0000-0000ABB20000}"/>
    <cellStyle name="Normal 2 4 9 18" xfId="44355" xr:uid="{00000000-0005-0000-0000-0000ACB20000}"/>
    <cellStyle name="Normal 2 4 9 18 2" xfId="44356" xr:uid="{00000000-0005-0000-0000-0000ADB20000}"/>
    <cellStyle name="Normal 2 4 9 19" xfId="44357" xr:uid="{00000000-0005-0000-0000-0000AEB20000}"/>
    <cellStyle name="Normal 2 4 9 19 2" xfId="44358" xr:uid="{00000000-0005-0000-0000-0000AFB20000}"/>
    <cellStyle name="Normal 2 4 9 2" xfId="44359" xr:uid="{00000000-0005-0000-0000-0000B0B20000}"/>
    <cellStyle name="Normal 2 4 9 2 10" xfId="44360" xr:uid="{00000000-0005-0000-0000-0000B1B20000}"/>
    <cellStyle name="Normal 2 4 9 2 10 2" xfId="44361" xr:uid="{00000000-0005-0000-0000-0000B2B20000}"/>
    <cellStyle name="Normal 2 4 9 2 11" xfId="44362" xr:uid="{00000000-0005-0000-0000-0000B3B20000}"/>
    <cellStyle name="Normal 2 4 9 2 11 2" xfId="44363" xr:uid="{00000000-0005-0000-0000-0000B4B20000}"/>
    <cellStyle name="Normal 2 4 9 2 12" xfId="44364" xr:uid="{00000000-0005-0000-0000-0000B5B20000}"/>
    <cellStyle name="Normal 2 4 9 2 12 2" xfId="44365" xr:uid="{00000000-0005-0000-0000-0000B6B20000}"/>
    <cellStyle name="Normal 2 4 9 2 13" xfId="44366" xr:uid="{00000000-0005-0000-0000-0000B7B20000}"/>
    <cellStyle name="Normal 2 4 9 2 13 2" xfId="44367" xr:uid="{00000000-0005-0000-0000-0000B8B20000}"/>
    <cellStyle name="Normal 2 4 9 2 14" xfId="44368" xr:uid="{00000000-0005-0000-0000-0000B9B20000}"/>
    <cellStyle name="Normal 2 4 9 2 14 2" xfId="44369" xr:uid="{00000000-0005-0000-0000-0000BAB20000}"/>
    <cellStyle name="Normal 2 4 9 2 15" xfId="44370" xr:uid="{00000000-0005-0000-0000-0000BBB20000}"/>
    <cellStyle name="Normal 2 4 9 2 15 2" xfId="44371" xr:uid="{00000000-0005-0000-0000-0000BCB20000}"/>
    <cellStyle name="Normal 2 4 9 2 16" xfId="44372" xr:uid="{00000000-0005-0000-0000-0000BDB20000}"/>
    <cellStyle name="Normal 2 4 9 2 16 2" xfId="44373" xr:uid="{00000000-0005-0000-0000-0000BEB20000}"/>
    <cellStyle name="Normal 2 4 9 2 17" xfId="44374" xr:uid="{00000000-0005-0000-0000-0000BFB20000}"/>
    <cellStyle name="Normal 2 4 9 2 17 2" xfId="44375" xr:uid="{00000000-0005-0000-0000-0000C0B20000}"/>
    <cellStyle name="Normal 2 4 9 2 18" xfId="44376" xr:uid="{00000000-0005-0000-0000-0000C1B20000}"/>
    <cellStyle name="Normal 2 4 9 2 18 2" xfId="44377" xr:uid="{00000000-0005-0000-0000-0000C2B20000}"/>
    <cellStyle name="Normal 2 4 9 2 19" xfId="44378" xr:uid="{00000000-0005-0000-0000-0000C3B20000}"/>
    <cellStyle name="Normal 2 4 9 2 19 2" xfId="44379" xr:uid="{00000000-0005-0000-0000-0000C4B20000}"/>
    <cellStyle name="Normal 2 4 9 2 2" xfId="44380" xr:uid="{00000000-0005-0000-0000-0000C5B20000}"/>
    <cellStyle name="Normal 2 4 9 2 2 2" xfId="44381" xr:uid="{00000000-0005-0000-0000-0000C6B20000}"/>
    <cellStyle name="Normal 2 4 9 2 20" xfId="44382" xr:uid="{00000000-0005-0000-0000-0000C7B20000}"/>
    <cellStyle name="Normal 2 4 9 2 20 2" xfId="44383" xr:uid="{00000000-0005-0000-0000-0000C8B20000}"/>
    <cellStyle name="Normal 2 4 9 2 21" xfId="44384" xr:uid="{00000000-0005-0000-0000-0000C9B20000}"/>
    <cellStyle name="Normal 2 4 9 2 21 2" xfId="44385" xr:uid="{00000000-0005-0000-0000-0000CAB20000}"/>
    <cellStyle name="Normal 2 4 9 2 22" xfId="44386" xr:uid="{00000000-0005-0000-0000-0000CBB20000}"/>
    <cellStyle name="Normal 2 4 9 2 3" xfId="44387" xr:uid="{00000000-0005-0000-0000-0000CCB20000}"/>
    <cellStyle name="Normal 2 4 9 2 3 2" xfId="44388" xr:uid="{00000000-0005-0000-0000-0000CDB20000}"/>
    <cellStyle name="Normal 2 4 9 2 4" xfId="44389" xr:uid="{00000000-0005-0000-0000-0000CEB20000}"/>
    <cellStyle name="Normal 2 4 9 2 4 2" xfId="44390" xr:uid="{00000000-0005-0000-0000-0000CFB20000}"/>
    <cellStyle name="Normal 2 4 9 2 5" xfId="44391" xr:uid="{00000000-0005-0000-0000-0000D0B20000}"/>
    <cellStyle name="Normal 2 4 9 2 5 2" xfId="44392" xr:uid="{00000000-0005-0000-0000-0000D1B20000}"/>
    <cellStyle name="Normal 2 4 9 2 6" xfId="44393" xr:uid="{00000000-0005-0000-0000-0000D2B20000}"/>
    <cellStyle name="Normal 2 4 9 2 6 2" xfId="44394" xr:uid="{00000000-0005-0000-0000-0000D3B20000}"/>
    <cellStyle name="Normal 2 4 9 2 7" xfId="44395" xr:uid="{00000000-0005-0000-0000-0000D4B20000}"/>
    <cellStyle name="Normal 2 4 9 2 7 2" xfId="44396" xr:uid="{00000000-0005-0000-0000-0000D5B20000}"/>
    <cellStyle name="Normal 2 4 9 2 8" xfId="44397" xr:uid="{00000000-0005-0000-0000-0000D6B20000}"/>
    <cellStyle name="Normal 2 4 9 2 8 2" xfId="44398" xr:uid="{00000000-0005-0000-0000-0000D7B20000}"/>
    <cellStyle name="Normal 2 4 9 2 9" xfId="44399" xr:uid="{00000000-0005-0000-0000-0000D8B20000}"/>
    <cellStyle name="Normal 2 4 9 2 9 2" xfId="44400" xr:uid="{00000000-0005-0000-0000-0000D9B20000}"/>
    <cellStyle name="Normal 2 4 9 20" xfId="44401" xr:uid="{00000000-0005-0000-0000-0000DAB20000}"/>
    <cellStyle name="Normal 2 4 9 20 2" xfId="44402" xr:uid="{00000000-0005-0000-0000-0000DBB20000}"/>
    <cellStyle name="Normal 2 4 9 21" xfId="44403" xr:uid="{00000000-0005-0000-0000-0000DCB20000}"/>
    <cellStyle name="Normal 2 4 9 21 2" xfId="44404" xr:uid="{00000000-0005-0000-0000-0000DDB20000}"/>
    <cellStyle name="Normal 2 4 9 22" xfId="44405" xr:uid="{00000000-0005-0000-0000-0000DEB20000}"/>
    <cellStyle name="Normal 2 4 9 22 2" xfId="44406" xr:uid="{00000000-0005-0000-0000-0000DFB20000}"/>
    <cellStyle name="Normal 2 4 9 23" xfId="44407" xr:uid="{00000000-0005-0000-0000-0000E0B20000}"/>
    <cellStyle name="Normal 2 4 9 23 2" xfId="44408" xr:uid="{00000000-0005-0000-0000-0000E1B20000}"/>
    <cellStyle name="Normal 2 4 9 24" xfId="44409" xr:uid="{00000000-0005-0000-0000-0000E2B20000}"/>
    <cellStyle name="Normal 2 4 9 3" xfId="44410" xr:uid="{00000000-0005-0000-0000-0000E3B20000}"/>
    <cellStyle name="Normal 2 4 9 3 10" xfId="44411" xr:uid="{00000000-0005-0000-0000-0000E4B20000}"/>
    <cellStyle name="Normal 2 4 9 3 10 2" xfId="44412" xr:uid="{00000000-0005-0000-0000-0000E5B20000}"/>
    <cellStyle name="Normal 2 4 9 3 11" xfId="44413" xr:uid="{00000000-0005-0000-0000-0000E6B20000}"/>
    <cellStyle name="Normal 2 4 9 3 11 2" xfId="44414" xr:uid="{00000000-0005-0000-0000-0000E7B20000}"/>
    <cellStyle name="Normal 2 4 9 3 12" xfId="44415" xr:uid="{00000000-0005-0000-0000-0000E8B20000}"/>
    <cellStyle name="Normal 2 4 9 3 12 2" xfId="44416" xr:uid="{00000000-0005-0000-0000-0000E9B20000}"/>
    <cellStyle name="Normal 2 4 9 3 13" xfId="44417" xr:uid="{00000000-0005-0000-0000-0000EAB20000}"/>
    <cellStyle name="Normal 2 4 9 3 13 2" xfId="44418" xr:uid="{00000000-0005-0000-0000-0000EBB20000}"/>
    <cellStyle name="Normal 2 4 9 3 14" xfId="44419" xr:uid="{00000000-0005-0000-0000-0000ECB20000}"/>
    <cellStyle name="Normal 2 4 9 3 14 2" xfId="44420" xr:uid="{00000000-0005-0000-0000-0000EDB20000}"/>
    <cellStyle name="Normal 2 4 9 3 15" xfId="44421" xr:uid="{00000000-0005-0000-0000-0000EEB20000}"/>
    <cellStyle name="Normal 2 4 9 3 15 2" xfId="44422" xr:uid="{00000000-0005-0000-0000-0000EFB20000}"/>
    <cellStyle name="Normal 2 4 9 3 16" xfId="44423" xr:uid="{00000000-0005-0000-0000-0000F0B20000}"/>
    <cellStyle name="Normal 2 4 9 3 16 2" xfId="44424" xr:uid="{00000000-0005-0000-0000-0000F1B20000}"/>
    <cellStyle name="Normal 2 4 9 3 17" xfId="44425" xr:uid="{00000000-0005-0000-0000-0000F2B20000}"/>
    <cellStyle name="Normal 2 4 9 3 17 2" xfId="44426" xr:uid="{00000000-0005-0000-0000-0000F3B20000}"/>
    <cellStyle name="Normal 2 4 9 3 18" xfId="44427" xr:uid="{00000000-0005-0000-0000-0000F4B20000}"/>
    <cellStyle name="Normal 2 4 9 3 18 2" xfId="44428" xr:uid="{00000000-0005-0000-0000-0000F5B20000}"/>
    <cellStyle name="Normal 2 4 9 3 19" xfId="44429" xr:uid="{00000000-0005-0000-0000-0000F6B20000}"/>
    <cellStyle name="Normal 2 4 9 3 19 2" xfId="44430" xr:uid="{00000000-0005-0000-0000-0000F7B20000}"/>
    <cellStyle name="Normal 2 4 9 3 2" xfId="44431" xr:uid="{00000000-0005-0000-0000-0000F8B20000}"/>
    <cellStyle name="Normal 2 4 9 3 2 2" xfId="44432" xr:uid="{00000000-0005-0000-0000-0000F9B20000}"/>
    <cellStyle name="Normal 2 4 9 3 20" xfId="44433" xr:uid="{00000000-0005-0000-0000-0000FAB20000}"/>
    <cellStyle name="Normal 2 4 9 3 20 2" xfId="44434" xr:uid="{00000000-0005-0000-0000-0000FBB20000}"/>
    <cellStyle name="Normal 2 4 9 3 21" xfId="44435" xr:uid="{00000000-0005-0000-0000-0000FCB20000}"/>
    <cellStyle name="Normal 2 4 9 3 21 2" xfId="44436" xr:uid="{00000000-0005-0000-0000-0000FDB20000}"/>
    <cellStyle name="Normal 2 4 9 3 22" xfId="44437" xr:uid="{00000000-0005-0000-0000-0000FEB20000}"/>
    <cellStyle name="Normal 2 4 9 3 3" xfId="44438" xr:uid="{00000000-0005-0000-0000-0000FFB20000}"/>
    <cellStyle name="Normal 2 4 9 3 3 2" xfId="44439" xr:uid="{00000000-0005-0000-0000-000000B30000}"/>
    <cellStyle name="Normal 2 4 9 3 4" xfId="44440" xr:uid="{00000000-0005-0000-0000-000001B30000}"/>
    <cellStyle name="Normal 2 4 9 3 4 2" xfId="44441" xr:uid="{00000000-0005-0000-0000-000002B30000}"/>
    <cellStyle name="Normal 2 4 9 3 5" xfId="44442" xr:uid="{00000000-0005-0000-0000-000003B30000}"/>
    <cellStyle name="Normal 2 4 9 3 5 2" xfId="44443" xr:uid="{00000000-0005-0000-0000-000004B30000}"/>
    <cellStyle name="Normal 2 4 9 3 6" xfId="44444" xr:uid="{00000000-0005-0000-0000-000005B30000}"/>
    <cellStyle name="Normal 2 4 9 3 6 2" xfId="44445" xr:uid="{00000000-0005-0000-0000-000006B30000}"/>
    <cellStyle name="Normal 2 4 9 3 7" xfId="44446" xr:uid="{00000000-0005-0000-0000-000007B30000}"/>
    <cellStyle name="Normal 2 4 9 3 7 2" xfId="44447" xr:uid="{00000000-0005-0000-0000-000008B30000}"/>
    <cellStyle name="Normal 2 4 9 3 8" xfId="44448" xr:uid="{00000000-0005-0000-0000-000009B30000}"/>
    <cellStyle name="Normal 2 4 9 3 8 2" xfId="44449" xr:uid="{00000000-0005-0000-0000-00000AB30000}"/>
    <cellStyle name="Normal 2 4 9 3 9" xfId="44450" xr:uid="{00000000-0005-0000-0000-00000BB30000}"/>
    <cellStyle name="Normal 2 4 9 3 9 2" xfId="44451" xr:uid="{00000000-0005-0000-0000-00000CB30000}"/>
    <cellStyle name="Normal 2 4 9 4" xfId="44452" xr:uid="{00000000-0005-0000-0000-00000DB30000}"/>
    <cellStyle name="Normal 2 4 9 4 2" xfId="44453" xr:uid="{00000000-0005-0000-0000-00000EB30000}"/>
    <cellStyle name="Normal 2 4 9 5" xfId="44454" xr:uid="{00000000-0005-0000-0000-00000FB30000}"/>
    <cellStyle name="Normal 2 4 9 5 2" xfId="44455" xr:uid="{00000000-0005-0000-0000-000010B30000}"/>
    <cellStyle name="Normal 2 4 9 6" xfId="44456" xr:uid="{00000000-0005-0000-0000-000011B30000}"/>
    <cellStyle name="Normal 2 4 9 6 2" xfId="44457" xr:uid="{00000000-0005-0000-0000-000012B30000}"/>
    <cellStyle name="Normal 2 4 9 7" xfId="44458" xr:uid="{00000000-0005-0000-0000-000013B30000}"/>
    <cellStyle name="Normal 2 4 9 7 2" xfId="44459" xr:uid="{00000000-0005-0000-0000-000014B30000}"/>
    <cellStyle name="Normal 2 4 9 8" xfId="44460" xr:uid="{00000000-0005-0000-0000-000015B30000}"/>
    <cellStyle name="Normal 2 4 9 8 2" xfId="44461" xr:uid="{00000000-0005-0000-0000-000016B30000}"/>
    <cellStyle name="Normal 2 4 9 9" xfId="44462" xr:uid="{00000000-0005-0000-0000-000017B30000}"/>
    <cellStyle name="Normal 2 4 9 9 2" xfId="44463" xr:uid="{00000000-0005-0000-0000-000018B30000}"/>
    <cellStyle name="Normal 2 40" xfId="44464" xr:uid="{00000000-0005-0000-0000-000019B30000}"/>
    <cellStyle name="Normal 2 41" xfId="44465" xr:uid="{00000000-0005-0000-0000-00001AB30000}"/>
    <cellStyle name="Normal 2 42" xfId="44466" xr:uid="{00000000-0005-0000-0000-00001BB30000}"/>
    <cellStyle name="Normal 2 43" xfId="44467" xr:uid="{00000000-0005-0000-0000-00001CB30000}"/>
    <cellStyle name="Normal 2 44" xfId="44468" xr:uid="{00000000-0005-0000-0000-00001DB30000}"/>
    <cellStyle name="Normal 2 45" xfId="44469" xr:uid="{00000000-0005-0000-0000-00001EB30000}"/>
    <cellStyle name="Normal 2 46" xfId="44470" xr:uid="{00000000-0005-0000-0000-00001FB30000}"/>
    <cellStyle name="Normal 2 47" xfId="44471" xr:uid="{00000000-0005-0000-0000-000020B30000}"/>
    <cellStyle name="Normal 2 48" xfId="44472" xr:uid="{00000000-0005-0000-0000-000021B30000}"/>
    <cellStyle name="Normal 2 49" xfId="44473" xr:uid="{00000000-0005-0000-0000-000022B30000}"/>
    <cellStyle name="Normal 2 5" xfId="44474" xr:uid="{00000000-0005-0000-0000-000023B30000}"/>
    <cellStyle name="Normal 2 5 10" xfId="44475" xr:uid="{00000000-0005-0000-0000-000024B30000}"/>
    <cellStyle name="Normal 2 5 10 10" xfId="44476" xr:uid="{00000000-0005-0000-0000-000025B30000}"/>
    <cellStyle name="Normal 2 5 10 10 2" xfId="44477" xr:uid="{00000000-0005-0000-0000-000026B30000}"/>
    <cellStyle name="Normal 2 5 10 11" xfId="44478" xr:uid="{00000000-0005-0000-0000-000027B30000}"/>
    <cellStyle name="Normal 2 5 10 11 2" xfId="44479" xr:uid="{00000000-0005-0000-0000-000028B30000}"/>
    <cellStyle name="Normal 2 5 10 12" xfId="44480" xr:uid="{00000000-0005-0000-0000-000029B30000}"/>
    <cellStyle name="Normal 2 5 10 12 2" xfId="44481" xr:uid="{00000000-0005-0000-0000-00002AB30000}"/>
    <cellStyle name="Normal 2 5 10 13" xfId="44482" xr:uid="{00000000-0005-0000-0000-00002BB30000}"/>
    <cellStyle name="Normal 2 5 10 13 2" xfId="44483" xr:uid="{00000000-0005-0000-0000-00002CB30000}"/>
    <cellStyle name="Normal 2 5 10 14" xfId="44484" xr:uid="{00000000-0005-0000-0000-00002DB30000}"/>
    <cellStyle name="Normal 2 5 10 14 2" xfId="44485" xr:uid="{00000000-0005-0000-0000-00002EB30000}"/>
    <cellStyle name="Normal 2 5 10 15" xfId="44486" xr:uid="{00000000-0005-0000-0000-00002FB30000}"/>
    <cellStyle name="Normal 2 5 10 15 2" xfId="44487" xr:uid="{00000000-0005-0000-0000-000030B30000}"/>
    <cellStyle name="Normal 2 5 10 16" xfId="44488" xr:uid="{00000000-0005-0000-0000-000031B30000}"/>
    <cellStyle name="Normal 2 5 10 16 2" xfId="44489" xr:uid="{00000000-0005-0000-0000-000032B30000}"/>
    <cellStyle name="Normal 2 5 10 17" xfId="44490" xr:uid="{00000000-0005-0000-0000-000033B30000}"/>
    <cellStyle name="Normal 2 5 10 17 2" xfId="44491" xr:uid="{00000000-0005-0000-0000-000034B30000}"/>
    <cellStyle name="Normal 2 5 10 18" xfId="44492" xr:uid="{00000000-0005-0000-0000-000035B30000}"/>
    <cellStyle name="Normal 2 5 10 18 2" xfId="44493" xr:uid="{00000000-0005-0000-0000-000036B30000}"/>
    <cellStyle name="Normal 2 5 10 19" xfId="44494" xr:uid="{00000000-0005-0000-0000-000037B30000}"/>
    <cellStyle name="Normal 2 5 10 19 2" xfId="44495" xr:uid="{00000000-0005-0000-0000-000038B30000}"/>
    <cellStyle name="Normal 2 5 10 2" xfId="44496" xr:uid="{00000000-0005-0000-0000-000039B30000}"/>
    <cellStyle name="Normal 2 5 10 2 2" xfId="44497" xr:uid="{00000000-0005-0000-0000-00003AB30000}"/>
    <cellStyle name="Normal 2 5 10 20" xfId="44498" xr:uid="{00000000-0005-0000-0000-00003BB30000}"/>
    <cellStyle name="Normal 2 5 10 20 2" xfId="44499" xr:uid="{00000000-0005-0000-0000-00003CB30000}"/>
    <cellStyle name="Normal 2 5 10 21" xfId="44500" xr:uid="{00000000-0005-0000-0000-00003DB30000}"/>
    <cellStyle name="Normal 2 5 10 21 2" xfId="44501" xr:uid="{00000000-0005-0000-0000-00003EB30000}"/>
    <cellStyle name="Normal 2 5 10 22" xfId="44502" xr:uid="{00000000-0005-0000-0000-00003FB30000}"/>
    <cellStyle name="Normal 2 5 10 3" xfId="44503" xr:uid="{00000000-0005-0000-0000-000040B30000}"/>
    <cellStyle name="Normal 2 5 10 3 2" xfId="44504" xr:uid="{00000000-0005-0000-0000-000041B30000}"/>
    <cellStyle name="Normal 2 5 10 4" xfId="44505" xr:uid="{00000000-0005-0000-0000-000042B30000}"/>
    <cellStyle name="Normal 2 5 10 4 2" xfId="44506" xr:uid="{00000000-0005-0000-0000-000043B30000}"/>
    <cellStyle name="Normal 2 5 10 5" xfId="44507" xr:uid="{00000000-0005-0000-0000-000044B30000}"/>
    <cellStyle name="Normal 2 5 10 5 2" xfId="44508" xr:uid="{00000000-0005-0000-0000-000045B30000}"/>
    <cellStyle name="Normal 2 5 10 6" xfId="44509" xr:uid="{00000000-0005-0000-0000-000046B30000}"/>
    <cellStyle name="Normal 2 5 10 6 2" xfId="44510" xr:uid="{00000000-0005-0000-0000-000047B30000}"/>
    <cellStyle name="Normal 2 5 10 7" xfId="44511" xr:uid="{00000000-0005-0000-0000-000048B30000}"/>
    <cellStyle name="Normal 2 5 10 7 2" xfId="44512" xr:uid="{00000000-0005-0000-0000-000049B30000}"/>
    <cellStyle name="Normal 2 5 10 8" xfId="44513" xr:uid="{00000000-0005-0000-0000-00004AB30000}"/>
    <cellStyle name="Normal 2 5 10 8 2" xfId="44514" xr:uid="{00000000-0005-0000-0000-00004BB30000}"/>
    <cellStyle name="Normal 2 5 10 9" xfId="44515" xr:uid="{00000000-0005-0000-0000-00004CB30000}"/>
    <cellStyle name="Normal 2 5 10 9 2" xfId="44516" xr:uid="{00000000-0005-0000-0000-00004DB30000}"/>
    <cellStyle name="Normal 2 5 11" xfId="44517" xr:uid="{00000000-0005-0000-0000-00004EB30000}"/>
    <cellStyle name="Normal 2 5 11 2" xfId="44518" xr:uid="{00000000-0005-0000-0000-00004FB30000}"/>
    <cellStyle name="Normal 2 5 12" xfId="44519" xr:uid="{00000000-0005-0000-0000-000050B30000}"/>
    <cellStyle name="Normal 2 5 12 2" xfId="44520" xr:uid="{00000000-0005-0000-0000-000051B30000}"/>
    <cellStyle name="Normal 2 5 13" xfId="44521" xr:uid="{00000000-0005-0000-0000-000052B30000}"/>
    <cellStyle name="Normal 2 5 13 2" xfId="44522" xr:uid="{00000000-0005-0000-0000-000053B30000}"/>
    <cellStyle name="Normal 2 5 14" xfId="44523" xr:uid="{00000000-0005-0000-0000-000054B30000}"/>
    <cellStyle name="Normal 2 5 14 2" xfId="44524" xr:uid="{00000000-0005-0000-0000-000055B30000}"/>
    <cellStyle name="Normal 2 5 15" xfId="44525" xr:uid="{00000000-0005-0000-0000-000056B30000}"/>
    <cellStyle name="Normal 2 5 15 2" xfId="44526" xr:uid="{00000000-0005-0000-0000-000057B30000}"/>
    <cellStyle name="Normal 2 5 16" xfId="44527" xr:uid="{00000000-0005-0000-0000-000058B30000}"/>
    <cellStyle name="Normal 2 5 16 2" xfId="44528" xr:uid="{00000000-0005-0000-0000-000059B30000}"/>
    <cellStyle name="Normal 2 5 17" xfId="44529" xr:uid="{00000000-0005-0000-0000-00005AB30000}"/>
    <cellStyle name="Normal 2 5 17 2" xfId="44530" xr:uid="{00000000-0005-0000-0000-00005BB30000}"/>
    <cellStyle name="Normal 2 5 18" xfId="44531" xr:uid="{00000000-0005-0000-0000-00005CB30000}"/>
    <cellStyle name="Normal 2 5 18 2" xfId="44532" xr:uid="{00000000-0005-0000-0000-00005DB30000}"/>
    <cellStyle name="Normal 2 5 19" xfId="44533" xr:uid="{00000000-0005-0000-0000-00005EB30000}"/>
    <cellStyle name="Normal 2 5 19 2" xfId="44534" xr:uid="{00000000-0005-0000-0000-00005FB30000}"/>
    <cellStyle name="Normal 2 5 2" xfId="44535" xr:uid="{00000000-0005-0000-0000-000060B30000}"/>
    <cellStyle name="Normal 2 5 2 10" xfId="44536" xr:uid="{00000000-0005-0000-0000-000061B30000}"/>
    <cellStyle name="Normal 2 5 2 10 2" xfId="44537" xr:uid="{00000000-0005-0000-0000-000062B30000}"/>
    <cellStyle name="Normal 2 5 2 11" xfId="44538" xr:uid="{00000000-0005-0000-0000-000063B30000}"/>
    <cellStyle name="Normal 2 5 2 11 2" xfId="44539" xr:uid="{00000000-0005-0000-0000-000064B30000}"/>
    <cellStyle name="Normal 2 5 2 12" xfId="44540" xr:uid="{00000000-0005-0000-0000-000065B30000}"/>
    <cellStyle name="Normal 2 5 2 12 2" xfId="44541" xr:uid="{00000000-0005-0000-0000-000066B30000}"/>
    <cellStyle name="Normal 2 5 2 13" xfId="44542" xr:uid="{00000000-0005-0000-0000-000067B30000}"/>
    <cellStyle name="Normal 2 5 2 13 2" xfId="44543" xr:uid="{00000000-0005-0000-0000-000068B30000}"/>
    <cellStyle name="Normal 2 5 2 14" xfId="44544" xr:uid="{00000000-0005-0000-0000-000069B30000}"/>
    <cellStyle name="Normal 2 5 2 14 2" xfId="44545" xr:uid="{00000000-0005-0000-0000-00006AB30000}"/>
    <cellStyle name="Normal 2 5 2 15" xfId="44546" xr:uid="{00000000-0005-0000-0000-00006BB30000}"/>
    <cellStyle name="Normal 2 5 2 15 2" xfId="44547" xr:uid="{00000000-0005-0000-0000-00006CB30000}"/>
    <cellStyle name="Normal 2 5 2 16" xfId="44548" xr:uid="{00000000-0005-0000-0000-00006DB30000}"/>
    <cellStyle name="Normal 2 5 2 16 2" xfId="44549" xr:uid="{00000000-0005-0000-0000-00006EB30000}"/>
    <cellStyle name="Normal 2 5 2 17" xfId="44550" xr:uid="{00000000-0005-0000-0000-00006FB30000}"/>
    <cellStyle name="Normal 2 5 2 17 2" xfId="44551" xr:uid="{00000000-0005-0000-0000-000070B30000}"/>
    <cellStyle name="Normal 2 5 2 18" xfId="44552" xr:uid="{00000000-0005-0000-0000-000071B30000}"/>
    <cellStyle name="Normal 2 5 2 18 2" xfId="44553" xr:uid="{00000000-0005-0000-0000-000072B30000}"/>
    <cellStyle name="Normal 2 5 2 19" xfId="44554" xr:uid="{00000000-0005-0000-0000-000073B30000}"/>
    <cellStyle name="Normal 2 5 2 19 2" xfId="44555" xr:uid="{00000000-0005-0000-0000-000074B30000}"/>
    <cellStyle name="Normal 2 5 2 2" xfId="44556" xr:uid="{00000000-0005-0000-0000-000075B30000}"/>
    <cellStyle name="Normal 2 5 2 2 10" xfId="44557" xr:uid="{00000000-0005-0000-0000-000076B30000}"/>
    <cellStyle name="Normal 2 5 2 2 10 2" xfId="44558" xr:uid="{00000000-0005-0000-0000-000077B30000}"/>
    <cellStyle name="Normal 2 5 2 2 11" xfId="44559" xr:uid="{00000000-0005-0000-0000-000078B30000}"/>
    <cellStyle name="Normal 2 5 2 2 11 2" xfId="44560" xr:uid="{00000000-0005-0000-0000-000079B30000}"/>
    <cellStyle name="Normal 2 5 2 2 12" xfId="44561" xr:uid="{00000000-0005-0000-0000-00007AB30000}"/>
    <cellStyle name="Normal 2 5 2 2 12 2" xfId="44562" xr:uid="{00000000-0005-0000-0000-00007BB30000}"/>
    <cellStyle name="Normal 2 5 2 2 13" xfId="44563" xr:uid="{00000000-0005-0000-0000-00007CB30000}"/>
    <cellStyle name="Normal 2 5 2 2 13 2" xfId="44564" xr:uid="{00000000-0005-0000-0000-00007DB30000}"/>
    <cellStyle name="Normal 2 5 2 2 14" xfId="44565" xr:uid="{00000000-0005-0000-0000-00007EB30000}"/>
    <cellStyle name="Normal 2 5 2 2 14 2" xfId="44566" xr:uid="{00000000-0005-0000-0000-00007FB30000}"/>
    <cellStyle name="Normal 2 5 2 2 15" xfId="44567" xr:uid="{00000000-0005-0000-0000-000080B30000}"/>
    <cellStyle name="Normal 2 5 2 2 15 2" xfId="44568" xr:uid="{00000000-0005-0000-0000-000081B30000}"/>
    <cellStyle name="Normal 2 5 2 2 16" xfId="44569" xr:uid="{00000000-0005-0000-0000-000082B30000}"/>
    <cellStyle name="Normal 2 5 2 2 16 2" xfId="44570" xr:uid="{00000000-0005-0000-0000-000083B30000}"/>
    <cellStyle name="Normal 2 5 2 2 17" xfId="44571" xr:uid="{00000000-0005-0000-0000-000084B30000}"/>
    <cellStyle name="Normal 2 5 2 2 17 2" xfId="44572" xr:uid="{00000000-0005-0000-0000-000085B30000}"/>
    <cellStyle name="Normal 2 5 2 2 18" xfId="44573" xr:uid="{00000000-0005-0000-0000-000086B30000}"/>
    <cellStyle name="Normal 2 5 2 2 18 2" xfId="44574" xr:uid="{00000000-0005-0000-0000-000087B30000}"/>
    <cellStyle name="Normal 2 5 2 2 19" xfId="44575" xr:uid="{00000000-0005-0000-0000-000088B30000}"/>
    <cellStyle name="Normal 2 5 2 2 19 2" xfId="44576" xr:uid="{00000000-0005-0000-0000-000089B30000}"/>
    <cellStyle name="Normal 2 5 2 2 2" xfId="44577" xr:uid="{00000000-0005-0000-0000-00008AB30000}"/>
    <cellStyle name="Normal 2 5 2 2 2 10" xfId="44578" xr:uid="{00000000-0005-0000-0000-00008BB30000}"/>
    <cellStyle name="Normal 2 5 2 2 2 10 2" xfId="44579" xr:uid="{00000000-0005-0000-0000-00008CB30000}"/>
    <cellStyle name="Normal 2 5 2 2 2 11" xfId="44580" xr:uid="{00000000-0005-0000-0000-00008DB30000}"/>
    <cellStyle name="Normal 2 5 2 2 2 11 2" xfId="44581" xr:uid="{00000000-0005-0000-0000-00008EB30000}"/>
    <cellStyle name="Normal 2 5 2 2 2 12" xfId="44582" xr:uid="{00000000-0005-0000-0000-00008FB30000}"/>
    <cellStyle name="Normal 2 5 2 2 2 12 2" xfId="44583" xr:uid="{00000000-0005-0000-0000-000090B30000}"/>
    <cellStyle name="Normal 2 5 2 2 2 13" xfId="44584" xr:uid="{00000000-0005-0000-0000-000091B30000}"/>
    <cellStyle name="Normal 2 5 2 2 2 13 2" xfId="44585" xr:uid="{00000000-0005-0000-0000-000092B30000}"/>
    <cellStyle name="Normal 2 5 2 2 2 14" xfId="44586" xr:uid="{00000000-0005-0000-0000-000093B30000}"/>
    <cellStyle name="Normal 2 5 2 2 2 14 2" xfId="44587" xr:uid="{00000000-0005-0000-0000-000094B30000}"/>
    <cellStyle name="Normal 2 5 2 2 2 15" xfId="44588" xr:uid="{00000000-0005-0000-0000-000095B30000}"/>
    <cellStyle name="Normal 2 5 2 2 2 15 2" xfId="44589" xr:uid="{00000000-0005-0000-0000-000096B30000}"/>
    <cellStyle name="Normal 2 5 2 2 2 16" xfId="44590" xr:uid="{00000000-0005-0000-0000-000097B30000}"/>
    <cellStyle name="Normal 2 5 2 2 2 16 2" xfId="44591" xr:uid="{00000000-0005-0000-0000-000098B30000}"/>
    <cellStyle name="Normal 2 5 2 2 2 17" xfId="44592" xr:uid="{00000000-0005-0000-0000-000099B30000}"/>
    <cellStyle name="Normal 2 5 2 2 2 17 2" xfId="44593" xr:uid="{00000000-0005-0000-0000-00009AB30000}"/>
    <cellStyle name="Normal 2 5 2 2 2 18" xfId="44594" xr:uid="{00000000-0005-0000-0000-00009BB30000}"/>
    <cellStyle name="Normal 2 5 2 2 2 18 2" xfId="44595" xr:uid="{00000000-0005-0000-0000-00009CB30000}"/>
    <cellStyle name="Normal 2 5 2 2 2 19" xfId="44596" xr:uid="{00000000-0005-0000-0000-00009DB30000}"/>
    <cellStyle name="Normal 2 5 2 2 2 19 2" xfId="44597" xr:uid="{00000000-0005-0000-0000-00009EB30000}"/>
    <cellStyle name="Normal 2 5 2 2 2 2" xfId="44598" xr:uid="{00000000-0005-0000-0000-00009FB30000}"/>
    <cellStyle name="Normal 2 5 2 2 2 2 10" xfId="44599" xr:uid="{00000000-0005-0000-0000-0000A0B30000}"/>
    <cellStyle name="Normal 2 5 2 2 2 2 10 2" xfId="44600" xr:uid="{00000000-0005-0000-0000-0000A1B30000}"/>
    <cellStyle name="Normal 2 5 2 2 2 2 11" xfId="44601" xr:uid="{00000000-0005-0000-0000-0000A2B30000}"/>
    <cellStyle name="Normal 2 5 2 2 2 2 11 2" xfId="44602" xr:uid="{00000000-0005-0000-0000-0000A3B30000}"/>
    <cellStyle name="Normal 2 5 2 2 2 2 12" xfId="44603" xr:uid="{00000000-0005-0000-0000-0000A4B30000}"/>
    <cellStyle name="Normal 2 5 2 2 2 2 12 2" xfId="44604" xr:uid="{00000000-0005-0000-0000-0000A5B30000}"/>
    <cellStyle name="Normal 2 5 2 2 2 2 13" xfId="44605" xr:uid="{00000000-0005-0000-0000-0000A6B30000}"/>
    <cellStyle name="Normal 2 5 2 2 2 2 13 2" xfId="44606" xr:uid="{00000000-0005-0000-0000-0000A7B30000}"/>
    <cellStyle name="Normal 2 5 2 2 2 2 14" xfId="44607" xr:uid="{00000000-0005-0000-0000-0000A8B30000}"/>
    <cellStyle name="Normal 2 5 2 2 2 2 14 2" xfId="44608" xr:uid="{00000000-0005-0000-0000-0000A9B30000}"/>
    <cellStyle name="Normal 2 5 2 2 2 2 15" xfId="44609" xr:uid="{00000000-0005-0000-0000-0000AAB30000}"/>
    <cellStyle name="Normal 2 5 2 2 2 2 15 2" xfId="44610" xr:uid="{00000000-0005-0000-0000-0000ABB30000}"/>
    <cellStyle name="Normal 2 5 2 2 2 2 16" xfId="44611" xr:uid="{00000000-0005-0000-0000-0000ACB30000}"/>
    <cellStyle name="Normal 2 5 2 2 2 2 16 2" xfId="44612" xr:uid="{00000000-0005-0000-0000-0000ADB30000}"/>
    <cellStyle name="Normal 2 5 2 2 2 2 17" xfId="44613" xr:uid="{00000000-0005-0000-0000-0000AEB30000}"/>
    <cellStyle name="Normal 2 5 2 2 2 2 17 2" xfId="44614" xr:uid="{00000000-0005-0000-0000-0000AFB30000}"/>
    <cellStyle name="Normal 2 5 2 2 2 2 18" xfId="44615" xr:uid="{00000000-0005-0000-0000-0000B0B30000}"/>
    <cellStyle name="Normal 2 5 2 2 2 2 18 2" xfId="44616" xr:uid="{00000000-0005-0000-0000-0000B1B30000}"/>
    <cellStyle name="Normal 2 5 2 2 2 2 19" xfId="44617" xr:uid="{00000000-0005-0000-0000-0000B2B30000}"/>
    <cellStyle name="Normal 2 5 2 2 2 2 19 2" xfId="44618" xr:uid="{00000000-0005-0000-0000-0000B3B30000}"/>
    <cellStyle name="Normal 2 5 2 2 2 2 2" xfId="44619" xr:uid="{00000000-0005-0000-0000-0000B4B30000}"/>
    <cellStyle name="Normal 2 5 2 2 2 2 2 10" xfId="44620" xr:uid="{00000000-0005-0000-0000-0000B5B30000}"/>
    <cellStyle name="Normal 2 5 2 2 2 2 2 10 2" xfId="44621" xr:uid="{00000000-0005-0000-0000-0000B6B30000}"/>
    <cellStyle name="Normal 2 5 2 2 2 2 2 11" xfId="44622" xr:uid="{00000000-0005-0000-0000-0000B7B30000}"/>
    <cellStyle name="Normal 2 5 2 2 2 2 2 11 2" xfId="44623" xr:uid="{00000000-0005-0000-0000-0000B8B30000}"/>
    <cellStyle name="Normal 2 5 2 2 2 2 2 12" xfId="44624" xr:uid="{00000000-0005-0000-0000-0000B9B30000}"/>
    <cellStyle name="Normal 2 5 2 2 2 2 2 12 2" xfId="44625" xr:uid="{00000000-0005-0000-0000-0000BAB30000}"/>
    <cellStyle name="Normal 2 5 2 2 2 2 2 13" xfId="44626" xr:uid="{00000000-0005-0000-0000-0000BBB30000}"/>
    <cellStyle name="Normal 2 5 2 2 2 2 2 13 2" xfId="44627" xr:uid="{00000000-0005-0000-0000-0000BCB30000}"/>
    <cellStyle name="Normal 2 5 2 2 2 2 2 14" xfId="44628" xr:uid="{00000000-0005-0000-0000-0000BDB30000}"/>
    <cellStyle name="Normal 2 5 2 2 2 2 2 14 2" xfId="44629" xr:uid="{00000000-0005-0000-0000-0000BEB30000}"/>
    <cellStyle name="Normal 2 5 2 2 2 2 2 15" xfId="44630" xr:uid="{00000000-0005-0000-0000-0000BFB30000}"/>
    <cellStyle name="Normal 2 5 2 2 2 2 2 15 2" xfId="44631" xr:uid="{00000000-0005-0000-0000-0000C0B30000}"/>
    <cellStyle name="Normal 2 5 2 2 2 2 2 16" xfId="44632" xr:uid="{00000000-0005-0000-0000-0000C1B30000}"/>
    <cellStyle name="Normal 2 5 2 2 2 2 2 16 2" xfId="44633" xr:uid="{00000000-0005-0000-0000-0000C2B30000}"/>
    <cellStyle name="Normal 2 5 2 2 2 2 2 17" xfId="44634" xr:uid="{00000000-0005-0000-0000-0000C3B30000}"/>
    <cellStyle name="Normal 2 5 2 2 2 2 2 17 2" xfId="44635" xr:uid="{00000000-0005-0000-0000-0000C4B30000}"/>
    <cellStyle name="Normal 2 5 2 2 2 2 2 18" xfId="44636" xr:uid="{00000000-0005-0000-0000-0000C5B30000}"/>
    <cellStyle name="Normal 2 5 2 2 2 2 2 18 2" xfId="44637" xr:uid="{00000000-0005-0000-0000-0000C6B30000}"/>
    <cellStyle name="Normal 2 5 2 2 2 2 2 19" xfId="44638" xr:uid="{00000000-0005-0000-0000-0000C7B30000}"/>
    <cellStyle name="Normal 2 5 2 2 2 2 2 19 2" xfId="44639" xr:uid="{00000000-0005-0000-0000-0000C8B30000}"/>
    <cellStyle name="Normal 2 5 2 2 2 2 2 2" xfId="44640" xr:uid="{00000000-0005-0000-0000-0000C9B30000}"/>
    <cellStyle name="Normal 2 5 2 2 2 2 2 2 2" xfId="44641" xr:uid="{00000000-0005-0000-0000-0000CAB30000}"/>
    <cellStyle name="Normal 2 5 2 2 2 2 2 20" xfId="44642" xr:uid="{00000000-0005-0000-0000-0000CBB30000}"/>
    <cellStyle name="Normal 2 5 2 2 2 2 2 20 2" xfId="44643" xr:uid="{00000000-0005-0000-0000-0000CCB30000}"/>
    <cellStyle name="Normal 2 5 2 2 2 2 2 21" xfId="44644" xr:uid="{00000000-0005-0000-0000-0000CDB30000}"/>
    <cellStyle name="Normal 2 5 2 2 2 2 2 21 2" xfId="44645" xr:uid="{00000000-0005-0000-0000-0000CEB30000}"/>
    <cellStyle name="Normal 2 5 2 2 2 2 2 22" xfId="44646" xr:uid="{00000000-0005-0000-0000-0000CFB30000}"/>
    <cellStyle name="Normal 2 5 2 2 2 2 2 3" xfId="44647" xr:uid="{00000000-0005-0000-0000-0000D0B30000}"/>
    <cellStyle name="Normal 2 5 2 2 2 2 2 3 2" xfId="44648" xr:uid="{00000000-0005-0000-0000-0000D1B30000}"/>
    <cellStyle name="Normal 2 5 2 2 2 2 2 4" xfId="44649" xr:uid="{00000000-0005-0000-0000-0000D2B30000}"/>
    <cellStyle name="Normal 2 5 2 2 2 2 2 4 2" xfId="44650" xr:uid="{00000000-0005-0000-0000-0000D3B30000}"/>
    <cellStyle name="Normal 2 5 2 2 2 2 2 5" xfId="44651" xr:uid="{00000000-0005-0000-0000-0000D4B30000}"/>
    <cellStyle name="Normal 2 5 2 2 2 2 2 5 2" xfId="44652" xr:uid="{00000000-0005-0000-0000-0000D5B30000}"/>
    <cellStyle name="Normal 2 5 2 2 2 2 2 6" xfId="44653" xr:uid="{00000000-0005-0000-0000-0000D6B30000}"/>
    <cellStyle name="Normal 2 5 2 2 2 2 2 6 2" xfId="44654" xr:uid="{00000000-0005-0000-0000-0000D7B30000}"/>
    <cellStyle name="Normal 2 5 2 2 2 2 2 7" xfId="44655" xr:uid="{00000000-0005-0000-0000-0000D8B30000}"/>
    <cellStyle name="Normal 2 5 2 2 2 2 2 7 2" xfId="44656" xr:uid="{00000000-0005-0000-0000-0000D9B30000}"/>
    <cellStyle name="Normal 2 5 2 2 2 2 2 8" xfId="44657" xr:uid="{00000000-0005-0000-0000-0000DAB30000}"/>
    <cellStyle name="Normal 2 5 2 2 2 2 2 8 2" xfId="44658" xr:uid="{00000000-0005-0000-0000-0000DBB30000}"/>
    <cellStyle name="Normal 2 5 2 2 2 2 2 9" xfId="44659" xr:uid="{00000000-0005-0000-0000-0000DCB30000}"/>
    <cellStyle name="Normal 2 5 2 2 2 2 2 9 2" xfId="44660" xr:uid="{00000000-0005-0000-0000-0000DDB30000}"/>
    <cellStyle name="Normal 2 5 2 2 2 2 20" xfId="44661" xr:uid="{00000000-0005-0000-0000-0000DEB30000}"/>
    <cellStyle name="Normal 2 5 2 2 2 2 20 2" xfId="44662" xr:uid="{00000000-0005-0000-0000-0000DFB30000}"/>
    <cellStyle name="Normal 2 5 2 2 2 2 21" xfId="44663" xr:uid="{00000000-0005-0000-0000-0000E0B30000}"/>
    <cellStyle name="Normal 2 5 2 2 2 2 21 2" xfId="44664" xr:uid="{00000000-0005-0000-0000-0000E1B30000}"/>
    <cellStyle name="Normal 2 5 2 2 2 2 22" xfId="44665" xr:uid="{00000000-0005-0000-0000-0000E2B30000}"/>
    <cellStyle name="Normal 2 5 2 2 2 2 22 2" xfId="44666" xr:uid="{00000000-0005-0000-0000-0000E3B30000}"/>
    <cellStyle name="Normal 2 5 2 2 2 2 23" xfId="44667" xr:uid="{00000000-0005-0000-0000-0000E4B30000}"/>
    <cellStyle name="Normal 2 5 2 2 2 2 23 2" xfId="44668" xr:uid="{00000000-0005-0000-0000-0000E5B30000}"/>
    <cellStyle name="Normal 2 5 2 2 2 2 24" xfId="44669" xr:uid="{00000000-0005-0000-0000-0000E6B30000}"/>
    <cellStyle name="Normal 2 5 2 2 2 2 3" xfId="44670" xr:uid="{00000000-0005-0000-0000-0000E7B30000}"/>
    <cellStyle name="Normal 2 5 2 2 2 2 3 10" xfId="44671" xr:uid="{00000000-0005-0000-0000-0000E8B30000}"/>
    <cellStyle name="Normal 2 5 2 2 2 2 3 10 2" xfId="44672" xr:uid="{00000000-0005-0000-0000-0000E9B30000}"/>
    <cellStyle name="Normal 2 5 2 2 2 2 3 11" xfId="44673" xr:uid="{00000000-0005-0000-0000-0000EAB30000}"/>
    <cellStyle name="Normal 2 5 2 2 2 2 3 11 2" xfId="44674" xr:uid="{00000000-0005-0000-0000-0000EBB30000}"/>
    <cellStyle name="Normal 2 5 2 2 2 2 3 12" xfId="44675" xr:uid="{00000000-0005-0000-0000-0000ECB30000}"/>
    <cellStyle name="Normal 2 5 2 2 2 2 3 12 2" xfId="44676" xr:uid="{00000000-0005-0000-0000-0000EDB30000}"/>
    <cellStyle name="Normal 2 5 2 2 2 2 3 13" xfId="44677" xr:uid="{00000000-0005-0000-0000-0000EEB30000}"/>
    <cellStyle name="Normal 2 5 2 2 2 2 3 13 2" xfId="44678" xr:uid="{00000000-0005-0000-0000-0000EFB30000}"/>
    <cellStyle name="Normal 2 5 2 2 2 2 3 14" xfId="44679" xr:uid="{00000000-0005-0000-0000-0000F0B30000}"/>
    <cellStyle name="Normal 2 5 2 2 2 2 3 14 2" xfId="44680" xr:uid="{00000000-0005-0000-0000-0000F1B30000}"/>
    <cellStyle name="Normal 2 5 2 2 2 2 3 15" xfId="44681" xr:uid="{00000000-0005-0000-0000-0000F2B30000}"/>
    <cellStyle name="Normal 2 5 2 2 2 2 3 15 2" xfId="44682" xr:uid="{00000000-0005-0000-0000-0000F3B30000}"/>
    <cellStyle name="Normal 2 5 2 2 2 2 3 16" xfId="44683" xr:uid="{00000000-0005-0000-0000-0000F4B30000}"/>
    <cellStyle name="Normal 2 5 2 2 2 2 3 16 2" xfId="44684" xr:uid="{00000000-0005-0000-0000-0000F5B30000}"/>
    <cellStyle name="Normal 2 5 2 2 2 2 3 17" xfId="44685" xr:uid="{00000000-0005-0000-0000-0000F6B30000}"/>
    <cellStyle name="Normal 2 5 2 2 2 2 3 17 2" xfId="44686" xr:uid="{00000000-0005-0000-0000-0000F7B30000}"/>
    <cellStyle name="Normal 2 5 2 2 2 2 3 18" xfId="44687" xr:uid="{00000000-0005-0000-0000-0000F8B30000}"/>
    <cellStyle name="Normal 2 5 2 2 2 2 3 18 2" xfId="44688" xr:uid="{00000000-0005-0000-0000-0000F9B30000}"/>
    <cellStyle name="Normal 2 5 2 2 2 2 3 19" xfId="44689" xr:uid="{00000000-0005-0000-0000-0000FAB30000}"/>
    <cellStyle name="Normal 2 5 2 2 2 2 3 19 2" xfId="44690" xr:uid="{00000000-0005-0000-0000-0000FBB30000}"/>
    <cellStyle name="Normal 2 5 2 2 2 2 3 2" xfId="44691" xr:uid="{00000000-0005-0000-0000-0000FCB30000}"/>
    <cellStyle name="Normal 2 5 2 2 2 2 3 2 2" xfId="44692" xr:uid="{00000000-0005-0000-0000-0000FDB30000}"/>
    <cellStyle name="Normal 2 5 2 2 2 2 3 20" xfId="44693" xr:uid="{00000000-0005-0000-0000-0000FEB30000}"/>
    <cellStyle name="Normal 2 5 2 2 2 2 3 20 2" xfId="44694" xr:uid="{00000000-0005-0000-0000-0000FFB30000}"/>
    <cellStyle name="Normal 2 5 2 2 2 2 3 21" xfId="44695" xr:uid="{00000000-0005-0000-0000-000000B40000}"/>
    <cellStyle name="Normal 2 5 2 2 2 2 3 21 2" xfId="44696" xr:uid="{00000000-0005-0000-0000-000001B40000}"/>
    <cellStyle name="Normal 2 5 2 2 2 2 3 22" xfId="44697" xr:uid="{00000000-0005-0000-0000-000002B40000}"/>
    <cellStyle name="Normal 2 5 2 2 2 2 3 3" xfId="44698" xr:uid="{00000000-0005-0000-0000-000003B40000}"/>
    <cellStyle name="Normal 2 5 2 2 2 2 3 3 2" xfId="44699" xr:uid="{00000000-0005-0000-0000-000004B40000}"/>
    <cellStyle name="Normal 2 5 2 2 2 2 3 4" xfId="44700" xr:uid="{00000000-0005-0000-0000-000005B40000}"/>
    <cellStyle name="Normal 2 5 2 2 2 2 3 4 2" xfId="44701" xr:uid="{00000000-0005-0000-0000-000006B40000}"/>
    <cellStyle name="Normal 2 5 2 2 2 2 3 5" xfId="44702" xr:uid="{00000000-0005-0000-0000-000007B40000}"/>
    <cellStyle name="Normal 2 5 2 2 2 2 3 5 2" xfId="44703" xr:uid="{00000000-0005-0000-0000-000008B40000}"/>
    <cellStyle name="Normal 2 5 2 2 2 2 3 6" xfId="44704" xr:uid="{00000000-0005-0000-0000-000009B40000}"/>
    <cellStyle name="Normal 2 5 2 2 2 2 3 6 2" xfId="44705" xr:uid="{00000000-0005-0000-0000-00000AB40000}"/>
    <cellStyle name="Normal 2 5 2 2 2 2 3 7" xfId="44706" xr:uid="{00000000-0005-0000-0000-00000BB40000}"/>
    <cellStyle name="Normal 2 5 2 2 2 2 3 7 2" xfId="44707" xr:uid="{00000000-0005-0000-0000-00000CB40000}"/>
    <cellStyle name="Normal 2 5 2 2 2 2 3 8" xfId="44708" xr:uid="{00000000-0005-0000-0000-00000DB40000}"/>
    <cellStyle name="Normal 2 5 2 2 2 2 3 8 2" xfId="44709" xr:uid="{00000000-0005-0000-0000-00000EB40000}"/>
    <cellStyle name="Normal 2 5 2 2 2 2 3 9" xfId="44710" xr:uid="{00000000-0005-0000-0000-00000FB40000}"/>
    <cellStyle name="Normal 2 5 2 2 2 2 3 9 2" xfId="44711" xr:uid="{00000000-0005-0000-0000-000010B40000}"/>
    <cellStyle name="Normal 2 5 2 2 2 2 4" xfId="44712" xr:uid="{00000000-0005-0000-0000-000011B40000}"/>
    <cellStyle name="Normal 2 5 2 2 2 2 4 2" xfId="44713" xr:uid="{00000000-0005-0000-0000-000012B40000}"/>
    <cellStyle name="Normal 2 5 2 2 2 2 5" xfId="44714" xr:uid="{00000000-0005-0000-0000-000013B40000}"/>
    <cellStyle name="Normal 2 5 2 2 2 2 5 2" xfId="44715" xr:uid="{00000000-0005-0000-0000-000014B40000}"/>
    <cellStyle name="Normal 2 5 2 2 2 2 6" xfId="44716" xr:uid="{00000000-0005-0000-0000-000015B40000}"/>
    <cellStyle name="Normal 2 5 2 2 2 2 6 2" xfId="44717" xr:uid="{00000000-0005-0000-0000-000016B40000}"/>
    <cellStyle name="Normal 2 5 2 2 2 2 7" xfId="44718" xr:uid="{00000000-0005-0000-0000-000017B40000}"/>
    <cellStyle name="Normal 2 5 2 2 2 2 7 2" xfId="44719" xr:uid="{00000000-0005-0000-0000-000018B40000}"/>
    <cellStyle name="Normal 2 5 2 2 2 2 8" xfId="44720" xr:uid="{00000000-0005-0000-0000-000019B40000}"/>
    <cellStyle name="Normal 2 5 2 2 2 2 8 2" xfId="44721" xr:uid="{00000000-0005-0000-0000-00001AB40000}"/>
    <cellStyle name="Normal 2 5 2 2 2 2 9" xfId="44722" xr:uid="{00000000-0005-0000-0000-00001BB40000}"/>
    <cellStyle name="Normal 2 5 2 2 2 2 9 2" xfId="44723" xr:uid="{00000000-0005-0000-0000-00001CB40000}"/>
    <cellStyle name="Normal 2 5 2 2 2 20" xfId="44724" xr:uid="{00000000-0005-0000-0000-00001DB40000}"/>
    <cellStyle name="Normal 2 5 2 2 2 20 2" xfId="44725" xr:uid="{00000000-0005-0000-0000-00001EB40000}"/>
    <cellStyle name="Normal 2 5 2 2 2 21" xfId="44726" xr:uid="{00000000-0005-0000-0000-00001FB40000}"/>
    <cellStyle name="Normal 2 5 2 2 2 21 2" xfId="44727" xr:uid="{00000000-0005-0000-0000-000020B40000}"/>
    <cellStyle name="Normal 2 5 2 2 2 22" xfId="44728" xr:uid="{00000000-0005-0000-0000-000021B40000}"/>
    <cellStyle name="Normal 2 5 2 2 2 22 2" xfId="44729" xr:uid="{00000000-0005-0000-0000-000022B40000}"/>
    <cellStyle name="Normal 2 5 2 2 2 23" xfId="44730" xr:uid="{00000000-0005-0000-0000-000023B40000}"/>
    <cellStyle name="Normal 2 5 2 2 2 23 2" xfId="44731" xr:uid="{00000000-0005-0000-0000-000024B40000}"/>
    <cellStyle name="Normal 2 5 2 2 2 24" xfId="44732" xr:uid="{00000000-0005-0000-0000-000025B40000}"/>
    <cellStyle name="Normal 2 5 2 2 2 24 2" xfId="44733" xr:uid="{00000000-0005-0000-0000-000026B40000}"/>
    <cellStyle name="Normal 2 5 2 2 2 25" xfId="44734" xr:uid="{00000000-0005-0000-0000-000027B40000}"/>
    <cellStyle name="Normal 2 5 2 2 2 25 2" xfId="44735" xr:uid="{00000000-0005-0000-0000-000028B40000}"/>
    <cellStyle name="Normal 2 5 2 2 2 26" xfId="44736" xr:uid="{00000000-0005-0000-0000-000029B40000}"/>
    <cellStyle name="Normal 2 5 2 2 2 26 2" xfId="44737" xr:uid="{00000000-0005-0000-0000-00002AB40000}"/>
    <cellStyle name="Normal 2 5 2 2 2 27" xfId="44738" xr:uid="{00000000-0005-0000-0000-00002BB40000}"/>
    <cellStyle name="Normal 2 5 2 2 2 3" xfId="44739" xr:uid="{00000000-0005-0000-0000-00002CB40000}"/>
    <cellStyle name="Normal 2 5 2 2 2 3 10" xfId="44740" xr:uid="{00000000-0005-0000-0000-00002DB40000}"/>
    <cellStyle name="Normal 2 5 2 2 2 3 10 2" xfId="44741" xr:uid="{00000000-0005-0000-0000-00002EB40000}"/>
    <cellStyle name="Normal 2 5 2 2 2 3 11" xfId="44742" xr:uid="{00000000-0005-0000-0000-00002FB40000}"/>
    <cellStyle name="Normal 2 5 2 2 2 3 11 2" xfId="44743" xr:uid="{00000000-0005-0000-0000-000030B40000}"/>
    <cellStyle name="Normal 2 5 2 2 2 3 12" xfId="44744" xr:uid="{00000000-0005-0000-0000-000031B40000}"/>
    <cellStyle name="Normal 2 5 2 2 2 3 12 2" xfId="44745" xr:uid="{00000000-0005-0000-0000-000032B40000}"/>
    <cellStyle name="Normal 2 5 2 2 2 3 13" xfId="44746" xr:uid="{00000000-0005-0000-0000-000033B40000}"/>
    <cellStyle name="Normal 2 5 2 2 2 3 13 2" xfId="44747" xr:uid="{00000000-0005-0000-0000-000034B40000}"/>
    <cellStyle name="Normal 2 5 2 2 2 3 14" xfId="44748" xr:uid="{00000000-0005-0000-0000-000035B40000}"/>
    <cellStyle name="Normal 2 5 2 2 2 3 14 2" xfId="44749" xr:uid="{00000000-0005-0000-0000-000036B40000}"/>
    <cellStyle name="Normal 2 5 2 2 2 3 15" xfId="44750" xr:uid="{00000000-0005-0000-0000-000037B40000}"/>
    <cellStyle name="Normal 2 5 2 2 2 3 15 2" xfId="44751" xr:uid="{00000000-0005-0000-0000-000038B40000}"/>
    <cellStyle name="Normal 2 5 2 2 2 3 16" xfId="44752" xr:uid="{00000000-0005-0000-0000-000039B40000}"/>
    <cellStyle name="Normal 2 5 2 2 2 3 16 2" xfId="44753" xr:uid="{00000000-0005-0000-0000-00003AB40000}"/>
    <cellStyle name="Normal 2 5 2 2 2 3 17" xfId="44754" xr:uid="{00000000-0005-0000-0000-00003BB40000}"/>
    <cellStyle name="Normal 2 5 2 2 2 3 17 2" xfId="44755" xr:uid="{00000000-0005-0000-0000-00003CB40000}"/>
    <cellStyle name="Normal 2 5 2 2 2 3 18" xfId="44756" xr:uid="{00000000-0005-0000-0000-00003DB40000}"/>
    <cellStyle name="Normal 2 5 2 2 2 3 18 2" xfId="44757" xr:uid="{00000000-0005-0000-0000-00003EB40000}"/>
    <cellStyle name="Normal 2 5 2 2 2 3 19" xfId="44758" xr:uid="{00000000-0005-0000-0000-00003FB40000}"/>
    <cellStyle name="Normal 2 5 2 2 2 3 19 2" xfId="44759" xr:uid="{00000000-0005-0000-0000-000040B40000}"/>
    <cellStyle name="Normal 2 5 2 2 2 3 2" xfId="44760" xr:uid="{00000000-0005-0000-0000-000041B40000}"/>
    <cellStyle name="Normal 2 5 2 2 2 3 2 10" xfId="44761" xr:uid="{00000000-0005-0000-0000-000042B40000}"/>
    <cellStyle name="Normal 2 5 2 2 2 3 2 10 2" xfId="44762" xr:uid="{00000000-0005-0000-0000-000043B40000}"/>
    <cellStyle name="Normal 2 5 2 2 2 3 2 11" xfId="44763" xr:uid="{00000000-0005-0000-0000-000044B40000}"/>
    <cellStyle name="Normal 2 5 2 2 2 3 2 11 2" xfId="44764" xr:uid="{00000000-0005-0000-0000-000045B40000}"/>
    <cellStyle name="Normal 2 5 2 2 2 3 2 12" xfId="44765" xr:uid="{00000000-0005-0000-0000-000046B40000}"/>
    <cellStyle name="Normal 2 5 2 2 2 3 2 12 2" xfId="44766" xr:uid="{00000000-0005-0000-0000-000047B40000}"/>
    <cellStyle name="Normal 2 5 2 2 2 3 2 13" xfId="44767" xr:uid="{00000000-0005-0000-0000-000048B40000}"/>
    <cellStyle name="Normal 2 5 2 2 2 3 2 13 2" xfId="44768" xr:uid="{00000000-0005-0000-0000-000049B40000}"/>
    <cellStyle name="Normal 2 5 2 2 2 3 2 14" xfId="44769" xr:uid="{00000000-0005-0000-0000-00004AB40000}"/>
    <cellStyle name="Normal 2 5 2 2 2 3 2 14 2" xfId="44770" xr:uid="{00000000-0005-0000-0000-00004BB40000}"/>
    <cellStyle name="Normal 2 5 2 2 2 3 2 15" xfId="44771" xr:uid="{00000000-0005-0000-0000-00004CB40000}"/>
    <cellStyle name="Normal 2 5 2 2 2 3 2 15 2" xfId="44772" xr:uid="{00000000-0005-0000-0000-00004DB40000}"/>
    <cellStyle name="Normal 2 5 2 2 2 3 2 16" xfId="44773" xr:uid="{00000000-0005-0000-0000-00004EB40000}"/>
    <cellStyle name="Normal 2 5 2 2 2 3 2 16 2" xfId="44774" xr:uid="{00000000-0005-0000-0000-00004FB40000}"/>
    <cellStyle name="Normal 2 5 2 2 2 3 2 17" xfId="44775" xr:uid="{00000000-0005-0000-0000-000050B40000}"/>
    <cellStyle name="Normal 2 5 2 2 2 3 2 17 2" xfId="44776" xr:uid="{00000000-0005-0000-0000-000051B40000}"/>
    <cellStyle name="Normal 2 5 2 2 2 3 2 18" xfId="44777" xr:uid="{00000000-0005-0000-0000-000052B40000}"/>
    <cellStyle name="Normal 2 5 2 2 2 3 2 18 2" xfId="44778" xr:uid="{00000000-0005-0000-0000-000053B40000}"/>
    <cellStyle name="Normal 2 5 2 2 2 3 2 19" xfId="44779" xr:uid="{00000000-0005-0000-0000-000054B40000}"/>
    <cellStyle name="Normal 2 5 2 2 2 3 2 19 2" xfId="44780" xr:uid="{00000000-0005-0000-0000-000055B40000}"/>
    <cellStyle name="Normal 2 5 2 2 2 3 2 2" xfId="44781" xr:uid="{00000000-0005-0000-0000-000056B40000}"/>
    <cellStyle name="Normal 2 5 2 2 2 3 2 2 2" xfId="44782" xr:uid="{00000000-0005-0000-0000-000057B40000}"/>
    <cellStyle name="Normal 2 5 2 2 2 3 2 20" xfId="44783" xr:uid="{00000000-0005-0000-0000-000058B40000}"/>
    <cellStyle name="Normal 2 5 2 2 2 3 2 20 2" xfId="44784" xr:uid="{00000000-0005-0000-0000-000059B40000}"/>
    <cellStyle name="Normal 2 5 2 2 2 3 2 21" xfId="44785" xr:uid="{00000000-0005-0000-0000-00005AB40000}"/>
    <cellStyle name="Normal 2 5 2 2 2 3 2 21 2" xfId="44786" xr:uid="{00000000-0005-0000-0000-00005BB40000}"/>
    <cellStyle name="Normal 2 5 2 2 2 3 2 22" xfId="44787" xr:uid="{00000000-0005-0000-0000-00005CB40000}"/>
    <cellStyle name="Normal 2 5 2 2 2 3 2 3" xfId="44788" xr:uid="{00000000-0005-0000-0000-00005DB40000}"/>
    <cellStyle name="Normal 2 5 2 2 2 3 2 3 2" xfId="44789" xr:uid="{00000000-0005-0000-0000-00005EB40000}"/>
    <cellStyle name="Normal 2 5 2 2 2 3 2 4" xfId="44790" xr:uid="{00000000-0005-0000-0000-00005FB40000}"/>
    <cellStyle name="Normal 2 5 2 2 2 3 2 4 2" xfId="44791" xr:uid="{00000000-0005-0000-0000-000060B40000}"/>
    <cellStyle name="Normal 2 5 2 2 2 3 2 5" xfId="44792" xr:uid="{00000000-0005-0000-0000-000061B40000}"/>
    <cellStyle name="Normal 2 5 2 2 2 3 2 5 2" xfId="44793" xr:uid="{00000000-0005-0000-0000-000062B40000}"/>
    <cellStyle name="Normal 2 5 2 2 2 3 2 6" xfId="44794" xr:uid="{00000000-0005-0000-0000-000063B40000}"/>
    <cellStyle name="Normal 2 5 2 2 2 3 2 6 2" xfId="44795" xr:uid="{00000000-0005-0000-0000-000064B40000}"/>
    <cellStyle name="Normal 2 5 2 2 2 3 2 7" xfId="44796" xr:uid="{00000000-0005-0000-0000-000065B40000}"/>
    <cellStyle name="Normal 2 5 2 2 2 3 2 7 2" xfId="44797" xr:uid="{00000000-0005-0000-0000-000066B40000}"/>
    <cellStyle name="Normal 2 5 2 2 2 3 2 8" xfId="44798" xr:uid="{00000000-0005-0000-0000-000067B40000}"/>
    <cellStyle name="Normal 2 5 2 2 2 3 2 8 2" xfId="44799" xr:uid="{00000000-0005-0000-0000-000068B40000}"/>
    <cellStyle name="Normal 2 5 2 2 2 3 2 9" xfId="44800" xr:uid="{00000000-0005-0000-0000-000069B40000}"/>
    <cellStyle name="Normal 2 5 2 2 2 3 2 9 2" xfId="44801" xr:uid="{00000000-0005-0000-0000-00006AB40000}"/>
    <cellStyle name="Normal 2 5 2 2 2 3 20" xfId="44802" xr:uid="{00000000-0005-0000-0000-00006BB40000}"/>
    <cellStyle name="Normal 2 5 2 2 2 3 20 2" xfId="44803" xr:uid="{00000000-0005-0000-0000-00006CB40000}"/>
    <cellStyle name="Normal 2 5 2 2 2 3 21" xfId="44804" xr:uid="{00000000-0005-0000-0000-00006DB40000}"/>
    <cellStyle name="Normal 2 5 2 2 2 3 21 2" xfId="44805" xr:uid="{00000000-0005-0000-0000-00006EB40000}"/>
    <cellStyle name="Normal 2 5 2 2 2 3 22" xfId="44806" xr:uid="{00000000-0005-0000-0000-00006FB40000}"/>
    <cellStyle name="Normal 2 5 2 2 2 3 22 2" xfId="44807" xr:uid="{00000000-0005-0000-0000-000070B40000}"/>
    <cellStyle name="Normal 2 5 2 2 2 3 23" xfId="44808" xr:uid="{00000000-0005-0000-0000-000071B40000}"/>
    <cellStyle name="Normal 2 5 2 2 2 3 23 2" xfId="44809" xr:uid="{00000000-0005-0000-0000-000072B40000}"/>
    <cellStyle name="Normal 2 5 2 2 2 3 24" xfId="44810" xr:uid="{00000000-0005-0000-0000-000073B40000}"/>
    <cellStyle name="Normal 2 5 2 2 2 3 3" xfId="44811" xr:uid="{00000000-0005-0000-0000-000074B40000}"/>
    <cellStyle name="Normal 2 5 2 2 2 3 3 10" xfId="44812" xr:uid="{00000000-0005-0000-0000-000075B40000}"/>
    <cellStyle name="Normal 2 5 2 2 2 3 3 10 2" xfId="44813" xr:uid="{00000000-0005-0000-0000-000076B40000}"/>
    <cellStyle name="Normal 2 5 2 2 2 3 3 11" xfId="44814" xr:uid="{00000000-0005-0000-0000-000077B40000}"/>
    <cellStyle name="Normal 2 5 2 2 2 3 3 11 2" xfId="44815" xr:uid="{00000000-0005-0000-0000-000078B40000}"/>
    <cellStyle name="Normal 2 5 2 2 2 3 3 12" xfId="44816" xr:uid="{00000000-0005-0000-0000-000079B40000}"/>
    <cellStyle name="Normal 2 5 2 2 2 3 3 12 2" xfId="44817" xr:uid="{00000000-0005-0000-0000-00007AB40000}"/>
    <cellStyle name="Normal 2 5 2 2 2 3 3 13" xfId="44818" xr:uid="{00000000-0005-0000-0000-00007BB40000}"/>
    <cellStyle name="Normal 2 5 2 2 2 3 3 13 2" xfId="44819" xr:uid="{00000000-0005-0000-0000-00007CB40000}"/>
    <cellStyle name="Normal 2 5 2 2 2 3 3 14" xfId="44820" xr:uid="{00000000-0005-0000-0000-00007DB40000}"/>
    <cellStyle name="Normal 2 5 2 2 2 3 3 14 2" xfId="44821" xr:uid="{00000000-0005-0000-0000-00007EB40000}"/>
    <cellStyle name="Normal 2 5 2 2 2 3 3 15" xfId="44822" xr:uid="{00000000-0005-0000-0000-00007FB40000}"/>
    <cellStyle name="Normal 2 5 2 2 2 3 3 15 2" xfId="44823" xr:uid="{00000000-0005-0000-0000-000080B40000}"/>
    <cellStyle name="Normal 2 5 2 2 2 3 3 16" xfId="44824" xr:uid="{00000000-0005-0000-0000-000081B40000}"/>
    <cellStyle name="Normal 2 5 2 2 2 3 3 16 2" xfId="44825" xr:uid="{00000000-0005-0000-0000-000082B40000}"/>
    <cellStyle name="Normal 2 5 2 2 2 3 3 17" xfId="44826" xr:uid="{00000000-0005-0000-0000-000083B40000}"/>
    <cellStyle name="Normal 2 5 2 2 2 3 3 17 2" xfId="44827" xr:uid="{00000000-0005-0000-0000-000084B40000}"/>
    <cellStyle name="Normal 2 5 2 2 2 3 3 18" xfId="44828" xr:uid="{00000000-0005-0000-0000-000085B40000}"/>
    <cellStyle name="Normal 2 5 2 2 2 3 3 18 2" xfId="44829" xr:uid="{00000000-0005-0000-0000-000086B40000}"/>
    <cellStyle name="Normal 2 5 2 2 2 3 3 19" xfId="44830" xr:uid="{00000000-0005-0000-0000-000087B40000}"/>
    <cellStyle name="Normal 2 5 2 2 2 3 3 19 2" xfId="44831" xr:uid="{00000000-0005-0000-0000-000088B40000}"/>
    <cellStyle name="Normal 2 5 2 2 2 3 3 2" xfId="44832" xr:uid="{00000000-0005-0000-0000-000089B40000}"/>
    <cellStyle name="Normal 2 5 2 2 2 3 3 2 2" xfId="44833" xr:uid="{00000000-0005-0000-0000-00008AB40000}"/>
    <cellStyle name="Normal 2 5 2 2 2 3 3 20" xfId="44834" xr:uid="{00000000-0005-0000-0000-00008BB40000}"/>
    <cellStyle name="Normal 2 5 2 2 2 3 3 20 2" xfId="44835" xr:uid="{00000000-0005-0000-0000-00008CB40000}"/>
    <cellStyle name="Normal 2 5 2 2 2 3 3 21" xfId="44836" xr:uid="{00000000-0005-0000-0000-00008DB40000}"/>
    <cellStyle name="Normal 2 5 2 2 2 3 3 21 2" xfId="44837" xr:uid="{00000000-0005-0000-0000-00008EB40000}"/>
    <cellStyle name="Normal 2 5 2 2 2 3 3 22" xfId="44838" xr:uid="{00000000-0005-0000-0000-00008FB40000}"/>
    <cellStyle name="Normal 2 5 2 2 2 3 3 3" xfId="44839" xr:uid="{00000000-0005-0000-0000-000090B40000}"/>
    <cellStyle name="Normal 2 5 2 2 2 3 3 3 2" xfId="44840" xr:uid="{00000000-0005-0000-0000-000091B40000}"/>
    <cellStyle name="Normal 2 5 2 2 2 3 3 4" xfId="44841" xr:uid="{00000000-0005-0000-0000-000092B40000}"/>
    <cellStyle name="Normal 2 5 2 2 2 3 3 4 2" xfId="44842" xr:uid="{00000000-0005-0000-0000-000093B40000}"/>
    <cellStyle name="Normal 2 5 2 2 2 3 3 5" xfId="44843" xr:uid="{00000000-0005-0000-0000-000094B40000}"/>
    <cellStyle name="Normal 2 5 2 2 2 3 3 5 2" xfId="44844" xr:uid="{00000000-0005-0000-0000-000095B40000}"/>
    <cellStyle name="Normal 2 5 2 2 2 3 3 6" xfId="44845" xr:uid="{00000000-0005-0000-0000-000096B40000}"/>
    <cellStyle name="Normal 2 5 2 2 2 3 3 6 2" xfId="44846" xr:uid="{00000000-0005-0000-0000-000097B40000}"/>
    <cellStyle name="Normal 2 5 2 2 2 3 3 7" xfId="44847" xr:uid="{00000000-0005-0000-0000-000098B40000}"/>
    <cellStyle name="Normal 2 5 2 2 2 3 3 7 2" xfId="44848" xr:uid="{00000000-0005-0000-0000-000099B40000}"/>
    <cellStyle name="Normal 2 5 2 2 2 3 3 8" xfId="44849" xr:uid="{00000000-0005-0000-0000-00009AB40000}"/>
    <cellStyle name="Normal 2 5 2 2 2 3 3 8 2" xfId="44850" xr:uid="{00000000-0005-0000-0000-00009BB40000}"/>
    <cellStyle name="Normal 2 5 2 2 2 3 3 9" xfId="44851" xr:uid="{00000000-0005-0000-0000-00009CB40000}"/>
    <cellStyle name="Normal 2 5 2 2 2 3 3 9 2" xfId="44852" xr:uid="{00000000-0005-0000-0000-00009DB40000}"/>
    <cellStyle name="Normal 2 5 2 2 2 3 4" xfId="44853" xr:uid="{00000000-0005-0000-0000-00009EB40000}"/>
    <cellStyle name="Normal 2 5 2 2 2 3 4 2" xfId="44854" xr:uid="{00000000-0005-0000-0000-00009FB40000}"/>
    <cellStyle name="Normal 2 5 2 2 2 3 5" xfId="44855" xr:uid="{00000000-0005-0000-0000-0000A0B40000}"/>
    <cellStyle name="Normal 2 5 2 2 2 3 5 2" xfId="44856" xr:uid="{00000000-0005-0000-0000-0000A1B40000}"/>
    <cellStyle name="Normal 2 5 2 2 2 3 6" xfId="44857" xr:uid="{00000000-0005-0000-0000-0000A2B40000}"/>
    <cellStyle name="Normal 2 5 2 2 2 3 6 2" xfId="44858" xr:uid="{00000000-0005-0000-0000-0000A3B40000}"/>
    <cellStyle name="Normal 2 5 2 2 2 3 7" xfId="44859" xr:uid="{00000000-0005-0000-0000-0000A4B40000}"/>
    <cellStyle name="Normal 2 5 2 2 2 3 7 2" xfId="44860" xr:uid="{00000000-0005-0000-0000-0000A5B40000}"/>
    <cellStyle name="Normal 2 5 2 2 2 3 8" xfId="44861" xr:uid="{00000000-0005-0000-0000-0000A6B40000}"/>
    <cellStyle name="Normal 2 5 2 2 2 3 8 2" xfId="44862" xr:uid="{00000000-0005-0000-0000-0000A7B40000}"/>
    <cellStyle name="Normal 2 5 2 2 2 3 9" xfId="44863" xr:uid="{00000000-0005-0000-0000-0000A8B40000}"/>
    <cellStyle name="Normal 2 5 2 2 2 3 9 2" xfId="44864" xr:uid="{00000000-0005-0000-0000-0000A9B40000}"/>
    <cellStyle name="Normal 2 5 2 2 2 4" xfId="44865" xr:uid="{00000000-0005-0000-0000-0000AAB40000}"/>
    <cellStyle name="Normal 2 5 2 2 2 4 10" xfId="44866" xr:uid="{00000000-0005-0000-0000-0000ABB40000}"/>
    <cellStyle name="Normal 2 5 2 2 2 4 10 2" xfId="44867" xr:uid="{00000000-0005-0000-0000-0000ACB40000}"/>
    <cellStyle name="Normal 2 5 2 2 2 4 11" xfId="44868" xr:uid="{00000000-0005-0000-0000-0000ADB40000}"/>
    <cellStyle name="Normal 2 5 2 2 2 4 11 2" xfId="44869" xr:uid="{00000000-0005-0000-0000-0000AEB40000}"/>
    <cellStyle name="Normal 2 5 2 2 2 4 12" xfId="44870" xr:uid="{00000000-0005-0000-0000-0000AFB40000}"/>
    <cellStyle name="Normal 2 5 2 2 2 4 12 2" xfId="44871" xr:uid="{00000000-0005-0000-0000-0000B0B40000}"/>
    <cellStyle name="Normal 2 5 2 2 2 4 13" xfId="44872" xr:uid="{00000000-0005-0000-0000-0000B1B40000}"/>
    <cellStyle name="Normal 2 5 2 2 2 4 13 2" xfId="44873" xr:uid="{00000000-0005-0000-0000-0000B2B40000}"/>
    <cellStyle name="Normal 2 5 2 2 2 4 14" xfId="44874" xr:uid="{00000000-0005-0000-0000-0000B3B40000}"/>
    <cellStyle name="Normal 2 5 2 2 2 4 14 2" xfId="44875" xr:uid="{00000000-0005-0000-0000-0000B4B40000}"/>
    <cellStyle name="Normal 2 5 2 2 2 4 15" xfId="44876" xr:uid="{00000000-0005-0000-0000-0000B5B40000}"/>
    <cellStyle name="Normal 2 5 2 2 2 4 15 2" xfId="44877" xr:uid="{00000000-0005-0000-0000-0000B6B40000}"/>
    <cellStyle name="Normal 2 5 2 2 2 4 16" xfId="44878" xr:uid="{00000000-0005-0000-0000-0000B7B40000}"/>
    <cellStyle name="Normal 2 5 2 2 2 4 16 2" xfId="44879" xr:uid="{00000000-0005-0000-0000-0000B8B40000}"/>
    <cellStyle name="Normal 2 5 2 2 2 4 17" xfId="44880" xr:uid="{00000000-0005-0000-0000-0000B9B40000}"/>
    <cellStyle name="Normal 2 5 2 2 2 4 17 2" xfId="44881" xr:uid="{00000000-0005-0000-0000-0000BAB40000}"/>
    <cellStyle name="Normal 2 5 2 2 2 4 18" xfId="44882" xr:uid="{00000000-0005-0000-0000-0000BBB40000}"/>
    <cellStyle name="Normal 2 5 2 2 2 4 18 2" xfId="44883" xr:uid="{00000000-0005-0000-0000-0000BCB40000}"/>
    <cellStyle name="Normal 2 5 2 2 2 4 19" xfId="44884" xr:uid="{00000000-0005-0000-0000-0000BDB40000}"/>
    <cellStyle name="Normal 2 5 2 2 2 4 19 2" xfId="44885" xr:uid="{00000000-0005-0000-0000-0000BEB40000}"/>
    <cellStyle name="Normal 2 5 2 2 2 4 2" xfId="44886" xr:uid="{00000000-0005-0000-0000-0000BFB40000}"/>
    <cellStyle name="Normal 2 5 2 2 2 4 2 10" xfId="44887" xr:uid="{00000000-0005-0000-0000-0000C0B40000}"/>
    <cellStyle name="Normal 2 5 2 2 2 4 2 10 2" xfId="44888" xr:uid="{00000000-0005-0000-0000-0000C1B40000}"/>
    <cellStyle name="Normal 2 5 2 2 2 4 2 11" xfId="44889" xr:uid="{00000000-0005-0000-0000-0000C2B40000}"/>
    <cellStyle name="Normal 2 5 2 2 2 4 2 11 2" xfId="44890" xr:uid="{00000000-0005-0000-0000-0000C3B40000}"/>
    <cellStyle name="Normal 2 5 2 2 2 4 2 12" xfId="44891" xr:uid="{00000000-0005-0000-0000-0000C4B40000}"/>
    <cellStyle name="Normal 2 5 2 2 2 4 2 12 2" xfId="44892" xr:uid="{00000000-0005-0000-0000-0000C5B40000}"/>
    <cellStyle name="Normal 2 5 2 2 2 4 2 13" xfId="44893" xr:uid="{00000000-0005-0000-0000-0000C6B40000}"/>
    <cellStyle name="Normal 2 5 2 2 2 4 2 13 2" xfId="44894" xr:uid="{00000000-0005-0000-0000-0000C7B40000}"/>
    <cellStyle name="Normal 2 5 2 2 2 4 2 14" xfId="44895" xr:uid="{00000000-0005-0000-0000-0000C8B40000}"/>
    <cellStyle name="Normal 2 5 2 2 2 4 2 14 2" xfId="44896" xr:uid="{00000000-0005-0000-0000-0000C9B40000}"/>
    <cellStyle name="Normal 2 5 2 2 2 4 2 15" xfId="44897" xr:uid="{00000000-0005-0000-0000-0000CAB40000}"/>
    <cellStyle name="Normal 2 5 2 2 2 4 2 15 2" xfId="44898" xr:uid="{00000000-0005-0000-0000-0000CBB40000}"/>
    <cellStyle name="Normal 2 5 2 2 2 4 2 16" xfId="44899" xr:uid="{00000000-0005-0000-0000-0000CCB40000}"/>
    <cellStyle name="Normal 2 5 2 2 2 4 2 16 2" xfId="44900" xr:uid="{00000000-0005-0000-0000-0000CDB40000}"/>
    <cellStyle name="Normal 2 5 2 2 2 4 2 17" xfId="44901" xr:uid="{00000000-0005-0000-0000-0000CEB40000}"/>
    <cellStyle name="Normal 2 5 2 2 2 4 2 17 2" xfId="44902" xr:uid="{00000000-0005-0000-0000-0000CFB40000}"/>
    <cellStyle name="Normal 2 5 2 2 2 4 2 18" xfId="44903" xr:uid="{00000000-0005-0000-0000-0000D0B40000}"/>
    <cellStyle name="Normal 2 5 2 2 2 4 2 18 2" xfId="44904" xr:uid="{00000000-0005-0000-0000-0000D1B40000}"/>
    <cellStyle name="Normal 2 5 2 2 2 4 2 19" xfId="44905" xr:uid="{00000000-0005-0000-0000-0000D2B40000}"/>
    <cellStyle name="Normal 2 5 2 2 2 4 2 19 2" xfId="44906" xr:uid="{00000000-0005-0000-0000-0000D3B40000}"/>
    <cellStyle name="Normal 2 5 2 2 2 4 2 2" xfId="44907" xr:uid="{00000000-0005-0000-0000-0000D4B40000}"/>
    <cellStyle name="Normal 2 5 2 2 2 4 2 2 2" xfId="44908" xr:uid="{00000000-0005-0000-0000-0000D5B40000}"/>
    <cellStyle name="Normal 2 5 2 2 2 4 2 20" xfId="44909" xr:uid="{00000000-0005-0000-0000-0000D6B40000}"/>
    <cellStyle name="Normal 2 5 2 2 2 4 2 20 2" xfId="44910" xr:uid="{00000000-0005-0000-0000-0000D7B40000}"/>
    <cellStyle name="Normal 2 5 2 2 2 4 2 21" xfId="44911" xr:uid="{00000000-0005-0000-0000-0000D8B40000}"/>
    <cellStyle name="Normal 2 5 2 2 2 4 2 21 2" xfId="44912" xr:uid="{00000000-0005-0000-0000-0000D9B40000}"/>
    <cellStyle name="Normal 2 5 2 2 2 4 2 22" xfId="44913" xr:uid="{00000000-0005-0000-0000-0000DAB40000}"/>
    <cellStyle name="Normal 2 5 2 2 2 4 2 3" xfId="44914" xr:uid="{00000000-0005-0000-0000-0000DBB40000}"/>
    <cellStyle name="Normal 2 5 2 2 2 4 2 3 2" xfId="44915" xr:uid="{00000000-0005-0000-0000-0000DCB40000}"/>
    <cellStyle name="Normal 2 5 2 2 2 4 2 4" xfId="44916" xr:uid="{00000000-0005-0000-0000-0000DDB40000}"/>
    <cellStyle name="Normal 2 5 2 2 2 4 2 4 2" xfId="44917" xr:uid="{00000000-0005-0000-0000-0000DEB40000}"/>
    <cellStyle name="Normal 2 5 2 2 2 4 2 5" xfId="44918" xr:uid="{00000000-0005-0000-0000-0000DFB40000}"/>
    <cellStyle name="Normal 2 5 2 2 2 4 2 5 2" xfId="44919" xr:uid="{00000000-0005-0000-0000-0000E0B40000}"/>
    <cellStyle name="Normal 2 5 2 2 2 4 2 6" xfId="44920" xr:uid="{00000000-0005-0000-0000-0000E1B40000}"/>
    <cellStyle name="Normal 2 5 2 2 2 4 2 6 2" xfId="44921" xr:uid="{00000000-0005-0000-0000-0000E2B40000}"/>
    <cellStyle name="Normal 2 5 2 2 2 4 2 7" xfId="44922" xr:uid="{00000000-0005-0000-0000-0000E3B40000}"/>
    <cellStyle name="Normal 2 5 2 2 2 4 2 7 2" xfId="44923" xr:uid="{00000000-0005-0000-0000-0000E4B40000}"/>
    <cellStyle name="Normal 2 5 2 2 2 4 2 8" xfId="44924" xr:uid="{00000000-0005-0000-0000-0000E5B40000}"/>
    <cellStyle name="Normal 2 5 2 2 2 4 2 8 2" xfId="44925" xr:uid="{00000000-0005-0000-0000-0000E6B40000}"/>
    <cellStyle name="Normal 2 5 2 2 2 4 2 9" xfId="44926" xr:uid="{00000000-0005-0000-0000-0000E7B40000}"/>
    <cellStyle name="Normal 2 5 2 2 2 4 2 9 2" xfId="44927" xr:uid="{00000000-0005-0000-0000-0000E8B40000}"/>
    <cellStyle name="Normal 2 5 2 2 2 4 20" xfId="44928" xr:uid="{00000000-0005-0000-0000-0000E9B40000}"/>
    <cellStyle name="Normal 2 5 2 2 2 4 20 2" xfId="44929" xr:uid="{00000000-0005-0000-0000-0000EAB40000}"/>
    <cellStyle name="Normal 2 5 2 2 2 4 21" xfId="44930" xr:uid="{00000000-0005-0000-0000-0000EBB40000}"/>
    <cellStyle name="Normal 2 5 2 2 2 4 21 2" xfId="44931" xr:uid="{00000000-0005-0000-0000-0000ECB40000}"/>
    <cellStyle name="Normal 2 5 2 2 2 4 22" xfId="44932" xr:uid="{00000000-0005-0000-0000-0000EDB40000}"/>
    <cellStyle name="Normal 2 5 2 2 2 4 22 2" xfId="44933" xr:uid="{00000000-0005-0000-0000-0000EEB40000}"/>
    <cellStyle name="Normal 2 5 2 2 2 4 23" xfId="44934" xr:uid="{00000000-0005-0000-0000-0000EFB40000}"/>
    <cellStyle name="Normal 2 5 2 2 2 4 23 2" xfId="44935" xr:uid="{00000000-0005-0000-0000-0000F0B40000}"/>
    <cellStyle name="Normal 2 5 2 2 2 4 24" xfId="44936" xr:uid="{00000000-0005-0000-0000-0000F1B40000}"/>
    <cellStyle name="Normal 2 5 2 2 2 4 3" xfId="44937" xr:uid="{00000000-0005-0000-0000-0000F2B40000}"/>
    <cellStyle name="Normal 2 5 2 2 2 4 3 10" xfId="44938" xr:uid="{00000000-0005-0000-0000-0000F3B40000}"/>
    <cellStyle name="Normal 2 5 2 2 2 4 3 10 2" xfId="44939" xr:uid="{00000000-0005-0000-0000-0000F4B40000}"/>
    <cellStyle name="Normal 2 5 2 2 2 4 3 11" xfId="44940" xr:uid="{00000000-0005-0000-0000-0000F5B40000}"/>
    <cellStyle name="Normal 2 5 2 2 2 4 3 11 2" xfId="44941" xr:uid="{00000000-0005-0000-0000-0000F6B40000}"/>
    <cellStyle name="Normal 2 5 2 2 2 4 3 12" xfId="44942" xr:uid="{00000000-0005-0000-0000-0000F7B40000}"/>
    <cellStyle name="Normal 2 5 2 2 2 4 3 12 2" xfId="44943" xr:uid="{00000000-0005-0000-0000-0000F8B40000}"/>
    <cellStyle name="Normal 2 5 2 2 2 4 3 13" xfId="44944" xr:uid="{00000000-0005-0000-0000-0000F9B40000}"/>
    <cellStyle name="Normal 2 5 2 2 2 4 3 13 2" xfId="44945" xr:uid="{00000000-0005-0000-0000-0000FAB40000}"/>
    <cellStyle name="Normal 2 5 2 2 2 4 3 14" xfId="44946" xr:uid="{00000000-0005-0000-0000-0000FBB40000}"/>
    <cellStyle name="Normal 2 5 2 2 2 4 3 14 2" xfId="44947" xr:uid="{00000000-0005-0000-0000-0000FCB40000}"/>
    <cellStyle name="Normal 2 5 2 2 2 4 3 15" xfId="44948" xr:uid="{00000000-0005-0000-0000-0000FDB40000}"/>
    <cellStyle name="Normal 2 5 2 2 2 4 3 15 2" xfId="44949" xr:uid="{00000000-0005-0000-0000-0000FEB40000}"/>
    <cellStyle name="Normal 2 5 2 2 2 4 3 16" xfId="44950" xr:uid="{00000000-0005-0000-0000-0000FFB40000}"/>
    <cellStyle name="Normal 2 5 2 2 2 4 3 16 2" xfId="44951" xr:uid="{00000000-0005-0000-0000-000000B50000}"/>
    <cellStyle name="Normal 2 5 2 2 2 4 3 17" xfId="44952" xr:uid="{00000000-0005-0000-0000-000001B50000}"/>
    <cellStyle name="Normal 2 5 2 2 2 4 3 17 2" xfId="44953" xr:uid="{00000000-0005-0000-0000-000002B50000}"/>
    <cellStyle name="Normal 2 5 2 2 2 4 3 18" xfId="44954" xr:uid="{00000000-0005-0000-0000-000003B50000}"/>
    <cellStyle name="Normal 2 5 2 2 2 4 3 18 2" xfId="44955" xr:uid="{00000000-0005-0000-0000-000004B50000}"/>
    <cellStyle name="Normal 2 5 2 2 2 4 3 19" xfId="44956" xr:uid="{00000000-0005-0000-0000-000005B50000}"/>
    <cellStyle name="Normal 2 5 2 2 2 4 3 19 2" xfId="44957" xr:uid="{00000000-0005-0000-0000-000006B50000}"/>
    <cellStyle name="Normal 2 5 2 2 2 4 3 2" xfId="44958" xr:uid="{00000000-0005-0000-0000-000007B50000}"/>
    <cellStyle name="Normal 2 5 2 2 2 4 3 2 2" xfId="44959" xr:uid="{00000000-0005-0000-0000-000008B50000}"/>
    <cellStyle name="Normal 2 5 2 2 2 4 3 20" xfId="44960" xr:uid="{00000000-0005-0000-0000-000009B50000}"/>
    <cellStyle name="Normal 2 5 2 2 2 4 3 20 2" xfId="44961" xr:uid="{00000000-0005-0000-0000-00000AB50000}"/>
    <cellStyle name="Normal 2 5 2 2 2 4 3 21" xfId="44962" xr:uid="{00000000-0005-0000-0000-00000BB50000}"/>
    <cellStyle name="Normal 2 5 2 2 2 4 3 21 2" xfId="44963" xr:uid="{00000000-0005-0000-0000-00000CB50000}"/>
    <cellStyle name="Normal 2 5 2 2 2 4 3 22" xfId="44964" xr:uid="{00000000-0005-0000-0000-00000DB50000}"/>
    <cellStyle name="Normal 2 5 2 2 2 4 3 3" xfId="44965" xr:uid="{00000000-0005-0000-0000-00000EB50000}"/>
    <cellStyle name="Normal 2 5 2 2 2 4 3 3 2" xfId="44966" xr:uid="{00000000-0005-0000-0000-00000FB50000}"/>
    <cellStyle name="Normal 2 5 2 2 2 4 3 4" xfId="44967" xr:uid="{00000000-0005-0000-0000-000010B50000}"/>
    <cellStyle name="Normal 2 5 2 2 2 4 3 4 2" xfId="44968" xr:uid="{00000000-0005-0000-0000-000011B50000}"/>
    <cellStyle name="Normal 2 5 2 2 2 4 3 5" xfId="44969" xr:uid="{00000000-0005-0000-0000-000012B50000}"/>
    <cellStyle name="Normal 2 5 2 2 2 4 3 5 2" xfId="44970" xr:uid="{00000000-0005-0000-0000-000013B50000}"/>
    <cellStyle name="Normal 2 5 2 2 2 4 3 6" xfId="44971" xr:uid="{00000000-0005-0000-0000-000014B50000}"/>
    <cellStyle name="Normal 2 5 2 2 2 4 3 6 2" xfId="44972" xr:uid="{00000000-0005-0000-0000-000015B50000}"/>
    <cellStyle name="Normal 2 5 2 2 2 4 3 7" xfId="44973" xr:uid="{00000000-0005-0000-0000-000016B50000}"/>
    <cellStyle name="Normal 2 5 2 2 2 4 3 7 2" xfId="44974" xr:uid="{00000000-0005-0000-0000-000017B50000}"/>
    <cellStyle name="Normal 2 5 2 2 2 4 3 8" xfId="44975" xr:uid="{00000000-0005-0000-0000-000018B50000}"/>
    <cellStyle name="Normal 2 5 2 2 2 4 3 8 2" xfId="44976" xr:uid="{00000000-0005-0000-0000-000019B50000}"/>
    <cellStyle name="Normal 2 5 2 2 2 4 3 9" xfId="44977" xr:uid="{00000000-0005-0000-0000-00001AB50000}"/>
    <cellStyle name="Normal 2 5 2 2 2 4 3 9 2" xfId="44978" xr:uid="{00000000-0005-0000-0000-00001BB50000}"/>
    <cellStyle name="Normal 2 5 2 2 2 4 4" xfId="44979" xr:uid="{00000000-0005-0000-0000-00001CB50000}"/>
    <cellStyle name="Normal 2 5 2 2 2 4 4 2" xfId="44980" xr:uid="{00000000-0005-0000-0000-00001DB50000}"/>
    <cellStyle name="Normal 2 5 2 2 2 4 5" xfId="44981" xr:uid="{00000000-0005-0000-0000-00001EB50000}"/>
    <cellStyle name="Normal 2 5 2 2 2 4 5 2" xfId="44982" xr:uid="{00000000-0005-0000-0000-00001FB50000}"/>
    <cellStyle name="Normal 2 5 2 2 2 4 6" xfId="44983" xr:uid="{00000000-0005-0000-0000-000020B50000}"/>
    <cellStyle name="Normal 2 5 2 2 2 4 6 2" xfId="44984" xr:uid="{00000000-0005-0000-0000-000021B50000}"/>
    <cellStyle name="Normal 2 5 2 2 2 4 7" xfId="44985" xr:uid="{00000000-0005-0000-0000-000022B50000}"/>
    <cellStyle name="Normal 2 5 2 2 2 4 7 2" xfId="44986" xr:uid="{00000000-0005-0000-0000-000023B50000}"/>
    <cellStyle name="Normal 2 5 2 2 2 4 8" xfId="44987" xr:uid="{00000000-0005-0000-0000-000024B50000}"/>
    <cellStyle name="Normal 2 5 2 2 2 4 8 2" xfId="44988" xr:uid="{00000000-0005-0000-0000-000025B50000}"/>
    <cellStyle name="Normal 2 5 2 2 2 4 9" xfId="44989" xr:uid="{00000000-0005-0000-0000-000026B50000}"/>
    <cellStyle name="Normal 2 5 2 2 2 4 9 2" xfId="44990" xr:uid="{00000000-0005-0000-0000-000027B50000}"/>
    <cellStyle name="Normal 2 5 2 2 2 5" xfId="44991" xr:uid="{00000000-0005-0000-0000-000028B50000}"/>
    <cellStyle name="Normal 2 5 2 2 2 5 10" xfId="44992" xr:uid="{00000000-0005-0000-0000-000029B50000}"/>
    <cellStyle name="Normal 2 5 2 2 2 5 10 2" xfId="44993" xr:uid="{00000000-0005-0000-0000-00002AB50000}"/>
    <cellStyle name="Normal 2 5 2 2 2 5 11" xfId="44994" xr:uid="{00000000-0005-0000-0000-00002BB50000}"/>
    <cellStyle name="Normal 2 5 2 2 2 5 11 2" xfId="44995" xr:uid="{00000000-0005-0000-0000-00002CB50000}"/>
    <cellStyle name="Normal 2 5 2 2 2 5 12" xfId="44996" xr:uid="{00000000-0005-0000-0000-00002DB50000}"/>
    <cellStyle name="Normal 2 5 2 2 2 5 12 2" xfId="44997" xr:uid="{00000000-0005-0000-0000-00002EB50000}"/>
    <cellStyle name="Normal 2 5 2 2 2 5 13" xfId="44998" xr:uid="{00000000-0005-0000-0000-00002FB50000}"/>
    <cellStyle name="Normal 2 5 2 2 2 5 13 2" xfId="44999" xr:uid="{00000000-0005-0000-0000-000030B50000}"/>
    <cellStyle name="Normal 2 5 2 2 2 5 14" xfId="45000" xr:uid="{00000000-0005-0000-0000-000031B50000}"/>
    <cellStyle name="Normal 2 5 2 2 2 5 14 2" xfId="45001" xr:uid="{00000000-0005-0000-0000-000032B50000}"/>
    <cellStyle name="Normal 2 5 2 2 2 5 15" xfId="45002" xr:uid="{00000000-0005-0000-0000-000033B50000}"/>
    <cellStyle name="Normal 2 5 2 2 2 5 15 2" xfId="45003" xr:uid="{00000000-0005-0000-0000-000034B50000}"/>
    <cellStyle name="Normal 2 5 2 2 2 5 16" xfId="45004" xr:uid="{00000000-0005-0000-0000-000035B50000}"/>
    <cellStyle name="Normal 2 5 2 2 2 5 16 2" xfId="45005" xr:uid="{00000000-0005-0000-0000-000036B50000}"/>
    <cellStyle name="Normal 2 5 2 2 2 5 17" xfId="45006" xr:uid="{00000000-0005-0000-0000-000037B50000}"/>
    <cellStyle name="Normal 2 5 2 2 2 5 17 2" xfId="45007" xr:uid="{00000000-0005-0000-0000-000038B50000}"/>
    <cellStyle name="Normal 2 5 2 2 2 5 18" xfId="45008" xr:uid="{00000000-0005-0000-0000-000039B50000}"/>
    <cellStyle name="Normal 2 5 2 2 2 5 18 2" xfId="45009" xr:uid="{00000000-0005-0000-0000-00003AB50000}"/>
    <cellStyle name="Normal 2 5 2 2 2 5 19" xfId="45010" xr:uid="{00000000-0005-0000-0000-00003BB50000}"/>
    <cellStyle name="Normal 2 5 2 2 2 5 19 2" xfId="45011" xr:uid="{00000000-0005-0000-0000-00003CB50000}"/>
    <cellStyle name="Normal 2 5 2 2 2 5 2" xfId="45012" xr:uid="{00000000-0005-0000-0000-00003DB50000}"/>
    <cellStyle name="Normal 2 5 2 2 2 5 2 2" xfId="45013" xr:uid="{00000000-0005-0000-0000-00003EB50000}"/>
    <cellStyle name="Normal 2 5 2 2 2 5 20" xfId="45014" xr:uid="{00000000-0005-0000-0000-00003FB50000}"/>
    <cellStyle name="Normal 2 5 2 2 2 5 20 2" xfId="45015" xr:uid="{00000000-0005-0000-0000-000040B50000}"/>
    <cellStyle name="Normal 2 5 2 2 2 5 21" xfId="45016" xr:uid="{00000000-0005-0000-0000-000041B50000}"/>
    <cellStyle name="Normal 2 5 2 2 2 5 21 2" xfId="45017" xr:uid="{00000000-0005-0000-0000-000042B50000}"/>
    <cellStyle name="Normal 2 5 2 2 2 5 22" xfId="45018" xr:uid="{00000000-0005-0000-0000-000043B50000}"/>
    <cellStyle name="Normal 2 5 2 2 2 5 3" xfId="45019" xr:uid="{00000000-0005-0000-0000-000044B50000}"/>
    <cellStyle name="Normal 2 5 2 2 2 5 3 2" xfId="45020" xr:uid="{00000000-0005-0000-0000-000045B50000}"/>
    <cellStyle name="Normal 2 5 2 2 2 5 4" xfId="45021" xr:uid="{00000000-0005-0000-0000-000046B50000}"/>
    <cellStyle name="Normal 2 5 2 2 2 5 4 2" xfId="45022" xr:uid="{00000000-0005-0000-0000-000047B50000}"/>
    <cellStyle name="Normal 2 5 2 2 2 5 5" xfId="45023" xr:uid="{00000000-0005-0000-0000-000048B50000}"/>
    <cellStyle name="Normal 2 5 2 2 2 5 5 2" xfId="45024" xr:uid="{00000000-0005-0000-0000-000049B50000}"/>
    <cellStyle name="Normal 2 5 2 2 2 5 6" xfId="45025" xr:uid="{00000000-0005-0000-0000-00004AB50000}"/>
    <cellStyle name="Normal 2 5 2 2 2 5 6 2" xfId="45026" xr:uid="{00000000-0005-0000-0000-00004BB50000}"/>
    <cellStyle name="Normal 2 5 2 2 2 5 7" xfId="45027" xr:uid="{00000000-0005-0000-0000-00004CB50000}"/>
    <cellStyle name="Normal 2 5 2 2 2 5 7 2" xfId="45028" xr:uid="{00000000-0005-0000-0000-00004DB50000}"/>
    <cellStyle name="Normal 2 5 2 2 2 5 8" xfId="45029" xr:uid="{00000000-0005-0000-0000-00004EB50000}"/>
    <cellStyle name="Normal 2 5 2 2 2 5 8 2" xfId="45030" xr:uid="{00000000-0005-0000-0000-00004FB50000}"/>
    <cellStyle name="Normal 2 5 2 2 2 5 9" xfId="45031" xr:uid="{00000000-0005-0000-0000-000050B50000}"/>
    <cellStyle name="Normal 2 5 2 2 2 5 9 2" xfId="45032" xr:uid="{00000000-0005-0000-0000-000051B50000}"/>
    <cellStyle name="Normal 2 5 2 2 2 6" xfId="45033" xr:uid="{00000000-0005-0000-0000-000052B50000}"/>
    <cellStyle name="Normal 2 5 2 2 2 6 10" xfId="45034" xr:uid="{00000000-0005-0000-0000-000053B50000}"/>
    <cellStyle name="Normal 2 5 2 2 2 6 10 2" xfId="45035" xr:uid="{00000000-0005-0000-0000-000054B50000}"/>
    <cellStyle name="Normal 2 5 2 2 2 6 11" xfId="45036" xr:uid="{00000000-0005-0000-0000-000055B50000}"/>
    <cellStyle name="Normal 2 5 2 2 2 6 11 2" xfId="45037" xr:uid="{00000000-0005-0000-0000-000056B50000}"/>
    <cellStyle name="Normal 2 5 2 2 2 6 12" xfId="45038" xr:uid="{00000000-0005-0000-0000-000057B50000}"/>
    <cellStyle name="Normal 2 5 2 2 2 6 12 2" xfId="45039" xr:uid="{00000000-0005-0000-0000-000058B50000}"/>
    <cellStyle name="Normal 2 5 2 2 2 6 13" xfId="45040" xr:uid="{00000000-0005-0000-0000-000059B50000}"/>
    <cellStyle name="Normal 2 5 2 2 2 6 13 2" xfId="45041" xr:uid="{00000000-0005-0000-0000-00005AB50000}"/>
    <cellStyle name="Normal 2 5 2 2 2 6 14" xfId="45042" xr:uid="{00000000-0005-0000-0000-00005BB50000}"/>
    <cellStyle name="Normal 2 5 2 2 2 6 14 2" xfId="45043" xr:uid="{00000000-0005-0000-0000-00005CB50000}"/>
    <cellStyle name="Normal 2 5 2 2 2 6 15" xfId="45044" xr:uid="{00000000-0005-0000-0000-00005DB50000}"/>
    <cellStyle name="Normal 2 5 2 2 2 6 15 2" xfId="45045" xr:uid="{00000000-0005-0000-0000-00005EB50000}"/>
    <cellStyle name="Normal 2 5 2 2 2 6 16" xfId="45046" xr:uid="{00000000-0005-0000-0000-00005FB50000}"/>
    <cellStyle name="Normal 2 5 2 2 2 6 16 2" xfId="45047" xr:uid="{00000000-0005-0000-0000-000060B50000}"/>
    <cellStyle name="Normal 2 5 2 2 2 6 17" xfId="45048" xr:uid="{00000000-0005-0000-0000-000061B50000}"/>
    <cellStyle name="Normal 2 5 2 2 2 6 17 2" xfId="45049" xr:uid="{00000000-0005-0000-0000-000062B50000}"/>
    <cellStyle name="Normal 2 5 2 2 2 6 18" xfId="45050" xr:uid="{00000000-0005-0000-0000-000063B50000}"/>
    <cellStyle name="Normal 2 5 2 2 2 6 18 2" xfId="45051" xr:uid="{00000000-0005-0000-0000-000064B50000}"/>
    <cellStyle name="Normal 2 5 2 2 2 6 19" xfId="45052" xr:uid="{00000000-0005-0000-0000-000065B50000}"/>
    <cellStyle name="Normal 2 5 2 2 2 6 19 2" xfId="45053" xr:uid="{00000000-0005-0000-0000-000066B50000}"/>
    <cellStyle name="Normal 2 5 2 2 2 6 2" xfId="45054" xr:uid="{00000000-0005-0000-0000-000067B50000}"/>
    <cellStyle name="Normal 2 5 2 2 2 6 2 2" xfId="45055" xr:uid="{00000000-0005-0000-0000-000068B50000}"/>
    <cellStyle name="Normal 2 5 2 2 2 6 20" xfId="45056" xr:uid="{00000000-0005-0000-0000-000069B50000}"/>
    <cellStyle name="Normal 2 5 2 2 2 6 20 2" xfId="45057" xr:uid="{00000000-0005-0000-0000-00006AB50000}"/>
    <cellStyle name="Normal 2 5 2 2 2 6 21" xfId="45058" xr:uid="{00000000-0005-0000-0000-00006BB50000}"/>
    <cellStyle name="Normal 2 5 2 2 2 6 21 2" xfId="45059" xr:uid="{00000000-0005-0000-0000-00006CB50000}"/>
    <cellStyle name="Normal 2 5 2 2 2 6 22" xfId="45060" xr:uid="{00000000-0005-0000-0000-00006DB50000}"/>
    <cellStyle name="Normal 2 5 2 2 2 6 3" xfId="45061" xr:uid="{00000000-0005-0000-0000-00006EB50000}"/>
    <cellStyle name="Normal 2 5 2 2 2 6 3 2" xfId="45062" xr:uid="{00000000-0005-0000-0000-00006FB50000}"/>
    <cellStyle name="Normal 2 5 2 2 2 6 4" xfId="45063" xr:uid="{00000000-0005-0000-0000-000070B50000}"/>
    <cellStyle name="Normal 2 5 2 2 2 6 4 2" xfId="45064" xr:uid="{00000000-0005-0000-0000-000071B50000}"/>
    <cellStyle name="Normal 2 5 2 2 2 6 5" xfId="45065" xr:uid="{00000000-0005-0000-0000-000072B50000}"/>
    <cellStyle name="Normal 2 5 2 2 2 6 5 2" xfId="45066" xr:uid="{00000000-0005-0000-0000-000073B50000}"/>
    <cellStyle name="Normal 2 5 2 2 2 6 6" xfId="45067" xr:uid="{00000000-0005-0000-0000-000074B50000}"/>
    <cellStyle name="Normal 2 5 2 2 2 6 6 2" xfId="45068" xr:uid="{00000000-0005-0000-0000-000075B50000}"/>
    <cellStyle name="Normal 2 5 2 2 2 6 7" xfId="45069" xr:uid="{00000000-0005-0000-0000-000076B50000}"/>
    <cellStyle name="Normal 2 5 2 2 2 6 7 2" xfId="45070" xr:uid="{00000000-0005-0000-0000-000077B50000}"/>
    <cellStyle name="Normal 2 5 2 2 2 6 8" xfId="45071" xr:uid="{00000000-0005-0000-0000-000078B50000}"/>
    <cellStyle name="Normal 2 5 2 2 2 6 8 2" xfId="45072" xr:uid="{00000000-0005-0000-0000-000079B50000}"/>
    <cellStyle name="Normal 2 5 2 2 2 6 9" xfId="45073" xr:uid="{00000000-0005-0000-0000-00007AB50000}"/>
    <cellStyle name="Normal 2 5 2 2 2 6 9 2" xfId="45074" xr:uid="{00000000-0005-0000-0000-00007BB50000}"/>
    <cellStyle name="Normal 2 5 2 2 2 7" xfId="45075" xr:uid="{00000000-0005-0000-0000-00007CB50000}"/>
    <cellStyle name="Normal 2 5 2 2 2 7 2" xfId="45076" xr:uid="{00000000-0005-0000-0000-00007DB50000}"/>
    <cellStyle name="Normal 2 5 2 2 2 8" xfId="45077" xr:uid="{00000000-0005-0000-0000-00007EB50000}"/>
    <cellStyle name="Normal 2 5 2 2 2 8 2" xfId="45078" xr:uid="{00000000-0005-0000-0000-00007FB50000}"/>
    <cellStyle name="Normal 2 5 2 2 2 9" xfId="45079" xr:uid="{00000000-0005-0000-0000-000080B50000}"/>
    <cellStyle name="Normal 2 5 2 2 2 9 2" xfId="45080" xr:uid="{00000000-0005-0000-0000-000081B50000}"/>
    <cellStyle name="Normal 2 5 2 2 20" xfId="45081" xr:uid="{00000000-0005-0000-0000-000082B50000}"/>
    <cellStyle name="Normal 2 5 2 2 20 2" xfId="45082" xr:uid="{00000000-0005-0000-0000-000083B50000}"/>
    <cellStyle name="Normal 2 5 2 2 21" xfId="45083" xr:uid="{00000000-0005-0000-0000-000084B50000}"/>
    <cellStyle name="Normal 2 5 2 2 21 2" xfId="45084" xr:uid="{00000000-0005-0000-0000-000085B50000}"/>
    <cellStyle name="Normal 2 5 2 2 22" xfId="45085" xr:uid="{00000000-0005-0000-0000-000086B50000}"/>
    <cellStyle name="Normal 2 5 2 2 22 2" xfId="45086" xr:uid="{00000000-0005-0000-0000-000087B50000}"/>
    <cellStyle name="Normal 2 5 2 2 23" xfId="45087" xr:uid="{00000000-0005-0000-0000-000088B50000}"/>
    <cellStyle name="Normal 2 5 2 2 23 2" xfId="45088" xr:uid="{00000000-0005-0000-0000-000089B50000}"/>
    <cellStyle name="Normal 2 5 2 2 24" xfId="45089" xr:uid="{00000000-0005-0000-0000-00008AB50000}"/>
    <cellStyle name="Normal 2 5 2 2 24 2" xfId="45090" xr:uid="{00000000-0005-0000-0000-00008BB50000}"/>
    <cellStyle name="Normal 2 5 2 2 25" xfId="45091" xr:uid="{00000000-0005-0000-0000-00008CB50000}"/>
    <cellStyle name="Normal 2 5 2 2 25 2" xfId="45092" xr:uid="{00000000-0005-0000-0000-00008DB50000}"/>
    <cellStyle name="Normal 2 5 2 2 26" xfId="45093" xr:uid="{00000000-0005-0000-0000-00008EB50000}"/>
    <cellStyle name="Normal 2 5 2 2 26 2" xfId="45094" xr:uid="{00000000-0005-0000-0000-00008FB50000}"/>
    <cellStyle name="Normal 2 5 2 2 27" xfId="45095" xr:uid="{00000000-0005-0000-0000-000090B50000}"/>
    <cellStyle name="Normal 2 5 2 2 27 2" xfId="45096" xr:uid="{00000000-0005-0000-0000-000091B50000}"/>
    <cellStyle name="Normal 2 5 2 2 28" xfId="45097" xr:uid="{00000000-0005-0000-0000-000092B50000}"/>
    <cellStyle name="Normal 2 5 2 2 3" xfId="45098" xr:uid="{00000000-0005-0000-0000-000093B50000}"/>
    <cellStyle name="Normal 2 5 2 2 3 10" xfId="45099" xr:uid="{00000000-0005-0000-0000-000094B50000}"/>
    <cellStyle name="Normal 2 5 2 2 3 10 2" xfId="45100" xr:uid="{00000000-0005-0000-0000-000095B50000}"/>
    <cellStyle name="Normal 2 5 2 2 3 11" xfId="45101" xr:uid="{00000000-0005-0000-0000-000096B50000}"/>
    <cellStyle name="Normal 2 5 2 2 3 11 2" xfId="45102" xr:uid="{00000000-0005-0000-0000-000097B50000}"/>
    <cellStyle name="Normal 2 5 2 2 3 12" xfId="45103" xr:uid="{00000000-0005-0000-0000-000098B50000}"/>
    <cellStyle name="Normal 2 5 2 2 3 12 2" xfId="45104" xr:uid="{00000000-0005-0000-0000-000099B50000}"/>
    <cellStyle name="Normal 2 5 2 2 3 13" xfId="45105" xr:uid="{00000000-0005-0000-0000-00009AB50000}"/>
    <cellStyle name="Normal 2 5 2 2 3 13 2" xfId="45106" xr:uid="{00000000-0005-0000-0000-00009BB50000}"/>
    <cellStyle name="Normal 2 5 2 2 3 14" xfId="45107" xr:uid="{00000000-0005-0000-0000-00009CB50000}"/>
    <cellStyle name="Normal 2 5 2 2 3 14 2" xfId="45108" xr:uid="{00000000-0005-0000-0000-00009DB50000}"/>
    <cellStyle name="Normal 2 5 2 2 3 15" xfId="45109" xr:uid="{00000000-0005-0000-0000-00009EB50000}"/>
    <cellStyle name="Normal 2 5 2 2 3 15 2" xfId="45110" xr:uid="{00000000-0005-0000-0000-00009FB50000}"/>
    <cellStyle name="Normal 2 5 2 2 3 16" xfId="45111" xr:uid="{00000000-0005-0000-0000-0000A0B50000}"/>
    <cellStyle name="Normal 2 5 2 2 3 16 2" xfId="45112" xr:uid="{00000000-0005-0000-0000-0000A1B50000}"/>
    <cellStyle name="Normal 2 5 2 2 3 17" xfId="45113" xr:uid="{00000000-0005-0000-0000-0000A2B50000}"/>
    <cellStyle name="Normal 2 5 2 2 3 17 2" xfId="45114" xr:uid="{00000000-0005-0000-0000-0000A3B50000}"/>
    <cellStyle name="Normal 2 5 2 2 3 18" xfId="45115" xr:uid="{00000000-0005-0000-0000-0000A4B50000}"/>
    <cellStyle name="Normal 2 5 2 2 3 18 2" xfId="45116" xr:uid="{00000000-0005-0000-0000-0000A5B50000}"/>
    <cellStyle name="Normal 2 5 2 2 3 19" xfId="45117" xr:uid="{00000000-0005-0000-0000-0000A6B50000}"/>
    <cellStyle name="Normal 2 5 2 2 3 19 2" xfId="45118" xr:uid="{00000000-0005-0000-0000-0000A7B50000}"/>
    <cellStyle name="Normal 2 5 2 2 3 2" xfId="45119" xr:uid="{00000000-0005-0000-0000-0000A8B50000}"/>
    <cellStyle name="Normal 2 5 2 2 3 2 10" xfId="45120" xr:uid="{00000000-0005-0000-0000-0000A9B50000}"/>
    <cellStyle name="Normal 2 5 2 2 3 2 10 2" xfId="45121" xr:uid="{00000000-0005-0000-0000-0000AAB50000}"/>
    <cellStyle name="Normal 2 5 2 2 3 2 11" xfId="45122" xr:uid="{00000000-0005-0000-0000-0000ABB50000}"/>
    <cellStyle name="Normal 2 5 2 2 3 2 11 2" xfId="45123" xr:uid="{00000000-0005-0000-0000-0000ACB50000}"/>
    <cellStyle name="Normal 2 5 2 2 3 2 12" xfId="45124" xr:uid="{00000000-0005-0000-0000-0000ADB50000}"/>
    <cellStyle name="Normal 2 5 2 2 3 2 12 2" xfId="45125" xr:uid="{00000000-0005-0000-0000-0000AEB50000}"/>
    <cellStyle name="Normal 2 5 2 2 3 2 13" xfId="45126" xr:uid="{00000000-0005-0000-0000-0000AFB50000}"/>
    <cellStyle name="Normal 2 5 2 2 3 2 13 2" xfId="45127" xr:uid="{00000000-0005-0000-0000-0000B0B50000}"/>
    <cellStyle name="Normal 2 5 2 2 3 2 14" xfId="45128" xr:uid="{00000000-0005-0000-0000-0000B1B50000}"/>
    <cellStyle name="Normal 2 5 2 2 3 2 14 2" xfId="45129" xr:uid="{00000000-0005-0000-0000-0000B2B50000}"/>
    <cellStyle name="Normal 2 5 2 2 3 2 15" xfId="45130" xr:uid="{00000000-0005-0000-0000-0000B3B50000}"/>
    <cellStyle name="Normal 2 5 2 2 3 2 15 2" xfId="45131" xr:uid="{00000000-0005-0000-0000-0000B4B50000}"/>
    <cellStyle name="Normal 2 5 2 2 3 2 16" xfId="45132" xr:uid="{00000000-0005-0000-0000-0000B5B50000}"/>
    <cellStyle name="Normal 2 5 2 2 3 2 16 2" xfId="45133" xr:uid="{00000000-0005-0000-0000-0000B6B50000}"/>
    <cellStyle name="Normal 2 5 2 2 3 2 17" xfId="45134" xr:uid="{00000000-0005-0000-0000-0000B7B50000}"/>
    <cellStyle name="Normal 2 5 2 2 3 2 17 2" xfId="45135" xr:uid="{00000000-0005-0000-0000-0000B8B50000}"/>
    <cellStyle name="Normal 2 5 2 2 3 2 18" xfId="45136" xr:uid="{00000000-0005-0000-0000-0000B9B50000}"/>
    <cellStyle name="Normal 2 5 2 2 3 2 18 2" xfId="45137" xr:uid="{00000000-0005-0000-0000-0000BAB50000}"/>
    <cellStyle name="Normal 2 5 2 2 3 2 19" xfId="45138" xr:uid="{00000000-0005-0000-0000-0000BBB50000}"/>
    <cellStyle name="Normal 2 5 2 2 3 2 19 2" xfId="45139" xr:uid="{00000000-0005-0000-0000-0000BCB50000}"/>
    <cellStyle name="Normal 2 5 2 2 3 2 2" xfId="45140" xr:uid="{00000000-0005-0000-0000-0000BDB50000}"/>
    <cellStyle name="Normal 2 5 2 2 3 2 2 2" xfId="45141" xr:uid="{00000000-0005-0000-0000-0000BEB50000}"/>
    <cellStyle name="Normal 2 5 2 2 3 2 20" xfId="45142" xr:uid="{00000000-0005-0000-0000-0000BFB50000}"/>
    <cellStyle name="Normal 2 5 2 2 3 2 20 2" xfId="45143" xr:uid="{00000000-0005-0000-0000-0000C0B50000}"/>
    <cellStyle name="Normal 2 5 2 2 3 2 21" xfId="45144" xr:uid="{00000000-0005-0000-0000-0000C1B50000}"/>
    <cellStyle name="Normal 2 5 2 2 3 2 21 2" xfId="45145" xr:uid="{00000000-0005-0000-0000-0000C2B50000}"/>
    <cellStyle name="Normal 2 5 2 2 3 2 22" xfId="45146" xr:uid="{00000000-0005-0000-0000-0000C3B50000}"/>
    <cellStyle name="Normal 2 5 2 2 3 2 3" xfId="45147" xr:uid="{00000000-0005-0000-0000-0000C4B50000}"/>
    <cellStyle name="Normal 2 5 2 2 3 2 3 2" xfId="45148" xr:uid="{00000000-0005-0000-0000-0000C5B50000}"/>
    <cellStyle name="Normal 2 5 2 2 3 2 4" xfId="45149" xr:uid="{00000000-0005-0000-0000-0000C6B50000}"/>
    <cellStyle name="Normal 2 5 2 2 3 2 4 2" xfId="45150" xr:uid="{00000000-0005-0000-0000-0000C7B50000}"/>
    <cellStyle name="Normal 2 5 2 2 3 2 5" xfId="45151" xr:uid="{00000000-0005-0000-0000-0000C8B50000}"/>
    <cellStyle name="Normal 2 5 2 2 3 2 5 2" xfId="45152" xr:uid="{00000000-0005-0000-0000-0000C9B50000}"/>
    <cellStyle name="Normal 2 5 2 2 3 2 6" xfId="45153" xr:uid="{00000000-0005-0000-0000-0000CAB50000}"/>
    <cellStyle name="Normal 2 5 2 2 3 2 6 2" xfId="45154" xr:uid="{00000000-0005-0000-0000-0000CBB50000}"/>
    <cellStyle name="Normal 2 5 2 2 3 2 7" xfId="45155" xr:uid="{00000000-0005-0000-0000-0000CCB50000}"/>
    <cellStyle name="Normal 2 5 2 2 3 2 7 2" xfId="45156" xr:uid="{00000000-0005-0000-0000-0000CDB50000}"/>
    <cellStyle name="Normal 2 5 2 2 3 2 8" xfId="45157" xr:uid="{00000000-0005-0000-0000-0000CEB50000}"/>
    <cellStyle name="Normal 2 5 2 2 3 2 8 2" xfId="45158" xr:uid="{00000000-0005-0000-0000-0000CFB50000}"/>
    <cellStyle name="Normal 2 5 2 2 3 2 9" xfId="45159" xr:uid="{00000000-0005-0000-0000-0000D0B50000}"/>
    <cellStyle name="Normal 2 5 2 2 3 2 9 2" xfId="45160" xr:uid="{00000000-0005-0000-0000-0000D1B50000}"/>
    <cellStyle name="Normal 2 5 2 2 3 20" xfId="45161" xr:uid="{00000000-0005-0000-0000-0000D2B50000}"/>
    <cellStyle name="Normal 2 5 2 2 3 20 2" xfId="45162" xr:uid="{00000000-0005-0000-0000-0000D3B50000}"/>
    <cellStyle name="Normal 2 5 2 2 3 21" xfId="45163" xr:uid="{00000000-0005-0000-0000-0000D4B50000}"/>
    <cellStyle name="Normal 2 5 2 2 3 21 2" xfId="45164" xr:uid="{00000000-0005-0000-0000-0000D5B50000}"/>
    <cellStyle name="Normal 2 5 2 2 3 22" xfId="45165" xr:uid="{00000000-0005-0000-0000-0000D6B50000}"/>
    <cellStyle name="Normal 2 5 2 2 3 22 2" xfId="45166" xr:uid="{00000000-0005-0000-0000-0000D7B50000}"/>
    <cellStyle name="Normal 2 5 2 2 3 23" xfId="45167" xr:uid="{00000000-0005-0000-0000-0000D8B50000}"/>
    <cellStyle name="Normal 2 5 2 2 3 23 2" xfId="45168" xr:uid="{00000000-0005-0000-0000-0000D9B50000}"/>
    <cellStyle name="Normal 2 5 2 2 3 24" xfId="45169" xr:uid="{00000000-0005-0000-0000-0000DAB50000}"/>
    <cellStyle name="Normal 2 5 2 2 3 3" xfId="45170" xr:uid="{00000000-0005-0000-0000-0000DBB50000}"/>
    <cellStyle name="Normal 2 5 2 2 3 3 10" xfId="45171" xr:uid="{00000000-0005-0000-0000-0000DCB50000}"/>
    <cellStyle name="Normal 2 5 2 2 3 3 10 2" xfId="45172" xr:uid="{00000000-0005-0000-0000-0000DDB50000}"/>
    <cellStyle name="Normal 2 5 2 2 3 3 11" xfId="45173" xr:uid="{00000000-0005-0000-0000-0000DEB50000}"/>
    <cellStyle name="Normal 2 5 2 2 3 3 11 2" xfId="45174" xr:uid="{00000000-0005-0000-0000-0000DFB50000}"/>
    <cellStyle name="Normal 2 5 2 2 3 3 12" xfId="45175" xr:uid="{00000000-0005-0000-0000-0000E0B50000}"/>
    <cellStyle name="Normal 2 5 2 2 3 3 12 2" xfId="45176" xr:uid="{00000000-0005-0000-0000-0000E1B50000}"/>
    <cellStyle name="Normal 2 5 2 2 3 3 13" xfId="45177" xr:uid="{00000000-0005-0000-0000-0000E2B50000}"/>
    <cellStyle name="Normal 2 5 2 2 3 3 13 2" xfId="45178" xr:uid="{00000000-0005-0000-0000-0000E3B50000}"/>
    <cellStyle name="Normal 2 5 2 2 3 3 14" xfId="45179" xr:uid="{00000000-0005-0000-0000-0000E4B50000}"/>
    <cellStyle name="Normal 2 5 2 2 3 3 14 2" xfId="45180" xr:uid="{00000000-0005-0000-0000-0000E5B50000}"/>
    <cellStyle name="Normal 2 5 2 2 3 3 15" xfId="45181" xr:uid="{00000000-0005-0000-0000-0000E6B50000}"/>
    <cellStyle name="Normal 2 5 2 2 3 3 15 2" xfId="45182" xr:uid="{00000000-0005-0000-0000-0000E7B50000}"/>
    <cellStyle name="Normal 2 5 2 2 3 3 16" xfId="45183" xr:uid="{00000000-0005-0000-0000-0000E8B50000}"/>
    <cellStyle name="Normal 2 5 2 2 3 3 16 2" xfId="45184" xr:uid="{00000000-0005-0000-0000-0000E9B50000}"/>
    <cellStyle name="Normal 2 5 2 2 3 3 17" xfId="45185" xr:uid="{00000000-0005-0000-0000-0000EAB50000}"/>
    <cellStyle name="Normal 2 5 2 2 3 3 17 2" xfId="45186" xr:uid="{00000000-0005-0000-0000-0000EBB50000}"/>
    <cellStyle name="Normal 2 5 2 2 3 3 18" xfId="45187" xr:uid="{00000000-0005-0000-0000-0000ECB50000}"/>
    <cellStyle name="Normal 2 5 2 2 3 3 18 2" xfId="45188" xr:uid="{00000000-0005-0000-0000-0000EDB50000}"/>
    <cellStyle name="Normal 2 5 2 2 3 3 19" xfId="45189" xr:uid="{00000000-0005-0000-0000-0000EEB50000}"/>
    <cellStyle name="Normal 2 5 2 2 3 3 19 2" xfId="45190" xr:uid="{00000000-0005-0000-0000-0000EFB50000}"/>
    <cellStyle name="Normal 2 5 2 2 3 3 2" xfId="45191" xr:uid="{00000000-0005-0000-0000-0000F0B50000}"/>
    <cellStyle name="Normal 2 5 2 2 3 3 2 2" xfId="45192" xr:uid="{00000000-0005-0000-0000-0000F1B50000}"/>
    <cellStyle name="Normal 2 5 2 2 3 3 20" xfId="45193" xr:uid="{00000000-0005-0000-0000-0000F2B50000}"/>
    <cellStyle name="Normal 2 5 2 2 3 3 20 2" xfId="45194" xr:uid="{00000000-0005-0000-0000-0000F3B50000}"/>
    <cellStyle name="Normal 2 5 2 2 3 3 21" xfId="45195" xr:uid="{00000000-0005-0000-0000-0000F4B50000}"/>
    <cellStyle name="Normal 2 5 2 2 3 3 21 2" xfId="45196" xr:uid="{00000000-0005-0000-0000-0000F5B50000}"/>
    <cellStyle name="Normal 2 5 2 2 3 3 22" xfId="45197" xr:uid="{00000000-0005-0000-0000-0000F6B50000}"/>
    <cellStyle name="Normal 2 5 2 2 3 3 3" xfId="45198" xr:uid="{00000000-0005-0000-0000-0000F7B50000}"/>
    <cellStyle name="Normal 2 5 2 2 3 3 3 2" xfId="45199" xr:uid="{00000000-0005-0000-0000-0000F8B50000}"/>
    <cellStyle name="Normal 2 5 2 2 3 3 4" xfId="45200" xr:uid="{00000000-0005-0000-0000-0000F9B50000}"/>
    <cellStyle name="Normal 2 5 2 2 3 3 4 2" xfId="45201" xr:uid="{00000000-0005-0000-0000-0000FAB50000}"/>
    <cellStyle name="Normal 2 5 2 2 3 3 5" xfId="45202" xr:uid="{00000000-0005-0000-0000-0000FBB50000}"/>
    <cellStyle name="Normal 2 5 2 2 3 3 5 2" xfId="45203" xr:uid="{00000000-0005-0000-0000-0000FCB50000}"/>
    <cellStyle name="Normal 2 5 2 2 3 3 6" xfId="45204" xr:uid="{00000000-0005-0000-0000-0000FDB50000}"/>
    <cellStyle name="Normal 2 5 2 2 3 3 6 2" xfId="45205" xr:uid="{00000000-0005-0000-0000-0000FEB50000}"/>
    <cellStyle name="Normal 2 5 2 2 3 3 7" xfId="45206" xr:uid="{00000000-0005-0000-0000-0000FFB50000}"/>
    <cellStyle name="Normal 2 5 2 2 3 3 7 2" xfId="45207" xr:uid="{00000000-0005-0000-0000-000000B60000}"/>
    <cellStyle name="Normal 2 5 2 2 3 3 8" xfId="45208" xr:uid="{00000000-0005-0000-0000-000001B60000}"/>
    <cellStyle name="Normal 2 5 2 2 3 3 8 2" xfId="45209" xr:uid="{00000000-0005-0000-0000-000002B60000}"/>
    <cellStyle name="Normal 2 5 2 2 3 3 9" xfId="45210" xr:uid="{00000000-0005-0000-0000-000003B60000}"/>
    <cellStyle name="Normal 2 5 2 2 3 3 9 2" xfId="45211" xr:uid="{00000000-0005-0000-0000-000004B60000}"/>
    <cellStyle name="Normal 2 5 2 2 3 4" xfId="45212" xr:uid="{00000000-0005-0000-0000-000005B60000}"/>
    <cellStyle name="Normal 2 5 2 2 3 4 2" xfId="45213" xr:uid="{00000000-0005-0000-0000-000006B60000}"/>
    <cellStyle name="Normal 2 5 2 2 3 5" xfId="45214" xr:uid="{00000000-0005-0000-0000-000007B60000}"/>
    <cellStyle name="Normal 2 5 2 2 3 5 2" xfId="45215" xr:uid="{00000000-0005-0000-0000-000008B60000}"/>
    <cellStyle name="Normal 2 5 2 2 3 6" xfId="45216" xr:uid="{00000000-0005-0000-0000-000009B60000}"/>
    <cellStyle name="Normal 2 5 2 2 3 6 2" xfId="45217" xr:uid="{00000000-0005-0000-0000-00000AB60000}"/>
    <cellStyle name="Normal 2 5 2 2 3 7" xfId="45218" xr:uid="{00000000-0005-0000-0000-00000BB60000}"/>
    <cellStyle name="Normal 2 5 2 2 3 7 2" xfId="45219" xr:uid="{00000000-0005-0000-0000-00000CB60000}"/>
    <cellStyle name="Normal 2 5 2 2 3 8" xfId="45220" xr:uid="{00000000-0005-0000-0000-00000DB60000}"/>
    <cellStyle name="Normal 2 5 2 2 3 8 2" xfId="45221" xr:uid="{00000000-0005-0000-0000-00000EB60000}"/>
    <cellStyle name="Normal 2 5 2 2 3 9" xfId="45222" xr:uid="{00000000-0005-0000-0000-00000FB60000}"/>
    <cellStyle name="Normal 2 5 2 2 3 9 2" xfId="45223" xr:uid="{00000000-0005-0000-0000-000010B60000}"/>
    <cellStyle name="Normal 2 5 2 2 4" xfId="45224" xr:uid="{00000000-0005-0000-0000-000011B60000}"/>
    <cellStyle name="Normal 2 5 2 2 4 10" xfId="45225" xr:uid="{00000000-0005-0000-0000-000012B60000}"/>
    <cellStyle name="Normal 2 5 2 2 4 10 2" xfId="45226" xr:uid="{00000000-0005-0000-0000-000013B60000}"/>
    <cellStyle name="Normal 2 5 2 2 4 11" xfId="45227" xr:uid="{00000000-0005-0000-0000-000014B60000}"/>
    <cellStyle name="Normal 2 5 2 2 4 11 2" xfId="45228" xr:uid="{00000000-0005-0000-0000-000015B60000}"/>
    <cellStyle name="Normal 2 5 2 2 4 12" xfId="45229" xr:uid="{00000000-0005-0000-0000-000016B60000}"/>
    <cellStyle name="Normal 2 5 2 2 4 12 2" xfId="45230" xr:uid="{00000000-0005-0000-0000-000017B60000}"/>
    <cellStyle name="Normal 2 5 2 2 4 13" xfId="45231" xr:uid="{00000000-0005-0000-0000-000018B60000}"/>
    <cellStyle name="Normal 2 5 2 2 4 13 2" xfId="45232" xr:uid="{00000000-0005-0000-0000-000019B60000}"/>
    <cellStyle name="Normal 2 5 2 2 4 14" xfId="45233" xr:uid="{00000000-0005-0000-0000-00001AB60000}"/>
    <cellStyle name="Normal 2 5 2 2 4 14 2" xfId="45234" xr:uid="{00000000-0005-0000-0000-00001BB60000}"/>
    <cellStyle name="Normal 2 5 2 2 4 15" xfId="45235" xr:uid="{00000000-0005-0000-0000-00001CB60000}"/>
    <cellStyle name="Normal 2 5 2 2 4 15 2" xfId="45236" xr:uid="{00000000-0005-0000-0000-00001DB60000}"/>
    <cellStyle name="Normal 2 5 2 2 4 16" xfId="45237" xr:uid="{00000000-0005-0000-0000-00001EB60000}"/>
    <cellStyle name="Normal 2 5 2 2 4 16 2" xfId="45238" xr:uid="{00000000-0005-0000-0000-00001FB60000}"/>
    <cellStyle name="Normal 2 5 2 2 4 17" xfId="45239" xr:uid="{00000000-0005-0000-0000-000020B60000}"/>
    <cellStyle name="Normal 2 5 2 2 4 17 2" xfId="45240" xr:uid="{00000000-0005-0000-0000-000021B60000}"/>
    <cellStyle name="Normal 2 5 2 2 4 18" xfId="45241" xr:uid="{00000000-0005-0000-0000-000022B60000}"/>
    <cellStyle name="Normal 2 5 2 2 4 18 2" xfId="45242" xr:uid="{00000000-0005-0000-0000-000023B60000}"/>
    <cellStyle name="Normal 2 5 2 2 4 19" xfId="45243" xr:uid="{00000000-0005-0000-0000-000024B60000}"/>
    <cellStyle name="Normal 2 5 2 2 4 19 2" xfId="45244" xr:uid="{00000000-0005-0000-0000-000025B60000}"/>
    <cellStyle name="Normal 2 5 2 2 4 2" xfId="45245" xr:uid="{00000000-0005-0000-0000-000026B60000}"/>
    <cellStyle name="Normal 2 5 2 2 4 2 10" xfId="45246" xr:uid="{00000000-0005-0000-0000-000027B60000}"/>
    <cellStyle name="Normal 2 5 2 2 4 2 10 2" xfId="45247" xr:uid="{00000000-0005-0000-0000-000028B60000}"/>
    <cellStyle name="Normal 2 5 2 2 4 2 11" xfId="45248" xr:uid="{00000000-0005-0000-0000-000029B60000}"/>
    <cellStyle name="Normal 2 5 2 2 4 2 11 2" xfId="45249" xr:uid="{00000000-0005-0000-0000-00002AB60000}"/>
    <cellStyle name="Normal 2 5 2 2 4 2 12" xfId="45250" xr:uid="{00000000-0005-0000-0000-00002BB60000}"/>
    <cellStyle name="Normal 2 5 2 2 4 2 12 2" xfId="45251" xr:uid="{00000000-0005-0000-0000-00002CB60000}"/>
    <cellStyle name="Normal 2 5 2 2 4 2 13" xfId="45252" xr:uid="{00000000-0005-0000-0000-00002DB60000}"/>
    <cellStyle name="Normal 2 5 2 2 4 2 13 2" xfId="45253" xr:uid="{00000000-0005-0000-0000-00002EB60000}"/>
    <cellStyle name="Normal 2 5 2 2 4 2 14" xfId="45254" xr:uid="{00000000-0005-0000-0000-00002FB60000}"/>
    <cellStyle name="Normal 2 5 2 2 4 2 14 2" xfId="45255" xr:uid="{00000000-0005-0000-0000-000030B60000}"/>
    <cellStyle name="Normal 2 5 2 2 4 2 15" xfId="45256" xr:uid="{00000000-0005-0000-0000-000031B60000}"/>
    <cellStyle name="Normal 2 5 2 2 4 2 15 2" xfId="45257" xr:uid="{00000000-0005-0000-0000-000032B60000}"/>
    <cellStyle name="Normal 2 5 2 2 4 2 16" xfId="45258" xr:uid="{00000000-0005-0000-0000-000033B60000}"/>
    <cellStyle name="Normal 2 5 2 2 4 2 16 2" xfId="45259" xr:uid="{00000000-0005-0000-0000-000034B60000}"/>
    <cellStyle name="Normal 2 5 2 2 4 2 17" xfId="45260" xr:uid="{00000000-0005-0000-0000-000035B60000}"/>
    <cellStyle name="Normal 2 5 2 2 4 2 17 2" xfId="45261" xr:uid="{00000000-0005-0000-0000-000036B60000}"/>
    <cellStyle name="Normal 2 5 2 2 4 2 18" xfId="45262" xr:uid="{00000000-0005-0000-0000-000037B60000}"/>
    <cellStyle name="Normal 2 5 2 2 4 2 18 2" xfId="45263" xr:uid="{00000000-0005-0000-0000-000038B60000}"/>
    <cellStyle name="Normal 2 5 2 2 4 2 19" xfId="45264" xr:uid="{00000000-0005-0000-0000-000039B60000}"/>
    <cellStyle name="Normal 2 5 2 2 4 2 19 2" xfId="45265" xr:uid="{00000000-0005-0000-0000-00003AB60000}"/>
    <cellStyle name="Normal 2 5 2 2 4 2 2" xfId="45266" xr:uid="{00000000-0005-0000-0000-00003BB60000}"/>
    <cellStyle name="Normal 2 5 2 2 4 2 2 2" xfId="45267" xr:uid="{00000000-0005-0000-0000-00003CB60000}"/>
    <cellStyle name="Normal 2 5 2 2 4 2 20" xfId="45268" xr:uid="{00000000-0005-0000-0000-00003DB60000}"/>
    <cellStyle name="Normal 2 5 2 2 4 2 20 2" xfId="45269" xr:uid="{00000000-0005-0000-0000-00003EB60000}"/>
    <cellStyle name="Normal 2 5 2 2 4 2 21" xfId="45270" xr:uid="{00000000-0005-0000-0000-00003FB60000}"/>
    <cellStyle name="Normal 2 5 2 2 4 2 21 2" xfId="45271" xr:uid="{00000000-0005-0000-0000-000040B60000}"/>
    <cellStyle name="Normal 2 5 2 2 4 2 22" xfId="45272" xr:uid="{00000000-0005-0000-0000-000041B60000}"/>
    <cellStyle name="Normal 2 5 2 2 4 2 3" xfId="45273" xr:uid="{00000000-0005-0000-0000-000042B60000}"/>
    <cellStyle name="Normal 2 5 2 2 4 2 3 2" xfId="45274" xr:uid="{00000000-0005-0000-0000-000043B60000}"/>
    <cellStyle name="Normal 2 5 2 2 4 2 4" xfId="45275" xr:uid="{00000000-0005-0000-0000-000044B60000}"/>
    <cellStyle name="Normal 2 5 2 2 4 2 4 2" xfId="45276" xr:uid="{00000000-0005-0000-0000-000045B60000}"/>
    <cellStyle name="Normal 2 5 2 2 4 2 5" xfId="45277" xr:uid="{00000000-0005-0000-0000-000046B60000}"/>
    <cellStyle name="Normal 2 5 2 2 4 2 5 2" xfId="45278" xr:uid="{00000000-0005-0000-0000-000047B60000}"/>
    <cellStyle name="Normal 2 5 2 2 4 2 6" xfId="45279" xr:uid="{00000000-0005-0000-0000-000048B60000}"/>
    <cellStyle name="Normal 2 5 2 2 4 2 6 2" xfId="45280" xr:uid="{00000000-0005-0000-0000-000049B60000}"/>
    <cellStyle name="Normal 2 5 2 2 4 2 7" xfId="45281" xr:uid="{00000000-0005-0000-0000-00004AB60000}"/>
    <cellStyle name="Normal 2 5 2 2 4 2 7 2" xfId="45282" xr:uid="{00000000-0005-0000-0000-00004BB60000}"/>
    <cellStyle name="Normal 2 5 2 2 4 2 8" xfId="45283" xr:uid="{00000000-0005-0000-0000-00004CB60000}"/>
    <cellStyle name="Normal 2 5 2 2 4 2 8 2" xfId="45284" xr:uid="{00000000-0005-0000-0000-00004DB60000}"/>
    <cellStyle name="Normal 2 5 2 2 4 2 9" xfId="45285" xr:uid="{00000000-0005-0000-0000-00004EB60000}"/>
    <cellStyle name="Normal 2 5 2 2 4 2 9 2" xfId="45286" xr:uid="{00000000-0005-0000-0000-00004FB60000}"/>
    <cellStyle name="Normal 2 5 2 2 4 20" xfId="45287" xr:uid="{00000000-0005-0000-0000-000050B60000}"/>
    <cellStyle name="Normal 2 5 2 2 4 20 2" xfId="45288" xr:uid="{00000000-0005-0000-0000-000051B60000}"/>
    <cellStyle name="Normal 2 5 2 2 4 21" xfId="45289" xr:uid="{00000000-0005-0000-0000-000052B60000}"/>
    <cellStyle name="Normal 2 5 2 2 4 21 2" xfId="45290" xr:uid="{00000000-0005-0000-0000-000053B60000}"/>
    <cellStyle name="Normal 2 5 2 2 4 22" xfId="45291" xr:uid="{00000000-0005-0000-0000-000054B60000}"/>
    <cellStyle name="Normal 2 5 2 2 4 22 2" xfId="45292" xr:uid="{00000000-0005-0000-0000-000055B60000}"/>
    <cellStyle name="Normal 2 5 2 2 4 23" xfId="45293" xr:uid="{00000000-0005-0000-0000-000056B60000}"/>
    <cellStyle name="Normal 2 5 2 2 4 23 2" xfId="45294" xr:uid="{00000000-0005-0000-0000-000057B60000}"/>
    <cellStyle name="Normal 2 5 2 2 4 24" xfId="45295" xr:uid="{00000000-0005-0000-0000-000058B60000}"/>
    <cellStyle name="Normal 2 5 2 2 4 3" xfId="45296" xr:uid="{00000000-0005-0000-0000-000059B60000}"/>
    <cellStyle name="Normal 2 5 2 2 4 3 10" xfId="45297" xr:uid="{00000000-0005-0000-0000-00005AB60000}"/>
    <cellStyle name="Normal 2 5 2 2 4 3 10 2" xfId="45298" xr:uid="{00000000-0005-0000-0000-00005BB60000}"/>
    <cellStyle name="Normal 2 5 2 2 4 3 11" xfId="45299" xr:uid="{00000000-0005-0000-0000-00005CB60000}"/>
    <cellStyle name="Normal 2 5 2 2 4 3 11 2" xfId="45300" xr:uid="{00000000-0005-0000-0000-00005DB60000}"/>
    <cellStyle name="Normal 2 5 2 2 4 3 12" xfId="45301" xr:uid="{00000000-0005-0000-0000-00005EB60000}"/>
    <cellStyle name="Normal 2 5 2 2 4 3 12 2" xfId="45302" xr:uid="{00000000-0005-0000-0000-00005FB60000}"/>
    <cellStyle name="Normal 2 5 2 2 4 3 13" xfId="45303" xr:uid="{00000000-0005-0000-0000-000060B60000}"/>
    <cellStyle name="Normal 2 5 2 2 4 3 13 2" xfId="45304" xr:uid="{00000000-0005-0000-0000-000061B60000}"/>
    <cellStyle name="Normal 2 5 2 2 4 3 14" xfId="45305" xr:uid="{00000000-0005-0000-0000-000062B60000}"/>
    <cellStyle name="Normal 2 5 2 2 4 3 14 2" xfId="45306" xr:uid="{00000000-0005-0000-0000-000063B60000}"/>
    <cellStyle name="Normal 2 5 2 2 4 3 15" xfId="45307" xr:uid="{00000000-0005-0000-0000-000064B60000}"/>
    <cellStyle name="Normal 2 5 2 2 4 3 15 2" xfId="45308" xr:uid="{00000000-0005-0000-0000-000065B60000}"/>
    <cellStyle name="Normal 2 5 2 2 4 3 16" xfId="45309" xr:uid="{00000000-0005-0000-0000-000066B60000}"/>
    <cellStyle name="Normal 2 5 2 2 4 3 16 2" xfId="45310" xr:uid="{00000000-0005-0000-0000-000067B60000}"/>
    <cellStyle name="Normal 2 5 2 2 4 3 17" xfId="45311" xr:uid="{00000000-0005-0000-0000-000068B60000}"/>
    <cellStyle name="Normal 2 5 2 2 4 3 17 2" xfId="45312" xr:uid="{00000000-0005-0000-0000-000069B60000}"/>
    <cellStyle name="Normal 2 5 2 2 4 3 18" xfId="45313" xr:uid="{00000000-0005-0000-0000-00006AB60000}"/>
    <cellStyle name="Normal 2 5 2 2 4 3 18 2" xfId="45314" xr:uid="{00000000-0005-0000-0000-00006BB60000}"/>
    <cellStyle name="Normal 2 5 2 2 4 3 19" xfId="45315" xr:uid="{00000000-0005-0000-0000-00006CB60000}"/>
    <cellStyle name="Normal 2 5 2 2 4 3 19 2" xfId="45316" xr:uid="{00000000-0005-0000-0000-00006DB60000}"/>
    <cellStyle name="Normal 2 5 2 2 4 3 2" xfId="45317" xr:uid="{00000000-0005-0000-0000-00006EB60000}"/>
    <cellStyle name="Normal 2 5 2 2 4 3 2 2" xfId="45318" xr:uid="{00000000-0005-0000-0000-00006FB60000}"/>
    <cellStyle name="Normal 2 5 2 2 4 3 20" xfId="45319" xr:uid="{00000000-0005-0000-0000-000070B60000}"/>
    <cellStyle name="Normal 2 5 2 2 4 3 20 2" xfId="45320" xr:uid="{00000000-0005-0000-0000-000071B60000}"/>
    <cellStyle name="Normal 2 5 2 2 4 3 21" xfId="45321" xr:uid="{00000000-0005-0000-0000-000072B60000}"/>
    <cellStyle name="Normal 2 5 2 2 4 3 21 2" xfId="45322" xr:uid="{00000000-0005-0000-0000-000073B60000}"/>
    <cellStyle name="Normal 2 5 2 2 4 3 22" xfId="45323" xr:uid="{00000000-0005-0000-0000-000074B60000}"/>
    <cellStyle name="Normal 2 5 2 2 4 3 3" xfId="45324" xr:uid="{00000000-0005-0000-0000-000075B60000}"/>
    <cellStyle name="Normal 2 5 2 2 4 3 3 2" xfId="45325" xr:uid="{00000000-0005-0000-0000-000076B60000}"/>
    <cellStyle name="Normal 2 5 2 2 4 3 4" xfId="45326" xr:uid="{00000000-0005-0000-0000-000077B60000}"/>
    <cellStyle name="Normal 2 5 2 2 4 3 4 2" xfId="45327" xr:uid="{00000000-0005-0000-0000-000078B60000}"/>
    <cellStyle name="Normal 2 5 2 2 4 3 5" xfId="45328" xr:uid="{00000000-0005-0000-0000-000079B60000}"/>
    <cellStyle name="Normal 2 5 2 2 4 3 5 2" xfId="45329" xr:uid="{00000000-0005-0000-0000-00007AB60000}"/>
    <cellStyle name="Normal 2 5 2 2 4 3 6" xfId="45330" xr:uid="{00000000-0005-0000-0000-00007BB60000}"/>
    <cellStyle name="Normal 2 5 2 2 4 3 6 2" xfId="45331" xr:uid="{00000000-0005-0000-0000-00007CB60000}"/>
    <cellStyle name="Normal 2 5 2 2 4 3 7" xfId="45332" xr:uid="{00000000-0005-0000-0000-00007DB60000}"/>
    <cellStyle name="Normal 2 5 2 2 4 3 7 2" xfId="45333" xr:uid="{00000000-0005-0000-0000-00007EB60000}"/>
    <cellStyle name="Normal 2 5 2 2 4 3 8" xfId="45334" xr:uid="{00000000-0005-0000-0000-00007FB60000}"/>
    <cellStyle name="Normal 2 5 2 2 4 3 8 2" xfId="45335" xr:uid="{00000000-0005-0000-0000-000080B60000}"/>
    <cellStyle name="Normal 2 5 2 2 4 3 9" xfId="45336" xr:uid="{00000000-0005-0000-0000-000081B60000}"/>
    <cellStyle name="Normal 2 5 2 2 4 3 9 2" xfId="45337" xr:uid="{00000000-0005-0000-0000-000082B60000}"/>
    <cellStyle name="Normal 2 5 2 2 4 4" xfId="45338" xr:uid="{00000000-0005-0000-0000-000083B60000}"/>
    <cellStyle name="Normal 2 5 2 2 4 4 2" xfId="45339" xr:uid="{00000000-0005-0000-0000-000084B60000}"/>
    <cellStyle name="Normal 2 5 2 2 4 5" xfId="45340" xr:uid="{00000000-0005-0000-0000-000085B60000}"/>
    <cellStyle name="Normal 2 5 2 2 4 5 2" xfId="45341" xr:uid="{00000000-0005-0000-0000-000086B60000}"/>
    <cellStyle name="Normal 2 5 2 2 4 6" xfId="45342" xr:uid="{00000000-0005-0000-0000-000087B60000}"/>
    <cellStyle name="Normal 2 5 2 2 4 6 2" xfId="45343" xr:uid="{00000000-0005-0000-0000-000088B60000}"/>
    <cellStyle name="Normal 2 5 2 2 4 7" xfId="45344" xr:uid="{00000000-0005-0000-0000-000089B60000}"/>
    <cellStyle name="Normal 2 5 2 2 4 7 2" xfId="45345" xr:uid="{00000000-0005-0000-0000-00008AB60000}"/>
    <cellStyle name="Normal 2 5 2 2 4 8" xfId="45346" xr:uid="{00000000-0005-0000-0000-00008BB60000}"/>
    <cellStyle name="Normal 2 5 2 2 4 8 2" xfId="45347" xr:uid="{00000000-0005-0000-0000-00008CB60000}"/>
    <cellStyle name="Normal 2 5 2 2 4 9" xfId="45348" xr:uid="{00000000-0005-0000-0000-00008DB60000}"/>
    <cellStyle name="Normal 2 5 2 2 4 9 2" xfId="45349" xr:uid="{00000000-0005-0000-0000-00008EB60000}"/>
    <cellStyle name="Normal 2 5 2 2 5" xfId="45350" xr:uid="{00000000-0005-0000-0000-00008FB60000}"/>
    <cellStyle name="Normal 2 5 2 2 5 10" xfId="45351" xr:uid="{00000000-0005-0000-0000-000090B60000}"/>
    <cellStyle name="Normal 2 5 2 2 5 10 2" xfId="45352" xr:uid="{00000000-0005-0000-0000-000091B60000}"/>
    <cellStyle name="Normal 2 5 2 2 5 11" xfId="45353" xr:uid="{00000000-0005-0000-0000-000092B60000}"/>
    <cellStyle name="Normal 2 5 2 2 5 11 2" xfId="45354" xr:uid="{00000000-0005-0000-0000-000093B60000}"/>
    <cellStyle name="Normal 2 5 2 2 5 12" xfId="45355" xr:uid="{00000000-0005-0000-0000-000094B60000}"/>
    <cellStyle name="Normal 2 5 2 2 5 12 2" xfId="45356" xr:uid="{00000000-0005-0000-0000-000095B60000}"/>
    <cellStyle name="Normal 2 5 2 2 5 13" xfId="45357" xr:uid="{00000000-0005-0000-0000-000096B60000}"/>
    <cellStyle name="Normal 2 5 2 2 5 13 2" xfId="45358" xr:uid="{00000000-0005-0000-0000-000097B60000}"/>
    <cellStyle name="Normal 2 5 2 2 5 14" xfId="45359" xr:uid="{00000000-0005-0000-0000-000098B60000}"/>
    <cellStyle name="Normal 2 5 2 2 5 14 2" xfId="45360" xr:uid="{00000000-0005-0000-0000-000099B60000}"/>
    <cellStyle name="Normal 2 5 2 2 5 15" xfId="45361" xr:uid="{00000000-0005-0000-0000-00009AB60000}"/>
    <cellStyle name="Normal 2 5 2 2 5 15 2" xfId="45362" xr:uid="{00000000-0005-0000-0000-00009BB60000}"/>
    <cellStyle name="Normal 2 5 2 2 5 16" xfId="45363" xr:uid="{00000000-0005-0000-0000-00009CB60000}"/>
    <cellStyle name="Normal 2 5 2 2 5 16 2" xfId="45364" xr:uid="{00000000-0005-0000-0000-00009DB60000}"/>
    <cellStyle name="Normal 2 5 2 2 5 17" xfId="45365" xr:uid="{00000000-0005-0000-0000-00009EB60000}"/>
    <cellStyle name="Normal 2 5 2 2 5 17 2" xfId="45366" xr:uid="{00000000-0005-0000-0000-00009FB60000}"/>
    <cellStyle name="Normal 2 5 2 2 5 18" xfId="45367" xr:uid="{00000000-0005-0000-0000-0000A0B60000}"/>
    <cellStyle name="Normal 2 5 2 2 5 18 2" xfId="45368" xr:uid="{00000000-0005-0000-0000-0000A1B60000}"/>
    <cellStyle name="Normal 2 5 2 2 5 19" xfId="45369" xr:uid="{00000000-0005-0000-0000-0000A2B60000}"/>
    <cellStyle name="Normal 2 5 2 2 5 19 2" xfId="45370" xr:uid="{00000000-0005-0000-0000-0000A3B60000}"/>
    <cellStyle name="Normal 2 5 2 2 5 2" xfId="45371" xr:uid="{00000000-0005-0000-0000-0000A4B60000}"/>
    <cellStyle name="Normal 2 5 2 2 5 2 10" xfId="45372" xr:uid="{00000000-0005-0000-0000-0000A5B60000}"/>
    <cellStyle name="Normal 2 5 2 2 5 2 10 2" xfId="45373" xr:uid="{00000000-0005-0000-0000-0000A6B60000}"/>
    <cellStyle name="Normal 2 5 2 2 5 2 11" xfId="45374" xr:uid="{00000000-0005-0000-0000-0000A7B60000}"/>
    <cellStyle name="Normal 2 5 2 2 5 2 11 2" xfId="45375" xr:uid="{00000000-0005-0000-0000-0000A8B60000}"/>
    <cellStyle name="Normal 2 5 2 2 5 2 12" xfId="45376" xr:uid="{00000000-0005-0000-0000-0000A9B60000}"/>
    <cellStyle name="Normal 2 5 2 2 5 2 12 2" xfId="45377" xr:uid="{00000000-0005-0000-0000-0000AAB60000}"/>
    <cellStyle name="Normal 2 5 2 2 5 2 13" xfId="45378" xr:uid="{00000000-0005-0000-0000-0000ABB60000}"/>
    <cellStyle name="Normal 2 5 2 2 5 2 13 2" xfId="45379" xr:uid="{00000000-0005-0000-0000-0000ACB60000}"/>
    <cellStyle name="Normal 2 5 2 2 5 2 14" xfId="45380" xr:uid="{00000000-0005-0000-0000-0000ADB60000}"/>
    <cellStyle name="Normal 2 5 2 2 5 2 14 2" xfId="45381" xr:uid="{00000000-0005-0000-0000-0000AEB60000}"/>
    <cellStyle name="Normal 2 5 2 2 5 2 15" xfId="45382" xr:uid="{00000000-0005-0000-0000-0000AFB60000}"/>
    <cellStyle name="Normal 2 5 2 2 5 2 15 2" xfId="45383" xr:uid="{00000000-0005-0000-0000-0000B0B60000}"/>
    <cellStyle name="Normal 2 5 2 2 5 2 16" xfId="45384" xr:uid="{00000000-0005-0000-0000-0000B1B60000}"/>
    <cellStyle name="Normal 2 5 2 2 5 2 16 2" xfId="45385" xr:uid="{00000000-0005-0000-0000-0000B2B60000}"/>
    <cellStyle name="Normal 2 5 2 2 5 2 17" xfId="45386" xr:uid="{00000000-0005-0000-0000-0000B3B60000}"/>
    <cellStyle name="Normal 2 5 2 2 5 2 17 2" xfId="45387" xr:uid="{00000000-0005-0000-0000-0000B4B60000}"/>
    <cellStyle name="Normal 2 5 2 2 5 2 18" xfId="45388" xr:uid="{00000000-0005-0000-0000-0000B5B60000}"/>
    <cellStyle name="Normal 2 5 2 2 5 2 18 2" xfId="45389" xr:uid="{00000000-0005-0000-0000-0000B6B60000}"/>
    <cellStyle name="Normal 2 5 2 2 5 2 19" xfId="45390" xr:uid="{00000000-0005-0000-0000-0000B7B60000}"/>
    <cellStyle name="Normal 2 5 2 2 5 2 19 2" xfId="45391" xr:uid="{00000000-0005-0000-0000-0000B8B60000}"/>
    <cellStyle name="Normal 2 5 2 2 5 2 2" xfId="45392" xr:uid="{00000000-0005-0000-0000-0000B9B60000}"/>
    <cellStyle name="Normal 2 5 2 2 5 2 2 2" xfId="45393" xr:uid="{00000000-0005-0000-0000-0000BAB60000}"/>
    <cellStyle name="Normal 2 5 2 2 5 2 20" xfId="45394" xr:uid="{00000000-0005-0000-0000-0000BBB60000}"/>
    <cellStyle name="Normal 2 5 2 2 5 2 20 2" xfId="45395" xr:uid="{00000000-0005-0000-0000-0000BCB60000}"/>
    <cellStyle name="Normal 2 5 2 2 5 2 21" xfId="45396" xr:uid="{00000000-0005-0000-0000-0000BDB60000}"/>
    <cellStyle name="Normal 2 5 2 2 5 2 21 2" xfId="45397" xr:uid="{00000000-0005-0000-0000-0000BEB60000}"/>
    <cellStyle name="Normal 2 5 2 2 5 2 22" xfId="45398" xr:uid="{00000000-0005-0000-0000-0000BFB60000}"/>
    <cellStyle name="Normal 2 5 2 2 5 2 3" xfId="45399" xr:uid="{00000000-0005-0000-0000-0000C0B60000}"/>
    <cellStyle name="Normal 2 5 2 2 5 2 3 2" xfId="45400" xr:uid="{00000000-0005-0000-0000-0000C1B60000}"/>
    <cellStyle name="Normal 2 5 2 2 5 2 4" xfId="45401" xr:uid="{00000000-0005-0000-0000-0000C2B60000}"/>
    <cellStyle name="Normal 2 5 2 2 5 2 4 2" xfId="45402" xr:uid="{00000000-0005-0000-0000-0000C3B60000}"/>
    <cellStyle name="Normal 2 5 2 2 5 2 5" xfId="45403" xr:uid="{00000000-0005-0000-0000-0000C4B60000}"/>
    <cellStyle name="Normal 2 5 2 2 5 2 5 2" xfId="45404" xr:uid="{00000000-0005-0000-0000-0000C5B60000}"/>
    <cellStyle name="Normal 2 5 2 2 5 2 6" xfId="45405" xr:uid="{00000000-0005-0000-0000-0000C6B60000}"/>
    <cellStyle name="Normal 2 5 2 2 5 2 6 2" xfId="45406" xr:uid="{00000000-0005-0000-0000-0000C7B60000}"/>
    <cellStyle name="Normal 2 5 2 2 5 2 7" xfId="45407" xr:uid="{00000000-0005-0000-0000-0000C8B60000}"/>
    <cellStyle name="Normal 2 5 2 2 5 2 7 2" xfId="45408" xr:uid="{00000000-0005-0000-0000-0000C9B60000}"/>
    <cellStyle name="Normal 2 5 2 2 5 2 8" xfId="45409" xr:uid="{00000000-0005-0000-0000-0000CAB60000}"/>
    <cellStyle name="Normal 2 5 2 2 5 2 8 2" xfId="45410" xr:uid="{00000000-0005-0000-0000-0000CBB60000}"/>
    <cellStyle name="Normal 2 5 2 2 5 2 9" xfId="45411" xr:uid="{00000000-0005-0000-0000-0000CCB60000}"/>
    <cellStyle name="Normal 2 5 2 2 5 2 9 2" xfId="45412" xr:uid="{00000000-0005-0000-0000-0000CDB60000}"/>
    <cellStyle name="Normal 2 5 2 2 5 20" xfId="45413" xr:uid="{00000000-0005-0000-0000-0000CEB60000}"/>
    <cellStyle name="Normal 2 5 2 2 5 20 2" xfId="45414" xr:uid="{00000000-0005-0000-0000-0000CFB60000}"/>
    <cellStyle name="Normal 2 5 2 2 5 21" xfId="45415" xr:uid="{00000000-0005-0000-0000-0000D0B60000}"/>
    <cellStyle name="Normal 2 5 2 2 5 21 2" xfId="45416" xr:uid="{00000000-0005-0000-0000-0000D1B60000}"/>
    <cellStyle name="Normal 2 5 2 2 5 22" xfId="45417" xr:uid="{00000000-0005-0000-0000-0000D2B60000}"/>
    <cellStyle name="Normal 2 5 2 2 5 22 2" xfId="45418" xr:uid="{00000000-0005-0000-0000-0000D3B60000}"/>
    <cellStyle name="Normal 2 5 2 2 5 23" xfId="45419" xr:uid="{00000000-0005-0000-0000-0000D4B60000}"/>
    <cellStyle name="Normal 2 5 2 2 5 23 2" xfId="45420" xr:uid="{00000000-0005-0000-0000-0000D5B60000}"/>
    <cellStyle name="Normal 2 5 2 2 5 24" xfId="45421" xr:uid="{00000000-0005-0000-0000-0000D6B60000}"/>
    <cellStyle name="Normal 2 5 2 2 5 3" xfId="45422" xr:uid="{00000000-0005-0000-0000-0000D7B60000}"/>
    <cellStyle name="Normal 2 5 2 2 5 3 10" xfId="45423" xr:uid="{00000000-0005-0000-0000-0000D8B60000}"/>
    <cellStyle name="Normal 2 5 2 2 5 3 10 2" xfId="45424" xr:uid="{00000000-0005-0000-0000-0000D9B60000}"/>
    <cellStyle name="Normal 2 5 2 2 5 3 11" xfId="45425" xr:uid="{00000000-0005-0000-0000-0000DAB60000}"/>
    <cellStyle name="Normal 2 5 2 2 5 3 11 2" xfId="45426" xr:uid="{00000000-0005-0000-0000-0000DBB60000}"/>
    <cellStyle name="Normal 2 5 2 2 5 3 12" xfId="45427" xr:uid="{00000000-0005-0000-0000-0000DCB60000}"/>
    <cellStyle name="Normal 2 5 2 2 5 3 12 2" xfId="45428" xr:uid="{00000000-0005-0000-0000-0000DDB60000}"/>
    <cellStyle name="Normal 2 5 2 2 5 3 13" xfId="45429" xr:uid="{00000000-0005-0000-0000-0000DEB60000}"/>
    <cellStyle name="Normal 2 5 2 2 5 3 13 2" xfId="45430" xr:uid="{00000000-0005-0000-0000-0000DFB60000}"/>
    <cellStyle name="Normal 2 5 2 2 5 3 14" xfId="45431" xr:uid="{00000000-0005-0000-0000-0000E0B60000}"/>
    <cellStyle name="Normal 2 5 2 2 5 3 14 2" xfId="45432" xr:uid="{00000000-0005-0000-0000-0000E1B60000}"/>
    <cellStyle name="Normal 2 5 2 2 5 3 15" xfId="45433" xr:uid="{00000000-0005-0000-0000-0000E2B60000}"/>
    <cellStyle name="Normal 2 5 2 2 5 3 15 2" xfId="45434" xr:uid="{00000000-0005-0000-0000-0000E3B60000}"/>
    <cellStyle name="Normal 2 5 2 2 5 3 16" xfId="45435" xr:uid="{00000000-0005-0000-0000-0000E4B60000}"/>
    <cellStyle name="Normal 2 5 2 2 5 3 16 2" xfId="45436" xr:uid="{00000000-0005-0000-0000-0000E5B60000}"/>
    <cellStyle name="Normal 2 5 2 2 5 3 17" xfId="45437" xr:uid="{00000000-0005-0000-0000-0000E6B60000}"/>
    <cellStyle name="Normal 2 5 2 2 5 3 17 2" xfId="45438" xr:uid="{00000000-0005-0000-0000-0000E7B60000}"/>
    <cellStyle name="Normal 2 5 2 2 5 3 18" xfId="45439" xr:uid="{00000000-0005-0000-0000-0000E8B60000}"/>
    <cellStyle name="Normal 2 5 2 2 5 3 18 2" xfId="45440" xr:uid="{00000000-0005-0000-0000-0000E9B60000}"/>
    <cellStyle name="Normal 2 5 2 2 5 3 19" xfId="45441" xr:uid="{00000000-0005-0000-0000-0000EAB60000}"/>
    <cellStyle name="Normal 2 5 2 2 5 3 19 2" xfId="45442" xr:uid="{00000000-0005-0000-0000-0000EBB60000}"/>
    <cellStyle name="Normal 2 5 2 2 5 3 2" xfId="45443" xr:uid="{00000000-0005-0000-0000-0000ECB60000}"/>
    <cellStyle name="Normal 2 5 2 2 5 3 2 2" xfId="45444" xr:uid="{00000000-0005-0000-0000-0000EDB60000}"/>
    <cellStyle name="Normal 2 5 2 2 5 3 20" xfId="45445" xr:uid="{00000000-0005-0000-0000-0000EEB60000}"/>
    <cellStyle name="Normal 2 5 2 2 5 3 20 2" xfId="45446" xr:uid="{00000000-0005-0000-0000-0000EFB60000}"/>
    <cellStyle name="Normal 2 5 2 2 5 3 21" xfId="45447" xr:uid="{00000000-0005-0000-0000-0000F0B60000}"/>
    <cellStyle name="Normal 2 5 2 2 5 3 21 2" xfId="45448" xr:uid="{00000000-0005-0000-0000-0000F1B60000}"/>
    <cellStyle name="Normal 2 5 2 2 5 3 22" xfId="45449" xr:uid="{00000000-0005-0000-0000-0000F2B60000}"/>
    <cellStyle name="Normal 2 5 2 2 5 3 3" xfId="45450" xr:uid="{00000000-0005-0000-0000-0000F3B60000}"/>
    <cellStyle name="Normal 2 5 2 2 5 3 3 2" xfId="45451" xr:uid="{00000000-0005-0000-0000-0000F4B60000}"/>
    <cellStyle name="Normal 2 5 2 2 5 3 4" xfId="45452" xr:uid="{00000000-0005-0000-0000-0000F5B60000}"/>
    <cellStyle name="Normal 2 5 2 2 5 3 4 2" xfId="45453" xr:uid="{00000000-0005-0000-0000-0000F6B60000}"/>
    <cellStyle name="Normal 2 5 2 2 5 3 5" xfId="45454" xr:uid="{00000000-0005-0000-0000-0000F7B60000}"/>
    <cellStyle name="Normal 2 5 2 2 5 3 5 2" xfId="45455" xr:uid="{00000000-0005-0000-0000-0000F8B60000}"/>
    <cellStyle name="Normal 2 5 2 2 5 3 6" xfId="45456" xr:uid="{00000000-0005-0000-0000-0000F9B60000}"/>
    <cellStyle name="Normal 2 5 2 2 5 3 6 2" xfId="45457" xr:uid="{00000000-0005-0000-0000-0000FAB60000}"/>
    <cellStyle name="Normal 2 5 2 2 5 3 7" xfId="45458" xr:uid="{00000000-0005-0000-0000-0000FBB60000}"/>
    <cellStyle name="Normal 2 5 2 2 5 3 7 2" xfId="45459" xr:uid="{00000000-0005-0000-0000-0000FCB60000}"/>
    <cellStyle name="Normal 2 5 2 2 5 3 8" xfId="45460" xr:uid="{00000000-0005-0000-0000-0000FDB60000}"/>
    <cellStyle name="Normal 2 5 2 2 5 3 8 2" xfId="45461" xr:uid="{00000000-0005-0000-0000-0000FEB60000}"/>
    <cellStyle name="Normal 2 5 2 2 5 3 9" xfId="45462" xr:uid="{00000000-0005-0000-0000-0000FFB60000}"/>
    <cellStyle name="Normal 2 5 2 2 5 3 9 2" xfId="45463" xr:uid="{00000000-0005-0000-0000-000000B70000}"/>
    <cellStyle name="Normal 2 5 2 2 5 4" xfId="45464" xr:uid="{00000000-0005-0000-0000-000001B70000}"/>
    <cellStyle name="Normal 2 5 2 2 5 4 2" xfId="45465" xr:uid="{00000000-0005-0000-0000-000002B70000}"/>
    <cellStyle name="Normal 2 5 2 2 5 5" xfId="45466" xr:uid="{00000000-0005-0000-0000-000003B70000}"/>
    <cellStyle name="Normal 2 5 2 2 5 5 2" xfId="45467" xr:uid="{00000000-0005-0000-0000-000004B70000}"/>
    <cellStyle name="Normal 2 5 2 2 5 6" xfId="45468" xr:uid="{00000000-0005-0000-0000-000005B70000}"/>
    <cellStyle name="Normal 2 5 2 2 5 6 2" xfId="45469" xr:uid="{00000000-0005-0000-0000-000006B70000}"/>
    <cellStyle name="Normal 2 5 2 2 5 7" xfId="45470" xr:uid="{00000000-0005-0000-0000-000007B70000}"/>
    <cellStyle name="Normal 2 5 2 2 5 7 2" xfId="45471" xr:uid="{00000000-0005-0000-0000-000008B70000}"/>
    <cellStyle name="Normal 2 5 2 2 5 8" xfId="45472" xr:uid="{00000000-0005-0000-0000-000009B70000}"/>
    <cellStyle name="Normal 2 5 2 2 5 8 2" xfId="45473" xr:uid="{00000000-0005-0000-0000-00000AB70000}"/>
    <cellStyle name="Normal 2 5 2 2 5 9" xfId="45474" xr:uid="{00000000-0005-0000-0000-00000BB70000}"/>
    <cellStyle name="Normal 2 5 2 2 5 9 2" xfId="45475" xr:uid="{00000000-0005-0000-0000-00000CB70000}"/>
    <cellStyle name="Normal 2 5 2 2 6" xfId="45476" xr:uid="{00000000-0005-0000-0000-00000DB70000}"/>
    <cellStyle name="Normal 2 5 2 2 6 10" xfId="45477" xr:uid="{00000000-0005-0000-0000-00000EB70000}"/>
    <cellStyle name="Normal 2 5 2 2 6 10 2" xfId="45478" xr:uid="{00000000-0005-0000-0000-00000FB70000}"/>
    <cellStyle name="Normal 2 5 2 2 6 11" xfId="45479" xr:uid="{00000000-0005-0000-0000-000010B70000}"/>
    <cellStyle name="Normal 2 5 2 2 6 11 2" xfId="45480" xr:uid="{00000000-0005-0000-0000-000011B70000}"/>
    <cellStyle name="Normal 2 5 2 2 6 12" xfId="45481" xr:uid="{00000000-0005-0000-0000-000012B70000}"/>
    <cellStyle name="Normal 2 5 2 2 6 12 2" xfId="45482" xr:uid="{00000000-0005-0000-0000-000013B70000}"/>
    <cellStyle name="Normal 2 5 2 2 6 13" xfId="45483" xr:uid="{00000000-0005-0000-0000-000014B70000}"/>
    <cellStyle name="Normal 2 5 2 2 6 13 2" xfId="45484" xr:uid="{00000000-0005-0000-0000-000015B70000}"/>
    <cellStyle name="Normal 2 5 2 2 6 14" xfId="45485" xr:uid="{00000000-0005-0000-0000-000016B70000}"/>
    <cellStyle name="Normal 2 5 2 2 6 14 2" xfId="45486" xr:uid="{00000000-0005-0000-0000-000017B70000}"/>
    <cellStyle name="Normal 2 5 2 2 6 15" xfId="45487" xr:uid="{00000000-0005-0000-0000-000018B70000}"/>
    <cellStyle name="Normal 2 5 2 2 6 15 2" xfId="45488" xr:uid="{00000000-0005-0000-0000-000019B70000}"/>
    <cellStyle name="Normal 2 5 2 2 6 16" xfId="45489" xr:uid="{00000000-0005-0000-0000-00001AB70000}"/>
    <cellStyle name="Normal 2 5 2 2 6 16 2" xfId="45490" xr:uid="{00000000-0005-0000-0000-00001BB70000}"/>
    <cellStyle name="Normal 2 5 2 2 6 17" xfId="45491" xr:uid="{00000000-0005-0000-0000-00001CB70000}"/>
    <cellStyle name="Normal 2 5 2 2 6 17 2" xfId="45492" xr:uid="{00000000-0005-0000-0000-00001DB70000}"/>
    <cellStyle name="Normal 2 5 2 2 6 18" xfId="45493" xr:uid="{00000000-0005-0000-0000-00001EB70000}"/>
    <cellStyle name="Normal 2 5 2 2 6 18 2" xfId="45494" xr:uid="{00000000-0005-0000-0000-00001FB70000}"/>
    <cellStyle name="Normal 2 5 2 2 6 19" xfId="45495" xr:uid="{00000000-0005-0000-0000-000020B70000}"/>
    <cellStyle name="Normal 2 5 2 2 6 19 2" xfId="45496" xr:uid="{00000000-0005-0000-0000-000021B70000}"/>
    <cellStyle name="Normal 2 5 2 2 6 2" xfId="45497" xr:uid="{00000000-0005-0000-0000-000022B70000}"/>
    <cellStyle name="Normal 2 5 2 2 6 2 2" xfId="45498" xr:uid="{00000000-0005-0000-0000-000023B70000}"/>
    <cellStyle name="Normal 2 5 2 2 6 20" xfId="45499" xr:uid="{00000000-0005-0000-0000-000024B70000}"/>
    <cellStyle name="Normal 2 5 2 2 6 20 2" xfId="45500" xr:uid="{00000000-0005-0000-0000-000025B70000}"/>
    <cellStyle name="Normal 2 5 2 2 6 21" xfId="45501" xr:uid="{00000000-0005-0000-0000-000026B70000}"/>
    <cellStyle name="Normal 2 5 2 2 6 21 2" xfId="45502" xr:uid="{00000000-0005-0000-0000-000027B70000}"/>
    <cellStyle name="Normal 2 5 2 2 6 22" xfId="45503" xr:uid="{00000000-0005-0000-0000-000028B70000}"/>
    <cellStyle name="Normal 2 5 2 2 6 3" xfId="45504" xr:uid="{00000000-0005-0000-0000-000029B70000}"/>
    <cellStyle name="Normal 2 5 2 2 6 3 2" xfId="45505" xr:uid="{00000000-0005-0000-0000-00002AB70000}"/>
    <cellStyle name="Normal 2 5 2 2 6 4" xfId="45506" xr:uid="{00000000-0005-0000-0000-00002BB70000}"/>
    <cellStyle name="Normal 2 5 2 2 6 4 2" xfId="45507" xr:uid="{00000000-0005-0000-0000-00002CB70000}"/>
    <cellStyle name="Normal 2 5 2 2 6 5" xfId="45508" xr:uid="{00000000-0005-0000-0000-00002DB70000}"/>
    <cellStyle name="Normal 2 5 2 2 6 5 2" xfId="45509" xr:uid="{00000000-0005-0000-0000-00002EB70000}"/>
    <cellStyle name="Normal 2 5 2 2 6 6" xfId="45510" xr:uid="{00000000-0005-0000-0000-00002FB70000}"/>
    <cellStyle name="Normal 2 5 2 2 6 6 2" xfId="45511" xr:uid="{00000000-0005-0000-0000-000030B70000}"/>
    <cellStyle name="Normal 2 5 2 2 6 7" xfId="45512" xr:uid="{00000000-0005-0000-0000-000031B70000}"/>
    <cellStyle name="Normal 2 5 2 2 6 7 2" xfId="45513" xr:uid="{00000000-0005-0000-0000-000032B70000}"/>
    <cellStyle name="Normal 2 5 2 2 6 8" xfId="45514" xr:uid="{00000000-0005-0000-0000-000033B70000}"/>
    <cellStyle name="Normal 2 5 2 2 6 8 2" xfId="45515" xr:uid="{00000000-0005-0000-0000-000034B70000}"/>
    <cellStyle name="Normal 2 5 2 2 6 9" xfId="45516" xr:uid="{00000000-0005-0000-0000-000035B70000}"/>
    <cellStyle name="Normal 2 5 2 2 6 9 2" xfId="45517" xr:uid="{00000000-0005-0000-0000-000036B70000}"/>
    <cellStyle name="Normal 2 5 2 2 7" xfId="45518" xr:uid="{00000000-0005-0000-0000-000037B70000}"/>
    <cellStyle name="Normal 2 5 2 2 7 10" xfId="45519" xr:uid="{00000000-0005-0000-0000-000038B70000}"/>
    <cellStyle name="Normal 2 5 2 2 7 10 2" xfId="45520" xr:uid="{00000000-0005-0000-0000-000039B70000}"/>
    <cellStyle name="Normal 2 5 2 2 7 11" xfId="45521" xr:uid="{00000000-0005-0000-0000-00003AB70000}"/>
    <cellStyle name="Normal 2 5 2 2 7 11 2" xfId="45522" xr:uid="{00000000-0005-0000-0000-00003BB70000}"/>
    <cellStyle name="Normal 2 5 2 2 7 12" xfId="45523" xr:uid="{00000000-0005-0000-0000-00003CB70000}"/>
    <cellStyle name="Normal 2 5 2 2 7 12 2" xfId="45524" xr:uid="{00000000-0005-0000-0000-00003DB70000}"/>
    <cellStyle name="Normal 2 5 2 2 7 13" xfId="45525" xr:uid="{00000000-0005-0000-0000-00003EB70000}"/>
    <cellStyle name="Normal 2 5 2 2 7 13 2" xfId="45526" xr:uid="{00000000-0005-0000-0000-00003FB70000}"/>
    <cellStyle name="Normal 2 5 2 2 7 14" xfId="45527" xr:uid="{00000000-0005-0000-0000-000040B70000}"/>
    <cellStyle name="Normal 2 5 2 2 7 14 2" xfId="45528" xr:uid="{00000000-0005-0000-0000-000041B70000}"/>
    <cellStyle name="Normal 2 5 2 2 7 15" xfId="45529" xr:uid="{00000000-0005-0000-0000-000042B70000}"/>
    <cellStyle name="Normal 2 5 2 2 7 15 2" xfId="45530" xr:uid="{00000000-0005-0000-0000-000043B70000}"/>
    <cellStyle name="Normal 2 5 2 2 7 16" xfId="45531" xr:uid="{00000000-0005-0000-0000-000044B70000}"/>
    <cellStyle name="Normal 2 5 2 2 7 16 2" xfId="45532" xr:uid="{00000000-0005-0000-0000-000045B70000}"/>
    <cellStyle name="Normal 2 5 2 2 7 17" xfId="45533" xr:uid="{00000000-0005-0000-0000-000046B70000}"/>
    <cellStyle name="Normal 2 5 2 2 7 17 2" xfId="45534" xr:uid="{00000000-0005-0000-0000-000047B70000}"/>
    <cellStyle name="Normal 2 5 2 2 7 18" xfId="45535" xr:uid="{00000000-0005-0000-0000-000048B70000}"/>
    <cellStyle name="Normal 2 5 2 2 7 18 2" xfId="45536" xr:uid="{00000000-0005-0000-0000-000049B70000}"/>
    <cellStyle name="Normal 2 5 2 2 7 19" xfId="45537" xr:uid="{00000000-0005-0000-0000-00004AB70000}"/>
    <cellStyle name="Normal 2 5 2 2 7 19 2" xfId="45538" xr:uid="{00000000-0005-0000-0000-00004BB70000}"/>
    <cellStyle name="Normal 2 5 2 2 7 2" xfId="45539" xr:uid="{00000000-0005-0000-0000-00004CB70000}"/>
    <cellStyle name="Normal 2 5 2 2 7 2 2" xfId="45540" xr:uid="{00000000-0005-0000-0000-00004DB70000}"/>
    <cellStyle name="Normal 2 5 2 2 7 20" xfId="45541" xr:uid="{00000000-0005-0000-0000-00004EB70000}"/>
    <cellStyle name="Normal 2 5 2 2 7 20 2" xfId="45542" xr:uid="{00000000-0005-0000-0000-00004FB70000}"/>
    <cellStyle name="Normal 2 5 2 2 7 21" xfId="45543" xr:uid="{00000000-0005-0000-0000-000050B70000}"/>
    <cellStyle name="Normal 2 5 2 2 7 21 2" xfId="45544" xr:uid="{00000000-0005-0000-0000-000051B70000}"/>
    <cellStyle name="Normal 2 5 2 2 7 22" xfId="45545" xr:uid="{00000000-0005-0000-0000-000052B70000}"/>
    <cellStyle name="Normal 2 5 2 2 7 3" xfId="45546" xr:uid="{00000000-0005-0000-0000-000053B70000}"/>
    <cellStyle name="Normal 2 5 2 2 7 3 2" xfId="45547" xr:uid="{00000000-0005-0000-0000-000054B70000}"/>
    <cellStyle name="Normal 2 5 2 2 7 4" xfId="45548" xr:uid="{00000000-0005-0000-0000-000055B70000}"/>
    <cellStyle name="Normal 2 5 2 2 7 4 2" xfId="45549" xr:uid="{00000000-0005-0000-0000-000056B70000}"/>
    <cellStyle name="Normal 2 5 2 2 7 5" xfId="45550" xr:uid="{00000000-0005-0000-0000-000057B70000}"/>
    <cellStyle name="Normal 2 5 2 2 7 5 2" xfId="45551" xr:uid="{00000000-0005-0000-0000-000058B70000}"/>
    <cellStyle name="Normal 2 5 2 2 7 6" xfId="45552" xr:uid="{00000000-0005-0000-0000-000059B70000}"/>
    <cellStyle name="Normal 2 5 2 2 7 6 2" xfId="45553" xr:uid="{00000000-0005-0000-0000-00005AB70000}"/>
    <cellStyle name="Normal 2 5 2 2 7 7" xfId="45554" xr:uid="{00000000-0005-0000-0000-00005BB70000}"/>
    <cellStyle name="Normal 2 5 2 2 7 7 2" xfId="45555" xr:uid="{00000000-0005-0000-0000-00005CB70000}"/>
    <cellStyle name="Normal 2 5 2 2 7 8" xfId="45556" xr:uid="{00000000-0005-0000-0000-00005DB70000}"/>
    <cellStyle name="Normal 2 5 2 2 7 8 2" xfId="45557" xr:uid="{00000000-0005-0000-0000-00005EB70000}"/>
    <cellStyle name="Normal 2 5 2 2 7 9" xfId="45558" xr:uid="{00000000-0005-0000-0000-00005FB70000}"/>
    <cellStyle name="Normal 2 5 2 2 7 9 2" xfId="45559" xr:uid="{00000000-0005-0000-0000-000060B70000}"/>
    <cellStyle name="Normal 2 5 2 2 8" xfId="45560" xr:uid="{00000000-0005-0000-0000-000061B70000}"/>
    <cellStyle name="Normal 2 5 2 2 8 2" xfId="45561" xr:uid="{00000000-0005-0000-0000-000062B70000}"/>
    <cellStyle name="Normal 2 5 2 2 9" xfId="45562" xr:uid="{00000000-0005-0000-0000-000063B70000}"/>
    <cellStyle name="Normal 2 5 2 2 9 2" xfId="45563" xr:uid="{00000000-0005-0000-0000-000064B70000}"/>
    <cellStyle name="Normal 2 5 2 20" xfId="45564" xr:uid="{00000000-0005-0000-0000-000065B70000}"/>
    <cellStyle name="Normal 2 5 2 20 2" xfId="45565" xr:uid="{00000000-0005-0000-0000-000066B70000}"/>
    <cellStyle name="Normal 2 5 2 21" xfId="45566" xr:uid="{00000000-0005-0000-0000-000067B70000}"/>
    <cellStyle name="Normal 2 5 2 21 2" xfId="45567" xr:uid="{00000000-0005-0000-0000-000068B70000}"/>
    <cellStyle name="Normal 2 5 2 22" xfId="45568" xr:uid="{00000000-0005-0000-0000-000069B70000}"/>
    <cellStyle name="Normal 2 5 2 22 2" xfId="45569" xr:uid="{00000000-0005-0000-0000-00006AB70000}"/>
    <cellStyle name="Normal 2 5 2 23" xfId="45570" xr:uid="{00000000-0005-0000-0000-00006BB70000}"/>
    <cellStyle name="Normal 2 5 2 23 2" xfId="45571" xr:uid="{00000000-0005-0000-0000-00006CB70000}"/>
    <cellStyle name="Normal 2 5 2 24" xfId="45572" xr:uid="{00000000-0005-0000-0000-00006DB70000}"/>
    <cellStyle name="Normal 2 5 2 24 2" xfId="45573" xr:uid="{00000000-0005-0000-0000-00006EB70000}"/>
    <cellStyle name="Normal 2 5 2 25" xfId="45574" xr:uid="{00000000-0005-0000-0000-00006FB70000}"/>
    <cellStyle name="Normal 2 5 2 25 2" xfId="45575" xr:uid="{00000000-0005-0000-0000-000070B70000}"/>
    <cellStyle name="Normal 2 5 2 26" xfId="45576" xr:uid="{00000000-0005-0000-0000-000071B70000}"/>
    <cellStyle name="Normal 2 5 2 26 2" xfId="45577" xr:uid="{00000000-0005-0000-0000-000072B70000}"/>
    <cellStyle name="Normal 2 5 2 27" xfId="45578" xr:uid="{00000000-0005-0000-0000-000073B70000}"/>
    <cellStyle name="Normal 2 5 2 27 2" xfId="45579" xr:uid="{00000000-0005-0000-0000-000074B70000}"/>
    <cellStyle name="Normal 2 5 2 28" xfId="45580" xr:uid="{00000000-0005-0000-0000-000075B70000}"/>
    <cellStyle name="Normal 2 5 2 28 2" xfId="45581" xr:uid="{00000000-0005-0000-0000-000076B70000}"/>
    <cellStyle name="Normal 2 5 2 29" xfId="45582" xr:uid="{00000000-0005-0000-0000-000077B70000}"/>
    <cellStyle name="Normal 2 5 2 3" xfId="45583" xr:uid="{00000000-0005-0000-0000-000078B70000}"/>
    <cellStyle name="Normal 2 5 2 3 10" xfId="45584" xr:uid="{00000000-0005-0000-0000-000079B70000}"/>
    <cellStyle name="Normal 2 5 2 3 10 2" xfId="45585" xr:uid="{00000000-0005-0000-0000-00007AB70000}"/>
    <cellStyle name="Normal 2 5 2 3 11" xfId="45586" xr:uid="{00000000-0005-0000-0000-00007BB70000}"/>
    <cellStyle name="Normal 2 5 2 3 11 2" xfId="45587" xr:uid="{00000000-0005-0000-0000-00007CB70000}"/>
    <cellStyle name="Normal 2 5 2 3 12" xfId="45588" xr:uid="{00000000-0005-0000-0000-00007DB70000}"/>
    <cellStyle name="Normal 2 5 2 3 12 2" xfId="45589" xr:uid="{00000000-0005-0000-0000-00007EB70000}"/>
    <cellStyle name="Normal 2 5 2 3 13" xfId="45590" xr:uid="{00000000-0005-0000-0000-00007FB70000}"/>
    <cellStyle name="Normal 2 5 2 3 13 2" xfId="45591" xr:uid="{00000000-0005-0000-0000-000080B70000}"/>
    <cellStyle name="Normal 2 5 2 3 14" xfId="45592" xr:uid="{00000000-0005-0000-0000-000081B70000}"/>
    <cellStyle name="Normal 2 5 2 3 14 2" xfId="45593" xr:uid="{00000000-0005-0000-0000-000082B70000}"/>
    <cellStyle name="Normal 2 5 2 3 15" xfId="45594" xr:uid="{00000000-0005-0000-0000-000083B70000}"/>
    <cellStyle name="Normal 2 5 2 3 15 2" xfId="45595" xr:uid="{00000000-0005-0000-0000-000084B70000}"/>
    <cellStyle name="Normal 2 5 2 3 16" xfId="45596" xr:uid="{00000000-0005-0000-0000-000085B70000}"/>
    <cellStyle name="Normal 2 5 2 3 16 2" xfId="45597" xr:uid="{00000000-0005-0000-0000-000086B70000}"/>
    <cellStyle name="Normal 2 5 2 3 17" xfId="45598" xr:uid="{00000000-0005-0000-0000-000087B70000}"/>
    <cellStyle name="Normal 2 5 2 3 17 2" xfId="45599" xr:uid="{00000000-0005-0000-0000-000088B70000}"/>
    <cellStyle name="Normal 2 5 2 3 18" xfId="45600" xr:uid="{00000000-0005-0000-0000-000089B70000}"/>
    <cellStyle name="Normal 2 5 2 3 18 2" xfId="45601" xr:uid="{00000000-0005-0000-0000-00008AB70000}"/>
    <cellStyle name="Normal 2 5 2 3 19" xfId="45602" xr:uid="{00000000-0005-0000-0000-00008BB70000}"/>
    <cellStyle name="Normal 2 5 2 3 19 2" xfId="45603" xr:uid="{00000000-0005-0000-0000-00008CB70000}"/>
    <cellStyle name="Normal 2 5 2 3 2" xfId="45604" xr:uid="{00000000-0005-0000-0000-00008DB70000}"/>
    <cellStyle name="Normal 2 5 2 3 2 10" xfId="45605" xr:uid="{00000000-0005-0000-0000-00008EB70000}"/>
    <cellStyle name="Normal 2 5 2 3 2 10 2" xfId="45606" xr:uid="{00000000-0005-0000-0000-00008FB70000}"/>
    <cellStyle name="Normal 2 5 2 3 2 11" xfId="45607" xr:uid="{00000000-0005-0000-0000-000090B70000}"/>
    <cellStyle name="Normal 2 5 2 3 2 11 2" xfId="45608" xr:uid="{00000000-0005-0000-0000-000091B70000}"/>
    <cellStyle name="Normal 2 5 2 3 2 12" xfId="45609" xr:uid="{00000000-0005-0000-0000-000092B70000}"/>
    <cellStyle name="Normal 2 5 2 3 2 12 2" xfId="45610" xr:uid="{00000000-0005-0000-0000-000093B70000}"/>
    <cellStyle name="Normal 2 5 2 3 2 13" xfId="45611" xr:uid="{00000000-0005-0000-0000-000094B70000}"/>
    <cellStyle name="Normal 2 5 2 3 2 13 2" xfId="45612" xr:uid="{00000000-0005-0000-0000-000095B70000}"/>
    <cellStyle name="Normal 2 5 2 3 2 14" xfId="45613" xr:uid="{00000000-0005-0000-0000-000096B70000}"/>
    <cellStyle name="Normal 2 5 2 3 2 14 2" xfId="45614" xr:uid="{00000000-0005-0000-0000-000097B70000}"/>
    <cellStyle name="Normal 2 5 2 3 2 15" xfId="45615" xr:uid="{00000000-0005-0000-0000-000098B70000}"/>
    <cellStyle name="Normal 2 5 2 3 2 15 2" xfId="45616" xr:uid="{00000000-0005-0000-0000-000099B70000}"/>
    <cellStyle name="Normal 2 5 2 3 2 16" xfId="45617" xr:uid="{00000000-0005-0000-0000-00009AB70000}"/>
    <cellStyle name="Normal 2 5 2 3 2 16 2" xfId="45618" xr:uid="{00000000-0005-0000-0000-00009BB70000}"/>
    <cellStyle name="Normal 2 5 2 3 2 17" xfId="45619" xr:uid="{00000000-0005-0000-0000-00009CB70000}"/>
    <cellStyle name="Normal 2 5 2 3 2 17 2" xfId="45620" xr:uid="{00000000-0005-0000-0000-00009DB70000}"/>
    <cellStyle name="Normal 2 5 2 3 2 18" xfId="45621" xr:uid="{00000000-0005-0000-0000-00009EB70000}"/>
    <cellStyle name="Normal 2 5 2 3 2 18 2" xfId="45622" xr:uid="{00000000-0005-0000-0000-00009FB70000}"/>
    <cellStyle name="Normal 2 5 2 3 2 19" xfId="45623" xr:uid="{00000000-0005-0000-0000-0000A0B70000}"/>
    <cellStyle name="Normal 2 5 2 3 2 19 2" xfId="45624" xr:uid="{00000000-0005-0000-0000-0000A1B70000}"/>
    <cellStyle name="Normal 2 5 2 3 2 2" xfId="45625" xr:uid="{00000000-0005-0000-0000-0000A2B70000}"/>
    <cellStyle name="Normal 2 5 2 3 2 2 10" xfId="45626" xr:uid="{00000000-0005-0000-0000-0000A3B70000}"/>
    <cellStyle name="Normal 2 5 2 3 2 2 10 2" xfId="45627" xr:uid="{00000000-0005-0000-0000-0000A4B70000}"/>
    <cellStyle name="Normal 2 5 2 3 2 2 11" xfId="45628" xr:uid="{00000000-0005-0000-0000-0000A5B70000}"/>
    <cellStyle name="Normal 2 5 2 3 2 2 11 2" xfId="45629" xr:uid="{00000000-0005-0000-0000-0000A6B70000}"/>
    <cellStyle name="Normal 2 5 2 3 2 2 12" xfId="45630" xr:uid="{00000000-0005-0000-0000-0000A7B70000}"/>
    <cellStyle name="Normal 2 5 2 3 2 2 12 2" xfId="45631" xr:uid="{00000000-0005-0000-0000-0000A8B70000}"/>
    <cellStyle name="Normal 2 5 2 3 2 2 13" xfId="45632" xr:uid="{00000000-0005-0000-0000-0000A9B70000}"/>
    <cellStyle name="Normal 2 5 2 3 2 2 13 2" xfId="45633" xr:uid="{00000000-0005-0000-0000-0000AAB70000}"/>
    <cellStyle name="Normal 2 5 2 3 2 2 14" xfId="45634" xr:uid="{00000000-0005-0000-0000-0000ABB70000}"/>
    <cellStyle name="Normal 2 5 2 3 2 2 14 2" xfId="45635" xr:uid="{00000000-0005-0000-0000-0000ACB70000}"/>
    <cellStyle name="Normal 2 5 2 3 2 2 15" xfId="45636" xr:uid="{00000000-0005-0000-0000-0000ADB70000}"/>
    <cellStyle name="Normal 2 5 2 3 2 2 15 2" xfId="45637" xr:uid="{00000000-0005-0000-0000-0000AEB70000}"/>
    <cellStyle name="Normal 2 5 2 3 2 2 16" xfId="45638" xr:uid="{00000000-0005-0000-0000-0000AFB70000}"/>
    <cellStyle name="Normal 2 5 2 3 2 2 16 2" xfId="45639" xr:uid="{00000000-0005-0000-0000-0000B0B70000}"/>
    <cellStyle name="Normal 2 5 2 3 2 2 17" xfId="45640" xr:uid="{00000000-0005-0000-0000-0000B1B70000}"/>
    <cellStyle name="Normal 2 5 2 3 2 2 17 2" xfId="45641" xr:uid="{00000000-0005-0000-0000-0000B2B70000}"/>
    <cellStyle name="Normal 2 5 2 3 2 2 18" xfId="45642" xr:uid="{00000000-0005-0000-0000-0000B3B70000}"/>
    <cellStyle name="Normal 2 5 2 3 2 2 18 2" xfId="45643" xr:uid="{00000000-0005-0000-0000-0000B4B70000}"/>
    <cellStyle name="Normal 2 5 2 3 2 2 19" xfId="45644" xr:uid="{00000000-0005-0000-0000-0000B5B70000}"/>
    <cellStyle name="Normal 2 5 2 3 2 2 19 2" xfId="45645" xr:uid="{00000000-0005-0000-0000-0000B6B70000}"/>
    <cellStyle name="Normal 2 5 2 3 2 2 2" xfId="45646" xr:uid="{00000000-0005-0000-0000-0000B7B70000}"/>
    <cellStyle name="Normal 2 5 2 3 2 2 2 2" xfId="45647" xr:uid="{00000000-0005-0000-0000-0000B8B70000}"/>
    <cellStyle name="Normal 2 5 2 3 2 2 20" xfId="45648" xr:uid="{00000000-0005-0000-0000-0000B9B70000}"/>
    <cellStyle name="Normal 2 5 2 3 2 2 20 2" xfId="45649" xr:uid="{00000000-0005-0000-0000-0000BAB70000}"/>
    <cellStyle name="Normal 2 5 2 3 2 2 21" xfId="45650" xr:uid="{00000000-0005-0000-0000-0000BBB70000}"/>
    <cellStyle name="Normal 2 5 2 3 2 2 21 2" xfId="45651" xr:uid="{00000000-0005-0000-0000-0000BCB70000}"/>
    <cellStyle name="Normal 2 5 2 3 2 2 22" xfId="45652" xr:uid="{00000000-0005-0000-0000-0000BDB70000}"/>
    <cellStyle name="Normal 2 5 2 3 2 2 3" xfId="45653" xr:uid="{00000000-0005-0000-0000-0000BEB70000}"/>
    <cellStyle name="Normal 2 5 2 3 2 2 3 2" xfId="45654" xr:uid="{00000000-0005-0000-0000-0000BFB70000}"/>
    <cellStyle name="Normal 2 5 2 3 2 2 4" xfId="45655" xr:uid="{00000000-0005-0000-0000-0000C0B70000}"/>
    <cellStyle name="Normal 2 5 2 3 2 2 4 2" xfId="45656" xr:uid="{00000000-0005-0000-0000-0000C1B70000}"/>
    <cellStyle name="Normal 2 5 2 3 2 2 5" xfId="45657" xr:uid="{00000000-0005-0000-0000-0000C2B70000}"/>
    <cellStyle name="Normal 2 5 2 3 2 2 5 2" xfId="45658" xr:uid="{00000000-0005-0000-0000-0000C3B70000}"/>
    <cellStyle name="Normal 2 5 2 3 2 2 6" xfId="45659" xr:uid="{00000000-0005-0000-0000-0000C4B70000}"/>
    <cellStyle name="Normal 2 5 2 3 2 2 6 2" xfId="45660" xr:uid="{00000000-0005-0000-0000-0000C5B70000}"/>
    <cellStyle name="Normal 2 5 2 3 2 2 7" xfId="45661" xr:uid="{00000000-0005-0000-0000-0000C6B70000}"/>
    <cellStyle name="Normal 2 5 2 3 2 2 7 2" xfId="45662" xr:uid="{00000000-0005-0000-0000-0000C7B70000}"/>
    <cellStyle name="Normal 2 5 2 3 2 2 8" xfId="45663" xr:uid="{00000000-0005-0000-0000-0000C8B70000}"/>
    <cellStyle name="Normal 2 5 2 3 2 2 8 2" xfId="45664" xr:uid="{00000000-0005-0000-0000-0000C9B70000}"/>
    <cellStyle name="Normal 2 5 2 3 2 2 9" xfId="45665" xr:uid="{00000000-0005-0000-0000-0000CAB70000}"/>
    <cellStyle name="Normal 2 5 2 3 2 2 9 2" xfId="45666" xr:uid="{00000000-0005-0000-0000-0000CBB70000}"/>
    <cellStyle name="Normal 2 5 2 3 2 20" xfId="45667" xr:uid="{00000000-0005-0000-0000-0000CCB70000}"/>
    <cellStyle name="Normal 2 5 2 3 2 20 2" xfId="45668" xr:uid="{00000000-0005-0000-0000-0000CDB70000}"/>
    <cellStyle name="Normal 2 5 2 3 2 21" xfId="45669" xr:uid="{00000000-0005-0000-0000-0000CEB70000}"/>
    <cellStyle name="Normal 2 5 2 3 2 21 2" xfId="45670" xr:uid="{00000000-0005-0000-0000-0000CFB70000}"/>
    <cellStyle name="Normal 2 5 2 3 2 22" xfId="45671" xr:uid="{00000000-0005-0000-0000-0000D0B70000}"/>
    <cellStyle name="Normal 2 5 2 3 2 22 2" xfId="45672" xr:uid="{00000000-0005-0000-0000-0000D1B70000}"/>
    <cellStyle name="Normal 2 5 2 3 2 23" xfId="45673" xr:uid="{00000000-0005-0000-0000-0000D2B70000}"/>
    <cellStyle name="Normal 2 5 2 3 2 23 2" xfId="45674" xr:uid="{00000000-0005-0000-0000-0000D3B70000}"/>
    <cellStyle name="Normal 2 5 2 3 2 24" xfId="45675" xr:uid="{00000000-0005-0000-0000-0000D4B70000}"/>
    <cellStyle name="Normal 2 5 2 3 2 3" xfId="45676" xr:uid="{00000000-0005-0000-0000-0000D5B70000}"/>
    <cellStyle name="Normal 2 5 2 3 2 3 10" xfId="45677" xr:uid="{00000000-0005-0000-0000-0000D6B70000}"/>
    <cellStyle name="Normal 2 5 2 3 2 3 10 2" xfId="45678" xr:uid="{00000000-0005-0000-0000-0000D7B70000}"/>
    <cellStyle name="Normal 2 5 2 3 2 3 11" xfId="45679" xr:uid="{00000000-0005-0000-0000-0000D8B70000}"/>
    <cellStyle name="Normal 2 5 2 3 2 3 11 2" xfId="45680" xr:uid="{00000000-0005-0000-0000-0000D9B70000}"/>
    <cellStyle name="Normal 2 5 2 3 2 3 12" xfId="45681" xr:uid="{00000000-0005-0000-0000-0000DAB70000}"/>
    <cellStyle name="Normal 2 5 2 3 2 3 12 2" xfId="45682" xr:uid="{00000000-0005-0000-0000-0000DBB70000}"/>
    <cellStyle name="Normal 2 5 2 3 2 3 13" xfId="45683" xr:uid="{00000000-0005-0000-0000-0000DCB70000}"/>
    <cellStyle name="Normal 2 5 2 3 2 3 13 2" xfId="45684" xr:uid="{00000000-0005-0000-0000-0000DDB70000}"/>
    <cellStyle name="Normal 2 5 2 3 2 3 14" xfId="45685" xr:uid="{00000000-0005-0000-0000-0000DEB70000}"/>
    <cellStyle name="Normal 2 5 2 3 2 3 14 2" xfId="45686" xr:uid="{00000000-0005-0000-0000-0000DFB70000}"/>
    <cellStyle name="Normal 2 5 2 3 2 3 15" xfId="45687" xr:uid="{00000000-0005-0000-0000-0000E0B70000}"/>
    <cellStyle name="Normal 2 5 2 3 2 3 15 2" xfId="45688" xr:uid="{00000000-0005-0000-0000-0000E1B70000}"/>
    <cellStyle name="Normal 2 5 2 3 2 3 16" xfId="45689" xr:uid="{00000000-0005-0000-0000-0000E2B70000}"/>
    <cellStyle name="Normal 2 5 2 3 2 3 16 2" xfId="45690" xr:uid="{00000000-0005-0000-0000-0000E3B70000}"/>
    <cellStyle name="Normal 2 5 2 3 2 3 17" xfId="45691" xr:uid="{00000000-0005-0000-0000-0000E4B70000}"/>
    <cellStyle name="Normal 2 5 2 3 2 3 17 2" xfId="45692" xr:uid="{00000000-0005-0000-0000-0000E5B70000}"/>
    <cellStyle name="Normal 2 5 2 3 2 3 18" xfId="45693" xr:uid="{00000000-0005-0000-0000-0000E6B70000}"/>
    <cellStyle name="Normal 2 5 2 3 2 3 18 2" xfId="45694" xr:uid="{00000000-0005-0000-0000-0000E7B70000}"/>
    <cellStyle name="Normal 2 5 2 3 2 3 19" xfId="45695" xr:uid="{00000000-0005-0000-0000-0000E8B70000}"/>
    <cellStyle name="Normal 2 5 2 3 2 3 19 2" xfId="45696" xr:uid="{00000000-0005-0000-0000-0000E9B70000}"/>
    <cellStyle name="Normal 2 5 2 3 2 3 2" xfId="45697" xr:uid="{00000000-0005-0000-0000-0000EAB70000}"/>
    <cellStyle name="Normal 2 5 2 3 2 3 2 2" xfId="45698" xr:uid="{00000000-0005-0000-0000-0000EBB70000}"/>
    <cellStyle name="Normal 2 5 2 3 2 3 20" xfId="45699" xr:uid="{00000000-0005-0000-0000-0000ECB70000}"/>
    <cellStyle name="Normal 2 5 2 3 2 3 20 2" xfId="45700" xr:uid="{00000000-0005-0000-0000-0000EDB70000}"/>
    <cellStyle name="Normal 2 5 2 3 2 3 21" xfId="45701" xr:uid="{00000000-0005-0000-0000-0000EEB70000}"/>
    <cellStyle name="Normal 2 5 2 3 2 3 21 2" xfId="45702" xr:uid="{00000000-0005-0000-0000-0000EFB70000}"/>
    <cellStyle name="Normal 2 5 2 3 2 3 22" xfId="45703" xr:uid="{00000000-0005-0000-0000-0000F0B70000}"/>
    <cellStyle name="Normal 2 5 2 3 2 3 3" xfId="45704" xr:uid="{00000000-0005-0000-0000-0000F1B70000}"/>
    <cellStyle name="Normal 2 5 2 3 2 3 3 2" xfId="45705" xr:uid="{00000000-0005-0000-0000-0000F2B70000}"/>
    <cellStyle name="Normal 2 5 2 3 2 3 4" xfId="45706" xr:uid="{00000000-0005-0000-0000-0000F3B70000}"/>
    <cellStyle name="Normal 2 5 2 3 2 3 4 2" xfId="45707" xr:uid="{00000000-0005-0000-0000-0000F4B70000}"/>
    <cellStyle name="Normal 2 5 2 3 2 3 5" xfId="45708" xr:uid="{00000000-0005-0000-0000-0000F5B70000}"/>
    <cellStyle name="Normal 2 5 2 3 2 3 5 2" xfId="45709" xr:uid="{00000000-0005-0000-0000-0000F6B70000}"/>
    <cellStyle name="Normal 2 5 2 3 2 3 6" xfId="45710" xr:uid="{00000000-0005-0000-0000-0000F7B70000}"/>
    <cellStyle name="Normal 2 5 2 3 2 3 6 2" xfId="45711" xr:uid="{00000000-0005-0000-0000-0000F8B70000}"/>
    <cellStyle name="Normal 2 5 2 3 2 3 7" xfId="45712" xr:uid="{00000000-0005-0000-0000-0000F9B70000}"/>
    <cellStyle name="Normal 2 5 2 3 2 3 7 2" xfId="45713" xr:uid="{00000000-0005-0000-0000-0000FAB70000}"/>
    <cellStyle name="Normal 2 5 2 3 2 3 8" xfId="45714" xr:uid="{00000000-0005-0000-0000-0000FBB70000}"/>
    <cellStyle name="Normal 2 5 2 3 2 3 8 2" xfId="45715" xr:uid="{00000000-0005-0000-0000-0000FCB70000}"/>
    <cellStyle name="Normal 2 5 2 3 2 3 9" xfId="45716" xr:uid="{00000000-0005-0000-0000-0000FDB70000}"/>
    <cellStyle name="Normal 2 5 2 3 2 3 9 2" xfId="45717" xr:uid="{00000000-0005-0000-0000-0000FEB70000}"/>
    <cellStyle name="Normal 2 5 2 3 2 4" xfId="45718" xr:uid="{00000000-0005-0000-0000-0000FFB70000}"/>
    <cellStyle name="Normal 2 5 2 3 2 4 2" xfId="45719" xr:uid="{00000000-0005-0000-0000-000000B80000}"/>
    <cellStyle name="Normal 2 5 2 3 2 5" xfId="45720" xr:uid="{00000000-0005-0000-0000-000001B80000}"/>
    <cellStyle name="Normal 2 5 2 3 2 5 2" xfId="45721" xr:uid="{00000000-0005-0000-0000-000002B80000}"/>
    <cellStyle name="Normal 2 5 2 3 2 6" xfId="45722" xr:uid="{00000000-0005-0000-0000-000003B80000}"/>
    <cellStyle name="Normal 2 5 2 3 2 6 2" xfId="45723" xr:uid="{00000000-0005-0000-0000-000004B80000}"/>
    <cellStyle name="Normal 2 5 2 3 2 7" xfId="45724" xr:uid="{00000000-0005-0000-0000-000005B80000}"/>
    <cellStyle name="Normal 2 5 2 3 2 7 2" xfId="45725" xr:uid="{00000000-0005-0000-0000-000006B80000}"/>
    <cellStyle name="Normal 2 5 2 3 2 8" xfId="45726" xr:uid="{00000000-0005-0000-0000-000007B80000}"/>
    <cellStyle name="Normal 2 5 2 3 2 8 2" xfId="45727" xr:uid="{00000000-0005-0000-0000-000008B80000}"/>
    <cellStyle name="Normal 2 5 2 3 2 9" xfId="45728" xr:uid="{00000000-0005-0000-0000-000009B80000}"/>
    <cellStyle name="Normal 2 5 2 3 2 9 2" xfId="45729" xr:uid="{00000000-0005-0000-0000-00000AB80000}"/>
    <cellStyle name="Normal 2 5 2 3 20" xfId="45730" xr:uid="{00000000-0005-0000-0000-00000BB80000}"/>
    <cellStyle name="Normal 2 5 2 3 20 2" xfId="45731" xr:uid="{00000000-0005-0000-0000-00000CB80000}"/>
    <cellStyle name="Normal 2 5 2 3 21" xfId="45732" xr:uid="{00000000-0005-0000-0000-00000DB80000}"/>
    <cellStyle name="Normal 2 5 2 3 21 2" xfId="45733" xr:uid="{00000000-0005-0000-0000-00000EB80000}"/>
    <cellStyle name="Normal 2 5 2 3 22" xfId="45734" xr:uid="{00000000-0005-0000-0000-00000FB80000}"/>
    <cellStyle name="Normal 2 5 2 3 22 2" xfId="45735" xr:uid="{00000000-0005-0000-0000-000010B80000}"/>
    <cellStyle name="Normal 2 5 2 3 23" xfId="45736" xr:uid="{00000000-0005-0000-0000-000011B80000}"/>
    <cellStyle name="Normal 2 5 2 3 23 2" xfId="45737" xr:uid="{00000000-0005-0000-0000-000012B80000}"/>
    <cellStyle name="Normal 2 5 2 3 24" xfId="45738" xr:uid="{00000000-0005-0000-0000-000013B80000}"/>
    <cellStyle name="Normal 2 5 2 3 24 2" xfId="45739" xr:uid="{00000000-0005-0000-0000-000014B80000}"/>
    <cellStyle name="Normal 2 5 2 3 25" xfId="45740" xr:uid="{00000000-0005-0000-0000-000015B80000}"/>
    <cellStyle name="Normal 2 5 2 3 25 2" xfId="45741" xr:uid="{00000000-0005-0000-0000-000016B80000}"/>
    <cellStyle name="Normal 2 5 2 3 26" xfId="45742" xr:uid="{00000000-0005-0000-0000-000017B80000}"/>
    <cellStyle name="Normal 2 5 2 3 26 2" xfId="45743" xr:uid="{00000000-0005-0000-0000-000018B80000}"/>
    <cellStyle name="Normal 2 5 2 3 27" xfId="45744" xr:uid="{00000000-0005-0000-0000-000019B80000}"/>
    <cellStyle name="Normal 2 5 2 3 3" xfId="45745" xr:uid="{00000000-0005-0000-0000-00001AB80000}"/>
    <cellStyle name="Normal 2 5 2 3 3 10" xfId="45746" xr:uid="{00000000-0005-0000-0000-00001BB80000}"/>
    <cellStyle name="Normal 2 5 2 3 3 10 2" xfId="45747" xr:uid="{00000000-0005-0000-0000-00001CB80000}"/>
    <cellStyle name="Normal 2 5 2 3 3 11" xfId="45748" xr:uid="{00000000-0005-0000-0000-00001DB80000}"/>
    <cellStyle name="Normal 2 5 2 3 3 11 2" xfId="45749" xr:uid="{00000000-0005-0000-0000-00001EB80000}"/>
    <cellStyle name="Normal 2 5 2 3 3 12" xfId="45750" xr:uid="{00000000-0005-0000-0000-00001FB80000}"/>
    <cellStyle name="Normal 2 5 2 3 3 12 2" xfId="45751" xr:uid="{00000000-0005-0000-0000-000020B80000}"/>
    <cellStyle name="Normal 2 5 2 3 3 13" xfId="45752" xr:uid="{00000000-0005-0000-0000-000021B80000}"/>
    <cellStyle name="Normal 2 5 2 3 3 13 2" xfId="45753" xr:uid="{00000000-0005-0000-0000-000022B80000}"/>
    <cellStyle name="Normal 2 5 2 3 3 14" xfId="45754" xr:uid="{00000000-0005-0000-0000-000023B80000}"/>
    <cellStyle name="Normal 2 5 2 3 3 14 2" xfId="45755" xr:uid="{00000000-0005-0000-0000-000024B80000}"/>
    <cellStyle name="Normal 2 5 2 3 3 15" xfId="45756" xr:uid="{00000000-0005-0000-0000-000025B80000}"/>
    <cellStyle name="Normal 2 5 2 3 3 15 2" xfId="45757" xr:uid="{00000000-0005-0000-0000-000026B80000}"/>
    <cellStyle name="Normal 2 5 2 3 3 16" xfId="45758" xr:uid="{00000000-0005-0000-0000-000027B80000}"/>
    <cellStyle name="Normal 2 5 2 3 3 16 2" xfId="45759" xr:uid="{00000000-0005-0000-0000-000028B80000}"/>
    <cellStyle name="Normal 2 5 2 3 3 17" xfId="45760" xr:uid="{00000000-0005-0000-0000-000029B80000}"/>
    <cellStyle name="Normal 2 5 2 3 3 17 2" xfId="45761" xr:uid="{00000000-0005-0000-0000-00002AB80000}"/>
    <cellStyle name="Normal 2 5 2 3 3 18" xfId="45762" xr:uid="{00000000-0005-0000-0000-00002BB80000}"/>
    <cellStyle name="Normal 2 5 2 3 3 18 2" xfId="45763" xr:uid="{00000000-0005-0000-0000-00002CB80000}"/>
    <cellStyle name="Normal 2 5 2 3 3 19" xfId="45764" xr:uid="{00000000-0005-0000-0000-00002DB80000}"/>
    <cellStyle name="Normal 2 5 2 3 3 19 2" xfId="45765" xr:uid="{00000000-0005-0000-0000-00002EB80000}"/>
    <cellStyle name="Normal 2 5 2 3 3 2" xfId="45766" xr:uid="{00000000-0005-0000-0000-00002FB80000}"/>
    <cellStyle name="Normal 2 5 2 3 3 2 10" xfId="45767" xr:uid="{00000000-0005-0000-0000-000030B80000}"/>
    <cellStyle name="Normal 2 5 2 3 3 2 10 2" xfId="45768" xr:uid="{00000000-0005-0000-0000-000031B80000}"/>
    <cellStyle name="Normal 2 5 2 3 3 2 11" xfId="45769" xr:uid="{00000000-0005-0000-0000-000032B80000}"/>
    <cellStyle name="Normal 2 5 2 3 3 2 11 2" xfId="45770" xr:uid="{00000000-0005-0000-0000-000033B80000}"/>
    <cellStyle name="Normal 2 5 2 3 3 2 12" xfId="45771" xr:uid="{00000000-0005-0000-0000-000034B80000}"/>
    <cellStyle name="Normal 2 5 2 3 3 2 12 2" xfId="45772" xr:uid="{00000000-0005-0000-0000-000035B80000}"/>
    <cellStyle name="Normal 2 5 2 3 3 2 13" xfId="45773" xr:uid="{00000000-0005-0000-0000-000036B80000}"/>
    <cellStyle name="Normal 2 5 2 3 3 2 13 2" xfId="45774" xr:uid="{00000000-0005-0000-0000-000037B80000}"/>
    <cellStyle name="Normal 2 5 2 3 3 2 14" xfId="45775" xr:uid="{00000000-0005-0000-0000-000038B80000}"/>
    <cellStyle name="Normal 2 5 2 3 3 2 14 2" xfId="45776" xr:uid="{00000000-0005-0000-0000-000039B80000}"/>
    <cellStyle name="Normal 2 5 2 3 3 2 15" xfId="45777" xr:uid="{00000000-0005-0000-0000-00003AB80000}"/>
    <cellStyle name="Normal 2 5 2 3 3 2 15 2" xfId="45778" xr:uid="{00000000-0005-0000-0000-00003BB80000}"/>
    <cellStyle name="Normal 2 5 2 3 3 2 16" xfId="45779" xr:uid="{00000000-0005-0000-0000-00003CB80000}"/>
    <cellStyle name="Normal 2 5 2 3 3 2 16 2" xfId="45780" xr:uid="{00000000-0005-0000-0000-00003DB80000}"/>
    <cellStyle name="Normal 2 5 2 3 3 2 17" xfId="45781" xr:uid="{00000000-0005-0000-0000-00003EB80000}"/>
    <cellStyle name="Normal 2 5 2 3 3 2 17 2" xfId="45782" xr:uid="{00000000-0005-0000-0000-00003FB80000}"/>
    <cellStyle name="Normal 2 5 2 3 3 2 18" xfId="45783" xr:uid="{00000000-0005-0000-0000-000040B80000}"/>
    <cellStyle name="Normal 2 5 2 3 3 2 18 2" xfId="45784" xr:uid="{00000000-0005-0000-0000-000041B80000}"/>
    <cellStyle name="Normal 2 5 2 3 3 2 19" xfId="45785" xr:uid="{00000000-0005-0000-0000-000042B80000}"/>
    <cellStyle name="Normal 2 5 2 3 3 2 19 2" xfId="45786" xr:uid="{00000000-0005-0000-0000-000043B80000}"/>
    <cellStyle name="Normal 2 5 2 3 3 2 2" xfId="45787" xr:uid="{00000000-0005-0000-0000-000044B80000}"/>
    <cellStyle name="Normal 2 5 2 3 3 2 2 2" xfId="45788" xr:uid="{00000000-0005-0000-0000-000045B80000}"/>
    <cellStyle name="Normal 2 5 2 3 3 2 20" xfId="45789" xr:uid="{00000000-0005-0000-0000-000046B80000}"/>
    <cellStyle name="Normal 2 5 2 3 3 2 20 2" xfId="45790" xr:uid="{00000000-0005-0000-0000-000047B80000}"/>
    <cellStyle name="Normal 2 5 2 3 3 2 21" xfId="45791" xr:uid="{00000000-0005-0000-0000-000048B80000}"/>
    <cellStyle name="Normal 2 5 2 3 3 2 21 2" xfId="45792" xr:uid="{00000000-0005-0000-0000-000049B80000}"/>
    <cellStyle name="Normal 2 5 2 3 3 2 22" xfId="45793" xr:uid="{00000000-0005-0000-0000-00004AB80000}"/>
    <cellStyle name="Normal 2 5 2 3 3 2 3" xfId="45794" xr:uid="{00000000-0005-0000-0000-00004BB80000}"/>
    <cellStyle name="Normal 2 5 2 3 3 2 3 2" xfId="45795" xr:uid="{00000000-0005-0000-0000-00004CB80000}"/>
    <cellStyle name="Normal 2 5 2 3 3 2 4" xfId="45796" xr:uid="{00000000-0005-0000-0000-00004DB80000}"/>
    <cellStyle name="Normal 2 5 2 3 3 2 4 2" xfId="45797" xr:uid="{00000000-0005-0000-0000-00004EB80000}"/>
    <cellStyle name="Normal 2 5 2 3 3 2 5" xfId="45798" xr:uid="{00000000-0005-0000-0000-00004FB80000}"/>
    <cellStyle name="Normal 2 5 2 3 3 2 5 2" xfId="45799" xr:uid="{00000000-0005-0000-0000-000050B80000}"/>
    <cellStyle name="Normal 2 5 2 3 3 2 6" xfId="45800" xr:uid="{00000000-0005-0000-0000-000051B80000}"/>
    <cellStyle name="Normal 2 5 2 3 3 2 6 2" xfId="45801" xr:uid="{00000000-0005-0000-0000-000052B80000}"/>
    <cellStyle name="Normal 2 5 2 3 3 2 7" xfId="45802" xr:uid="{00000000-0005-0000-0000-000053B80000}"/>
    <cellStyle name="Normal 2 5 2 3 3 2 7 2" xfId="45803" xr:uid="{00000000-0005-0000-0000-000054B80000}"/>
    <cellStyle name="Normal 2 5 2 3 3 2 8" xfId="45804" xr:uid="{00000000-0005-0000-0000-000055B80000}"/>
    <cellStyle name="Normal 2 5 2 3 3 2 8 2" xfId="45805" xr:uid="{00000000-0005-0000-0000-000056B80000}"/>
    <cellStyle name="Normal 2 5 2 3 3 2 9" xfId="45806" xr:uid="{00000000-0005-0000-0000-000057B80000}"/>
    <cellStyle name="Normal 2 5 2 3 3 2 9 2" xfId="45807" xr:uid="{00000000-0005-0000-0000-000058B80000}"/>
    <cellStyle name="Normal 2 5 2 3 3 20" xfId="45808" xr:uid="{00000000-0005-0000-0000-000059B80000}"/>
    <cellStyle name="Normal 2 5 2 3 3 20 2" xfId="45809" xr:uid="{00000000-0005-0000-0000-00005AB80000}"/>
    <cellStyle name="Normal 2 5 2 3 3 21" xfId="45810" xr:uid="{00000000-0005-0000-0000-00005BB80000}"/>
    <cellStyle name="Normal 2 5 2 3 3 21 2" xfId="45811" xr:uid="{00000000-0005-0000-0000-00005CB80000}"/>
    <cellStyle name="Normal 2 5 2 3 3 22" xfId="45812" xr:uid="{00000000-0005-0000-0000-00005DB80000}"/>
    <cellStyle name="Normal 2 5 2 3 3 22 2" xfId="45813" xr:uid="{00000000-0005-0000-0000-00005EB80000}"/>
    <cellStyle name="Normal 2 5 2 3 3 23" xfId="45814" xr:uid="{00000000-0005-0000-0000-00005FB80000}"/>
    <cellStyle name="Normal 2 5 2 3 3 23 2" xfId="45815" xr:uid="{00000000-0005-0000-0000-000060B80000}"/>
    <cellStyle name="Normal 2 5 2 3 3 24" xfId="45816" xr:uid="{00000000-0005-0000-0000-000061B80000}"/>
    <cellStyle name="Normal 2 5 2 3 3 3" xfId="45817" xr:uid="{00000000-0005-0000-0000-000062B80000}"/>
    <cellStyle name="Normal 2 5 2 3 3 3 10" xfId="45818" xr:uid="{00000000-0005-0000-0000-000063B80000}"/>
    <cellStyle name="Normal 2 5 2 3 3 3 10 2" xfId="45819" xr:uid="{00000000-0005-0000-0000-000064B80000}"/>
    <cellStyle name="Normal 2 5 2 3 3 3 11" xfId="45820" xr:uid="{00000000-0005-0000-0000-000065B80000}"/>
    <cellStyle name="Normal 2 5 2 3 3 3 11 2" xfId="45821" xr:uid="{00000000-0005-0000-0000-000066B80000}"/>
    <cellStyle name="Normal 2 5 2 3 3 3 12" xfId="45822" xr:uid="{00000000-0005-0000-0000-000067B80000}"/>
    <cellStyle name="Normal 2 5 2 3 3 3 12 2" xfId="45823" xr:uid="{00000000-0005-0000-0000-000068B80000}"/>
    <cellStyle name="Normal 2 5 2 3 3 3 13" xfId="45824" xr:uid="{00000000-0005-0000-0000-000069B80000}"/>
    <cellStyle name="Normal 2 5 2 3 3 3 13 2" xfId="45825" xr:uid="{00000000-0005-0000-0000-00006AB80000}"/>
    <cellStyle name="Normal 2 5 2 3 3 3 14" xfId="45826" xr:uid="{00000000-0005-0000-0000-00006BB80000}"/>
    <cellStyle name="Normal 2 5 2 3 3 3 14 2" xfId="45827" xr:uid="{00000000-0005-0000-0000-00006CB80000}"/>
    <cellStyle name="Normal 2 5 2 3 3 3 15" xfId="45828" xr:uid="{00000000-0005-0000-0000-00006DB80000}"/>
    <cellStyle name="Normal 2 5 2 3 3 3 15 2" xfId="45829" xr:uid="{00000000-0005-0000-0000-00006EB80000}"/>
    <cellStyle name="Normal 2 5 2 3 3 3 16" xfId="45830" xr:uid="{00000000-0005-0000-0000-00006FB80000}"/>
    <cellStyle name="Normal 2 5 2 3 3 3 16 2" xfId="45831" xr:uid="{00000000-0005-0000-0000-000070B80000}"/>
    <cellStyle name="Normal 2 5 2 3 3 3 17" xfId="45832" xr:uid="{00000000-0005-0000-0000-000071B80000}"/>
    <cellStyle name="Normal 2 5 2 3 3 3 17 2" xfId="45833" xr:uid="{00000000-0005-0000-0000-000072B80000}"/>
    <cellStyle name="Normal 2 5 2 3 3 3 18" xfId="45834" xr:uid="{00000000-0005-0000-0000-000073B80000}"/>
    <cellStyle name="Normal 2 5 2 3 3 3 18 2" xfId="45835" xr:uid="{00000000-0005-0000-0000-000074B80000}"/>
    <cellStyle name="Normal 2 5 2 3 3 3 19" xfId="45836" xr:uid="{00000000-0005-0000-0000-000075B80000}"/>
    <cellStyle name="Normal 2 5 2 3 3 3 19 2" xfId="45837" xr:uid="{00000000-0005-0000-0000-000076B80000}"/>
    <cellStyle name="Normal 2 5 2 3 3 3 2" xfId="45838" xr:uid="{00000000-0005-0000-0000-000077B80000}"/>
    <cellStyle name="Normal 2 5 2 3 3 3 2 2" xfId="45839" xr:uid="{00000000-0005-0000-0000-000078B80000}"/>
    <cellStyle name="Normal 2 5 2 3 3 3 20" xfId="45840" xr:uid="{00000000-0005-0000-0000-000079B80000}"/>
    <cellStyle name="Normal 2 5 2 3 3 3 20 2" xfId="45841" xr:uid="{00000000-0005-0000-0000-00007AB80000}"/>
    <cellStyle name="Normal 2 5 2 3 3 3 21" xfId="45842" xr:uid="{00000000-0005-0000-0000-00007BB80000}"/>
    <cellStyle name="Normal 2 5 2 3 3 3 21 2" xfId="45843" xr:uid="{00000000-0005-0000-0000-00007CB80000}"/>
    <cellStyle name="Normal 2 5 2 3 3 3 22" xfId="45844" xr:uid="{00000000-0005-0000-0000-00007DB80000}"/>
    <cellStyle name="Normal 2 5 2 3 3 3 3" xfId="45845" xr:uid="{00000000-0005-0000-0000-00007EB80000}"/>
    <cellStyle name="Normal 2 5 2 3 3 3 3 2" xfId="45846" xr:uid="{00000000-0005-0000-0000-00007FB80000}"/>
    <cellStyle name="Normal 2 5 2 3 3 3 4" xfId="45847" xr:uid="{00000000-0005-0000-0000-000080B80000}"/>
    <cellStyle name="Normal 2 5 2 3 3 3 4 2" xfId="45848" xr:uid="{00000000-0005-0000-0000-000081B80000}"/>
    <cellStyle name="Normal 2 5 2 3 3 3 5" xfId="45849" xr:uid="{00000000-0005-0000-0000-000082B80000}"/>
    <cellStyle name="Normal 2 5 2 3 3 3 5 2" xfId="45850" xr:uid="{00000000-0005-0000-0000-000083B80000}"/>
    <cellStyle name="Normal 2 5 2 3 3 3 6" xfId="45851" xr:uid="{00000000-0005-0000-0000-000084B80000}"/>
    <cellStyle name="Normal 2 5 2 3 3 3 6 2" xfId="45852" xr:uid="{00000000-0005-0000-0000-000085B80000}"/>
    <cellStyle name="Normal 2 5 2 3 3 3 7" xfId="45853" xr:uid="{00000000-0005-0000-0000-000086B80000}"/>
    <cellStyle name="Normal 2 5 2 3 3 3 7 2" xfId="45854" xr:uid="{00000000-0005-0000-0000-000087B80000}"/>
    <cellStyle name="Normal 2 5 2 3 3 3 8" xfId="45855" xr:uid="{00000000-0005-0000-0000-000088B80000}"/>
    <cellStyle name="Normal 2 5 2 3 3 3 8 2" xfId="45856" xr:uid="{00000000-0005-0000-0000-000089B80000}"/>
    <cellStyle name="Normal 2 5 2 3 3 3 9" xfId="45857" xr:uid="{00000000-0005-0000-0000-00008AB80000}"/>
    <cellStyle name="Normal 2 5 2 3 3 3 9 2" xfId="45858" xr:uid="{00000000-0005-0000-0000-00008BB80000}"/>
    <cellStyle name="Normal 2 5 2 3 3 4" xfId="45859" xr:uid="{00000000-0005-0000-0000-00008CB80000}"/>
    <cellStyle name="Normal 2 5 2 3 3 4 2" xfId="45860" xr:uid="{00000000-0005-0000-0000-00008DB80000}"/>
    <cellStyle name="Normal 2 5 2 3 3 5" xfId="45861" xr:uid="{00000000-0005-0000-0000-00008EB80000}"/>
    <cellStyle name="Normal 2 5 2 3 3 5 2" xfId="45862" xr:uid="{00000000-0005-0000-0000-00008FB80000}"/>
    <cellStyle name="Normal 2 5 2 3 3 6" xfId="45863" xr:uid="{00000000-0005-0000-0000-000090B80000}"/>
    <cellStyle name="Normal 2 5 2 3 3 6 2" xfId="45864" xr:uid="{00000000-0005-0000-0000-000091B80000}"/>
    <cellStyle name="Normal 2 5 2 3 3 7" xfId="45865" xr:uid="{00000000-0005-0000-0000-000092B80000}"/>
    <cellStyle name="Normal 2 5 2 3 3 7 2" xfId="45866" xr:uid="{00000000-0005-0000-0000-000093B80000}"/>
    <cellStyle name="Normal 2 5 2 3 3 8" xfId="45867" xr:uid="{00000000-0005-0000-0000-000094B80000}"/>
    <cellStyle name="Normal 2 5 2 3 3 8 2" xfId="45868" xr:uid="{00000000-0005-0000-0000-000095B80000}"/>
    <cellStyle name="Normal 2 5 2 3 3 9" xfId="45869" xr:uid="{00000000-0005-0000-0000-000096B80000}"/>
    <cellStyle name="Normal 2 5 2 3 3 9 2" xfId="45870" xr:uid="{00000000-0005-0000-0000-000097B80000}"/>
    <cellStyle name="Normal 2 5 2 3 4" xfId="45871" xr:uid="{00000000-0005-0000-0000-000098B80000}"/>
    <cellStyle name="Normal 2 5 2 3 4 10" xfId="45872" xr:uid="{00000000-0005-0000-0000-000099B80000}"/>
    <cellStyle name="Normal 2 5 2 3 4 10 2" xfId="45873" xr:uid="{00000000-0005-0000-0000-00009AB80000}"/>
    <cellStyle name="Normal 2 5 2 3 4 11" xfId="45874" xr:uid="{00000000-0005-0000-0000-00009BB80000}"/>
    <cellStyle name="Normal 2 5 2 3 4 11 2" xfId="45875" xr:uid="{00000000-0005-0000-0000-00009CB80000}"/>
    <cellStyle name="Normal 2 5 2 3 4 12" xfId="45876" xr:uid="{00000000-0005-0000-0000-00009DB80000}"/>
    <cellStyle name="Normal 2 5 2 3 4 12 2" xfId="45877" xr:uid="{00000000-0005-0000-0000-00009EB80000}"/>
    <cellStyle name="Normal 2 5 2 3 4 13" xfId="45878" xr:uid="{00000000-0005-0000-0000-00009FB80000}"/>
    <cellStyle name="Normal 2 5 2 3 4 13 2" xfId="45879" xr:uid="{00000000-0005-0000-0000-0000A0B80000}"/>
    <cellStyle name="Normal 2 5 2 3 4 14" xfId="45880" xr:uid="{00000000-0005-0000-0000-0000A1B80000}"/>
    <cellStyle name="Normal 2 5 2 3 4 14 2" xfId="45881" xr:uid="{00000000-0005-0000-0000-0000A2B80000}"/>
    <cellStyle name="Normal 2 5 2 3 4 15" xfId="45882" xr:uid="{00000000-0005-0000-0000-0000A3B80000}"/>
    <cellStyle name="Normal 2 5 2 3 4 15 2" xfId="45883" xr:uid="{00000000-0005-0000-0000-0000A4B80000}"/>
    <cellStyle name="Normal 2 5 2 3 4 16" xfId="45884" xr:uid="{00000000-0005-0000-0000-0000A5B80000}"/>
    <cellStyle name="Normal 2 5 2 3 4 16 2" xfId="45885" xr:uid="{00000000-0005-0000-0000-0000A6B80000}"/>
    <cellStyle name="Normal 2 5 2 3 4 17" xfId="45886" xr:uid="{00000000-0005-0000-0000-0000A7B80000}"/>
    <cellStyle name="Normal 2 5 2 3 4 17 2" xfId="45887" xr:uid="{00000000-0005-0000-0000-0000A8B80000}"/>
    <cellStyle name="Normal 2 5 2 3 4 18" xfId="45888" xr:uid="{00000000-0005-0000-0000-0000A9B80000}"/>
    <cellStyle name="Normal 2 5 2 3 4 18 2" xfId="45889" xr:uid="{00000000-0005-0000-0000-0000AAB80000}"/>
    <cellStyle name="Normal 2 5 2 3 4 19" xfId="45890" xr:uid="{00000000-0005-0000-0000-0000ABB80000}"/>
    <cellStyle name="Normal 2 5 2 3 4 19 2" xfId="45891" xr:uid="{00000000-0005-0000-0000-0000ACB80000}"/>
    <cellStyle name="Normal 2 5 2 3 4 2" xfId="45892" xr:uid="{00000000-0005-0000-0000-0000ADB80000}"/>
    <cellStyle name="Normal 2 5 2 3 4 2 10" xfId="45893" xr:uid="{00000000-0005-0000-0000-0000AEB80000}"/>
    <cellStyle name="Normal 2 5 2 3 4 2 10 2" xfId="45894" xr:uid="{00000000-0005-0000-0000-0000AFB80000}"/>
    <cellStyle name="Normal 2 5 2 3 4 2 11" xfId="45895" xr:uid="{00000000-0005-0000-0000-0000B0B80000}"/>
    <cellStyle name="Normal 2 5 2 3 4 2 11 2" xfId="45896" xr:uid="{00000000-0005-0000-0000-0000B1B80000}"/>
    <cellStyle name="Normal 2 5 2 3 4 2 12" xfId="45897" xr:uid="{00000000-0005-0000-0000-0000B2B80000}"/>
    <cellStyle name="Normal 2 5 2 3 4 2 12 2" xfId="45898" xr:uid="{00000000-0005-0000-0000-0000B3B80000}"/>
    <cellStyle name="Normal 2 5 2 3 4 2 13" xfId="45899" xr:uid="{00000000-0005-0000-0000-0000B4B80000}"/>
    <cellStyle name="Normal 2 5 2 3 4 2 13 2" xfId="45900" xr:uid="{00000000-0005-0000-0000-0000B5B80000}"/>
    <cellStyle name="Normal 2 5 2 3 4 2 14" xfId="45901" xr:uid="{00000000-0005-0000-0000-0000B6B80000}"/>
    <cellStyle name="Normal 2 5 2 3 4 2 14 2" xfId="45902" xr:uid="{00000000-0005-0000-0000-0000B7B80000}"/>
    <cellStyle name="Normal 2 5 2 3 4 2 15" xfId="45903" xr:uid="{00000000-0005-0000-0000-0000B8B80000}"/>
    <cellStyle name="Normal 2 5 2 3 4 2 15 2" xfId="45904" xr:uid="{00000000-0005-0000-0000-0000B9B80000}"/>
    <cellStyle name="Normal 2 5 2 3 4 2 16" xfId="45905" xr:uid="{00000000-0005-0000-0000-0000BAB80000}"/>
    <cellStyle name="Normal 2 5 2 3 4 2 16 2" xfId="45906" xr:uid="{00000000-0005-0000-0000-0000BBB80000}"/>
    <cellStyle name="Normal 2 5 2 3 4 2 17" xfId="45907" xr:uid="{00000000-0005-0000-0000-0000BCB80000}"/>
    <cellStyle name="Normal 2 5 2 3 4 2 17 2" xfId="45908" xr:uid="{00000000-0005-0000-0000-0000BDB80000}"/>
    <cellStyle name="Normal 2 5 2 3 4 2 18" xfId="45909" xr:uid="{00000000-0005-0000-0000-0000BEB80000}"/>
    <cellStyle name="Normal 2 5 2 3 4 2 18 2" xfId="45910" xr:uid="{00000000-0005-0000-0000-0000BFB80000}"/>
    <cellStyle name="Normal 2 5 2 3 4 2 19" xfId="45911" xr:uid="{00000000-0005-0000-0000-0000C0B80000}"/>
    <cellStyle name="Normal 2 5 2 3 4 2 19 2" xfId="45912" xr:uid="{00000000-0005-0000-0000-0000C1B80000}"/>
    <cellStyle name="Normal 2 5 2 3 4 2 2" xfId="45913" xr:uid="{00000000-0005-0000-0000-0000C2B80000}"/>
    <cellStyle name="Normal 2 5 2 3 4 2 2 2" xfId="45914" xr:uid="{00000000-0005-0000-0000-0000C3B80000}"/>
    <cellStyle name="Normal 2 5 2 3 4 2 20" xfId="45915" xr:uid="{00000000-0005-0000-0000-0000C4B80000}"/>
    <cellStyle name="Normal 2 5 2 3 4 2 20 2" xfId="45916" xr:uid="{00000000-0005-0000-0000-0000C5B80000}"/>
    <cellStyle name="Normal 2 5 2 3 4 2 21" xfId="45917" xr:uid="{00000000-0005-0000-0000-0000C6B80000}"/>
    <cellStyle name="Normal 2 5 2 3 4 2 21 2" xfId="45918" xr:uid="{00000000-0005-0000-0000-0000C7B80000}"/>
    <cellStyle name="Normal 2 5 2 3 4 2 22" xfId="45919" xr:uid="{00000000-0005-0000-0000-0000C8B80000}"/>
    <cellStyle name="Normal 2 5 2 3 4 2 3" xfId="45920" xr:uid="{00000000-0005-0000-0000-0000C9B80000}"/>
    <cellStyle name="Normal 2 5 2 3 4 2 3 2" xfId="45921" xr:uid="{00000000-0005-0000-0000-0000CAB80000}"/>
    <cellStyle name="Normal 2 5 2 3 4 2 4" xfId="45922" xr:uid="{00000000-0005-0000-0000-0000CBB80000}"/>
    <cellStyle name="Normal 2 5 2 3 4 2 4 2" xfId="45923" xr:uid="{00000000-0005-0000-0000-0000CCB80000}"/>
    <cellStyle name="Normal 2 5 2 3 4 2 5" xfId="45924" xr:uid="{00000000-0005-0000-0000-0000CDB80000}"/>
    <cellStyle name="Normal 2 5 2 3 4 2 5 2" xfId="45925" xr:uid="{00000000-0005-0000-0000-0000CEB80000}"/>
    <cellStyle name="Normal 2 5 2 3 4 2 6" xfId="45926" xr:uid="{00000000-0005-0000-0000-0000CFB80000}"/>
    <cellStyle name="Normal 2 5 2 3 4 2 6 2" xfId="45927" xr:uid="{00000000-0005-0000-0000-0000D0B80000}"/>
    <cellStyle name="Normal 2 5 2 3 4 2 7" xfId="45928" xr:uid="{00000000-0005-0000-0000-0000D1B80000}"/>
    <cellStyle name="Normal 2 5 2 3 4 2 7 2" xfId="45929" xr:uid="{00000000-0005-0000-0000-0000D2B80000}"/>
    <cellStyle name="Normal 2 5 2 3 4 2 8" xfId="45930" xr:uid="{00000000-0005-0000-0000-0000D3B80000}"/>
    <cellStyle name="Normal 2 5 2 3 4 2 8 2" xfId="45931" xr:uid="{00000000-0005-0000-0000-0000D4B80000}"/>
    <cellStyle name="Normal 2 5 2 3 4 2 9" xfId="45932" xr:uid="{00000000-0005-0000-0000-0000D5B80000}"/>
    <cellStyle name="Normal 2 5 2 3 4 2 9 2" xfId="45933" xr:uid="{00000000-0005-0000-0000-0000D6B80000}"/>
    <cellStyle name="Normal 2 5 2 3 4 20" xfId="45934" xr:uid="{00000000-0005-0000-0000-0000D7B80000}"/>
    <cellStyle name="Normal 2 5 2 3 4 20 2" xfId="45935" xr:uid="{00000000-0005-0000-0000-0000D8B80000}"/>
    <cellStyle name="Normal 2 5 2 3 4 21" xfId="45936" xr:uid="{00000000-0005-0000-0000-0000D9B80000}"/>
    <cellStyle name="Normal 2 5 2 3 4 21 2" xfId="45937" xr:uid="{00000000-0005-0000-0000-0000DAB80000}"/>
    <cellStyle name="Normal 2 5 2 3 4 22" xfId="45938" xr:uid="{00000000-0005-0000-0000-0000DBB80000}"/>
    <cellStyle name="Normal 2 5 2 3 4 22 2" xfId="45939" xr:uid="{00000000-0005-0000-0000-0000DCB80000}"/>
    <cellStyle name="Normal 2 5 2 3 4 23" xfId="45940" xr:uid="{00000000-0005-0000-0000-0000DDB80000}"/>
    <cellStyle name="Normal 2 5 2 3 4 23 2" xfId="45941" xr:uid="{00000000-0005-0000-0000-0000DEB80000}"/>
    <cellStyle name="Normal 2 5 2 3 4 24" xfId="45942" xr:uid="{00000000-0005-0000-0000-0000DFB80000}"/>
    <cellStyle name="Normal 2 5 2 3 4 3" xfId="45943" xr:uid="{00000000-0005-0000-0000-0000E0B80000}"/>
    <cellStyle name="Normal 2 5 2 3 4 3 10" xfId="45944" xr:uid="{00000000-0005-0000-0000-0000E1B80000}"/>
    <cellStyle name="Normal 2 5 2 3 4 3 10 2" xfId="45945" xr:uid="{00000000-0005-0000-0000-0000E2B80000}"/>
    <cellStyle name="Normal 2 5 2 3 4 3 11" xfId="45946" xr:uid="{00000000-0005-0000-0000-0000E3B80000}"/>
    <cellStyle name="Normal 2 5 2 3 4 3 11 2" xfId="45947" xr:uid="{00000000-0005-0000-0000-0000E4B80000}"/>
    <cellStyle name="Normal 2 5 2 3 4 3 12" xfId="45948" xr:uid="{00000000-0005-0000-0000-0000E5B80000}"/>
    <cellStyle name="Normal 2 5 2 3 4 3 12 2" xfId="45949" xr:uid="{00000000-0005-0000-0000-0000E6B80000}"/>
    <cellStyle name="Normal 2 5 2 3 4 3 13" xfId="45950" xr:uid="{00000000-0005-0000-0000-0000E7B80000}"/>
    <cellStyle name="Normal 2 5 2 3 4 3 13 2" xfId="45951" xr:uid="{00000000-0005-0000-0000-0000E8B80000}"/>
    <cellStyle name="Normal 2 5 2 3 4 3 14" xfId="45952" xr:uid="{00000000-0005-0000-0000-0000E9B80000}"/>
    <cellStyle name="Normal 2 5 2 3 4 3 14 2" xfId="45953" xr:uid="{00000000-0005-0000-0000-0000EAB80000}"/>
    <cellStyle name="Normal 2 5 2 3 4 3 15" xfId="45954" xr:uid="{00000000-0005-0000-0000-0000EBB80000}"/>
    <cellStyle name="Normal 2 5 2 3 4 3 15 2" xfId="45955" xr:uid="{00000000-0005-0000-0000-0000ECB80000}"/>
    <cellStyle name="Normal 2 5 2 3 4 3 16" xfId="45956" xr:uid="{00000000-0005-0000-0000-0000EDB80000}"/>
    <cellStyle name="Normal 2 5 2 3 4 3 16 2" xfId="45957" xr:uid="{00000000-0005-0000-0000-0000EEB80000}"/>
    <cellStyle name="Normal 2 5 2 3 4 3 17" xfId="45958" xr:uid="{00000000-0005-0000-0000-0000EFB80000}"/>
    <cellStyle name="Normal 2 5 2 3 4 3 17 2" xfId="45959" xr:uid="{00000000-0005-0000-0000-0000F0B80000}"/>
    <cellStyle name="Normal 2 5 2 3 4 3 18" xfId="45960" xr:uid="{00000000-0005-0000-0000-0000F1B80000}"/>
    <cellStyle name="Normal 2 5 2 3 4 3 18 2" xfId="45961" xr:uid="{00000000-0005-0000-0000-0000F2B80000}"/>
    <cellStyle name="Normal 2 5 2 3 4 3 19" xfId="45962" xr:uid="{00000000-0005-0000-0000-0000F3B80000}"/>
    <cellStyle name="Normal 2 5 2 3 4 3 19 2" xfId="45963" xr:uid="{00000000-0005-0000-0000-0000F4B80000}"/>
    <cellStyle name="Normal 2 5 2 3 4 3 2" xfId="45964" xr:uid="{00000000-0005-0000-0000-0000F5B80000}"/>
    <cellStyle name="Normal 2 5 2 3 4 3 2 2" xfId="45965" xr:uid="{00000000-0005-0000-0000-0000F6B80000}"/>
    <cellStyle name="Normal 2 5 2 3 4 3 20" xfId="45966" xr:uid="{00000000-0005-0000-0000-0000F7B80000}"/>
    <cellStyle name="Normal 2 5 2 3 4 3 20 2" xfId="45967" xr:uid="{00000000-0005-0000-0000-0000F8B80000}"/>
    <cellStyle name="Normal 2 5 2 3 4 3 21" xfId="45968" xr:uid="{00000000-0005-0000-0000-0000F9B80000}"/>
    <cellStyle name="Normal 2 5 2 3 4 3 21 2" xfId="45969" xr:uid="{00000000-0005-0000-0000-0000FAB80000}"/>
    <cellStyle name="Normal 2 5 2 3 4 3 22" xfId="45970" xr:uid="{00000000-0005-0000-0000-0000FBB80000}"/>
    <cellStyle name="Normal 2 5 2 3 4 3 3" xfId="45971" xr:uid="{00000000-0005-0000-0000-0000FCB80000}"/>
    <cellStyle name="Normal 2 5 2 3 4 3 3 2" xfId="45972" xr:uid="{00000000-0005-0000-0000-0000FDB80000}"/>
    <cellStyle name="Normal 2 5 2 3 4 3 4" xfId="45973" xr:uid="{00000000-0005-0000-0000-0000FEB80000}"/>
    <cellStyle name="Normal 2 5 2 3 4 3 4 2" xfId="45974" xr:uid="{00000000-0005-0000-0000-0000FFB80000}"/>
    <cellStyle name="Normal 2 5 2 3 4 3 5" xfId="45975" xr:uid="{00000000-0005-0000-0000-000000B90000}"/>
    <cellStyle name="Normal 2 5 2 3 4 3 5 2" xfId="45976" xr:uid="{00000000-0005-0000-0000-000001B90000}"/>
    <cellStyle name="Normal 2 5 2 3 4 3 6" xfId="45977" xr:uid="{00000000-0005-0000-0000-000002B90000}"/>
    <cellStyle name="Normal 2 5 2 3 4 3 6 2" xfId="45978" xr:uid="{00000000-0005-0000-0000-000003B90000}"/>
    <cellStyle name="Normal 2 5 2 3 4 3 7" xfId="45979" xr:uid="{00000000-0005-0000-0000-000004B90000}"/>
    <cellStyle name="Normal 2 5 2 3 4 3 7 2" xfId="45980" xr:uid="{00000000-0005-0000-0000-000005B90000}"/>
    <cellStyle name="Normal 2 5 2 3 4 3 8" xfId="45981" xr:uid="{00000000-0005-0000-0000-000006B90000}"/>
    <cellStyle name="Normal 2 5 2 3 4 3 8 2" xfId="45982" xr:uid="{00000000-0005-0000-0000-000007B90000}"/>
    <cellStyle name="Normal 2 5 2 3 4 3 9" xfId="45983" xr:uid="{00000000-0005-0000-0000-000008B90000}"/>
    <cellStyle name="Normal 2 5 2 3 4 3 9 2" xfId="45984" xr:uid="{00000000-0005-0000-0000-000009B90000}"/>
    <cellStyle name="Normal 2 5 2 3 4 4" xfId="45985" xr:uid="{00000000-0005-0000-0000-00000AB90000}"/>
    <cellStyle name="Normal 2 5 2 3 4 4 2" xfId="45986" xr:uid="{00000000-0005-0000-0000-00000BB90000}"/>
    <cellStyle name="Normal 2 5 2 3 4 5" xfId="45987" xr:uid="{00000000-0005-0000-0000-00000CB90000}"/>
    <cellStyle name="Normal 2 5 2 3 4 5 2" xfId="45988" xr:uid="{00000000-0005-0000-0000-00000DB90000}"/>
    <cellStyle name="Normal 2 5 2 3 4 6" xfId="45989" xr:uid="{00000000-0005-0000-0000-00000EB90000}"/>
    <cellStyle name="Normal 2 5 2 3 4 6 2" xfId="45990" xr:uid="{00000000-0005-0000-0000-00000FB90000}"/>
    <cellStyle name="Normal 2 5 2 3 4 7" xfId="45991" xr:uid="{00000000-0005-0000-0000-000010B90000}"/>
    <cellStyle name="Normal 2 5 2 3 4 7 2" xfId="45992" xr:uid="{00000000-0005-0000-0000-000011B90000}"/>
    <cellStyle name="Normal 2 5 2 3 4 8" xfId="45993" xr:uid="{00000000-0005-0000-0000-000012B90000}"/>
    <cellStyle name="Normal 2 5 2 3 4 8 2" xfId="45994" xr:uid="{00000000-0005-0000-0000-000013B90000}"/>
    <cellStyle name="Normal 2 5 2 3 4 9" xfId="45995" xr:uid="{00000000-0005-0000-0000-000014B90000}"/>
    <cellStyle name="Normal 2 5 2 3 4 9 2" xfId="45996" xr:uid="{00000000-0005-0000-0000-000015B90000}"/>
    <cellStyle name="Normal 2 5 2 3 5" xfId="45997" xr:uid="{00000000-0005-0000-0000-000016B90000}"/>
    <cellStyle name="Normal 2 5 2 3 5 10" xfId="45998" xr:uid="{00000000-0005-0000-0000-000017B90000}"/>
    <cellStyle name="Normal 2 5 2 3 5 10 2" xfId="45999" xr:uid="{00000000-0005-0000-0000-000018B90000}"/>
    <cellStyle name="Normal 2 5 2 3 5 11" xfId="46000" xr:uid="{00000000-0005-0000-0000-000019B90000}"/>
    <cellStyle name="Normal 2 5 2 3 5 11 2" xfId="46001" xr:uid="{00000000-0005-0000-0000-00001AB90000}"/>
    <cellStyle name="Normal 2 5 2 3 5 12" xfId="46002" xr:uid="{00000000-0005-0000-0000-00001BB90000}"/>
    <cellStyle name="Normal 2 5 2 3 5 12 2" xfId="46003" xr:uid="{00000000-0005-0000-0000-00001CB90000}"/>
    <cellStyle name="Normal 2 5 2 3 5 13" xfId="46004" xr:uid="{00000000-0005-0000-0000-00001DB90000}"/>
    <cellStyle name="Normal 2 5 2 3 5 13 2" xfId="46005" xr:uid="{00000000-0005-0000-0000-00001EB90000}"/>
    <cellStyle name="Normal 2 5 2 3 5 14" xfId="46006" xr:uid="{00000000-0005-0000-0000-00001FB90000}"/>
    <cellStyle name="Normal 2 5 2 3 5 14 2" xfId="46007" xr:uid="{00000000-0005-0000-0000-000020B90000}"/>
    <cellStyle name="Normal 2 5 2 3 5 15" xfId="46008" xr:uid="{00000000-0005-0000-0000-000021B90000}"/>
    <cellStyle name="Normal 2 5 2 3 5 15 2" xfId="46009" xr:uid="{00000000-0005-0000-0000-000022B90000}"/>
    <cellStyle name="Normal 2 5 2 3 5 16" xfId="46010" xr:uid="{00000000-0005-0000-0000-000023B90000}"/>
    <cellStyle name="Normal 2 5 2 3 5 16 2" xfId="46011" xr:uid="{00000000-0005-0000-0000-000024B90000}"/>
    <cellStyle name="Normal 2 5 2 3 5 17" xfId="46012" xr:uid="{00000000-0005-0000-0000-000025B90000}"/>
    <cellStyle name="Normal 2 5 2 3 5 17 2" xfId="46013" xr:uid="{00000000-0005-0000-0000-000026B90000}"/>
    <cellStyle name="Normal 2 5 2 3 5 18" xfId="46014" xr:uid="{00000000-0005-0000-0000-000027B90000}"/>
    <cellStyle name="Normal 2 5 2 3 5 18 2" xfId="46015" xr:uid="{00000000-0005-0000-0000-000028B90000}"/>
    <cellStyle name="Normal 2 5 2 3 5 19" xfId="46016" xr:uid="{00000000-0005-0000-0000-000029B90000}"/>
    <cellStyle name="Normal 2 5 2 3 5 19 2" xfId="46017" xr:uid="{00000000-0005-0000-0000-00002AB90000}"/>
    <cellStyle name="Normal 2 5 2 3 5 2" xfId="46018" xr:uid="{00000000-0005-0000-0000-00002BB90000}"/>
    <cellStyle name="Normal 2 5 2 3 5 2 2" xfId="46019" xr:uid="{00000000-0005-0000-0000-00002CB90000}"/>
    <cellStyle name="Normal 2 5 2 3 5 20" xfId="46020" xr:uid="{00000000-0005-0000-0000-00002DB90000}"/>
    <cellStyle name="Normal 2 5 2 3 5 20 2" xfId="46021" xr:uid="{00000000-0005-0000-0000-00002EB90000}"/>
    <cellStyle name="Normal 2 5 2 3 5 21" xfId="46022" xr:uid="{00000000-0005-0000-0000-00002FB90000}"/>
    <cellStyle name="Normal 2 5 2 3 5 21 2" xfId="46023" xr:uid="{00000000-0005-0000-0000-000030B90000}"/>
    <cellStyle name="Normal 2 5 2 3 5 22" xfId="46024" xr:uid="{00000000-0005-0000-0000-000031B90000}"/>
    <cellStyle name="Normal 2 5 2 3 5 3" xfId="46025" xr:uid="{00000000-0005-0000-0000-000032B90000}"/>
    <cellStyle name="Normal 2 5 2 3 5 3 2" xfId="46026" xr:uid="{00000000-0005-0000-0000-000033B90000}"/>
    <cellStyle name="Normal 2 5 2 3 5 4" xfId="46027" xr:uid="{00000000-0005-0000-0000-000034B90000}"/>
    <cellStyle name="Normal 2 5 2 3 5 4 2" xfId="46028" xr:uid="{00000000-0005-0000-0000-000035B90000}"/>
    <cellStyle name="Normal 2 5 2 3 5 5" xfId="46029" xr:uid="{00000000-0005-0000-0000-000036B90000}"/>
    <cellStyle name="Normal 2 5 2 3 5 5 2" xfId="46030" xr:uid="{00000000-0005-0000-0000-000037B90000}"/>
    <cellStyle name="Normal 2 5 2 3 5 6" xfId="46031" xr:uid="{00000000-0005-0000-0000-000038B90000}"/>
    <cellStyle name="Normal 2 5 2 3 5 6 2" xfId="46032" xr:uid="{00000000-0005-0000-0000-000039B90000}"/>
    <cellStyle name="Normal 2 5 2 3 5 7" xfId="46033" xr:uid="{00000000-0005-0000-0000-00003AB90000}"/>
    <cellStyle name="Normal 2 5 2 3 5 7 2" xfId="46034" xr:uid="{00000000-0005-0000-0000-00003BB90000}"/>
    <cellStyle name="Normal 2 5 2 3 5 8" xfId="46035" xr:uid="{00000000-0005-0000-0000-00003CB90000}"/>
    <cellStyle name="Normal 2 5 2 3 5 8 2" xfId="46036" xr:uid="{00000000-0005-0000-0000-00003DB90000}"/>
    <cellStyle name="Normal 2 5 2 3 5 9" xfId="46037" xr:uid="{00000000-0005-0000-0000-00003EB90000}"/>
    <cellStyle name="Normal 2 5 2 3 5 9 2" xfId="46038" xr:uid="{00000000-0005-0000-0000-00003FB90000}"/>
    <cellStyle name="Normal 2 5 2 3 6" xfId="46039" xr:uid="{00000000-0005-0000-0000-000040B90000}"/>
    <cellStyle name="Normal 2 5 2 3 6 10" xfId="46040" xr:uid="{00000000-0005-0000-0000-000041B90000}"/>
    <cellStyle name="Normal 2 5 2 3 6 10 2" xfId="46041" xr:uid="{00000000-0005-0000-0000-000042B90000}"/>
    <cellStyle name="Normal 2 5 2 3 6 11" xfId="46042" xr:uid="{00000000-0005-0000-0000-000043B90000}"/>
    <cellStyle name="Normal 2 5 2 3 6 11 2" xfId="46043" xr:uid="{00000000-0005-0000-0000-000044B90000}"/>
    <cellStyle name="Normal 2 5 2 3 6 12" xfId="46044" xr:uid="{00000000-0005-0000-0000-000045B90000}"/>
    <cellStyle name="Normal 2 5 2 3 6 12 2" xfId="46045" xr:uid="{00000000-0005-0000-0000-000046B90000}"/>
    <cellStyle name="Normal 2 5 2 3 6 13" xfId="46046" xr:uid="{00000000-0005-0000-0000-000047B90000}"/>
    <cellStyle name="Normal 2 5 2 3 6 13 2" xfId="46047" xr:uid="{00000000-0005-0000-0000-000048B90000}"/>
    <cellStyle name="Normal 2 5 2 3 6 14" xfId="46048" xr:uid="{00000000-0005-0000-0000-000049B90000}"/>
    <cellStyle name="Normal 2 5 2 3 6 14 2" xfId="46049" xr:uid="{00000000-0005-0000-0000-00004AB90000}"/>
    <cellStyle name="Normal 2 5 2 3 6 15" xfId="46050" xr:uid="{00000000-0005-0000-0000-00004BB90000}"/>
    <cellStyle name="Normal 2 5 2 3 6 15 2" xfId="46051" xr:uid="{00000000-0005-0000-0000-00004CB90000}"/>
    <cellStyle name="Normal 2 5 2 3 6 16" xfId="46052" xr:uid="{00000000-0005-0000-0000-00004DB90000}"/>
    <cellStyle name="Normal 2 5 2 3 6 16 2" xfId="46053" xr:uid="{00000000-0005-0000-0000-00004EB90000}"/>
    <cellStyle name="Normal 2 5 2 3 6 17" xfId="46054" xr:uid="{00000000-0005-0000-0000-00004FB90000}"/>
    <cellStyle name="Normal 2 5 2 3 6 17 2" xfId="46055" xr:uid="{00000000-0005-0000-0000-000050B90000}"/>
    <cellStyle name="Normal 2 5 2 3 6 18" xfId="46056" xr:uid="{00000000-0005-0000-0000-000051B90000}"/>
    <cellStyle name="Normal 2 5 2 3 6 18 2" xfId="46057" xr:uid="{00000000-0005-0000-0000-000052B90000}"/>
    <cellStyle name="Normal 2 5 2 3 6 19" xfId="46058" xr:uid="{00000000-0005-0000-0000-000053B90000}"/>
    <cellStyle name="Normal 2 5 2 3 6 19 2" xfId="46059" xr:uid="{00000000-0005-0000-0000-000054B90000}"/>
    <cellStyle name="Normal 2 5 2 3 6 2" xfId="46060" xr:uid="{00000000-0005-0000-0000-000055B90000}"/>
    <cellStyle name="Normal 2 5 2 3 6 2 2" xfId="46061" xr:uid="{00000000-0005-0000-0000-000056B90000}"/>
    <cellStyle name="Normal 2 5 2 3 6 20" xfId="46062" xr:uid="{00000000-0005-0000-0000-000057B90000}"/>
    <cellStyle name="Normal 2 5 2 3 6 20 2" xfId="46063" xr:uid="{00000000-0005-0000-0000-000058B90000}"/>
    <cellStyle name="Normal 2 5 2 3 6 21" xfId="46064" xr:uid="{00000000-0005-0000-0000-000059B90000}"/>
    <cellStyle name="Normal 2 5 2 3 6 21 2" xfId="46065" xr:uid="{00000000-0005-0000-0000-00005AB90000}"/>
    <cellStyle name="Normal 2 5 2 3 6 22" xfId="46066" xr:uid="{00000000-0005-0000-0000-00005BB90000}"/>
    <cellStyle name="Normal 2 5 2 3 6 3" xfId="46067" xr:uid="{00000000-0005-0000-0000-00005CB90000}"/>
    <cellStyle name="Normal 2 5 2 3 6 3 2" xfId="46068" xr:uid="{00000000-0005-0000-0000-00005DB90000}"/>
    <cellStyle name="Normal 2 5 2 3 6 4" xfId="46069" xr:uid="{00000000-0005-0000-0000-00005EB90000}"/>
    <cellStyle name="Normal 2 5 2 3 6 4 2" xfId="46070" xr:uid="{00000000-0005-0000-0000-00005FB90000}"/>
    <cellStyle name="Normal 2 5 2 3 6 5" xfId="46071" xr:uid="{00000000-0005-0000-0000-000060B90000}"/>
    <cellStyle name="Normal 2 5 2 3 6 5 2" xfId="46072" xr:uid="{00000000-0005-0000-0000-000061B90000}"/>
    <cellStyle name="Normal 2 5 2 3 6 6" xfId="46073" xr:uid="{00000000-0005-0000-0000-000062B90000}"/>
    <cellStyle name="Normal 2 5 2 3 6 6 2" xfId="46074" xr:uid="{00000000-0005-0000-0000-000063B90000}"/>
    <cellStyle name="Normal 2 5 2 3 6 7" xfId="46075" xr:uid="{00000000-0005-0000-0000-000064B90000}"/>
    <cellStyle name="Normal 2 5 2 3 6 7 2" xfId="46076" xr:uid="{00000000-0005-0000-0000-000065B90000}"/>
    <cellStyle name="Normal 2 5 2 3 6 8" xfId="46077" xr:uid="{00000000-0005-0000-0000-000066B90000}"/>
    <cellStyle name="Normal 2 5 2 3 6 8 2" xfId="46078" xr:uid="{00000000-0005-0000-0000-000067B90000}"/>
    <cellStyle name="Normal 2 5 2 3 6 9" xfId="46079" xr:uid="{00000000-0005-0000-0000-000068B90000}"/>
    <cellStyle name="Normal 2 5 2 3 6 9 2" xfId="46080" xr:uid="{00000000-0005-0000-0000-000069B90000}"/>
    <cellStyle name="Normal 2 5 2 3 7" xfId="46081" xr:uid="{00000000-0005-0000-0000-00006AB90000}"/>
    <cellStyle name="Normal 2 5 2 3 7 2" xfId="46082" xr:uid="{00000000-0005-0000-0000-00006BB90000}"/>
    <cellStyle name="Normal 2 5 2 3 8" xfId="46083" xr:uid="{00000000-0005-0000-0000-00006CB90000}"/>
    <cellStyle name="Normal 2 5 2 3 8 2" xfId="46084" xr:uid="{00000000-0005-0000-0000-00006DB90000}"/>
    <cellStyle name="Normal 2 5 2 3 9" xfId="46085" xr:uid="{00000000-0005-0000-0000-00006EB90000}"/>
    <cellStyle name="Normal 2 5 2 3 9 2" xfId="46086" xr:uid="{00000000-0005-0000-0000-00006FB90000}"/>
    <cellStyle name="Normal 2 5 2 4" xfId="46087" xr:uid="{00000000-0005-0000-0000-000070B90000}"/>
    <cellStyle name="Normal 2 5 2 4 10" xfId="46088" xr:uid="{00000000-0005-0000-0000-000071B90000}"/>
    <cellStyle name="Normal 2 5 2 4 10 2" xfId="46089" xr:uid="{00000000-0005-0000-0000-000072B90000}"/>
    <cellStyle name="Normal 2 5 2 4 11" xfId="46090" xr:uid="{00000000-0005-0000-0000-000073B90000}"/>
    <cellStyle name="Normal 2 5 2 4 11 2" xfId="46091" xr:uid="{00000000-0005-0000-0000-000074B90000}"/>
    <cellStyle name="Normal 2 5 2 4 12" xfId="46092" xr:uid="{00000000-0005-0000-0000-000075B90000}"/>
    <cellStyle name="Normal 2 5 2 4 12 2" xfId="46093" xr:uid="{00000000-0005-0000-0000-000076B90000}"/>
    <cellStyle name="Normal 2 5 2 4 13" xfId="46094" xr:uid="{00000000-0005-0000-0000-000077B90000}"/>
    <cellStyle name="Normal 2 5 2 4 13 2" xfId="46095" xr:uid="{00000000-0005-0000-0000-000078B90000}"/>
    <cellStyle name="Normal 2 5 2 4 14" xfId="46096" xr:uid="{00000000-0005-0000-0000-000079B90000}"/>
    <cellStyle name="Normal 2 5 2 4 14 2" xfId="46097" xr:uid="{00000000-0005-0000-0000-00007AB90000}"/>
    <cellStyle name="Normal 2 5 2 4 15" xfId="46098" xr:uid="{00000000-0005-0000-0000-00007BB90000}"/>
    <cellStyle name="Normal 2 5 2 4 15 2" xfId="46099" xr:uid="{00000000-0005-0000-0000-00007CB90000}"/>
    <cellStyle name="Normal 2 5 2 4 16" xfId="46100" xr:uid="{00000000-0005-0000-0000-00007DB90000}"/>
    <cellStyle name="Normal 2 5 2 4 16 2" xfId="46101" xr:uid="{00000000-0005-0000-0000-00007EB90000}"/>
    <cellStyle name="Normal 2 5 2 4 17" xfId="46102" xr:uid="{00000000-0005-0000-0000-00007FB90000}"/>
    <cellStyle name="Normal 2 5 2 4 17 2" xfId="46103" xr:uid="{00000000-0005-0000-0000-000080B90000}"/>
    <cellStyle name="Normal 2 5 2 4 18" xfId="46104" xr:uid="{00000000-0005-0000-0000-000081B90000}"/>
    <cellStyle name="Normal 2 5 2 4 18 2" xfId="46105" xr:uid="{00000000-0005-0000-0000-000082B90000}"/>
    <cellStyle name="Normal 2 5 2 4 19" xfId="46106" xr:uid="{00000000-0005-0000-0000-000083B90000}"/>
    <cellStyle name="Normal 2 5 2 4 19 2" xfId="46107" xr:uid="{00000000-0005-0000-0000-000084B90000}"/>
    <cellStyle name="Normal 2 5 2 4 2" xfId="46108" xr:uid="{00000000-0005-0000-0000-000085B90000}"/>
    <cellStyle name="Normal 2 5 2 4 2 10" xfId="46109" xr:uid="{00000000-0005-0000-0000-000086B90000}"/>
    <cellStyle name="Normal 2 5 2 4 2 10 2" xfId="46110" xr:uid="{00000000-0005-0000-0000-000087B90000}"/>
    <cellStyle name="Normal 2 5 2 4 2 11" xfId="46111" xr:uid="{00000000-0005-0000-0000-000088B90000}"/>
    <cellStyle name="Normal 2 5 2 4 2 11 2" xfId="46112" xr:uid="{00000000-0005-0000-0000-000089B90000}"/>
    <cellStyle name="Normal 2 5 2 4 2 12" xfId="46113" xr:uid="{00000000-0005-0000-0000-00008AB90000}"/>
    <cellStyle name="Normal 2 5 2 4 2 12 2" xfId="46114" xr:uid="{00000000-0005-0000-0000-00008BB90000}"/>
    <cellStyle name="Normal 2 5 2 4 2 13" xfId="46115" xr:uid="{00000000-0005-0000-0000-00008CB90000}"/>
    <cellStyle name="Normal 2 5 2 4 2 13 2" xfId="46116" xr:uid="{00000000-0005-0000-0000-00008DB90000}"/>
    <cellStyle name="Normal 2 5 2 4 2 14" xfId="46117" xr:uid="{00000000-0005-0000-0000-00008EB90000}"/>
    <cellStyle name="Normal 2 5 2 4 2 14 2" xfId="46118" xr:uid="{00000000-0005-0000-0000-00008FB90000}"/>
    <cellStyle name="Normal 2 5 2 4 2 15" xfId="46119" xr:uid="{00000000-0005-0000-0000-000090B90000}"/>
    <cellStyle name="Normal 2 5 2 4 2 15 2" xfId="46120" xr:uid="{00000000-0005-0000-0000-000091B90000}"/>
    <cellStyle name="Normal 2 5 2 4 2 16" xfId="46121" xr:uid="{00000000-0005-0000-0000-000092B90000}"/>
    <cellStyle name="Normal 2 5 2 4 2 16 2" xfId="46122" xr:uid="{00000000-0005-0000-0000-000093B90000}"/>
    <cellStyle name="Normal 2 5 2 4 2 17" xfId="46123" xr:uid="{00000000-0005-0000-0000-000094B90000}"/>
    <cellStyle name="Normal 2 5 2 4 2 17 2" xfId="46124" xr:uid="{00000000-0005-0000-0000-000095B90000}"/>
    <cellStyle name="Normal 2 5 2 4 2 18" xfId="46125" xr:uid="{00000000-0005-0000-0000-000096B90000}"/>
    <cellStyle name="Normal 2 5 2 4 2 18 2" xfId="46126" xr:uid="{00000000-0005-0000-0000-000097B90000}"/>
    <cellStyle name="Normal 2 5 2 4 2 19" xfId="46127" xr:uid="{00000000-0005-0000-0000-000098B90000}"/>
    <cellStyle name="Normal 2 5 2 4 2 19 2" xfId="46128" xr:uid="{00000000-0005-0000-0000-000099B90000}"/>
    <cellStyle name="Normal 2 5 2 4 2 2" xfId="46129" xr:uid="{00000000-0005-0000-0000-00009AB90000}"/>
    <cellStyle name="Normal 2 5 2 4 2 2 2" xfId="46130" xr:uid="{00000000-0005-0000-0000-00009BB90000}"/>
    <cellStyle name="Normal 2 5 2 4 2 20" xfId="46131" xr:uid="{00000000-0005-0000-0000-00009CB90000}"/>
    <cellStyle name="Normal 2 5 2 4 2 20 2" xfId="46132" xr:uid="{00000000-0005-0000-0000-00009DB90000}"/>
    <cellStyle name="Normal 2 5 2 4 2 21" xfId="46133" xr:uid="{00000000-0005-0000-0000-00009EB90000}"/>
    <cellStyle name="Normal 2 5 2 4 2 21 2" xfId="46134" xr:uid="{00000000-0005-0000-0000-00009FB90000}"/>
    <cellStyle name="Normal 2 5 2 4 2 22" xfId="46135" xr:uid="{00000000-0005-0000-0000-0000A0B90000}"/>
    <cellStyle name="Normal 2 5 2 4 2 3" xfId="46136" xr:uid="{00000000-0005-0000-0000-0000A1B90000}"/>
    <cellStyle name="Normal 2 5 2 4 2 3 2" xfId="46137" xr:uid="{00000000-0005-0000-0000-0000A2B90000}"/>
    <cellStyle name="Normal 2 5 2 4 2 4" xfId="46138" xr:uid="{00000000-0005-0000-0000-0000A3B90000}"/>
    <cellStyle name="Normal 2 5 2 4 2 4 2" xfId="46139" xr:uid="{00000000-0005-0000-0000-0000A4B90000}"/>
    <cellStyle name="Normal 2 5 2 4 2 5" xfId="46140" xr:uid="{00000000-0005-0000-0000-0000A5B90000}"/>
    <cellStyle name="Normal 2 5 2 4 2 5 2" xfId="46141" xr:uid="{00000000-0005-0000-0000-0000A6B90000}"/>
    <cellStyle name="Normal 2 5 2 4 2 6" xfId="46142" xr:uid="{00000000-0005-0000-0000-0000A7B90000}"/>
    <cellStyle name="Normal 2 5 2 4 2 6 2" xfId="46143" xr:uid="{00000000-0005-0000-0000-0000A8B90000}"/>
    <cellStyle name="Normal 2 5 2 4 2 7" xfId="46144" xr:uid="{00000000-0005-0000-0000-0000A9B90000}"/>
    <cellStyle name="Normal 2 5 2 4 2 7 2" xfId="46145" xr:uid="{00000000-0005-0000-0000-0000AAB90000}"/>
    <cellStyle name="Normal 2 5 2 4 2 8" xfId="46146" xr:uid="{00000000-0005-0000-0000-0000ABB90000}"/>
    <cellStyle name="Normal 2 5 2 4 2 8 2" xfId="46147" xr:uid="{00000000-0005-0000-0000-0000ACB90000}"/>
    <cellStyle name="Normal 2 5 2 4 2 9" xfId="46148" xr:uid="{00000000-0005-0000-0000-0000ADB90000}"/>
    <cellStyle name="Normal 2 5 2 4 2 9 2" xfId="46149" xr:uid="{00000000-0005-0000-0000-0000AEB90000}"/>
    <cellStyle name="Normal 2 5 2 4 20" xfId="46150" xr:uid="{00000000-0005-0000-0000-0000AFB90000}"/>
    <cellStyle name="Normal 2 5 2 4 20 2" xfId="46151" xr:uid="{00000000-0005-0000-0000-0000B0B90000}"/>
    <cellStyle name="Normal 2 5 2 4 21" xfId="46152" xr:uid="{00000000-0005-0000-0000-0000B1B90000}"/>
    <cellStyle name="Normal 2 5 2 4 21 2" xfId="46153" xr:uid="{00000000-0005-0000-0000-0000B2B90000}"/>
    <cellStyle name="Normal 2 5 2 4 22" xfId="46154" xr:uid="{00000000-0005-0000-0000-0000B3B90000}"/>
    <cellStyle name="Normal 2 5 2 4 22 2" xfId="46155" xr:uid="{00000000-0005-0000-0000-0000B4B90000}"/>
    <cellStyle name="Normal 2 5 2 4 23" xfId="46156" xr:uid="{00000000-0005-0000-0000-0000B5B90000}"/>
    <cellStyle name="Normal 2 5 2 4 23 2" xfId="46157" xr:uid="{00000000-0005-0000-0000-0000B6B90000}"/>
    <cellStyle name="Normal 2 5 2 4 24" xfId="46158" xr:uid="{00000000-0005-0000-0000-0000B7B90000}"/>
    <cellStyle name="Normal 2 5 2 4 3" xfId="46159" xr:uid="{00000000-0005-0000-0000-0000B8B90000}"/>
    <cellStyle name="Normal 2 5 2 4 3 10" xfId="46160" xr:uid="{00000000-0005-0000-0000-0000B9B90000}"/>
    <cellStyle name="Normal 2 5 2 4 3 10 2" xfId="46161" xr:uid="{00000000-0005-0000-0000-0000BAB90000}"/>
    <cellStyle name="Normal 2 5 2 4 3 11" xfId="46162" xr:uid="{00000000-0005-0000-0000-0000BBB90000}"/>
    <cellStyle name="Normal 2 5 2 4 3 11 2" xfId="46163" xr:uid="{00000000-0005-0000-0000-0000BCB90000}"/>
    <cellStyle name="Normal 2 5 2 4 3 12" xfId="46164" xr:uid="{00000000-0005-0000-0000-0000BDB90000}"/>
    <cellStyle name="Normal 2 5 2 4 3 12 2" xfId="46165" xr:uid="{00000000-0005-0000-0000-0000BEB90000}"/>
    <cellStyle name="Normal 2 5 2 4 3 13" xfId="46166" xr:uid="{00000000-0005-0000-0000-0000BFB90000}"/>
    <cellStyle name="Normal 2 5 2 4 3 13 2" xfId="46167" xr:uid="{00000000-0005-0000-0000-0000C0B90000}"/>
    <cellStyle name="Normal 2 5 2 4 3 14" xfId="46168" xr:uid="{00000000-0005-0000-0000-0000C1B90000}"/>
    <cellStyle name="Normal 2 5 2 4 3 14 2" xfId="46169" xr:uid="{00000000-0005-0000-0000-0000C2B90000}"/>
    <cellStyle name="Normal 2 5 2 4 3 15" xfId="46170" xr:uid="{00000000-0005-0000-0000-0000C3B90000}"/>
    <cellStyle name="Normal 2 5 2 4 3 15 2" xfId="46171" xr:uid="{00000000-0005-0000-0000-0000C4B90000}"/>
    <cellStyle name="Normal 2 5 2 4 3 16" xfId="46172" xr:uid="{00000000-0005-0000-0000-0000C5B90000}"/>
    <cellStyle name="Normal 2 5 2 4 3 16 2" xfId="46173" xr:uid="{00000000-0005-0000-0000-0000C6B90000}"/>
    <cellStyle name="Normal 2 5 2 4 3 17" xfId="46174" xr:uid="{00000000-0005-0000-0000-0000C7B90000}"/>
    <cellStyle name="Normal 2 5 2 4 3 17 2" xfId="46175" xr:uid="{00000000-0005-0000-0000-0000C8B90000}"/>
    <cellStyle name="Normal 2 5 2 4 3 18" xfId="46176" xr:uid="{00000000-0005-0000-0000-0000C9B90000}"/>
    <cellStyle name="Normal 2 5 2 4 3 18 2" xfId="46177" xr:uid="{00000000-0005-0000-0000-0000CAB90000}"/>
    <cellStyle name="Normal 2 5 2 4 3 19" xfId="46178" xr:uid="{00000000-0005-0000-0000-0000CBB90000}"/>
    <cellStyle name="Normal 2 5 2 4 3 19 2" xfId="46179" xr:uid="{00000000-0005-0000-0000-0000CCB90000}"/>
    <cellStyle name="Normal 2 5 2 4 3 2" xfId="46180" xr:uid="{00000000-0005-0000-0000-0000CDB90000}"/>
    <cellStyle name="Normal 2 5 2 4 3 2 2" xfId="46181" xr:uid="{00000000-0005-0000-0000-0000CEB90000}"/>
    <cellStyle name="Normal 2 5 2 4 3 20" xfId="46182" xr:uid="{00000000-0005-0000-0000-0000CFB90000}"/>
    <cellStyle name="Normal 2 5 2 4 3 20 2" xfId="46183" xr:uid="{00000000-0005-0000-0000-0000D0B90000}"/>
    <cellStyle name="Normal 2 5 2 4 3 21" xfId="46184" xr:uid="{00000000-0005-0000-0000-0000D1B90000}"/>
    <cellStyle name="Normal 2 5 2 4 3 21 2" xfId="46185" xr:uid="{00000000-0005-0000-0000-0000D2B90000}"/>
    <cellStyle name="Normal 2 5 2 4 3 22" xfId="46186" xr:uid="{00000000-0005-0000-0000-0000D3B90000}"/>
    <cellStyle name="Normal 2 5 2 4 3 3" xfId="46187" xr:uid="{00000000-0005-0000-0000-0000D4B90000}"/>
    <cellStyle name="Normal 2 5 2 4 3 3 2" xfId="46188" xr:uid="{00000000-0005-0000-0000-0000D5B90000}"/>
    <cellStyle name="Normal 2 5 2 4 3 4" xfId="46189" xr:uid="{00000000-0005-0000-0000-0000D6B90000}"/>
    <cellStyle name="Normal 2 5 2 4 3 4 2" xfId="46190" xr:uid="{00000000-0005-0000-0000-0000D7B90000}"/>
    <cellStyle name="Normal 2 5 2 4 3 5" xfId="46191" xr:uid="{00000000-0005-0000-0000-0000D8B90000}"/>
    <cellStyle name="Normal 2 5 2 4 3 5 2" xfId="46192" xr:uid="{00000000-0005-0000-0000-0000D9B90000}"/>
    <cellStyle name="Normal 2 5 2 4 3 6" xfId="46193" xr:uid="{00000000-0005-0000-0000-0000DAB90000}"/>
    <cellStyle name="Normal 2 5 2 4 3 6 2" xfId="46194" xr:uid="{00000000-0005-0000-0000-0000DBB90000}"/>
    <cellStyle name="Normal 2 5 2 4 3 7" xfId="46195" xr:uid="{00000000-0005-0000-0000-0000DCB90000}"/>
    <cellStyle name="Normal 2 5 2 4 3 7 2" xfId="46196" xr:uid="{00000000-0005-0000-0000-0000DDB90000}"/>
    <cellStyle name="Normal 2 5 2 4 3 8" xfId="46197" xr:uid="{00000000-0005-0000-0000-0000DEB90000}"/>
    <cellStyle name="Normal 2 5 2 4 3 8 2" xfId="46198" xr:uid="{00000000-0005-0000-0000-0000DFB90000}"/>
    <cellStyle name="Normal 2 5 2 4 3 9" xfId="46199" xr:uid="{00000000-0005-0000-0000-0000E0B90000}"/>
    <cellStyle name="Normal 2 5 2 4 3 9 2" xfId="46200" xr:uid="{00000000-0005-0000-0000-0000E1B90000}"/>
    <cellStyle name="Normal 2 5 2 4 4" xfId="46201" xr:uid="{00000000-0005-0000-0000-0000E2B90000}"/>
    <cellStyle name="Normal 2 5 2 4 4 2" xfId="46202" xr:uid="{00000000-0005-0000-0000-0000E3B90000}"/>
    <cellStyle name="Normal 2 5 2 4 5" xfId="46203" xr:uid="{00000000-0005-0000-0000-0000E4B90000}"/>
    <cellStyle name="Normal 2 5 2 4 5 2" xfId="46204" xr:uid="{00000000-0005-0000-0000-0000E5B90000}"/>
    <cellStyle name="Normal 2 5 2 4 6" xfId="46205" xr:uid="{00000000-0005-0000-0000-0000E6B90000}"/>
    <cellStyle name="Normal 2 5 2 4 6 2" xfId="46206" xr:uid="{00000000-0005-0000-0000-0000E7B90000}"/>
    <cellStyle name="Normal 2 5 2 4 7" xfId="46207" xr:uid="{00000000-0005-0000-0000-0000E8B90000}"/>
    <cellStyle name="Normal 2 5 2 4 7 2" xfId="46208" xr:uid="{00000000-0005-0000-0000-0000E9B90000}"/>
    <cellStyle name="Normal 2 5 2 4 8" xfId="46209" xr:uid="{00000000-0005-0000-0000-0000EAB90000}"/>
    <cellStyle name="Normal 2 5 2 4 8 2" xfId="46210" xr:uid="{00000000-0005-0000-0000-0000EBB90000}"/>
    <cellStyle name="Normal 2 5 2 4 9" xfId="46211" xr:uid="{00000000-0005-0000-0000-0000ECB90000}"/>
    <cellStyle name="Normal 2 5 2 4 9 2" xfId="46212" xr:uid="{00000000-0005-0000-0000-0000EDB90000}"/>
    <cellStyle name="Normal 2 5 2 5" xfId="46213" xr:uid="{00000000-0005-0000-0000-0000EEB90000}"/>
    <cellStyle name="Normal 2 5 2 5 10" xfId="46214" xr:uid="{00000000-0005-0000-0000-0000EFB90000}"/>
    <cellStyle name="Normal 2 5 2 5 10 2" xfId="46215" xr:uid="{00000000-0005-0000-0000-0000F0B90000}"/>
    <cellStyle name="Normal 2 5 2 5 11" xfId="46216" xr:uid="{00000000-0005-0000-0000-0000F1B90000}"/>
    <cellStyle name="Normal 2 5 2 5 11 2" xfId="46217" xr:uid="{00000000-0005-0000-0000-0000F2B90000}"/>
    <cellStyle name="Normal 2 5 2 5 12" xfId="46218" xr:uid="{00000000-0005-0000-0000-0000F3B90000}"/>
    <cellStyle name="Normal 2 5 2 5 12 2" xfId="46219" xr:uid="{00000000-0005-0000-0000-0000F4B90000}"/>
    <cellStyle name="Normal 2 5 2 5 13" xfId="46220" xr:uid="{00000000-0005-0000-0000-0000F5B90000}"/>
    <cellStyle name="Normal 2 5 2 5 13 2" xfId="46221" xr:uid="{00000000-0005-0000-0000-0000F6B90000}"/>
    <cellStyle name="Normal 2 5 2 5 14" xfId="46222" xr:uid="{00000000-0005-0000-0000-0000F7B90000}"/>
    <cellStyle name="Normal 2 5 2 5 14 2" xfId="46223" xr:uid="{00000000-0005-0000-0000-0000F8B90000}"/>
    <cellStyle name="Normal 2 5 2 5 15" xfId="46224" xr:uid="{00000000-0005-0000-0000-0000F9B90000}"/>
    <cellStyle name="Normal 2 5 2 5 15 2" xfId="46225" xr:uid="{00000000-0005-0000-0000-0000FAB90000}"/>
    <cellStyle name="Normal 2 5 2 5 16" xfId="46226" xr:uid="{00000000-0005-0000-0000-0000FBB90000}"/>
    <cellStyle name="Normal 2 5 2 5 16 2" xfId="46227" xr:uid="{00000000-0005-0000-0000-0000FCB90000}"/>
    <cellStyle name="Normal 2 5 2 5 17" xfId="46228" xr:uid="{00000000-0005-0000-0000-0000FDB90000}"/>
    <cellStyle name="Normal 2 5 2 5 17 2" xfId="46229" xr:uid="{00000000-0005-0000-0000-0000FEB90000}"/>
    <cellStyle name="Normal 2 5 2 5 18" xfId="46230" xr:uid="{00000000-0005-0000-0000-0000FFB90000}"/>
    <cellStyle name="Normal 2 5 2 5 18 2" xfId="46231" xr:uid="{00000000-0005-0000-0000-000000BA0000}"/>
    <cellStyle name="Normal 2 5 2 5 19" xfId="46232" xr:uid="{00000000-0005-0000-0000-000001BA0000}"/>
    <cellStyle name="Normal 2 5 2 5 19 2" xfId="46233" xr:uid="{00000000-0005-0000-0000-000002BA0000}"/>
    <cellStyle name="Normal 2 5 2 5 2" xfId="46234" xr:uid="{00000000-0005-0000-0000-000003BA0000}"/>
    <cellStyle name="Normal 2 5 2 5 2 10" xfId="46235" xr:uid="{00000000-0005-0000-0000-000004BA0000}"/>
    <cellStyle name="Normal 2 5 2 5 2 10 2" xfId="46236" xr:uid="{00000000-0005-0000-0000-000005BA0000}"/>
    <cellStyle name="Normal 2 5 2 5 2 11" xfId="46237" xr:uid="{00000000-0005-0000-0000-000006BA0000}"/>
    <cellStyle name="Normal 2 5 2 5 2 11 2" xfId="46238" xr:uid="{00000000-0005-0000-0000-000007BA0000}"/>
    <cellStyle name="Normal 2 5 2 5 2 12" xfId="46239" xr:uid="{00000000-0005-0000-0000-000008BA0000}"/>
    <cellStyle name="Normal 2 5 2 5 2 12 2" xfId="46240" xr:uid="{00000000-0005-0000-0000-000009BA0000}"/>
    <cellStyle name="Normal 2 5 2 5 2 13" xfId="46241" xr:uid="{00000000-0005-0000-0000-00000ABA0000}"/>
    <cellStyle name="Normal 2 5 2 5 2 13 2" xfId="46242" xr:uid="{00000000-0005-0000-0000-00000BBA0000}"/>
    <cellStyle name="Normal 2 5 2 5 2 14" xfId="46243" xr:uid="{00000000-0005-0000-0000-00000CBA0000}"/>
    <cellStyle name="Normal 2 5 2 5 2 14 2" xfId="46244" xr:uid="{00000000-0005-0000-0000-00000DBA0000}"/>
    <cellStyle name="Normal 2 5 2 5 2 15" xfId="46245" xr:uid="{00000000-0005-0000-0000-00000EBA0000}"/>
    <cellStyle name="Normal 2 5 2 5 2 15 2" xfId="46246" xr:uid="{00000000-0005-0000-0000-00000FBA0000}"/>
    <cellStyle name="Normal 2 5 2 5 2 16" xfId="46247" xr:uid="{00000000-0005-0000-0000-000010BA0000}"/>
    <cellStyle name="Normal 2 5 2 5 2 16 2" xfId="46248" xr:uid="{00000000-0005-0000-0000-000011BA0000}"/>
    <cellStyle name="Normal 2 5 2 5 2 17" xfId="46249" xr:uid="{00000000-0005-0000-0000-000012BA0000}"/>
    <cellStyle name="Normal 2 5 2 5 2 17 2" xfId="46250" xr:uid="{00000000-0005-0000-0000-000013BA0000}"/>
    <cellStyle name="Normal 2 5 2 5 2 18" xfId="46251" xr:uid="{00000000-0005-0000-0000-000014BA0000}"/>
    <cellStyle name="Normal 2 5 2 5 2 18 2" xfId="46252" xr:uid="{00000000-0005-0000-0000-000015BA0000}"/>
    <cellStyle name="Normal 2 5 2 5 2 19" xfId="46253" xr:uid="{00000000-0005-0000-0000-000016BA0000}"/>
    <cellStyle name="Normal 2 5 2 5 2 19 2" xfId="46254" xr:uid="{00000000-0005-0000-0000-000017BA0000}"/>
    <cellStyle name="Normal 2 5 2 5 2 2" xfId="46255" xr:uid="{00000000-0005-0000-0000-000018BA0000}"/>
    <cellStyle name="Normal 2 5 2 5 2 2 2" xfId="46256" xr:uid="{00000000-0005-0000-0000-000019BA0000}"/>
    <cellStyle name="Normal 2 5 2 5 2 20" xfId="46257" xr:uid="{00000000-0005-0000-0000-00001ABA0000}"/>
    <cellStyle name="Normal 2 5 2 5 2 20 2" xfId="46258" xr:uid="{00000000-0005-0000-0000-00001BBA0000}"/>
    <cellStyle name="Normal 2 5 2 5 2 21" xfId="46259" xr:uid="{00000000-0005-0000-0000-00001CBA0000}"/>
    <cellStyle name="Normal 2 5 2 5 2 21 2" xfId="46260" xr:uid="{00000000-0005-0000-0000-00001DBA0000}"/>
    <cellStyle name="Normal 2 5 2 5 2 22" xfId="46261" xr:uid="{00000000-0005-0000-0000-00001EBA0000}"/>
    <cellStyle name="Normal 2 5 2 5 2 3" xfId="46262" xr:uid="{00000000-0005-0000-0000-00001FBA0000}"/>
    <cellStyle name="Normal 2 5 2 5 2 3 2" xfId="46263" xr:uid="{00000000-0005-0000-0000-000020BA0000}"/>
    <cellStyle name="Normal 2 5 2 5 2 4" xfId="46264" xr:uid="{00000000-0005-0000-0000-000021BA0000}"/>
    <cellStyle name="Normal 2 5 2 5 2 4 2" xfId="46265" xr:uid="{00000000-0005-0000-0000-000022BA0000}"/>
    <cellStyle name="Normal 2 5 2 5 2 5" xfId="46266" xr:uid="{00000000-0005-0000-0000-000023BA0000}"/>
    <cellStyle name="Normal 2 5 2 5 2 5 2" xfId="46267" xr:uid="{00000000-0005-0000-0000-000024BA0000}"/>
    <cellStyle name="Normal 2 5 2 5 2 6" xfId="46268" xr:uid="{00000000-0005-0000-0000-000025BA0000}"/>
    <cellStyle name="Normal 2 5 2 5 2 6 2" xfId="46269" xr:uid="{00000000-0005-0000-0000-000026BA0000}"/>
    <cellStyle name="Normal 2 5 2 5 2 7" xfId="46270" xr:uid="{00000000-0005-0000-0000-000027BA0000}"/>
    <cellStyle name="Normal 2 5 2 5 2 7 2" xfId="46271" xr:uid="{00000000-0005-0000-0000-000028BA0000}"/>
    <cellStyle name="Normal 2 5 2 5 2 8" xfId="46272" xr:uid="{00000000-0005-0000-0000-000029BA0000}"/>
    <cellStyle name="Normal 2 5 2 5 2 8 2" xfId="46273" xr:uid="{00000000-0005-0000-0000-00002ABA0000}"/>
    <cellStyle name="Normal 2 5 2 5 2 9" xfId="46274" xr:uid="{00000000-0005-0000-0000-00002BBA0000}"/>
    <cellStyle name="Normal 2 5 2 5 2 9 2" xfId="46275" xr:uid="{00000000-0005-0000-0000-00002CBA0000}"/>
    <cellStyle name="Normal 2 5 2 5 20" xfId="46276" xr:uid="{00000000-0005-0000-0000-00002DBA0000}"/>
    <cellStyle name="Normal 2 5 2 5 20 2" xfId="46277" xr:uid="{00000000-0005-0000-0000-00002EBA0000}"/>
    <cellStyle name="Normal 2 5 2 5 21" xfId="46278" xr:uid="{00000000-0005-0000-0000-00002FBA0000}"/>
    <cellStyle name="Normal 2 5 2 5 21 2" xfId="46279" xr:uid="{00000000-0005-0000-0000-000030BA0000}"/>
    <cellStyle name="Normal 2 5 2 5 22" xfId="46280" xr:uid="{00000000-0005-0000-0000-000031BA0000}"/>
    <cellStyle name="Normal 2 5 2 5 22 2" xfId="46281" xr:uid="{00000000-0005-0000-0000-000032BA0000}"/>
    <cellStyle name="Normal 2 5 2 5 23" xfId="46282" xr:uid="{00000000-0005-0000-0000-000033BA0000}"/>
    <cellStyle name="Normal 2 5 2 5 23 2" xfId="46283" xr:uid="{00000000-0005-0000-0000-000034BA0000}"/>
    <cellStyle name="Normal 2 5 2 5 24" xfId="46284" xr:uid="{00000000-0005-0000-0000-000035BA0000}"/>
    <cellStyle name="Normal 2 5 2 5 3" xfId="46285" xr:uid="{00000000-0005-0000-0000-000036BA0000}"/>
    <cellStyle name="Normal 2 5 2 5 3 10" xfId="46286" xr:uid="{00000000-0005-0000-0000-000037BA0000}"/>
    <cellStyle name="Normal 2 5 2 5 3 10 2" xfId="46287" xr:uid="{00000000-0005-0000-0000-000038BA0000}"/>
    <cellStyle name="Normal 2 5 2 5 3 11" xfId="46288" xr:uid="{00000000-0005-0000-0000-000039BA0000}"/>
    <cellStyle name="Normal 2 5 2 5 3 11 2" xfId="46289" xr:uid="{00000000-0005-0000-0000-00003ABA0000}"/>
    <cellStyle name="Normal 2 5 2 5 3 12" xfId="46290" xr:uid="{00000000-0005-0000-0000-00003BBA0000}"/>
    <cellStyle name="Normal 2 5 2 5 3 12 2" xfId="46291" xr:uid="{00000000-0005-0000-0000-00003CBA0000}"/>
    <cellStyle name="Normal 2 5 2 5 3 13" xfId="46292" xr:uid="{00000000-0005-0000-0000-00003DBA0000}"/>
    <cellStyle name="Normal 2 5 2 5 3 13 2" xfId="46293" xr:uid="{00000000-0005-0000-0000-00003EBA0000}"/>
    <cellStyle name="Normal 2 5 2 5 3 14" xfId="46294" xr:uid="{00000000-0005-0000-0000-00003FBA0000}"/>
    <cellStyle name="Normal 2 5 2 5 3 14 2" xfId="46295" xr:uid="{00000000-0005-0000-0000-000040BA0000}"/>
    <cellStyle name="Normal 2 5 2 5 3 15" xfId="46296" xr:uid="{00000000-0005-0000-0000-000041BA0000}"/>
    <cellStyle name="Normal 2 5 2 5 3 15 2" xfId="46297" xr:uid="{00000000-0005-0000-0000-000042BA0000}"/>
    <cellStyle name="Normal 2 5 2 5 3 16" xfId="46298" xr:uid="{00000000-0005-0000-0000-000043BA0000}"/>
    <cellStyle name="Normal 2 5 2 5 3 16 2" xfId="46299" xr:uid="{00000000-0005-0000-0000-000044BA0000}"/>
    <cellStyle name="Normal 2 5 2 5 3 17" xfId="46300" xr:uid="{00000000-0005-0000-0000-000045BA0000}"/>
    <cellStyle name="Normal 2 5 2 5 3 17 2" xfId="46301" xr:uid="{00000000-0005-0000-0000-000046BA0000}"/>
    <cellStyle name="Normal 2 5 2 5 3 18" xfId="46302" xr:uid="{00000000-0005-0000-0000-000047BA0000}"/>
    <cellStyle name="Normal 2 5 2 5 3 18 2" xfId="46303" xr:uid="{00000000-0005-0000-0000-000048BA0000}"/>
    <cellStyle name="Normal 2 5 2 5 3 19" xfId="46304" xr:uid="{00000000-0005-0000-0000-000049BA0000}"/>
    <cellStyle name="Normal 2 5 2 5 3 19 2" xfId="46305" xr:uid="{00000000-0005-0000-0000-00004ABA0000}"/>
    <cellStyle name="Normal 2 5 2 5 3 2" xfId="46306" xr:uid="{00000000-0005-0000-0000-00004BBA0000}"/>
    <cellStyle name="Normal 2 5 2 5 3 2 2" xfId="46307" xr:uid="{00000000-0005-0000-0000-00004CBA0000}"/>
    <cellStyle name="Normal 2 5 2 5 3 20" xfId="46308" xr:uid="{00000000-0005-0000-0000-00004DBA0000}"/>
    <cellStyle name="Normal 2 5 2 5 3 20 2" xfId="46309" xr:uid="{00000000-0005-0000-0000-00004EBA0000}"/>
    <cellStyle name="Normal 2 5 2 5 3 21" xfId="46310" xr:uid="{00000000-0005-0000-0000-00004FBA0000}"/>
    <cellStyle name="Normal 2 5 2 5 3 21 2" xfId="46311" xr:uid="{00000000-0005-0000-0000-000050BA0000}"/>
    <cellStyle name="Normal 2 5 2 5 3 22" xfId="46312" xr:uid="{00000000-0005-0000-0000-000051BA0000}"/>
    <cellStyle name="Normal 2 5 2 5 3 3" xfId="46313" xr:uid="{00000000-0005-0000-0000-000052BA0000}"/>
    <cellStyle name="Normal 2 5 2 5 3 3 2" xfId="46314" xr:uid="{00000000-0005-0000-0000-000053BA0000}"/>
    <cellStyle name="Normal 2 5 2 5 3 4" xfId="46315" xr:uid="{00000000-0005-0000-0000-000054BA0000}"/>
    <cellStyle name="Normal 2 5 2 5 3 4 2" xfId="46316" xr:uid="{00000000-0005-0000-0000-000055BA0000}"/>
    <cellStyle name="Normal 2 5 2 5 3 5" xfId="46317" xr:uid="{00000000-0005-0000-0000-000056BA0000}"/>
    <cellStyle name="Normal 2 5 2 5 3 5 2" xfId="46318" xr:uid="{00000000-0005-0000-0000-000057BA0000}"/>
    <cellStyle name="Normal 2 5 2 5 3 6" xfId="46319" xr:uid="{00000000-0005-0000-0000-000058BA0000}"/>
    <cellStyle name="Normal 2 5 2 5 3 6 2" xfId="46320" xr:uid="{00000000-0005-0000-0000-000059BA0000}"/>
    <cellStyle name="Normal 2 5 2 5 3 7" xfId="46321" xr:uid="{00000000-0005-0000-0000-00005ABA0000}"/>
    <cellStyle name="Normal 2 5 2 5 3 7 2" xfId="46322" xr:uid="{00000000-0005-0000-0000-00005BBA0000}"/>
    <cellStyle name="Normal 2 5 2 5 3 8" xfId="46323" xr:uid="{00000000-0005-0000-0000-00005CBA0000}"/>
    <cellStyle name="Normal 2 5 2 5 3 8 2" xfId="46324" xr:uid="{00000000-0005-0000-0000-00005DBA0000}"/>
    <cellStyle name="Normal 2 5 2 5 3 9" xfId="46325" xr:uid="{00000000-0005-0000-0000-00005EBA0000}"/>
    <cellStyle name="Normal 2 5 2 5 3 9 2" xfId="46326" xr:uid="{00000000-0005-0000-0000-00005FBA0000}"/>
    <cellStyle name="Normal 2 5 2 5 4" xfId="46327" xr:uid="{00000000-0005-0000-0000-000060BA0000}"/>
    <cellStyle name="Normal 2 5 2 5 4 2" xfId="46328" xr:uid="{00000000-0005-0000-0000-000061BA0000}"/>
    <cellStyle name="Normal 2 5 2 5 5" xfId="46329" xr:uid="{00000000-0005-0000-0000-000062BA0000}"/>
    <cellStyle name="Normal 2 5 2 5 5 2" xfId="46330" xr:uid="{00000000-0005-0000-0000-000063BA0000}"/>
    <cellStyle name="Normal 2 5 2 5 6" xfId="46331" xr:uid="{00000000-0005-0000-0000-000064BA0000}"/>
    <cellStyle name="Normal 2 5 2 5 6 2" xfId="46332" xr:uid="{00000000-0005-0000-0000-000065BA0000}"/>
    <cellStyle name="Normal 2 5 2 5 7" xfId="46333" xr:uid="{00000000-0005-0000-0000-000066BA0000}"/>
    <cellStyle name="Normal 2 5 2 5 7 2" xfId="46334" xr:uid="{00000000-0005-0000-0000-000067BA0000}"/>
    <cellStyle name="Normal 2 5 2 5 8" xfId="46335" xr:uid="{00000000-0005-0000-0000-000068BA0000}"/>
    <cellStyle name="Normal 2 5 2 5 8 2" xfId="46336" xr:uid="{00000000-0005-0000-0000-000069BA0000}"/>
    <cellStyle name="Normal 2 5 2 5 9" xfId="46337" xr:uid="{00000000-0005-0000-0000-00006ABA0000}"/>
    <cellStyle name="Normal 2 5 2 5 9 2" xfId="46338" xr:uid="{00000000-0005-0000-0000-00006BBA0000}"/>
    <cellStyle name="Normal 2 5 2 6" xfId="46339" xr:uid="{00000000-0005-0000-0000-00006CBA0000}"/>
    <cellStyle name="Normal 2 5 2 6 10" xfId="46340" xr:uid="{00000000-0005-0000-0000-00006DBA0000}"/>
    <cellStyle name="Normal 2 5 2 6 10 2" xfId="46341" xr:uid="{00000000-0005-0000-0000-00006EBA0000}"/>
    <cellStyle name="Normal 2 5 2 6 11" xfId="46342" xr:uid="{00000000-0005-0000-0000-00006FBA0000}"/>
    <cellStyle name="Normal 2 5 2 6 11 2" xfId="46343" xr:uid="{00000000-0005-0000-0000-000070BA0000}"/>
    <cellStyle name="Normal 2 5 2 6 12" xfId="46344" xr:uid="{00000000-0005-0000-0000-000071BA0000}"/>
    <cellStyle name="Normal 2 5 2 6 12 2" xfId="46345" xr:uid="{00000000-0005-0000-0000-000072BA0000}"/>
    <cellStyle name="Normal 2 5 2 6 13" xfId="46346" xr:uid="{00000000-0005-0000-0000-000073BA0000}"/>
    <cellStyle name="Normal 2 5 2 6 13 2" xfId="46347" xr:uid="{00000000-0005-0000-0000-000074BA0000}"/>
    <cellStyle name="Normal 2 5 2 6 14" xfId="46348" xr:uid="{00000000-0005-0000-0000-000075BA0000}"/>
    <cellStyle name="Normal 2 5 2 6 14 2" xfId="46349" xr:uid="{00000000-0005-0000-0000-000076BA0000}"/>
    <cellStyle name="Normal 2 5 2 6 15" xfId="46350" xr:uid="{00000000-0005-0000-0000-000077BA0000}"/>
    <cellStyle name="Normal 2 5 2 6 15 2" xfId="46351" xr:uid="{00000000-0005-0000-0000-000078BA0000}"/>
    <cellStyle name="Normal 2 5 2 6 16" xfId="46352" xr:uid="{00000000-0005-0000-0000-000079BA0000}"/>
    <cellStyle name="Normal 2 5 2 6 16 2" xfId="46353" xr:uid="{00000000-0005-0000-0000-00007ABA0000}"/>
    <cellStyle name="Normal 2 5 2 6 17" xfId="46354" xr:uid="{00000000-0005-0000-0000-00007BBA0000}"/>
    <cellStyle name="Normal 2 5 2 6 17 2" xfId="46355" xr:uid="{00000000-0005-0000-0000-00007CBA0000}"/>
    <cellStyle name="Normal 2 5 2 6 18" xfId="46356" xr:uid="{00000000-0005-0000-0000-00007DBA0000}"/>
    <cellStyle name="Normal 2 5 2 6 18 2" xfId="46357" xr:uid="{00000000-0005-0000-0000-00007EBA0000}"/>
    <cellStyle name="Normal 2 5 2 6 19" xfId="46358" xr:uid="{00000000-0005-0000-0000-00007FBA0000}"/>
    <cellStyle name="Normal 2 5 2 6 19 2" xfId="46359" xr:uid="{00000000-0005-0000-0000-000080BA0000}"/>
    <cellStyle name="Normal 2 5 2 6 2" xfId="46360" xr:uid="{00000000-0005-0000-0000-000081BA0000}"/>
    <cellStyle name="Normal 2 5 2 6 2 10" xfId="46361" xr:uid="{00000000-0005-0000-0000-000082BA0000}"/>
    <cellStyle name="Normal 2 5 2 6 2 10 2" xfId="46362" xr:uid="{00000000-0005-0000-0000-000083BA0000}"/>
    <cellStyle name="Normal 2 5 2 6 2 11" xfId="46363" xr:uid="{00000000-0005-0000-0000-000084BA0000}"/>
    <cellStyle name="Normal 2 5 2 6 2 11 2" xfId="46364" xr:uid="{00000000-0005-0000-0000-000085BA0000}"/>
    <cellStyle name="Normal 2 5 2 6 2 12" xfId="46365" xr:uid="{00000000-0005-0000-0000-000086BA0000}"/>
    <cellStyle name="Normal 2 5 2 6 2 12 2" xfId="46366" xr:uid="{00000000-0005-0000-0000-000087BA0000}"/>
    <cellStyle name="Normal 2 5 2 6 2 13" xfId="46367" xr:uid="{00000000-0005-0000-0000-000088BA0000}"/>
    <cellStyle name="Normal 2 5 2 6 2 13 2" xfId="46368" xr:uid="{00000000-0005-0000-0000-000089BA0000}"/>
    <cellStyle name="Normal 2 5 2 6 2 14" xfId="46369" xr:uid="{00000000-0005-0000-0000-00008ABA0000}"/>
    <cellStyle name="Normal 2 5 2 6 2 14 2" xfId="46370" xr:uid="{00000000-0005-0000-0000-00008BBA0000}"/>
    <cellStyle name="Normal 2 5 2 6 2 15" xfId="46371" xr:uid="{00000000-0005-0000-0000-00008CBA0000}"/>
    <cellStyle name="Normal 2 5 2 6 2 15 2" xfId="46372" xr:uid="{00000000-0005-0000-0000-00008DBA0000}"/>
    <cellStyle name="Normal 2 5 2 6 2 16" xfId="46373" xr:uid="{00000000-0005-0000-0000-00008EBA0000}"/>
    <cellStyle name="Normal 2 5 2 6 2 16 2" xfId="46374" xr:uid="{00000000-0005-0000-0000-00008FBA0000}"/>
    <cellStyle name="Normal 2 5 2 6 2 17" xfId="46375" xr:uid="{00000000-0005-0000-0000-000090BA0000}"/>
    <cellStyle name="Normal 2 5 2 6 2 17 2" xfId="46376" xr:uid="{00000000-0005-0000-0000-000091BA0000}"/>
    <cellStyle name="Normal 2 5 2 6 2 18" xfId="46377" xr:uid="{00000000-0005-0000-0000-000092BA0000}"/>
    <cellStyle name="Normal 2 5 2 6 2 18 2" xfId="46378" xr:uid="{00000000-0005-0000-0000-000093BA0000}"/>
    <cellStyle name="Normal 2 5 2 6 2 19" xfId="46379" xr:uid="{00000000-0005-0000-0000-000094BA0000}"/>
    <cellStyle name="Normal 2 5 2 6 2 19 2" xfId="46380" xr:uid="{00000000-0005-0000-0000-000095BA0000}"/>
    <cellStyle name="Normal 2 5 2 6 2 2" xfId="46381" xr:uid="{00000000-0005-0000-0000-000096BA0000}"/>
    <cellStyle name="Normal 2 5 2 6 2 2 2" xfId="46382" xr:uid="{00000000-0005-0000-0000-000097BA0000}"/>
    <cellStyle name="Normal 2 5 2 6 2 20" xfId="46383" xr:uid="{00000000-0005-0000-0000-000098BA0000}"/>
    <cellStyle name="Normal 2 5 2 6 2 20 2" xfId="46384" xr:uid="{00000000-0005-0000-0000-000099BA0000}"/>
    <cellStyle name="Normal 2 5 2 6 2 21" xfId="46385" xr:uid="{00000000-0005-0000-0000-00009ABA0000}"/>
    <cellStyle name="Normal 2 5 2 6 2 21 2" xfId="46386" xr:uid="{00000000-0005-0000-0000-00009BBA0000}"/>
    <cellStyle name="Normal 2 5 2 6 2 22" xfId="46387" xr:uid="{00000000-0005-0000-0000-00009CBA0000}"/>
    <cellStyle name="Normal 2 5 2 6 2 3" xfId="46388" xr:uid="{00000000-0005-0000-0000-00009DBA0000}"/>
    <cellStyle name="Normal 2 5 2 6 2 3 2" xfId="46389" xr:uid="{00000000-0005-0000-0000-00009EBA0000}"/>
    <cellStyle name="Normal 2 5 2 6 2 4" xfId="46390" xr:uid="{00000000-0005-0000-0000-00009FBA0000}"/>
    <cellStyle name="Normal 2 5 2 6 2 4 2" xfId="46391" xr:uid="{00000000-0005-0000-0000-0000A0BA0000}"/>
    <cellStyle name="Normal 2 5 2 6 2 5" xfId="46392" xr:uid="{00000000-0005-0000-0000-0000A1BA0000}"/>
    <cellStyle name="Normal 2 5 2 6 2 5 2" xfId="46393" xr:uid="{00000000-0005-0000-0000-0000A2BA0000}"/>
    <cellStyle name="Normal 2 5 2 6 2 6" xfId="46394" xr:uid="{00000000-0005-0000-0000-0000A3BA0000}"/>
    <cellStyle name="Normal 2 5 2 6 2 6 2" xfId="46395" xr:uid="{00000000-0005-0000-0000-0000A4BA0000}"/>
    <cellStyle name="Normal 2 5 2 6 2 7" xfId="46396" xr:uid="{00000000-0005-0000-0000-0000A5BA0000}"/>
    <cellStyle name="Normal 2 5 2 6 2 7 2" xfId="46397" xr:uid="{00000000-0005-0000-0000-0000A6BA0000}"/>
    <cellStyle name="Normal 2 5 2 6 2 8" xfId="46398" xr:uid="{00000000-0005-0000-0000-0000A7BA0000}"/>
    <cellStyle name="Normal 2 5 2 6 2 8 2" xfId="46399" xr:uid="{00000000-0005-0000-0000-0000A8BA0000}"/>
    <cellStyle name="Normal 2 5 2 6 2 9" xfId="46400" xr:uid="{00000000-0005-0000-0000-0000A9BA0000}"/>
    <cellStyle name="Normal 2 5 2 6 2 9 2" xfId="46401" xr:uid="{00000000-0005-0000-0000-0000AABA0000}"/>
    <cellStyle name="Normal 2 5 2 6 20" xfId="46402" xr:uid="{00000000-0005-0000-0000-0000ABBA0000}"/>
    <cellStyle name="Normal 2 5 2 6 20 2" xfId="46403" xr:uid="{00000000-0005-0000-0000-0000ACBA0000}"/>
    <cellStyle name="Normal 2 5 2 6 21" xfId="46404" xr:uid="{00000000-0005-0000-0000-0000ADBA0000}"/>
    <cellStyle name="Normal 2 5 2 6 21 2" xfId="46405" xr:uid="{00000000-0005-0000-0000-0000AEBA0000}"/>
    <cellStyle name="Normal 2 5 2 6 22" xfId="46406" xr:uid="{00000000-0005-0000-0000-0000AFBA0000}"/>
    <cellStyle name="Normal 2 5 2 6 22 2" xfId="46407" xr:uid="{00000000-0005-0000-0000-0000B0BA0000}"/>
    <cellStyle name="Normal 2 5 2 6 23" xfId="46408" xr:uid="{00000000-0005-0000-0000-0000B1BA0000}"/>
    <cellStyle name="Normal 2 5 2 6 23 2" xfId="46409" xr:uid="{00000000-0005-0000-0000-0000B2BA0000}"/>
    <cellStyle name="Normal 2 5 2 6 24" xfId="46410" xr:uid="{00000000-0005-0000-0000-0000B3BA0000}"/>
    <cellStyle name="Normal 2 5 2 6 3" xfId="46411" xr:uid="{00000000-0005-0000-0000-0000B4BA0000}"/>
    <cellStyle name="Normal 2 5 2 6 3 10" xfId="46412" xr:uid="{00000000-0005-0000-0000-0000B5BA0000}"/>
    <cellStyle name="Normal 2 5 2 6 3 10 2" xfId="46413" xr:uid="{00000000-0005-0000-0000-0000B6BA0000}"/>
    <cellStyle name="Normal 2 5 2 6 3 11" xfId="46414" xr:uid="{00000000-0005-0000-0000-0000B7BA0000}"/>
    <cellStyle name="Normal 2 5 2 6 3 11 2" xfId="46415" xr:uid="{00000000-0005-0000-0000-0000B8BA0000}"/>
    <cellStyle name="Normal 2 5 2 6 3 12" xfId="46416" xr:uid="{00000000-0005-0000-0000-0000B9BA0000}"/>
    <cellStyle name="Normal 2 5 2 6 3 12 2" xfId="46417" xr:uid="{00000000-0005-0000-0000-0000BABA0000}"/>
    <cellStyle name="Normal 2 5 2 6 3 13" xfId="46418" xr:uid="{00000000-0005-0000-0000-0000BBBA0000}"/>
    <cellStyle name="Normal 2 5 2 6 3 13 2" xfId="46419" xr:uid="{00000000-0005-0000-0000-0000BCBA0000}"/>
    <cellStyle name="Normal 2 5 2 6 3 14" xfId="46420" xr:uid="{00000000-0005-0000-0000-0000BDBA0000}"/>
    <cellStyle name="Normal 2 5 2 6 3 14 2" xfId="46421" xr:uid="{00000000-0005-0000-0000-0000BEBA0000}"/>
    <cellStyle name="Normal 2 5 2 6 3 15" xfId="46422" xr:uid="{00000000-0005-0000-0000-0000BFBA0000}"/>
    <cellStyle name="Normal 2 5 2 6 3 15 2" xfId="46423" xr:uid="{00000000-0005-0000-0000-0000C0BA0000}"/>
    <cellStyle name="Normal 2 5 2 6 3 16" xfId="46424" xr:uid="{00000000-0005-0000-0000-0000C1BA0000}"/>
    <cellStyle name="Normal 2 5 2 6 3 16 2" xfId="46425" xr:uid="{00000000-0005-0000-0000-0000C2BA0000}"/>
    <cellStyle name="Normal 2 5 2 6 3 17" xfId="46426" xr:uid="{00000000-0005-0000-0000-0000C3BA0000}"/>
    <cellStyle name="Normal 2 5 2 6 3 17 2" xfId="46427" xr:uid="{00000000-0005-0000-0000-0000C4BA0000}"/>
    <cellStyle name="Normal 2 5 2 6 3 18" xfId="46428" xr:uid="{00000000-0005-0000-0000-0000C5BA0000}"/>
    <cellStyle name="Normal 2 5 2 6 3 18 2" xfId="46429" xr:uid="{00000000-0005-0000-0000-0000C6BA0000}"/>
    <cellStyle name="Normal 2 5 2 6 3 19" xfId="46430" xr:uid="{00000000-0005-0000-0000-0000C7BA0000}"/>
    <cellStyle name="Normal 2 5 2 6 3 19 2" xfId="46431" xr:uid="{00000000-0005-0000-0000-0000C8BA0000}"/>
    <cellStyle name="Normal 2 5 2 6 3 2" xfId="46432" xr:uid="{00000000-0005-0000-0000-0000C9BA0000}"/>
    <cellStyle name="Normal 2 5 2 6 3 2 2" xfId="46433" xr:uid="{00000000-0005-0000-0000-0000CABA0000}"/>
    <cellStyle name="Normal 2 5 2 6 3 20" xfId="46434" xr:uid="{00000000-0005-0000-0000-0000CBBA0000}"/>
    <cellStyle name="Normal 2 5 2 6 3 20 2" xfId="46435" xr:uid="{00000000-0005-0000-0000-0000CCBA0000}"/>
    <cellStyle name="Normal 2 5 2 6 3 21" xfId="46436" xr:uid="{00000000-0005-0000-0000-0000CDBA0000}"/>
    <cellStyle name="Normal 2 5 2 6 3 21 2" xfId="46437" xr:uid="{00000000-0005-0000-0000-0000CEBA0000}"/>
    <cellStyle name="Normal 2 5 2 6 3 22" xfId="46438" xr:uid="{00000000-0005-0000-0000-0000CFBA0000}"/>
    <cellStyle name="Normal 2 5 2 6 3 3" xfId="46439" xr:uid="{00000000-0005-0000-0000-0000D0BA0000}"/>
    <cellStyle name="Normal 2 5 2 6 3 3 2" xfId="46440" xr:uid="{00000000-0005-0000-0000-0000D1BA0000}"/>
    <cellStyle name="Normal 2 5 2 6 3 4" xfId="46441" xr:uid="{00000000-0005-0000-0000-0000D2BA0000}"/>
    <cellStyle name="Normal 2 5 2 6 3 4 2" xfId="46442" xr:uid="{00000000-0005-0000-0000-0000D3BA0000}"/>
    <cellStyle name="Normal 2 5 2 6 3 5" xfId="46443" xr:uid="{00000000-0005-0000-0000-0000D4BA0000}"/>
    <cellStyle name="Normal 2 5 2 6 3 5 2" xfId="46444" xr:uid="{00000000-0005-0000-0000-0000D5BA0000}"/>
    <cellStyle name="Normal 2 5 2 6 3 6" xfId="46445" xr:uid="{00000000-0005-0000-0000-0000D6BA0000}"/>
    <cellStyle name="Normal 2 5 2 6 3 6 2" xfId="46446" xr:uid="{00000000-0005-0000-0000-0000D7BA0000}"/>
    <cellStyle name="Normal 2 5 2 6 3 7" xfId="46447" xr:uid="{00000000-0005-0000-0000-0000D8BA0000}"/>
    <cellStyle name="Normal 2 5 2 6 3 7 2" xfId="46448" xr:uid="{00000000-0005-0000-0000-0000D9BA0000}"/>
    <cellStyle name="Normal 2 5 2 6 3 8" xfId="46449" xr:uid="{00000000-0005-0000-0000-0000DABA0000}"/>
    <cellStyle name="Normal 2 5 2 6 3 8 2" xfId="46450" xr:uid="{00000000-0005-0000-0000-0000DBBA0000}"/>
    <cellStyle name="Normal 2 5 2 6 3 9" xfId="46451" xr:uid="{00000000-0005-0000-0000-0000DCBA0000}"/>
    <cellStyle name="Normal 2 5 2 6 3 9 2" xfId="46452" xr:uid="{00000000-0005-0000-0000-0000DDBA0000}"/>
    <cellStyle name="Normal 2 5 2 6 4" xfId="46453" xr:uid="{00000000-0005-0000-0000-0000DEBA0000}"/>
    <cellStyle name="Normal 2 5 2 6 4 2" xfId="46454" xr:uid="{00000000-0005-0000-0000-0000DFBA0000}"/>
    <cellStyle name="Normal 2 5 2 6 5" xfId="46455" xr:uid="{00000000-0005-0000-0000-0000E0BA0000}"/>
    <cellStyle name="Normal 2 5 2 6 5 2" xfId="46456" xr:uid="{00000000-0005-0000-0000-0000E1BA0000}"/>
    <cellStyle name="Normal 2 5 2 6 6" xfId="46457" xr:uid="{00000000-0005-0000-0000-0000E2BA0000}"/>
    <cellStyle name="Normal 2 5 2 6 6 2" xfId="46458" xr:uid="{00000000-0005-0000-0000-0000E3BA0000}"/>
    <cellStyle name="Normal 2 5 2 6 7" xfId="46459" xr:uid="{00000000-0005-0000-0000-0000E4BA0000}"/>
    <cellStyle name="Normal 2 5 2 6 7 2" xfId="46460" xr:uid="{00000000-0005-0000-0000-0000E5BA0000}"/>
    <cellStyle name="Normal 2 5 2 6 8" xfId="46461" xr:uid="{00000000-0005-0000-0000-0000E6BA0000}"/>
    <cellStyle name="Normal 2 5 2 6 8 2" xfId="46462" xr:uid="{00000000-0005-0000-0000-0000E7BA0000}"/>
    <cellStyle name="Normal 2 5 2 6 9" xfId="46463" xr:uid="{00000000-0005-0000-0000-0000E8BA0000}"/>
    <cellStyle name="Normal 2 5 2 6 9 2" xfId="46464" xr:uid="{00000000-0005-0000-0000-0000E9BA0000}"/>
    <cellStyle name="Normal 2 5 2 7" xfId="46465" xr:uid="{00000000-0005-0000-0000-0000EABA0000}"/>
    <cellStyle name="Normal 2 5 2 7 10" xfId="46466" xr:uid="{00000000-0005-0000-0000-0000EBBA0000}"/>
    <cellStyle name="Normal 2 5 2 7 10 2" xfId="46467" xr:uid="{00000000-0005-0000-0000-0000ECBA0000}"/>
    <cellStyle name="Normal 2 5 2 7 11" xfId="46468" xr:uid="{00000000-0005-0000-0000-0000EDBA0000}"/>
    <cellStyle name="Normal 2 5 2 7 11 2" xfId="46469" xr:uid="{00000000-0005-0000-0000-0000EEBA0000}"/>
    <cellStyle name="Normal 2 5 2 7 12" xfId="46470" xr:uid="{00000000-0005-0000-0000-0000EFBA0000}"/>
    <cellStyle name="Normal 2 5 2 7 12 2" xfId="46471" xr:uid="{00000000-0005-0000-0000-0000F0BA0000}"/>
    <cellStyle name="Normal 2 5 2 7 13" xfId="46472" xr:uid="{00000000-0005-0000-0000-0000F1BA0000}"/>
    <cellStyle name="Normal 2 5 2 7 13 2" xfId="46473" xr:uid="{00000000-0005-0000-0000-0000F2BA0000}"/>
    <cellStyle name="Normal 2 5 2 7 14" xfId="46474" xr:uid="{00000000-0005-0000-0000-0000F3BA0000}"/>
    <cellStyle name="Normal 2 5 2 7 14 2" xfId="46475" xr:uid="{00000000-0005-0000-0000-0000F4BA0000}"/>
    <cellStyle name="Normal 2 5 2 7 15" xfId="46476" xr:uid="{00000000-0005-0000-0000-0000F5BA0000}"/>
    <cellStyle name="Normal 2 5 2 7 15 2" xfId="46477" xr:uid="{00000000-0005-0000-0000-0000F6BA0000}"/>
    <cellStyle name="Normal 2 5 2 7 16" xfId="46478" xr:uid="{00000000-0005-0000-0000-0000F7BA0000}"/>
    <cellStyle name="Normal 2 5 2 7 16 2" xfId="46479" xr:uid="{00000000-0005-0000-0000-0000F8BA0000}"/>
    <cellStyle name="Normal 2 5 2 7 17" xfId="46480" xr:uid="{00000000-0005-0000-0000-0000F9BA0000}"/>
    <cellStyle name="Normal 2 5 2 7 17 2" xfId="46481" xr:uid="{00000000-0005-0000-0000-0000FABA0000}"/>
    <cellStyle name="Normal 2 5 2 7 18" xfId="46482" xr:uid="{00000000-0005-0000-0000-0000FBBA0000}"/>
    <cellStyle name="Normal 2 5 2 7 18 2" xfId="46483" xr:uid="{00000000-0005-0000-0000-0000FCBA0000}"/>
    <cellStyle name="Normal 2 5 2 7 19" xfId="46484" xr:uid="{00000000-0005-0000-0000-0000FDBA0000}"/>
    <cellStyle name="Normal 2 5 2 7 19 2" xfId="46485" xr:uid="{00000000-0005-0000-0000-0000FEBA0000}"/>
    <cellStyle name="Normal 2 5 2 7 2" xfId="46486" xr:uid="{00000000-0005-0000-0000-0000FFBA0000}"/>
    <cellStyle name="Normal 2 5 2 7 2 2" xfId="46487" xr:uid="{00000000-0005-0000-0000-000000BB0000}"/>
    <cellStyle name="Normal 2 5 2 7 20" xfId="46488" xr:uid="{00000000-0005-0000-0000-000001BB0000}"/>
    <cellStyle name="Normal 2 5 2 7 20 2" xfId="46489" xr:uid="{00000000-0005-0000-0000-000002BB0000}"/>
    <cellStyle name="Normal 2 5 2 7 21" xfId="46490" xr:uid="{00000000-0005-0000-0000-000003BB0000}"/>
    <cellStyle name="Normal 2 5 2 7 21 2" xfId="46491" xr:uid="{00000000-0005-0000-0000-000004BB0000}"/>
    <cellStyle name="Normal 2 5 2 7 22" xfId="46492" xr:uid="{00000000-0005-0000-0000-000005BB0000}"/>
    <cellStyle name="Normal 2 5 2 7 3" xfId="46493" xr:uid="{00000000-0005-0000-0000-000006BB0000}"/>
    <cellStyle name="Normal 2 5 2 7 3 2" xfId="46494" xr:uid="{00000000-0005-0000-0000-000007BB0000}"/>
    <cellStyle name="Normal 2 5 2 7 4" xfId="46495" xr:uid="{00000000-0005-0000-0000-000008BB0000}"/>
    <cellStyle name="Normal 2 5 2 7 4 2" xfId="46496" xr:uid="{00000000-0005-0000-0000-000009BB0000}"/>
    <cellStyle name="Normal 2 5 2 7 5" xfId="46497" xr:uid="{00000000-0005-0000-0000-00000ABB0000}"/>
    <cellStyle name="Normal 2 5 2 7 5 2" xfId="46498" xr:uid="{00000000-0005-0000-0000-00000BBB0000}"/>
    <cellStyle name="Normal 2 5 2 7 6" xfId="46499" xr:uid="{00000000-0005-0000-0000-00000CBB0000}"/>
    <cellStyle name="Normal 2 5 2 7 6 2" xfId="46500" xr:uid="{00000000-0005-0000-0000-00000DBB0000}"/>
    <cellStyle name="Normal 2 5 2 7 7" xfId="46501" xr:uid="{00000000-0005-0000-0000-00000EBB0000}"/>
    <cellStyle name="Normal 2 5 2 7 7 2" xfId="46502" xr:uid="{00000000-0005-0000-0000-00000FBB0000}"/>
    <cellStyle name="Normal 2 5 2 7 8" xfId="46503" xr:uid="{00000000-0005-0000-0000-000010BB0000}"/>
    <cellStyle name="Normal 2 5 2 7 8 2" xfId="46504" xr:uid="{00000000-0005-0000-0000-000011BB0000}"/>
    <cellStyle name="Normal 2 5 2 7 9" xfId="46505" xr:uid="{00000000-0005-0000-0000-000012BB0000}"/>
    <cellStyle name="Normal 2 5 2 7 9 2" xfId="46506" xr:uid="{00000000-0005-0000-0000-000013BB0000}"/>
    <cellStyle name="Normal 2 5 2 8" xfId="46507" xr:uid="{00000000-0005-0000-0000-000014BB0000}"/>
    <cellStyle name="Normal 2 5 2 8 10" xfId="46508" xr:uid="{00000000-0005-0000-0000-000015BB0000}"/>
    <cellStyle name="Normal 2 5 2 8 10 2" xfId="46509" xr:uid="{00000000-0005-0000-0000-000016BB0000}"/>
    <cellStyle name="Normal 2 5 2 8 11" xfId="46510" xr:uid="{00000000-0005-0000-0000-000017BB0000}"/>
    <cellStyle name="Normal 2 5 2 8 11 2" xfId="46511" xr:uid="{00000000-0005-0000-0000-000018BB0000}"/>
    <cellStyle name="Normal 2 5 2 8 12" xfId="46512" xr:uid="{00000000-0005-0000-0000-000019BB0000}"/>
    <cellStyle name="Normal 2 5 2 8 12 2" xfId="46513" xr:uid="{00000000-0005-0000-0000-00001ABB0000}"/>
    <cellStyle name="Normal 2 5 2 8 13" xfId="46514" xr:uid="{00000000-0005-0000-0000-00001BBB0000}"/>
    <cellStyle name="Normal 2 5 2 8 13 2" xfId="46515" xr:uid="{00000000-0005-0000-0000-00001CBB0000}"/>
    <cellStyle name="Normal 2 5 2 8 14" xfId="46516" xr:uid="{00000000-0005-0000-0000-00001DBB0000}"/>
    <cellStyle name="Normal 2 5 2 8 14 2" xfId="46517" xr:uid="{00000000-0005-0000-0000-00001EBB0000}"/>
    <cellStyle name="Normal 2 5 2 8 15" xfId="46518" xr:uid="{00000000-0005-0000-0000-00001FBB0000}"/>
    <cellStyle name="Normal 2 5 2 8 15 2" xfId="46519" xr:uid="{00000000-0005-0000-0000-000020BB0000}"/>
    <cellStyle name="Normal 2 5 2 8 16" xfId="46520" xr:uid="{00000000-0005-0000-0000-000021BB0000}"/>
    <cellStyle name="Normal 2 5 2 8 16 2" xfId="46521" xr:uid="{00000000-0005-0000-0000-000022BB0000}"/>
    <cellStyle name="Normal 2 5 2 8 17" xfId="46522" xr:uid="{00000000-0005-0000-0000-000023BB0000}"/>
    <cellStyle name="Normal 2 5 2 8 17 2" xfId="46523" xr:uid="{00000000-0005-0000-0000-000024BB0000}"/>
    <cellStyle name="Normal 2 5 2 8 18" xfId="46524" xr:uid="{00000000-0005-0000-0000-000025BB0000}"/>
    <cellStyle name="Normal 2 5 2 8 18 2" xfId="46525" xr:uid="{00000000-0005-0000-0000-000026BB0000}"/>
    <cellStyle name="Normal 2 5 2 8 19" xfId="46526" xr:uid="{00000000-0005-0000-0000-000027BB0000}"/>
    <cellStyle name="Normal 2 5 2 8 19 2" xfId="46527" xr:uid="{00000000-0005-0000-0000-000028BB0000}"/>
    <cellStyle name="Normal 2 5 2 8 2" xfId="46528" xr:uid="{00000000-0005-0000-0000-000029BB0000}"/>
    <cellStyle name="Normal 2 5 2 8 2 2" xfId="46529" xr:uid="{00000000-0005-0000-0000-00002ABB0000}"/>
    <cellStyle name="Normal 2 5 2 8 20" xfId="46530" xr:uid="{00000000-0005-0000-0000-00002BBB0000}"/>
    <cellStyle name="Normal 2 5 2 8 20 2" xfId="46531" xr:uid="{00000000-0005-0000-0000-00002CBB0000}"/>
    <cellStyle name="Normal 2 5 2 8 21" xfId="46532" xr:uid="{00000000-0005-0000-0000-00002DBB0000}"/>
    <cellStyle name="Normal 2 5 2 8 21 2" xfId="46533" xr:uid="{00000000-0005-0000-0000-00002EBB0000}"/>
    <cellStyle name="Normal 2 5 2 8 22" xfId="46534" xr:uid="{00000000-0005-0000-0000-00002FBB0000}"/>
    <cellStyle name="Normal 2 5 2 8 3" xfId="46535" xr:uid="{00000000-0005-0000-0000-000030BB0000}"/>
    <cellStyle name="Normal 2 5 2 8 3 2" xfId="46536" xr:uid="{00000000-0005-0000-0000-000031BB0000}"/>
    <cellStyle name="Normal 2 5 2 8 4" xfId="46537" xr:uid="{00000000-0005-0000-0000-000032BB0000}"/>
    <cellStyle name="Normal 2 5 2 8 4 2" xfId="46538" xr:uid="{00000000-0005-0000-0000-000033BB0000}"/>
    <cellStyle name="Normal 2 5 2 8 5" xfId="46539" xr:uid="{00000000-0005-0000-0000-000034BB0000}"/>
    <cellStyle name="Normal 2 5 2 8 5 2" xfId="46540" xr:uid="{00000000-0005-0000-0000-000035BB0000}"/>
    <cellStyle name="Normal 2 5 2 8 6" xfId="46541" xr:uid="{00000000-0005-0000-0000-000036BB0000}"/>
    <cellStyle name="Normal 2 5 2 8 6 2" xfId="46542" xr:uid="{00000000-0005-0000-0000-000037BB0000}"/>
    <cellStyle name="Normal 2 5 2 8 7" xfId="46543" xr:uid="{00000000-0005-0000-0000-000038BB0000}"/>
    <cellStyle name="Normal 2 5 2 8 7 2" xfId="46544" xr:uid="{00000000-0005-0000-0000-000039BB0000}"/>
    <cellStyle name="Normal 2 5 2 8 8" xfId="46545" xr:uid="{00000000-0005-0000-0000-00003ABB0000}"/>
    <cellStyle name="Normal 2 5 2 8 8 2" xfId="46546" xr:uid="{00000000-0005-0000-0000-00003BBB0000}"/>
    <cellStyle name="Normal 2 5 2 8 9" xfId="46547" xr:uid="{00000000-0005-0000-0000-00003CBB0000}"/>
    <cellStyle name="Normal 2 5 2 8 9 2" xfId="46548" xr:uid="{00000000-0005-0000-0000-00003DBB0000}"/>
    <cellStyle name="Normal 2 5 2 9" xfId="46549" xr:uid="{00000000-0005-0000-0000-00003EBB0000}"/>
    <cellStyle name="Normal 2 5 2 9 2" xfId="46550" xr:uid="{00000000-0005-0000-0000-00003FBB0000}"/>
    <cellStyle name="Normal 2 5 20" xfId="46551" xr:uid="{00000000-0005-0000-0000-000040BB0000}"/>
    <cellStyle name="Normal 2 5 20 2" xfId="46552" xr:uid="{00000000-0005-0000-0000-000041BB0000}"/>
    <cellStyle name="Normal 2 5 21" xfId="46553" xr:uid="{00000000-0005-0000-0000-000042BB0000}"/>
    <cellStyle name="Normal 2 5 21 2" xfId="46554" xr:uid="{00000000-0005-0000-0000-000043BB0000}"/>
    <cellStyle name="Normal 2 5 22" xfId="46555" xr:uid="{00000000-0005-0000-0000-000044BB0000}"/>
    <cellStyle name="Normal 2 5 22 2" xfId="46556" xr:uid="{00000000-0005-0000-0000-000045BB0000}"/>
    <cellStyle name="Normal 2 5 23" xfId="46557" xr:uid="{00000000-0005-0000-0000-000046BB0000}"/>
    <cellStyle name="Normal 2 5 23 2" xfId="46558" xr:uid="{00000000-0005-0000-0000-000047BB0000}"/>
    <cellStyle name="Normal 2 5 24" xfId="46559" xr:uid="{00000000-0005-0000-0000-000048BB0000}"/>
    <cellStyle name="Normal 2 5 24 2" xfId="46560" xr:uid="{00000000-0005-0000-0000-000049BB0000}"/>
    <cellStyle name="Normal 2 5 25" xfId="46561" xr:uid="{00000000-0005-0000-0000-00004ABB0000}"/>
    <cellStyle name="Normal 2 5 25 2" xfId="46562" xr:uid="{00000000-0005-0000-0000-00004BBB0000}"/>
    <cellStyle name="Normal 2 5 26" xfId="46563" xr:uid="{00000000-0005-0000-0000-00004CBB0000}"/>
    <cellStyle name="Normal 2 5 26 2" xfId="46564" xr:uid="{00000000-0005-0000-0000-00004DBB0000}"/>
    <cellStyle name="Normal 2 5 27" xfId="46565" xr:uid="{00000000-0005-0000-0000-00004EBB0000}"/>
    <cellStyle name="Normal 2 5 27 2" xfId="46566" xr:uid="{00000000-0005-0000-0000-00004FBB0000}"/>
    <cellStyle name="Normal 2 5 28" xfId="46567" xr:uid="{00000000-0005-0000-0000-000050BB0000}"/>
    <cellStyle name="Normal 2 5 28 2" xfId="46568" xr:uid="{00000000-0005-0000-0000-000051BB0000}"/>
    <cellStyle name="Normal 2 5 29" xfId="46569" xr:uid="{00000000-0005-0000-0000-000052BB0000}"/>
    <cellStyle name="Normal 2 5 29 2" xfId="46570" xr:uid="{00000000-0005-0000-0000-000053BB0000}"/>
    <cellStyle name="Normal 2 5 3" xfId="46571" xr:uid="{00000000-0005-0000-0000-000054BB0000}"/>
    <cellStyle name="Normal 2 5 3 10" xfId="46572" xr:uid="{00000000-0005-0000-0000-000055BB0000}"/>
    <cellStyle name="Normal 2 5 3 10 2" xfId="46573" xr:uid="{00000000-0005-0000-0000-000056BB0000}"/>
    <cellStyle name="Normal 2 5 3 11" xfId="46574" xr:uid="{00000000-0005-0000-0000-000057BB0000}"/>
    <cellStyle name="Normal 2 5 3 11 2" xfId="46575" xr:uid="{00000000-0005-0000-0000-000058BB0000}"/>
    <cellStyle name="Normal 2 5 3 12" xfId="46576" xr:uid="{00000000-0005-0000-0000-000059BB0000}"/>
    <cellStyle name="Normal 2 5 3 12 2" xfId="46577" xr:uid="{00000000-0005-0000-0000-00005ABB0000}"/>
    <cellStyle name="Normal 2 5 3 13" xfId="46578" xr:uid="{00000000-0005-0000-0000-00005BBB0000}"/>
    <cellStyle name="Normal 2 5 3 13 2" xfId="46579" xr:uid="{00000000-0005-0000-0000-00005CBB0000}"/>
    <cellStyle name="Normal 2 5 3 14" xfId="46580" xr:uid="{00000000-0005-0000-0000-00005DBB0000}"/>
    <cellStyle name="Normal 2 5 3 14 2" xfId="46581" xr:uid="{00000000-0005-0000-0000-00005EBB0000}"/>
    <cellStyle name="Normal 2 5 3 15" xfId="46582" xr:uid="{00000000-0005-0000-0000-00005FBB0000}"/>
    <cellStyle name="Normal 2 5 3 15 2" xfId="46583" xr:uid="{00000000-0005-0000-0000-000060BB0000}"/>
    <cellStyle name="Normal 2 5 3 16" xfId="46584" xr:uid="{00000000-0005-0000-0000-000061BB0000}"/>
    <cellStyle name="Normal 2 5 3 16 2" xfId="46585" xr:uid="{00000000-0005-0000-0000-000062BB0000}"/>
    <cellStyle name="Normal 2 5 3 17" xfId="46586" xr:uid="{00000000-0005-0000-0000-000063BB0000}"/>
    <cellStyle name="Normal 2 5 3 17 2" xfId="46587" xr:uid="{00000000-0005-0000-0000-000064BB0000}"/>
    <cellStyle name="Normal 2 5 3 18" xfId="46588" xr:uid="{00000000-0005-0000-0000-000065BB0000}"/>
    <cellStyle name="Normal 2 5 3 18 2" xfId="46589" xr:uid="{00000000-0005-0000-0000-000066BB0000}"/>
    <cellStyle name="Normal 2 5 3 19" xfId="46590" xr:uid="{00000000-0005-0000-0000-000067BB0000}"/>
    <cellStyle name="Normal 2 5 3 19 2" xfId="46591" xr:uid="{00000000-0005-0000-0000-000068BB0000}"/>
    <cellStyle name="Normal 2 5 3 2" xfId="46592" xr:uid="{00000000-0005-0000-0000-000069BB0000}"/>
    <cellStyle name="Normal 2 5 3 2 10" xfId="46593" xr:uid="{00000000-0005-0000-0000-00006ABB0000}"/>
    <cellStyle name="Normal 2 5 3 2 10 2" xfId="46594" xr:uid="{00000000-0005-0000-0000-00006BBB0000}"/>
    <cellStyle name="Normal 2 5 3 2 11" xfId="46595" xr:uid="{00000000-0005-0000-0000-00006CBB0000}"/>
    <cellStyle name="Normal 2 5 3 2 11 2" xfId="46596" xr:uid="{00000000-0005-0000-0000-00006DBB0000}"/>
    <cellStyle name="Normal 2 5 3 2 12" xfId="46597" xr:uid="{00000000-0005-0000-0000-00006EBB0000}"/>
    <cellStyle name="Normal 2 5 3 2 12 2" xfId="46598" xr:uid="{00000000-0005-0000-0000-00006FBB0000}"/>
    <cellStyle name="Normal 2 5 3 2 13" xfId="46599" xr:uid="{00000000-0005-0000-0000-000070BB0000}"/>
    <cellStyle name="Normal 2 5 3 2 13 2" xfId="46600" xr:uid="{00000000-0005-0000-0000-000071BB0000}"/>
    <cellStyle name="Normal 2 5 3 2 14" xfId="46601" xr:uid="{00000000-0005-0000-0000-000072BB0000}"/>
    <cellStyle name="Normal 2 5 3 2 14 2" xfId="46602" xr:uid="{00000000-0005-0000-0000-000073BB0000}"/>
    <cellStyle name="Normal 2 5 3 2 15" xfId="46603" xr:uid="{00000000-0005-0000-0000-000074BB0000}"/>
    <cellStyle name="Normal 2 5 3 2 15 2" xfId="46604" xr:uid="{00000000-0005-0000-0000-000075BB0000}"/>
    <cellStyle name="Normal 2 5 3 2 16" xfId="46605" xr:uid="{00000000-0005-0000-0000-000076BB0000}"/>
    <cellStyle name="Normal 2 5 3 2 16 2" xfId="46606" xr:uid="{00000000-0005-0000-0000-000077BB0000}"/>
    <cellStyle name="Normal 2 5 3 2 17" xfId="46607" xr:uid="{00000000-0005-0000-0000-000078BB0000}"/>
    <cellStyle name="Normal 2 5 3 2 17 2" xfId="46608" xr:uid="{00000000-0005-0000-0000-000079BB0000}"/>
    <cellStyle name="Normal 2 5 3 2 18" xfId="46609" xr:uid="{00000000-0005-0000-0000-00007ABB0000}"/>
    <cellStyle name="Normal 2 5 3 2 18 2" xfId="46610" xr:uid="{00000000-0005-0000-0000-00007BBB0000}"/>
    <cellStyle name="Normal 2 5 3 2 19" xfId="46611" xr:uid="{00000000-0005-0000-0000-00007CBB0000}"/>
    <cellStyle name="Normal 2 5 3 2 19 2" xfId="46612" xr:uid="{00000000-0005-0000-0000-00007DBB0000}"/>
    <cellStyle name="Normal 2 5 3 2 2" xfId="46613" xr:uid="{00000000-0005-0000-0000-00007EBB0000}"/>
    <cellStyle name="Normal 2 5 3 2 2 10" xfId="46614" xr:uid="{00000000-0005-0000-0000-00007FBB0000}"/>
    <cellStyle name="Normal 2 5 3 2 2 10 2" xfId="46615" xr:uid="{00000000-0005-0000-0000-000080BB0000}"/>
    <cellStyle name="Normal 2 5 3 2 2 11" xfId="46616" xr:uid="{00000000-0005-0000-0000-000081BB0000}"/>
    <cellStyle name="Normal 2 5 3 2 2 11 2" xfId="46617" xr:uid="{00000000-0005-0000-0000-000082BB0000}"/>
    <cellStyle name="Normal 2 5 3 2 2 12" xfId="46618" xr:uid="{00000000-0005-0000-0000-000083BB0000}"/>
    <cellStyle name="Normal 2 5 3 2 2 12 2" xfId="46619" xr:uid="{00000000-0005-0000-0000-000084BB0000}"/>
    <cellStyle name="Normal 2 5 3 2 2 13" xfId="46620" xr:uid="{00000000-0005-0000-0000-000085BB0000}"/>
    <cellStyle name="Normal 2 5 3 2 2 13 2" xfId="46621" xr:uid="{00000000-0005-0000-0000-000086BB0000}"/>
    <cellStyle name="Normal 2 5 3 2 2 14" xfId="46622" xr:uid="{00000000-0005-0000-0000-000087BB0000}"/>
    <cellStyle name="Normal 2 5 3 2 2 14 2" xfId="46623" xr:uid="{00000000-0005-0000-0000-000088BB0000}"/>
    <cellStyle name="Normal 2 5 3 2 2 15" xfId="46624" xr:uid="{00000000-0005-0000-0000-000089BB0000}"/>
    <cellStyle name="Normal 2 5 3 2 2 15 2" xfId="46625" xr:uid="{00000000-0005-0000-0000-00008ABB0000}"/>
    <cellStyle name="Normal 2 5 3 2 2 16" xfId="46626" xr:uid="{00000000-0005-0000-0000-00008BBB0000}"/>
    <cellStyle name="Normal 2 5 3 2 2 16 2" xfId="46627" xr:uid="{00000000-0005-0000-0000-00008CBB0000}"/>
    <cellStyle name="Normal 2 5 3 2 2 17" xfId="46628" xr:uid="{00000000-0005-0000-0000-00008DBB0000}"/>
    <cellStyle name="Normal 2 5 3 2 2 17 2" xfId="46629" xr:uid="{00000000-0005-0000-0000-00008EBB0000}"/>
    <cellStyle name="Normal 2 5 3 2 2 18" xfId="46630" xr:uid="{00000000-0005-0000-0000-00008FBB0000}"/>
    <cellStyle name="Normal 2 5 3 2 2 18 2" xfId="46631" xr:uid="{00000000-0005-0000-0000-000090BB0000}"/>
    <cellStyle name="Normal 2 5 3 2 2 19" xfId="46632" xr:uid="{00000000-0005-0000-0000-000091BB0000}"/>
    <cellStyle name="Normal 2 5 3 2 2 19 2" xfId="46633" xr:uid="{00000000-0005-0000-0000-000092BB0000}"/>
    <cellStyle name="Normal 2 5 3 2 2 2" xfId="46634" xr:uid="{00000000-0005-0000-0000-000093BB0000}"/>
    <cellStyle name="Normal 2 5 3 2 2 2 10" xfId="46635" xr:uid="{00000000-0005-0000-0000-000094BB0000}"/>
    <cellStyle name="Normal 2 5 3 2 2 2 10 2" xfId="46636" xr:uid="{00000000-0005-0000-0000-000095BB0000}"/>
    <cellStyle name="Normal 2 5 3 2 2 2 11" xfId="46637" xr:uid="{00000000-0005-0000-0000-000096BB0000}"/>
    <cellStyle name="Normal 2 5 3 2 2 2 11 2" xfId="46638" xr:uid="{00000000-0005-0000-0000-000097BB0000}"/>
    <cellStyle name="Normal 2 5 3 2 2 2 12" xfId="46639" xr:uid="{00000000-0005-0000-0000-000098BB0000}"/>
    <cellStyle name="Normal 2 5 3 2 2 2 12 2" xfId="46640" xr:uid="{00000000-0005-0000-0000-000099BB0000}"/>
    <cellStyle name="Normal 2 5 3 2 2 2 13" xfId="46641" xr:uid="{00000000-0005-0000-0000-00009ABB0000}"/>
    <cellStyle name="Normal 2 5 3 2 2 2 13 2" xfId="46642" xr:uid="{00000000-0005-0000-0000-00009BBB0000}"/>
    <cellStyle name="Normal 2 5 3 2 2 2 14" xfId="46643" xr:uid="{00000000-0005-0000-0000-00009CBB0000}"/>
    <cellStyle name="Normal 2 5 3 2 2 2 14 2" xfId="46644" xr:uid="{00000000-0005-0000-0000-00009DBB0000}"/>
    <cellStyle name="Normal 2 5 3 2 2 2 15" xfId="46645" xr:uid="{00000000-0005-0000-0000-00009EBB0000}"/>
    <cellStyle name="Normal 2 5 3 2 2 2 15 2" xfId="46646" xr:uid="{00000000-0005-0000-0000-00009FBB0000}"/>
    <cellStyle name="Normal 2 5 3 2 2 2 16" xfId="46647" xr:uid="{00000000-0005-0000-0000-0000A0BB0000}"/>
    <cellStyle name="Normal 2 5 3 2 2 2 16 2" xfId="46648" xr:uid="{00000000-0005-0000-0000-0000A1BB0000}"/>
    <cellStyle name="Normal 2 5 3 2 2 2 17" xfId="46649" xr:uid="{00000000-0005-0000-0000-0000A2BB0000}"/>
    <cellStyle name="Normal 2 5 3 2 2 2 17 2" xfId="46650" xr:uid="{00000000-0005-0000-0000-0000A3BB0000}"/>
    <cellStyle name="Normal 2 5 3 2 2 2 18" xfId="46651" xr:uid="{00000000-0005-0000-0000-0000A4BB0000}"/>
    <cellStyle name="Normal 2 5 3 2 2 2 18 2" xfId="46652" xr:uid="{00000000-0005-0000-0000-0000A5BB0000}"/>
    <cellStyle name="Normal 2 5 3 2 2 2 19" xfId="46653" xr:uid="{00000000-0005-0000-0000-0000A6BB0000}"/>
    <cellStyle name="Normal 2 5 3 2 2 2 19 2" xfId="46654" xr:uid="{00000000-0005-0000-0000-0000A7BB0000}"/>
    <cellStyle name="Normal 2 5 3 2 2 2 2" xfId="46655" xr:uid="{00000000-0005-0000-0000-0000A8BB0000}"/>
    <cellStyle name="Normal 2 5 3 2 2 2 2 10" xfId="46656" xr:uid="{00000000-0005-0000-0000-0000A9BB0000}"/>
    <cellStyle name="Normal 2 5 3 2 2 2 2 10 2" xfId="46657" xr:uid="{00000000-0005-0000-0000-0000AABB0000}"/>
    <cellStyle name="Normal 2 5 3 2 2 2 2 11" xfId="46658" xr:uid="{00000000-0005-0000-0000-0000ABBB0000}"/>
    <cellStyle name="Normal 2 5 3 2 2 2 2 11 2" xfId="46659" xr:uid="{00000000-0005-0000-0000-0000ACBB0000}"/>
    <cellStyle name="Normal 2 5 3 2 2 2 2 12" xfId="46660" xr:uid="{00000000-0005-0000-0000-0000ADBB0000}"/>
    <cellStyle name="Normal 2 5 3 2 2 2 2 12 2" xfId="46661" xr:uid="{00000000-0005-0000-0000-0000AEBB0000}"/>
    <cellStyle name="Normal 2 5 3 2 2 2 2 13" xfId="46662" xr:uid="{00000000-0005-0000-0000-0000AFBB0000}"/>
    <cellStyle name="Normal 2 5 3 2 2 2 2 13 2" xfId="46663" xr:uid="{00000000-0005-0000-0000-0000B0BB0000}"/>
    <cellStyle name="Normal 2 5 3 2 2 2 2 14" xfId="46664" xr:uid="{00000000-0005-0000-0000-0000B1BB0000}"/>
    <cellStyle name="Normal 2 5 3 2 2 2 2 14 2" xfId="46665" xr:uid="{00000000-0005-0000-0000-0000B2BB0000}"/>
    <cellStyle name="Normal 2 5 3 2 2 2 2 15" xfId="46666" xr:uid="{00000000-0005-0000-0000-0000B3BB0000}"/>
    <cellStyle name="Normal 2 5 3 2 2 2 2 15 2" xfId="46667" xr:uid="{00000000-0005-0000-0000-0000B4BB0000}"/>
    <cellStyle name="Normal 2 5 3 2 2 2 2 16" xfId="46668" xr:uid="{00000000-0005-0000-0000-0000B5BB0000}"/>
    <cellStyle name="Normal 2 5 3 2 2 2 2 16 2" xfId="46669" xr:uid="{00000000-0005-0000-0000-0000B6BB0000}"/>
    <cellStyle name="Normal 2 5 3 2 2 2 2 17" xfId="46670" xr:uid="{00000000-0005-0000-0000-0000B7BB0000}"/>
    <cellStyle name="Normal 2 5 3 2 2 2 2 17 2" xfId="46671" xr:uid="{00000000-0005-0000-0000-0000B8BB0000}"/>
    <cellStyle name="Normal 2 5 3 2 2 2 2 18" xfId="46672" xr:uid="{00000000-0005-0000-0000-0000B9BB0000}"/>
    <cellStyle name="Normal 2 5 3 2 2 2 2 18 2" xfId="46673" xr:uid="{00000000-0005-0000-0000-0000BABB0000}"/>
    <cellStyle name="Normal 2 5 3 2 2 2 2 19" xfId="46674" xr:uid="{00000000-0005-0000-0000-0000BBBB0000}"/>
    <cellStyle name="Normal 2 5 3 2 2 2 2 19 2" xfId="46675" xr:uid="{00000000-0005-0000-0000-0000BCBB0000}"/>
    <cellStyle name="Normal 2 5 3 2 2 2 2 2" xfId="46676" xr:uid="{00000000-0005-0000-0000-0000BDBB0000}"/>
    <cellStyle name="Normal 2 5 3 2 2 2 2 2 2" xfId="46677" xr:uid="{00000000-0005-0000-0000-0000BEBB0000}"/>
    <cellStyle name="Normal 2 5 3 2 2 2 2 20" xfId="46678" xr:uid="{00000000-0005-0000-0000-0000BFBB0000}"/>
    <cellStyle name="Normal 2 5 3 2 2 2 2 20 2" xfId="46679" xr:uid="{00000000-0005-0000-0000-0000C0BB0000}"/>
    <cellStyle name="Normal 2 5 3 2 2 2 2 21" xfId="46680" xr:uid="{00000000-0005-0000-0000-0000C1BB0000}"/>
    <cellStyle name="Normal 2 5 3 2 2 2 2 21 2" xfId="46681" xr:uid="{00000000-0005-0000-0000-0000C2BB0000}"/>
    <cellStyle name="Normal 2 5 3 2 2 2 2 22" xfId="46682" xr:uid="{00000000-0005-0000-0000-0000C3BB0000}"/>
    <cellStyle name="Normal 2 5 3 2 2 2 2 3" xfId="46683" xr:uid="{00000000-0005-0000-0000-0000C4BB0000}"/>
    <cellStyle name="Normal 2 5 3 2 2 2 2 3 2" xfId="46684" xr:uid="{00000000-0005-0000-0000-0000C5BB0000}"/>
    <cellStyle name="Normal 2 5 3 2 2 2 2 4" xfId="46685" xr:uid="{00000000-0005-0000-0000-0000C6BB0000}"/>
    <cellStyle name="Normal 2 5 3 2 2 2 2 4 2" xfId="46686" xr:uid="{00000000-0005-0000-0000-0000C7BB0000}"/>
    <cellStyle name="Normal 2 5 3 2 2 2 2 5" xfId="46687" xr:uid="{00000000-0005-0000-0000-0000C8BB0000}"/>
    <cellStyle name="Normal 2 5 3 2 2 2 2 5 2" xfId="46688" xr:uid="{00000000-0005-0000-0000-0000C9BB0000}"/>
    <cellStyle name="Normal 2 5 3 2 2 2 2 6" xfId="46689" xr:uid="{00000000-0005-0000-0000-0000CABB0000}"/>
    <cellStyle name="Normal 2 5 3 2 2 2 2 6 2" xfId="46690" xr:uid="{00000000-0005-0000-0000-0000CBBB0000}"/>
    <cellStyle name="Normal 2 5 3 2 2 2 2 7" xfId="46691" xr:uid="{00000000-0005-0000-0000-0000CCBB0000}"/>
    <cellStyle name="Normal 2 5 3 2 2 2 2 7 2" xfId="46692" xr:uid="{00000000-0005-0000-0000-0000CDBB0000}"/>
    <cellStyle name="Normal 2 5 3 2 2 2 2 8" xfId="46693" xr:uid="{00000000-0005-0000-0000-0000CEBB0000}"/>
    <cellStyle name="Normal 2 5 3 2 2 2 2 8 2" xfId="46694" xr:uid="{00000000-0005-0000-0000-0000CFBB0000}"/>
    <cellStyle name="Normal 2 5 3 2 2 2 2 9" xfId="46695" xr:uid="{00000000-0005-0000-0000-0000D0BB0000}"/>
    <cellStyle name="Normal 2 5 3 2 2 2 2 9 2" xfId="46696" xr:uid="{00000000-0005-0000-0000-0000D1BB0000}"/>
    <cellStyle name="Normal 2 5 3 2 2 2 20" xfId="46697" xr:uid="{00000000-0005-0000-0000-0000D2BB0000}"/>
    <cellStyle name="Normal 2 5 3 2 2 2 20 2" xfId="46698" xr:uid="{00000000-0005-0000-0000-0000D3BB0000}"/>
    <cellStyle name="Normal 2 5 3 2 2 2 21" xfId="46699" xr:uid="{00000000-0005-0000-0000-0000D4BB0000}"/>
    <cellStyle name="Normal 2 5 3 2 2 2 21 2" xfId="46700" xr:uid="{00000000-0005-0000-0000-0000D5BB0000}"/>
    <cellStyle name="Normal 2 5 3 2 2 2 22" xfId="46701" xr:uid="{00000000-0005-0000-0000-0000D6BB0000}"/>
    <cellStyle name="Normal 2 5 3 2 2 2 22 2" xfId="46702" xr:uid="{00000000-0005-0000-0000-0000D7BB0000}"/>
    <cellStyle name="Normal 2 5 3 2 2 2 23" xfId="46703" xr:uid="{00000000-0005-0000-0000-0000D8BB0000}"/>
    <cellStyle name="Normal 2 5 3 2 2 2 23 2" xfId="46704" xr:uid="{00000000-0005-0000-0000-0000D9BB0000}"/>
    <cellStyle name="Normal 2 5 3 2 2 2 24" xfId="46705" xr:uid="{00000000-0005-0000-0000-0000DABB0000}"/>
    <cellStyle name="Normal 2 5 3 2 2 2 3" xfId="46706" xr:uid="{00000000-0005-0000-0000-0000DBBB0000}"/>
    <cellStyle name="Normal 2 5 3 2 2 2 3 10" xfId="46707" xr:uid="{00000000-0005-0000-0000-0000DCBB0000}"/>
    <cellStyle name="Normal 2 5 3 2 2 2 3 10 2" xfId="46708" xr:uid="{00000000-0005-0000-0000-0000DDBB0000}"/>
    <cellStyle name="Normal 2 5 3 2 2 2 3 11" xfId="46709" xr:uid="{00000000-0005-0000-0000-0000DEBB0000}"/>
    <cellStyle name="Normal 2 5 3 2 2 2 3 11 2" xfId="46710" xr:uid="{00000000-0005-0000-0000-0000DFBB0000}"/>
    <cellStyle name="Normal 2 5 3 2 2 2 3 12" xfId="46711" xr:uid="{00000000-0005-0000-0000-0000E0BB0000}"/>
    <cellStyle name="Normal 2 5 3 2 2 2 3 12 2" xfId="46712" xr:uid="{00000000-0005-0000-0000-0000E1BB0000}"/>
    <cellStyle name="Normal 2 5 3 2 2 2 3 13" xfId="46713" xr:uid="{00000000-0005-0000-0000-0000E2BB0000}"/>
    <cellStyle name="Normal 2 5 3 2 2 2 3 13 2" xfId="46714" xr:uid="{00000000-0005-0000-0000-0000E3BB0000}"/>
    <cellStyle name="Normal 2 5 3 2 2 2 3 14" xfId="46715" xr:uid="{00000000-0005-0000-0000-0000E4BB0000}"/>
    <cellStyle name="Normal 2 5 3 2 2 2 3 14 2" xfId="46716" xr:uid="{00000000-0005-0000-0000-0000E5BB0000}"/>
    <cellStyle name="Normal 2 5 3 2 2 2 3 15" xfId="46717" xr:uid="{00000000-0005-0000-0000-0000E6BB0000}"/>
    <cellStyle name="Normal 2 5 3 2 2 2 3 15 2" xfId="46718" xr:uid="{00000000-0005-0000-0000-0000E7BB0000}"/>
    <cellStyle name="Normal 2 5 3 2 2 2 3 16" xfId="46719" xr:uid="{00000000-0005-0000-0000-0000E8BB0000}"/>
    <cellStyle name="Normal 2 5 3 2 2 2 3 16 2" xfId="46720" xr:uid="{00000000-0005-0000-0000-0000E9BB0000}"/>
    <cellStyle name="Normal 2 5 3 2 2 2 3 17" xfId="46721" xr:uid="{00000000-0005-0000-0000-0000EABB0000}"/>
    <cellStyle name="Normal 2 5 3 2 2 2 3 17 2" xfId="46722" xr:uid="{00000000-0005-0000-0000-0000EBBB0000}"/>
    <cellStyle name="Normal 2 5 3 2 2 2 3 18" xfId="46723" xr:uid="{00000000-0005-0000-0000-0000ECBB0000}"/>
    <cellStyle name="Normal 2 5 3 2 2 2 3 18 2" xfId="46724" xr:uid="{00000000-0005-0000-0000-0000EDBB0000}"/>
    <cellStyle name="Normal 2 5 3 2 2 2 3 19" xfId="46725" xr:uid="{00000000-0005-0000-0000-0000EEBB0000}"/>
    <cellStyle name="Normal 2 5 3 2 2 2 3 19 2" xfId="46726" xr:uid="{00000000-0005-0000-0000-0000EFBB0000}"/>
    <cellStyle name="Normal 2 5 3 2 2 2 3 2" xfId="46727" xr:uid="{00000000-0005-0000-0000-0000F0BB0000}"/>
    <cellStyle name="Normal 2 5 3 2 2 2 3 2 2" xfId="46728" xr:uid="{00000000-0005-0000-0000-0000F1BB0000}"/>
    <cellStyle name="Normal 2 5 3 2 2 2 3 20" xfId="46729" xr:uid="{00000000-0005-0000-0000-0000F2BB0000}"/>
    <cellStyle name="Normal 2 5 3 2 2 2 3 20 2" xfId="46730" xr:uid="{00000000-0005-0000-0000-0000F3BB0000}"/>
    <cellStyle name="Normal 2 5 3 2 2 2 3 21" xfId="46731" xr:uid="{00000000-0005-0000-0000-0000F4BB0000}"/>
    <cellStyle name="Normal 2 5 3 2 2 2 3 21 2" xfId="46732" xr:uid="{00000000-0005-0000-0000-0000F5BB0000}"/>
    <cellStyle name="Normal 2 5 3 2 2 2 3 22" xfId="46733" xr:uid="{00000000-0005-0000-0000-0000F6BB0000}"/>
    <cellStyle name="Normal 2 5 3 2 2 2 3 3" xfId="46734" xr:uid="{00000000-0005-0000-0000-0000F7BB0000}"/>
    <cellStyle name="Normal 2 5 3 2 2 2 3 3 2" xfId="46735" xr:uid="{00000000-0005-0000-0000-0000F8BB0000}"/>
    <cellStyle name="Normal 2 5 3 2 2 2 3 4" xfId="46736" xr:uid="{00000000-0005-0000-0000-0000F9BB0000}"/>
    <cellStyle name="Normal 2 5 3 2 2 2 3 4 2" xfId="46737" xr:uid="{00000000-0005-0000-0000-0000FABB0000}"/>
    <cellStyle name="Normal 2 5 3 2 2 2 3 5" xfId="46738" xr:uid="{00000000-0005-0000-0000-0000FBBB0000}"/>
    <cellStyle name="Normal 2 5 3 2 2 2 3 5 2" xfId="46739" xr:uid="{00000000-0005-0000-0000-0000FCBB0000}"/>
    <cellStyle name="Normal 2 5 3 2 2 2 3 6" xfId="46740" xr:uid="{00000000-0005-0000-0000-0000FDBB0000}"/>
    <cellStyle name="Normal 2 5 3 2 2 2 3 6 2" xfId="46741" xr:uid="{00000000-0005-0000-0000-0000FEBB0000}"/>
    <cellStyle name="Normal 2 5 3 2 2 2 3 7" xfId="46742" xr:uid="{00000000-0005-0000-0000-0000FFBB0000}"/>
    <cellStyle name="Normal 2 5 3 2 2 2 3 7 2" xfId="46743" xr:uid="{00000000-0005-0000-0000-000000BC0000}"/>
    <cellStyle name="Normal 2 5 3 2 2 2 3 8" xfId="46744" xr:uid="{00000000-0005-0000-0000-000001BC0000}"/>
    <cellStyle name="Normal 2 5 3 2 2 2 3 8 2" xfId="46745" xr:uid="{00000000-0005-0000-0000-000002BC0000}"/>
    <cellStyle name="Normal 2 5 3 2 2 2 3 9" xfId="46746" xr:uid="{00000000-0005-0000-0000-000003BC0000}"/>
    <cellStyle name="Normal 2 5 3 2 2 2 3 9 2" xfId="46747" xr:uid="{00000000-0005-0000-0000-000004BC0000}"/>
    <cellStyle name="Normal 2 5 3 2 2 2 4" xfId="46748" xr:uid="{00000000-0005-0000-0000-000005BC0000}"/>
    <cellStyle name="Normal 2 5 3 2 2 2 4 2" xfId="46749" xr:uid="{00000000-0005-0000-0000-000006BC0000}"/>
    <cellStyle name="Normal 2 5 3 2 2 2 5" xfId="46750" xr:uid="{00000000-0005-0000-0000-000007BC0000}"/>
    <cellStyle name="Normal 2 5 3 2 2 2 5 2" xfId="46751" xr:uid="{00000000-0005-0000-0000-000008BC0000}"/>
    <cellStyle name="Normal 2 5 3 2 2 2 6" xfId="46752" xr:uid="{00000000-0005-0000-0000-000009BC0000}"/>
    <cellStyle name="Normal 2 5 3 2 2 2 6 2" xfId="46753" xr:uid="{00000000-0005-0000-0000-00000ABC0000}"/>
    <cellStyle name="Normal 2 5 3 2 2 2 7" xfId="46754" xr:uid="{00000000-0005-0000-0000-00000BBC0000}"/>
    <cellStyle name="Normal 2 5 3 2 2 2 7 2" xfId="46755" xr:uid="{00000000-0005-0000-0000-00000CBC0000}"/>
    <cellStyle name="Normal 2 5 3 2 2 2 8" xfId="46756" xr:uid="{00000000-0005-0000-0000-00000DBC0000}"/>
    <cellStyle name="Normal 2 5 3 2 2 2 8 2" xfId="46757" xr:uid="{00000000-0005-0000-0000-00000EBC0000}"/>
    <cellStyle name="Normal 2 5 3 2 2 2 9" xfId="46758" xr:uid="{00000000-0005-0000-0000-00000FBC0000}"/>
    <cellStyle name="Normal 2 5 3 2 2 2 9 2" xfId="46759" xr:uid="{00000000-0005-0000-0000-000010BC0000}"/>
    <cellStyle name="Normal 2 5 3 2 2 20" xfId="46760" xr:uid="{00000000-0005-0000-0000-000011BC0000}"/>
    <cellStyle name="Normal 2 5 3 2 2 20 2" xfId="46761" xr:uid="{00000000-0005-0000-0000-000012BC0000}"/>
    <cellStyle name="Normal 2 5 3 2 2 21" xfId="46762" xr:uid="{00000000-0005-0000-0000-000013BC0000}"/>
    <cellStyle name="Normal 2 5 3 2 2 21 2" xfId="46763" xr:uid="{00000000-0005-0000-0000-000014BC0000}"/>
    <cellStyle name="Normal 2 5 3 2 2 22" xfId="46764" xr:uid="{00000000-0005-0000-0000-000015BC0000}"/>
    <cellStyle name="Normal 2 5 3 2 2 22 2" xfId="46765" xr:uid="{00000000-0005-0000-0000-000016BC0000}"/>
    <cellStyle name="Normal 2 5 3 2 2 23" xfId="46766" xr:uid="{00000000-0005-0000-0000-000017BC0000}"/>
    <cellStyle name="Normal 2 5 3 2 2 23 2" xfId="46767" xr:uid="{00000000-0005-0000-0000-000018BC0000}"/>
    <cellStyle name="Normal 2 5 3 2 2 24" xfId="46768" xr:uid="{00000000-0005-0000-0000-000019BC0000}"/>
    <cellStyle name="Normal 2 5 3 2 2 24 2" xfId="46769" xr:uid="{00000000-0005-0000-0000-00001ABC0000}"/>
    <cellStyle name="Normal 2 5 3 2 2 25" xfId="46770" xr:uid="{00000000-0005-0000-0000-00001BBC0000}"/>
    <cellStyle name="Normal 2 5 3 2 2 25 2" xfId="46771" xr:uid="{00000000-0005-0000-0000-00001CBC0000}"/>
    <cellStyle name="Normal 2 5 3 2 2 26" xfId="46772" xr:uid="{00000000-0005-0000-0000-00001DBC0000}"/>
    <cellStyle name="Normal 2 5 3 2 2 26 2" xfId="46773" xr:uid="{00000000-0005-0000-0000-00001EBC0000}"/>
    <cellStyle name="Normal 2 5 3 2 2 27" xfId="46774" xr:uid="{00000000-0005-0000-0000-00001FBC0000}"/>
    <cellStyle name="Normal 2 5 3 2 2 3" xfId="46775" xr:uid="{00000000-0005-0000-0000-000020BC0000}"/>
    <cellStyle name="Normal 2 5 3 2 2 3 10" xfId="46776" xr:uid="{00000000-0005-0000-0000-000021BC0000}"/>
    <cellStyle name="Normal 2 5 3 2 2 3 10 2" xfId="46777" xr:uid="{00000000-0005-0000-0000-000022BC0000}"/>
    <cellStyle name="Normal 2 5 3 2 2 3 11" xfId="46778" xr:uid="{00000000-0005-0000-0000-000023BC0000}"/>
    <cellStyle name="Normal 2 5 3 2 2 3 11 2" xfId="46779" xr:uid="{00000000-0005-0000-0000-000024BC0000}"/>
    <cellStyle name="Normal 2 5 3 2 2 3 12" xfId="46780" xr:uid="{00000000-0005-0000-0000-000025BC0000}"/>
    <cellStyle name="Normal 2 5 3 2 2 3 12 2" xfId="46781" xr:uid="{00000000-0005-0000-0000-000026BC0000}"/>
    <cellStyle name="Normal 2 5 3 2 2 3 13" xfId="46782" xr:uid="{00000000-0005-0000-0000-000027BC0000}"/>
    <cellStyle name="Normal 2 5 3 2 2 3 13 2" xfId="46783" xr:uid="{00000000-0005-0000-0000-000028BC0000}"/>
    <cellStyle name="Normal 2 5 3 2 2 3 14" xfId="46784" xr:uid="{00000000-0005-0000-0000-000029BC0000}"/>
    <cellStyle name="Normal 2 5 3 2 2 3 14 2" xfId="46785" xr:uid="{00000000-0005-0000-0000-00002ABC0000}"/>
    <cellStyle name="Normal 2 5 3 2 2 3 15" xfId="46786" xr:uid="{00000000-0005-0000-0000-00002BBC0000}"/>
    <cellStyle name="Normal 2 5 3 2 2 3 15 2" xfId="46787" xr:uid="{00000000-0005-0000-0000-00002CBC0000}"/>
    <cellStyle name="Normal 2 5 3 2 2 3 16" xfId="46788" xr:uid="{00000000-0005-0000-0000-00002DBC0000}"/>
    <cellStyle name="Normal 2 5 3 2 2 3 16 2" xfId="46789" xr:uid="{00000000-0005-0000-0000-00002EBC0000}"/>
    <cellStyle name="Normal 2 5 3 2 2 3 17" xfId="46790" xr:uid="{00000000-0005-0000-0000-00002FBC0000}"/>
    <cellStyle name="Normal 2 5 3 2 2 3 17 2" xfId="46791" xr:uid="{00000000-0005-0000-0000-000030BC0000}"/>
    <cellStyle name="Normal 2 5 3 2 2 3 18" xfId="46792" xr:uid="{00000000-0005-0000-0000-000031BC0000}"/>
    <cellStyle name="Normal 2 5 3 2 2 3 18 2" xfId="46793" xr:uid="{00000000-0005-0000-0000-000032BC0000}"/>
    <cellStyle name="Normal 2 5 3 2 2 3 19" xfId="46794" xr:uid="{00000000-0005-0000-0000-000033BC0000}"/>
    <cellStyle name="Normal 2 5 3 2 2 3 19 2" xfId="46795" xr:uid="{00000000-0005-0000-0000-000034BC0000}"/>
    <cellStyle name="Normal 2 5 3 2 2 3 2" xfId="46796" xr:uid="{00000000-0005-0000-0000-000035BC0000}"/>
    <cellStyle name="Normal 2 5 3 2 2 3 2 10" xfId="46797" xr:uid="{00000000-0005-0000-0000-000036BC0000}"/>
    <cellStyle name="Normal 2 5 3 2 2 3 2 10 2" xfId="46798" xr:uid="{00000000-0005-0000-0000-000037BC0000}"/>
    <cellStyle name="Normal 2 5 3 2 2 3 2 11" xfId="46799" xr:uid="{00000000-0005-0000-0000-000038BC0000}"/>
    <cellStyle name="Normal 2 5 3 2 2 3 2 11 2" xfId="46800" xr:uid="{00000000-0005-0000-0000-000039BC0000}"/>
    <cellStyle name="Normal 2 5 3 2 2 3 2 12" xfId="46801" xr:uid="{00000000-0005-0000-0000-00003ABC0000}"/>
    <cellStyle name="Normal 2 5 3 2 2 3 2 12 2" xfId="46802" xr:uid="{00000000-0005-0000-0000-00003BBC0000}"/>
    <cellStyle name="Normal 2 5 3 2 2 3 2 13" xfId="46803" xr:uid="{00000000-0005-0000-0000-00003CBC0000}"/>
    <cellStyle name="Normal 2 5 3 2 2 3 2 13 2" xfId="46804" xr:uid="{00000000-0005-0000-0000-00003DBC0000}"/>
    <cellStyle name="Normal 2 5 3 2 2 3 2 14" xfId="46805" xr:uid="{00000000-0005-0000-0000-00003EBC0000}"/>
    <cellStyle name="Normal 2 5 3 2 2 3 2 14 2" xfId="46806" xr:uid="{00000000-0005-0000-0000-00003FBC0000}"/>
    <cellStyle name="Normal 2 5 3 2 2 3 2 15" xfId="46807" xr:uid="{00000000-0005-0000-0000-000040BC0000}"/>
    <cellStyle name="Normal 2 5 3 2 2 3 2 15 2" xfId="46808" xr:uid="{00000000-0005-0000-0000-000041BC0000}"/>
    <cellStyle name="Normal 2 5 3 2 2 3 2 16" xfId="46809" xr:uid="{00000000-0005-0000-0000-000042BC0000}"/>
    <cellStyle name="Normal 2 5 3 2 2 3 2 16 2" xfId="46810" xr:uid="{00000000-0005-0000-0000-000043BC0000}"/>
    <cellStyle name="Normal 2 5 3 2 2 3 2 17" xfId="46811" xr:uid="{00000000-0005-0000-0000-000044BC0000}"/>
    <cellStyle name="Normal 2 5 3 2 2 3 2 17 2" xfId="46812" xr:uid="{00000000-0005-0000-0000-000045BC0000}"/>
    <cellStyle name="Normal 2 5 3 2 2 3 2 18" xfId="46813" xr:uid="{00000000-0005-0000-0000-000046BC0000}"/>
    <cellStyle name="Normal 2 5 3 2 2 3 2 18 2" xfId="46814" xr:uid="{00000000-0005-0000-0000-000047BC0000}"/>
    <cellStyle name="Normal 2 5 3 2 2 3 2 19" xfId="46815" xr:uid="{00000000-0005-0000-0000-000048BC0000}"/>
    <cellStyle name="Normal 2 5 3 2 2 3 2 19 2" xfId="46816" xr:uid="{00000000-0005-0000-0000-000049BC0000}"/>
    <cellStyle name="Normal 2 5 3 2 2 3 2 2" xfId="46817" xr:uid="{00000000-0005-0000-0000-00004ABC0000}"/>
    <cellStyle name="Normal 2 5 3 2 2 3 2 2 2" xfId="46818" xr:uid="{00000000-0005-0000-0000-00004BBC0000}"/>
    <cellStyle name="Normal 2 5 3 2 2 3 2 20" xfId="46819" xr:uid="{00000000-0005-0000-0000-00004CBC0000}"/>
    <cellStyle name="Normal 2 5 3 2 2 3 2 20 2" xfId="46820" xr:uid="{00000000-0005-0000-0000-00004DBC0000}"/>
    <cellStyle name="Normal 2 5 3 2 2 3 2 21" xfId="46821" xr:uid="{00000000-0005-0000-0000-00004EBC0000}"/>
    <cellStyle name="Normal 2 5 3 2 2 3 2 21 2" xfId="46822" xr:uid="{00000000-0005-0000-0000-00004FBC0000}"/>
    <cellStyle name="Normal 2 5 3 2 2 3 2 22" xfId="46823" xr:uid="{00000000-0005-0000-0000-000050BC0000}"/>
    <cellStyle name="Normal 2 5 3 2 2 3 2 3" xfId="46824" xr:uid="{00000000-0005-0000-0000-000051BC0000}"/>
    <cellStyle name="Normal 2 5 3 2 2 3 2 3 2" xfId="46825" xr:uid="{00000000-0005-0000-0000-000052BC0000}"/>
    <cellStyle name="Normal 2 5 3 2 2 3 2 4" xfId="46826" xr:uid="{00000000-0005-0000-0000-000053BC0000}"/>
    <cellStyle name="Normal 2 5 3 2 2 3 2 4 2" xfId="46827" xr:uid="{00000000-0005-0000-0000-000054BC0000}"/>
    <cellStyle name="Normal 2 5 3 2 2 3 2 5" xfId="46828" xr:uid="{00000000-0005-0000-0000-000055BC0000}"/>
    <cellStyle name="Normal 2 5 3 2 2 3 2 5 2" xfId="46829" xr:uid="{00000000-0005-0000-0000-000056BC0000}"/>
    <cellStyle name="Normal 2 5 3 2 2 3 2 6" xfId="46830" xr:uid="{00000000-0005-0000-0000-000057BC0000}"/>
    <cellStyle name="Normal 2 5 3 2 2 3 2 6 2" xfId="46831" xr:uid="{00000000-0005-0000-0000-000058BC0000}"/>
    <cellStyle name="Normal 2 5 3 2 2 3 2 7" xfId="46832" xr:uid="{00000000-0005-0000-0000-000059BC0000}"/>
    <cellStyle name="Normal 2 5 3 2 2 3 2 7 2" xfId="46833" xr:uid="{00000000-0005-0000-0000-00005ABC0000}"/>
    <cellStyle name="Normal 2 5 3 2 2 3 2 8" xfId="46834" xr:uid="{00000000-0005-0000-0000-00005BBC0000}"/>
    <cellStyle name="Normal 2 5 3 2 2 3 2 8 2" xfId="46835" xr:uid="{00000000-0005-0000-0000-00005CBC0000}"/>
    <cellStyle name="Normal 2 5 3 2 2 3 2 9" xfId="46836" xr:uid="{00000000-0005-0000-0000-00005DBC0000}"/>
    <cellStyle name="Normal 2 5 3 2 2 3 2 9 2" xfId="46837" xr:uid="{00000000-0005-0000-0000-00005EBC0000}"/>
    <cellStyle name="Normal 2 5 3 2 2 3 20" xfId="46838" xr:uid="{00000000-0005-0000-0000-00005FBC0000}"/>
    <cellStyle name="Normal 2 5 3 2 2 3 20 2" xfId="46839" xr:uid="{00000000-0005-0000-0000-000060BC0000}"/>
    <cellStyle name="Normal 2 5 3 2 2 3 21" xfId="46840" xr:uid="{00000000-0005-0000-0000-000061BC0000}"/>
    <cellStyle name="Normal 2 5 3 2 2 3 21 2" xfId="46841" xr:uid="{00000000-0005-0000-0000-000062BC0000}"/>
    <cellStyle name="Normal 2 5 3 2 2 3 22" xfId="46842" xr:uid="{00000000-0005-0000-0000-000063BC0000}"/>
    <cellStyle name="Normal 2 5 3 2 2 3 22 2" xfId="46843" xr:uid="{00000000-0005-0000-0000-000064BC0000}"/>
    <cellStyle name="Normal 2 5 3 2 2 3 23" xfId="46844" xr:uid="{00000000-0005-0000-0000-000065BC0000}"/>
    <cellStyle name="Normal 2 5 3 2 2 3 23 2" xfId="46845" xr:uid="{00000000-0005-0000-0000-000066BC0000}"/>
    <cellStyle name="Normal 2 5 3 2 2 3 24" xfId="46846" xr:uid="{00000000-0005-0000-0000-000067BC0000}"/>
    <cellStyle name="Normal 2 5 3 2 2 3 3" xfId="46847" xr:uid="{00000000-0005-0000-0000-000068BC0000}"/>
    <cellStyle name="Normal 2 5 3 2 2 3 3 10" xfId="46848" xr:uid="{00000000-0005-0000-0000-000069BC0000}"/>
    <cellStyle name="Normal 2 5 3 2 2 3 3 10 2" xfId="46849" xr:uid="{00000000-0005-0000-0000-00006ABC0000}"/>
    <cellStyle name="Normal 2 5 3 2 2 3 3 11" xfId="46850" xr:uid="{00000000-0005-0000-0000-00006BBC0000}"/>
    <cellStyle name="Normal 2 5 3 2 2 3 3 11 2" xfId="46851" xr:uid="{00000000-0005-0000-0000-00006CBC0000}"/>
    <cellStyle name="Normal 2 5 3 2 2 3 3 12" xfId="46852" xr:uid="{00000000-0005-0000-0000-00006DBC0000}"/>
    <cellStyle name="Normal 2 5 3 2 2 3 3 12 2" xfId="46853" xr:uid="{00000000-0005-0000-0000-00006EBC0000}"/>
    <cellStyle name="Normal 2 5 3 2 2 3 3 13" xfId="46854" xr:uid="{00000000-0005-0000-0000-00006FBC0000}"/>
    <cellStyle name="Normal 2 5 3 2 2 3 3 13 2" xfId="46855" xr:uid="{00000000-0005-0000-0000-000070BC0000}"/>
    <cellStyle name="Normal 2 5 3 2 2 3 3 14" xfId="46856" xr:uid="{00000000-0005-0000-0000-000071BC0000}"/>
    <cellStyle name="Normal 2 5 3 2 2 3 3 14 2" xfId="46857" xr:uid="{00000000-0005-0000-0000-000072BC0000}"/>
    <cellStyle name="Normal 2 5 3 2 2 3 3 15" xfId="46858" xr:uid="{00000000-0005-0000-0000-000073BC0000}"/>
    <cellStyle name="Normal 2 5 3 2 2 3 3 15 2" xfId="46859" xr:uid="{00000000-0005-0000-0000-000074BC0000}"/>
    <cellStyle name="Normal 2 5 3 2 2 3 3 16" xfId="46860" xr:uid="{00000000-0005-0000-0000-000075BC0000}"/>
    <cellStyle name="Normal 2 5 3 2 2 3 3 16 2" xfId="46861" xr:uid="{00000000-0005-0000-0000-000076BC0000}"/>
    <cellStyle name="Normal 2 5 3 2 2 3 3 17" xfId="46862" xr:uid="{00000000-0005-0000-0000-000077BC0000}"/>
    <cellStyle name="Normal 2 5 3 2 2 3 3 17 2" xfId="46863" xr:uid="{00000000-0005-0000-0000-000078BC0000}"/>
    <cellStyle name="Normal 2 5 3 2 2 3 3 18" xfId="46864" xr:uid="{00000000-0005-0000-0000-000079BC0000}"/>
    <cellStyle name="Normal 2 5 3 2 2 3 3 18 2" xfId="46865" xr:uid="{00000000-0005-0000-0000-00007ABC0000}"/>
    <cellStyle name="Normal 2 5 3 2 2 3 3 19" xfId="46866" xr:uid="{00000000-0005-0000-0000-00007BBC0000}"/>
    <cellStyle name="Normal 2 5 3 2 2 3 3 19 2" xfId="46867" xr:uid="{00000000-0005-0000-0000-00007CBC0000}"/>
    <cellStyle name="Normal 2 5 3 2 2 3 3 2" xfId="46868" xr:uid="{00000000-0005-0000-0000-00007DBC0000}"/>
    <cellStyle name="Normal 2 5 3 2 2 3 3 2 2" xfId="46869" xr:uid="{00000000-0005-0000-0000-00007EBC0000}"/>
    <cellStyle name="Normal 2 5 3 2 2 3 3 20" xfId="46870" xr:uid="{00000000-0005-0000-0000-00007FBC0000}"/>
    <cellStyle name="Normal 2 5 3 2 2 3 3 20 2" xfId="46871" xr:uid="{00000000-0005-0000-0000-000080BC0000}"/>
    <cellStyle name="Normal 2 5 3 2 2 3 3 21" xfId="46872" xr:uid="{00000000-0005-0000-0000-000081BC0000}"/>
    <cellStyle name="Normal 2 5 3 2 2 3 3 21 2" xfId="46873" xr:uid="{00000000-0005-0000-0000-000082BC0000}"/>
    <cellStyle name="Normal 2 5 3 2 2 3 3 22" xfId="46874" xr:uid="{00000000-0005-0000-0000-000083BC0000}"/>
    <cellStyle name="Normal 2 5 3 2 2 3 3 3" xfId="46875" xr:uid="{00000000-0005-0000-0000-000084BC0000}"/>
    <cellStyle name="Normal 2 5 3 2 2 3 3 3 2" xfId="46876" xr:uid="{00000000-0005-0000-0000-000085BC0000}"/>
    <cellStyle name="Normal 2 5 3 2 2 3 3 4" xfId="46877" xr:uid="{00000000-0005-0000-0000-000086BC0000}"/>
    <cellStyle name="Normal 2 5 3 2 2 3 3 4 2" xfId="46878" xr:uid="{00000000-0005-0000-0000-000087BC0000}"/>
    <cellStyle name="Normal 2 5 3 2 2 3 3 5" xfId="46879" xr:uid="{00000000-0005-0000-0000-000088BC0000}"/>
    <cellStyle name="Normal 2 5 3 2 2 3 3 5 2" xfId="46880" xr:uid="{00000000-0005-0000-0000-000089BC0000}"/>
    <cellStyle name="Normal 2 5 3 2 2 3 3 6" xfId="46881" xr:uid="{00000000-0005-0000-0000-00008ABC0000}"/>
    <cellStyle name="Normal 2 5 3 2 2 3 3 6 2" xfId="46882" xr:uid="{00000000-0005-0000-0000-00008BBC0000}"/>
    <cellStyle name="Normal 2 5 3 2 2 3 3 7" xfId="46883" xr:uid="{00000000-0005-0000-0000-00008CBC0000}"/>
    <cellStyle name="Normal 2 5 3 2 2 3 3 7 2" xfId="46884" xr:uid="{00000000-0005-0000-0000-00008DBC0000}"/>
    <cellStyle name="Normal 2 5 3 2 2 3 3 8" xfId="46885" xr:uid="{00000000-0005-0000-0000-00008EBC0000}"/>
    <cellStyle name="Normal 2 5 3 2 2 3 3 8 2" xfId="46886" xr:uid="{00000000-0005-0000-0000-00008FBC0000}"/>
    <cellStyle name="Normal 2 5 3 2 2 3 3 9" xfId="46887" xr:uid="{00000000-0005-0000-0000-000090BC0000}"/>
    <cellStyle name="Normal 2 5 3 2 2 3 3 9 2" xfId="46888" xr:uid="{00000000-0005-0000-0000-000091BC0000}"/>
    <cellStyle name="Normal 2 5 3 2 2 3 4" xfId="46889" xr:uid="{00000000-0005-0000-0000-000092BC0000}"/>
    <cellStyle name="Normal 2 5 3 2 2 3 4 2" xfId="46890" xr:uid="{00000000-0005-0000-0000-000093BC0000}"/>
    <cellStyle name="Normal 2 5 3 2 2 3 5" xfId="46891" xr:uid="{00000000-0005-0000-0000-000094BC0000}"/>
    <cellStyle name="Normal 2 5 3 2 2 3 5 2" xfId="46892" xr:uid="{00000000-0005-0000-0000-000095BC0000}"/>
    <cellStyle name="Normal 2 5 3 2 2 3 6" xfId="46893" xr:uid="{00000000-0005-0000-0000-000096BC0000}"/>
    <cellStyle name="Normal 2 5 3 2 2 3 6 2" xfId="46894" xr:uid="{00000000-0005-0000-0000-000097BC0000}"/>
    <cellStyle name="Normal 2 5 3 2 2 3 7" xfId="46895" xr:uid="{00000000-0005-0000-0000-000098BC0000}"/>
    <cellStyle name="Normal 2 5 3 2 2 3 7 2" xfId="46896" xr:uid="{00000000-0005-0000-0000-000099BC0000}"/>
    <cellStyle name="Normal 2 5 3 2 2 3 8" xfId="46897" xr:uid="{00000000-0005-0000-0000-00009ABC0000}"/>
    <cellStyle name="Normal 2 5 3 2 2 3 8 2" xfId="46898" xr:uid="{00000000-0005-0000-0000-00009BBC0000}"/>
    <cellStyle name="Normal 2 5 3 2 2 3 9" xfId="46899" xr:uid="{00000000-0005-0000-0000-00009CBC0000}"/>
    <cellStyle name="Normal 2 5 3 2 2 3 9 2" xfId="46900" xr:uid="{00000000-0005-0000-0000-00009DBC0000}"/>
    <cellStyle name="Normal 2 5 3 2 2 4" xfId="46901" xr:uid="{00000000-0005-0000-0000-00009EBC0000}"/>
    <cellStyle name="Normal 2 5 3 2 2 4 10" xfId="46902" xr:uid="{00000000-0005-0000-0000-00009FBC0000}"/>
    <cellStyle name="Normal 2 5 3 2 2 4 10 2" xfId="46903" xr:uid="{00000000-0005-0000-0000-0000A0BC0000}"/>
    <cellStyle name="Normal 2 5 3 2 2 4 11" xfId="46904" xr:uid="{00000000-0005-0000-0000-0000A1BC0000}"/>
    <cellStyle name="Normal 2 5 3 2 2 4 11 2" xfId="46905" xr:uid="{00000000-0005-0000-0000-0000A2BC0000}"/>
    <cellStyle name="Normal 2 5 3 2 2 4 12" xfId="46906" xr:uid="{00000000-0005-0000-0000-0000A3BC0000}"/>
    <cellStyle name="Normal 2 5 3 2 2 4 12 2" xfId="46907" xr:uid="{00000000-0005-0000-0000-0000A4BC0000}"/>
    <cellStyle name="Normal 2 5 3 2 2 4 13" xfId="46908" xr:uid="{00000000-0005-0000-0000-0000A5BC0000}"/>
    <cellStyle name="Normal 2 5 3 2 2 4 13 2" xfId="46909" xr:uid="{00000000-0005-0000-0000-0000A6BC0000}"/>
    <cellStyle name="Normal 2 5 3 2 2 4 14" xfId="46910" xr:uid="{00000000-0005-0000-0000-0000A7BC0000}"/>
    <cellStyle name="Normal 2 5 3 2 2 4 14 2" xfId="46911" xr:uid="{00000000-0005-0000-0000-0000A8BC0000}"/>
    <cellStyle name="Normal 2 5 3 2 2 4 15" xfId="46912" xr:uid="{00000000-0005-0000-0000-0000A9BC0000}"/>
    <cellStyle name="Normal 2 5 3 2 2 4 15 2" xfId="46913" xr:uid="{00000000-0005-0000-0000-0000AABC0000}"/>
    <cellStyle name="Normal 2 5 3 2 2 4 16" xfId="46914" xr:uid="{00000000-0005-0000-0000-0000ABBC0000}"/>
    <cellStyle name="Normal 2 5 3 2 2 4 16 2" xfId="46915" xr:uid="{00000000-0005-0000-0000-0000ACBC0000}"/>
    <cellStyle name="Normal 2 5 3 2 2 4 17" xfId="46916" xr:uid="{00000000-0005-0000-0000-0000ADBC0000}"/>
    <cellStyle name="Normal 2 5 3 2 2 4 17 2" xfId="46917" xr:uid="{00000000-0005-0000-0000-0000AEBC0000}"/>
    <cellStyle name="Normal 2 5 3 2 2 4 18" xfId="46918" xr:uid="{00000000-0005-0000-0000-0000AFBC0000}"/>
    <cellStyle name="Normal 2 5 3 2 2 4 18 2" xfId="46919" xr:uid="{00000000-0005-0000-0000-0000B0BC0000}"/>
    <cellStyle name="Normal 2 5 3 2 2 4 19" xfId="46920" xr:uid="{00000000-0005-0000-0000-0000B1BC0000}"/>
    <cellStyle name="Normal 2 5 3 2 2 4 19 2" xfId="46921" xr:uid="{00000000-0005-0000-0000-0000B2BC0000}"/>
    <cellStyle name="Normal 2 5 3 2 2 4 2" xfId="46922" xr:uid="{00000000-0005-0000-0000-0000B3BC0000}"/>
    <cellStyle name="Normal 2 5 3 2 2 4 2 10" xfId="46923" xr:uid="{00000000-0005-0000-0000-0000B4BC0000}"/>
    <cellStyle name="Normal 2 5 3 2 2 4 2 10 2" xfId="46924" xr:uid="{00000000-0005-0000-0000-0000B5BC0000}"/>
    <cellStyle name="Normal 2 5 3 2 2 4 2 11" xfId="46925" xr:uid="{00000000-0005-0000-0000-0000B6BC0000}"/>
    <cellStyle name="Normal 2 5 3 2 2 4 2 11 2" xfId="46926" xr:uid="{00000000-0005-0000-0000-0000B7BC0000}"/>
    <cellStyle name="Normal 2 5 3 2 2 4 2 12" xfId="46927" xr:uid="{00000000-0005-0000-0000-0000B8BC0000}"/>
    <cellStyle name="Normal 2 5 3 2 2 4 2 12 2" xfId="46928" xr:uid="{00000000-0005-0000-0000-0000B9BC0000}"/>
    <cellStyle name="Normal 2 5 3 2 2 4 2 13" xfId="46929" xr:uid="{00000000-0005-0000-0000-0000BABC0000}"/>
    <cellStyle name="Normal 2 5 3 2 2 4 2 13 2" xfId="46930" xr:uid="{00000000-0005-0000-0000-0000BBBC0000}"/>
    <cellStyle name="Normal 2 5 3 2 2 4 2 14" xfId="46931" xr:uid="{00000000-0005-0000-0000-0000BCBC0000}"/>
    <cellStyle name="Normal 2 5 3 2 2 4 2 14 2" xfId="46932" xr:uid="{00000000-0005-0000-0000-0000BDBC0000}"/>
    <cellStyle name="Normal 2 5 3 2 2 4 2 15" xfId="46933" xr:uid="{00000000-0005-0000-0000-0000BEBC0000}"/>
    <cellStyle name="Normal 2 5 3 2 2 4 2 15 2" xfId="46934" xr:uid="{00000000-0005-0000-0000-0000BFBC0000}"/>
    <cellStyle name="Normal 2 5 3 2 2 4 2 16" xfId="46935" xr:uid="{00000000-0005-0000-0000-0000C0BC0000}"/>
    <cellStyle name="Normal 2 5 3 2 2 4 2 16 2" xfId="46936" xr:uid="{00000000-0005-0000-0000-0000C1BC0000}"/>
    <cellStyle name="Normal 2 5 3 2 2 4 2 17" xfId="46937" xr:uid="{00000000-0005-0000-0000-0000C2BC0000}"/>
    <cellStyle name="Normal 2 5 3 2 2 4 2 17 2" xfId="46938" xr:uid="{00000000-0005-0000-0000-0000C3BC0000}"/>
    <cellStyle name="Normal 2 5 3 2 2 4 2 18" xfId="46939" xr:uid="{00000000-0005-0000-0000-0000C4BC0000}"/>
    <cellStyle name="Normal 2 5 3 2 2 4 2 18 2" xfId="46940" xr:uid="{00000000-0005-0000-0000-0000C5BC0000}"/>
    <cellStyle name="Normal 2 5 3 2 2 4 2 19" xfId="46941" xr:uid="{00000000-0005-0000-0000-0000C6BC0000}"/>
    <cellStyle name="Normal 2 5 3 2 2 4 2 19 2" xfId="46942" xr:uid="{00000000-0005-0000-0000-0000C7BC0000}"/>
    <cellStyle name="Normal 2 5 3 2 2 4 2 2" xfId="46943" xr:uid="{00000000-0005-0000-0000-0000C8BC0000}"/>
    <cellStyle name="Normal 2 5 3 2 2 4 2 2 2" xfId="46944" xr:uid="{00000000-0005-0000-0000-0000C9BC0000}"/>
    <cellStyle name="Normal 2 5 3 2 2 4 2 20" xfId="46945" xr:uid="{00000000-0005-0000-0000-0000CABC0000}"/>
    <cellStyle name="Normal 2 5 3 2 2 4 2 20 2" xfId="46946" xr:uid="{00000000-0005-0000-0000-0000CBBC0000}"/>
    <cellStyle name="Normal 2 5 3 2 2 4 2 21" xfId="46947" xr:uid="{00000000-0005-0000-0000-0000CCBC0000}"/>
    <cellStyle name="Normal 2 5 3 2 2 4 2 21 2" xfId="46948" xr:uid="{00000000-0005-0000-0000-0000CDBC0000}"/>
    <cellStyle name="Normal 2 5 3 2 2 4 2 22" xfId="46949" xr:uid="{00000000-0005-0000-0000-0000CEBC0000}"/>
    <cellStyle name="Normal 2 5 3 2 2 4 2 3" xfId="46950" xr:uid="{00000000-0005-0000-0000-0000CFBC0000}"/>
    <cellStyle name="Normal 2 5 3 2 2 4 2 3 2" xfId="46951" xr:uid="{00000000-0005-0000-0000-0000D0BC0000}"/>
    <cellStyle name="Normal 2 5 3 2 2 4 2 4" xfId="46952" xr:uid="{00000000-0005-0000-0000-0000D1BC0000}"/>
    <cellStyle name="Normal 2 5 3 2 2 4 2 4 2" xfId="46953" xr:uid="{00000000-0005-0000-0000-0000D2BC0000}"/>
    <cellStyle name="Normal 2 5 3 2 2 4 2 5" xfId="46954" xr:uid="{00000000-0005-0000-0000-0000D3BC0000}"/>
    <cellStyle name="Normal 2 5 3 2 2 4 2 5 2" xfId="46955" xr:uid="{00000000-0005-0000-0000-0000D4BC0000}"/>
    <cellStyle name="Normal 2 5 3 2 2 4 2 6" xfId="46956" xr:uid="{00000000-0005-0000-0000-0000D5BC0000}"/>
    <cellStyle name="Normal 2 5 3 2 2 4 2 6 2" xfId="46957" xr:uid="{00000000-0005-0000-0000-0000D6BC0000}"/>
    <cellStyle name="Normal 2 5 3 2 2 4 2 7" xfId="46958" xr:uid="{00000000-0005-0000-0000-0000D7BC0000}"/>
    <cellStyle name="Normal 2 5 3 2 2 4 2 7 2" xfId="46959" xr:uid="{00000000-0005-0000-0000-0000D8BC0000}"/>
    <cellStyle name="Normal 2 5 3 2 2 4 2 8" xfId="46960" xr:uid="{00000000-0005-0000-0000-0000D9BC0000}"/>
    <cellStyle name="Normal 2 5 3 2 2 4 2 8 2" xfId="46961" xr:uid="{00000000-0005-0000-0000-0000DABC0000}"/>
    <cellStyle name="Normal 2 5 3 2 2 4 2 9" xfId="46962" xr:uid="{00000000-0005-0000-0000-0000DBBC0000}"/>
    <cellStyle name="Normal 2 5 3 2 2 4 2 9 2" xfId="46963" xr:uid="{00000000-0005-0000-0000-0000DCBC0000}"/>
    <cellStyle name="Normal 2 5 3 2 2 4 20" xfId="46964" xr:uid="{00000000-0005-0000-0000-0000DDBC0000}"/>
    <cellStyle name="Normal 2 5 3 2 2 4 20 2" xfId="46965" xr:uid="{00000000-0005-0000-0000-0000DEBC0000}"/>
    <cellStyle name="Normal 2 5 3 2 2 4 21" xfId="46966" xr:uid="{00000000-0005-0000-0000-0000DFBC0000}"/>
    <cellStyle name="Normal 2 5 3 2 2 4 21 2" xfId="46967" xr:uid="{00000000-0005-0000-0000-0000E0BC0000}"/>
    <cellStyle name="Normal 2 5 3 2 2 4 22" xfId="46968" xr:uid="{00000000-0005-0000-0000-0000E1BC0000}"/>
    <cellStyle name="Normal 2 5 3 2 2 4 22 2" xfId="46969" xr:uid="{00000000-0005-0000-0000-0000E2BC0000}"/>
    <cellStyle name="Normal 2 5 3 2 2 4 23" xfId="46970" xr:uid="{00000000-0005-0000-0000-0000E3BC0000}"/>
    <cellStyle name="Normal 2 5 3 2 2 4 23 2" xfId="46971" xr:uid="{00000000-0005-0000-0000-0000E4BC0000}"/>
    <cellStyle name="Normal 2 5 3 2 2 4 24" xfId="46972" xr:uid="{00000000-0005-0000-0000-0000E5BC0000}"/>
    <cellStyle name="Normal 2 5 3 2 2 4 3" xfId="46973" xr:uid="{00000000-0005-0000-0000-0000E6BC0000}"/>
    <cellStyle name="Normal 2 5 3 2 2 4 3 10" xfId="46974" xr:uid="{00000000-0005-0000-0000-0000E7BC0000}"/>
    <cellStyle name="Normal 2 5 3 2 2 4 3 10 2" xfId="46975" xr:uid="{00000000-0005-0000-0000-0000E8BC0000}"/>
    <cellStyle name="Normal 2 5 3 2 2 4 3 11" xfId="46976" xr:uid="{00000000-0005-0000-0000-0000E9BC0000}"/>
    <cellStyle name="Normal 2 5 3 2 2 4 3 11 2" xfId="46977" xr:uid="{00000000-0005-0000-0000-0000EABC0000}"/>
    <cellStyle name="Normal 2 5 3 2 2 4 3 12" xfId="46978" xr:uid="{00000000-0005-0000-0000-0000EBBC0000}"/>
    <cellStyle name="Normal 2 5 3 2 2 4 3 12 2" xfId="46979" xr:uid="{00000000-0005-0000-0000-0000ECBC0000}"/>
    <cellStyle name="Normal 2 5 3 2 2 4 3 13" xfId="46980" xr:uid="{00000000-0005-0000-0000-0000EDBC0000}"/>
    <cellStyle name="Normal 2 5 3 2 2 4 3 13 2" xfId="46981" xr:uid="{00000000-0005-0000-0000-0000EEBC0000}"/>
    <cellStyle name="Normal 2 5 3 2 2 4 3 14" xfId="46982" xr:uid="{00000000-0005-0000-0000-0000EFBC0000}"/>
    <cellStyle name="Normal 2 5 3 2 2 4 3 14 2" xfId="46983" xr:uid="{00000000-0005-0000-0000-0000F0BC0000}"/>
    <cellStyle name="Normal 2 5 3 2 2 4 3 15" xfId="46984" xr:uid="{00000000-0005-0000-0000-0000F1BC0000}"/>
    <cellStyle name="Normal 2 5 3 2 2 4 3 15 2" xfId="46985" xr:uid="{00000000-0005-0000-0000-0000F2BC0000}"/>
    <cellStyle name="Normal 2 5 3 2 2 4 3 16" xfId="46986" xr:uid="{00000000-0005-0000-0000-0000F3BC0000}"/>
    <cellStyle name="Normal 2 5 3 2 2 4 3 16 2" xfId="46987" xr:uid="{00000000-0005-0000-0000-0000F4BC0000}"/>
    <cellStyle name="Normal 2 5 3 2 2 4 3 17" xfId="46988" xr:uid="{00000000-0005-0000-0000-0000F5BC0000}"/>
    <cellStyle name="Normal 2 5 3 2 2 4 3 17 2" xfId="46989" xr:uid="{00000000-0005-0000-0000-0000F6BC0000}"/>
    <cellStyle name="Normal 2 5 3 2 2 4 3 18" xfId="46990" xr:uid="{00000000-0005-0000-0000-0000F7BC0000}"/>
    <cellStyle name="Normal 2 5 3 2 2 4 3 18 2" xfId="46991" xr:uid="{00000000-0005-0000-0000-0000F8BC0000}"/>
    <cellStyle name="Normal 2 5 3 2 2 4 3 19" xfId="46992" xr:uid="{00000000-0005-0000-0000-0000F9BC0000}"/>
    <cellStyle name="Normal 2 5 3 2 2 4 3 19 2" xfId="46993" xr:uid="{00000000-0005-0000-0000-0000FABC0000}"/>
    <cellStyle name="Normal 2 5 3 2 2 4 3 2" xfId="46994" xr:uid="{00000000-0005-0000-0000-0000FBBC0000}"/>
    <cellStyle name="Normal 2 5 3 2 2 4 3 2 2" xfId="46995" xr:uid="{00000000-0005-0000-0000-0000FCBC0000}"/>
    <cellStyle name="Normal 2 5 3 2 2 4 3 20" xfId="46996" xr:uid="{00000000-0005-0000-0000-0000FDBC0000}"/>
    <cellStyle name="Normal 2 5 3 2 2 4 3 20 2" xfId="46997" xr:uid="{00000000-0005-0000-0000-0000FEBC0000}"/>
    <cellStyle name="Normal 2 5 3 2 2 4 3 21" xfId="46998" xr:uid="{00000000-0005-0000-0000-0000FFBC0000}"/>
    <cellStyle name="Normal 2 5 3 2 2 4 3 21 2" xfId="46999" xr:uid="{00000000-0005-0000-0000-000000BD0000}"/>
    <cellStyle name="Normal 2 5 3 2 2 4 3 22" xfId="47000" xr:uid="{00000000-0005-0000-0000-000001BD0000}"/>
    <cellStyle name="Normal 2 5 3 2 2 4 3 3" xfId="47001" xr:uid="{00000000-0005-0000-0000-000002BD0000}"/>
    <cellStyle name="Normal 2 5 3 2 2 4 3 3 2" xfId="47002" xr:uid="{00000000-0005-0000-0000-000003BD0000}"/>
    <cellStyle name="Normal 2 5 3 2 2 4 3 4" xfId="47003" xr:uid="{00000000-0005-0000-0000-000004BD0000}"/>
    <cellStyle name="Normal 2 5 3 2 2 4 3 4 2" xfId="47004" xr:uid="{00000000-0005-0000-0000-000005BD0000}"/>
    <cellStyle name="Normal 2 5 3 2 2 4 3 5" xfId="47005" xr:uid="{00000000-0005-0000-0000-000006BD0000}"/>
    <cellStyle name="Normal 2 5 3 2 2 4 3 5 2" xfId="47006" xr:uid="{00000000-0005-0000-0000-000007BD0000}"/>
    <cellStyle name="Normal 2 5 3 2 2 4 3 6" xfId="47007" xr:uid="{00000000-0005-0000-0000-000008BD0000}"/>
    <cellStyle name="Normal 2 5 3 2 2 4 3 6 2" xfId="47008" xr:uid="{00000000-0005-0000-0000-000009BD0000}"/>
    <cellStyle name="Normal 2 5 3 2 2 4 3 7" xfId="47009" xr:uid="{00000000-0005-0000-0000-00000ABD0000}"/>
    <cellStyle name="Normal 2 5 3 2 2 4 3 7 2" xfId="47010" xr:uid="{00000000-0005-0000-0000-00000BBD0000}"/>
    <cellStyle name="Normal 2 5 3 2 2 4 3 8" xfId="47011" xr:uid="{00000000-0005-0000-0000-00000CBD0000}"/>
    <cellStyle name="Normal 2 5 3 2 2 4 3 8 2" xfId="47012" xr:uid="{00000000-0005-0000-0000-00000DBD0000}"/>
    <cellStyle name="Normal 2 5 3 2 2 4 3 9" xfId="47013" xr:uid="{00000000-0005-0000-0000-00000EBD0000}"/>
    <cellStyle name="Normal 2 5 3 2 2 4 3 9 2" xfId="47014" xr:uid="{00000000-0005-0000-0000-00000FBD0000}"/>
    <cellStyle name="Normal 2 5 3 2 2 4 4" xfId="47015" xr:uid="{00000000-0005-0000-0000-000010BD0000}"/>
    <cellStyle name="Normal 2 5 3 2 2 4 4 2" xfId="47016" xr:uid="{00000000-0005-0000-0000-000011BD0000}"/>
    <cellStyle name="Normal 2 5 3 2 2 4 5" xfId="47017" xr:uid="{00000000-0005-0000-0000-000012BD0000}"/>
    <cellStyle name="Normal 2 5 3 2 2 4 5 2" xfId="47018" xr:uid="{00000000-0005-0000-0000-000013BD0000}"/>
    <cellStyle name="Normal 2 5 3 2 2 4 6" xfId="47019" xr:uid="{00000000-0005-0000-0000-000014BD0000}"/>
    <cellStyle name="Normal 2 5 3 2 2 4 6 2" xfId="47020" xr:uid="{00000000-0005-0000-0000-000015BD0000}"/>
    <cellStyle name="Normal 2 5 3 2 2 4 7" xfId="47021" xr:uid="{00000000-0005-0000-0000-000016BD0000}"/>
    <cellStyle name="Normal 2 5 3 2 2 4 7 2" xfId="47022" xr:uid="{00000000-0005-0000-0000-000017BD0000}"/>
    <cellStyle name="Normal 2 5 3 2 2 4 8" xfId="47023" xr:uid="{00000000-0005-0000-0000-000018BD0000}"/>
    <cellStyle name="Normal 2 5 3 2 2 4 8 2" xfId="47024" xr:uid="{00000000-0005-0000-0000-000019BD0000}"/>
    <cellStyle name="Normal 2 5 3 2 2 4 9" xfId="47025" xr:uid="{00000000-0005-0000-0000-00001ABD0000}"/>
    <cellStyle name="Normal 2 5 3 2 2 4 9 2" xfId="47026" xr:uid="{00000000-0005-0000-0000-00001BBD0000}"/>
    <cellStyle name="Normal 2 5 3 2 2 5" xfId="47027" xr:uid="{00000000-0005-0000-0000-00001CBD0000}"/>
    <cellStyle name="Normal 2 5 3 2 2 5 10" xfId="47028" xr:uid="{00000000-0005-0000-0000-00001DBD0000}"/>
    <cellStyle name="Normal 2 5 3 2 2 5 10 2" xfId="47029" xr:uid="{00000000-0005-0000-0000-00001EBD0000}"/>
    <cellStyle name="Normal 2 5 3 2 2 5 11" xfId="47030" xr:uid="{00000000-0005-0000-0000-00001FBD0000}"/>
    <cellStyle name="Normal 2 5 3 2 2 5 11 2" xfId="47031" xr:uid="{00000000-0005-0000-0000-000020BD0000}"/>
    <cellStyle name="Normal 2 5 3 2 2 5 12" xfId="47032" xr:uid="{00000000-0005-0000-0000-000021BD0000}"/>
    <cellStyle name="Normal 2 5 3 2 2 5 12 2" xfId="47033" xr:uid="{00000000-0005-0000-0000-000022BD0000}"/>
    <cellStyle name="Normal 2 5 3 2 2 5 13" xfId="47034" xr:uid="{00000000-0005-0000-0000-000023BD0000}"/>
    <cellStyle name="Normal 2 5 3 2 2 5 13 2" xfId="47035" xr:uid="{00000000-0005-0000-0000-000024BD0000}"/>
    <cellStyle name="Normal 2 5 3 2 2 5 14" xfId="47036" xr:uid="{00000000-0005-0000-0000-000025BD0000}"/>
    <cellStyle name="Normal 2 5 3 2 2 5 14 2" xfId="47037" xr:uid="{00000000-0005-0000-0000-000026BD0000}"/>
    <cellStyle name="Normal 2 5 3 2 2 5 15" xfId="47038" xr:uid="{00000000-0005-0000-0000-000027BD0000}"/>
    <cellStyle name="Normal 2 5 3 2 2 5 15 2" xfId="47039" xr:uid="{00000000-0005-0000-0000-000028BD0000}"/>
    <cellStyle name="Normal 2 5 3 2 2 5 16" xfId="47040" xr:uid="{00000000-0005-0000-0000-000029BD0000}"/>
    <cellStyle name="Normal 2 5 3 2 2 5 16 2" xfId="47041" xr:uid="{00000000-0005-0000-0000-00002ABD0000}"/>
    <cellStyle name="Normal 2 5 3 2 2 5 17" xfId="47042" xr:uid="{00000000-0005-0000-0000-00002BBD0000}"/>
    <cellStyle name="Normal 2 5 3 2 2 5 17 2" xfId="47043" xr:uid="{00000000-0005-0000-0000-00002CBD0000}"/>
    <cellStyle name="Normal 2 5 3 2 2 5 18" xfId="47044" xr:uid="{00000000-0005-0000-0000-00002DBD0000}"/>
    <cellStyle name="Normal 2 5 3 2 2 5 18 2" xfId="47045" xr:uid="{00000000-0005-0000-0000-00002EBD0000}"/>
    <cellStyle name="Normal 2 5 3 2 2 5 19" xfId="47046" xr:uid="{00000000-0005-0000-0000-00002FBD0000}"/>
    <cellStyle name="Normal 2 5 3 2 2 5 19 2" xfId="47047" xr:uid="{00000000-0005-0000-0000-000030BD0000}"/>
    <cellStyle name="Normal 2 5 3 2 2 5 2" xfId="47048" xr:uid="{00000000-0005-0000-0000-000031BD0000}"/>
    <cellStyle name="Normal 2 5 3 2 2 5 2 2" xfId="47049" xr:uid="{00000000-0005-0000-0000-000032BD0000}"/>
    <cellStyle name="Normal 2 5 3 2 2 5 20" xfId="47050" xr:uid="{00000000-0005-0000-0000-000033BD0000}"/>
    <cellStyle name="Normal 2 5 3 2 2 5 20 2" xfId="47051" xr:uid="{00000000-0005-0000-0000-000034BD0000}"/>
    <cellStyle name="Normal 2 5 3 2 2 5 21" xfId="47052" xr:uid="{00000000-0005-0000-0000-000035BD0000}"/>
    <cellStyle name="Normal 2 5 3 2 2 5 21 2" xfId="47053" xr:uid="{00000000-0005-0000-0000-000036BD0000}"/>
    <cellStyle name="Normal 2 5 3 2 2 5 22" xfId="47054" xr:uid="{00000000-0005-0000-0000-000037BD0000}"/>
    <cellStyle name="Normal 2 5 3 2 2 5 3" xfId="47055" xr:uid="{00000000-0005-0000-0000-000038BD0000}"/>
    <cellStyle name="Normal 2 5 3 2 2 5 3 2" xfId="47056" xr:uid="{00000000-0005-0000-0000-000039BD0000}"/>
    <cellStyle name="Normal 2 5 3 2 2 5 4" xfId="47057" xr:uid="{00000000-0005-0000-0000-00003ABD0000}"/>
    <cellStyle name="Normal 2 5 3 2 2 5 4 2" xfId="47058" xr:uid="{00000000-0005-0000-0000-00003BBD0000}"/>
    <cellStyle name="Normal 2 5 3 2 2 5 5" xfId="47059" xr:uid="{00000000-0005-0000-0000-00003CBD0000}"/>
    <cellStyle name="Normal 2 5 3 2 2 5 5 2" xfId="47060" xr:uid="{00000000-0005-0000-0000-00003DBD0000}"/>
    <cellStyle name="Normal 2 5 3 2 2 5 6" xfId="47061" xr:uid="{00000000-0005-0000-0000-00003EBD0000}"/>
    <cellStyle name="Normal 2 5 3 2 2 5 6 2" xfId="47062" xr:uid="{00000000-0005-0000-0000-00003FBD0000}"/>
    <cellStyle name="Normal 2 5 3 2 2 5 7" xfId="47063" xr:uid="{00000000-0005-0000-0000-000040BD0000}"/>
    <cellStyle name="Normal 2 5 3 2 2 5 7 2" xfId="47064" xr:uid="{00000000-0005-0000-0000-000041BD0000}"/>
    <cellStyle name="Normal 2 5 3 2 2 5 8" xfId="47065" xr:uid="{00000000-0005-0000-0000-000042BD0000}"/>
    <cellStyle name="Normal 2 5 3 2 2 5 8 2" xfId="47066" xr:uid="{00000000-0005-0000-0000-000043BD0000}"/>
    <cellStyle name="Normal 2 5 3 2 2 5 9" xfId="47067" xr:uid="{00000000-0005-0000-0000-000044BD0000}"/>
    <cellStyle name="Normal 2 5 3 2 2 5 9 2" xfId="47068" xr:uid="{00000000-0005-0000-0000-000045BD0000}"/>
    <cellStyle name="Normal 2 5 3 2 2 6" xfId="47069" xr:uid="{00000000-0005-0000-0000-000046BD0000}"/>
    <cellStyle name="Normal 2 5 3 2 2 6 10" xfId="47070" xr:uid="{00000000-0005-0000-0000-000047BD0000}"/>
    <cellStyle name="Normal 2 5 3 2 2 6 10 2" xfId="47071" xr:uid="{00000000-0005-0000-0000-000048BD0000}"/>
    <cellStyle name="Normal 2 5 3 2 2 6 11" xfId="47072" xr:uid="{00000000-0005-0000-0000-000049BD0000}"/>
    <cellStyle name="Normal 2 5 3 2 2 6 11 2" xfId="47073" xr:uid="{00000000-0005-0000-0000-00004ABD0000}"/>
    <cellStyle name="Normal 2 5 3 2 2 6 12" xfId="47074" xr:uid="{00000000-0005-0000-0000-00004BBD0000}"/>
    <cellStyle name="Normal 2 5 3 2 2 6 12 2" xfId="47075" xr:uid="{00000000-0005-0000-0000-00004CBD0000}"/>
    <cellStyle name="Normal 2 5 3 2 2 6 13" xfId="47076" xr:uid="{00000000-0005-0000-0000-00004DBD0000}"/>
    <cellStyle name="Normal 2 5 3 2 2 6 13 2" xfId="47077" xr:uid="{00000000-0005-0000-0000-00004EBD0000}"/>
    <cellStyle name="Normal 2 5 3 2 2 6 14" xfId="47078" xr:uid="{00000000-0005-0000-0000-00004FBD0000}"/>
    <cellStyle name="Normal 2 5 3 2 2 6 14 2" xfId="47079" xr:uid="{00000000-0005-0000-0000-000050BD0000}"/>
    <cellStyle name="Normal 2 5 3 2 2 6 15" xfId="47080" xr:uid="{00000000-0005-0000-0000-000051BD0000}"/>
    <cellStyle name="Normal 2 5 3 2 2 6 15 2" xfId="47081" xr:uid="{00000000-0005-0000-0000-000052BD0000}"/>
    <cellStyle name="Normal 2 5 3 2 2 6 16" xfId="47082" xr:uid="{00000000-0005-0000-0000-000053BD0000}"/>
    <cellStyle name="Normal 2 5 3 2 2 6 16 2" xfId="47083" xr:uid="{00000000-0005-0000-0000-000054BD0000}"/>
    <cellStyle name="Normal 2 5 3 2 2 6 17" xfId="47084" xr:uid="{00000000-0005-0000-0000-000055BD0000}"/>
    <cellStyle name="Normal 2 5 3 2 2 6 17 2" xfId="47085" xr:uid="{00000000-0005-0000-0000-000056BD0000}"/>
    <cellStyle name="Normal 2 5 3 2 2 6 18" xfId="47086" xr:uid="{00000000-0005-0000-0000-000057BD0000}"/>
    <cellStyle name="Normal 2 5 3 2 2 6 18 2" xfId="47087" xr:uid="{00000000-0005-0000-0000-000058BD0000}"/>
    <cellStyle name="Normal 2 5 3 2 2 6 19" xfId="47088" xr:uid="{00000000-0005-0000-0000-000059BD0000}"/>
    <cellStyle name="Normal 2 5 3 2 2 6 19 2" xfId="47089" xr:uid="{00000000-0005-0000-0000-00005ABD0000}"/>
    <cellStyle name="Normal 2 5 3 2 2 6 2" xfId="47090" xr:uid="{00000000-0005-0000-0000-00005BBD0000}"/>
    <cellStyle name="Normal 2 5 3 2 2 6 2 2" xfId="47091" xr:uid="{00000000-0005-0000-0000-00005CBD0000}"/>
    <cellStyle name="Normal 2 5 3 2 2 6 20" xfId="47092" xr:uid="{00000000-0005-0000-0000-00005DBD0000}"/>
    <cellStyle name="Normal 2 5 3 2 2 6 20 2" xfId="47093" xr:uid="{00000000-0005-0000-0000-00005EBD0000}"/>
    <cellStyle name="Normal 2 5 3 2 2 6 21" xfId="47094" xr:uid="{00000000-0005-0000-0000-00005FBD0000}"/>
    <cellStyle name="Normal 2 5 3 2 2 6 21 2" xfId="47095" xr:uid="{00000000-0005-0000-0000-000060BD0000}"/>
    <cellStyle name="Normal 2 5 3 2 2 6 22" xfId="47096" xr:uid="{00000000-0005-0000-0000-000061BD0000}"/>
    <cellStyle name="Normal 2 5 3 2 2 6 3" xfId="47097" xr:uid="{00000000-0005-0000-0000-000062BD0000}"/>
    <cellStyle name="Normal 2 5 3 2 2 6 3 2" xfId="47098" xr:uid="{00000000-0005-0000-0000-000063BD0000}"/>
    <cellStyle name="Normal 2 5 3 2 2 6 4" xfId="47099" xr:uid="{00000000-0005-0000-0000-000064BD0000}"/>
    <cellStyle name="Normal 2 5 3 2 2 6 4 2" xfId="47100" xr:uid="{00000000-0005-0000-0000-000065BD0000}"/>
    <cellStyle name="Normal 2 5 3 2 2 6 5" xfId="47101" xr:uid="{00000000-0005-0000-0000-000066BD0000}"/>
    <cellStyle name="Normal 2 5 3 2 2 6 5 2" xfId="47102" xr:uid="{00000000-0005-0000-0000-000067BD0000}"/>
    <cellStyle name="Normal 2 5 3 2 2 6 6" xfId="47103" xr:uid="{00000000-0005-0000-0000-000068BD0000}"/>
    <cellStyle name="Normal 2 5 3 2 2 6 6 2" xfId="47104" xr:uid="{00000000-0005-0000-0000-000069BD0000}"/>
    <cellStyle name="Normal 2 5 3 2 2 6 7" xfId="47105" xr:uid="{00000000-0005-0000-0000-00006ABD0000}"/>
    <cellStyle name="Normal 2 5 3 2 2 6 7 2" xfId="47106" xr:uid="{00000000-0005-0000-0000-00006BBD0000}"/>
    <cellStyle name="Normal 2 5 3 2 2 6 8" xfId="47107" xr:uid="{00000000-0005-0000-0000-00006CBD0000}"/>
    <cellStyle name="Normal 2 5 3 2 2 6 8 2" xfId="47108" xr:uid="{00000000-0005-0000-0000-00006DBD0000}"/>
    <cellStyle name="Normal 2 5 3 2 2 6 9" xfId="47109" xr:uid="{00000000-0005-0000-0000-00006EBD0000}"/>
    <cellStyle name="Normal 2 5 3 2 2 6 9 2" xfId="47110" xr:uid="{00000000-0005-0000-0000-00006FBD0000}"/>
    <cellStyle name="Normal 2 5 3 2 2 7" xfId="47111" xr:uid="{00000000-0005-0000-0000-000070BD0000}"/>
    <cellStyle name="Normal 2 5 3 2 2 7 2" xfId="47112" xr:uid="{00000000-0005-0000-0000-000071BD0000}"/>
    <cellStyle name="Normal 2 5 3 2 2 8" xfId="47113" xr:uid="{00000000-0005-0000-0000-000072BD0000}"/>
    <cellStyle name="Normal 2 5 3 2 2 8 2" xfId="47114" xr:uid="{00000000-0005-0000-0000-000073BD0000}"/>
    <cellStyle name="Normal 2 5 3 2 2 9" xfId="47115" xr:uid="{00000000-0005-0000-0000-000074BD0000}"/>
    <cellStyle name="Normal 2 5 3 2 2 9 2" xfId="47116" xr:uid="{00000000-0005-0000-0000-000075BD0000}"/>
    <cellStyle name="Normal 2 5 3 2 20" xfId="47117" xr:uid="{00000000-0005-0000-0000-000076BD0000}"/>
    <cellStyle name="Normal 2 5 3 2 20 2" xfId="47118" xr:uid="{00000000-0005-0000-0000-000077BD0000}"/>
    <cellStyle name="Normal 2 5 3 2 21" xfId="47119" xr:uid="{00000000-0005-0000-0000-000078BD0000}"/>
    <cellStyle name="Normal 2 5 3 2 21 2" xfId="47120" xr:uid="{00000000-0005-0000-0000-000079BD0000}"/>
    <cellStyle name="Normal 2 5 3 2 22" xfId="47121" xr:uid="{00000000-0005-0000-0000-00007ABD0000}"/>
    <cellStyle name="Normal 2 5 3 2 22 2" xfId="47122" xr:uid="{00000000-0005-0000-0000-00007BBD0000}"/>
    <cellStyle name="Normal 2 5 3 2 23" xfId="47123" xr:uid="{00000000-0005-0000-0000-00007CBD0000}"/>
    <cellStyle name="Normal 2 5 3 2 23 2" xfId="47124" xr:uid="{00000000-0005-0000-0000-00007DBD0000}"/>
    <cellStyle name="Normal 2 5 3 2 24" xfId="47125" xr:uid="{00000000-0005-0000-0000-00007EBD0000}"/>
    <cellStyle name="Normal 2 5 3 2 24 2" xfId="47126" xr:uid="{00000000-0005-0000-0000-00007FBD0000}"/>
    <cellStyle name="Normal 2 5 3 2 25" xfId="47127" xr:uid="{00000000-0005-0000-0000-000080BD0000}"/>
    <cellStyle name="Normal 2 5 3 2 25 2" xfId="47128" xr:uid="{00000000-0005-0000-0000-000081BD0000}"/>
    <cellStyle name="Normal 2 5 3 2 26" xfId="47129" xr:uid="{00000000-0005-0000-0000-000082BD0000}"/>
    <cellStyle name="Normal 2 5 3 2 26 2" xfId="47130" xr:uid="{00000000-0005-0000-0000-000083BD0000}"/>
    <cellStyle name="Normal 2 5 3 2 27" xfId="47131" xr:uid="{00000000-0005-0000-0000-000084BD0000}"/>
    <cellStyle name="Normal 2 5 3 2 27 2" xfId="47132" xr:uid="{00000000-0005-0000-0000-000085BD0000}"/>
    <cellStyle name="Normal 2 5 3 2 28" xfId="47133" xr:uid="{00000000-0005-0000-0000-000086BD0000}"/>
    <cellStyle name="Normal 2 5 3 2 3" xfId="47134" xr:uid="{00000000-0005-0000-0000-000087BD0000}"/>
    <cellStyle name="Normal 2 5 3 2 3 10" xfId="47135" xr:uid="{00000000-0005-0000-0000-000088BD0000}"/>
    <cellStyle name="Normal 2 5 3 2 3 10 2" xfId="47136" xr:uid="{00000000-0005-0000-0000-000089BD0000}"/>
    <cellStyle name="Normal 2 5 3 2 3 11" xfId="47137" xr:uid="{00000000-0005-0000-0000-00008ABD0000}"/>
    <cellStyle name="Normal 2 5 3 2 3 11 2" xfId="47138" xr:uid="{00000000-0005-0000-0000-00008BBD0000}"/>
    <cellStyle name="Normal 2 5 3 2 3 12" xfId="47139" xr:uid="{00000000-0005-0000-0000-00008CBD0000}"/>
    <cellStyle name="Normal 2 5 3 2 3 12 2" xfId="47140" xr:uid="{00000000-0005-0000-0000-00008DBD0000}"/>
    <cellStyle name="Normal 2 5 3 2 3 13" xfId="47141" xr:uid="{00000000-0005-0000-0000-00008EBD0000}"/>
    <cellStyle name="Normal 2 5 3 2 3 13 2" xfId="47142" xr:uid="{00000000-0005-0000-0000-00008FBD0000}"/>
    <cellStyle name="Normal 2 5 3 2 3 14" xfId="47143" xr:uid="{00000000-0005-0000-0000-000090BD0000}"/>
    <cellStyle name="Normal 2 5 3 2 3 14 2" xfId="47144" xr:uid="{00000000-0005-0000-0000-000091BD0000}"/>
    <cellStyle name="Normal 2 5 3 2 3 15" xfId="47145" xr:uid="{00000000-0005-0000-0000-000092BD0000}"/>
    <cellStyle name="Normal 2 5 3 2 3 15 2" xfId="47146" xr:uid="{00000000-0005-0000-0000-000093BD0000}"/>
    <cellStyle name="Normal 2 5 3 2 3 16" xfId="47147" xr:uid="{00000000-0005-0000-0000-000094BD0000}"/>
    <cellStyle name="Normal 2 5 3 2 3 16 2" xfId="47148" xr:uid="{00000000-0005-0000-0000-000095BD0000}"/>
    <cellStyle name="Normal 2 5 3 2 3 17" xfId="47149" xr:uid="{00000000-0005-0000-0000-000096BD0000}"/>
    <cellStyle name="Normal 2 5 3 2 3 17 2" xfId="47150" xr:uid="{00000000-0005-0000-0000-000097BD0000}"/>
    <cellStyle name="Normal 2 5 3 2 3 18" xfId="47151" xr:uid="{00000000-0005-0000-0000-000098BD0000}"/>
    <cellStyle name="Normal 2 5 3 2 3 18 2" xfId="47152" xr:uid="{00000000-0005-0000-0000-000099BD0000}"/>
    <cellStyle name="Normal 2 5 3 2 3 19" xfId="47153" xr:uid="{00000000-0005-0000-0000-00009ABD0000}"/>
    <cellStyle name="Normal 2 5 3 2 3 19 2" xfId="47154" xr:uid="{00000000-0005-0000-0000-00009BBD0000}"/>
    <cellStyle name="Normal 2 5 3 2 3 2" xfId="47155" xr:uid="{00000000-0005-0000-0000-00009CBD0000}"/>
    <cellStyle name="Normal 2 5 3 2 3 2 10" xfId="47156" xr:uid="{00000000-0005-0000-0000-00009DBD0000}"/>
    <cellStyle name="Normal 2 5 3 2 3 2 10 2" xfId="47157" xr:uid="{00000000-0005-0000-0000-00009EBD0000}"/>
    <cellStyle name="Normal 2 5 3 2 3 2 11" xfId="47158" xr:uid="{00000000-0005-0000-0000-00009FBD0000}"/>
    <cellStyle name="Normal 2 5 3 2 3 2 11 2" xfId="47159" xr:uid="{00000000-0005-0000-0000-0000A0BD0000}"/>
    <cellStyle name="Normal 2 5 3 2 3 2 12" xfId="47160" xr:uid="{00000000-0005-0000-0000-0000A1BD0000}"/>
    <cellStyle name="Normal 2 5 3 2 3 2 12 2" xfId="47161" xr:uid="{00000000-0005-0000-0000-0000A2BD0000}"/>
    <cellStyle name="Normal 2 5 3 2 3 2 13" xfId="47162" xr:uid="{00000000-0005-0000-0000-0000A3BD0000}"/>
    <cellStyle name="Normal 2 5 3 2 3 2 13 2" xfId="47163" xr:uid="{00000000-0005-0000-0000-0000A4BD0000}"/>
    <cellStyle name="Normal 2 5 3 2 3 2 14" xfId="47164" xr:uid="{00000000-0005-0000-0000-0000A5BD0000}"/>
    <cellStyle name="Normal 2 5 3 2 3 2 14 2" xfId="47165" xr:uid="{00000000-0005-0000-0000-0000A6BD0000}"/>
    <cellStyle name="Normal 2 5 3 2 3 2 15" xfId="47166" xr:uid="{00000000-0005-0000-0000-0000A7BD0000}"/>
    <cellStyle name="Normal 2 5 3 2 3 2 15 2" xfId="47167" xr:uid="{00000000-0005-0000-0000-0000A8BD0000}"/>
    <cellStyle name="Normal 2 5 3 2 3 2 16" xfId="47168" xr:uid="{00000000-0005-0000-0000-0000A9BD0000}"/>
    <cellStyle name="Normal 2 5 3 2 3 2 16 2" xfId="47169" xr:uid="{00000000-0005-0000-0000-0000AABD0000}"/>
    <cellStyle name="Normal 2 5 3 2 3 2 17" xfId="47170" xr:uid="{00000000-0005-0000-0000-0000ABBD0000}"/>
    <cellStyle name="Normal 2 5 3 2 3 2 17 2" xfId="47171" xr:uid="{00000000-0005-0000-0000-0000ACBD0000}"/>
    <cellStyle name="Normal 2 5 3 2 3 2 18" xfId="47172" xr:uid="{00000000-0005-0000-0000-0000ADBD0000}"/>
    <cellStyle name="Normal 2 5 3 2 3 2 18 2" xfId="47173" xr:uid="{00000000-0005-0000-0000-0000AEBD0000}"/>
    <cellStyle name="Normal 2 5 3 2 3 2 19" xfId="47174" xr:uid="{00000000-0005-0000-0000-0000AFBD0000}"/>
    <cellStyle name="Normal 2 5 3 2 3 2 19 2" xfId="47175" xr:uid="{00000000-0005-0000-0000-0000B0BD0000}"/>
    <cellStyle name="Normal 2 5 3 2 3 2 2" xfId="47176" xr:uid="{00000000-0005-0000-0000-0000B1BD0000}"/>
    <cellStyle name="Normal 2 5 3 2 3 2 2 2" xfId="47177" xr:uid="{00000000-0005-0000-0000-0000B2BD0000}"/>
    <cellStyle name="Normal 2 5 3 2 3 2 20" xfId="47178" xr:uid="{00000000-0005-0000-0000-0000B3BD0000}"/>
    <cellStyle name="Normal 2 5 3 2 3 2 20 2" xfId="47179" xr:uid="{00000000-0005-0000-0000-0000B4BD0000}"/>
    <cellStyle name="Normal 2 5 3 2 3 2 21" xfId="47180" xr:uid="{00000000-0005-0000-0000-0000B5BD0000}"/>
    <cellStyle name="Normal 2 5 3 2 3 2 21 2" xfId="47181" xr:uid="{00000000-0005-0000-0000-0000B6BD0000}"/>
    <cellStyle name="Normal 2 5 3 2 3 2 22" xfId="47182" xr:uid="{00000000-0005-0000-0000-0000B7BD0000}"/>
    <cellStyle name="Normal 2 5 3 2 3 2 3" xfId="47183" xr:uid="{00000000-0005-0000-0000-0000B8BD0000}"/>
    <cellStyle name="Normal 2 5 3 2 3 2 3 2" xfId="47184" xr:uid="{00000000-0005-0000-0000-0000B9BD0000}"/>
    <cellStyle name="Normal 2 5 3 2 3 2 4" xfId="47185" xr:uid="{00000000-0005-0000-0000-0000BABD0000}"/>
    <cellStyle name="Normal 2 5 3 2 3 2 4 2" xfId="47186" xr:uid="{00000000-0005-0000-0000-0000BBBD0000}"/>
    <cellStyle name="Normal 2 5 3 2 3 2 5" xfId="47187" xr:uid="{00000000-0005-0000-0000-0000BCBD0000}"/>
    <cellStyle name="Normal 2 5 3 2 3 2 5 2" xfId="47188" xr:uid="{00000000-0005-0000-0000-0000BDBD0000}"/>
    <cellStyle name="Normal 2 5 3 2 3 2 6" xfId="47189" xr:uid="{00000000-0005-0000-0000-0000BEBD0000}"/>
    <cellStyle name="Normal 2 5 3 2 3 2 6 2" xfId="47190" xr:uid="{00000000-0005-0000-0000-0000BFBD0000}"/>
    <cellStyle name="Normal 2 5 3 2 3 2 7" xfId="47191" xr:uid="{00000000-0005-0000-0000-0000C0BD0000}"/>
    <cellStyle name="Normal 2 5 3 2 3 2 7 2" xfId="47192" xr:uid="{00000000-0005-0000-0000-0000C1BD0000}"/>
    <cellStyle name="Normal 2 5 3 2 3 2 8" xfId="47193" xr:uid="{00000000-0005-0000-0000-0000C2BD0000}"/>
    <cellStyle name="Normal 2 5 3 2 3 2 8 2" xfId="47194" xr:uid="{00000000-0005-0000-0000-0000C3BD0000}"/>
    <cellStyle name="Normal 2 5 3 2 3 2 9" xfId="47195" xr:uid="{00000000-0005-0000-0000-0000C4BD0000}"/>
    <cellStyle name="Normal 2 5 3 2 3 2 9 2" xfId="47196" xr:uid="{00000000-0005-0000-0000-0000C5BD0000}"/>
    <cellStyle name="Normal 2 5 3 2 3 20" xfId="47197" xr:uid="{00000000-0005-0000-0000-0000C6BD0000}"/>
    <cellStyle name="Normal 2 5 3 2 3 20 2" xfId="47198" xr:uid="{00000000-0005-0000-0000-0000C7BD0000}"/>
    <cellStyle name="Normal 2 5 3 2 3 21" xfId="47199" xr:uid="{00000000-0005-0000-0000-0000C8BD0000}"/>
    <cellStyle name="Normal 2 5 3 2 3 21 2" xfId="47200" xr:uid="{00000000-0005-0000-0000-0000C9BD0000}"/>
    <cellStyle name="Normal 2 5 3 2 3 22" xfId="47201" xr:uid="{00000000-0005-0000-0000-0000CABD0000}"/>
    <cellStyle name="Normal 2 5 3 2 3 22 2" xfId="47202" xr:uid="{00000000-0005-0000-0000-0000CBBD0000}"/>
    <cellStyle name="Normal 2 5 3 2 3 23" xfId="47203" xr:uid="{00000000-0005-0000-0000-0000CCBD0000}"/>
    <cellStyle name="Normal 2 5 3 2 3 23 2" xfId="47204" xr:uid="{00000000-0005-0000-0000-0000CDBD0000}"/>
    <cellStyle name="Normal 2 5 3 2 3 24" xfId="47205" xr:uid="{00000000-0005-0000-0000-0000CEBD0000}"/>
    <cellStyle name="Normal 2 5 3 2 3 3" xfId="47206" xr:uid="{00000000-0005-0000-0000-0000CFBD0000}"/>
    <cellStyle name="Normal 2 5 3 2 3 3 10" xfId="47207" xr:uid="{00000000-0005-0000-0000-0000D0BD0000}"/>
    <cellStyle name="Normal 2 5 3 2 3 3 10 2" xfId="47208" xr:uid="{00000000-0005-0000-0000-0000D1BD0000}"/>
    <cellStyle name="Normal 2 5 3 2 3 3 11" xfId="47209" xr:uid="{00000000-0005-0000-0000-0000D2BD0000}"/>
    <cellStyle name="Normal 2 5 3 2 3 3 11 2" xfId="47210" xr:uid="{00000000-0005-0000-0000-0000D3BD0000}"/>
    <cellStyle name="Normal 2 5 3 2 3 3 12" xfId="47211" xr:uid="{00000000-0005-0000-0000-0000D4BD0000}"/>
    <cellStyle name="Normal 2 5 3 2 3 3 12 2" xfId="47212" xr:uid="{00000000-0005-0000-0000-0000D5BD0000}"/>
    <cellStyle name="Normal 2 5 3 2 3 3 13" xfId="47213" xr:uid="{00000000-0005-0000-0000-0000D6BD0000}"/>
    <cellStyle name="Normal 2 5 3 2 3 3 13 2" xfId="47214" xr:uid="{00000000-0005-0000-0000-0000D7BD0000}"/>
    <cellStyle name="Normal 2 5 3 2 3 3 14" xfId="47215" xr:uid="{00000000-0005-0000-0000-0000D8BD0000}"/>
    <cellStyle name="Normal 2 5 3 2 3 3 14 2" xfId="47216" xr:uid="{00000000-0005-0000-0000-0000D9BD0000}"/>
    <cellStyle name="Normal 2 5 3 2 3 3 15" xfId="47217" xr:uid="{00000000-0005-0000-0000-0000DABD0000}"/>
    <cellStyle name="Normal 2 5 3 2 3 3 15 2" xfId="47218" xr:uid="{00000000-0005-0000-0000-0000DBBD0000}"/>
    <cellStyle name="Normal 2 5 3 2 3 3 16" xfId="47219" xr:uid="{00000000-0005-0000-0000-0000DCBD0000}"/>
    <cellStyle name="Normal 2 5 3 2 3 3 16 2" xfId="47220" xr:uid="{00000000-0005-0000-0000-0000DDBD0000}"/>
    <cellStyle name="Normal 2 5 3 2 3 3 17" xfId="47221" xr:uid="{00000000-0005-0000-0000-0000DEBD0000}"/>
    <cellStyle name="Normal 2 5 3 2 3 3 17 2" xfId="47222" xr:uid="{00000000-0005-0000-0000-0000DFBD0000}"/>
    <cellStyle name="Normal 2 5 3 2 3 3 18" xfId="47223" xr:uid="{00000000-0005-0000-0000-0000E0BD0000}"/>
    <cellStyle name="Normal 2 5 3 2 3 3 18 2" xfId="47224" xr:uid="{00000000-0005-0000-0000-0000E1BD0000}"/>
    <cellStyle name="Normal 2 5 3 2 3 3 19" xfId="47225" xr:uid="{00000000-0005-0000-0000-0000E2BD0000}"/>
    <cellStyle name="Normal 2 5 3 2 3 3 19 2" xfId="47226" xr:uid="{00000000-0005-0000-0000-0000E3BD0000}"/>
    <cellStyle name="Normal 2 5 3 2 3 3 2" xfId="47227" xr:uid="{00000000-0005-0000-0000-0000E4BD0000}"/>
    <cellStyle name="Normal 2 5 3 2 3 3 2 2" xfId="47228" xr:uid="{00000000-0005-0000-0000-0000E5BD0000}"/>
    <cellStyle name="Normal 2 5 3 2 3 3 20" xfId="47229" xr:uid="{00000000-0005-0000-0000-0000E6BD0000}"/>
    <cellStyle name="Normal 2 5 3 2 3 3 20 2" xfId="47230" xr:uid="{00000000-0005-0000-0000-0000E7BD0000}"/>
    <cellStyle name="Normal 2 5 3 2 3 3 21" xfId="47231" xr:uid="{00000000-0005-0000-0000-0000E8BD0000}"/>
    <cellStyle name="Normal 2 5 3 2 3 3 21 2" xfId="47232" xr:uid="{00000000-0005-0000-0000-0000E9BD0000}"/>
    <cellStyle name="Normal 2 5 3 2 3 3 22" xfId="47233" xr:uid="{00000000-0005-0000-0000-0000EABD0000}"/>
    <cellStyle name="Normal 2 5 3 2 3 3 3" xfId="47234" xr:uid="{00000000-0005-0000-0000-0000EBBD0000}"/>
    <cellStyle name="Normal 2 5 3 2 3 3 3 2" xfId="47235" xr:uid="{00000000-0005-0000-0000-0000ECBD0000}"/>
    <cellStyle name="Normal 2 5 3 2 3 3 4" xfId="47236" xr:uid="{00000000-0005-0000-0000-0000EDBD0000}"/>
    <cellStyle name="Normal 2 5 3 2 3 3 4 2" xfId="47237" xr:uid="{00000000-0005-0000-0000-0000EEBD0000}"/>
    <cellStyle name="Normal 2 5 3 2 3 3 5" xfId="47238" xr:uid="{00000000-0005-0000-0000-0000EFBD0000}"/>
    <cellStyle name="Normal 2 5 3 2 3 3 5 2" xfId="47239" xr:uid="{00000000-0005-0000-0000-0000F0BD0000}"/>
    <cellStyle name="Normal 2 5 3 2 3 3 6" xfId="47240" xr:uid="{00000000-0005-0000-0000-0000F1BD0000}"/>
    <cellStyle name="Normal 2 5 3 2 3 3 6 2" xfId="47241" xr:uid="{00000000-0005-0000-0000-0000F2BD0000}"/>
    <cellStyle name="Normal 2 5 3 2 3 3 7" xfId="47242" xr:uid="{00000000-0005-0000-0000-0000F3BD0000}"/>
    <cellStyle name="Normal 2 5 3 2 3 3 7 2" xfId="47243" xr:uid="{00000000-0005-0000-0000-0000F4BD0000}"/>
    <cellStyle name="Normal 2 5 3 2 3 3 8" xfId="47244" xr:uid="{00000000-0005-0000-0000-0000F5BD0000}"/>
    <cellStyle name="Normal 2 5 3 2 3 3 8 2" xfId="47245" xr:uid="{00000000-0005-0000-0000-0000F6BD0000}"/>
    <cellStyle name="Normal 2 5 3 2 3 3 9" xfId="47246" xr:uid="{00000000-0005-0000-0000-0000F7BD0000}"/>
    <cellStyle name="Normal 2 5 3 2 3 3 9 2" xfId="47247" xr:uid="{00000000-0005-0000-0000-0000F8BD0000}"/>
    <cellStyle name="Normal 2 5 3 2 3 4" xfId="47248" xr:uid="{00000000-0005-0000-0000-0000F9BD0000}"/>
    <cellStyle name="Normal 2 5 3 2 3 4 2" xfId="47249" xr:uid="{00000000-0005-0000-0000-0000FABD0000}"/>
    <cellStyle name="Normal 2 5 3 2 3 5" xfId="47250" xr:uid="{00000000-0005-0000-0000-0000FBBD0000}"/>
    <cellStyle name="Normal 2 5 3 2 3 5 2" xfId="47251" xr:uid="{00000000-0005-0000-0000-0000FCBD0000}"/>
    <cellStyle name="Normal 2 5 3 2 3 6" xfId="47252" xr:uid="{00000000-0005-0000-0000-0000FDBD0000}"/>
    <cellStyle name="Normal 2 5 3 2 3 6 2" xfId="47253" xr:uid="{00000000-0005-0000-0000-0000FEBD0000}"/>
    <cellStyle name="Normal 2 5 3 2 3 7" xfId="47254" xr:uid="{00000000-0005-0000-0000-0000FFBD0000}"/>
    <cellStyle name="Normal 2 5 3 2 3 7 2" xfId="47255" xr:uid="{00000000-0005-0000-0000-000000BE0000}"/>
    <cellStyle name="Normal 2 5 3 2 3 8" xfId="47256" xr:uid="{00000000-0005-0000-0000-000001BE0000}"/>
    <cellStyle name="Normal 2 5 3 2 3 8 2" xfId="47257" xr:uid="{00000000-0005-0000-0000-000002BE0000}"/>
    <cellStyle name="Normal 2 5 3 2 3 9" xfId="47258" xr:uid="{00000000-0005-0000-0000-000003BE0000}"/>
    <cellStyle name="Normal 2 5 3 2 3 9 2" xfId="47259" xr:uid="{00000000-0005-0000-0000-000004BE0000}"/>
    <cellStyle name="Normal 2 5 3 2 4" xfId="47260" xr:uid="{00000000-0005-0000-0000-000005BE0000}"/>
    <cellStyle name="Normal 2 5 3 2 4 10" xfId="47261" xr:uid="{00000000-0005-0000-0000-000006BE0000}"/>
    <cellStyle name="Normal 2 5 3 2 4 10 2" xfId="47262" xr:uid="{00000000-0005-0000-0000-000007BE0000}"/>
    <cellStyle name="Normal 2 5 3 2 4 11" xfId="47263" xr:uid="{00000000-0005-0000-0000-000008BE0000}"/>
    <cellStyle name="Normal 2 5 3 2 4 11 2" xfId="47264" xr:uid="{00000000-0005-0000-0000-000009BE0000}"/>
    <cellStyle name="Normal 2 5 3 2 4 12" xfId="47265" xr:uid="{00000000-0005-0000-0000-00000ABE0000}"/>
    <cellStyle name="Normal 2 5 3 2 4 12 2" xfId="47266" xr:uid="{00000000-0005-0000-0000-00000BBE0000}"/>
    <cellStyle name="Normal 2 5 3 2 4 13" xfId="47267" xr:uid="{00000000-0005-0000-0000-00000CBE0000}"/>
    <cellStyle name="Normal 2 5 3 2 4 13 2" xfId="47268" xr:uid="{00000000-0005-0000-0000-00000DBE0000}"/>
    <cellStyle name="Normal 2 5 3 2 4 14" xfId="47269" xr:uid="{00000000-0005-0000-0000-00000EBE0000}"/>
    <cellStyle name="Normal 2 5 3 2 4 14 2" xfId="47270" xr:uid="{00000000-0005-0000-0000-00000FBE0000}"/>
    <cellStyle name="Normal 2 5 3 2 4 15" xfId="47271" xr:uid="{00000000-0005-0000-0000-000010BE0000}"/>
    <cellStyle name="Normal 2 5 3 2 4 15 2" xfId="47272" xr:uid="{00000000-0005-0000-0000-000011BE0000}"/>
    <cellStyle name="Normal 2 5 3 2 4 16" xfId="47273" xr:uid="{00000000-0005-0000-0000-000012BE0000}"/>
    <cellStyle name="Normal 2 5 3 2 4 16 2" xfId="47274" xr:uid="{00000000-0005-0000-0000-000013BE0000}"/>
    <cellStyle name="Normal 2 5 3 2 4 17" xfId="47275" xr:uid="{00000000-0005-0000-0000-000014BE0000}"/>
    <cellStyle name="Normal 2 5 3 2 4 17 2" xfId="47276" xr:uid="{00000000-0005-0000-0000-000015BE0000}"/>
    <cellStyle name="Normal 2 5 3 2 4 18" xfId="47277" xr:uid="{00000000-0005-0000-0000-000016BE0000}"/>
    <cellStyle name="Normal 2 5 3 2 4 18 2" xfId="47278" xr:uid="{00000000-0005-0000-0000-000017BE0000}"/>
    <cellStyle name="Normal 2 5 3 2 4 19" xfId="47279" xr:uid="{00000000-0005-0000-0000-000018BE0000}"/>
    <cellStyle name="Normal 2 5 3 2 4 19 2" xfId="47280" xr:uid="{00000000-0005-0000-0000-000019BE0000}"/>
    <cellStyle name="Normal 2 5 3 2 4 2" xfId="47281" xr:uid="{00000000-0005-0000-0000-00001ABE0000}"/>
    <cellStyle name="Normal 2 5 3 2 4 2 10" xfId="47282" xr:uid="{00000000-0005-0000-0000-00001BBE0000}"/>
    <cellStyle name="Normal 2 5 3 2 4 2 10 2" xfId="47283" xr:uid="{00000000-0005-0000-0000-00001CBE0000}"/>
    <cellStyle name="Normal 2 5 3 2 4 2 11" xfId="47284" xr:uid="{00000000-0005-0000-0000-00001DBE0000}"/>
    <cellStyle name="Normal 2 5 3 2 4 2 11 2" xfId="47285" xr:uid="{00000000-0005-0000-0000-00001EBE0000}"/>
    <cellStyle name="Normal 2 5 3 2 4 2 12" xfId="47286" xr:uid="{00000000-0005-0000-0000-00001FBE0000}"/>
    <cellStyle name="Normal 2 5 3 2 4 2 12 2" xfId="47287" xr:uid="{00000000-0005-0000-0000-000020BE0000}"/>
    <cellStyle name="Normal 2 5 3 2 4 2 13" xfId="47288" xr:uid="{00000000-0005-0000-0000-000021BE0000}"/>
    <cellStyle name="Normal 2 5 3 2 4 2 13 2" xfId="47289" xr:uid="{00000000-0005-0000-0000-000022BE0000}"/>
    <cellStyle name="Normal 2 5 3 2 4 2 14" xfId="47290" xr:uid="{00000000-0005-0000-0000-000023BE0000}"/>
    <cellStyle name="Normal 2 5 3 2 4 2 14 2" xfId="47291" xr:uid="{00000000-0005-0000-0000-000024BE0000}"/>
    <cellStyle name="Normal 2 5 3 2 4 2 15" xfId="47292" xr:uid="{00000000-0005-0000-0000-000025BE0000}"/>
    <cellStyle name="Normal 2 5 3 2 4 2 15 2" xfId="47293" xr:uid="{00000000-0005-0000-0000-000026BE0000}"/>
    <cellStyle name="Normal 2 5 3 2 4 2 16" xfId="47294" xr:uid="{00000000-0005-0000-0000-000027BE0000}"/>
    <cellStyle name="Normal 2 5 3 2 4 2 16 2" xfId="47295" xr:uid="{00000000-0005-0000-0000-000028BE0000}"/>
    <cellStyle name="Normal 2 5 3 2 4 2 17" xfId="47296" xr:uid="{00000000-0005-0000-0000-000029BE0000}"/>
    <cellStyle name="Normal 2 5 3 2 4 2 17 2" xfId="47297" xr:uid="{00000000-0005-0000-0000-00002ABE0000}"/>
    <cellStyle name="Normal 2 5 3 2 4 2 18" xfId="47298" xr:uid="{00000000-0005-0000-0000-00002BBE0000}"/>
    <cellStyle name="Normal 2 5 3 2 4 2 18 2" xfId="47299" xr:uid="{00000000-0005-0000-0000-00002CBE0000}"/>
    <cellStyle name="Normal 2 5 3 2 4 2 19" xfId="47300" xr:uid="{00000000-0005-0000-0000-00002DBE0000}"/>
    <cellStyle name="Normal 2 5 3 2 4 2 19 2" xfId="47301" xr:uid="{00000000-0005-0000-0000-00002EBE0000}"/>
    <cellStyle name="Normal 2 5 3 2 4 2 2" xfId="47302" xr:uid="{00000000-0005-0000-0000-00002FBE0000}"/>
    <cellStyle name="Normal 2 5 3 2 4 2 2 2" xfId="47303" xr:uid="{00000000-0005-0000-0000-000030BE0000}"/>
    <cellStyle name="Normal 2 5 3 2 4 2 20" xfId="47304" xr:uid="{00000000-0005-0000-0000-000031BE0000}"/>
    <cellStyle name="Normal 2 5 3 2 4 2 20 2" xfId="47305" xr:uid="{00000000-0005-0000-0000-000032BE0000}"/>
    <cellStyle name="Normal 2 5 3 2 4 2 21" xfId="47306" xr:uid="{00000000-0005-0000-0000-000033BE0000}"/>
    <cellStyle name="Normal 2 5 3 2 4 2 21 2" xfId="47307" xr:uid="{00000000-0005-0000-0000-000034BE0000}"/>
    <cellStyle name="Normal 2 5 3 2 4 2 22" xfId="47308" xr:uid="{00000000-0005-0000-0000-000035BE0000}"/>
    <cellStyle name="Normal 2 5 3 2 4 2 3" xfId="47309" xr:uid="{00000000-0005-0000-0000-000036BE0000}"/>
    <cellStyle name="Normal 2 5 3 2 4 2 3 2" xfId="47310" xr:uid="{00000000-0005-0000-0000-000037BE0000}"/>
    <cellStyle name="Normal 2 5 3 2 4 2 4" xfId="47311" xr:uid="{00000000-0005-0000-0000-000038BE0000}"/>
    <cellStyle name="Normal 2 5 3 2 4 2 4 2" xfId="47312" xr:uid="{00000000-0005-0000-0000-000039BE0000}"/>
    <cellStyle name="Normal 2 5 3 2 4 2 5" xfId="47313" xr:uid="{00000000-0005-0000-0000-00003ABE0000}"/>
    <cellStyle name="Normal 2 5 3 2 4 2 5 2" xfId="47314" xr:uid="{00000000-0005-0000-0000-00003BBE0000}"/>
    <cellStyle name="Normal 2 5 3 2 4 2 6" xfId="47315" xr:uid="{00000000-0005-0000-0000-00003CBE0000}"/>
    <cellStyle name="Normal 2 5 3 2 4 2 6 2" xfId="47316" xr:uid="{00000000-0005-0000-0000-00003DBE0000}"/>
    <cellStyle name="Normal 2 5 3 2 4 2 7" xfId="47317" xr:uid="{00000000-0005-0000-0000-00003EBE0000}"/>
    <cellStyle name="Normal 2 5 3 2 4 2 7 2" xfId="47318" xr:uid="{00000000-0005-0000-0000-00003FBE0000}"/>
    <cellStyle name="Normal 2 5 3 2 4 2 8" xfId="47319" xr:uid="{00000000-0005-0000-0000-000040BE0000}"/>
    <cellStyle name="Normal 2 5 3 2 4 2 8 2" xfId="47320" xr:uid="{00000000-0005-0000-0000-000041BE0000}"/>
    <cellStyle name="Normal 2 5 3 2 4 2 9" xfId="47321" xr:uid="{00000000-0005-0000-0000-000042BE0000}"/>
    <cellStyle name="Normal 2 5 3 2 4 2 9 2" xfId="47322" xr:uid="{00000000-0005-0000-0000-000043BE0000}"/>
    <cellStyle name="Normal 2 5 3 2 4 20" xfId="47323" xr:uid="{00000000-0005-0000-0000-000044BE0000}"/>
    <cellStyle name="Normal 2 5 3 2 4 20 2" xfId="47324" xr:uid="{00000000-0005-0000-0000-000045BE0000}"/>
    <cellStyle name="Normal 2 5 3 2 4 21" xfId="47325" xr:uid="{00000000-0005-0000-0000-000046BE0000}"/>
    <cellStyle name="Normal 2 5 3 2 4 21 2" xfId="47326" xr:uid="{00000000-0005-0000-0000-000047BE0000}"/>
    <cellStyle name="Normal 2 5 3 2 4 22" xfId="47327" xr:uid="{00000000-0005-0000-0000-000048BE0000}"/>
    <cellStyle name="Normal 2 5 3 2 4 22 2" xfId="47328" xr:uid="{00000000-0005-0000-0000-000049BE0000}"/>
    <cellStyle name="Normal 2 5 3 2 4 23" xfId="47329" xr:uid="{00000000-0005-0000-0000-00004ABE0000}"/>
    <cellStyle name="Normal 2 5 3 2 4 23 2" xfId="47330" xr:uid="{00000000-0005-0000-0000-00004BBE0000}"/>
    <cellStyle name="Normal 2 5 3 2 4 24" xfId="47331" xr:uid="{00000000-0005-0000-0000-00004CBE0000}"/>
    <cellStyle name="Normal 2 5 3 2 4 3" xfId="47332" xr:uid="{00000000-0005-0000-0000-00004DBE0000}"/>
    <cellStyle name="Normal 2 5 3 2 4 3 10" xfId="47333" xr:uid="{00000000-0005-0000-0000-00004EBE0000}"/>
    <cellStyle name="Normal 2 5 3 2 4 3 10 2" xfId="47334" xr:uid="{00000000-0005-0000-0000-00004FBE0000}"/>
    <cellStyle name="Normal 2 5 3 2 4 3 11" xfId="47335" xr:uid="{00000000-0005-0000-0000-000050BE0000}"/>
    <cellStyle name="Normal 2 5 3 2 4 3 11 2" xfId="47336" xr:uid="{00000000-0005-0000-0000-000051BE0000}"/>
    <cellStyle name="Normal 2 5 3 2 4 3 12" xfId="47337" xr:uid="{00000000-0005-0000-0000-000052BE0000}"/>
    <cellStyle name="Normal 2 5 3 2 4 3 12 2" xfId="47338" xr:uid="{00000000-0005-0000-0000-000053BE0000}"/>
    <cellStyle name="Normal 2 5 3 2 4 3 13" xfId="47339" xr:uid="{00000000-0005-0000-0000-000054BE0000}"/>
    <cellStyle name="Normal 2 5 3 2 4 3 13 2" xfId="47340" xr:uid="{00000000-0005-0000-0000-000055BE0000}"/>
    <cellStyle name="Normal 2 5 3 2 4 3 14" xfId="47341" xr:uid="{00000000-0005-0000-0000-000056BE0000}"/>
    <cellStyle name="Normal 2 5 3 2 4 3 14 2" xfId="47342" xr:uid="{00000000-0005-0000-0000-000057BE0000}"/>
    <cellStyle name="Normal 2 5 3 2 4 3 15" xfId="47343" xr:uid="{00000000-0005-0000-0000-000058BE0000}"/>
    <cellStyle name="Normal 2 5 3 2 4 3 15 2" xfId="47344" xr:uid="{00000000-0005-0000-0000-000059BE0000}"/>
    <cellStyle name="Normal 2 5 3 2 4 3 16" xfId="47345" xr:uid="{00000000-0005-0000-0000-00005ABE0000}"/>
    <cellStyle name="Normal 2 5 3 2 4 3 16 2" xfId="47346" xr:uid="{00000000-0005-0000-0000-00005BBE0000}"/>
    <cellStyle name="Normal 2 5 3 2 4 3 17" xfId="47347" xr:uid="{00000000-0005-0000-0000-00005CBE0000}"/>
    <cellStyle name="Normal 2 5 3 2 4 3 17 2" xfId="47348" xr:uid="{00000000-0005-0000-0000-00005DBE0000}"/>
    <cellStyle name="Normal 2 5 3 2 4 3 18" xfId="47349" xr:uid="{00000000-0005-0000-0000-00005EBE0000}"/>
    <cellStyle name="Normal 2 5 3 2 4 3 18 2" xfId="47350" xr:uid="{00000000-0005-0000-0000-00005FBE0000}"/>
    <cellStyle name="Normal 2 5 3 2 4 3 19" xfId="47351" xr:uid="{00000000-0005-0000-0000-000060BE0000}"/>
    <cellStyle name="Normal 2 5 3 2 4 3 19 2" xfId="47352" xr:uid="{00000000-0005-0000-0000-000061BE0000}"/>
    <cellStyle name="Normal 2 5 3 2 4 3 2" xfId="47353" xr:uid="{00000000-0005-0000-0000-000062BE0000}"/>
    <cellStyle name="Normal 2 5 3 2 4 3 2 2" xfId="47354" xr:uid="{00000000-0005-0000-0000-000063BE0000}"/>
    <cellStyle name="Normal 2 5 3 2 4 3 20" xfId="47355" xr:uid="{00000000-0005-0000-0000-000064BE0000}"/>
    <cellStyle name="Normal 2 5 3 2 4 3 20 2" xfId="47356" xr:uid="{00000000-0005-0000-0000-000065BE0000}"/>
    <cellStyle name="Normal 2 5 3 2 4 3 21" xfId="47357" xr:uid="{00000000-0005-0000-0000-000066BE0000}"/>
    <cellStyle name="Normal 2 5 3 2 4 3 21 2" xfId="47358" xr:uid="{00000000-0005-0000-0000-000067BE0000}"/>
    <cellStyle name="Normal 2 5 3 2 4 3 22" xfId="47359" xr:uid="{00000000-0005-0000-0000-000068BE0000}"/>
    <cellStyle name="Normal 2 5 3 2 4 3 3" xfId="47360" xr:uid="{00000000-0005-0000-0000-000069BE0000}"/>
    <cellStyle name="Normal 2 5 3 2 4 3 3 2" xfId="47361" xr:uid="{00000000-0005-0000-0000-00006ABE0000}"/>
    <cellStyle name="Normal 2 5 3 2 4 3 4" xfId="47362" xr:uid="{00000000-0005-0000-0000-00006BBE0000}"/>
    <cellStyle name="Normal 2 5 3 2 4 3 4 2" xfId="47363" xr:uid="{00000000-0005-0000-0000-00006CBE0000}"/>
    <cellStyle name="Normal 2 5 3 2 4 3 5" xfId="47364" xr:uid="{00000000-0005-0000-0000-00006DBE0000}"/>
    <cellStyle name="Normal 2 5 3 2 4 3 5 2" xfId="47365" xr:uid="{00000000-0005-0000-0000-00006EBE0000}"/>
    <cellStyle name="Normal 2 5 3 2 4 3 6" xfId="47366" xr:uid="{00000000-0005-0000-0000-00006FBE0000}"/>
    <cellStyle name="Normal 2 5 3 2 4 3 6 2" xfId="47367" xr:uid="{00000000-0005-0000-0000-000070BE0000}"/>
    <cellStyle name="Normal 2 5 3 2 4 3 7" xfId="47368" xr:uid="{00000000-0005-0000-0000-000071BE0000}"/>
    <cellStyle name="Normal 2 5 3 2 4 3 7 2" xfId="47369" xr:uid="{00000000-0005-0000-0000-000072BE0000}"/>
    <cellStyle name="Normal 2 5 3 2 4 3 8" xfId="47370" xr:uid="{00000000-0005-0000-0000-000073BE0000}"/>
    <cellStyle name="Normal 2 5 3 2 4 3 8 2" xfId="47371" xr:uid="{00000000-0005-0000-0000-000074BE0000}"/>
    <cellStyle name="Normal 2 5 3 2 4 3 9" xfId="47372" xr:uid="{00000000-0005-0000-0000-000075BE0000}"/>
    <cellStyle name="Normal 2 5 3 2 4 3 9 2" xfId="47373" xr:uid="{00000000-0005-0000-0000-000076BE0000}"/>
    <cellStyle name="Normal 2 5 3 2 4 4" xfId="47374" xr:uid="{00000000-0005-0000-0000-000077BE0000}"/>
    <cellStyle name="Normal 2 5 3 2 4 4 2" xfId="47375" xr:uid="{00000000-0005-0000-0000-000078BE0000}"/>
    <cellStyle name="Normal 2 5 3 2 4 5" xfId="47376" xr:uid="{00000000-0005-0000-0000-000079BE0000}"/>
    <cellStyle name="Normal 2 5 3 2 4 5 2" xfId="47377" xr:uid="{00000000-0005-0000-0000-00007ABE0000}"/>
    <cellStyle name="Normal 2 5 3 2 4 6" xfId="47378" xr:uid="{00000000-0005-0000-0000-00007BBE0000}"/>
    <cellStyle name="Normal 2 5 3 2 4 6 2" xfId="47379" xr:uid="{00000000-0005-0000-0000-00007CBE0000}"/>
    <cellStyle name="Normal 2 5 3 2 4 7" xfId="47380" xr:uid="{00000000-0005-0000-0000-00007DBE0000}"/>
    <cellStyle name="Normal 2 5 3 2 4 7 2" xfId="47381" xr:uid="{00000000-0005-0000-0000-00007EBE0000}"/>
    <cellStyle name="Normal 2 5 3 2 4 8" xfId="47382" xr:uid="{00000000-0005-0000-0000-00007FBE0000}"/>
    <cellStyle name="Normal 2 5 3 2 4 8 2" xfId="47383" xr:uid="{00000000-0005-0000-0000-000080BE0000}"/>
    <cellStyle name="Normal 2 5 3 2 4 9" xfId="47384" xr:uid="{00000000-0005-0000-0000-000081BE0000}"/>
    <cellStyle name="Normal 2 5 3 2 4 9 2" xfId="47385" xr:uid="{00000000-0005-0000-0000-000082BE0000}"/>
    <cellStyle name="Normal 2 5 3 2 5" xfId="47386" xr:uid="{00000000-0005-0000-0000-000083BE0000}"/>
    <cellStyle name="Normal 2 5 3 2 5 10" xfId="47387" xr:uid="{00000000-0005-0000-0000-000084BE0000}"/>
    <cellStyle name="Normal 2 5 3 2 5 10 2" xfId="47388" xr:uid="{00000000-0005-0000-0000-000085BE0000}"/>
    <cellStyle name="Normal 2 5 3 2 5 11" xfId="47389" xr:uid="{00000000-0005-0000-0000-000086BE0000}"/>
    <cellStyle name="Normal 2 5 3 2 5 11 2" xfId="47390" xr:uid="{00000000-0005-0000-0000-000087BE0000}"/>
    <cellStyle name="Normal 2 5 3 2 5 12" xfId="47391" xr:uid="{00000000-0005-0000-0000-000088BE0000}"/>
    <cellStyle name="Normal 2 5 3 2 5 12 2" xfId="47392" xr:uid="{00000000-0005-0000-0000-000089BE0000}"/>
    <cellStyle name="Normal 2 5 3 2 5 13" xfId="47393" xr:uid="{00000000-0005-0000-0000-00008ABE0000}"/>
    <cellStyle name="Normal 2 5 3 2 5 13 2" xfId="47394" xr:uid="{00000000-0005-0000-0000-00008BBE0000}"/>
    <cellStyle name="Normal 2 5 3 2 5 14" xfId="47395" xr:uid="{00000000-0005-0000-0000-00008CBE0000}"/>
    <cellStyle name="Normal 2 5 3 2 5 14 2" xfId="47396" xr:uid="{00000000-0005-0000-0000-00008DBE0000}"/>
    <cellStyle name="Normal 2 5 3 2 5 15" xfId="47397" xr:uid="{00000000-0005-0000-0000-00008EBE0000}"/>
    <cellStyle name="Normal 2 5 3 2 5 15 2" xfId="47398" xr:uid="{00000000-0005-0000-0000-00008FBE0000}"/>
    <cellStyle name="Normal 2 5 3 2 5 16" xfId="47399" xr:uid="{00000000-0005-0000-0000-000090BE0000}"/>
    <cellStyle name="Normal 2 5 3 2 5 16 2" xfId="47400" xr:uid="{00000000-0005-0000-0000-000091BE0000}"/>
    <cellStyle name="Normal 2 5 3 2 5 17" xfId="47401" xr:uid="{00000000-0005-0000-0000-000092BE0000}"/>
    <cellStyle name="Normal 2 5 3 2 5 17 2" xfId="47402" xr:uid="{00000000-0005-0000-0000-000093BE0000}"/>
    <cellStyle name="Normal 2 5 3 2 5 18" xfId="47403" xr:uid="{00000000-0005-0000-0000-000094BE0000}"/>
    <cellStyle name="Normal 2 5 3 2 5 18 2" xfId="47404" xr:uid="{00000000-0005-0000-0000-000095BE0000}"/>
    <cellStyle name="Normal 2 5 3 2 5 19" xfId="47405" xr:uid="{00000000-0005-0000-0000-000096BE0000}"/>
    <cellStyle name="Normal 2 5 3 2 5 19 2" xfId="47406" xr:uid="{00000000-0005-0000-0000-000097BE0000}"/>
    <cellStyle name="Normal 2 5 3 2 5 2" xfId="47407" xr:uid="{00000000-0005-0000-0000-000098BE0000}"/>
    <cellStyle name="Normal 2 5 3 2 5 2 10" xfId="47408" xr:uid="{00000000-0005-0000-0000-000099BE0000}"/>
    <cellStyle name="Normal 2 5 3 2 5 2 10 2" xfId="47409" xr:uid="{00000000-0005-0000-0000-00009ABE0000}"/>
    <cellStyle name="Normal 2 5 3 2 5 2 11" xfId="47410" xr:uid="{00000000-0005-0000-0000-00009BBE0000}"/>
    <cellStyle name="Normal 2 5 3 2 5 2 11 2" xfId="47411" xr:uid="{00000000-0005-0000-0000-00009CBE0000}"/>
    <cellStyle name="Normal 2 5 3 2 5 2 12" xfId="47412" xr:uid="{00000000-0005-0000-0000-00009DBE0000}"/>
    <cellStyle name="Normal 2 5 3 2 5 2 12 2" xfId="47413" xr:uid="{00000000-0005-0000-0000-00009EBE0000}"/>
    <cellStyle name="Normal 2 5 3 2 5 2 13" xfId="47414" xr:uid="{00000000-0005-0000-0000-00009FBE0000}"/>
    <cellStyle name="Normal 2 5 3 2 5 2 13 2" xfId="47415" xr:uid="{00000000-0005-0000-0000-0000A0BE0000}"/>
    <cellStyle name="Normal 2 5 3 2 5 2 14" xfId="47416" xr:uid="{00000000-0005-0000-0000-0000A1BE0000}"/>
    <cellStyle name="Normal 2 5 3 2 5 2 14 2" xfId="47417" xr:uid="{00000000-0005-0000-0000-0000A2BE0000}"/>
    <cellStyle name="Normal 2 5 3 2 5 2 15" xfId="47418" xr:uid="{00000000-0005-0000-0000-0000A3BE0000}"/>
    <cellStyle name="Normal 2 5 3 2 5 2 15 2" xfId="47419" xr:uid="{00000000-0005-0000-0000-0000A4BE0000}"/>
    <cellStyle name="Normal 2 5 3 2 5 2 16" xfId="47420" xr:uid="{00000000-0005-0000-0000-0000A5BE0000}"/>
    <cellStyle name="Normal 2 5 3 2 5 2 16 2" xfId="47421" xr:uid="{00000000-0005-0000-0000-0000A6BE0000}"/>
    <cellStyle name="Normal 2 5 3 2 5 2 17" xfId="47422" xr:uid="{00000000-0005-0000-0000-0000A7BE0000}"/>
    <cellStyle name="Normal 2 5 3 2 5 2 17 2" xfId="47423" xr:uid="{00000000-0005-0000-0000-0000A8BE0000}"/>
    <cellStyle name="Normal 2 5 3 2 5 2 18" xfId="47424" xr:uid="{00000000-0005-0000-0000-0000A9BE0000}"/>
    <cellStyle name="Normal 2 5 3 2 5 2 18 2" xfId="47425" xr:uid="{00000000-0005-0000-0000-0000AABE0000}"/>
    <cellStyle name="Normal 2 5 3 2 5 2 19" xfId="47426" xr:uid="{00000000-0005-0000-0000-0000ABBE0000}"/>
    <cellStyle name="Normal 2 5 3 2 5 2 19 2" xfId="47427" xr:uid="{00000000-0005-0000-0000-0000ACBE0000}"/>
    <cellStyle name="Normal 2 5 3 2 5 2 2" xfId="47428" xr:uid="{00000000-0005-0000-0000-0000ADBE0000}"/>
    <cellStyle name="Normal 2 5 3 2 5 2 2 2" xfId="47429" xr:uid="{00000000-0005-0000-0000-0000AEBE0000}"/>
    <cellStyle name="Normal 2 5 3 2 5 2 20" xfId="47430" xr:uid="{00000000-0005-0000-0000-0000AFBE0000}"/>
    <cellStyle name="Normal 2 5 3 2 5 2 20 2" xfId="47431" xr:uid="{00000000-0005-0000-0000-0000B0BE0000}"/>
    <cellStyle name="Normal 2 5 3 2 5 2 21" xfId="47432" xr:uid="{00000000-0005-0000-0000-0000B1BE0000}"/>
    <cellStyle name="Normal 2 5 3 2 5 2 21 2" xfId="47433" xr:uid="{00000000-0005-0000-0000-0000B2BE0000}"/>
    <cellStyle name="Normal 2 5 3 2 5 2 22" xfId="47434" xr:uid="{00000000-0005-0000-0000-0000B3BE0000}"/>
    <cellStyle name="Normal 2 5 3 2 5 2 3" xfId="47435" xr:uid="{00000000-0005-0000-0000-0000B4BE0000}"/>
    <cellStyle name="Normal 2 5 3 2 5 2 3 2" xfId="47436" xr:uid="{00000000-0005-0000-0000-0000B5BE0000}"/>
    <cellStyle name="Normal 2 5 3 2 5 2 4" xfId="47437" xr:uid="{00000000-0005-0000-0000-0000B6BE0000}"/>
    <cellStyle name="Normal 2 5 3 2 5 2 4 2" xfId="47438" xr:uid="{00000000-0005-0000-0000-0000B7BE0000}"/>
    <cellStyle name="Normal 2 5 3 2 5 2 5" xfId="47439" xr:uid="{00000000-0005-0000-0000-0000B8BE0000}"/>
    <cellStyle name="Normal 2 5 3 2 5 2 5 2" xfId="47440" xr:uid="{00000000-0005-0000-0000-0000B9BE0000}"/>
    <cellStyle name="Normal 2 5 3 2 5 2 6" xfId="47441" xr:uid="{00000000-0005-0000-0000-0000BABE0000}"/>
    <cellStyle name="Normal 2 5 3 2 5 2 6 2" xfId="47442" xr:uid="{00000000-0005-0000-0000-0000BBBE0000}"/>
    <cellStyle name="Normal 2 5 3 2 5 2 7" xfId="47443" xr:uid="{00000000-0005-0000-0000-0000BCBE0000}"/>
    <cellStyle name="Normal 2 5 3 2 5 2 7 2" xfId="47444" xr:uid="{00000000-0005-0000-0000-0000BDBE0000}"/>
    <cellStyle name="Normal 2 5 3 2 5 2 8" xfId="47445" xr:uid="{00000000-0005-0000-0000-0000BEBE0000}"/>
    <cellStyle name="Normal 2 5 3 2 5 2 8 2" xfId="47446" xr:uid="{00000000-0005-0000-0000-0000BFBE0000}"/>
    <cellStyle name="Normal 2 5 3 2 5 2 9" xfId="47447" xr:uid="{00000000-0005-0000-0000-0000C0BE0000}"/>
    <cellStyle name="Normal 2 5 3 2 5 2 9 2" xfId="47448" xr:uid="{00000000-0005-0000-0000-0000C1BE0000}"/>
    <cellStyle name="Normal 2 5 3 2 5 20" xfId="47449" xr:uid="{00000000-0005-0000-0000-0000C2BE0000}"/>
    <cellStyle name="Normal 2 5 3 2 5 20 2" xfId="47450" xr:uid="{00000000-0005-0000-0000-0000C3BE0000}"/>
    <cellStyle name="Normal 2 5 3 2 5 21" xfId="47451" xr:uid="{00000000-0005-0000-0000-0000C4BE0000}"/>
    <cellStyle name="Normal 2 5 3 2 5 21 2" xfId="47452" xr:uid="{00000000-0005-0000-0000-0000C5BE0000}"/>
    <cellStyle name="Normal 2 5 3 2 5 22" xfId="47453" xr:uid="{00000000-0005-0000-0000-0000C6BE0000}"/>
    <cellStyle name="Normal 2 5 3 2 5 22 2" xfId="47454" xr:uid="{00000000-0005-0000-0000-0000C7BE0000}"/>
    <cellStyle name="Normal 2 5 3 2 5 23" xfId="47455" xr:uid="{00000000-0005-0000-0000-0000C8BE0000}"/>
    <cellStyle name="Normal 2 5 3 2 5 23 2" xfId="47456" xr:uid="{00000000-0005-0000-0000-0000C9BE0000}"/>
    <cellStyle name="Normal 2 5 3 2 5 24" xfId="47457" xr:uid="{00000000-0005-0000-0000-0000CABE0000}"/>
    <cellStyle name="Normal 2 5 3 2 5 3" xfId="47458" xr:uid="{00000000-0005-0000-0000-0000CBBE0000}"/>
    <cellStyle name="Normal 2 5 3 2 5 3 10" xfId="47459" xr:uid="{00000000-0005-0000-0000-0000CCBE0000}"/>
    <cellStyle name="Normal 2 5 3 2 5 3 10 2" xfId="47460" xr:uid="{00000000-0005-0000-0000-0000CDBE0000}"/>
    <cellStyle name="Normal 2 5 3 2 5 3 11" xfId="47461" xr:uid="{00000000-0005-0000-0000-0000CEBE0000}"/>
    <cellStyle name="Normal 2 5 3 2 5 3 11 2" xfId="47462" xr:uid="{00000000-0005-0000-0000-0000CFBE0000}"/>
    <cellStyle name="Normal 2 5 3 2 5 3 12" xfId="47463" xr:uid="{00000000-0005-0000-0000-0000D0BE0000}"/>
    <cellStyle name="Normal 2 5 3 2 5 3 12 2" xfId="47464" xr:uid="{00000000-0005-0000-0000-0000D1BE0000}"/>
    <cellStyle name="Normal 2 5 3 2 5 3 13" xfId="47465" xr:uid="{00000000-0005-0000-0000-0000D2BE0000}"/>
    <cellStyle name="Normal 2 5 3 2 5 3 13 2" xfId="47466" xr:uid="{00000000-0005-0000-0000-0000D3BE0000}"/>
    <cellStyle name="Normal 2 5 3 2 5 3 14" xfId="47467" xr:uid="{00000000-0005-0000-0000-0000D4BE0000}"/>
    <cellStyle name="Normal 2 5 3 2 5 3 14 2" xfId="47468" xr:uid="{00000000-0005-0000-0000-0000D5BE0000}"/>
    <cellStyle name="Normal 2 5 3 2 5 3 15" xfId="47469" xr:uid="{00000000-0005-0000-0000-0000D6BE0000}"/>
    <cellStyle name="Normal 2 5 3 2 5 3 15 2" xfId="47470" xr:uid="{00000000-0005-0000-0000-0000D7BE0000}"/>
    <cellStyle name="Normal 2 5 3 2 5 3 16" xfId="47471" xr:uid="{00000000-0005-0000-0000-0000D8BE0000}"/>
    <cellStyle name="Normal 2 5 3 2 5 3 16 2" xfId="47472" xr:uid="{00000000-0005-0000-0000-0000D9BE0000}"/>
    <cellStyle name="Normal 2 5 3 2 5 3 17" xfId="47473" xr:uid="{00000000-0005-0000-0000-0000DABE0000}"/>
    <cellStyle name="Normal 2 5 3 2 5 3 17 2" xfId="47474" xr:uid="{00000000-0005-0000-0000-0000DBBE0000}"/>
    <cellStyle name="Normal 2 5 3 2 5 3 18" xfId="47475" xr:uid="{00000000-0005-0000-0000-0000DCBE0000}"/>
    <cellStyle name="Normal 2 5 3 2 5 3 18 2" xfId="47476" xr:uid="{00000000-0005-0000-0000-0000DDBE0000}"/>
    <cellStyle name="Normal 2 5 3 2 5 3 19" xfId="47477" xr:uid="{00000000-0005-0000-0000-0000DEBE0000}"/>
    <cellStyle name="Normal 2 5 3 2 5 3 19 2" xfId="47478" xr:uid="{00000000-0005-0000-0000-0000DFBE0000}"/>
    <cellStyle name="Normal 2 5 3 2 5 3 2" xfId="47479" xr:uid="{00000000-0005-0000-0000-0000E0BE0000}"/>
    <cellStyle name="Normal 2 5 3 2 5 3 2 2" xfId="47480" xr:uid="{00000000-0005-0000-0000-0000E1BE0000}"/>
    <cellStyle name="Normal 2 5 3 2 5 3 20" xfId="47481" xr:uid="{00000000-0005-0000-0000-0000E2BE0000}"/>
    <cellStyle name="Normal 2 5 3 2 5 3 20 2" xfId="47482" xr:uid="{00000000-0005-0000-0000-0000E3BE0000}"/>
    <cellStyle name="Normal 2 5 3 2 5 3 21" xfId="47483" xr:uid="{00000000-0005-0000-0000-0000E4BE0000}"/>
    <cellStyle name="Normal 2 5 3 2 5 3 21 2" xfId="47484" xr:uid="{00000000-0005-0000-0000-0000E5BE0000}"/>
    <cellStyle name="Normal 2 5 3 2 5 3 22" xfId="47485" xr:uid="{00000000-0005-0000-0000-0000E6BE0000}"/>
    <cellStyle name="Normal 2 5 3 2 5 3 3" xfId="47486" xr:uid="{00000000-0005-0000-0000-0000E7BE0000}"/>
    <cellStyle name="Normal 2 5 3 2 5 3 3 2" xfId="47487" xr:uid="{00000000-0005-0000-0000-0000E8BE0000}"/>
    <cellStyle name="Normal 2 5 3 2 5 3 4" xfId="47488" xr:uid="{00000000-0005-0000-0000-0000E9BE0000}"/>
    <cellStyle name="Normal 2 5 3 2 5 3 4 2" xfId="47489" xr:uid="{00000000-0005-0000-0000-0000EABE0000}"/>
    <cellStyle name="Normal 2 5 3 2 5 3 5" xfId="47490" xr:uid="{00000000-0005-0000-0000-0000EBBE0000}"/>
    <cellStyle name="Normal 2 5 3 2 5 3 5 2" xfId="47491" xr:uid="{00000000-0005-0000-0000-0000ECBE0000}"/>
    <cellStyle name="Normal 2 5 3 2 5 3 6" xfId="47492" xr:uid="{00000000-0005-0000-0000-0000EDBE0000}"/>
    <cellStyle name="Normal 2 5 3 2 5 3 6 2" xfId="47493" xr:uid="{00000000-0005-0000-0000-0000EEBE0000}"/>
    <cellStyle name="Normal 2 5 3 2 5 3 7" xfId="47494" xr:uid="{00000000-0005-0000-0000-0000EFBE0000}"/>
    <cellStyle name="Normal 2 5 3 2 5 3 7 2" xfId="47495" xr:uid="{00000000-0005-0000-0000-0000F0BE0000}"/>
    <cellStyle name="Normal 2 5 3 2 5 3 8" xfId="47496" xr:uid="{00000000-0005-0000-0000-0000F1BE0000}"/>
    <cellStyle name="Normal 2 5 3 2 5 3 8 2" xfId="47497" xr:uid="{00000000-0005-0000-0000-0000F2BE0000}"/>
    <cellStyle name="Normal 2 5 3 2 5 3 9" xfId="47498" xr:uid="{00000000-0005-0000-0000-0000F3BE0000}"/>
    <cellStyle name="Normal 2 5 3 2 5 3 9 2" xfId="47499" xr:uid="{00000000-0005-0000-0000-0000F4BE0000}"/>
    <cellStyle name="Normal 2 5 3 2 5 4" xfId="47500" xr:uid="{00000000-0005-0000-0000-0000F5BE0000}"/>
    <cellStyle name="Normal 2 5 3 2 5 4 2" xfId="47501" xr:uid="{00000000-0005-0000-0000-0000F6BE0000}"/>
    <cellStyle name="Normal 2 5 3 2 5 5" xfId="47502" xr:uid="{00000000-0005-0000-0000-0000F7BE0000}"/>
    <cellStyle name="Normal 2 5 3 2 5 5 2" xfId="47503" xr:uid="{00000000-0005-0000-0000-0000F8BE0000}"/>
    <cellStyle name="Normal 2 5 3 2 5 6" xfId="47504" xr:uid="{00000000-0005-0000-0000-0000F9BE0000}"/>
    <cellStyle name="Normal 2 5 3 2 5 6 2" xfId="47505" xr:uid="{00000000-0005-0000-0000-0000FABE0000}"/>
    <cellStyle name="Normal 2 5 3 2 5 7" xfId="47506" xr:uid="{00000000-0005-0000-0000-0000FBBE0000}"/>
    <cellStyle name="Normal 2 5 3 2 5 7 2" xfId="47507" xr:uid="{00000000-0005-0000-0000-0000FCBE0000}"/>
    <cellStyle name="Normal 2 5 3 2 5 8" xfId="47508" xr:uid="{00000000-0005-0000-0000-0000FDBE0000}"/>
    <cellStyle name="Normal 2 5 3 2 5 8 2" xfId="47509" xr:uid="{00000000-0005-0000-0000-0000FEBE0000}"/>
    <cellStyle name="Normal 2 5 3 2 5 9" xfId="47510" xr:uid="{00000000-0005-0000-0000-0000FFBE0000}"/>
    <cellStyle name="Normal 2 5 3 2 5 9 2" xfId="47511" xr:uid="{00000000-0005-0000-0000-000000BF0000}"/>
    <cellStyle name="Normal 2 5 3 2 6" xfId="47512" xr:uid="{00000000-0005-0000-0000-000001BF0000}"/>
    <cellStyle name="Normal 2 5 3 2 6 10" xfId="47513" xr:uid="{00000000-0005-0000-0000-000002BF0000}"/>
    <cellStyle name="Normal 2 5 3 2 6 10 2" xfId="47514" xr:uid="{00000000-0005-0000-0000-000003BF0000}"/>
    <cellStyle name="Normal 2 5 3 2 6 11" xfId="47515" xr:uid="{00000000-0005-0000-0000-000004BF0000}"/>
    <cellStyle name="Normal 2 5 3 2 6 11 2" xfId="47516" xr:uid="{00000000-0005-0000-0000-000005BF0000}"/>
    <cellStyle name="Normal 2 5 3 2 6 12" xfId="47517" xr:uid="{00000000-0005-0000-0000-000006BF0000}"/>
    <cellStyle name="Normal 2 5 3 2 6 12 2" xfId="47518" xr:uid="{00000000-0005-0000-0000-000007BF0000}"/>
    <cellStyle name="Normal 2 5 3 2 6 13" xfId="47519" xr:uid="{00000000-0005-0000-0000-000008BF0000}"/>
    <cellStyle name="Normal 2 5 3 2 6 13 2" xfId="47520" xr:uid="{00000000-0005-0000-0000-000009BF0000}"/>
    <cellStyle name="Normal 2 5 3 2 6 14" xfId="47521" xr:uid="{00000000-0005-0000-0000-00000ABF0000}"/>
    <cellStyle name="Normal 2 5 3 2 6 14 2" xfId="47522" xr:uid="{00000000-0005-0000-0000-00000BBF0000}"/>
    <cellStyle name="Normal 2 5 3 2 6 15" xfId="47523" xr:uid="{00000000-0005-0000-0000-00000CBF0000}"/>
    <cellStyle name="Normal 2 5 3 2 6 15 2" xfId="47524" xr:uid="{00000000-0005-0000-0000-00000DBF0000}"/>
    <cellStyle name="Normal 2 5 3 2 6 16" xfId="47525" xr:uid="{00000000-0005-0000-0000-00000EBF0000}"/>
    <cellStyle name="Normal 2 5 3 2 6 16 2" xfId="47526" xr:uid="{00000000-0005-0000-0000-00000FBF0000}"/>
    <cellStyle name="Normal 2 5 3 2 6 17" xfId="47527" xr:uid="{00000000-0005-0000-0000-000010BF0000}"/>
    <cellStyle name="Normal 2 5 3 2 6 17 2" xfId="47528" xr:uid="{00000000-0005-0000-0000-000011BF0000}"/>
    <cellStyle name="Normal 2 5 3 2 6 18" xfId="47529" xr:uid="{00000000-0005-0000-0000-000012BF0000}"/>
    <cellStyle name="Normal 2 5 3 2 6 18 2" xfId="47530" xr:uid="{00000000-0005-0000-0000-000013BF0000}"/>
    <cellStyle name="Normal 2 5 3 2 6 19" xfId="47531" xr:uid="{00000000-0005-0000-0000-000014BF0000}"/>
    <cellStyle name="Normal 2 5 3 2 6 19 2" xfId="47532" xr:uid="{00000000-0005-0000-0000-000015BF0000}"/>
    <cellStyle name="Normal 2 5 3 2 6 2" xfId="47533" xr:uid="{00000000-0005-0000-0000-000016BF0000}"/>
    <cellStyle name="Normal 2 5 3 2 6 2 2" xfId="47534" xr:uid="{00000000-0005-0000-0000-000017BF0000}"/>
    <cellStyle name="Normal 2 5 3 2 6 20" xfId="47535" xr:uid="{00000000-0005-0000-0000-000018BF0000}"/>
    <cellStyle name="Normal 2 5 3 2 6 20 2" xfId="47536" xr:uid="{00000000-0005-0000-0000-000019BF0000}"/>
    <cellStyle name="Normal 2 5 3 2 6 21" xfId="47537" xr:uid="{00000000-0005-0000-0000-00001ABF0000}"/>
    <cellStyle name="Normal 2 5 3 2 6 21 2" xfId="47538" xr:uid="{00000000-0005-0000-0000-00001BBF0000}"/>
    <cellStyle name="Normal 2 5 3 2 6 22" xfId="47539" xr:uid="{00000000-0005-0000-0000-00001CBF0000}"/>
    <cellStyle name="Normal 2 5 3 2 6 3" xfId="47540" xr:uid="{00000000-0005-0000-0000-00001DBF0000}"/>
    <cellStyle name="Normal 2 5 3 2 6 3 2" xfId="47541" xr:uid="{00000000-0005-0000-0000-00001EBF0000}"/>
    <cellStyle name="Normal 2 5 3 2 6 4" xfId="47542" xr:uid="{00000000-0005-0000-0000-00001FBF0000}"/>
    <cellStyle name="Normal 2 5 3 2 6 4 2" xfId="47543" xr:uid="{00000000-0005-0000-0000-000020BF0000}"/>
    <cellStyle name="Normal 2 5 3 2 6 5" xfId="47544" xr:uid="{00000000-0005-0000-0000-000021BF0000}"/>
    <cellStyle name="Normal 2 5 3 2 6 5 2" xfId="47545" xr:uid="{00000000-0005-0000-0000-000022BF0000}"/>
    <cellStyle name="Normal 2 5 3 2 6 6" xfId="47546" xr:uid="{00000000-0005-0000-0000-000023BF0000}"/>
    <cellStyle name="Normal 2 5 3 2 6 6 2" xfId="47547" xr:uid="{00000000-0005-0000-0000-000024BF0000}"/>
    <cellStyle name="Normal 2 5 3 2 6 7" xfId="47548" xr:uid="{00000000-0005-0000-0000-000025BF0000}"/>
    <cellStyle name="Normal 2 5 3 2 6 7 2" xfId="47549" xr:uid="{00000000-0005-0000-0000-000026BF0000}"/>
    <cellStyle name="Normal 2 5 3 2 6 8" xfId="47550" xr:uid="{00000000-0005-0000-0000-000027BF0000}"/>
    <cellStyle name="Normal 2 5 3 2 6 8 2" xfId="47551" xr:uid="{00000000-0005-0000-0000-000028BF0000}"/>
    <cellStyle name="Normal 2 5 3 2 6 9" xfId="47552" xr:uid="{00000000-0005-0000-0000-000029BF0000}"/>
    <cellStyle name="Normal 2 5 3 2 6 9 2" xfId="47553" xr:uid="{00000000-0005-0000-0000-00002ABF0000}"/>
    <cellStyle name="Normal 2 5 3 2 7" xfId="47554" xr:uid="{00000000-0005-0000-0000-00002BBF0000}"/>
    <cellStyle name="Normal 2 5 3 2 7 10" xfId="47555" xr:uid="{00000000-0005-0000-0000-00002CBF0000}"/>
    <cellStyle name="Normal 2 5 3 2 7 10 2" xfId="47556" xr:uid="{00000000-0005-0000-0000-00002DBF0000}"/>
    <cellStyle name="Normal 2 5 3 2 7 11" xfId="47557" xr:uid="{00000000-0005-0000-0000-00002EBF0000}"/>
    <cellStyle name="Normal 2 5 3 2 7 11 2" xfId="47558" xr:uid="{00000000-0005-0000-0000-00002FBF0000}"/>
    <cellStyle name="Normal 2 5 3 2 7 12" xfId="47559" xr:uid="{00000000-0005-0000-0000-000030BF0000}"/>
    <cellStyle name="Normal 2 5 3 2 7 12 2" xfId="47560" xr:uid="{00000000-0005-0000-0000-000031BF0000}"/>
    <cellStyle name="Normal 2 5 3 2 7 13" xfId="47561" xr:uid="{00000000-0005-0000-0000-000032BF0000}"/>
    <cellStyle name="Normal 2 5 3 2 7 13 2" xfId="47562" xr:uid="{00000000-0005-0000-0000-000033BF0000}"/>
    <cellStyle name="Normal 2 5 3 2 7 14" xfId="47563" xr:uid="{00000000-0005-0000-0000-000034BF0000}"/>
    <cellStyle name="Normal 2 5 3 2 7 14 2" xfId="47564" xr:uid="{00000000-0005-0000-0000-000035BF0000}"/>
    <cellStyle name="Normal 2 5 3 2 7 15" xfId="47565" xr:uid="{00000000-0005-0000-0000-000036BF0000}"/>
    <cellStyle name="Normal 2 5 3 2 7 15 2" xfId="47566" xr:uid="{00000000-0005-0000-0000-000037BF0000}"/>
    <cellStyle name="Normal 2 5 3 2 7 16" xfId="47567" xr:uid="{00000000-0005-0000-0000-000038BF0000}"/>
    <cellStyle name="Normal 2 5 3 2 7 16 2" xfId="47568" xr:uid="{00000000-0005-0000-0000-000039BF0000}"/>
    <cellStyle name="Normal 2 5 3 2 7 17" xfId="47569" xr:uid="{00000000-0005-0000-0000-00003ABF0000}"/>
    <cellStyle name="Normal 2 5 3 2 7 17 2" xfId="47570" xr:uid="{00000000-0005-0000-0000-00003BBF0000}"/>
    <cellStyle name="Normal 2 5 3 2 7 18" xfId="47571" xr:uid="{00000000-0005-0000-0000-00003CBF0000}"/>
    <cellStyle name="Normal 2 5 3 2 7 18 2" xfId="47572" xr:uid="{00000000-0005-0000-0000-00003DBF0000}"/>
    <cellStyle name="Normal 2 5 3 2 7 19" xfId="47573" xr:uid="{00000000-0005-0000-0000-00003EBF0000}"/>
    <cellStyle name="Normal 2 5 3 2 7 19 2" xfId="47574" xr:uid="{00000000-0005-0000-0000-00003FBF0000}"/>
    <cellStyle name="Normal 2 5 3 2 7 2" xfId="47575" xr:uid="{00000000-0005-0000-0000-000040BF0000}"/>
    <cellStyle name="Normal 2 5 3 2 7 2 2" xfId="47576" xr:uid="{00000000-0005-0000-0000-000041BF0000}"/>
    <cellStyle name="Normal 2 5 3 2 7 20" xfId="47577" xr:uid="{00000000-0005-0000-0000-000042BF0000}"/>
    <cellStyle name="Normal 2 5 3 2 7 20 2" xfId="47578" xr:uid="{00000000-0005-0000-0000-000043BF0000}"/>
    <cellStyle name="Normal 2 5 3 2 7 21" xfId="47579" xr:uid="{00000000-0005-0000-0000-000044BF0000}"/>
    <cellStyle name="Normal 2 5 3 2 7 21 2" xfId="47580" xr:uid="{00000000-0005-0000-0000-000045BF0000}"/>
    <cellStyle name="Normal 2 5 3 2 7 22" xfId="47581" xr:uid="{00000000-0005-0000-0000-000046BF0000}"/>
    <cellStyle name="Normal 2 5 3 2 7 3" xfId="47582" xr:uid="{00000000-0005-0000-0000-000047BF0000}"/>
    <cellStyle name="Normal 2 5 3 2 7 3 2" xfId="47583" xr:uid="{00000000-0005-0000-0000-000048BF0000}"/>
    <cellStyle name="Normal 2 5 3 2 7 4" xfId="47584" xr:uid="{00000000-0005-0000-0000-000049BF0000}"/>
    <cellStyle name="Normal 2 5 3 2 7 4 2" xfId="47585" xr:uid="{00000000-0005-0000-0000-00004ABF0000}"/>
    <cellStyle name="Normal 2 5 3 2 7 5" xfId="47586" xr:uid="{00000000-0005-0000-0000-00004BBF0000}"/>
    <cellStyle name="Normal 2 5 3 2 7 5 2" xfId="47587" xr:uid="{00000000-0005-0000-0000-00004CBF0000}"/>
    <cellStyle name="Normal 2 5 3 2 7 6" xfId="47588" xr:uid="{00000000-0005-0000-0000-00004DBF0000}"/>
    <cellStyle name="Normal 2 5 3 2 7 6 2" xfId="47589" xr:uid="{00000000-0005-0000-0000-00004EBF0000}"/>
    <cellStyle name="Normal 2 5 3 2 7 7" xfId="47590" xr:uid="{00000000-0005-0000-0000-00004FBF0000}"/>
    <cellStyle name="Normal 2 5 3 2 7 7 2" xfId="47591" xr:uid="{00000000-0005-0000-0000-000050BF0000}"/>
    <cellStyle name="Normal 2 5 3 2 7 8" xfId="47592" xr:uid="{00000000-0005-0000-0000-000051BF0000}"/>
    <cellStyle name="Normal 2 5 3 2 7 8 2" xfId="47593" xr:uid="{00000000-0005-0000-0000-000052BF0000}"/>
    <cellStyle name="Normal 2 5 3 2 7 9" xfId="47594" xr:uid="{00000000-0005-0000-0000-000053BF0000}"/>
    <cellStyle name="Normal 2 5 3 2 7 9 2" xfId="47595" xr:uid="{00000000-0005-0000-0000-000054BF0000}"/>
    <cellStyle name="Normal 2 5 3 2 8" xfId="47596" xr:uid="{00000000-0005-0000-0000-000055BF0000}"/>
    <cellStyle name="Normal 2 5 3 2 8 2" xfId="47597" xr:uid="{00000000-0005-0000-0000-000056BF0000}"/>
    <cellStyle name="Normal 2 5 3 2 9" xfId="47598" xr:uid="{00000000-0005-0000-0000-000057BF0000}"/>
    <cellStyle name="Normal 2 5 3 2 9 2" xfId="47599" xr:uid="{00000000-0005-0000-0000-000058BF0000}"/>
    <cellStyle name="Normal 2 5 3 20" xfId="47600" xr:uid="{00000000-0005-0000-0000-000059BF0000}"/>
    <cellStyle name="Normal 2 5 3 20 2" xfId="47601" xr:uid="{00000000-0005-0000-0000-00005ABF0000}"/>
    <cellStyle name="Normal 2 5 3 21" xfId="47602" xr:uid="{00000000-0005-0000-0000-00005BBF0000}"/>
    <cellStyle name="Normal 2 5 3 21 2" xfId="47603" xr:uid="{00000000-0005-0000-0000-00005CBF0000}"/>
    <cellStyle name="Normal 2 5 3 22" xfId="47604" xr:uid="{00000000-0005-0000-0000-00005DBF0000}"/>
    <cellStyle name="Normal 2 5 3 22 2" xfId="47605" xr:uid="{00000000-0005-0000-0000-00005EBF0000}"/>
    <cellStyle name="Normal 2 5 3 23" xfId="47606" xr:uid="{00000000-0005-0000-0000-00005FBF0000}"/>
    <cellStyle name="Normal 2 5 3 23 2" xfId="47607" xr:uid="{00000000-0005-0000-0000-000060BF0000}"/>
    <cellStyle name="Normal 2 5 3 24" xfId="47608" xr:uid="{00000000-0005-0000-0000-000061BF0000}"/>
    <cellStyle name="Normal 2 5 3 24 2" xfId="47609" xr:uid="{00000000-0005-0000-0000-000062BF0000}"/>
    <cellStyle name="Normal 2 5 3 25" xfId="47610" xr:uid="{00000000-0005-0000-0000-000063BF0000}"/>
    <cellStyle name="Normal 2 5 3 25 2" xfId="47611" xr:uid="{00000000-0005-0000-0000-000064BF0000}"/>
    <cellStyle name="Normal 2 5 3 26" xfId="47612" xr:uid="{00000000-0005-0000-0000-000065BF0000}"/>
    <cellStyle name="Normal 2 5 3 26 2" xfId="47613" xr:uid="{00000000-0005-0000-0000-000066BF0000}"/>
    <cellStyle name="Normal 2 5 3 27" xfId="47614" xr:uid="{00000000-0005-0000-0000-000067BF0000}"/>
    <cellStyle name="Normal 2 5 3 27 2" xfId="47615" xr:uid="{00000000-0005-0000-0000-000068BF0000}"/>
    <cellStyle name="Normal 2 5 3 28" xfId="47616" xr:uid="{00000000-0005-0000-0000-000069BF0000}"/>
    <cellStyle name="Normal 2 5 3 28 2" xfId="47617" xr:uid="{00000000-0005-0000-0000-00006ABF0000}"/>
    <cellStyle name="Normal 2 5 3 29" xfId="47618" xr:uid="{00000000-0005-0000-0000-00006BBF0000}"/>
    <cellStyle name="Normal 2 5 3 3" xfId="47619" xr:uid="{00000000-0005-0000-0000-00006CBF0000}"/>
    <cellStyle name="Normal 2 5 3 3 10" xfId="47620" xr:uid="{00000000-0005-0000-0000-00006DBF0000}"/>
    <cellStyle name="Normal 2 5 3 3 10 2" xfId="47621" xr:uid="{00000000-0005-0000-0000-00006EBF0000}"/>
    <cellStyle name="Normal 2 5 3 3 11" xfId="47622" xr:uid="{00000000-0005-0000-0000-00006FBF0000}"/>
    <cellStyle name="Normal 2 5 3 3 11 2" xfId="47623" xr:uid="{00000000-0005-0000-0000-000070BF0000}"/>
    <cellStyle name="Normal 2 5 3 3 12" xfId="47624" xr:uid="{00000000-0005-0000-0000-000071BF0000}"/>
    <cellStyle name="Normal 2 5 3 3 12 2" xfId="47625" xr:uid="{00000000-0005-0000-0000-000072BF0000}"/>
    <cellStyle name="Normal 2 5 3 3 13" xfId="47626" xr:uid="{00000000-0005-0000-0000-000073BF0000}"/>
    <cellStyle name="Normal 2 5 3 3 13 2" xfId="47627" xr:uid="{00000000-0005-0000-0000-000074BF0000}"/>
    <cellStyle name="Normal 2 5 3 3 14" xfId="47628" xr:uid="{00000000-0005-0000-0000-000075BF0000}"/>
    <cellStyle name="Normal 2 5 3 3 14 2" xfId="47629" xr:uid="{00000000-0005-0000-0000-000076BF0000}"/>
    <cellStyle name="Normal 2 5 3 3 15" xfId="47630" xr:uid="{00000000-0005-0000-0000-000077BF0000}"/>
    <cellStyle name="Normal 2 5 3 3 15 2" xfId="47631" xr:uid="{00000000-0005-0000-0000-000078BF0000}"/>
    <cellStyle name="Normal 2 5 3 3 16" xfId="47632" xr:uid="{00000000-0005-0000-0000-000079BF0000}"/>
    <cellStyle name="Normal 2 5 3 3 16 2" xfId="47633" xr:uid="{00000000-0005-0000-0000-00007ABF0000}"/>
    <cellStyle name="Normal 2 5 3 3 17" xfId="47634" xr:uid="{00000000-0005-0000-0000-00007BBF0000}"/>
    <cellStyle name="Normal 2 5 3 3 17 2" xfId="47635" xr:uid="{00000000-0005-0000-0000-00007CBF0000}"/>
    <cellStyle name="Normal 2 5 3 3 18" xfId="47636" xr:uid="{00000000-0005-0000-0000-00007DBF0000}"/>
    <cellStyle name="Normal 2 5 3 3 18 2" xfId="47637" xr:uid="{00000000-0005-0000-0000-00007EBF0000}"/>
    <cellStyle name="Normal 2 5 3 3 19" xfId="47638" xr:uid="{00000000-0005-0000-0000-00007FBF0000}"/>
    <cellStyle name="Normal 2 5 3 3 19 2" xfId="47639" xr:uid="{00000000-0005-0000-0000-000080BF0000}"/>
    <cellStyle name="Normal 2 5 3 3 2" xfId="47640" xr:uid="{00000000-0005-0000-0000-000081BF0000}"/>
    <cellStyle name="Normal 2 5 3 3 2 10" xfId="47641" xr:uid="{00000000-0005-0000-0000-000082BF0000}"/>
    <cellStyle name="Normal 2 5 3 3 2 10 2" xfId="47642" xr:uid="{00000000-0005-0000-0000-000083BF0000}"/>
    <cellStyle name="Normal 2 5 3 3 2 11" xfId="47643" xr:uid="{00000000-0005-0000-0000-000084BF0000}"/>
    <cellStyle name="Normal 2 5 3 3 2 11 2" xfId="47644" xr:uid="{00000000-0005-0000-0000-000085BF0000}"/>
    <cellStyle name="Normal 2 5 3 3 2 12" xfId="47645" xr:uid="{00000000-0005-0000-0000-000086BF0000}"/>
    <cellStyle name="Normal 2 5 3 3 2 12 2" xfId="47646" xr:uid="{00000000-0005-0000-0000-000087BF0000}"/>
    <cellStyle name="Normal 2 5 3 3 2 13" xfId="47647" xr:uid="{00000000-0005-0000-0000-000088BF0000}"/>
    <cellStyle name="Normal 2 5 3 3 2 13 2" xfId="47648" xr:uid="{00000000-0005-0000-0000-000089BF0000}"/>
    <cellStyle name="Normal 2 5 3 3 2 14" xfId="47649" xr:uid="{00000000-0005-0000-0000-00008ABF0000}"/>
    <cellStyle name="Normal 2 5 3 3 2 14 2" xfId="47650" xr:uid="{00000000-0005-0000-0000-00008BBF0000}"/>
    <cellStyle name="Normal 2 5 3 3 2 15" xfId="47651" xr:uid="{00000000-0005-0000-0000-00008CBF0000}"/>
    <cellStyle name="Normal 2 5 3 3 2 15 2" xfId="47652" xr:uid="{00000000-0005-0000-0000-00008DBF0000}"/>
    <cellStyle name="Normal 2 5 3 3 2 16" xfId="47653" xr:uid="{00000000-0005-0000-0000-00008EBF0000}"/>
    <cellStyle name="Normal 2 5 3 3 2 16 2" xfId="47654" xr:uid="{00000000-0005-0000-0000-00008FBF0000}"/>
    <cellStyle name="Normal 2 5 3 3 2 17" xfId="47655" xr:uid="{00000000-0005-0000-0000-000090BF0000}"/>
    <cellStyle name="Normal 2 5 3 3 2 17 2" xfId="47656" xr:uid="{00000000-0005-0000-0000-000091BF0000}"/>
    <cellStyle name="Normal 2 5 3 3 2 18" xfId="47657" xr:uid="{00000000-0005-0000-0000-000092BF0000}"/>
    <cellStyle name="Normal 2 5 3 3 2 18 2" xfId="47658" xr:uid="{00000000-0005-0000-0000-000093BF0000}"/>
    <cellStyle name="Normal 2 5 3 3 2 19" xfId="47659" xr:uid="{00000000-0005-0000-0000-000094BF0000}"/>
    <cellStyle name="Normal 2 5 3 3 2 19 2" xfId="47660" xr:uid="{00000000-0005-0000-0000-000095BF0000}"/>
    <cellStyle name="Normal 2 5 3 3 2 2" xfId="47661" xr:uid="{00000000-0005-0000-0000-000096BF0000}"/>
    <cellStyle name="Normal 2 5 3 3 2 2 10" xfId="47662" xr:uid="{00000000-0005-0000-0000-000097BF0000}"/>
    <cellStyle name="Normal 2 5 3 3 2 2 10 2" xfId="47663" xr:uid="{00000000-0005-0000-0000-000098BF0000}"/>
    <cellStyle name="Normal 2 5 3 3 2 2 11" xfId="47664" xr:uid="{00000000-0005-0000-0000-000099BF0000}"/>
    <cellStyle name="Normal 2 5 3 3 2 2 11 2" xfId="47665" xr:uid="{00000000-0005-0000-0000-00009ABF0000}"/>
    <cellStyle name="Normal 2 5 3 3 2 2 12" xfId="47666" xr:uid="{00000000-0005-0000-0000-00009BBF0000}"/>
    <cellStyle name="Normal 2 5 3 3 2 2 12 2" xfId="47667" xr:uid="{00000000-0005-0000-0000-00009CBF0000}"/>
    <cellStyle name="Normal 2 5 3 3 2 2 13" xfId="47668" xr:uid="{00000000-0005-0000-0000-00009DBF0000}"/>
    <cellStyle name="Normal 2 5 3 3 2 2 13 2" xfId="47669" xr:uid="{00000000-0005-0000-0000-00009EBF0000}"/>
    <cellStyle name="Normal 2 5 3 3 2 2 14" xfId="47670" xr:uid="{00000000-0005-0000-0000-00009FBF0000}"/>
    <cellStyle name="Normal 2 5 3 3 2 2 14 2" xfId="47671" xr:uid="{00000000-0005-0000-0000-0000A0BF0000}"/>
    <cellStyle name="Normal 2 5 3 3 2 2 15" xfId="47672" xr:uid="{00000000-0005-0000-0000-0000A1BF0000}"/>
    <cellStyle name="Normal 2 5 3 3 2 2 15 2" xfId="47673" xr:uid="{00000000-0005-0000-0000-0000A2BF0000}"/>
    <cellStyle name="Normal 2 5 3 3 2 2 16" xfId="47674" xr:uid="{00000000-0005-0000-0000-0000A3BF0000}"/>
    <cellStyle name="Normal 2 5 3 3 2 2 16 2" xfId="47675" xr:uid="{00000000-0005-0000-0000-0000A4BF0000}"/>
    <cellStyle name="Normal 2 5 3 3 2 2 17" xfId="47676" xr:uid="{00000000-0005-0000-0000-0000A5BF0000}"/>
    <cellStyle name="Normal 2 5 3 3 2 2 17 2" xfId="47677" xr:uid="{00000000-0005-0000-0000-0000A6BF0000}"/>
    <cellStyle name="Normal 2 5 3 3 2 2 18" xfId="47678" xr:uid="{00000000-0005-0000-0000-0000A7BF0000}"/>
    <cellStyle name="Normal 2 5 3 3 2 2 18 2" xfId="47679" xr:uid="{00000000-0005-0000-0000-0000A8BF0000}"/>
    <cellStyle name="Normal 2 5 3 3 2 2 19" xfId="47680" xr:uid="{00000000-0005-0000-0000-0000A9BF0000}"/>
    <cellStyle name="Normal 2 5 3 3 2 2 19 2" xfId="47681" xr:uid="{00000000-0005-0000-0000-0000AABF0000}"/>
    <cellStyle name="Normal 2 5 3 3 2 2 2" xfId="47682" xr:uid="{00000000-0005-0000-0000-0000ABBF0000}"/>
    <cellStyle name="Normal 2 5 3 3 2 2 2 2" xfId="47683" xr:uid="{00000000-0005-0000-0000-0000ACBF0000}"/>
    <cellStyle name="Normal 2 5 3 3 2 2 20" xfId="47684" xr:uid="{00000000-0005-0000-0000-0000ADBF0000}"/>
    <cellStyle name="Normal 2 5 3 3 2 2 20 2" xfId="47685" xr:uid="{00000000-0005-0000-0000-0000AEBF0000}"/>
    <cellStyle name="Normal 2 5 3 3 2 2 21" xfId="47686" xr:uid="{00000000-0005-0000-0000-0000AFBF0000}"/>
    <cellStyle name="Normal 2 5 3 3 2 2 21 2" xfId="47687" xr:uid="{00000000-0005-0000-0000-0000B0BF0000}"/>
    <cellStyle name="Normal 2 5 3 3 2 2 22" xfId="47688" xr:uid="{00000000-0005-0000-0000-0000B1BF0000}"/>
    <cellStyle name="Normal 2 5 3 3 2 2 3" xfId="47689" xr:uid="{00000000-0005-0000-0000-0000B2BF0000}"/>
    <cellStyle name="Normal 2 5 3 3 2 2 3 2" xfId="47690" xr:uid="{00000000-0005-0000-0000-0000B3BF0000}"/>
    <cellStyle name="Normal 2 5 3 3 2 2 4" xfId="47691" xr:uid="{00000000-0005-0000-0000-0000B4BF0000}"/>
    <cellStyle name="Normal 2 5 3 3 2 2 4 2" xfId="47692" xr:uid="{00000000-0005-0000-0000-0000B5BF0000}"/>
    <cellStyle name="Normal 2 5 3 3 2 2 5" xfId="47693" xr:uid="{00000000-0005-0000-0000-0000B6BF0000}"/>
    <cellStyle name="Normal 2 5 3 3 2 2 5 2" xfId="47694" xr:uid="{00000000-0005-0000-0000-0000B7BF0000}"/>
    <cellStyle name="Normal 2 5 3 3 2 2 6" xfId="47695" xr:uid="{00000000-0005-0000-0000-0000B8BF0000}"/>
    <cellStyle name="Normal 2 5 3 3 2 2 6 2" xfId="47696" xr:uid="{00000000-0005-0000-0000-0000B9BF0000}"/>
    <cellStyle name="Normal 2 5 3 3 2 2 7" xfId="47697" xr:uid="{00000000-0005-0000-0000-0000BABF0000}"/>
    <cellStyle name="Normal 2 5 3 3 2 2 7 2" xfId="47698" xr:uid="{00000000-0005-0000-0000-0000BBBF0000}"/>
    <cellStyle name="Normal 2 5 3 3 2 2 8" xfId="47699" xr:uid="{00000000-0005-0000-0000-0000BCBF0000}"/>
    <cellStyle name="Normal 2 5 3 3 2 2 8 2" xfId="47700" xr:uid="{00000000-0005-0000-0000-0000BDBF0000}"/>
    <cellStyle name="Normal 2 5 3 3 2 2 9" xfId="47701" xr:uid="{00000000-0005-0000-0000-0000BEBF0000}"/>
    <cellStyle name="Normal 2 5 3 3 2 2 9 2" xfId="47702" xr:uid="{00000000-0005-0000-0000-0000BFBF0000}"/>
    <cellStyle name="Normal 2 5 3 3 2 20" xfId="47703" xr:uid="{00000000-0005-0000-0000-0000C0BF0000}"/>
    <cellStyle name="Normal 2 5 3 3 2 20 2" xfId="47704" xr:uid="{00000000-0005-0000-0000-0000C1BF0000}"/>
    <cellStyle name="Normal 2 5 3 3 2 21" xfId="47705" xr:uid="{00000000-0005-0000-0000-0000C2BF0000}"/>
    <cellStyle name="Normal 2 5 3 3 2 21 2" xfId="47706" xr:uid="{00000000-0005-0000-0000-0000C3BF0000}"/>
    <cellStyle name="Normal 2 5 3 3 2 22" xfId="47707" xr:uid="{00000000-0005-0000-0000-0000C4BF0000}"/>
    <cellStyle name="Normal 2 5 3 3 2 22 2" xfId="47708" xr:uid="{00000000-0005-0000-0000-0000C5BF0000}"/>
    <cellStyle name="Normal 2 5 3 3 2 23" xfId="47709" xr:uid="{00000000-0005-0000-0000-0000C6BF0000}"/>
    <cellStyle name="Normal 2 5 3 3 2 23 2" xfId="47710" xr:uid="{00000000-0005-0000-0000-0000C7BF0000}"/>
    <cellStyle name="Normal 2 5 3 3 2 24" xfId="47711" xr:uid="{00000000-0005-0000-0000-0000C8BF0000}"/>
    <cellStyle name="Normal 2 5 3 3 2 3" xfId="47712" xr:uid="{00000000-0005-0000-0000-0000C9BF0000}"/>
    <cellStyle name="Normal 2 5 3 3 2 3 10" xfId="47713" xr:uid="{00000000-0005-0000-0000-0000CABF0000}"/>
    <cellStyle name="Normal 2 5 3 3 2 3 10 2" xfId="47714" xr:uid="{00000000-0005-0000-0000-0000CBBF0000}"/>
    <cellStyle name="Normal 2 5 3 3 2 3 11" xfId="47715" xr:uid="{00000000-0005-0000-0000-0000CCBF0000}"/>
    <cellStyle name="Normal 2 5 3 3 2 3 11 2" xfId="47716" xr:uid="{00000000-0005-0000-0000-0000CDBF0000}"/>
    <cellStyle name="Normal 2 5 3 3 2 3 12" xfId="47717" xr:uid="{00000000-0005-0000-0000-0000CEBF0000}"/>
    <cellStyle name="Normal 2 5 3 3 2 3 12 2" xfId="47718" xr:uid="{00000000-0005-0000-0000-0000CFBF0000}"/>
    <cellStyle name="Normal 2 5 3 3 2 3 13" xfId="47719" xr:uid="{00000000-0005-0000-0000-0000D0BF0000}"/>
    <cellStyle name="Normal 2 5 3 3 2 3 13 2" xfId="47720" xr:uid="{00000000-0005-0000-0000-0000D1BF0000}"/>
    <cellStyle name="Normal 2 5 3 3 2 3 14" xfId="47721" xr:uid="{00000000-0005-0000-0000-0000D2BF0000}"/>
    <cellStyle name="Normal 2 5 3 3 2 3 14 2" xfId="47722" xr:uid="{00000000-0005-0000-0000-0000D3BF0000}"/>
    <cellStyle name="Normal 2 5 3 3 2 3 15" xfId="47723" xr:uid="{00000000-0005-0000-0000-0000D4BF0000}"/>
    <cellStyle name="Normal 2 5 3 3 2 3 15 2" xfId="47724" xr:uid="{00000000-0005-0000-0000-0000D5BF0000}"/>
    <cellStyle name="Normal 2 5 3 3 2 3 16" xfId="47725" xr:uid="{00000000-0005-0000-0000-0000D6BF0000}"/>
    <cellStyle name="Normal 2 5 3 3 2 3 16 2" xfId="47726" xr:uid="{00000000-0005-0000-0000-0000D7BF0000}"/>
    <cellStyle name="Normal 2 5 3 3 2 3 17" xfId="47727" xr:uid="{00000000-0005-0000-0000-0000D8BF0000}"/>
    <cellStyle name="Normal 2 5 3 3 2 3 17 2" xfId="47728" xr:uid="{00000000-0005-0000-0000-0000D9BF0000}"/>
    <cellStyle name="Normal 2 5 3 3 2 3 18" xfId="47729" xr:uid="{00000000-0005-0000-0000-0000DABF0000}"/>
    <cellStyle name="Normal 2 5 3 3 2 3 18 2" xfId="47730" xr:uid="{00000000-0005-0000-0000-0000DBBF0000}"/>
    <cellStyle name="Normal 2 5 3 3 2 3 19" xfId="47731" xr:uid="{00000000-0005-0000-0000-0000DCBF0000}"/>
    <cellStyle name="Normal 2 5 3 3 2 3 19 2" xfId="47732" xr:uid="{00000000-0005-0000-0000-0000DDBF0000}"/>
    <cellStyle name="Normal 2 5 3 3 2 3 2" xfId="47733" xr:uid="{00000000-0005-0000-0000-0000DEBF0000}"/>
    <cellStyle name="Normal 2 5 3 3 2 3 2 2" xfId="47734" xr:uid="{00000000-0005-0000-0000-0000DFBF0000}"/>
    <cellStyle name="Normal 2 5 3 3 2 3 20" xfId="47735" xr:uid="{00000000-0005-0000-0000-0000E0BF0000}"/>
    <cellStyle name="Normal 2 5 3 3 2 3 20 2" xfId="47736" xr:uid="{00000000-0005-0000-0000-0000E1BF0000}"/>
    <cellStyle name="Normal 2 5 3 3 2 3 21" xfId="47737" xr:uid="{00000000-0005-0000-0000-0000E2BF0000}"/>
    <cellStyle name="Normal 2 5 3 3 2 3 21 2" xfId="47738" xr:uid="{00000000-0005-0000-0000-0000E3BF0000}"/>
    <cellStyle name="Normal 2 5 3 3 2 3 22" xfId="47739" xr:uid="{00000000-0005-0000-0000-0000E4BF0000}"/>
    <cellStyle name="Normal 2 5 3 3 2 3 3" xfId="47740" xr:uid="{00000000-0005-0000-0000-0000E5BF0000}"/>
    <cellStyle name="Normal 2 5 3 3 2 3 3 2" xfId="47741" xr:uid="{00000000-0005-0000-0000-0000E6BF0000}"/>
    <cellStyle name="Normal 2 5 3 3 2 3 4" xfId="47742" xr:uid="{00000000-0005-0000-0000-0000E7BF0000}"/>
    <cellStyle name="Normal 2 5 3 3 2 3 4 2" xfId="47743" xr:uid="{00000000-0005-0000-0000-0000E8BF0000}"/>
    <cellStyle name="Normal 2 5 3 3 2 3 5" xfId="47744" xr:uid="{00000000-0005-0000-0000-0000E9BF0000}"/>
    <cellStyle name="Normal 2 5 3 3 2 3 5 2" xfId="47745" xr:uid="{00000000-0005-0000-0000-0000EABF0000}"/>
    <cellStyle name="Normal 2 5 3 3 2 3 6" xfId="47746" xr:uid="{00000000-0005-0000-0000-0000EBBF0000}"/>
    <cellStyle name="Normal 2 5 3 3 2 3 6 2" xfId="47747" xr:uid="{00000000-0005-0000-0000-0000ECBF0000}"/>
    <cellStyle name="Normal 2 5 3 3 2 3 7" xfId="47748" xr:uid="{00000000-0005-0000-0000-0000EDBF0000}"/>
    <cellStyle name="Normal 2 5 3 3 2 3 7 2" xfId="47749" xr:uid="{00000000-0005-0000-0000-0000EEBF0000}"/>
    <cellStyle name="Normal 2 5 3 3 2 3 8" xfId="47750" xr:uid="{00000000-0005-0000-0000-0000EFBF0000}"/>
    <cellStyle name="Normal 2 5 3 3 2 3 8 2" xfId="47751" xr:uid="{00000000-0005-0000-0000-0000F0BF0000}"/>
    <cellStyle name="Normal 2 5 3 3 2 3 9" xfId="47752" xr:uid="{00000000-0005-0000-0000-0000F1BF0000}"/>
    <cellStyle name="Normal 2 5 3 3 2 3 9 2" xfId="47753" xr:uid="{00000000-0005-0000-0000-0000F2BF0000}"/>
    <cellStyle name="Normal 2 5 3 3 2 4" xfId="47754" xr:uid="{00000000-0005-0000-0000-0000F3BF0000}"/>
    <cellStyle name="Normal 2 5 3 3 2 4 2" xfId="47755" xr:uid="{00000000-0005-0000-0000-0000F4BF0000}"/>
    <cellStyle name="Normal 2 5 3 3 2 5" xfId="47756" xr:uid="{00000000-0005-0000-0000-0000F5BF0000}"/>
    <cellStyle name="Normal 2 5 3 3 2 5 2" xfId="47757" xr:uid="{00000000-0005-0000-0000-0000F6BF0000}"/>
    <cellStyle name="Normal 2 5 3 3 2 6" xfId="47758" xr:uid="{00000000-0005-0000-0000-0000F7BF0000}"/>
    <cellStyle name="Normal 2 5 3 3 2 6 2" xfId="47759" xr:uid="{00000000-0005-0000-0000-0000F8BF0000}"/>
    <cellStyle name="Normal 2 5 3 3 2 7" xfId="47760" xr:uid="{00000000-0005-0000-0000-0000F9BF0000}"/>
    <cellStyle name="Normal 2 5 3 3 2 7 2" xfId="47761" xr:uid="{00000000-0005-0000-0000-0000FABF0000}"/>
    <cellStyle name="Normal 2 5 3 3 2 8" xfId="47762" xr:uid="{00000000-0005-0000-0000-0000FBBF0000}"/>
    <cellStyle name="Normal 2 5 3 3 2 8 2" xfId="47763" xr:uid="{00000000-0005-0000-0000-0000FCBF0000}"/>
    <cellStyle name="Normal 2 5 3 3 2 9" xfId="47764" xr:uid="{00000000-0005-0000-0000-0000FDBF0000}"/>
    <cellStyle name="Normal 2 5 3 3 2 9 2" xfId="47765" xr:uid="{00000000-0005-0000-0000-0000FEBF0000}"/>
    <cellStyle name="Normal 2 5 3 3 20" xfId="47766" xr:uid="{00000000-0005-0000-0000-0000FFBF0000}"/>
    <cellStyle name="Normal 2 5 3 3 20 2" xfId="47767" xr:uid="{00000000-0005-0000-0000-000000C00000}"/>
    <cellStyle name="Normal 2 5 3 3 21" xfId="47768" xr:uid="{00000000-0005-0000-0000-000001C00000}"/>
    <cellStyle name="Normal 2 5 3 3 21 2" xfId="47769" xr:uid="{00000000-0005-0000-0000-000002C00000}"/>
    <cellStyle name="Normal 2 5 3 3 22" xfId="47770" xr:uid="{00000000-0005-0000-0000-000003C00000}"/>
    <cellStyle name="Normal 2 5 3 3 22 2" xfId="47771" xr:uid="{00000000-0005-0000-0000-000004C00000}"/>
    <cellStyle name="Normal 2 5 3 3 23" xfId="47772" xr:uid="{00000000-0005-0000-0000-000005C00000}"/>
    <cellStyle name="Normal 2 5 3 3 23 2" xfId="47773" xr:uid="{00000000-0005-0000-0000-000006C00000}"/>
    <cellStyle name="Normal 2 5 3 3 24" xfId="47774" xr:uid="{00000000-0005-0000-0000-000007C00000}"/>
    <cellStyle name="Normal 2 5 3 3 24 2" xfId="47775" xr:uid="{00000000-0005-0000-0000-000008C00000}"/>
    <cellStyle name="Normal 2 5 3 3 25" xfId="47776" xr:uid="{00000000-0005-0000-0000-000009C00000}"/>
    <cellStyle name="Normal 2 5 3 3 25 2" xfId="47777" xr:uid="{00000000-0005-0000-0000-00000AC00000}"/>
    <cellStyle name="Normal 2 5 3 3 26" xfId="47778" xr:uid="{00000000-0005-0000-0000-00000BC00000}"/>
    <cellStyle name="Normal 2 5 3 3 26 2" xfId="47779" xr:uid="{00000000-0005-0000-0000-00000CC00000}"/>
    <cellStyle name="Normal 2 5 3 3 27" xfId="47780" xr:uid="{00000000-0005-0000-0000-00000DC00000}"/>
    <cellStyle name="Normal 2 5 3 3 3" xfId="47781" xr:uid="{00000000-0005-0000-0000-00000EC00000}"/>
    <cellStyle name="Normal 2 5 3 3 3 10" xfId="47782" xr:uid="{00000000-0005-0000-0000-00000FC00000}"/>
    <cellStyle name="Normal 2 5 3 3 3 10 2" xfId="47783" xr:uid="{00000000-0005-0000-0000-000010C00000}"/>
    <cellStyle name="Normal 2 5 3 3 3 11" xfId="47784" xr:uid="{00000000-0005-0000-0000-000011C00000}"/>
    <cellStyle name="Normal 2 5 3 3 3 11 2" xfId="47785" xr:uid="{00000000-0005-0000-0000-000012C00000}"/>
    <cellStyle name="Normal 2 5 3 3 3 12" xfId="47786" xr:uid="{00000000-0005-0000-0000-000013C00000}"/>
    <cellStyle name="Normal 2 5 3 3 3 12 2" xfId="47787" xr:uid="{00000000-0005-0000-0000-000014C00000}"/>
    <cellStyle name="Normal 2 5 3 3 3 13" xfId="47788" xr:uid="{00000000-0005-0000-0000-000015C00000}"/>
    <cellStyle name="Normal 2 5 3 3 3 13 2" xfId="47789" xr:uid="{00000000-0005-0000-0000-000016C00000}"/>
    <cellStyle name="Normal 2 5 3 3 3 14" xfId="47790" xr:uid="{00000000-0005-0000-0000-000017C00000}"/>
    <cellStyle name="Normal 2 5 3 3 3 14 2" xfId="47791" xr:uid="{00000000-0005-0000-0000-000018C00000}"/>
    <cellStyle name="Normal 2 5 3 3 3 15" xfId="47792" xr:uid="{00000000-0005-0000-0000-000019C00000}"/>
    <cellStyle name="Normal 2 5 3 3 3 15 2" xfId="47793" xr:uid="{00000000-0005-0000-0000-00001AC00000}"/>
    <cellStyle name="Normal 2 5 3 3 3 16" xfId="47794" xr:uid="{00000000-0005-0000-0000-00001BC00000}"/>
    <cellStyle name="Normal 2 5 3 3 3 16 2" xfId="47795" xr:uid="{00000000-0005-0000-0000-00001CC00000}"/>
    <cellStyle name="Normal 2 5 3 3 3 17" xfId="47796" xr:uid="{00000000-0005-0000-0000-00001DC00000}"/>
    <cellStyle name="Normal 2 5 3 3 3 17 2" xfId="47797" xr:uid="{00000000-0005-0000-0000-00001EC00000}"/>
    <cellStyle name="Normal 2 5 3 3 3 18" xfId="47798" xr:uid="{00000000-0005-0000-0000-00001FC00000}"/>
    <cellStyle name="Normal 2 5 3 3 3 18 2" xfId="47799" xr:uid="{00000000-0005-0000-0000-000020C00000}"/>
    <cellStyle name="Normal 2 5 3 3 3 19" xfId="47800" xr:uid="{00000000-0005-0000-0000-000021C00000}"/>
    <cellStyle name="Normal 2 5 3 3 3 19 2" xfId="47801" xr:uid="{00000000-0005-0000-0000-000022C00000}"/>
    <cellStyle name="Normal 2 5 3 3 3 2" xfId="47802" xr:uid="{00000000-0005-0000-0000-000023C00000}"/>
    <cellStyle name="Normal 2 5 3 3 3 2 10" xfId="47803" xr:uid="{00000000-0005-0000-0000-000024C00000}"/>
    <cellStyle name="Normal 2 5 3 3 3 2 10 2" xfId="47804" xr:uid="{00000000-0005-0000-0000-000025C00000}"/>
    <cellStyle name="Normal 2 5 3 3 3 2 11" xfId="47805" xr:uid="{00000000-0005-0000-0000-000026C00000}"/>
    <cellStyle name="Normal 2 5 3 3 3 2 11 2" xfId="47806" xr:uid="{00000000-0005-0000-0000-000027C00000}"/>
    <cellStyle name="Normal 2 5 3 3 3 2 12" xfId="47807" xr:uid="{00000000-0005-0000-0000-000028C00000}"/>
    <cellStyle name="Normal 2 5 3 3 3 2 12 2" xfId="47808" xr:uid="{00000000-0005-0000-0000-000029C00000}"/>
    <cellStyle name="Normal 2 5 3 3 3 2 13" xfId="47809" xr:uid="{00000000-0005-0000-0000-00002AC00000}"/>
    <cellStyle name="Normal 2 5 3 3 3 2 13 2" xfId="47810" xr:uid="{00000000-0005-0000-0000-00002BC00000}"/>
    <cellStyle name="Normal 2 5 3 3 3 2 14" xfId="47811" xr:uid="{00000000-0005-0000-0000-00002CC00000}"/>
    <cellStyle name="Normal 2 5 3 3 3 2 14 2" xfId="47812" xr:uid="{00000000-0005-0000-0000-00002DC00000}"/>
    <cellStyle name="Normal 2 5 3 3 3 2 15" xfId="47813" xr:uid="{00000000-0005-0000-0000-00002EC00000}"/>
    <cellStyle name="Normal 2 5 3 3 3 2 15 2" xfId="47814" xr:uid="{00000000-0005-0000-0000-00002FC00000}"/>
    <cellStyle name="Normal 2 5 3 3 3 2 16" xfId="47815" xr:uid="{00000000-0005-0000-0000-000030C00000}"/>
    <cellStyle name="Normal 2 5 3 3 3 2 16 2" xfId="47816" xr:uid="{00000000-0005-0000-0000-000031C00000}"/>
    <cellStyle name="Normal 2 5 3 3 3 2 17" xfId="47817" xr:uid="{00000000-0005-0000-0000-000032C00000}"/>
    <cellStyle name="Normal 2 5 3 3 3 2 17 2" xfId="47818" xr:uid="{00000000-0005-0000-0000-000033C00000}"/>
    <cellStyle name="Normal 2 5 3 3 3 2 18" xfId="47819" xr:uid="{00000000-0005-0000-0000-000034C00000}"/>
    <cellStyle name="Normal 2 5 3 3 3 2 18 2" xfId="47820" xr:uid="{00000000-0005-0000-0000-000035C00000}"/>
    <cellStyle name="Normal 2 5 3 3 3 2 19" xfId="47821" xr:uid="{00000000-0005-0000-0000-000036C00000}"/>
    <cellStyle name="Normal 2 5 3 3 3 2 19 2" xfId="47822" xr:uid="{00000000-0005-0000-0000-000037C00000}"/>
    <cellStyle name="Normal 2 5 3 3 3 2 2" xfId="47823" xr:uid="{00000000-0005-0000-0000-000038C00000}"/>
    <cellStyle name="Normal 2 5 3 3 3 2 2 2" xfId="47824" xr:uid="{00000000-0005-0000-0000-000039C00000}"/>
    <cellStyle name="Normal 2 5 3 3 3 2 20" xfId="47825" xr:uid="{00000000-0005-0000-0000-00003AC00000}"/>
    <cellStyle name="Normal 2 5 3 3 3 2 20 2" xfId="47826" xr:uid="{00000000-0005-0000-0000-00003BC00000}"/>
    <cellStyle name="Normal 2 5 3 3 3 2 21" xfId="47827" xr:uid="{00000000-0005-0000-0000-00003CC00000}"/>
    <cellStyle name="Normal 2 5 3 3 3 2 21 2" xfId="47828" xr:uid="{00000000-0005-0000-0000-00003DC00000}"/>
    <cellStyle name="Normal 2 5 3 3 3 2 22" xfId="47829" xr:uid="{00000000-0005-0000-0000-00003EC00000}"/>
    <cellStyle name="Normal 2 5 3 3 3 2 3" xfId="47830" xr:uid="{00000000-0005-0000-0000-00003FC00000}"/>
    <cellStyle name="Normal 2 5 3 3 3 2 3 2" xfId="47831" xr:uid="{00000000-0005-0000-0000-000040C00000}"/>
    <cellStyle name="Normal 2 5 3 3 3 2 4" xfId="47832" xr:uid="{00000000-0005-0000-0000-000041C00000}"/>
    <cellStyle name="Normal 2 5 3 3 3 2 4 2" xfId="47833" xr:uid="{00000000-0005-0000-0000-000042C00000}"/>
    <cellStyle name="Normal 2 5 3 3 3 2 5" xfId="47834" xr:uid="{00000000-0005-0000-0000-000043C00000}"/>
    <cellStyle name="Normal 2 5 3 3 3 2 5 2" xfId="47835" xr:uid="{00000000-0005-0000-0000-000044C00000}"/>
    <cellStyle name="Normal 2 5 3 3 3 2 6" xfId="47836" xr:uid="{00000000-0005-0000-0000-000045C00000}"/>
    <cellStyle name="Normal 2 5 3 3 3 2 6 2" xfId="47837" xr:uid="{00000000-0005-0000-0000-000046C00000}"/>
    <cellStyle name="Normal 2 5 3 3 3 2 7" xfId="47838" xr:uid="{00000000-0005-0000-0000-000047C00000}"/>
    <cellStyle name="Normal 2 5 3 3 3 2 7 2" xfId="47839" xr:uid="{00000000-0005-0000-0000-000048C00000}"/>
    <cellStyle name="Normal 2 5 3 3 3 2 8" xfId="47840" xr:uid="{00000000-0005-0000-0000-000049C00000}"/>
    <cellStyle name="Normal 2 5 3 3 3 2 8 2" xfId="47841" xr:uid="{00000000-0005-0000-0000-00004AC00000}"/>
    <cellStyle name="Normal 2 5 3 3 3 2 9" xfId="47842" xr:uid="{00000000-0005-0000-0000-00004BC00000}"/>
    <cellStyle name="Normal 2 5 3 3 3 2 9 2" xfId="47843" xr:uid="{00000000-0005-0000-0000-00004CC00000}"/>
    <cellStyle name="Normal 2 5 3 3 3 20" xfId="47844" xr:uid="{00000000-0005-0000-0000-00004DC00000}"/>
    <cellStyle name="Normal 2 5 3 3 3 20 2" xfId="47845" xr:uid="{00000000-0005-0000-0000-00004EC00000}"/>
    <cellStyle name="Normal 2 5 3 3 3 21" xfId="47846" xr:uid="{00000000-0005-0000-0000-00004FC00000}"/>
    <cellStyle name="Normal 2 5 3 3 3 21 2" xfId="47847" xr:uid="{00000000-0005-0000-0000-000050C00000}"/>
    <cellStyle name="Normal 2 5 3 3 3 22" xfId="47848" xr:uid="{00000000-0005-0000-0000-000051C00000}"/>
    <cellStyle name="Normal 2 5 3 3 3 22 2" xfId="47849" xr:uid="{00000000-0005-0000-0000-000052C00000}"/>
    <cellStyle name="Normal 2 5 3 3 3 23" xfId="47850" xr:uid="{00000000-0005-0000-0000-000053C00000}"/>
    <cellStyle name="Normal 2 5 3 3 3 23 2" xfId="47851" xr:uid="{00000000-0005-0000-0000-000054C00000}"/>
    <cellStyle name="Normal 2 5 3 3 3 24" xfId="47852" xr:uid="{00000000-0005-0000-0000-000055C00000}"/>
    <cellStyle name="Normal 2 5 3 3 3 3" xfId="47853" xr:uid="{00000000-0005-0000-0000-000056C00000}"/>
    <cellStyle name="Normal 2 5 3 3 3 3 10" xfId="47854" xr:uid="{00000000-0005-0000-0000-000057C00000}"/>
    <cellStyle name="Normal 2 5 3 3 3 3 10 2" xfId="47855" xr:uid="{00000000-0005-0000-0000-000058C00000}"/>
    <cellStyle name="Normal 2 5 3 3 3 3 11" xfId="47856" xr:uid="{00000000-0005-0000-0000-000059C00000}"/>
    <cellStyle name="Normal 2 5 3 3 3 3 11 2" xfId="47857" xr:uid="{00000000-0005-0000-0000-00005AC00000}"/>
    <cellStyle name="Normal 2 5 3 3 3 3 12" xfId="47858" xr:uid="{00000000-0005-0000-0000-00005BC00000}"/>
    <cellStyle name="Normal 2 5 3 3 3 3 12 2" xfId="47859" xr:uid="{00000000-0005-0000-0000-00005CC00000}"/>
    <cellStyle name="Normal 2 5 3 3 3 3 13" xfId="47860" xr:uid="{00000000-0005-0000-0000-00005DC00000}"/>
    <cellStyle name="Normal 2 5 3 3 3 3 13 2" xfId="47861" xr:uid="{00000000-0005-0000-0000-00005EC00000}"/>
    <cellStyle name="Normal 2 5 3 3 3 3 14" xfId="47862" xr:uid="{00000000-0005-0000-0000-00005FC00000}"/>
    <cellStyle name="Normal 2 5 3 3 3 3 14 2" xfId="47863" xr:uid="{00000000-0005-0000-0000-000060C00000}"/>
    <cellStyle name="Normal 2 5 3 3 3 3 15" xfId="47864" xr:uid="{00000000-0005-0000-0000-000061C00000}"/>
    <cellStyle name="Normal 2 5 3 3 3 3 15 2" xfId="47865" xr:uid="{00000000-0005-0000-0000-000062C00000}"/>
    <cellStyle name="Normal 2 5 3 3 3 3 16" xfId="47866" xr:uid="{00000000-0005-0000-0000-000063C00000}"/>
    <cellStyle name="Normal 2 5 3 3 3 3 16 2" xfId="47867" xr:uid="{00000000-0005-0000-0000-000064C00000}"/>
    <cellStyle name="Normal 2 5 3 3 3 3 17" xfId="47868" xr:uid="{00000000-0005-0000-0000-000065C00000}"/>
    <cellStyle name="Normal 2 5 3 3 3 3 17 2" xfId="47869" xr:uid="{00000000-0005-0000-0000-000066C00000}"/>
    <cellStyle name="Normal 2 5 3 3 3 3 18" xfId="47870" xr:uid="{00000000-0005-0000-0000-000067C00000}"/>
    <cellStyle name="Normal 2 5 3 3 3 3 18 2" xfId="47871" xr:uid="{00000000-0005-0000-0000-000068C00000}"/>
    <cellStyle name="Normal 2 5 3 3 3 3 19" xfId="47872" xr:uid="{00000000-0005-0000-0000-000069C00000}"/>
    <cellStyle name="Normal 2 5 3 3 3 3 19 2" xfId="47873" xr:uid="{00000000-0005-0000-0000-00006AC00000}"/>
    <cellStyle name="Normal 2 5 3 3 3 3 2" xfId="47874" xr:uid="{00000000-0005-0000-0000-00006BC00000}"/>
    <cellStyle name="Normal 2 5 3 3 3 3 2 2" xfId="47875" xr:uid="{00000000-0005-0000-0000-00006CC00000}"/>
    <cellStyle name="Normal 2 5 3 3 3 3 20" xfId="47876" xr:uid="{00000000-0005-0000-0000-00006DC00000}"/>
    <cellStyle name="Normal 2 5 3 3 3 3 20 2" xfId="47877" xr:uid="{00000000-0005-0000-0000-00006EC00000}"/>
    <cellStyle name="Normal 2 5 3 3 3 3 21" xfId="47878" xr:uid="{00000000-0005-0000-0000-00006FC00000}"/>
    <cellStyle name="Normal 2 5 3 3 3 3 21 2" xfId="47879" xr:uid="{00000000-0005-0000-0000-000070C00000}"/>
    <cellStyle name="Normal 2 5 3 3 3 3 22" xfId="47880" xr:uid="{00000000-0005-0000-0000-000071C00000}"/>
    <cellStyle name="Normal 2 5 3 3 3 3 3" xfId="47881" xr:uid="{00000000-0005-0000-0000-000072C00000}"/>
    <cellStyle name="Normal 2 5 3 3 3 3 3 2" xfId="47882" xr:uid="{00000000-0005-0000-0000-000073C00000}"/>
    <cellStyle name="Normal 2 5 3 3 3 3 4" xfId="47883" xr:uid="{00000000-0005-0000-0000-000074C00000}"/>
    <cellStyle name="Normal 2 5 3 3 3 3 4 2" xfId="47884" xr:uid="{00000000-0005-0000-0000-000075C00000}"/>
    <cellStyle name="Normal 2 5 3 3 3 3 5" xfId="47885" xr:uid="{00000000-0005-0000-0000-000076C00000}"/>
    <cellStyle name="Normal 2 5 3 3 3 3 5 2" xfId="47886" xr:uid="{00000000-0005-0000-0000-000077C00000}"/>
    <cellStyle name="Normal 2 5 3 3 3 3 6" xfId="47887" xr:uid="{00000000-0005-0000-0000-000078C00000}"/>
    <cellStyle name="Normal 2 5 3 3 3 3 6 2" xfId="47888" xr:uid="{00000000-0005-0000-0000-000079C00000}"/>
    <cellStyle name="Normal 2 5 3 3 3 3 7" xfId="47889" xr:uid="{00000000-0005-0000-0000-00007AC00000}"/>
    <cellStyle name="Normal 2 5 3 3 3 3 7 2" xfId="47890" xr:uid="{00000000-0005-0000-0000-00007BC00000}"/>
    <cellStyle name="Normal 2 5 3 3 3 3 8" xfId="47891" xr:uid="{00000000-0005-0000-0000-00007CC00000}"/>
    <cellStyle name="Normal 2 5 3 3 3 3 8 2" xfId="47892" xr:uid="{00000000-0005-0000-0000-00007DC00000}"/>
    <cellStyle name="Normal 2 5 3 3 3 3 9" xfId="47893" xr:uid="{00000000-0005-0000-0000-00007EC00000}"/>
    <cellStyle name="Normal 2 5 3 3 3 3 9 2" xfId="47894" xr:uid="{00000000-0005-0000-0000-00007FC00000}"/>
    <cellStyle name="Normal 2 5 3 3 3 4" xfId="47895" xr:uid="{00000000-0005-0000-0000-000080C00000}"/>
    <cellStyle name="Normal 2 5 3 3 3 4 2" xfId="47896" xr:uid="{00000000-0005-0000-0000-000081C00000}"/>
    <cellStyle name="Normal 2 5 3 3 3 5" xfId="47897" xr:uid="{00000000-0005-0000-0000-000082C00000}"/>
    <cellStyle name="Normal 2 5 3 3 3 5 2" xfId="47898" xr:uid="{00000000-0005-0000-0000-000083C00000}"/>
    <cellStyle name="Normal 2 5 3 3 3 6" xfId="47899" xr:uid="{00000000-0005-0000-0000-000084C00000}"/>
    <cellStyle name="Normal 2 5 3 3 3 6 2" xfId="47900" xr:uid="{00000000-0005-0000-0000-000085C00000}"/>
    <cellStyle name="Normal 2 5 3 3 3 7" xfId="47901" xr:uid="{00000000-0005-0000-0000-000086C00000}"/>
    <cellStyle name="Normal 2 5 3 3 3 7 2" xfId="47902" xr:uid="{00000000-0005-0000-0000-000087C00000}"/>
    <cellStyle name="Normal 2 5 3 3 3 8" xfId="47903" xr:uid="{00000000-0005-0000-0000-000088C00000}"/>
    <cellStyle name="Normal 2 5 3 3 3 8 2" xfId="47904" xr:uid="{00000000-0005-0000-0000-000089C00000}"/>
    <cellStyle name="Normal 2 5 3 3 3 9" xfId="47905" xr:uid="{00000000-0005-0000-0000-00008AC00000}"/>
    <cellStyle name="Normal 2 5 3 3 3 9 2" xfId="47906" xr:uid="{00000000-0005-0000-0000-00008BC00000}"/>
    <cellStyle name="Normal 2 5 3 3 4" xfId="47907" xr:uid="{00000000-0005-0000-0000-00008CC00000}"/>
    <cellStyle name="Normal 2 5 3 3 4 10" xfId="47908" xr:uid="{00000000-0005-0000-0000-00008DC00000}"/>
    <cellStyle name="Normal 2 5 3 3 4 10 2" xfId="47909" xr:uid="{00000000-0005-0000-0000-00008EC00000}"/>
    <cellStyle name="Normal 2 5 3 3 4 11" xfId="47910" xr:uid="{00000000-0005-0000-0000-00008FC00000}"/>
    <cellStyle name="Normal 2 5 3 3 4 11 2" xfId="47911" xr:uid="{00000000-0005-0000-0000-000090C00000}"/>
    <cellStyle name="Normal 2 5 3 3 4 12" xfId="47912" xr:uid="{00000000-0005-0000-0000-000091C00000}"/>
    <cellStyle name="Normal 2 5 3 3 4 12 2" xfId="47913" xr:uid="{00000000-0005-0000-0000-000092C00000}"/>
    <cellStyle name="Normal 2 5 3 3 4 13" xfId="47914" xr:uid="{00000000-0005-0000-0000-000093C00000}"/>
    <cellStyle name="Normal 2 5 3 3 4 13 2" xfId="47915" xr:uid="{00000000-0005-0000-0000-000094C00000}"/>
    <cellStyle name="Normal 2 5 3 3 4 14" xfId="47916" xr:uid="{00000000-0005-0000-0000-000095C00000}"/>
    <cellStyle name="Normal 2 5 3 3 4 14 2" xfId="47917" xr:uid="{00000000-0005-0000-0000-000096C00000}"/>
    <cellStyle name="Normal 2 5 3 3 4 15" xfId="47918" xr:uid="{00000000-0005-0000-0000-000097C00000}"/>
    <cellStyle name="Normal 2 5 3 3 4 15 2" xfId="47919" xr:uid="{00000000-0005-0000-0000-000098C00000}"/>
    <cellStyle name="Normal 2 5 3 3 4 16" xfId="47920" xr:uid="{00000000-0005-0000-0000-000099C00000}"/>
    <cellStyle name="Normal 2 5 3 3 4 16 2" xfId="47921" xr:uid="{00000000-0005-0000-0000-00009AC00000}"/>
    <cellStyle name="Normal 2 5 3 3 4 17" xfId="47922" xr:uid="{00000000-0005-0000-0000-00009BC00000}"/>
    <cellStyle name="Normal 2 5 3 3 4 17 2" xfId="47923" xr:uid="{00000000-0005-0000-0000-00009CC00000}"/>
    <cellStyle name="Normal 2 5 3 3 4 18" xfId="47924" xr:uid="{00000000-0005-0000-0000-00009DC00000}"/>
    <cellStyle name="Normal 2 5 3 3 4 18 2" xfId="47925" xr:uid="{00000000-0005-0000-0000-00009EC00000}"/>
    <cellStyle name="Normal 2 5 3 3 4 19" xfId="47926" xr:uid="{00000000-0005-0000-0000-00009FC00000}"/>
    <cellStyle name="Normal 2 5 3 3 4 19 2" xfId="47927" xr:uid="{00000000-0005-0000-0000-0000A0C00000}"/>
    <cellStyle name="Normal 2 5 3 3 4 2" xfId="47928" xr:uid="{00000000-0005-0000-0000-0000A1C00000}"/>
    <cellStyle name="Normal 2 5 3 3 4 2 10" xfId="47929" xr:uid="{00000000-0005-0000-0000-0000A2C00000}"/>
    <cellStyle name="Normal 2 5 3 3 4 2 10 2" xfId="47930" xr:uid="{00000000-0005-0000-0000-0000A3C00000}"/>
    <cellStyle name="Normal 2 5 3 3 4 2 11" xfId="47931" xr:uid="{00000000-0005-0000-0000-0000A4C00000}"/>
    <cellStyle name="Normal 2 5 3 3 4 2 11 2" xfId="47932" xr:uid="{00000000-0005-0000-0000-0000A5C00000}"/>
    <cellStyle name="Normal 2 5 3 3 4 2 12" xfId="47933" xr:uid="{00000000-0005-0000-0000-0000A6C00000}"/>
    <cellStyle name="Normal 2 5 3 3 4 2 12 2" xfId="47934" xr:uid="{00000000-0005-0000-0000-0000A7C00000}"/>
    <cellStyle name="Normal 2 5 3 3 4 2 13" xfId="47935" xr:uid="{00000000-0005-0000-0000-0000A8C00000}"/>
    <cellStyle name="Normal 2 5 3 3 4 2 13 2" xfId="47936" xr:uid="{00000000-0005-0000-0000-0000A9C00000}"/>
    <cellStyle name="Normal 2 5 3 3 4 2 14" xfId="47937" xr:uid="{00000000-0005-0000-0000-0000AAC00000}"/>
    <cellStyle name="Normal 2 5 3 3 4 2 14 2" xfId="47938" xr:uid="{00000000-0005-0000-0000-0000ABC00000}"/>
    <cellStyle name="Normal 2 5 3 3 4 2 15" xfId="47939" xr:uid="{00000000-0005-0000-0000-0000ACC00000}"/>
    <cellStyle name="Normal 2 5 3 3 4 2 15 2" xfId="47940" xr:uid="{00000000-0005-0000-0000-0000ADC00000}"/>
    <cellStyle name="Normal 2 5 3 3 4 2 16" xfId="47941" xr:uid="{00000000-0005-0000-0000-0000AEC00000}"/>
    <cellStyle name="Normal 2 5 3 3 4 2 16 2" xfId="47942" xr:uid="{00000000-0005-0000-0000-0000AFC00000}"/>
    <cellStyle name="Normal 2 5 3 3 4 2 17" xfId="47943" xr:uid="{00000000-0005-0000-0000-0000B0C00000}"/>
    <cellStyle name="Normal 2 5 3 3 4 2 17 2" xfId="47944" xr:uid="{00000000-0005-0000-0000-0000B1C00000}"/>
    <cellStyle name="Normal 2 5 3 3 4 2 18" xfId="47945" xr:uid="{00000000-0005-0000-0000-0000B2C00000}"/>
    <cellStyle name="Normal 2 5 3 3 4 2 18 2" xfId="47946" xr:uid="{00000000-0005-0000-0000-0000B3C00000}"/>
    <cellStyle name="Normal 2 5 3 3 4 2 19" xfId="47947" xr:uid="{00000000-0005-0000-0000-0000B4C00000}"/>
    <cellStyle name="Normal 2 5 3 3 4 2 19 2" xfId="47948" xr:uid="{00000000-0005-0000-0000-0000B5C00000}"/>
    <cellStyle name="Normal 2 5 3 3 4 2 2" xfId="47949" xr:uid="{00000000-0005-0000-0000-0000B6C00000}"/>
    <cellStyle name="Normal 2 5 3 3 4 2 2 2" xfId="47950" xr:uid="{00000000-0005-0000-0000-0000B7C00000}"/>
    <cellStyle name="Normal 2 5 3 3 4 2 20" xfId="47951" xr:uid="{00000000-0005-0000-0000-0000B8C00000}"/>
    <cellStyle name="Normal 2 5 3 3 4 2 20 2" xfId="47952" xr:uid="{00000000-0005-0000-0000-0000B9C00000}"/>
    <cellStyle name="Normal 2 5 3 3 4 2 21" xfId="47953" xr:uid="{00000000-0005-0000-0000-0000BAC00000}"/>
    <cellStyle name="Normal 2 5 3 3 4 2 21 2" xfId="47954" xr:uid="{00000000-0005-0000-0000-0000BBC00000}"/>
    <cellStyle name="Normal 2 5 3 3 4 2 22" xfId="47955" xr:uid="{00000000-0005-0000-0000-0000BCC00000}"/>
    <cellStyle name="Normal 2 5 3 3 4 2 3" xfId="47956" xr:uid="{00000000-0005-0000-0000-0000BDC00000}"/>
    <cellStyle name="Normal 2 5 3 3 4 2 3 2" xfId="47957" xr:uid="{00000000-0005-0000-0000-0000BEC00000}"/>
    <cellStyle name="Normal 2 5 3 3 4 2 4" xfId="47958" xr:uid="{00000000-0005-0000-0000-0000BFC00000}"/>
    <cellStyle name="Normal 2 5 3 3 4 2 4 2" xfId="47959" xr:uid="{00000000-0005-0000-0000-0000C0C00000}"/>
    <cellStyle name="Normal 2 5 3 3 4 2 5" xfId="47960" xr:uid="{00000000-0005-0000-0000-0000C1C00000}"/>
    <cellStyle name="Normal 2 5 3 3 4 2 5 2" xfId="47961" xr:uid="{00000000-0005-0000-0000-0000C2C00000}"/>
    <cellStyle name="Normal 2 5 3 3 4 2 6" xfId="47962" xr:uid="{00000000-0005-0000-0000-0000C3C00000}"/>
    <cellStyle name="Normal 2 5 3 3 4 2 6 2" xfId="47963" xr:uid="{00000000-0005-0000-0000-0000C4C00000}"/>
    <cellStyle name="Normal 2 5 3 3 4 2 7" xfId="47964" xr:uid="{00000000-0005-0000-0000-0000C5C00000}"/>
    <cellStyle name="Normal 2 5 3 3 4 2 7 2" xfId="47965" xr:uid="{00000000-0005-0000-0000-0000C6C00000}"/>
    <cellStyle name="Normal 2 5 3 3 4 2 8" xfId="47966" xr:uid="{00000000-0005-0000-0000-0000C7C00000}"/>
    <cellStyle name="Normal 2 5 3 3 4 2 8 2" xfId="47967" xr:uid="{00000000-0005-0000-0000-0000C8C00000}"/>
    <cellStyle name="Normal 2 5 3 3 4 2 9" xfId="47968" xr:uid="{00000000-0005-0000-0000-0000C9C00000}"/>
    <cellStyle name="Normal 2 5 3 3 4 2 9 2" xfId="47969" xr:uid="{00000000-0005-0000-0000-0000CAC00000}"/>
    <cellStyle name="Normal 2 5 3 3 4 20" xfId="47970" xr:uid="{00000000-0005-0000-0000-0000CBC00000}"/>
    <cellStyle name="Normal 2 5 3 3 4 20 2" xfId="47971" xr:uid="{00000000-0005-0000-0000-0000CCC00000}"/>
    <cellStyle name="Normal 2 5 3 3 4 21" xfId="47972" xr:uid="{00000000-0005-0000-0000-0000CDC00000}"/>
    <cellStyle name="Normal 2 5 3 3 4 21 2" xfId="47973" xr:uid="{00000000-0005-0000-0000-0000CEC00000}"/>
    <cellStyle name="Normal 2 5 3 3 4 22" xfId="47974" xr:uid="{00000000-0005-0000-0000-0000CFC00000}"/>
    <cellStyle name="Normal 2 5 3 3 4 22 2" xfId="47975" xr:uid="{00000000-0005-0000-0000-0000D0C00000}"/>
    <cellStyle name="Normal 2 5 3 3 4 23" xfId="47976" xr:uid="{00000000-0005-0000-0000-0000D1C00000}"/>
    <cellStyle name="Normal 2 5 3 3 4 23 2" xfId="47977" xr:uid="{00000000-0005-0000-0000-0000D2C00000}"/>
    <cellStyle name="Normal 2 5 3 3 4 24" xfId="47978" xr:uid="{00000000-0005-0000-0000-0000D3C00000}"/>
    <cellStyle name="Normal 2 5 3 3 4 3" xfId="47979" xr:uid="{00000000-0005-0000-0000-0000D4C00000}"/>
    <cellStyle name="Normal 2 5 3 3 4 3 10" xfId="47980" xr:uid="{00000000-0005-0000-0000-0000D5C00000}"/>
    <cellStyle name="Normal 2 5 3 3 4 3 10 2" xfId="47981" xr:uid="{00000000-0005-0000-0000-0000D6C00000}"/>
    <cellStyle name="Normal 2 5 3 3 4 3 11" xfId="47982" xr:uid="{00000000-0005-0000-0000-0000D7C00000}"/>
    <cellStyle name="Normal 2 5 3 3 4 3 11 2" xfId="47983" xr:uid="{00000000-0005-0000-0000-0000D8C00000}"/>
    <cellStyle name="Normal 2 5 3 3 4 3 12" xfId="47984" xr:uid="{00000000-0005-0000-0000-0000D9C00000}"/>
    <cellStyle name="Normal 2 5 3 3 4 3 12 2" xfId="47985" xr:uid="{00000000-0005-0000-0000-0000DAC00000}"/>
    <cellStyle name="Normal 2 5 3 3 4 3 13" xfId="47986" xr:uid="{00000000-0005-0000-0000-0000DBC00000}"/>
    <cellStyle name="Normal 2 5 3 3 4 3 13 2" xfId="47987" xr:uid="{00000000-0005-0000-0000-0000DCC00000}"/>
    <cellStyle name="Normal 2 5 3 3 4 3 14" xfId="47988" xr:uid="{00000000-0005-0000-0000-0000DDC00000}"/>
    <cellStyle name="Normal 2 5 3 3 4 3 14 2" xfId="47989" xr:uid="{00000000-0005-0000-0000-0000DEC00000}"/>
    <cellStyle name="Normal 2 5 3 3 4 3 15" xfId="47990" xr:uid="{00000000-0005-0000-0000-0000DFC00000}"/>
    <cellStyle name="Normal 2 5 3 3 4 3 15 2" xfId="47991" xr:uid="{00000000-0005-0000-0000-0000E0C00000}"/>
    <cellStyle name="Normal 2 5 3 3 4 3 16" xfId="47992" xr:uid="{00000000-0005-0000-0000-0000E1C00000}"/>
    <cellStyle name="Normal 2 5 3 3 4 3 16 2" xfId="47993" xr:uid="{00000000-0005-0000-0000-0000E2C00000}"/>
    <cellStyle name="Normal 2 5 3 3 4 3 17" xfId="47994" xr:uid="{00000000-0005-0000-0000-0000E3C00000}"/>
    <cellStyle name="Normal 2 5 3 3 4 3 17 2" xfId="47995" xr:uid="{00000000-0005-0000-0000-0000E4C00000}"/>
    <cellStyle name="Normal 2 5 3 3 4 3 18" xfId="47996" xr:uid="{00000000-0005-0000-0000-0000E5C00000}"/>
    <cellStyle name="Normal 2 5 3 3 4 3 18 2" xfId="47997" xr:uid="{00000000-0005-0000-0000-0000E6C00000}"/>
    <cellStyle name="Normal 2 5 3 3 4 3 19" xfId="47998" xr:uid="{00000000-0005-0000-0000-0000E7C00000}"/>
    <cellStyle name="Normal 2 5 3 3 4 3 19 2" xfId="47999" xr:uid="{00000000-0005-0000-0000-0000E8C00000}"/>
    <cellStyle name="Normal 2 5 3 3 4 3 2" xfId="48000" xr:uid="{00000000-0005-0000-0000-0000E9C00000}"/>
    <cellStyle name="Normal 2 5 3 3 4 3 2 2" xfId="48001" xr:uid="{00000000-0005-0000-0000-0000EAC00000}"/>
    <cellStyle name="Normal 2 5 3 3 4 3 20" xfId="48002" xr:uid="{00000000-0005-0000-0000-0000EBC00000}"/>
    <cellStyle name="Normal 2 5 3 3 4 3 20 2" xfId="48003" xr:uid="{00000000-0005-0000-0000-0000ECC00000}"/>
    <cellStyle name="Normal 2 5 3 3 4 3 21" xfId="48004" xr:uid="{00000000-0005-0000-0000-0000EDC00000}"/>
    <cellStyle name="Normal 2 5 3 3 4 3 21 2" xfId="48005" xr:uid="{00000000-0005-0000-0000-0000EEC00000}"/>
    <cellStyle name="Normal 2 5 3 3 4 3 22" xfId="48006" xr:uid="{00000000-0005-0000-0000-0000EFC00000}"/>
    <cellStyle name="Normal 2 5 3 3 4 3 3" xfId="48007" xr:uid="{00000000-0005-0000-0000-0000F0C00000}"/>
    <cellStyle name="Normal 2 5 3 3 4 3 3 2" xfId="48008" xr:uid="{00000000-0005-0000-0000-0000F1C00000}"/>
    <cellStyle name="Normal 2 5 3 3 4 3 4" xfId="48009" xr:uid="{00000000-0005-0000-0000-0000F2C00000}"/>
    <cellStyle name="Normal 2 5 3 3 4 3 4 2" xfId="48010" xr:uid="{00000000-0005-0000-0000-0000F3C00000}"/>
    <cellStyle name="Normal 2 5 3 3 4 3 5" xfId="48011" xr:uid="{00000000-0005-0000-0000-0000F4C00000}"/>
    <cellStyle name="Normal 2 5 3 3 4 3 5 2" xfId="48012" xr:uid="{00000000-0005-0000-0000-0000F5C00000}"/>
    <cellStyle name="Normal 2 5 3 3 4 3 6" xfId="48013" xr:uid="{00000000-0005-0000-0000-0000F6C00000}"/>
    <cellStyle name="Normal 2 5 3 3 4 3 6 2" xfId="48014" xr:uid="{00000000-0005-0000-0000-0000F7C00000}"/>
    <cellStyle name="Normal 2 5 3 3 4 3 7" xfId="48015" xr:uid="{00000000-0005-0000-0000-0000F8C00000}"/>
    <cellStyle name="Normal 2 5 3 3 4 3 7 2" xfId="48016" xr:uid="{00000000-0005-0000-0000-0000F9C00000}"/>
    <cellStyle name="Normal 2 5 3 3 4 3 8" xfId="48017" xr:uid="{00000000-0005-0000-0000-0000FAC00000}"/>
    <cellStyle name="Normal 2 5 3 3 4 3 8 2" xfId="48018" xr:uid="{00000000-0005-0000-0000-0000FBC00000}"/>
    <cellStyle name="Normal 2 5 3 3 4 3 9" xfId="48019" xr:uid="{00000000-0005-0000-0000-0000FCC00000}"/>
    <cellStyle name="Normal 2 5 3 3 4 3 9 2" xfId="48020" xr:uid="{00000000-0005-0000-0000-0000FDC00000}"/>
    <cellStyle name="Normal 2 5 3 3 4 4" xfId="48021" xr:uid="{00000000-0005-0000-0000-0000FEC00000}"/>
    <cellStyle name="Normal 2 5 3 3 4 4 2" xfId="48022" xr:uid="{00000000-0005-0000-0000-0000FFC00000}"/>
    <cellStyle name="Normal 2 5 3 3 4 5" xfId="48023" xr:uid="{00000000-0005-0000-0000-000000C10000}"/>
    <cellStyle name="Normal 2 5 3 3 4 5 2" xfId="48024" xr:uid="{00000000-0005-0000-0000-000001C10000}"/>
    <cellStyle name="Normal 2 5 3 3 4 6" xfId="48025" xr:uid="{00000000-0005-0000-0000-000002C10000}"/>
    <cellStyle name="Normal 2 5 3 3 4 6 2" xfId="48026" xr:uid="{00000000-0005-0000-0000-000003C10000}"/>
    <cellStyle name="Normal 2 5 3 3 4 7" xfId="48027" xr:uid="{00000000-0005-0000-0000-000004C10000}"/>
    <cellStyle name="Normal 2 5 3 3 4 7 2" xfId="48028" xr:uid="{00000000-0005-0000-0000-000005C10000}"/>
    <cellStyle name="Normal 2 5 3 3 4 8" xfId="48029" xr:uid="{00000000-0005-0000-0000-000006C10000}"/>
    <cellStyle name="Normal 2 5 3 3 4 8 2" xfId="48030" xr:uid="{00000000-0005-0000-0000-000007C10000}"/>
    <cellStyle name="Normal 2 5 3 3 4 9" xfId="48031" xr:uid="{00000000-0005-0000-0000-000008C10000}"/>
    <cellStyle name="Normal 2 5 3 3 4 9 2" xfId="48032" xr:uid="{00000000-0005-0000-0000-000009C10000}"/>
    <cellStyle name="Normal 2 5 3 3 5" xfId="48033" xr:uid="{00000000-0005-0000-0000-00000AC10000}"/>
    <cellStyle name="Normal 2 5 3 3 5 10" xfId="48034" xr:uid="{00000000-0005-0000-0000-00000BC10000}"/>
    <cellStyle name="Normal 2 5 3 3 5 10 2" xfId="48035" xr:uid="{00000000-0005-0000-0000-00000CC10000}"/>
    <cellStyle name="Normal 2 5 3 3 5 11" xfId="48036" xr:uid="{00000000-0005-0000-0000-00000DC10000}"/>
    <cellStyle name="Normal 2 5 3 3 5 11 2" xfId="48037" xr:uid="{00000000-0005-0000-0000-00000EC10000}"/>
    <cellStyle name="Normal 2 5 3 3 5 12" xfId="48038" xr:uid="{00000000-0005-0000-0000-00000FC10000}"/>
    <cellStyle name="Normal 2 5 3 3 5 12 2" xfId="48039" xr:uid="{00000000-0005-0000-0000-000010C10000}"/>
    <cellStyle name="Normal 2 5 3 3 5 13" xfId="48040" xr:uid="{00000000-0005-0000-0000-000011C10000}"/>
    <cellStyle name="Normal 2 5 3 3 5 13 2" xfId="48041" xr:uid="{00000000-0005-0000-0000-000012C10000}"/>
    <cellStyle name="Normal 2 5 3 3 5 14" xfId="48042" xr:uid="{00000000-0005-0000-0000-000013C10000}"/>
    <cellStyle name="Normal 2 5 3 3 5 14 2" xfId="48043" xr:uid="{00000000-0005-0000-0000-000014C10000}"/>
    <cellStyle name="Normal 2 5 3 3 5 15" xfId="48044" xr:uid="{00000000-0005-0000-0000-000015C10000}"/>
    <cellStyle name="Normal 2 5 3 3 5 15 2" xfId="48045" xr:uid="{00000000-0005-0000-0000-000016C10000}"/>
    <cellStyle name="Normal 2 5 3 3 5 16" xfId="48046" xr:uid="{00000000-0005-0000-0000-000017C10000}"/>
    <cellStyle name="Normal 2 5 3 3 5 16 2" xfId="48047" xr:uid="{00000000-0005-0000-0000-000018C10000}"/>
    <cellStyle name="Normal 2 5 3 3 5 17" xfId="48048" xr:uid="{00000000-0005-0000-0000-000019C10000}"/>
    <cellStyle name="Normal 2 5 3 3 5 17 2" xfId="48049" xr:uid="{00000000-0005-0000-0000-00001AC10000}"/>
    <cellStyle name="Normal 2 5 3 3 5 18" xfId="48050" xr:uid="{00000000-0005-0000-0000-00001BC10000}"/>
    <cellStyle name="Normal 2 5 3 3 5 18 2" xfId="48051" xr:uid="{00000000-0005-0000-0000-00001CC10000}"/>
    <cellStyle name="Normal 2 5 3 3 5 19" xfId="48052" xr:uid="{00000000-0005-0000-0000-00001DC10000}"/>
    <cellStyle name="Normal 2 5 3 3 5 19 2" xfId="48053" xr:uid="{00000000-0005-0000-0000-00001EC10000}"/>
    <cellStyle name="Normal 2 5 3 3 5 2" xfId="48054" xr:uid="{00000000-0005-0000-0000-00001FC10000}"/>
    <cellStyle name="Normal 2 5 3 3 5 2 2" xfId="48055" xr:uid="{00000000-0005-0000-0000-000020C10000}"/>
    <cellStyle name="Normal 2 5 3 3 5 20" xfId="48056" xr:uid="{00000000-0005-0000-0000-000021C10000}"/>
    <cellStyle name="Normal 2 5 3 3 5 20 2" xfId="48057" xr:uid="{00000000-0005-0000-0000-000022C10000}"/>
    <cellStyle name="Normal 2 5 3 3 5 21" xfId="48058" xr:uid="{00000000-0005-0000-0000-000023C10000}"/>
    <cellStyle name="Normal 2 5 3 3 5 21 2" xfId="48059" xr:uid="{00000000-0005-0000-0000-000024C10000}"/>
    <cellStyle name="Normal 2 5 3 3 5 22" xfId="48060" xr:uid="{00000000-0005-0000-0000-000025C10000}"/>
    <cellStyle name="Normal 2 5 3 3 5 3" xfId="48061" xr:uid="{00000000-0005-0000-0000-000026C10000}"/>
    <cellStyle name="Normal 2 5 3 3 5 3 2" xfId="48062" xr:uid="{00000000-0005-0000-0000-000027C10000}"/>
    <cellStyle name="Normal 2 5 3 3 5 4" xfId="48063" xr:uid="{00000000-0005-0000-0000-000028C10000}"/>
    <cellStyle name="Normal 2 5 3 3 5 4 2" xfId="48064" xr:uid="{00000000-0005-0000-0000-000029C10000}"/>
    <cellStyle name="Normal 2 5 3 3 5 5" xfId="48065" xr:uid="{00000000-0005-0000-0000-00002AC10000}"/>
    <cellStyle name="Normal 2 5 3 3 5 5 2" xfId="48066" xr:uid="{00000000-0005-0000-0000-00002BC10000}"/>
    <cellStyle name="Normal 2 5 3 3 5 6" xfId="48067" xr:uid="{00000000-0005-0000-0000-00002CC10000}"/>
    <cellStyle name="Normal 2 5 3 3 5 6 2" xfId="48068" xr:uid="{00000000-0005-0000-0000-00002DC10000}"/>
    <cellStyle name="Normal 2 5 3 3 5 7" xfId="48069" xr:uid="{00000000-0005-0000-0000-00002EC10000}"/>
    <cellStyle name="Normal 2 5 3 3 5 7 2" xfId="48070" xr:uid="{00000000-0005-0000-0000-00002FC10000}"/>
    <cellStyle name="Normal 2 5 3 3 5 8" xfId="48071" xr:uid="{00000000-0005-0000-0000-000030C10000}"/>
    <cellStyle name="Normal 2 5 3 3 5 8 2" xfId="48072" xr:uid="{00000000-0005-0000-0000-000031C10000}"/>
    <cellStyle name="Normal 2 5 3 3 5 9" xfId="48073" xr:uid="{00000000-0005-0000-0000-000032C10000}"/>
    <cellStyle name="Normal 2 5 3 3 5 9 2" xfId="48074" xr:uid="{00000000-0005-0000-0000-000033C10000}"/>
    <cellStyle name="Normal 2 5 3 3 6" xfId="48075" xr:uid="{00000000-0005-0000-0000-000034C10000}"/>
    <cellStyle name="Normal 2 5 3 3 6 10" xfId="48076" xr:uid="{00000000-0005-0000-0000-000035C10000}"/>
    <cellStyle name="Normal 2 5 3 3 6 10 2" xfId="48077" xr:uid="{00000000-0005-0000-0000-000036C10000}"/>
    <cellStyle name="Normal 2 5 3 3 6 11" xfId="48078" xr:uid="{00000000-0005-0000-0000-000037C10000}"/>
    <cellStyle name="Normal 2 5 3 3 6 11 2" xfId="48079" xr:uid="{00000000-0005-0000-0000-000038C10000}"/>
    <cellStyle name="Normal 2 5 3 3 6 12" xfId="48080" xr:uid="{00000000-0005-0000-0000-000039C10000}"/>
    <cellStyle name="Normal 2 5 3 3 6 12 2" xfId="48081" xr:uid="{00000000-0005-0000-0000-00003AC10000}"/>
    <cellStyle name="Normal 2 5 3 3 6 13" xfId="48082" xr:uid="{00000000-0005-0000-0000-00003BC10000}"/>
    <cellStyle name="Normal 2 5 3 3 6 13 2" xfId="48083" xr:uid="{00000000-0005-0000-0000-00003CC10000}"/>
    <cellStyle name="Normal 2 5 3 3 6 14" xfId="48084" xr:uid="{00000000-0005-0000-0000-00003DC10000}"/>
    <cellStyle name="Normal 2 5 3 3 6 14 2" xfId="48085" xr:uid="{00000000-0005-0000-0000-00003EC10000}"/>
    <cellStyle name="Normal 2 5 3 3 6 15" xfId="48086" xr:uid="{00000000-0005-0000-0000-00003FC10000}"/>
    <cellStyle name="Normal 2 5 3 3 6 15 2" xfId="48087" xr:uid="{00000000-0005-0000-0000-000040C10000}"/>
    <cellStyle name="Normal 2 5 3 3 6 16" xfId="48088" xr:uid="{00000000-0005-0000-0000-000041C10000}"/>
    <cellStyle name="Normal 2 5 3 3 6 16 2" xfId="48089" xr:uid="{00000000-0005-0000-0000-000042C10000}"/>
    <cellStyle name="Normal 2 5 3 3 6 17" xfId="48090" xr:uid="{00000000-0005-0000-0000-000043C10000}"/>
    <cellStyle name="Normal 2 5 3 3 6 17 2" xfId="48091" xr:uid="{00000000-0005-0000-0000-000044C10000}"/>
    <cellStyle name="Normal 2 5 3 3 6 18" xfId="48092" xr:uid="{00000000-0005-0000-0000-000045C10000}"/>
    <cellStyle name="Normal 2 5 3 3 6 18 2" xfId="48093" xr:uid="{00000000-0005-0000-0000-000046C10000}"/>
    <cellStyle name="Normal 2 5 3 3 6 19" xfId="48094" xr:uid="{00000000-0005-0000-0000-000047C10000}"/>
    <cellStyle name="Normal 2 5 3 3 6 19 2" xfId="48095" xr:uid="{00000000-0005-0000-0000-000048C10000}"/>
    <cellStyle name="Normal 2 5 3 3 6 2" xfId="48096" xr:uid="{00000000-0005-0000-0000-000049C10000}"/>
    <cellStyle name="Normal 2 5 3 3 6 2 2" xfId="48097" xr:uid="{00000000-0005-0000-0000-00004AC10000}"/>
    <cellStyle name="Normal 2 5 3 3 6 20" xfId="48098" xr:uid="{00000000-0005-0000-0000-00004BC10000}"/>
    <cellStyle name="Normal 2 5 3 3 6 20 2" xfId="48099" xr:uid="{00000000-0005-0000-0000-00004CC10000}"/>
    <cellStyle name="Normal 2 5 3 3 6 21" xfId="48100" xr:uid="{00000000-0005-0000-0000-00004DC10000}"/>
    <cellStyle name="Normal 2 5 3 3 6 21 2" xfId="48101" xr:uid="{00000000-0005-0000-0000-00004EC10000}"/>
    <cellStyle name="Normal 2 5 3 3 6 22" xfId="48102" xr:uid="{00000000-0005-0000-0000-00004FC10000}"/>
    <cellStyle name="Normal 2 5 3 3 6 3" xfId="48103" xr:uid="{00000000-0005-0000-0000-000050C10000}"/>
    <cellStyle name="Normal 2 5 3 3 6 3 2" xfId="48104" xr:uid="{00000000-0005-0000-0000-000051C10000}"/>
    <cellStyle name="Normal 2 5 3 3 6 4" xfId="48105" xr:uid="{00000000-0005-0000-0000-000052C10000}"/>
    <cellStyle name="Normal 2 5 3 3 6 4 2" xfId="48106" xr:uid="{00000000-0005-0000-0000-000053C10000}"/>
    <cellStyle name="Normal 2 5 3 3 6 5" xfId="48107" xr:uid="{00000000-0005-0000-0000-000054C10000}"/>
    <cellStyle name="Normal 2 5 3 3 6 5 2" xfId="48108" xr:uid="{00000000-0005-0000-0000-000055C10000}"/>
    <cellStyle name="Normal 2 5 3 3 6 6" xfId="48109" xr:uid="{00000000-0005-0000-0000-000056C10000}"/>
    <cellStyle name="Normal 2 5 3 3 6 6 2" xfId="48110" xr:uid="{00000000-0005-0000-0000-000057C10000}"/>
    <cellStyle name="Normal 2 5 3 3 6 7" xfId="48111" xr:uid="{00000000-0005-0000-0000-000058C10000}"/>
    <cellStyle name="Normal 2 5 3 3 6 7 2" xfId="48112" xr:uid="{00000000-0005-0000-0000-000059C10000}"/>
    <cellStyle name="Normal 2 5 3 3 6 8" xfId="48113" xr:uid="{00000000-0005-0000-0000-00005AC10000}"/>
    <cellStyle name="Normal 2 5 3 3 6 8 2" xfId="48114" xr:uid="{00000000-0005-0000-0000-00005BC10000}"/>
    <cellStyle name="Normal 2 5 3 3 6 9" xfId="48115" xr:uid="{00000000-0005-0000-0000-00005CC10000}"/>
    <cellStyle name="Normal 2 5 3 3 6 9 2" xfId="48116" xr:uid="{00000000-0005-0000-0000-00005DC10000}"/>
    <cellStyle name="Normal 2 5 3 3 7" xfId="48117" xr:uid="{00000000-0005-0000-0000-00005EC10000}"/>
    <cellStyle name="Normal 2 5 3 3 7 2" xfId="48118" xr:uid="{00000000-0005-0000-0000-00005FC10000}"/>
    <cellStyle name="Normal 2 5 3 3 8" xfId="48119" xr:uid="{00000000-0005-0000-0000-000060C10000}"/>
    <cellStyle name="Normal 2 5 3 3 8 2" xfId="48120" xr:uid="{00000000-0005-0000-0000-000061C10000}"/>
    <cellStyle name="Normal 2 5 3 3 9" xfId="48121" xr:uid="{00000000-0005-0000-0000-000062C10000}"/>
    <cellStyle name="Normal 2 5 3 3 9 2" xfId="48122" xr:uid="{00000000-0005-0000-0000-000063C10000}"/>
    <cellStyle name="Normal 2 5 3 4" xfId="48123" xr:uid="{00000000-0005-0000-0000-000064C10000}"/>
    <cellStyle name="Normal 2 5 3 4 10" xfId="48124" xr:uid="{00000000-0005-0000-0000-000065C10000}"/>
    <cellStyle name="Normal 2 5 3 4 10 2" xfId="48125" xr:uid="{00000000-0005-0000-0000-000066C10000}"/>
    <cellStyle name="Normal 2 5 3 4 11" xfId="48126" xr:uid="{00000000-0005-0000-0000-000067C10000}"/>
    <cellStyle name="Normal 2 5 3 4 11 2" xfId="48127" xr:uid="{00000000-0005-0000-0000-000068C10000}"/>
    <cellStyle name="Normal 2 5 3 4 12" xfId="48128" xr:uid="{00000000-0005-0000-0000-000069C10000}"/>
    <cellStyle name="Normal 2 5 3 4 12 2" xfId="48129" xr:uid="{00000000-0005-0000-0000-00006AC10000}"/>
    <cellStyle name="Normal 2 5 3 4 13" xfId="48130" xr:uid="{00000000-0005-0000-0000-00006BC10000}"/>
    <cellStyle name="Normal 2 5 3 4 13 2" xfId="48131" xr:uid="{00000000-0005-0000-0000-00006CC10000}"/>
    <cellStyle name="Normal 2 5 3 4 14" xfId="48132" xr:uid="{00000000-0005-0000-0000-00006DC10000}"/>
    <cellStyle name="Normal 2 5 3 4 14 2" xfId="48133" xr:uid="{00000000-0005-0000-0000-00006EC10000}"/>
    <cellStyle name="Normal 2 5 3 4 15" xfId="48134" xr:uid="{00000000-0005-0000-0000-00006FC10000}"/>
    <cellStyle name="Normal 2 5 3 4 15 2" xfId="48135" xr:uid="{00000000-0005-0000-0000-000070C10000}"/>
    <cellStyle name="Normal 2 5 3 4 16" xfId="48136" xr:uid="{00000000-0005-0000-0000-000071C10000}"/>
    <cellStyle name="Normal 2 5 3 4 16 2" xfId="48137" xr:uid="{00000000-0005-0000-0000-000072C10000}"/>
    <cellStyle name="Normal 2 5 3 4 17" xfId="48138" xr:uid="{00000000-0005-0000-0000-000073C10000}"/>
    <cellStyle name="Normal 2 5 3 4 17 2" xfId="48139" xr:uid="{00000000-0005-0000-0000-000074C10000}"/>
    <cellStyle name="Normal 2 5 3 4 18" xfId="48140" xr:uid="{00000000-0005-0000-0000-000075C10000}"/>
    <cellStyle name="Normal 2 5 3 4 18 2" xfId="48141" xr:uid="{00000000-0005-0000-0000-000076C10000}"/>
    <cellStyle name="Normal 2 5 3 4 19" xfId="48142" xr:uid="{00000000-0005-0000-0000-000077C10000}"/>
    <cellStyle name="Normal 2 5 3 4 19 2" xfId="48143" xr:uid="{00000000-0005-0000-0000-000078C10000}"/>
    <cellStyle name="Normal 2 5 3 4 2" xfId="48144" xr:uid="{00000000-0005-0000-0000-000079C10000}"/>
    <cellStyle name="Normal 2 5 3 4 2 10" xfId="48145" xr:uid="{00000000-0005-0000-0000-00007AC10000}"/>
    <cellStyle name="Normal 2 5 3 4 2 10 2" xfId="48146" xr:uid="{00000000-0005-0000-0000-00007BC10000}"/>
    <cellStyle name="Normal 2 5 3 4 2 11" xfId="48147" xr:uid="{00000000-0005-0000-0000-00007CC10000}"/>
    <cellStyle name="Normal 2 5 3 4 2 11 2" xfId="48148" xr:uid="{00000000-0005-0000-0000-00007DC10000}"/>
    <cellStyle name="Normal 2 5 3 4 2 12" xfId="48149" xr:uid="{00000000-0005-0000-0000-00007EC10000}"/>
    <cellStyle name="Normal 2 5 3 4 2 12 2" xfId="48150" xr:uid="{00000000-0005-0000-0000-00007FC10000}"/>
    <cellStyle name="Normal 2 5 3 4 2 13" xfId="48151" xr:uid="{00000000-0005-0000-0000-000080C10000}"/>
    <cellStyle name="Normal 2 5 3 4 2 13 2" xfId="48152" xr:uid="{00000000-0005-0000-0000-000081C10000}"/>
    <cellStyle name="Normal 2 5 3 4 2 14" xfId="48153" xr:uid="{00000000-0005-0000-0000-000082C10000}"/>
    <cellStyle name="Normal 2 5 3 4 2 14 2" xfId="48154" xr:uid="{00000000-0005-0000-0000-000083C10000}"/>
    <cellStyle name="Normal 2 5 3 4 2 15" xfId="48155" xr:uid="{00000000-0005-0000-0000-000084C10000}"/>
    <cellStyle name="Normal 2 5 3 4 2 15 2" xfId="48156" xr:uid="{00000000-0005-0000-0000-000085C10000}"/>
    <cellStyle name="Normal 2 5 3 4 2 16" xfId="48157" xr:uid="{00000000-0005-0000-0000-000086C10000}"/>
    <cellStyle name="Normal 2 5 3 4 2 16 2" xfId="48158" xr:uid="{00000000-0005-0000-0000-000087C10000}"/>
    <cellStyle name="Normal 2 5 3 4 2 17" xfId="48159" xr:uid="{00000000-0005-0000-0000-000088C10000}"/>
    <cellStyle name="Normal 2 5 3 4 2 17 2" xfId="48160" xr:uid="{00000000-0005-0000-0000-000089C10000}"/>
    <cellStyle name="Normal 2 5 3 4 2 18" xfId="48161" xr:uid="{00000000-0005-0000-0000-00008AC10000}"/>
    <cellStyle name="Normal 2 5 3 4 2 18 2" xfId="48162" xr:uid="{00000000-0005-0000-0000-00008BC10000}"/>
    <cellStyle name="Normal 2 5 3 4 2 19" xfId="48163" xr:uid="{00000000-0005-0000-0000-00008CC10000}"/>
    <cellStyle name="Normal 2 5 3 4 2 19 2" xfId="48164" xr:uid="{00000000-0005-0000-0000-00008DC10000}"/>
    <cellStyle name="Normal 2 5 3 4 2 2" xfId="48165" xr:uid="{00000000-0005-0000-0000-00008EC10000}"/>
    <cellStyle name="Normal 2 5 3 4 2 2 2" xfId="48166" xr:uid="{00000000-0005-0000-0000-00008FC10000}"/>
    <cellStyle name="Normal 2 5 3 4 2 20" xfId="48167" xr:uid="{00000000-0005-0000-0000-000090C10000}"/>
    <cellStyle name="Normal 2 5 3 4 2 20 2" xfId="48168" xr:uid="{00000000-0005-0000-0000-000091C10000}"/>
    <cellStyle name="Normal 2 5 3 4 2 21" xfId="48169" xr:uid="{00000000-0005-0000-0000-000092C10000}"/>
    <cellStyle name="Normal 2 5 3 4 2 21 2" xfId="48170" xr:uid="{00000000-0005-0000-0000-000093C10000}"/>
    <cellStyle name="Normal 2 5 3 4 2 22" xfId="48171" xr:uid="{00000000-0005-0000-0000-000094C10000}"/>
    <cellStyle name="Normal 2 5 3 4 2 3" xfId="48172" xr:uid="{00000000-0005-0000-0000-000095C10000}"/>
    <cellStyle name="Normal 2 5 3 4 2 3 2" xfId="48173" xr:uid="{00000000-0005-0000-0000-000096C10000}"/>
    <cellStyle name="Normal 2 5 3 4 2 4" xfId="48174" xr:uid="{00000000-0005-0000-0000-000097C10000}"/>
    <cellStyle name="Normal 2 5 3 4 2 4 2" xfId="48175" xr:uid="{00000000-0005-0000-0000-000098C10000}"/>
    <cellStyle name="Normal 2 5 3 4 2 5" xfId="48176" xr:uid="{00000000-0005-0000-0000-000099C10000}"/>
    <cellStyle name="Normal 2 5 3 4 2 5 2" xfId="48177" xr:uid="{00000000-0005-0000-0000-00009AC10000}"/>
    <cellStyle name="Normal 2 5 3 4 2 6" xfId="48178" xr:uid="{00000000-0005-0000-0000-00009BC10000}"/>
    <cellStyle name="Normal 2 5 3 4 2 6 2" xfId="48179" xr:uid="{00000000-0005-0000-0000-00009CC10000}"/>
    <cellStyle name="Normal 2 5 3 4 2 7" xfId="48180" xr:uid="{00000000-0005-0000-0000-00009DC10000}"/>
    <cellStyle name="Normal 2 5 3 4 2 7 2" xfId="48181" xr:uid="{00000000-0005-0000-0000-00009EC10000}"/>
    <cellStyle name="Normal 2 5 3 4 2 8" xfId="48182" xr:uid="{00000000-0005-0000-0000-00009FC10000}"/>
    <cellStyle name="Normal 2 5 3 4 2 8 2" xfId="48183" xr:uid="{00000000-0005-0000-0000-0000A0C10000}"/>
    <cellStyle name="Normal 2 5 3 4 2 9" xfId="48184" xr:uid="{00000000-0005-0000-0000-0000A1C10000}"/>
    <cellStyle name="Normal 2 5 3 4 2 9 2" xfId="48185" xr:uid="{00000000-0005-0000-0000-0000A2C10000}"/>
    <cellStyle name="Normal 2 5 3 4 20" xfId="48186" xr:uid="{00000000-0005-0000-0000-0000A3C10000}"/>
    <cellStyle name="Normal 2 5 3 4 20 2" xfId="48187" xr:uid="{00000000-0005-0000-0000-0000A4C10000}"/>
    <cellStyle name="Normal 2 5 3 4 21" xfId="48188" xr:uid="{00000000-0005-0000-0000-0000A5C10000}"/>
    <cellStyle name="Normal 2 5 3 4 21 2" xfId="48189" xr:uid="{00000000-0005-0000-0000-0000A6C10000}"/>
    <cellStyle name="Normal 2 5 3 4 22" xfId="48190" xr:uid="{00000000-0005-0000-0000-0000A7C10000}"/>
    <cellStyle name="Normal 2 5 3 4 22 2" xfId="48191" xr:uid="{00000000-0005-0000-0000-0000A8C10000}"/>
    <cellStyle name="Normal 2 5 3 4 23" xfId="48192" xr:uid="{00000000-0005-0000-0000-0000A9C10000}"/>
    <cellStyle name="Normal 2 5 3 4 23 2" xfId="48193" xr:uid="{00000000-0005-0000-0000-0000AAC10000}"/>
    <cellStyle name="Normal 2 5 3 4 24" xfId="48194" xr:uid="{00000000-0005-0000-0000-0000ABC10000}"/>
    <cellStyle name="Normal 2 5 3 4 3" xfId="48195" xr:uid="{00000000-0005-0000-0000-0000ACC10000}"/>
    <cellStyle name="Normal 2 5 3 4 3 10" xfId="48196" xr:uid="{00000000-0005-0000-0000-0000ADC10000}"/>
    <cellStyle name="Normal 2 5 3 4 3 10 2" xfId="48197" xr:uid="{00000000-0005-0000-0000-0000AEC10000}"/>
    <cellStyle name="Normal 2 5 3 4 3 11" xfId="48198" xr:uid="{00000000-0005-0000-0000-0000AFC10000}"/>
    <cellStyle name="Normal 2 5 3 4 3 11 2" xfId="48199" xr:uid="{00000000-0005-0000-0000-0000B0C10000}"/>
    <cellStyle name="Normal 2 5 3 4 3 12" xfId="48200" xr:uid="{00000000-0005-0000-0000-0000B1C10000}"/>
    <cellStyle name="Normal 2 5 3 4 3 12 2" xfId="48201" xr:uid="{00000000-0005-0000-0000-0000B2C10000}"/>
    <cellStyle name="Normal 2 5 3 4 3 13" xfId="48202" xr:uid="{00000000-0005-0000-0000-0000B3C10000}"/>
    <cellStyle name="Normal 2 5 3 4 3 13 2" xfId="48203" xr:uid="{00000000-0005-0000-0000-0000B4C10000}"/>
    <cellStyle name="Normal 2 5 3 4 3 14" xfId="48204" xr:uid="{00000000-0005-0000-0000-0000B5C10000}"/>
    <cellStyle name="Normal 2 5 3 4 3 14 2" xfId="48205" xr:uid="{00000000-0005-0000-0000-0000B6C10000}"/>
    <cellStyle name="Normal 2 5 3 4 3 15" xfId="48206" xr:uid="{00000000-0005-0000-0000-0000B7C10000}"/>
    <cellStyle name="Normal 2 5 3 4 3 15 2" xfId="48207" xr:uid="{00000000-0005-0000-0000-0000B8C10000}"/>
    <cellStyle name="Normal 2 5 3 4 3 16" xfId="48208" xr:uid="{00000000-0005-0000-0000-0000B9C10000}"/>
    <cellStyle name="Normal 2 5 3 4 3 16 2" xfId="48209" xr:uid="{00000000-0005-0000-0000-0000BAC10000}"/>
    <cellStyle name="Normal 2 5 3 4 3 17" xfId="48210" xr:uid="{00000000-0005-0000-0000-0000BBC10000}"/>
    <cellStyle name="Normal 2 5 3 4 3 17 2" xfId="48211" xr:uid="{00000000-0005-0000-0000-0000BCC10000}"/>
    <cellStyle name="Normal 2 5 3 4 3 18" xfId="48212" xr:uid="{00000000-0005-0000-0000-0000BDC10000}"/>
    <cellStyle name="Normal 2 5 3 4 3 18 2" xfId="48213" xr:uid="{00000000-0005-0000-0000-0000BEC10000}"/>
    <cellStyle name="Normal 2 5 3 4 3 19" xfId="48214" xr:uid="{00000000-0005-0000-0000-0000BFC10000}"/>
    <cellStyle name="Normal 2 5 3 4 3 19 2" xfId="48215" xr:uid="{00000000-0005-0000-0000-0000C0C10000}"/>
    <cellStyle name="Normal 2 5 3 4 3 2" xfId="48216" xr:uid="{00000000-0005-0000-0000-0000C1C10000}"/>
    <cellStyle name="Normal 2 5 3 4 3 2 2" xfId="48217" xr:uid="{00000000-0005-0000-0000-0000C2C10000}"/>
    <cellStyle name="Normal 2 5 3 4 3 20" xfId="48218" xr:uid="{00000000-0005-0000-0000-0000C3C10000}"/>
    <cellStyle name="Normal 2 5 3 4 3 20 2" xfId="48219" xr:uid="{00000000-0005-0000-0000-0000C4C10000}"/>
    <cellStyle name="Normal 2 5 3 4 3 21" xfId="48220" xr:uid="{00000000-0005-0000-0000-0000C5C10000}"/>
    <cellStyle name="Normal 2 5 3 4 3 21 2" xfId="48221" xr:uid="{00000000-0005-0000-0000-0000C6C10000}"/>
    <cellStyle name="Normal 2 5 3 4 3 22" xfId="48222" xr:uid="{00000000-0005-0000-0000-0000C7C10000}"/>
    <cellStyle name="Normal 2 5 3 4 3 3" xfId="48223" xr:uid="{00000000-0005-0000-0000-0000C8C10000}"/>
    <cellStyle name="Normal 2 5 3 4 3 3 2" xfId="48224" xr:uid="{00000000-0005-0000-0000-0000C9C10000}"/>
    <cellStyle name="Normal 2 5 3 4 3 4" xfId="48225" xr:uid="{00000000-0005-0000-0000-0000CAC10000}"/>
    <cellStyle name="Normal 2 5 3 4 3 4 2" xfId="48226" xr:uid="{00000000-0005-0000-0000-0000CBC10000}"/>
    <cellStyle name="Normal 2 5 3 4 3 5" xfId="48227" xr:uid="{00000000-0005-0000-0000-0000CCC10000}"/>
    <cellStyle name="Normal 2 5 3 4 3 5 2" xfId="48228" xr:uid="{00000000-0005-0000-0000-0000CDC10000}"/>
    <cellStyle name="Normal 2 5 3 4 3 6" xfId="48229" xr:uid="{00000000-0005-0000-0000-0000CEC10000}"/>
    <cellStyle name="Normal 2 5 3 4 3 6 2" xfId="48230" xr:uid="{00000000-0005-0000-0000-0000CFC10000}"/>
    <cellStyle name="Normal 2 5 3 4 3 7" xfId="48231" xr:uid="{00000000-0005-0000-0000-0000D0C10000}"/>
    <cellStyle name="Normal 2 5 3 4 3 7 2" xfId="48232" xr:uid="{00000000-0005-0000-0000-0000D1C10000}"/>
    <cellStyle name="Normal 2 5 3 4 3 8" xfId="48233" xr:uid="{00000000-0005-0000-0000-0000D2C10000}"/>
    <cellStyle name="Normal 2 5 3 4 3 8 2" xfId="48234" xr:uid="{00000000-0005-0000-0000-0000D3C10000}"/>
    <cellStyle name="Normal 2 5 3 4 3 9" xfId="48235" xr:uid="{00000000-0005-0000-0000-0000D4C10000}"/>
    <cellStyle name="Normal 2 5 3 4 3 9 2" xfId="48236" xr:uid="{00000000-0005-0000-0000-0000D5C10000}"/>
    <cellStyle name="Normal 2 5 3 4 4" xfId="48237" xr:uid="{00000000-0005-0000-0000-0000D6C10000}"/>
    <cellStyle name="Normal 2 5 3 4 4 2" xfId="48238" xr:uid="{00000000-0005-0000-0000-0000D7C10000}"/>
    <cellStyle name="Normal 2 5 3 4 5" xfId="48239" xr:uid="{00000000-0005-0000-0000-0000D8C10000}"/>
    <cellStyle name="Normal 2 5 3 4 5 2" xfId="48240" xr:uid="{00000000-0005-0000-0000-0000D9C10000}"/>
    <cellStyle name="Normal 2 5 3 4 6" xfId="48241" xr:uid="{00000000-0005-0000-0000-0000DAC10000}"/>
    <cellStyle name="Normal 2 5 3 4 6 2" xfId="48242" xr:uid="{00000000-0005-0000-0000-0000DBC10000}"/>
    <cellStyle name="Normal 2 5 3 4 7" xfId="48243" xr:uid="{00000000-0005-0000-0000-0000DCC10000}"/>
    <cellStyle name="Normal 2 5 3 4 7 2" xfId="48244" xr:uid="{00000000-0005-0000-0000-0000DDC10000}"/>
    <cellStyle name="Normal 2 5 3 4 8" xfId="48245" xr:uid="{00000000-0005-0000-0000-0000DEC10000}"/>
    <cellStyle name="Normal 2 5 3 4 8 2" xfId="48246" xr:uid="{00000000-0005-0000-0000-0000DFC10000}"/>
    <cellStyle name="Normal 2 5 3 4 9" xfId="48247" xr:uid="{00000000-0005-0000-0000-0000E0C10000}"/>
    <cellStyle name="Normal 2 5 3 4 9 2" xfId="48248" xr:uid="{00000000-0005-0000-0000-0000E1C10000}"/>
    <cellStyle name="Normal 2 5 3 5" xfId="48249" xr:uid="{00000000-0005-0000-0000-0000E2C10000}"/>
    <cellStyle name="Normal 2 5 3 5 10" xfId="48250" xr:uid="{00000000-0005-0000-0000-0000E3C10000}"/>
    <cellStyle name="Normal 2 5 3 5 10 2" xfId="48251" xr:uid="{00000000-0005-0000-0000-0000E4C10000}"/>
    <cellStyle name="Normal 2 5 3 5 11" xfId="48252" xr:uid="{00000000-0005-0000-0000-0000E5C10000}"/>
    <cellStyle name="Normal 2 5 3 5 11 2" xfId="48253" xr:uid="{00000000-0005-0000-0000-0000E6C10000}"/>
    <cellStyle name="Normal 2 5 3 5 12" xfId="48254" xr:uid="{00000000-0005-0000-0000-0000E7C10000}"/>
    <cellStyle name="Normal 2 5 3 5 12 2" xfId="48255" xr:uid="{00000000-0005-0000-0000-0000E8C10000}"/>
    <cellStyle name="Normal 2 5 3 5 13" xfId="48256" xr:uid="{00000000-0005-0000-0000-0000E9C10000}"/>
    <cellStyle name="Normal 2 5 3 5 13 2" xfId="48257" xr:uid="{00000000-0005-0000-0000-0000EAC10000}"/>
    <cellStyle name="Normal 2 5 3 5 14" xfId="48258" xr:uid="{00000000-0005-0000-0000-0000EBC10000}"/>
    <cellStyle name="Normal 2 5 3 5 14 2" xfId="48259" xr:uid="{00000000-0005-0000-0000-0000ECC10000}"/>
    <cellStyle name="Normal 2 5 3 5 15" xfId="48260" xr:uid="{00000000-0005-0000-0000-0000EDC10000}"/>
    <cellStyle name="Normal 2 5 3 5 15 2" xfId="48261" xr:uid="{00000000-0005-0000-0000-0000EEC10000}"/>
    <cellStyle name="Normal 2 5 3 5 16" xfId="48262" xr:uid="{00000000-0005-0000-0000-0000EFC10000}"/>
    <cellStyle name="Normal 2 5 3 5 16 2" xfId="48263" xr:uid="{00000000-0005-0000-0000-0000F0C10000}"/>
    <cellStyle name="Normal 2 5 3 5 17" xfId="48264" xr:uid="{00000000-0005-0000-0000-0000F1C10000}"/>
    <cellStyle name="Normal 2 5 3 5 17 2" xfId="48265" xr:uid="{00000000-0005-0000-0000-0000F2C10000}"/>
    <cellStyle name="Normal 2 5 3 5 18" xfId="48266" xr:uid="{00000000-0005-0000-0000-0000F3C10000}"/>
    <cellStyle name="Normal 2 5 3 5 18 2" xfId="48267" xr:uid="{00000000-0005-0000-0000-0000F4C10000}"/>
    <cellStyle name="Normal 2 5 3 5 19" xfId="48268" xr:uid="{00000000-0005-0000-0000-0000F5C10000}"/>
    <cellStyle name="Normal 2 5 3 5 19 2" xfId="48269" xr:uid="{00000000-0005-0000-0000-0000F6C10000}"/>
    <cellStyle name="Normal 2 5 3 5 2" xfId="48270" xr:uid="{00000000-0005-0000-0000-0000F7C10000}"/>
    <cellStyle name="Normal 2 5 3 5 2 10" xfId="48271" xr:uid="{00000000-0005-0000-0000-0000F8C10000}"/>
    <cellStyle name="Normal 2 5 3 5 2 10 2" xfId="48272" xr:uid="{00000000-0005-0000-0000-0000F9C10000}"/>
    <cellStyle name="Normal 2 5 3 5 2 11" xfId="48273" xr:uid="{00000000-0005-0000-0000-0000FAC10000}"/>
    <cellStyle name="Normal 2 5 3 5 2 11 2" xfId="48274" xr:uid="{00000000-0005-0000-0000-0000FBC10000}"/>
    <cellStyle name="Normal 2 5 3 5 2 12" xfId="48275" xr:uid="{00000000-0005-0000-0000-0000FCC10000}"/>
    <cellStyle name="Normal 2 5 3 5 2 12 2" xfId="48276" xr:uid="{00000000-0005-0000-0000-0000FDC10000}"/>
    <cellStyle name="Normal 2 5 3 5 2 13" xfId="48277" xr:uid="{00000000-0005-0000-0000-0000FEC10000}"/>
    <cellStyle name="Normal 2 5 3 5 2 13 2" xfId="48278" xr:uid="{00000000-0005-0000-0000-0000FFC10000}"/>
    <cellStyle name="Normal 2 5 3 5 2 14" xfId="48279" xr:uid="{00000000-0005-0000-0000-000000C20000}"/>
    <cellStyle name="Normal 2 5 3 5 2 14 2" xfId="48280" xr:uid="{00000000-0005-0000-0000-000001C20000}"/>
    <cellStyle name="Normal 2 5 3 5 2 15" xfId="48281" xr:uid="{00000000-0005-0000-0000-000002C20000}"/>
    <cellStyle name="Normal 2 5 3 5 2 15 2" xfId="48282" xr:uid="{00000000-0005-0000-0000-000003C20000}"/>
    <cellStyle name="Normal 2 5 3 5 2 16" xfId="48283" xr:uid="{00000000-0005-0000-0000-000004C20000}"/>
    <cellStyle name="Normal 2 5 3 5 2 16 2" xfId="48284" xr:uid="{00000000-0005-0000-0000-000005C20000}"/>
    <cellStyle name="Normal 2 5 3 5 2 17" xfId="48285" xr:uid="{00000000-0005-0000-0000-000006C20000}"/>
    <cellStyle name="Normal 2 5 3 5 2 17 2" xfId="48286" xr:uid="{00000000-0005-0000-0000-000007C20000}"/>
    <cellStyle name="Normal 2 5 3 5 2 18" xfId="48287" xr:uid="{00000000-0005-0000-0000-000008C20000}"/>
    <cellStyle name="Normal 2 5 3 5 2 18 2" xfId="48288" xr:uid="{00000000-0005-0000-0000-000009C20000}"/>
    <cellStyle name="Normal 2 5 3 5 2 19" xfId="48289" xr:uid="{00000000-0005-0000-0000-00000AC20000}"/>
    <cellStyle name="Normal 2 5 3 5 2 19 2" xfId="48290" xr:uid="{00000000-0005-0000-0000-00000BC20000}"/>
    <cellStyle name="Normal 2 5 3 5 2 2" xfId="48291" xr:uid="{00000000-0005-0000-0000-00000CC20000}"/>
    <cellStyle name="Normal 2 5 3 5 2 2 2" xfId="48292" xr:uid="{00000000-0005-0000-0000-00000DC20000}"/>
    <cellStyle name="Normal 2 5 3 5 2 20" xfId="48293" xr:uid="{00000000-0005-0000-0000-00000EC20000}"/>
    <cellStyle name="Normal 2 5 3 5 2 20 2" xfId="48294" xr:uid="{00000000-0005-0000-0000-00000FC20000}"/>
    <cellStyle name="Normal 2 5 3 5 2 21" xfId="48295" xr:uid="{00000000-0005-0000-0000-000010C20000}"/>
    <cellStyle name="Normal 2 5 3 5 2 21 2" xfId="48296" xr:uid="{00000000-0005-0000-0000-000011C20000}"/>
    <cellStyle name="Normal 2 5 3 5 2 22" xfId="48297" xr:uid="{00000000-0005-0000-0000-000012C20000}"/>
    <cellStyle name="Normal 2 5 3 5 2 3" xfId="48298" xr:uid="{00000000-0005-0000-0000-000013C20000}"/>
    <cellStyle name="Normal 2 5 3 5 2 3 2" xfId="48299" xr:uid="{00000000-0005-0000-0000-000014C20000}"/>
    <cellStyle name="Normal 2 5 3 5 2 4" xfId="48300" xr:uid="{00000000-0005-0000-0000-000015C20000}"/>
    <cellStyle name="Normal 2 5 3 5 2 4 2" xfId="48301" xr:uid="{00000000-0005-0000-0000-000016C20000}"/>
    <cellStyle name="Normal 2 5 3 5 2 5" xfId="48302" xr:uid="{00000000-0005-0000-0000-000017C20000}"/>
    <cellStyle name="Normal 2 5 3 5 2 5 2" xfId="48303" xr:uid="{00000000-0005-0000-0000-000018C20000}"/>
    <cellStyle name="Normal 2 5 3 5 2 6" xfId="48304" xr:uid="{00000000-0005-0000-0000-000019C20000}"/>
    <cellStyle name="Normal 2 5 3 5 2 6 2" xfId="48305" xr:uid="{00000000-0005-0000-0000-00001AC20000}"/>
    <cellStyle name="Normal 2 5 3 5 2 7" xfId="48306" xr:uid="{00000000-0005-0000-0000-00001BC20000}"/>
    <cellStyle name="Normal 2 5 3 5 2 7 2" xfId="48307" xr:uid="{00000000-0005-0000-0000-00001CC20000}"/>
    <cellStyle name="Normal 2 5 3 5 2 8" xfId="48308" xr:uid="{00000000-0005-0000-0000-00001DC20000}"/>
    <cellStyle name="Normal 2 5 3 5 2 8 2" xfId="48309" xr:uid="{00000000-0005-0000-0000-00001EC20000}"/>
    <cellStyle name="Normal 2 5 3 5 2 9" xfId="48310" xr:uid="{00000000-0005-0000-0000-00001FC20000}"/>
    <cellStyle name="Normal 2 5 3 5 2 9 2" xfId="48311" xr:uid="{00000000-0005-0000-0000-000020C20000}"/>
    <cellStyle name="Normal 2 5 3 5 20" xfId="48312" xr:uid="{00000000-0005-0000-0000-000021C20000}"/>
    <cellStyle name="Normal 2 5 3 5 20 2" xfId="48313" xr:uid="{00000000-0005-0000-0000-000022C20000}"/>
    <cellStyle name="Normal 2 5 3 5 21" xfId="48314" xr:uid="{00000000-0005-0000-0000-000023C20000}"/>
    <cellStyle name="Normal 2 5 3 5 21 2" xfId="48315" xr:uid="{00000000-0005-0000-0000-000024C20000}"/>
    <cellStyle name="Normal 2 5 3 5 22" xfId="48316" xr:uid="{00000000-0005-0000-0000-000025C20000}"/>
    <cellStyle name="Normal 2 5 3 5 22 2" xfId="48317" xr:uid="{00000000-0005-0000-0000-000026C20000}"/>
    <cellStyle name="Normal 2 5 3 5 23" xfId="48318" xr:uid="{00000000-0005-0000-0000-000027C20000}"/>
    <cellStyle name="Normal 2 5 3 5 23 2" xfId="48319" xr:uid="{00000000-0005-0000-0000-000028C20000}"/>
    <cellStyle name="Normal 2 5 3 5 24" xfId="48320" xr:uid="{00000000-0005-0000-0000-000029C20000}"/>
    <cellStyle name="Normal 2 5 3 5 3" xfId="48321" xr:uid="{00000000-0005-0000-0000-00002AC20000}"/>
    <cellStyle name="Normal 2 5 3 5 3 10" xfId="48322" xr:uid="{00000000-0005-0000-0000-00002BC20000}"/>
    <cellStyle name="Normal 2 5 3 5 3 10 2" xfId="48323" xr:uid="{00000000-0005-0000-0000-00002CC20000}"/>
    <cellStyle name="Normal 2 5 3 5 3 11" xfId="48324" xr:uid="{00000000-0005-0000-0000-00002DC20000}"/>
    <cellStyle name="Normal 2 5 3 5 3 11 2" xfId="48325" xr:uid="{00000000-0005-0000-0000-00002EC20000}"/>
    <cellStyle name="Normal 2 5 3 5 3 12" xfId="48326" xr:uid="{00000000-0005-0000-0000-00002FC20000}"/>
    <cellStyle name="Normal 2 5 3 5 3 12 2" xfId="48327" xr:uid="{00000000-0005-0000-0000-000030C20000}"/>
    <cellStyle name="Normal 2 5 3 5 3 13" xfId="48328" xr:uid="{00000000-0005-0000-0000-000031C20000}"/>
    <cellStyle name="Normal 2 5 3 5 3 13 2" xfId="48329" xr:uid="{00000000-0005-0000-0000-000032C20000}"/>
    <cellStyle name="Normal 2 5 3 5 3 14" xfId="48330" xr:uid="{00000000-0005-0000-0000-000033C20000}"/>
    <cellStyle name="Normal 2 5 3 5 3 14 2" xfId="48331" xr:uid="{00000000-0005-0000-0000-000034C20000}"/>
    <cellStyle name="Normal 2 5 3 5 3 15" xfId="48332" xr:uid="{00000000-0005-0000-0000-000035C20000}"/>
    <cellStyle name="Normal 2 5 3 5 3 15 2" xfId="48333" xr:uid="{00000000-0005-0000-0000-000036C20000}"/>
    <cellStyle name="Normal 2 5 3 5 3 16" xfId="48334" xr:uid="{00000000-0005-0000-0000-000037C20000}"/>
    <cellStyle name="Normal 2 5 3 5 3 16 2" xfId="48335" xr:uid="{00000000-0005-0000-0000-000038C20000}"/>
    <cellStyle name="Normal 2 5 3 5 3 17" xfId="48336" xr:uid="{00000000-0005-0000-0000-000039C20000}"/>
    <cellStyle name="Normal 2 5 3 5 3 17 2" xfId="48337" xr:uid="{00000000-0005-0000-0000-00003AC20000}"/>
    <cellStyle name="Normal 2 5 3 5 3 18" xfId="48338" xr:uid="{00000000-0005-0000-0000-00003BC20000}"/>
    <cellStyle name="Normal 2 5 3 5 3 18 2" xfId="48339" xr:uid="{00000000-0005-0000-0000-00003CC20000}"/>
    <cellStyle name="Normal 2 5 3 5 3 19" xfId="48340" xr:uid="{00000000-0005-0000-0000-00003DC20000}"/>
    <cellStyle name="Normal 2 5 3 5 3 19 2" xfId="48341" xr:uid="{00000000-0005-0000-0000-00003EC20000}"/>
    <cellStyle name="Normal 2 5 3 5 3 2" xfId="48342" xr:uid="{00000000-0005-0000-0000-00003FC20000}"/>
    <cellStyle name="Normal 2 5 3 5 3 2 2" xfId="48343" xr:uid="{00000000-0005-0000-0000-000040C20000}"/>
    <cellStyle name="Normal 2 5 3 5 3 20" xfId="48344" xr:uid="{00000000-0005-0000-0000-000041C20000}"/>
    <cellStyle name="Normal 2 5 3 5 3 20 2" xfId="48345" xr:uid="{00000000-0005-0000-0000-000042C20000}"/>
    <cellStyle name="Normal 2 5 3 5 3 21" xfId="48346" xr:uid="{00000000-0005-0000-0000-000043C20000}"/>
    <cellStyle name="Normal 2 5 3 5 3 21 2" xfId="48347" xr:uid="{00000000-0005-0000-0000-000044C20000}"/>
    <cellStyle name="Normal 2 5 3 5 3 22" xfId="48348" xr:uid="{00000000-0005-0000-0000-000045C20000}"/>
    <cellStyle name="Normal 2 5 3 5 3 3" xfId="48349" xr:uid="{00000000-0005-0000-0000-000046C20000}"/>
    <cellStyle name="Normal 2 5 3 5 3 3 2" xfId="48350" xr:uid="{00000000-0005-0000-0000-000047C20000}"/>
    <cellStyle name="Normal 2 5 3 5 3 4" xfId="48351" xr:uid="{00000000-0005-0000-0000-000048C20000}"/>
    <cellStyle name="Normal 2 5 3 5 3 4 2" xfId="48352" xr:uid="{00000000-0005-0000-0000-000049C20000}"/>
    <cellStyle name="Normal 2 5 3 5 3 5" xfId="48353" xr:uid="{00000000-0005-0000-0000-00004AC20000}"/>
    <cellStyle name="Normal 2 5 3 5 3 5 2" xfId="48354" xr:uid="{00000000-0005-0000-0000-00004BC20000}"/>
    <cellStyle name="Normal 2 5 3 5 3 6" xfId="48355" xr:uid="{00000000-0005-0000-0000-00004CC20000}"/>
    <cellStyle name="Normal 2 5 3 5 3 6 2" xfId="48356" xr:uid="{00000000-0005-0000-0000-00004DC20000}"/>
    <cellStyle name="Normal 2 5 3 5 3 7" xfId="48357" xr:uid="{00000000-0005-0000-0000-00004EC20000}"/>
    <cellStyle name="Normal 2 5 3 5 3 7 2" xfId="48358" xr:uid="{00000000-0005-0000-0000-00004FC20000}"/>
    <cellStyle name="Normal 2 5 3 5 3 8" xfId="48359" xr:uid="{00000000-0005-0000-0000-000050C20000}"/>
    <cellStyle name="Normal 2 5 3 5 3 8 2" xfId="48360" xr:uid="{00000000-0005-0000-0000-000051C20000}"/>
    <cellStyle name="Normal 2 5 3 5 3 9" xfId="48361" xr:uid="{00000000-0005-0000-0000-000052C20000}"/>
    <cellStyle name="Normal 2 5 3 5 3 9 2" xfId="48362" xr:uid="{00000000-0005-0000-0000-000053C20000}"/>
    <cellStyle name="Normal 2 5 3 5 4" xfId="48363" xr:uid="{00000000-0005-0000-0000-000054C20000}"/>
    <cellStyle name="Normal 2 5 3 5 4 2" xfId="48364" xr:uid="{00000000-0005-0000-0000-000055C20000}"/>
    <cellStyle name="Normal 2 5 3 5 5" xfId="48365" xr:uid="{00000000-0005-0000-0000-000056C20000}"/>
    <cellStyle name="Normal 2 5 3 5 5 2" xfId="48366" xr:uid="{00000000-0005-0000-0000-000057C20000}"/>
    <cellStyle name="Normal 2 5 3 5 6" xfId="48367" xr:uid="{00000000-0005-0000-0000-000058C20000}"/>
    <cellStyle name="Normal 2 5 3 5 6 2" xfId="48368" xr:uid="{00000000-0005-0000-0000-000059C20000}"/>
    <cellStyle name="Normal 2 5 3 5 7" xfId="48369" xr:uid="{00000000-0005-0000-0000-00005AC20000}"/>
    <cellStyle name="Normal 2 5 3 5 7 2" xfId="48370" xr:uid="{00000000-0005-0000-0000-00005BC20000}"/>
    <cellStyle name="Normal 2 5 3 5 8" xfId="48371" xr:uid="{00000000-0005-0000-0000-00005CC20000}"/>
    <cellStyle name="Normal 2 5 3 5 8 2" xfId="48372" xr:uid="{00000000-0005-0000-0000-00005DC20000}"/>
    <cellStyle name="Normal 2 5 3 5 9" xfId="48373" xr:uid="{00000000-0005-0000-0000-00005EC20000}"/>
    <cellStyle name="Normal 2 5 3 5 9 2" xfId="48374" xr:uid="{00000000-0005-0000-0000-00005FC20000}"/>
    <cellStyle name="Normal 2 5 3 6" xfId="48375" xr:uid="{00000000-0005-0000-0000-000060C20000}"/>
    <cellStyle name="Normal 2 5 3 6 10" xfId="48376" xr:uid="{00000000-0005-0000-0000-000061C20000}"/>
    <cellStyle name="Normal 2 5 3 6 10 2" xfId="48377" xr:uid="{00000000-0005-0000-0000-000062C20000}"/>
    <cellStyle name="Normal 2 5 3 6 11" xfId="48378" xr:uid="{00000000-0005-0000-0000-000063C20000}"/>
    <cellStyle name="Normal 2 5 3 6 11 2" xfId="48379" xr:uid="{00000000-0005-0000-0000-000064C20000}"/>
    <cellStyle name="Normal 2 5 3 6 12" xfId="48380" xr:uid="{00000000-0005-0000-0000-000065C20000}"/>
    <cellStyle name="Normal 2 5 3 6 12 2" xfId="48381" xr:uid="{00000000-0005-0000-0000-000066C20000}"/>
    <cellStyle name="Normal 2 5 3 6 13" xfId="48382" xr:uid="{00000000-0005-0000-0000-000067C20000}"/>
    <cellStyle name="Normal 2 5 3 6 13 2" xfId="48383" xr:uid="{00000000-0005-0000-0000-000068C20000}"/>
    <cellStyle name="Normal 2 5 3 6 14" xfId="48384" xr:uid="{00000000-0005-0000-0000-000069C20000}"/>
    <cellStyle name="Normal 2 5 3 6 14 2" xfId="48385" xr:uid="{00000000-0005-0000-0000-00006AC20000}"/>
    <cellStyle name="Normal 2 5 3 6 15" xfId="48386" xr:uid="{00000000-0005-0000-0000-00006BC20000}"/>
    <cellStyle name="Normal 2 5 3 6 15 2" xfId="48387" xr:uid="{00000000-0005-0000-0000-00006CC20000}"/>
    <cellStyle name="Normal 2 5 3 6 16" xfId="48388" xr:uid="{00000000-0005-0000-0000-00006DC20000}"/>
    <cellStyle name="Normal 2 5 3 6 16 2" xfId="48389" xr:uid="{00000000-0005-0000-0000-00006EC20000}"/>
    <cellStyle name="Normal 2 5 3 6 17" xfId="48390" xr:uid="{00000000-0005-0000-0000-00006FC20000}"/>
    <cellStyle name="Normal 2 5 3 6 17 2" xfId="48391" xr:uid="{00000000-0005-0000-0000-000070C20000}"/>
    <cellStyle name="Normal 2 5 3 6 18" xfId="48392" xr:uid="{00000000-0005-0000-0000-000071C20000}"/>
    <cellStyle name="Normal 2 5 3 6 18 2" xfId="48393" xr:uid="{00000000-0005-0000-0000-000072C20000}"/>
    <cellStyle name="Normal 2 5 3 6 19" xfId="48394" xr:uid="{00000000-0005-0000-0000-000073C20000}"/>
    <cellStyle name="Normal 2 5 3 6 19 2" xfId="48395" xr:uid="{00000000-0005-0000-0000-000074C20000}"/>
    <cellStyle name="Normal 2 5 3 6 2" xfId="48396" xr:uid="{00000000-0005-0000-0000-000075C20000}"/>
    <cellStyle name="Normal 2 5 3 6 2 10" xfId="48397" xr:uid="{00000000-0005-0000-0000-000076C20000}"/>
    <cellStyle name="Normal 2 5 3 6 2 10 2" xfId="48398" xr:uid="{00000000-0005-0000-0000-000077C20000}"/>
    <cellStyle name="Normal 2 5 3 6 2 11" xfId="48399" xr:uid="{00000000-0005-0000-0000-000078C20000}"/>
    <cellStyle name="Normal 2 5 3 6 2 11 2" xfId="48400" xr:uid="{00000000-0005-0000-0000-000079C20000}"/>
    <cellStyle name="Normal 2 5 3 6 2 12" xfId="48401" xr:uid="{00000000-0005-0000-0000-00007AC20000}"/>
    <cellStyle name="Normal 2 5 3 6 2 12 2" xfId="48402" xr:uid="{00000000-0005-0000-0000-00007BC20000}"/>
    <cellStyle name="Normal 2 5 3 6 2 13" xfId="48403" xr:uid="{00000000-0005-0000-0000-00007CC20000}"/>
    <cellStyle name="Normal 2 5 3 6 2 13 2" xfId="48404" xr:uid="{00000000-0005-0000-0000-00007DC20000}"/>
    <cellStyle name="Normal 2 5 3 6 2 14" xfId="48405" xr:uid="{00000000-0005-0000-0000-00007EC20000}"/>
    <cellStyle name="Normal 2 5 3 6 2 14 2" xfId="48406" xr:uid="{00000000-0005-0000-0000-00007FC20000}"/>
    <cellStyle name="Normal 2 5 3 6 2 15" xfId="48407" xr:uid="{00000000-0005-0000-0000-000080C20000}"/>
    <cellStyle name="Normal 2 5 3 6 2 15 2" xfId="48408" xr:uid="{00000000-0005-0000-0000-000081C20000}"/>
    <cellStyle name="Normal 2 5 3 6 2 16" xfId="48409" xr:uid="{00000000-0005-0000-0000-000082C20000}"/>
    <cellStyle name="Normal 2 5 3 6 2 16 2" xfId="48410" xr:uid="{00000000-0005-0000-0000-000083C20000}"/>
    <cellStyle name="Normal 2 5 3 6 2 17" xfId="48411" xr:uid="{00000000-0005-0000-0000-000084C20000}"/>
    <cellStyle name="Normal 2 5 3 6 2 17 2" xfId="48412" xr:uid="{00000000-0005-0000-0000-000085C20000}"/>
    <cellStyle name="Normal 2 5 3 6 2 18" xfId="48413" xr:uid="{00000000-0005-0000-0000-000086C20000}"/>
    <cellStyle name="Normal 2 5 3 6 2 18 2" xfId="48414" xr:uid="{00000000-0005-0000-0000-000087C20000}"/>
    <cellStyle name="Normal 2 5 3 6 2 19" xfId="48415" xr:uid="{00000000-0005-0000-0000-000088C20000}"/>
    <cellStyle name="Normal 2 5 3 6 2 19 2" xfId="48416" xr:uid="{00000000-0005-0000-0000-000089C20000}"/>
    <cellStyle name="Normal 2 5 3 6 2 2" xfId="48417" xr:uid="{00000000-0005-0000-0000-00008AC20000}"/>
    <cellStyle name="Normal 2 5 3 6 2 2 2" xfId="48418" xr:uid="{00000000-0005-0000-0000-00008BC20000}"/>
    <cellStyle name="Normal 2 5 3 6 2 20" xfId="48419" xr:uid="{00000000-0005-0000-0000-00008CC20000}"/>
    <cellStyle name="Normal 2 5 3 6 2 20 2" xfId="48420" xr:uid="{00000000-0005-0000-0000-00008DC20000}"/>
    <cellStyle name="Normal 2 5 3 6 2 21" xfId="48421" xr:uid="{00000000-0005-0000-0000-00008EC20000}"/>
    <cellStyle name="Normal 2 5 3 6 2 21 2" xfId="48422" xr:uid="{00000000-0005-0000-0000-00008FC20000}"/>
    <cellStyle name="Normal 2 5 3 6 2 22" xfId="48423" xr:uid="{00000000-0005-0000-0000-000090C20000}"/>
    <cellStyle name="Normal 2 5 3 6 2 3" xfId="48424" xr:uid="{00000000-0005-0000-0000-000091C20000}"/>
    <cellStyle name="Normal 2 5 3 6 2 3 2" xfId="48425" xr:uid="{00000000-0005-0000-0000-000092C20000}"/>
    <cellStyle name="Normal 2 5 3 6 2 4" xfId="48426" xr:uid="{00000000-0005-0000-0000-000093C20000}"/>
    <cellStyle name="Normal 2 5 3 6 2 4 2" xfId="48427" xr:uid="{00000000-0005-0000-0000-000094C20000}"/>
    <cellStyle name="Normal 2 5 3 6 2 5" xfId="48428" xr:uid="{00000000-0005-0000-0000-000095C20000}"/>
    <cellStyle name="Normal 2 5 3 6 2 5 2" xfId="48429" xr:uid="{00000000-0005-0000-0000-000096C20000}"/>
    <cellStyle name="Normal 2 5 3 6 2 6" xfId="48430" xr:uid="{00000000-0005-0000-0000-000097C20000}"/>
    <cellStyle name="Normal 2 5 3 6 2 6 2" xfId="48431" xr:uid="{00000000-0005-0000-0000-000098C20000}"/>
    <cellStyle name="Normal 2 5 3 6 2 7" xfId="48432" xr:uid="{00000000-0005-0000-0000-000099C20000}"/>
    <cellStyle name="Normal 2 5 3 6 2 7 2" xfId="48433" xr:uid="{00000000-0005-0000-0000-00009AC20000}"/>
    <cellStyle name="Normal 2 5 3 6 2 8" xfId="48434" xr:uid="{00000000-0005-0000-0000-00009BC20000}"/>
    <cellStyle name="Normal 2 5 3 6 2 8 2" xfId="48435" xr:uid="{00000000-0005-0000-0000-00009CC20000}"/>
    <cellStyle name="Normal 2 5 3 6 2 9" xfId="48436" xr:uid="{00000000-0005-0000-0000-00009DC20000}"/>
    <cellStyle name="Normal 2 5 3 6 2 9 2" xfId="48437" xr:uid="{00000000-0005-0000-0000-00009EC20000}"/>
    <cellStyle name="Normal 2 5 3 6 20" xfId="48438" xr:uid="{00000000-0005-0000-0000-00009FC20000}"/>
    <cellStyle name="Normal 2 5 3 6 20 2" xfId="48439" xr:uid="{00000000-0005-0000-0000-0000A0C20000}"/>
    <cellStyle name="Normal 2 5 3 6 21" xfId="48440" xr:uid="{00000000-0005-0000-0000-0000A1C20000}"/>
    <cellStyle name="Normal 2 5 3 6 21 2" xfId="48441" xr:uid="{00000000-0005-0000-0000-0000A2C20000}"/>
    <cellStyle name="Normal 2 5 3 6 22" xfId="48442" xr:uid="{00000000-0005-0000-0000-0000A3C20000}"/>
    <cellStyle name="Normal 2 5 3 6 22 2" xfId="48443" xr:uid="{00000000-0005-0000-0000-0000A4C20000}"/>
    <cellStyle name="Normal 2 5 3 6 23" xfId="48444" xr:uid="{00000000-0005-0000-0000-0000A5C20000}"/>
    <cellStyle name="Normal 2 5 3 6 23 2" xfId="48445" xr:uid="{00000000-0005-0000-0000-0000A6C20000}"/>
    <cellStyle name="Normal 2 5 3 6 24" xfId="48446" xr:uid="{00000000-0005-0000-0000-0000A7C20000}"/>
    <cellStyle name="Normal 2 5 3 6 3" xfId="48447" xr:uid="{00000000-0005-0000-0000-0000A8C20000}"/>
    <cellStyle name="Normal 2 5 3 6 3 10" xfId="48448" xr:uid="{00000000-0005-0000-0000-0000A9C20000}"/>
    <cellStyle name="Normal 2 5 3 6 3 10 2" xfId="48449" xr:uid="{00000000-0005-0000-0000-0000AAC20000}"/>
    <cellStyle name="Normal 2 5 3 6 3 11" xfId="48450" xr:uid="{00000000-0005-0000-0000-0000ABC20000}"/>
    <cellStyle name="Normal 2 5 3 6 3 11 2" xfId="48451" xr:uid="{00000000-0005-0000-0000-0000ACC20000}"/>
    <cellStyle name="Normal 2 5 3 6 3 12" xfId="48452" xr:uid="{00000000-0005-0000-0000-0000ADC20000}"/>
    <cellStyle name="Normal 2 5 3 6 3 12 2" xfId="48453" xr:uid="{00000000-0005-0000-0000-0000AEC20000}"/>
    <cellStyle name="Normal 2 5 3 6 3 13" xfId="48454" xr:uid="{00000000-0005-0000-0000-0000AFC20000}"/>
    <cellStyle name="Normal 2 5 3 6 3 13 2" xfId="48455" xr:uid="{00000000-0005-0000-0000-0000B0C20000}"/>
    <cellStyle name="Normal 2 5 3 6 3 14" xfId="48456" xr:uid="{00000000-0005-0000-0000-0000B1C20000}"/>
    <cellStyle name="Normal 2 5 3 6 3 14 2" xfId="48457" xr:uid="{00000000-0005-0000-0000-0000B2C20000}"/>
    <cellStyle name="Normal 2 5 3 6 3 15" xfId="48458" xr:uid="{00000000-0005-0000-0000-0000B3C20000}"/>
    <cellStyle name="Normal 2 5 3 6 3 15 2" xfId="48459" xr:uid="{00000000-0005-0000-0000-0000B4C20000}"/>
    <cellStyle name="Normal 2 5 3 6 3 16" xfId="48460" xr:uid="{00000000-0005-0000-0000-0000B5C20000}"/>
    <cellStyle name="Normal 2 5 3 6 3 16 2" xfId="48461" xr:uid="{00000000-0005-0000-0000-0000B6C20000}"/>
    <cellStyle name="Normal 2 5 3 6 3 17" xfId="48462" xr:uid="{00000000-0005-0000-0000-0000B7C20000}"/>
    <cellStyle name="Normal 2 5 3 6 3 17 2" xfId="48463" xr:uid="{00000000-0005-0000-0000-0000B8C20000}"/>
    <cellStyle name="Normal 2 5 3 6 3 18" xfId="48464" xr:uid="{00000000-0005-0000-0000-0000B9C20000}"/>
    <cellStyle name="Normal 2 5 3 6 3 18 2" xfId="48465" xr:uid="{00000000-0005-0000-0000-0000BAC20000}"/>
    <cellStyle name="Normal 2 5 3 6 3 19" xfId="48466" xr:uid="{00000000-0005-0000-0000-0000BBC20000}"/>
    <cellStyle name="Normal 2 5 3 6 3 19 2" xfId="48467" xr:uid="{00000000-0005-0000-0000-0000BCC20000}"/>
    <cellStyle name="Normal 2 5 3 6 3 2" xfId="48468" xr:uid="{00000000-0005-0000-0000-0000BDC20000}"/>
    <cellStyle name="Normal 2 5 3 6 3 2 2" xfId="48469" xr:uid="{00000000-0005-0000-0000-0000BEC20000}"/>
    <cellStyle name="Normal 2 5 3 6 3 20" xfId="48470" xr:uid="{00000000-0005-0000-0000-0000BFC20000}"/>
    <cellStyle name="Normal 2 5 3 6 3 20 2" xfId="48471" xr:uid="{00000000-0005-0000-0000-0000C0C20000}"/>
    <cellStyle name="Normal 2 5 3 6 3 21" xfId="48472" xr:uid="{00000000-0005-0000-0000-0000C1C20000}"/>
    <cellStyle name="Normal 2 5 3 6 3 21 2" xfId="48473" xr:uid="{00000000-0005-0000-0000-0000C2C20000}"/>
    <cellStyle name="Normal 2 5 3 6 3 22" xfId="48474" xr:uid="{00000000-0005-0000-0000-0000C3C20000}"/>
    <cellStyle name="Normal 2 5 3 6 3 3" xfId="48475" xr:uid="{00000000-0005-0000-0000-0000C4C20000}"/>
    <cellStyle name="Normal 2 5 3 6 3 3 2" xfId="48476" xr:uid="{00000000-0005-0000-0000-0000C5C20000}"/>
    <cellStyle name="Normal 2 5 3 6 3 4" xfId="48477" xr:uid="{00000000-0005-0000-0000-0000C6C20000}"/>
    <cellStyle name="Normal 2 5 3 6 3 4 2" xfId="48478" xr:uid="{00000000-0005-0000-0000-0000C7C20000}"/>
    <cellStyle name="Normal 2 5 3 6 3 5" xfId="48479" xr:uid="{00000000-0005-0000-0000-0000C8C20000}"/>
    <cellStyle name="Normal 2 5 3 6 3 5 2" xfId="48480" xr:uid="{00000000-0005-0000-0000-0000C9C20000}"/>
    <cellStyle name="Normal 2 5 3 6 3 6" xfId="48481" xr:uid="{00000000-0005-0000-0000-0000CAC20000}"/>
    <cellStyle name="Normal 2 5 3 6 3 6 2" xfId="48482" xr:uid="{00000000-0005-0000-0000-0000CBC20000}"/>
    <cellStyle name="Normal 2 5 3 6 3 7" xfId="48483" xr:uid="{00000000-0005-0000-0000-0000CCC20000}"/>
    <cellStyle name="Normal 2 5 3 6 3 7 2" xfId="48484" xr:uid="{00000000-0005-0000-0000-0000CDC20000}"/>
    <cellStyle name="Normal 2 5 3 6 3 8" xfId="48485" xr:uid="{00000000-0005-0000-0000-0000CEC20000}"/>
    <cellStyle name="Normal 2 5 3 6 3 8 2" xfId="48486" xr:uid="{00000000-0005-0000-0000-0000CFC20000}"/>
    <cellStyle name="Normal 2 5 3 6 3 9" xfId="48487" xr:uid="{00000000-0005-0000-0000-0000D0C20000}"/>
    <cellStyle name="Normal 2 5 3 6 3 9 2" xfId="48488" xr:uid="{00000000-0005-0000-0000-0000D1C20000}"/>
    <cellStyle name="Normal 2 5 3 6 4" xfId="48489" xr:uid="{00000000-0005-0000-0000-0000D2C20000}"/>
    <cellStyle name="Normal 2 5 3 6 4 2" xfId="48490" xr:uid="{00000000-0005-0000-0000-0000D3C20000}"/>
    <cellStyle name="Normal 2 5 3 6 5" xfId="48491" xr:uid="{00000000-0005-0000-0000-0000D4C20000}"/>
    <cellStyle name="Normal 2 5 3 6 5 2" xfId="48492" xr:uid="{00000000-0005-0000-0000-0000D5C20000}"/>
    <cellStyle name="Normal 2 5 3 6 6" xfId="48493" xr:uid="{00000000-0005-0000-0000-0000D6C20000}"/>
    <cellStyle name="Normal 2 5 3 6 6 2" xfId="48494" xr:uid="{00000000-0005-0000-0000-0000D7C20000}"/>
    <cellStyle name="Normal 2 5 3 6 7" xfId="48495" xr:uid="{00000000-0005-0000-0000-0000D8C20000}"/>
    <cellStyle name="Normal 2 5 3 6 7 2" xfId="48496" xr:uid="{00000000-0005-0000-0000-0000D9C20000}"/>
    <cellStyle name="Normal 2 5 3 6 8" xfId="48497" xr:uid="{00000000-0005-0000-0000-0000DAC20000}"/>
    <cellStyle name="Normal 2 5 3 6 8 2" xfId="48498" xr:uid="{00000000-0005-0000-0000-0000DBC20000}"/>
    <cellStyle name="Normal 2 5 3 6 9" xfId="48499" xr:uid="{00000000-0005-0000-0000-0000DCC20000}"/>
    <cellStyle name="Normal 2 5 3 6 9 2" xfId="48500" xr:uid="{00000000-0005-0000-0000-0000DDC20000}"/>
    <cellStyle name="Normal 2 5 3 7" xfId="48501" xr:uid="{00000000-0005-0000-0000-0000DEC20000}"/>
    <cellStyle name="Normal 2 5 3 7 10" xfId="48502" xr:uid="{00000000-0005-0000-0000-0000DFC20000}"/>
    <cellStyle name="Normal 2 5 3 7 10 2" xfId="48503" xr:uid="{00000000-0005-0000-0000-0000E0C20000}"/>
    <cellStyle name="Normal 2 5 3 7 11" xfId="48504" xr:uid="{00000000-0005-0000-0000-0000E1C20000}"/>
    <cellStyle name="Normal 2 5 3 7 11 2" xfId="48505" xr:uid="{00000000-0005-0000-0000-0000E2C20000}"/>
    <cellStyle name="Normal 2 5 3 7 12" xfId="48506" xr:uid="{00000000-0005-0000-0000-0000E3C20000}"/>
    <cellStyle name="Normal 2 5 3 7 12 2" xfId="48507" xr:uid="{00000000-0005-0000-0000-0000E4C20000}"/>
    <cellStyle name="Normal 2 5 3 7 13" xfId="48508" xr:uid="{00000000-0005-0000-0000-0000E5C20000}"/>
    <cellStyle name="Normal 2 5 3 7 13 2" xfId="48509" xr:uid="{00000000-0005-0000-0000-0000E6C20000}"/>
    <cellStyle name="Normal 2 5 3 7 14" xfId="48510" xr:uid="{00000000-0005-0000-0000-0000E7C20000}"/>
    <cellStyle name="Normal 2 5 3 7 14 2" xfId="48511" xr:uid="{00000000-0005-0000-0000-0000E8C20000}"/>
    <cellStyle name="Normal 2 5 3 7 15" xfId="48512" xr:uid="{00000000-0005-0000-0000-0000E9C20000}"/>
    <cellStyle name="Normal 2 5 3 7 15 2" xfId="48513" xr:uid="{00000000-0005-0000-0000-0000EAC20000}"/>
    <cellStyle name="Normal 2 5 3 7 16" xfId="48514" xr:uid="{00000000-0005-0000-0000-0000EBC20000}"/>
    <cellStyle name="Normal 2 5 3 7 16 2" xfId="48515" xr:uid="{00000000-0005-0000-0000-0000ECC20000}"/>
    <cellStyle name="Normal 2 5 3 7 17" xfId="48516" xr:uid="{00000000-0005-0000-0000-0000EDC20000}"/>
    <cellStyle name="Normal 2 5 3 7 17 2" xfId="48517" xr:uid="{00000000-0005-0000-0000-0000EEC20000}"/>
    <cellStyle name="Normal 2 5 3 7 18" xfId="48518" xr:uid="{00000000-0005-0000-0000-0000EFC20000}"/>
    <cellStyle name="Normal 2 5 3 7 18 2" xfId="48519" xr:uid="{00000000-0005-0000-0000-0000F0C20000}"/>
    <cellStyle name="Normal 2 5 3 7 19" xfId="48520" xr:uid="{00000000-0005-0000-0000-0000F1C20000}"/>
    <cellStyle name="Normal 2 5 3 7 19 2" xfId="48521" xr:uid="{00000000-0005-0000-0000-0000F2C20000}"/>
    <cellStyle name="Normal 2 5 3 7 2" xfId="48522" xr:uid="{00000000-0005-0000-0000-0000F3C20000}"/>
    <cellStyle name="Normal 2 5 3 7 2 2" xfId="48523" xr:uid="{00000000-0005-0000-0000-0000F4C20000}"/>
    <cellStyle name="Normal 2 5 3 7 20" xfId="48524" xr:uid="{00000000-0005-0000-0000-0000F5C20000}"/>
    <cellStyle name="Normal 2 5 3 7 20 2" xfId="48525" xr:uid="{00000000-0005-0000-0000-0000F6C20000}"/>
    <cellStyle name="Normal 2 5 3 7 21" xfId="48526" xr:uid="{00000000-0005-0000-0000-0000F7C20000}"/>
    <cellStyle name="Normal 2 5 3 7 21 2" xfId="48527" xr:uid="{00000000-0005-0000-0000-0000F8C20000}"/>
    <cellStyle name="Normal 2 5 3 7 22" xfId="48528" xr:uid="{00000000-0005-0000-0000-0000F9C20000}"/>
    <cellStyle name="Normal 2 5 3 7 3" xfId="48529" xr:uid="{00000000-0005-0000-0000-0000FAC20000}"/>
    <cellStyle name="Normal 2 5 3 7 3 2" xfId="48530" xr:uid="{00000000-0005-0000-0000-0000FBC20000}"/>
    <cellStyle name="Normal 2 5 3 7 4" xfId="48531" xr:uid="{00000000-0005-0000-0000-0000FCC20000}"/>
    <cellStyle name="Normal 2 5 3 7 4 2" xfId="48532" xr:uid="{00000000-0005-0000-0000-0000FDC20000}"/>
    <cellStyle name="Normal 2 5 3 7 5" xfId="48533" xr:uid="{00000000-0005-0000-0000-0000FEC20000}"/>
    <cellStyle name="Normal 2 5 3 7 5 2" xfId="48534" xr:uid="{00000000-0005-0000-0000-0000FFC20000}"/>
    <cellStyle name="Normal 2 5 3 7 6" xfId="48535" xr:uid="{00000000-0005-0000-0000-000000C30000}"/>
    <cellStyle name="Normal 2 5 3 7 6 2" xfId="48536" xr:uid="{00000000-0005-0000-0000-000001C30000}"/>
    <cellStyle name="Normal 2 5 3 7 7" xfId="48537" xr:uid="{00000000-0005-0000-0000-000002C30000}"/>
    <cellStyle name="Normal 2 5 3 7 7 2" xfId="48538" xr:uid="{00000000-0005-0000-0000-000003C30000}"/>
    <cellStyle name="Normal 2 5 3 7 8" xfId="48539" xr:uid="{00000000-0005-0000-0000-000004C30000}"/>
    <cellStyle name="Normal 2 5 3 7 8 2" xfId="48540" xr:uid="{00000000-0005-0000-0000-000005C30000}"/>
    <cellStyle name="Normal 2 5 3 7 9" xfId="48541" xr:uid="{00000000-0005-0000-0000-000006C30000}"/>
    <cellStyle name="Normal 2 5 3 7 9 2" xfId="48542" xr:uid="{00000000-0005-0000-0000-000007C30000}"/>
    <cellStyle name="Normal 2 5 3 8" xfId="48543" xr:uid="{00000000-0005-0000-0000-000008C30000}"/>
    <cellStyle name="Normal 2 5 3 8 10" xfId="48544" xr:uid="{00000000-0005-0000-0000-000009C30000}"/>
    <cellStyle name="Normal 2 5 3 8 10 2" xfId="48545" xr:uid="{00000000-0005-0000-0000-00000AC30000}"/>
    <cellStyle name="Normal 2 5 3 8 11" xfId="48546" xr:uid="{00000000-0005-0000-0000-00000BC30000}"/>
    <cellStyle name="Normal 2 5 3 8 11 2" xfId="48547" xr:uid="{00000000-0005-0000-0000-00000CC30000}"/>
    <cellStyle name="Normal 2 5 3 8 12" xfId="48548" xr:uid="{00000000-0005-0000-0000-00000DC30000}"/>
    <cellStyle name="Normal 2 5 3 8 12 2" xfId="48549" xr:uid="{00000000-0005-0000-0000-00000EC30000}"/>
    <cellStyle name="Normal 2 5 3 8 13" xfId="48550" xr:uid="{00000000-0005-0000-0000-00000FC30000}"/>
    <cellStyle name="Normal 2 5 3 8 13 2" xfId="48551" xr:uid="{00000000-0005-0000-0000-000010C30000}"/>
    <cellStyle name="Normal 2 5 3 8 14" xfId="48552" xr:uid="{00000000-0005-0000-0000-000011C30000}"/>
    <cellStyle name="Normal 2 5 3 8 14 2" xfId="48553" xr:uid="{00000000-0005-0000-0000-000012C30000}"/>
    <cellStyle name="Normal 2 5 3 8 15" xfId="48554" xr:uid="{00000000-0005-0000-0000-000013C30000}"/>
    <cellStyle name="Normal 2 5 3 8 15 2" xfId="48555" xr:uid="{00000000-0005-0000-0000-000014C30000}"/>
    <cellStyle name="Normal 2 5 3 8 16" xfId="48556" xr:uid="{00000000-0005-0000-0000-000015C30000}"/>
    <cellStyle name="Normal 2 5 3 8 16 2" xfId="48557" xr:uid="{00000000-0005-0000-0000-000016C30000}"/>
    <cellStyle name="Normal 2 5 3 8 17" xfId="48558" xr:uid="{00000000-0005-0000-0000-000017C30000}"/>
    <cellStyle name="Normal 2 5 3 8 17 2" xfId="48559" xr:uid="{00000000-0005-0000-0000-000018C30000}"/>
    <cellStyle name="Normal 2 5 3 8 18" xfId="48560" xr:uid="{00000000-0005-0000-0000-000019C30000}"/>
    <cellStyle name="Normal 2 5 3 8 18 2" xfId="48561" xr:uid="{00000000-0005-0000-0000-00001AC30000}"/>
    <cellStyle name="Normal 2 5 3 8 19" xfId="48562" xr:uid="{00000000-0005-0000-0000-00001BC30000}"/>
    <cellStyle name="Normal 2 5 3 8 19 2" xfId="48563" xr:uid="{00000000-0005-0000-0000-00001CC30000}"/>
    <cellStyle name="Normal 2 5 3 8 2" xfId="48564" xr:uid="{00000000-0005-0000-0000-00001DC30000}"/>
    <cellStyle name="Normal 2 5 3 8 2 2" xfId="48565" xr:uid="{00000000-0005-0000-0000-00001EC30000}"/>
    <cellStyle name="Normal 2 5 3 8 20" xfId="48566" xr:uid="{00000000-0005-0000-0000-00001FC30000}"/>
    <cellStyle name="Normal 2 5 3 8 20 2" xfId="48567" xr:uid="{00000000-0005-0000-0000-000020C30000}"/>
    <cellStyle name="Normal 2 5 3 8 21" xfId="48568" xr:uid="{00000000-0005-0000-0000-000021C30000}"/>
    <cellStyle name="Normal 2 5 3 8 21 2" xfId="48569" xr:uid="{00000000-0005-0000-0000-000022C30000}"/>
    <cellStyle name="Normal 2 5 3 8 22" xfId="48570" xr:uid="{00000000-0005-0000-0000-000023C30000}"/>
    <cellStyle name="Normal 2 5 3 8 3" xfId="48571" xr:uid="{00000000-0005-0000-0000-000024C30000}"/>
    <cellStyle name="Normal 2 5 3 8 3 2" xfId="48572" xr:uid="{00000000-0005-0000-0000-000025C30000}"/>
    <cellStyle name="Normal 2 5 3 8 4" xfId="48573" xr:uid="{00000000-0005-0000-0000-000026C30000}"/>
    <cellStyle name="Normal 2 5 3 8 4 2" xfId="48574" xr:uid="{00000000-0005-0000-0000-000027C30000}"/>
    <cellStyle name="Normal 2 5 3 8 5" xfId="48575" xr:uid="{00000000-0005-0000-0000-000028C30000}"/>
    <cellStyle name="Normal 2 5 3 8 5 2" xfId="48576" xr:uid="{00000000-0005-0000-0000-000029C30000}"/>
    <cellStyle name="Normal 2 5 3 8 6" xfId="48577" xr:uid="{00000000-0005-0000-0000-00002AC30000}"/>
    <cellStyle name="Normal 2 5 3 8 6 2" xfId="48578" xr:uid="{00000000-0005-0000-0000-00002BC30000}"/>
    <cellStyle name="Normal 2 5 3 8 7" xfId="48579" xr:uid="{00000000-0005-0000-0000-00002CC30000}"/>
    <cellStyle name="Normal 2 5 3 8 7 2" xfId="48580" xr:uid="{00000000-0005-0000-0000-00002DC30000}"/>
    <cellStyle name="Normal 2 5 3 8 8" xfId="48581" xr:uid="{00000000-0005-0000-0000-00002EC30000}"/>
    <cellStyle name="Normal 2 5 3 8 8 2" xfId="48582" xr:uid="{00000000-0005-0000-0000-00002FC30000}"/>
    <cellStyle name="Normal 2 5 3 8 9" xfId="48583" xr:uid="{00000000-0005-0000-0000-000030C30000}"/>
    <cellStyle name="Normal 2 5 3 8 9 2" xfId="48584" xr:uid="{00000000-0005-0000-0000-000031C30000}"/>
    <cellStyle name="Normal 2 5 3 9" xfId="48585" xr:uid="{00000000-0005-0000-0000-000032C30000}"/>
    <cellStyle name="Normal 2 5 3 9 2" xfId="48586" xr:uid="{00000000-0005-0000-0000-000033C30000}"/>
    <cellStyle name="Normal 2 5 30" xfId="48587" xr:uid="{00000000-0005-0000-0000-000034C30000}"/>
    <cellStyle name="Normal 2 5 30 2" xfId="48588" xr:uid="{00000000-0005-0000-0000-000035C30000}"/>
    <cellStyle name="Normal 2 5 31" xfId="48589" xr:uid="{00000000-0005-0000-0000-000036C30000}"/>
    <cellStyle name="Normal 2 5 31 2" xfId="48590" xr:uid="{00000000-0005-0000-0000-000037C30000}"/>
    <cellStyle name="Normal 2 5 4" xfId="48591" xr:uid="{00000000-0005-0000-0000-000038C30000}"/>
    <cellStyle name="Normal 2 5 4 10" xfId="48592" xr:uid="{00000000-0005-0000-0000-000039C30000}"/>
    <cellStyle name="Normal 2 5 4 10 2" xfId="48593" xr:uid="{00000000-0005-0000-0000-00003AC30000}"/>
    <cellStyle name="Normal 2 5 4 11" xfId="48594" xr:uid="{00000000-0005-0000-0000-00003BC30000}"/>
    <cellStyle name="Normal 2 5 4 11 2" xfId="48595" xr:uid="{00000000-0005-0000-0000-00003CC30000}"/>
    <cellStyle name="Normal 2 5 4 12" xfId="48596" xr:uid="{00000000-0005-0000-0000-00003DC30000}"/>
    <cellStyle name="Normal 2 5 4 12 2" xfId="48597" xr:uid="{00000000-0005-0000-0000-00003EC30000}"/>
    <cellStyle name="Normal 2 5 4 13" xfId="48598" xr:uid="{00000000-0005-0000-0000-00003FC30000}"/>
    <cellStyle name="Normal 2 5 4 13 2" xfId="48599" xr:uid="{00000000-0005-0000-0000-000040C30000}"/>
    <cellStyle name="Normal 2 5 4 14" xfId="48600" xr:uid="{00000000-0005-0000-0000-000041C30000}"/>
    <cellStyle name="Normal 2 5 4 14 2" xfId="48601" xr:uid="{00000000-0005-0000-0000-000042C30000}"/>
    <cellStyle name="Normal 2 5 4 15" xfId="48602" xr:uid="{00000000-0005-0000-0000-000043C30000}"/>
    <cellStyle name="Normal 2 5 4 15 2" xfId="48603" xr:uid="{00000000-0005-0000-0000-000044C30000}"/>
    <cellStyle name="Normal 2 5 4 16" xfId="48604" xr:uid="{00000000-0005-0000-0000-000045C30000}"/>
    <cellStyle name="Normal 2 5 4 16 2" xfId="48605" xr:uid="{00000000-0005-0000-0000-000046C30000}"/>
    <cellStyle name="Normal 2 5 4 17" xfId="48606" xr:uid="{00000000-0005-0000-0000-000047C30000}"/>
    <cellStyle name="Normal 2 5 4 17 2" xfId="48607" xr:uid="{00000000-0005-0000-0000-000048C30000}"/>
    <cellStyle name="Normal 2 5 4 18" xfId="48608" xr:uid="{00000000-0005-0000-0000-000049C30000}"/>
    <cellStyle name="Normal 2 5 4 18 2" xfId="48609" xr:uid="{00000000-0005-0000-0000-00004AC30000}"/>
    <cellStyle name="Normal 2 5 4 19" xfId="48610" xr:uid="{00000000-0005-0000-0000-00004BC30000}"/>
    <cellStyle name="Normal 2 5 4 19 2" xfId="48611" xr:uid="{00000000-0005-0000-0000-00004CC30000}"/>
    <cellStyle name="Normal 2 5 4 2" xfId="48612" xr:uid="{00000000-0005-0000-0000-00004DC30000}"/>
    <cellStyle name="Normal 2 5 4 2 10" xfId="48613" xr:uid="{00000000-0005-0000-0000-00004EC30000}"/>
    <cellStyle name="Normal 2 5 4 2 10 2" xfId="48614" xr:uid="{00000000-0005-0000-0000-00004FC30000}"/>
    <cellStyle name="Normal 2 5 4 2 11" xfId="48615" xr:uid="{00000000-0005-0000-0000-000050C30000}"/>
    <cellStyle name="Normal 2 5 4 2 11 2" xfId="48616" xr:uid="{00000000-0005-0000-0000-000051C30000}"/>
    <cellStyle name="Normal 2 5 4 2 12" xfId="48617" xr:uid="{00000000-0005-0000-0000-000052C30000}"/>
    <cellStyle name="Normal 2 5 4 2 12 2" xfId="48618" xr:uid="{00000000-0005-0000-0000-000053C30000}"/>
    <cellStyle name="Normal 2 5 4 2 13" xfId="48619" xr:uid="{00000000-0005-0000-0000-000054C30000}"/>
    <cellStyle name="Normal 2 5 4 2 13 2" xfId="48620" xr:uid="{00000000-0005-0000-0000-000055C30000}"/>
    <cellStyle name="Normal 2 5 4 2 14" xfId="48621" xr:uid="{00000000-0005-0000-0000-000056C30000}"/>
    <cellStyle name="Normal 2 5 4 2 14 2" xfId="48622" xr:uid="{00000000-0005-0000-0000-000057C30000}"/>
    <cellStyle name="Normal 2 5 4 2 15" xfId="48623" xr:uid="{00000000-0005-0000-0000-000058C30000}"/>
    <cellStyle name="Normal 2 5 4 2 15 2" xfId="48624" xr:uid="{00000000-0005-0000-0000-000059C30000}"/>
    <cellStyle name="Normal 2 5 4 2 16" xfId="48625" xr:uid="{00000000-0005-0000-0000-00005AC30000}"/>
    <cellStyle name="Normal 2 5 4 2 16 2" xfId="48626" xr:uid="{00000000-0005-0000-0000-00005BC30000}"/>
    <cellStyle name="Normal 2 5 4 2 17" xfId="48627" xr:uid="{00000000-0005-0000-0000-00005CC30000}"/>
    <cellStyle name="Normal 2 5 4 2 17 2" xfId="48628" xr:uid="{00000000-0005-0000-0000-00005DC30000}"/>
    <cellStyle name="Normal 2 5 4 2 18" xfId="48629" xr:uid="{00000000-0005-0000-0000-00005EC30000}"/>
    <cellStyle name="Normal 2 5 4 2 18 2" xfId="48630" xr:uid="{00000000-0005-0000-0000-00005FC30000}"/>
    <cellStyle name="Normal 2 5 4 2 19" xfId="48631" xr:uid="{00000000-0005-0000-0000-000060C30000}"/>
    <cellStyle name="Normal 2 5 4 2 19 2" xfId="48632" xr:uid="{00000000-0005-0000-0000-000061C30000}"/>
    <cellStyle name="Normal 2 5 4 2 2" xfId="48633" xr:uid="{00000000-0005-0000-0000-000062C30000}"/>
    <cellStyle name="Normal 2 5 4 2 2 10" xfId="48634" xr:uid="{00000000-0005-0000-0000-000063C30000}"/>
    <cellStyle name="Normal 2 5 4 2 2 10 2" xfId="48635" xr:uid="{00000000-0005-0000-0000-000064C30000}"/>
    <cellStyle name="Normal 2 5 4 2 2 11" xfId="48636" xr:uid="{00000000-0005-0000-0000-000065C30000}"/>
    <cellStyle name="Normal 2 5 4 2 2 11 2" xfId="48637" xr:uid="{00000000-0005-0000-0000-000066C30000}"/>
    <cellStyle name="Normal 2 5 4 2 2 12" xfId="48638" xr:uid="{00000000-0005-0000-0000-000067C30000}"/>
    <cellStyle name="Normal 2 5 4 2 2 12 2" xfId="48639" xr:uid="{00000000-0005-0000-0000-000068C30000}"/>
    <cellStyle name="Normal 2 5 4 2 2 13" xfId="48640" xr:uid="{00000000-0005-0000-0000-000069C30000}"/>
    <cellStyle name="Normal 2 5 4 2 2 13 2" xfId="48641" xr:uid="{00000000-0005-0000-0000-00006AC30000}"/>
    <cellStyle name="Normal 2 5 4 2 2 14" xfId="48642" xr:uid="{00000000-0005-0000-0000-00006BC30000}"/>
    <cellStyle name="Normal 2 5 4 2 2 14 2" xfId="48643" xr:uid="{00000000-0005-0000-0000-00006CC30000}"/>
    <cellStyle name="Normal 2 5 4 2 2 15" xfId="48644" xr:uid="{00000000-0005-0000-0000-00006DC30000}"/>
    <cellStyle name="Normal 2 5 4 2 2 15 2" xfId="48645" xr:uid="{00000000-0005-0000-0000-00006EC30000}"/>
    <cellStyle name="Normal 2 5 4 2 2 16" xfId="48646" xr:uid="{00000000-0005-0000-0000-00006FC30000}"/>
    <cellStyle name="Normal 2 5 4 2 2 16 2" xfId="48647" xr:uid="{00000000-0005-0000-0000-000070C30000}"/>
    <cellStyle name="Normal 2 5 4 2 2 17" xfId="48648" xr:uid="{00000000-0005-0000-0000-000071C30000}"/>
    <cellStyle name="Normal 2 5 4 2 2 17 2" xfId="48649" xr:uid="{00000000-0005-0000-0000-000072C30000}"/>
    <cellStyle name="Normal 2 5 4 2 2 18" xfId="48650" xr:uid="{00000000-0005-0000-0000-000073C30000}"/>
    <cellStyle name="Normal 2 5 4 2 2 18 2" xfId="48651" xr:uid="{00000000-0005-0000-0000-000074C30000}"/>
    <cellStyle name="Normal 2 5 4 2 2 19" xfId="48652" xr:uid="{00000000-0005-0000-0000-000075C30000}"/>
    <cellStyle name="Normal 2 5 4 2 2 19 2" xfId="48653" xr:uid="{00000000-0005-0000-0000-000076C30000}"/>
    <cellStyle name="Normal 2 5 4 2 2 2" xfId="48654" xr:uid="{00000000-0005-0000-0000-000077C30000}"/>
    <cellStyle name="Normal 2 5 4 2 2 2 10" xfId="48655" xr:uid="{00000000-0005-0000-0000-000078C30000}"/>
    <cellStyle name="Normal 2 5 4 2 2 2 10 2" xfId="48656" xr:uid="{00000000-0005-0000-0000-000079C30000}"/>
    <cellStyle name="Normal 2 5 4 2 2 2 11" xfId="48657" xr:uid="{00000000-0005-0000-0000-00007AC30000}"/>
    <cellStyle name="Normal 2 5 4 2 2 2 11 2" xfId="48658" xr:uid="{00000000-0005-0000-0000-00007BC30000}"/>
    <cellStyle name="Normal 2 5 4 2 2 2 12" xfId="48659" xr:uid="{00000000-0005-0000-0000-00007CC30000}"/>
    <cellStyle name="Normal 2 5 4 2 2 2 12 2" xfId="48660" xr:uid="{00000000-0005-0000-0000-00007DC30000}"/>
    <cellStyle name="Normal 2 5 4 2 2 2 13" xfId="48661" xr:uid="{00000000-0005-0000-0000-00007EC30000}"/>
    <cellStyle name="Normal 2 5 4 2 2 2 13 2" xfId="48662" xr:uid="{00000000-0005-0000-0000-00007FC30000}"/>
    <cellStyle name="Normal 2 5 4 2 2 2 14" xfId="48663" xr:uid="{00000000-0005-0000-0000-000080C30000}"/>
    <cellStyle name="Normal 2 5 4 2 2 2 14 2" xfId="48664" xr:uid="{00000000-0005-0000-0000-000081C30000}"/>
    <cellStyle name="Normal 2 5 4 2 2 2 15" xfId="48665" xr:uid="{00000000-0005-0000-0000-000082C30000}"/>
    <cellStyle name="Normal 2 5 4 2 2 2 15 2" xfId="48666" xr:uid="{00000000-0005-0000-0000-000083C30000}"/>
    <cellStyle name="Normal 2 5 4 2 2 2 16" xfId="48667" xr:uid="{00000000-0005-0000-0000-000084C30000}"/>
    <cellStyle name="Normal 2 5 4 2 2 2 16 2" xfId="48668" xr:uid="{00000000-0005-0000-0000-000085C30000}"/>
    <cellStyle name="Normal 2 5 4 2 2 2 17" xfId="48669" xr:uid="{00000000-0005-0000-0000-000086C30000}"/>
    <cellStyle name="Normal 2 5 4 2 2 2 17 2" xfId="48670" xr:uid="{00000000-0005-0000-0000-000087C30000}"/>
    <cellStyle name="Normal 2 5 4 2 2 2 18" xfId="48671" xr:uid="{00000000-0005-0000-0000-000088C30000}"/>
    <cellStyle name="Normal 2 5 4 2 2 2 18 2" xfId="48672" xr:uid="{00000000-0005-0000-0000-000089C30000}"/>
    <cellStyle name="Normal 2 5 4 2 2 2 19" xfId="48673" xr:uid="{00000000-0005-0000-0000-00008AC30000}"/>
    <cellStyle name="Normal 2 5 4 2 2 2 19 2" xfId="48674" xr:uid="{00000000-0005-0000-0000-00008BC30000}"/>
    <cellStyle name="Normal 2 5 4 2 2 2 2" xfId="48675" xr:uid="{00000000-0005-0000-0000-00008CC30000}"/>
    <cellStyle name="Normal 2 5 4 2 2 2 2 2" xfId="48676" xr:uid="{00000000-0005-0000-0000-00008DC30000}"/>
    <cellStyle name="Normal 2 5 4 2 2 2 20" xfId="48677" xr:uid="{00000000-0005-0000-0000-00008EC30000}"/>
    <cellStyle name="Normal 2 5 4 2 2 2 20 2" xfId="48678" xr:uid="{00000000-0005-0000-0000-00008FC30000}"/>
    <cellStyle name="Normal 2 5 4 2 2 2 21" xfId="48679" xr:uid="{00000000-0005-0000-0000-000090C30000}"/>
    <cellStyle name="Normal 2 5 4 2 2 2 21 2" xfId="48680" xr:uid="{00000000-0005-0000-0000-000091C30000}"/>
    <cellStyle name="Normal 2 5 4 2 2 2 22" xfId="48681" xr:uid="{00000000-0005-0000-0000-000092C30000}"/>
    <cellStyle name="Normal 2 5 4 2 2 2 3" xfId="48682" xr:uid="{00000000-0005-0000-0000-000093C30000}"/>
    <cellStyle name="Normal 2 5 4 2 2 2 3 2" xfId="48683" xr:uid="{00000000-0005-0000-0000-000094C30000}"/>
    <cellStyle name="Normal 2 5 4 2 2 2 4" xfId="48684" xr:uid="{00000000-0005-0000-0000-000095C30000}"/>
    <cellStyle name="Normal 2 5 4 2 2 2 4 2" xfId="48685" xr:uid="{00000000-0005-0000-0000-000096C30000}"/>
    <cellStyle name="Normal 2 5 4 2 2 2 5" xfId="48686" xr:uid="{00000000-0005-0000-0000-000097C30000}"/>
    <cellStyle name="Normal 2 5 4 2 2 2 5 2" xfId="48687" xr:uid="{00000000-0005-0000-0000-000098C30000}"/>
    <cellStyle name="Normal 2 5 4 2 2 2 6" xfId="48688" xr:uid="{00000000-0005-0000-0000-000099C30000}"/>
    <cellStyle name="Normal 2 5 4 2 2 2 6 2" xfId="48689" xr:uid="{00000000-0005-0000-0000-00009AC30000}"/>
    <cellStyle name="Normal 2 5 4 2 2 2 7" xfId="48690" xr:uid="{00000000-0005-0000-0000-00009BC30000}"/>
    <cellStyle name="Normal 2 5 4 2 2 2 7 2" xfId="48691" xr:uid="{00000000-0005-0000-0000-00009CC30000}"/>
    <cellStyle name="Normal 2 5 4 2 2 2 8" xfId="48692" xr:uid="{00000000-0005-0000-0000-00009DC30000}"/>
    <cellStyle name="Normal 2 5 4 2 2 2 8 2" xfId="48693" xr:uid="{00000000-0005-0000-0000-00009EC30000}"/>
    <cellStyle name="Normal 2 5 4 2 2 2 9" xfId="48694" xr:uid="{00000000-0005-0000-0000-00009FC30000}"/>
    <cellStyle name="Normal 2 5 4 2 2 2 9 2" xfId="48695" xr:uid="{00000000-0005-0000-0000-0000A0C30000}"/>
    <cellStyle name="Normal 2 5 4 2 2 20" xfId="48696" xr:uid="{00000000-0005-0000-0000-0000A1C30000}"/>
    <cellStyle name="Normal 2 5 4 2 2 20 2" xfId="48697" xr:uid="{00000000-0005-0000-0000-0000A2C30000}"/>
    <cellStyle name="Normal 2 5 4 2 2 21" xfId="48698" xr:uid="{00000000-0005-0000-0000-0000A3C30000}"/>
    <cellStyle name="Normal 2 5 4 2 2 21 2" xfId="48699" xr:uid="{00000000-0005-0000-0000-0000A4C30000}"/>
    <cellStyle name="Normal 2 5 4 2 2 22" xfId="48700" xr:uid="{00000000-0005-0000-0000-0000A5C30000}"/>
    <cellStyle name="Normal 2 5 4 2 2 22 2" xfId="48701" xr:uid="{00000000-0005-0000-0000-0000A6C30000}"/>
    <cellStyle name="Normal 2 5 4 2 2 23" xfId="48702" xr:uid="{00000000-0005-0000-0000-0000A7C30000}"/>
    <cellStyle name="Normal 2 5 4 2 2 23 2" xfId="48703" xr:uid="{00000000-0005-0000-0000-0000A8C30000}"/>
    <cellStyle name="Normal 2 5 4 2 2 24" xfId="48704" xr:uid="{00000000-0005-0000-0000-0000A9C30000}"/>
    <cellStyle name="Normal 2 5 4 2 2 3" xfId="48705" xr:uid="{00000000-0005-0000-0000-0000AAC30000}"/>
    <cellStyle name="Normal 2 5 4 2 2 3 10" xfId="48706" xr:uid="{00000000-0005-0000-0000-0000ABC30000}"/>
    <cellStyle name="Normal 2 5 4 2 2 3 10 2" xfId="48707" xr:uid="{00000000-0005-0000-0000-0000ACC30000}"/>
    <cellStyle name="Normal 2 5 4 2 2 3 11" xfId="48708" xr:uid="{00000000-0005-0000-0000-0000ADC30000}"/>
    <cellStyle name="Normal 2 5 4 2 2 3 11 2" xfId="48709" xr:uid="{00000000-0005-0000-0000-0000AEC30000}"/>
    <cellStyle name="Normal 2 5 4 2 2 3 12" xfId="48710" xr:uid="{00000000-0005-0000-0000-0000AFC30000}"/>
    <cellStyle name="Normal 2 5 4 2 2 3 12 2" xfId="48711" xr:uid="{00000000-0005-0000-0000-0000B0C30000}"/>
    <cellStyle name="Normal 2 5 4 2 2 3 13" xfId="48712" xr:uid="{00000000-0005-0000-0000-0000B1C30000}"/>
    <cellStyle name="Normal 2 5 4 2 2 3 13 2" xfId="48713" xr:uid="{00000000-0005-0000-0000-0000B2C30000}"/>
    <cellStyle name="Normal 2 5 4 2 2 3 14" xfId="48714" xr:uid="{00000000-0005-0000-0000-0000B3C30000}"/>
    <cellStyle name="Normal 2 5 4 2 2 3 14 2" xfId="48715" xr:uid="{00000000-0005-0000-0000-0000B4C30000}"/>
    <cellStyle name="Normal 2 5 4 2 2 3 15" xfId="48716" xr:uid="{00000000-0005-0000-0000-0000B5C30000}"/>
    <cellStyle name="Normal 2 5 4 2 2 3 15 2" xfId="48717" xr:uid="{00000000-0005-0000-0000-0000B6C30000}"/>
    <cellStyle name="Normal 2 5 4 2 2 3 16" xfId="48718" xr:uid="{00000000-0005-0000-0000-0000B7C30000}"/>
    <cellStyle name="Normal 2 5 4 2 2 3 16 2" xfId="48719" xr:uid="{00000000-0005-0000-0000-0000B8C30000}"/>
    <cellStyle name="Normal 2 5 4 2 2 3 17" xfId="48720" xr:uid="{00000000-0005-0000-0000-0000B9C30000}"/>
    <cellStyle name="Normal 2 5 4 2 2 3 17 2" xfId="48721" xr:uid="{00000000-0005-0000-0000-0000BAC30000}"/>
    <cellStyle name="Normal 2 5 4 2 2 3 18" xfId="48722" xr:uid="{00000000-0005-0000-0000-0000BBC30000}"/>
    <cellStyle name="Normal 2 5 4 2 2 3 18 2" xfId="48723" xr:uid="{00000000-0005-0000-0000-0000BCC30000}"/>
    <cellStyle name="Normal 2 5 4 2 2 3 19" xfId="48724" xr:uid="{00000000-0005-0000-0000-0000BDC30000}"/>
    <cellStyle name="Normal 2 5 4 2 2 3 19 2" xfId="48725" xr:uid="{00000000-0005-0000-0000-0000BEC30000}"/>
    <cellStyle name="Normal 2 5 4 2 2 3 2" xfId="48726" xr:uid="{00000000-0005-0000-0000-0000BFC30000}"/>
    <cellStyle name="Normal 2 5 4 2 2 3 2 2" xfId="48727" xr:uid="{00000000-0005-0000-0000-0000C0C30000}"/>
    <cellStyle name="Normal 2 5 4 2 2 3 20" xfId="48728" xr:uid="{00000000-0005-0000-0000-0000C1C30000}"/>
    <cellStyle name="Normal 2 5 4 2 2 3 20 2" xfId="48729" xr:uid="{00000000-0005-0000-0000-0000C2C30000}"/>
    <cellStyle name="Normal 2 5 4 2 2 3 21" xfId="48730" xr:uid="{00000000-0005-0000-0000-0000C3C30000}"/>
    <cellStyle name="Normal 2 5 4 2 2 3 21 2" xfId="48731" xr:uid="{00000000-0005-0000-0000-0000C4C30000}"/>
    <cellStyle name="Normal 2 5 4 2 2 3 22" xfId="48732" xr:uid="{00000000-0005-0000-0000-0000C5C30000}"/>
    <cellStyle name="Normal 2 5 4 2 2 3 3" xfId="48733" xr:uid="{00000000-0005-0000-0000-0000C6C30000}"/>
    <cellStyle name="Normal 2 5 4 2 2 3 3 2" xfId="48734" xr:uid="{00000000-0005-0000-0000-0000C7C30000}"/>
    <cellStyle name="Normal 2 5 4 2 2 3 4" xfId="48735" xr:uid="{00000000-0005-0000-0000-0000C8C30000}"/>
    <cellStyle name="Normal 2 5 4 2 2 3 4 2" xfId="48736" xr:uid="{00000000-0005-0000-0000-0000C9C30000}"/>
    <cellStyle name="Normal 2 5 4 2 2 3 5" xfId="48737" xr:uid="{00000000-0005-0000-0000-0000CAC30000}"/>
    <cellStyle name="Normal 2 5 4 2 2 3 5 2" xfId="48738" xr:uid="{00000000-0005-0000-0000-0000CBC30000}"/>
    <cellStyle name="Normal 2 5 4 2 2 3 6" xfId="48739" xr:uid="{00000000-0005-0000-0000-0000CCC30000}"/>
    <cellStyle name="Normal 2 5 4 2 2 3 6 2" xfId="48740" xr:uid="{00000000-0005-0000-0000-0000CDC30000}"/>
    <cellStyle name="Normal 2 5 4 2 2 3 7" xfId="48741" xr:uid="{00000000-0005-0000-0000-0000CEC30000}"/>
    <cellStyle name="Normal 2 5 4 2 2 3 7 2" xfId="48742" xr:uid="{00000000-0005-0000-0000-0000CFC30000}"/>
    <cellStyle name="Normal 2 5 4 2 2 3 8" xfId="48743" xr:uid="{00000000-0005-0000-0000-0000D0C30000}"/>
    <cellStyle name="Normal 2 5 4 2 2 3 8 2" xfId="48744" xr:uid="{00000000-0005-0000-0000-0000D1C30000}"/>
    <cellStyle name="Normal 2 5 4 2 2 3 9" xfId="48745" xr:uid="{00000000-0005-0000-0000-0000D2C30000}"/>
    <cellStyle name="Normal 2 5 4 2 2 3 9 2" xfId="48746" xr:uid="{00000000-0005-0000-0000-0000D3C30000}"/>
    <cellStyle name="Normal 2 5 4 2 2 4" xfId="48747" xr:uid="{00000000-0005-0000-0000-0000D4C30000}"/>
    <cellStyle name="Normal 2 5 4 2 2 4 2" xfId="48748" xr:uid="{00000000-0005-0000-0000-0000D5C30000}"/>
    <cellStyle name="Normal 2 5 4 2 2 5" xfId="48749" xr:uid="{00000000-0005-0000-0000-0000D6C30000}"/>
    <cellStyle name="Normal 2 5 4 2 2 5 2" xfId="48750" xr:uid="{00000000-0005-0000-0000-0000D7C30000}"/>
    <cellStyle name="Normal 2 5 4 2 2 6" xfId="48751" xr:uid="{00000000-0005-0000-0000-0000D8C30000}"/>
    <cellStyle name="Normal 2 5 4 2 2 6 2" xfId="48752" xr:uid="{00000000-0005-0000-0000-0000D9C30000}"/>
    <cellStyle name="Normal 2 5 4 2 2 7" xfId="48753" xr:uid="{00000000-0005-0000-0000-0000DAC30000}"/>
    <cellStyle name="Normal 2 5 4 2 2 7 2" xfId="48754" xr:uid="{00000000-0005-0000-0000-0000DBC30000}"/>
    <cellStyle name="Normal 2 5 4 2 2 8" xfId="48755" xr:uid="{00000000-0005-0000-0000-0000DCC30000}"/>
    <cellStyle name="Normal 2 5 4 2 2 8 2" xfId="48756" xr:uid="{00000000-0005-0000-0000-0000DDC30000}"/>
    <cellStyle name="Normal 2 5 4 2 2 9" xfId="48757" xr:uid="{00000000-0005-0000-0000-0000DEC30000}"/>
    <cellStyle name="Normal 2 5 4 2 2 9 2" xfId="48758" xr:uid="{00000000-0005-0000-0000-0000DFC30000}"/>
    <cellStyle name="Normal 2 5 4 2 20" xfId="48759" xr:uid="{00000000-0005-0000-0000-0000E0C30000}"/>
    <cellStyle name="Normal 2 5 4 2 20 2" xfId="48760" xr:uid="{00000000-0005-0000-0000-0000E1C30000}"/>
    <cellStyle name="Normal 2 5 4 2 21" xfId="48761" xr:uid="{00000000-0005-0000-0000-0000E2C30000}"/>
    <cellStyle name="Normal 2 5 4 2 21 2" xfId="48762" xr:uid="{00000000-0005-0000-0000-0000E3C30000}"/>
    <cellStyle name="Normal 2 5 4 2 22" xfId="48763" xr:uid="{00000000-0005-0000-0000-0000E4C30000}"/>
    <cellStyle name="Normal 2 5 4 2 22 2" xfId="48764" xr:uid="{00000000-0005-0000-0000-0000E5C30000}"/>
    <cellStyle name="Normal 2 5 4 2 23" xfId="48765" xr:uid="{00000000-0005-0000-0000-0000E6C30000}"/>
    <cellStyle name="Normal 2 5 4 2 23 2" xfId="48766" xr:uid="{00000000-0005-0000-0000-0000E7C30000}"/>
    <cellStyle name="Normal 2 5 4 2 24" xfId="48767" xr:uid="{00000000-0005-0000-0000-0000E8C30000}"/>
    <cellStyle name="Normal 2 5 4 2 24 2" xfId="48768" xr:uid="{00000000-0005-0000-0000-0000E9C30000}"/>
    <cellStyle name="Normal 2 5 4 2 25" xfId="48769" xr:uid="{00000000-0005-0000-0000-0000EAC30000}"/>
    <cellStyle name="Normal 2 5 4 2 25 2" xfId="48770" xr:uid="{00000000-0005-0000-0000-0000EBC30000}"/>
    <cellStyle name="Normal 2 5 4 2 26" xfId="48771" xr:uid="{00000000-0005-0000-0000-0000ECC30000}"/>
    <cellStyle name="Normal 2 5 4 2 26 2" xfId="48772" xr:uid="{00000000-0005-0000-0000-0000EDC30000}"/>
    <cellStyle name="Normal 2 5 4 2 27" xfId="48773" xr:uid="{00000000-0005-0000-0000-0000EEC30000}"/>
    <cellStyle name="Normal 2 5 4 2 3" xfId="48774" xr:uid="{00000000-0005-0000-0000-0000EFC30000}"/>
    <cellStyle name="Normal 2 5 4 2 3 10" xfId="48775" xr:uid="{00000000-0005-0000-0000-0000F0C30000}"/>
    <cellStyle name="Normal 2 5 4 2 3 10 2" xfId="48776" xr:uid="{00000000-0005-0000-0000-0000F1C30000}"/>
    <cellStyle name="Normal 2 5 4 2 3 11" xfId="48777" xr:uid="{00000000-0005-0000-0000-0000F2C30000}"/>
    <cellStyle name="Normal 2 5 4 2 3 11 2" xfId="48778" xr:uid="{00000000-0005-0000-0000-0000F3C30000}"/>
    <cellStyle name="Normal 2 5 4 2 3 12" xfId="48779" xr:uid="{00000000-0005-0000-0000-0000F4C30000}"/>
    <cellStyle name="Normal 2 5 4 2 3 12 2" xfId="48780" xr:uid="{00000000-0005-0000-0000-0000F5C30000}"/>
    <cellStyle name="Normal 2 5 4 2 3 13" xfId="48781" xr:uid="{00000000-0005-0000-0000-0000F6C30000}"/>
    <cellStyle name="Normal 2 5 4 2 3 13 2" xfId="48782" xr:uid="{00000000-0005-0000-0000-0000F7C30000}"/>
    <cellStyle name="Normal 2 5 4 2 3 14" xfId="48783" xr:uid="{00000000-0005-0000-0000-0000F8C30000}"/>
    <cellStyle name="Normal 2 5 4 2 3 14 2" xfId="48784" xr:uid="{00000000-0005-0000-0000-0000F9C30000}"/>
    <cellStyle name="Normal 2 5 4 2 3 15" xfId="48785" xr:uid="{00000000-0005-0000-0000-0000FAC30000}"/>
    <cellStyle name="Normal 2 5 4 2 3 15 2" xfId="48786" xr:uid="{00000000-0005-0000-0000-0000FBC30000}"/>
    <cellStyle name="Normal 2 5 4 2 3 16" xfId="48787" xr:uid="{00000000-0005-0000-0000-0000FCC30000}"/>
    <cellStyle name="Normal 2 5 4 2 3 16 2" xfId="48788" xr:uid="{00000000-0005-0000-0000-0000FDC30000}"/>
    <cellStyle name="Normal 2 5 4 2 3 17" xfId="48789" xr:uid="{00000000-0005-0000-0000-0000FEC30000}"/>
    <cellStyle name="Normal 2 5 4 2 3 17 2" xfId="48790" xr:uid="{00000000-0005-0000-0000-0000FFC30000}"/>
    <cellStyle name="Normal 2 5 4 2 3 18" xfId="48791" xr:uid="{00000000-0005-0000-0000-000000C40000}"/>
    <cellStyle name="Normal 2 5 4 2 3 18 2" xfId="48792" xr:uid="{00000000-0005-0000-0000-000001C40000}"/>
    <cellStyle name="Normal 2 5 4 2 3 19" xfId="48793" xr:uid="{00000000-0005-0000-0000-000002C40000}"/>
    <cellStyle name="Normal 2 5 4 2 3 19 2" xfId="48794" xr:uid="{00000000-0005-0000-0000-000003C40000}"/>
    <cellStyle name="Normal 2 5 4 2 3 2" xfId="48795" xr:uid="{00000000-0005-0000-0000-000004C40000}"/>
    <cellStyle name="Normal 2 5 4 2 3 2 10" xfId="48796" xr:uid="{00000000-0005-0000-0000-000005C40000}"/>
    <cellStyle name="Normal 2 5 4 2 3 2 10 2" xfId="48797" xr:uid="{00000000-0005-0000-0000-000006C40000}"/>
    <cellStyle name="Normal 2 5 4 2 3 2 11" xfId="48798" xr:uid="{00000000-0005-0000-0000-000007C40000}"/>
    <cellStyle name="Normal 2 5 4 2 3 2 11 2" xfId="48799" xr:uid="{00000000-0005-0000-0000-000008C40000}"/>
    <cellStyle name="Normal 2 5 4 2 3 2 12" xfId="48800" xr:uid="{00000000-0005-0000-0000-000009C40000}"/>
    <cellStyle name="Normal 2 5 4 2 3 2 12 2" xfId="48801" xr:uid="{00000000-0005-0000-0000-00000AC40000}"/>
    <cellStyle name="Normal 2 5 4 2 3 2 13" xfId="48802" xr:uid="{00000000-0005-0000-0000-00000BC40000}"/>
    <cellStyle name="Normal 2 5 4 2 3 2 13 2" xfId="48803" xr:uid="{00000000-0005-0000-0000-00000CC40000}"/>
    <cellStyle name="Normal 2 5 4 2 3 2 14" xfId="48804" xr:uid="{00000000-0005-0000-0000-00000DC40000}"/>
    <cellStyle name="Normal 2 5 4 2 3 2 14 2" xfId="48805" xr:uid="{00000000-0005-0000-0000-00000EC40000}"/>
    <cellStyle name="Normal 2 5 4 2 3 2 15" xfId="48806" xr:uid="{00000000-0005-0000-0000-00000FC40000}"/>
    <cellStyle name="Normal 2 5 4 2 3 2 15 2" xfId="48807" xr:uid="{00000000-0005-0000-0000-000010C40000}"/>
    <cellStyle name="Normal 2 5 4 2 3 2 16" xfId="48808" xr:uid="{00000000-0005-0000-0000-000011C40000}"/>
    <cellStyle name="Normal 2 5 4 2 3 2 16 2" xfId="48809" xr:uid="{00000000-0005-0000-0000-000012C40000}"/>
    <cellStyle name="Normal 2 5 4 2 3 2 17" xfId="48810" xr:uid="{00000000-0005-0000-0000-000013C40000}"/>
    <cellStyle name="Normal 2 5 4 2 3 2 17 2" xfId="48811" xr:uid="{00000000-0005-0000-0000-000014C40000}"/>
    <cellStyle name="Normal 2 5 4 2 3 2 18" xfId="48812" xr:uid="{00000000-0005-0000-0000-000015C40000}"/>
    <cellStyle name="Normal 2 5 4 2 3 2 18 2" xfId="48813" xr:uid="{00000000-0005-0000-0000-000016C40000}"/>
    <cellStyle name="Normal 2 5 4 2 3 2 19" xfId="48814" xr:uid="{00000000-0005-0000-0000-000017C40000}"/>
    <cellStyle name="Normal 2 5 4 2 3 2 19 2" xfId="48815" xr:uid="{00000000-0005-0000-0000-000018C40000}"/>
    <cellStyle name="Normal 2 5 4 2 3 2 2" xfId="48816" xr:uid="{00000000-0005-0000-0000-000019C40000}"/>
    <cellStyle name="Normal 2 5 4 2 3 2 2 2" xfId="48817" xr:uid="{00000000-0005-0000-0000-00001AC40000}"/>
    <cellStyle name="Normal 2 5 4 2 3 2 20" xfId="48818" xr:uid="{00000000-0005-0000-0000-00001BC40000}"/>
    <cellStyle name="Normal 2 5 4 2 3 2 20 2" xfId="48819" xr:uid="{00000000-0005-0000-0000-00001CC40000}"/>
    <cellStyle name="Normal 2 5 4 2 3 2 21" xfId="48820" xr:uid="{00000000-0005-0000-0000-00001DC40000}"/>
    <cellStyle name="Normal 2 5 4 2 3 2 21 2" xfId="48821" xr:uid="{00000000-0005-0000-0000-00001EC40000}"/>
    <cellStyle name="Normal 2 5 4 2 3 2 22" xfId="48822" xr:uid="{00000000-0005-0000-0000-00001FC40000}"/>
    <cellStyle name="Normal 2 5 4 2 3 2 3" xfId="48823" xr:uid="{00000000-0005-0000-0000-000020C40000}"/>
    <cellStyle name="Normal 2 5 4 2 3 2 3 2" xfId="48824" xr:uid="{00000000-0005-0000-0000-000021C40000}"/>
    <cellStyle name="Normal 2 5 4 2 3 2 4" xfId="48825" xr:uid="{00000000-0005-0000-0000-000022C40000}"/>
    <cellStyle name="Normal 2 5 4 2 3 2 4 2" xfId="48826" xr:uid="{00000000-0005-0000-0000-000023C40000}"/>
    <cellStyle name="Normal 2 5 4 2 3 2 5" xfId="48827" xr:uid="{00000000-0005-0000-0000-000024C40000}"/>
    <cellStyle name="Normal 2 5 4 2 3 2 5 2" xfId="48828" xr:uid="{00000000-0005-0000-0000-000025C40000}"/>
    <cellStyle name="Normal 2 5 4 2 3 2 6" xfId="48829" xr:uid="{00000000-0005-0000-0000-000026C40000}"/>
    <cellStyle name="Normal 2 5 4 2 3 2 6 2" xfId="48830" xr:uid="{00000000-0005-0000-0000-000027C40000}"/>
    <cellStyle name="Normal 2 5 4 2 3 2 7" xfId="48831" xr:uid="{00000000-0005-0000-0000-000028C40000}"/>
    <cellStyle name="Normal 2 5 4 2 3 2 7 2" xfId="48832" xr:uid="{00000000-0005-0000-0000-000029C40000}"/>
    <cellStyle name="Normal 2 5 4 2 3 2 8" xfId="48833" xr:uid="{00000000-0005-0000-0000-00002AC40000}"/>
    <cellStyle name="Normal 2 5 4 2 3 2 8 2" xfId="48834" xr:uid="{00000000-0005-0000-0000-00002BC40000}"/>
    <cellStyle name="Normal 2 5 4 2 3 2 9" xfId="48835" xr:uid="{00000000-0005-0000-0000-00002CC40000}"/>
    <cellStyle name="Normal 2 5 4 2 3 2 9 2" xfId="48836" xr:uid="{00000000-0005-0000-0000-00002DC40000}"/>
    <cellStyle name="Normal 2 5 4 2 3 20" xfId="48837" xr:uid="{00000000-0005-0000-0000-00002EC40000}"/>
    <cellStyle name="Normal 2 5 4 2 3 20 2" xfId="48838" xr:uid="{00000000-0005-0000-0000-00002FC40000}"/>
    <cellStyle name="Normal 2 5 4 2 3 21" xfId="48839" xr:uid="{00000000-0005-0000-0000-000030C40000}"/>
    <cellStyle name="Normal 2 5 4 2 3 21 2" xfId="48840" xr:uid="{00000000-0005-0000-0000-000031C40000}"/>
    <cellStyle name="Normal 2 5 4 2 3 22" xfId="48841" xr:uid="{00000000-0005-0000-0000-000032C40000}"/>
    <cellStyle name="Normal 2 5 4 2 3 22 2" xfId="48842" xr:uid="{00000000-0005-0000-0000-000033C40000}"/>
    <cellStyle name="Normal 2 5 4 2 3 23" xfId="48843" xr:uid="{00000000-0005-0000-0000-000034C40000}"/>
    <cellStyle name="Normal 2 5 4 2 3 23 2" xfId="48844" xr:uid="{00000000-0005-0000-0000-000035C40000}"/>
    <cellStyle name="Normal 2 5 4 2 3 24" xfId="48845" xr:uid="{00000000-0005-0000-0000-000036C40000}"/>
    <cellStyle name="Normal 2 5 4 2 3 3" xfId="48846" xr:uid="{00000000-0005-0000-0000-000037C40000}"/>
    <cellStyle name="Normal 2 5 4 2 3 3 10" xfId="48847" xr:uid="{00000000-0005-0000-0000-000038C40000}"/>
    <cellStyle name="Normal 2 5 4 2 3 3 10 2" xfId="48848" xr:uid="{00000000-0005-0000-0000-000039C40000}"/>
    <cellStyle name="Normal 2 5 4 2 3 3 11" xfId="48849" xr:uid="{00000000-0005-0000-0000-00003AC40000}"/>
    <cellStyle name="Normal 2 5 4 2 3 3 11 2" xfId="48850" xr:uid="{00000000-0005-0000-0000-00003BC40000}"/>
    <cellStyle name="Normal 2 5 4 2 3 3 12" xfId="48851" xr:uid="{00000000-0005-0000-0000-00003CC40000}"/>
    <cellStyle name="Normal 2 5 4 2 3 3 12 2" xfId="48852" xr:uid="{00000000-0005-0000-0000-00003DC40000}"/>
    <cellStyle name="Normal 2 5 4 2 3 3 13" xfId="48853" xr:uid="{00000000-0005-0000-0000-00003EC40000}"/>
    <cellStyle name="Normal 2 5 4 2 3 3 13 2" xfId="48854" xr:uid="{00000000-0005-0000-0000-00003FC40000}"/>
    <cellStyle name="Normal 2 5 4 2 3 3 14" xfId="48855" xr:uid="{00000000-0005-0000-0000-000040C40000}"/>
    <cellStyle name="Normal 2 5 4 2 3 3 14 2" xfId="48856" xr:uid="{00000000-0005-0000-0000-000041C40000}"/>
    <cellStyle name="Normal 2 5 4 2 3 3 15" xfId="48857" xr:uid="{00000000-0005-0000-0000-000042C40000}"/>
    <cellStyle name="Normal 2 5 4 2 3 3 15 2" xfId="48858" xr:uid="{00000000-0005-0000-0000-000043C40000}"/>
    <cellStyle name="Normal 2 5 4 2 3 3 16" xfId="48859" xr:uid="{00000000-0005-0000-0000-000044C40000}"/>
    <cellStyle name="Normal 2 5 4 2 3 3 16 2" xfId="48860" xr:uid="{00000000-0005-0000-0000-000045C40000}"/>
    <cellStyle name="Normal 2 5 4 2 3 3 17" xfId="48861" xr:uid="{00000000-0005-0000-0000-000046C40000}"/>
    <cellStyle name="Normal 2 5 4 2 3 3 17 2" xfId="48862" xr:uid="{00000000-0005-0000-0000-000047C40000}"/>
    <cellStyle name="Normal 2 5 4 2 3 3 18" xfId="48863" xr:uid="{00000000-0005-0000-0000-000048C40000}"/>
    <cellStyle name="Normal 2 5 4 2 3 3 18 2" xfId="48864" xr:uid="{00000000-0005-0000-0000-000049C40000}"/>
    <cellStyle name="Normal 2 5 4 2 3 3 19" xfId="48865" xr:uid="{00000000-0005-0000-0000-00004AC40000}"/>
    <cellStyle name="Normal 2 5 4 2 3 3 19 2" xfId="48866" xr:uid="{00000000-0005-0000-0000-00004BC40000}"/>
    <cellStyle name="Normal 2 5 4 2 3 3 2" xfId="48867" xr:uid="{00000000-0005-0000-0000-00004CC40000}"/>
    <cellStyle name="Normal 2 5 4 2 3 3 2 2" xfId="48868" xr:uid="{00000000-0005-0000-0000-00004DC40000}"/>
    <cellStyle name="Normal 2 5 4 2 3 3 20" xfId="48869" xr:uid="{00000000-0005-0000-0000-00004EC40000}"/>
    <cellStyle name="Normal 2 5 4 2 3 3 20 2" xfId="48870" xr:uid="{00000000-0005-0000-0000-00004FC40000}"/>
    <cellStyle name="Normal 2 5 4 2 3 3 21" xfId="48871" xr:uid="{00000000-0005-0000-0000-000050C40000}"/>
    <cellStyle name="Normal 2 5 4 2 3 3 21 2" xfId="48872" xr:uid="{00000000-0005-0000-0000-000051C40000}"/>
    <cellStyle name="Normal 2 5 4 2 3 3 22" xfId="48873" xr:uid="{00000000-0005-0000-0000-000052C40000}"/>
    <cellStyle name="Normal 2 5 4 2 3 3 3" xfId="48874" xr:uid="{00000000-0005-0000-0000-000053C40000}"/>
    <cellStyle name="Normal 2 5 4 2 3 3 3 2" xfId="48875" xr:uid="{00000000-0005-0000-0000-000054C40000}"/>
    <cellStyle name="Normal 2 5 4 2 3 3 4" xfId="48876" xr:uid="{00000000-0005-0000-0000-000055C40000}"/>
    <cellStyle name="Normal 2 5 4 2 3 3 4 2" xfId="48877" xr:uid="{00000000-0005-0000-0000-000056C40000}"/>
    <cellStyle name="Normal 2 5 4 2 3 3 5" xfId="48878" xr:uid="{00000000-0005-0000-0000-000057C40000}"/>
    <cellStyle name="Normal 2 5 4 2 3 3 5 2" xfId="48879" xr:uid="{00000000-0005-0000-0000-000058C40000}"/>
    <cellStyle name="Normal 2 5 4 2 3 3 6" xfId="48880" xr:uid="{00000000-0005-0000-0000-000059C40000}"/>
    <cellStyle name="Normal 2 5 4 2 3 3 6 2" xfId="48881" xr:uid="{00000000-0005-0000-0000-00005AC40000}"/>
    <cellStyle name="Normal 2 5 4 2 3 3 7" xfId="48882" xr:uid="{00000000-0005-0000-0000-00005BC40000}"/>
    <cellStyle name="Normal 2 5 4 2 3 3 7 2" xfId="48883" xr:uid="{00000000-0005-0000-0000-00005CC40000}"/>
    <cellStyle name="Normal 2 5 4 2 3 3 8" xfId="48884" xr:uid="{00000000-0005-0000-0000-00005DC40000}"/>
    <cellStyle name="Normal 2 5 4 2 3 3 8 2" xfId="48885" xr:uid="{00000000-0005-0000-0000-00005EC40000}"/>
    <cellStyle name="Normal 2 5 4 2 3 3 9" xfId="48886" xr:uid="{00000000-0005-0000-0000-00005FC40000}"/>
    <cellStyle name="Normal 2 5 4 2 3 3 9 2" xfId="48887" xr:uid="{00000000-0005-0000-0000-000060C40000}"/>
    <cellStyle name="Normal 2 5 4 2 3 4" xfId="48888" xr:uid="{00000000-0005-0000-0000-000061C40000}"/>
    <cellStyle name="Normal 2 5 4 2 3 4 2" xfId="48889" xr:uid="{00000000-0005-0000-0000-000062C40000}"/>
    <cellStyle name="Normal 2 5 4 2 3 5" xfId="48890" xr:uid="{00000000-0005-0000-0000-000063C40000}"/>
    <cellStyle name="Normal 2 5 4 2 3 5 2" xfId="48891" xr:uid="{00000000-0005-0000-0000-000064C40000}"/>
    <cellStyle name="Normal 2 5 4 2 3 6" xfId="48892" xr:uid="{00000000-0005-0000-0000-000065C40000}"/>
    <cellStyle name="Normal 2 5 4 2 3 6 2" xfId="48893" xr:uid="{00000000-0005-0000-0000-000066C40000}"/>
    <cellStyle name="Normal 2 5 4 2 3 7" xfId="48894" xr:uid="{00000000-0005-0000-0000-000067C40000}"/>
    <cellStyle name="Normal 2 5 4 2 3 7 2" xfId="48895" xr:uid="{00000000-0005-0000-0000-000068C40000}"/>
    <cellStyle name="Normal 2 5 4 2 3 8" xfId="48896" xr:uid="{00000000-0005-0000-0000-000069C40000}"/>
    <cellStyle name="Normal 2 5 4 2 3 8 2" xfId="48897" xr:uid="{00000000-0005-0000-0000-00006AC40000}"/>
    <cellStyle name="Normal 2 5 4 2 3 9" xfId="48898" xr:uid="{00000000-0005-0000-0000-00006BC40000}"/>
    <cellStyle name="Normal 2 5 4 2 3 9 2" xfId="48899" xr:uid="{00000000-0005-0000-0000-00006CC40000}"/>
    <cellStyle name="Normal 2 5 4 2 4" xfId="48900" xr:uid="{00000000-0005-0000-0000-00006DC40000}"/>
    <cellStyle name="Normal 2 5 4 2 4 10" xfId="48901" xr:uid="{00000000-0005-0000-0000-00006EC40000}"/>
    <cellStyle name="Normal 2 5 4 2 4 10 2" xfId="48902" xr:uid="{00000000-0005-0000-0000-00006FC40000}"/>
    <cellStyle name="Normal 2 5 4 2 4 11" xfId="48903" xr:uid="{00000000-0005-0000-0000-000070C40000}"/>
    <cellStyle name="Normal 2 5 4 2 4 11 2" xfId="48904" xr:uid="{00000000-0005-0000-0000-000071C40000}"/>
    <cellStyle name="Normal 2 5 4 2 4 12" xfId="48905" xr:uid="{00000000-0005-0000-0000-000072C40000}"/>
    <cellStyle name="Normal 2 5 4 2 4 12 2" xfId="48906" xr:uid="{00000000-0005-0000-0000-000073C40000}"/>
    <cellStyle name="Normal 2 5 4 2 4 13" xfId="48907" xr:uid="{00000000-0005-0000-0000-000074C40000}"/>
    <cellStyle name="Normal 2 5 4 2 4 13 2" xfId="48908" xr:uid="{00000000-0005-0000-0000-000075C40000}"/>
    <cellStyle name="Normal 2 5 4 2 4 14" xfId="48909" xr:uid="{00000000-0005-0000-0000-000076C40000}"/>
    <cellStyle name="Normal 2 5 4 2 4 14 2" xfId="48910" xr:uid="{00000000-0005-0000-0000-000077C40000}"/>
    <cellStyle name="Normal 2 5 4 2 4 15" xfId="48911" xr:uid="{00000000-0005-0000-0000-000078C40000}"/>
    <cellStyle name="Normal 2 5 4 2 4 15 2" xfId="48912" xr:uid="{00000000-0005-0000-0000-000079C40000}"/>
    <cellStyle name="Normal 2 5 4 2 4 16" xfId="48913" xr:uid="{00000000-0005-0000-0000-00007AC40000}"/>
    <cellStyle name="Normal 2 5 4 2 4 16 2" xfId="48914" xr:uid="{00000000-0005-0000-0000-00007BC40000}"/>
    <cellStyle name="Normal 2 5 4 2 4 17" xfId="48915" xr:uid="{00000000-0005-0000-0000-00007CC40000}"/>
    <cellStyle name="Normal 2 5 4 2 4 17 2" xfId="48916" xr:uid="{00000000-0005-0000-0000-00007DC40000}"/>
    <cellStyle name="Normal 2 5 4 2 4 18" xfId="48917" xr:uid="{00000000-0005-0000-0000-00007EC40000}"/>
    <cellStyle name="Normal 2 5 4 2 4 18 2" xfId="48918" xr:uid="{00000000-0005-0000-0000-00007FC40000}"/>
    <cellStyle name="Normal 2 5 4 2 4 19" xfId="48919" xr:uid="{00000000-0005-0000-0000-000080C40000}"/>
    <cellStyle name="Normal 2 5 4 2 4 19 2" xfId="48920" xr:uid="{00000000-0005-0000-0000-000081C40000}"/>
    <cellStyle name="Normal 2 5 4 2 4 2" xfId="48921" xr:uid="{00000000-0005-0000-0000-000082C40000}"/>
    <cellStyle name="Normal 2 5 4 2 4 2 10" xfId="48922" xr:uid="{00000000-0005-0000-0000-000083C40000}"/>
    <cellStyle name="Normal 2 5 4 2 4 2 10 2" xfId="48923" xr:uid="{00000000-0005-0000-0000-000084C40000}"/>
    <cellStyle name="Normal 2 5 4 2 4 2 11" xfId="48924" xr:uid="{00000000-0005-0000-0000-000085C40000}"/>
    <cellStyle name="Normal 2 5 4 2 4 2 11 2" xfId="48925" xr:uid="{00000000-0005-0000-0000-000086C40000}"/>
    <cellStyle name="Normal 2 5 4 2 4 2 12" xfId="48926" xr:uid="{00000000-0005-0000-0000-000087C40000}"/>
    <cellStyle name="Normal 2 5 4 2 4 2 12 2" xfId="48927" xr:uid="{00000000-0005-0000-0000-000088C40000}"/>
    <cellStyle name="Normal 2 5 4 2 4 2 13" xfId="48928" xr:uid="{00000000-0005-0000-0000-000089C40000}"/>
    <cellStyle name="Normal 2 5 4 2 4 2 13 2" xfId="48929" xr:uid="{00000000-0005-0000-0000-00008AC40000}"/>
    <cellStyle name="Normal 2 5 4 2 4 2 14" xfId="48930" xr:uid="{00000000-0005-0000-0000-00008BC40000}"/>
    <cellStyle name="Normal 2 5 4 2 4 2 14 2" xfId="48931" xr:uid="{00000000-0005-0000-0000-00008CC40000}"/>
    <cellStyle name="Normal 2 5 4 2 4 2 15" xfId="48932" xr:uid="{00000000-0005-0000-0000-00008DC40000}"/>
    <cellStyle name="Normal 2 5 4 2 4 2 15 2" xfId="48933" xr:uid="{00000000-0005-0000-0000-00008EC40000}"/>
    <cellStyle name="Normal 2 5 4 2 4 2 16" xfId="48934" xr:uid="{00000000-0005-0000-0000-00008FC40000}"/>
    <cellStyle name="Normal 2 5 4 2 4 2 16 2" xfId="48935" xr:uid="{00000000-0005-0000-0000-000090C40000}"/>
    <cellStyle name="Normal 2 5 4 2 4 2 17" xfId="48936" xr:uid="{00000000-0005-0000-0000-000091C40000}"/>
    <cellStyle name="Normal 2 5 4 2 4 2 17 2" xfId="48937" xr:uid="{00000000-0005-0000-0000-000092C40000}"/>
    <cellStyle name="Normal 2 5 4 2 4 2 18" xfId="48938" xr:uid="{00000000-0005-0000-0000-000093C40000}"/>
    <cellStyle name="Normal 2 5 4 2 4 2 18 2" xfId="48939" xr:uid="{00000000-0005-0000-0000-000094C40000}"/>
    <cellStyle name="Normal 2 5 4 2 4 2 19" xfId="48940" xr:uid="{00000000-0005-0000-0000-000095C40000}"/>
    <cellStyle name="Normal 2 5 4 2 4 2 19 2" xfId="48941" xr:uid="{00000000-0005-0000-0000-000096C40000}"/>
    <cellStyle name="Normal 2 5 4 2 4 2 2" xfId="48942" xr:uid="{00000000-0005-0000-0000-000097C40000}"/>
    <cellStyle name="Normal 2 5 4 2 4 2 2 2" xfId="48943" xr:uid="{00000000-0005-0000-0000-000098C40000}"/>
    <cellStyle name="Normal 2 5 4 2 4 2 20" xfId="48944" xr:uid="{00000000-0005-0000-0000-000099C40000}"/>
    <cellStyle name="Normal 2 5 4 2 4 2 20 2" xfId="48945" xr:uid="{00000000-0005-0000-0000-00009AC40000}"/>
    <cellStyle name="Normal 2 5 4 2 4 2 21" xfId="48946" xr:uid="{00000000-0005-0000-0000-00009BC40000}"/>
    <cellStyle name="Normal 2 5 4 2 4 2 21 2" xfId="48947" xr:uid="{00000000-0005-0000-0000-00009CC40000}"/>
    <cellStyle name="Normal 2 5 4 2 4 2 22" xfId="48948" xr:uid="{00000000-0005-0000-0000-00009DC40000}"/>
    <cellStyle name="Normal 2 5 4 2 4 2 3" xfId="48949" xr:uid="{00000000-0005-0000-0000-00009EC40000}"/>
    <cellStyle name="Normal 2 5 4 2 4 2 3 2" xfId="48950" xr:uid="{00000000-0005-0000-0000-00009FC40000}"/>
    <cellStyle name="Normal 2 5 4 2 4 2 4" xfId="48951" xr:uid="{00000000-0005-0000-0000-0000A0C40000}"/>
    <cellStyle name="Normal 2 5 4 2 4 2 4 2" xfId="48952" xr:uid="{00000000-0005-0000-0000-0000A1C40000}"/>
    <cellStyle name="Normal 2 5 4 2 4 2 5" xfId="48953" xr:uid="{00000000-0005-0000-0000-0000A2C40000}"/>
    <cellStyle name="Normal 2 5 4 2 4 2 5 2" xfId="48954" xr:uid="{00000000-0005-0000-0000-0000A3C40000}"/>
    <cellStyle name="Normal 2 5 4 2 4 2 6" xfId="48955" xr:uid="{00000000-0005-0000-0000-0000A4C40000}"/>
    <cellStyle name="Normal 2 5 4 2 4 2 6 2" xfId="48956" xr:uid="{00000000-0005-0000-0000-0000A5C40000}"/>
    <cellStyle name="Normal 2 5 4 2 4 2 7" xfId="48957" xr:uid="{00000000-0005-0000-0000-0000A6C40000}"/>
    <cellStyle name="Normal 2 5 4 2 4 2 7 2" xfId="48958" xr:uid="{00000000-0005-0000-0000-0000A7C40000}"/>
    <cellStyle name="Normal 2 5 4 2 4 2 8" xfId="48959" xr:uid="{00000000-0005-0000-0000-0000A8C40000}"/>
    <cellStyle name="Normal 2 5 4 2 4 2 8 2" xfId="48960" xr:uid="{00000000-0005-0000-0000-0000A9C40000}"/>
    <cellStyle name="Normal 2 5 4 2 4 2 9" xfId="48961" xr:uid="{00000000-0005-0000-0000-0000AAC40000}"/>
    <cellStyle name="Normal 2 5 4 2 4 2 9 2" xfId="48962" xr:uid="{00000000-0005-0000-0000-0000ABC40000}"/>
    <cellStyle name="Normal 2 5 4 2 4 20" xfId="48963" xr:uid="{00000000-0005-0000-0000-0000ACC40000}"/>
    <cellStyle name="Normal 2 5 4 2 4 20 2" xfId="48964" xr:uid="{00000000-0005-0000-0000-0000ADC40000}"/>
    <cellStyle name="Normal 2 5 4 2 4 21" xfId="48965" xr:uid="{00000000-0005-0000-0000-0000AEC40000}"/>
    <cellStyle name="Normal 2 5 4 2 4 21 2" xfId="48966" xr:uid="{00000000-0005-0000-0000-0000AFC40000}"/>
    <cellStyle name="Normal 2 5 4 2 4 22" xfId="48967" xr:uid="{00000000-0005-0000-0000-0000B0C40000}"/>
    <cellStyle name="Normal 2 5 4 2 4 22 2" xfId="48968" xr:uid="{00000000-0005-0000-0000-0000B1C40000}"/>
    <cellStyle name="Normal 2 5 4 2 4 23" xfId="48969" xr:uid="{00000000-0005-0000-0000-0000B2C40000}"/>
    <cellStyle name="Normal 2 5 4 2 4 23 2" xfId="48970" xr:uid="{00000000-0005-0000-0000-0000B3C40000}"/>
    <cellStyle name="Normal 2 5 4 2 4 24" xfId="48971" xr:uid="{00000000-0005-0000-0000-0000B4C40000}"/>
    <cellStyle name="Normal 2 5 4 2 4 3" xfId="48972" xr:uid="{00000000-0005-0000-0000-0000B5C40000}"/>
    <cellStyle name="Normal 2 5 4 2 4 3 10" xfId="48973" xr:uid="{00000000-0005-0000-0000-0000B6C40000}"/>
    <cellStyle name="Normal 2 5 4 2 4 3 10 2" xfId="48974" xr:uid="{00000000-0005-0000-0000-0000B7C40000}"/>
    <cellStyle name="Normal 2 5 4 2 4 3 11" xfId="48975" xr:uid="{00000000-0005-0000-0000-0000B8C40000}"/>
    <cellStyle name="Normal 2 5 4 2 4 3 11 2" xfId="48976" xr:uid="{00000000-0005-0000-0000-0000B9C40000}"/>
    <cellStyle name="Normal 2 5 4 2 4 3 12" xfId="48977" xr:uid="{00000000-0005-0000-0000-0000BAC40000}"/>
    <cellStyle name="Normal 2 5 4 2 4 3 12 2" xfId="48978" xr:uid="{00000000-0005-0000-0000-0000BBC40000}"/>
    <cellStyle name="Normal 2 5 4 2 4 3 13" xfId="48979" xr:uid="{00000000-0005-0000-0000-0000BCC40000}"/>
    <cellStyle name="Normal 2 5 4 2 4 3 13 2" xfId="48980" xr:uid="{00000000-0005-0000-0000-0000BDC40000}"/>
    <cellStyle name="Normal 2 5 4 2 4 3 14" xfId="48981" xr:uid="{00000000-0005-0000-0000-0000BEC40000}"/>
    <cellStyle name="Normal 2 5 4 2 4 3 14 2" xfId="48982" xr:uid="{00000000-0005-0000-0000-0000BFC40000}"/>
    <cellStyle name="Normal 2 5 4 2 4 3 15" xfId="48983" xr:uid="{00000000-0005-0000-0000-0000C0C40000}"/>
    <cellStyle name="Normal 2 5 4 2 4 3 15 2" xfId="48984" xr:uid="{00000000-0005-0000-0000-0000C1C40000}"/>
    <cellStyle name="Normal 2 5 4 2 4 3 16" xfId="48985" xr:uid="{00000000-0005-0000-0000-0000C2C40000}"/>
    <cellStyle name="Normal 2 5 4 2 4 3 16 2" xfId="48986" xr:uid="{00000000-0005-0000-0000-0000C3C40000}"/>
    <cellStyle name="Normal 2 5 4 2 4 3 17" xfId="48987" xr:uid="{00000000-0005-0000-0000-0000C4C40000}"/>
    <cellStyle name="Normal 2 5 4 2 4 3 17 2" xfId="48988" xr:uid="{00000000-0005-0000-0000-0000C5C40000}"/>
    <cellStyle name="Normal 2 5 4 2 4 3 18" xfId="48989" xr:uid="{00000000-0005-0000-0000-0000C6C40000}"/>
    <cellStyle name="Normal 2 5 4 2 4 3 18 2" xfId="48990" xr:uid="{00000000-0005-0000-0000-0000C7C40000}"/>
    <cellStyle name="Normal 2 5 4 2 4 3 19" xfId="48991" xr:uid="{00000000-0005-0000-0000-0000C8C40000}"/>
    <cellStyle name="Normal 2 5 4 2 4 3 19 2" xfId="48992" xr:uid="{00000000-0005-0000-0000-0000C9C40000}"/>
    <cellStyle name="Normal 2 5 4 2 4 3 2" xfId="48993" xr:uid="{00000000-0005-0000-0000-0000CAC40000}"/>
    <cellStyle name="Normal 2 5 4 2 4 3 2 2" xfId="48994" xr:uid="{00000000-0005-0000-0000-0000CBC40000}"/>
    <cellStyle name="Normal 2 5 4 2 4 3 20" xfId="48995" xr:uid="{00000000-0005-0000-0000-0000CCC40000}"/>
    <cellStyle name="Normal 2 5 4 2 4 3 20 2" xfId="48996" xr:uid="{00000000-0005-0000-0000-0000CDC40000}"/>
    <cellStyle name="Normal 2 5 4 2 4 3 21" xfId="48997" xr:uid="{00000000-0005-0000-0000-0000CEC40000}"/>
    <cellStyle name="Normal 2 5 4 2 4 3 21 2" xfId="48998" xr:uid="{00000000-0005-0000-0000-0000CFC40000}"/>
    <cellStyle name="Normal 2 5 4 2 4 3 22" xfId="48999" xr:uid="{00000000-0005-0000-0000-0000D0C40000}"/>
    <cellStyle name="Normal 2 5 4 2 4 3 3" xfId="49000" xr:uid="{00000000-0005-0000-0000-0000D1C40000}"/>
    <cellStyle name="Normal 2 5 4 2 4 3 3 2" xfId="49001" xr:uid="{00000000-0005-0000-0000-0000D2C40000}"/>
    <cellStyle name="Normal 2 5 4 2 4 3 4" xfId="49002" xr:uid="{00000000-0005-0000-0000-0000D3C40000}"/>
    <cellStyle name="Normal 2 5 4 2 4 3 4 2" xfId="49003" xr:uid="{00000000-0005-0000-0000-0000D4C40000}"/>
    <cellStyle name="Normal 2 5 4 2 4 3 5" xfId="49004" xr:uid="{00000000-0005-0000-0000-0000D5C40000}"/>
    <cellStyle name="Normal 2 5 4 2 4 3 5 2" xfId="49005" xr:uid="{00000000-0005-0000-0000-0000D6C40000}"/>
    <cellStyle name="Normal 2 5 4 2 4 3 6" xfId="49006" xr:uid="{00000000-0005-0000-0000-0000D7C40000}"/>
    <cellStyle name="Normal 2 5 4 2 4 3 6 2" xfId="49007" xr:uid="{00000000-0005-0000-0000-0000D8C40000}"/>
    <cellStyle name="Normal 2 5 4 2 4 3 7" xfId="49008" xr:uid="{00000000-0005-0000-0000-0000D9C40000}"/>
    <cellStyle name="Normal 2 5 4 2 4 3 7 2" xfId="49009" xr:uid="{00000000-0005-0000-0000-0000DAC40000}"/>
    <cellStyle name="Normal 2 5 4 2 4 3 8" xfId="49010" xr:uid="{00000000-0005-0000-0000-0000DBC40000}"/>
    <cellStyle name="Normal 2 5 4 2 4 3 8 2" xfId="49011" xr:uid="{00000000-0005-0000-0000-0000DCC40000}"/>
    <cellStyle name="Normal 2 5 4 2 4 3 9" xfId="49012" xr:uid="{00000000-0005-0000-0000-0000DDC40000}"/>
    <cellStyle name="Normal 2 5 4 2 4 3 9 2" xfId="49013" xr:uid="{00000000-0005-0000-0000-0000DEC40000}"/>
    <cellStyle name="Normal 2 5 4 2 4 4" xfId="49014" xr:uid="{00000000-0005-0000-0000-0000DFC40000}"/>
    <cellStyle name="Normal 2 5 4 2 4 4 2" xfId="49015" xr:uid="{00000000-0005-0000-0000-0000E0C40000}"/>
    <cellStyle name="Normal 2 5 4 2 4 5" xfId="49016" xr:uid="{00000000-0005-0000-0000-0000E1C40000}"/>
    <cellStyle name="Normal 2 5 4 2 4 5 2" xfId="49017" xr:uid="{00000000-0005-0000-0000-0000E2C40000}"/>
    <cellStyle name="Normal 2 5 4 2 4 6" xfId="49018" xr:uid="{00000000-0005-0000-0000-0000E3C40000}"/>
    <cellStyle name="Normal 2 5 4 2 4 6 2" xfId="49019" xr:uid="{00000000-0005-0000-0000-0000E4C40000}"/>
    <cellStyle name="Normal 2 5 4 2 4 7" xfId="49020" xr:uid="{00000000-0005-0000-0000-0000E5C40000}"/>
    <cellStyle name="Normal 2 5 4 2 4 7 2" xfId="49021" xr:uid="{00000000-0005-0000-0000-0000E6C40000}"/>
    <cellStyle name="Normal 2 5 4 2 4 8" xfId="49022" xr:uid="{00000000-0005-0000-0000-0000E7C40000}"/>
    <cellStyle name="Normal 2 5 4 2 4 8 2" xfId="49023" xr:uid="{00000000-0005-0000-0000-0000E8C40000}"/>
    <cellStyle name="Normal 2 5 4 2 4 9" xfId="49024" xr:uid="{00000000-0005-0000-0000-0000E9C40000}"/>
    <cellStyle name="Normal 2 5 4 2 4 9 2" xfId="49025" xr:uid="{00000000-0005-0000-0000-0000EAC40000}"/>
    <cellStyle name="Normal 2 5 4 2 5" xfId="49026" xr:uid="{00000000-0005-0000-0000-0000EBC40000}"/>
    <cellStyle name="Normal 2 5 4 2 5 10" xfId="49027" xr:uid="{00000000-0005-0000-0000-0000ECC40000}"/>
    <cellStyle name="Normal 2 5 4 2 5 10 2" xfId="49028" xr:uid="{00000000-0005-0000-0000-0000EDC40000}"/>
    <cellStyle name="Normal 2 5 4 2 5 11" xfId="49029" xr:uid="{00000000-0005-0000-0000-0000EEC40000}"/>
    <cellStyle name="Normal 2 5 4 2 5 11 2" xfId="49030" xr:uid="{00000000-0005-0000-0000-0000EFC40000}"/>
    <cellStyle name="Normal 2 5 4 2 5 12" xfId="49031" xr:uid="{00000000-0005-0000-0000-0000F0C40000}"/>
    <cellStyle name="Normal 2 5 4 2 5 12 2" xfId="49032" xr:uid="{00000000-0005-0000-0000-0000F1C40000}"/>
    <cellStyle name="Normal 2 5 4 2 5 13" xfId="49033" xr:uid="{00000000-0005-0000-0000-0000F2C40000}"/>
    <cellStyle name="Normal 2 5 4 2 5 13 2" xfId="49034" xr:uid="{00000000-0005-0000-0000-0000F3C40000}"/>
    <cellStyle name="Normal 2 5 4 2 5 14" xfId="49035" xr:uid="{00000000-0005-0000-0000-0000F4C40000}"/>
    <cellStyle name="Normal 2 5 4 2 5 14 2" xfId="49036" xr:uid="{00000000-0005-0000-0000-0000F5C40000}"/>
    <cellStyle name="Normal 2 5 4 2 5 15" xfId="49037" xr:uid="{00000000-0005-0000-0000-0000F6C40000}"/>
    <cellStyle name="Normal 2 5 4 2 5 15 2" xfId="49038" xr:uid="{00000000-0005-0000-0000-0000F7C40000}"/>
    <cellStyle name="Normal 2 5 4 2 5 16" xfId="49039" xr:uid="{00000000-0005-0000-0000-0000F8C40000}"/>
    <cellStyle name="Normal 2 5 4 2 5 16 2" xfId="49040" xr:uid="{00000000-0005-0000-0000-0000F9C40000}"/>
    <cellStyle name="Normal 2 5 4 2 5 17" xfId="49041" xr:uid="{00000000-0005-0000-0000-0000FAC40000}"/>
    <cellStyle name="Normal 2 5 4 2 5 17 2" xfId="49042" xr:uid="{00000000-0005-0000-0000-0000FBC40000}"/>
    <cellStyle name="Normal 2 5 4 2 5 18" xfId="49043" xr:uid="{00000000-0005-0000-0000-0000FCC40000}"/>
    <cellStyle name="Normal 2 5 4 2 5 18 2" xfId="49044" xr:uid="{00000000-0005-0000-0000-0000FDC40000}"/>
    <cellStyle name="Normal 2 5 4 2 5 19" xfId="49045" xr:uid="{00000000-0005-0000-0000-0000FEC40000}"/>
    <cellStyle name="Normal 2 5 4 2 5 19 2" xfId="49046" xr:uid="{00000000-0005-0000-0000-0000FFC40000}"/>
    <cellStyle name="Normal 2 5 4 2 5 2" xfId="49047" xr:uid="{00000000-0005-0000-0000-000000C50000}"/>
    <cellStyle name="Normal 2 5 4 2 5 2 2" xfId="49048" xr:uid="{00000000-0005-0000-0000-000001C50000}"/>
    <cellStyle name="Normal 2 5 4 2 5 20" xfId="49049" xr:uid="{00000000-0005-0000-0000-000002C50000}"/>
    <cellStyle name="Normal 2 5 4 2 5 20 2" xfId="49050" xr:uid="{00000000-0005-0000-0000-000003C50000}"/>
    <cellStyle name="Normal 2 5 4 2 5 21" xfId="49051" xr:uid="{00000000-0005-0000-0000-000004C50000}"/>
    <cellStyle name="Normal 2 5 4 2 5 21 2" xfId="49052" xr:uid="{00000000-0005-0000-0000-000005C50000}"/>
    <cellStyle name="Normal 2 5 4 2 5 22" xfId="49053" xr:uid="{00000000-0005-0000-0000-000006C50000}"/>
    <cellStyle name="Normal 2 5 4 2 5 3" xfId="49054" xr:uid="{00000000-0005-0000-0000-000007C50000}"/>
    <cellStyle name="Normal 2 5 4 2 5 3 2" xfId="49055" xr:uid="{00000000-0005-0000-0000-000008C50000}"/>
    <cellStyle name="Normal 2 5 4 2 5 4" xfId="49056" xr:uid="{00000000-0005-0000-0000-000009C50000}"/>
    <cellStyle name="Normal 2 5 4 2 5 4 2" xfId="49057" xr:uid="{00000000-0005-0000-0000-00000AC50000}"/>
    <cellStyle name="Normal 2 5 4 2 5 5" xfId="49058" xr:uid="{00000000-0005-0000-0000-00000BC50000}"/>
    <cellStyle name="Normal 2 5 4 2 5 5 2" xfId="49059" xr:uid="{00000000-0005-0000-0000-00000CC50000}"/>
    <cellStyle name="Normal 2 5 4 2 5 6" xfId="49060" xr:uid="{00000000-0005-0000-0000-00000DC50000}"/>
    <cellStyle name="Normal 2 5 4 2 5 6 2" xfId="49061" xr:uid="{00000000-0005-0000-0000-00000EC50000}"/>
    <cellStyle name="Normal 2 5 4 2 5 7" xfId="49062" xr:uid="{00000000-0005-0000-0000-00000FC50000}"/>
    <cellStyle name="Normal 2 5 4 2 5 7 2" xfId="49063" xr:uid="{00000000-0005-0000-0000-000010C50000}"/>
    <cellStyle name="Normal 2 5 4 2 5 8" xfId="49064" xr:uid="{00000000-0005-0000-0000-000011C50000}"/>
    <cellStyle name="Normal 2 5 4 2 5 8 2" xfId="49065" xr:uid="{00000000-0005-0000-0000-000012C50000}"/>
    <cellStyle name="Normal 2 5 4 2 5 9" xfId="49066" xr:uid="{00000000-0005-0000-0000-000013C50000}"/>
    <cellStyle name="Normal 2 5 4 2 5 9 2" xfId="49067" xr:uid="{00000000-0005-0000-0000-000014C50000}"/>
    <cellStyle name="Normal 2 5 4 2 6" xfId="49068" xr:uid="{00000000-0005-0000-0000-000015C50000}"/>
    <cellStyle name="Normal 2 5 4 2 6 10" xfId="49069" xr:uid="{00000000-0005-0000-0000-000016C50000}"/>
    <cellStyle name="Normal 2 5 4 2 6 10 2" xfId="49070" xr:uid="{00000000-0005-0000-0000-000017C50000}"/>
    <cellStyle name="Normal 2 5 4 2 6 11" xfId="49071" xr:uid="{00000000-0005-0000-0000-000018C50000}"/>
    <cellStyle name="Normal 2 5 4 2 6 11 2" xfId="49072" xr:uid="{00000000-0005-0000-0000-000019C50000}"/>
    <cellStyle name="Normal 2 5 4 2 6 12" xfId="49073" xr:uid="{00000000-0005-0000-0000-00001AC50000}"/>
    <cellStyle name="Normal 2 5 4 2 6 12 2" xfId="49074" xr:uid="{00000000-0005-0000-0000-00001BC50000}"/>
    <cellStyle name="Normal 2 5 4 2 6 13" xfId="49075" xr:uid="{00000000-0005-0000-0000-00001CC50000}"/>
    <cellStyle name="Normal 2 5 4 2 6 13 2" xfId="49076" xr:uid="{00000000-0005-0000-0000-00001DC50000}"/>
    <cellStyle name="Normal 2 5 4 2 6 14" xfId="49077" xr:uid="{00000000-0005-0000-0000-00001EC50000}"/>
    <cellStyle name="Normal 2 5 4 2 6 14 2" xfId="49078" xr:uid="{00000000-0005-0000-0000-00001FC50000}"/>
    <cellStyle name="Normal 2 5 4 2 6 15" xfId="49079" xr:uid="{00000000-0005-0000-0000-000020C50000}"/>
    <cellStyle name="Normal 2 5 4 2 6 15 2" xfId="49080" xr:uid="{00000000-0005-0000-0000-000021C50000}"/>
    <cellStyle name="Normal 2 5 4 2 6 16" xfId="49081" xr:uid="{00000000-0005-0000-0000-000022C50000}"/>
    <cellStyle name="Normal 2 5 4 2 6 16 2" xfId="49082" xr:uid="{00000000-0005-0000-0000-000023C50000}"/>
    <cellStyle name="Normal 2 5 4 2 6 17" xfId="49083" xr:uid="{00000000-0005-0000-0000-000024C50000}"/>
    <cellStyle name="Normal 2 5 4 2 6 17 2" xfId="49084" xr:uid="{00000000-0005-0000-0000-000025C50000}"/>
    <cellStyle name="Normal 2 5 4 2 6 18" xfId="49085" xr:uid="{00000000-0005-0000-0000-000026C50000}"/>
    <cellStyle name="Normal 2 5 4 2 6 18 2" xfId="49086" xr:uid="{00000000-0005-0000-0000-000027C50000}"/>
    <cellStyle name="Normal 2 5 4 2 6 19" xfId="49087" xr:uid="{00000000-0005-0000-0000-000028C50000}"/>
    <cellStyle name="Normal 2 5 4 2 6 19 2" xfId="49088" xr:uid="{00000000-0005-0000-0000-000029C50000}"/>
    <cellStyle name="Normal 2 5 4 2 6 2" xfId="49089" xr:uid="{00000000-0005-0000-0000-00002AC50000}"/>
    <cellStyle name="Normal 2 5 4 2 6 2 2" xfId="49090" xr:uid="{00000000-0005-0000-0000-00002BC50000}"/>
    <cellStyle name="Normal 2 5 4 2 6 20" xfId="49091" xr:uid="{00000000-0005-0000-0000-00002CC50000}"/>
    <cellStyle name="Normal 2 5 4 2 6 20 2" xfId="49092" xr:uid="{00000000-0005-0000-0000-00002DC50000}"/>
    <cellStyle name="Normal 2 5 4 2 6 21" xfId="49093" xr:uid="{00000000-0005-0000-0000-00002EC50000}"/>
    <cellStyle name="Normal 2 5 4 2 6 21 2" xfId="49094" xr:uid="{00000000-0005-0000-0000-00002FC50000}"/>
    <cellStyle name="Normal 2 5 4 2 6 22" xfId="49095" xr:uid="{00000000-0005-0000-0000-000030C50000}"/>
    <cellStyle name="Normal 2 5 4 2 6 3" xfId="49096" xr:uid="{00000000-0005-0000-0000-000031C50000}"/>
    <cellStyle name="Normal 2 5 4 2 6 3 2" xfId="49097" xr:uid="{00000000-0005-0000-0000-000032C50000}"/>
    <cellStyle name="Normal 2 5 4 2 6 4" xfId="49098" xr:uid="{00000000-0005-0000-0000-000033C50000}"/>
    <cellStyle name="Normal 2 5 4 2 6 4 2" xfId="49099" xr:uid="{00000000-0005-0000-0000-000034C50000}"/>
    <cellStyle name="Normal 2 5 4 2 6 5" xfId="49100" xr:uid="{00000000-0005-0000-0000-000035C50000}"/>
    <cellStyle name="Normal 2 5 4 2 6 5 2" xfId="49101" xr:uid="{00000000-0005-0000-0000-000036C50000}"/>
    <cellStyle name="Normal 2 5 4 2 6 6" xfId="49102" xr:uid="{00000000-0005-0000-0000-000037C50000}"/>
    <cellStyle name="Normal 2 5 4 2 6 6 2" xfId="49103" xr:uid="{00000000-0005-0000-0000-000038C50000}"/>
    <cellStyle name="Normal 2 5 4 2 6 7" xfId="49104" xr:uid="{00000000-0005-0000-0000-000039C50000}"/>
    <cellStyle name="Normal 2 5 4 2 6 7 2" xfId="49105" xr:uid="{00000000-0005-0000-0000-00003AC50000}"/>
    <cellStyle name="Normal 2 5 4 2 6 8" xfId="49106" xr:uid="{00000000-0005-0000-0000-00003BC50000}"/>
    <cellStyle name="Normal 2 5 4 2 6 8 2" xfId="49107" xr:uid="{00000000-0005-0000-0000-00003CC50000}"/>
    <cellStyle name="Normal 2 5 4 2 6 9" xfId="49108" xr:uid="{00000000-0005-0000-0000-00003DC50000}"/>
    <cellStyle name="Normal 2 5 4 2 6 9 2" xfId="49109" xr:uid="{00000000-0005-0000-0000-00003EC50000}"/>
    <cellStyle name="Normal 2 5 4 2 7" xfId="49110" xr:uid="{00000000-0005-0000-0000-00003FC50000}"/>
    <cellStyle name="Normal 2 5 4 2 7 2" xfId="49111" xr:uid="{00000000-0005-0000-0000-000040C50000}"/>
    <cellStyle name="Normal 2 5 4 2 8" xfId="49112" xr:uid="{00000000-0005-0000-0000-000041C50000}"/>
    <cellStyle name="Normal 2 5 4 2 8 2" xfId="49113" xr:uid="{00000000-0005-0000-0000-000042C50000}"/>
    <cellStyle name="Normal 2 5 4 2 9" xfId="49114" xr:uid="{00000000-0005-0000-0000-000043C50000}"/>
    <cellStyle name="Normal 2 5 4 2 9 2" xfId="49115" xr:uid="{00000000-0005-0000-0000-000044C50000}"/>
    <cellStyle name="Normal 2 5 4 20" xfId="49116" xr:uid="{00000000-0005-0000-0000-000045C50000}"/>
    <cellStyle name="Normal 2 5 4 20 2" xfId="49117" xr:uid="{00000000-0005-0000-0000-000046C50000}"/>
    <cellStyle name="Normal 2 5 4 21" xfId="49118" xr:uid="{00000000-0005-0000-0000-000047C50000}"/>
    <cellStyle name="Normal 2 5 4 21 2" xfId="49119" xr:uid="{00000000-0005-0000-0000-000048C50000}"/>
    <cellStyle name="Normal 2 5 4 22" xfId="49120" xr:uid="{00000000-0005-0000-0000-000049C50000}"/>
    <cellStyle name="Normal 2 5 4 22 2" xfId="49121" xr:uid="{00000000-0005-0000-0000-00004AC50000}"/>
    <cellStyle name="Normal 2 5 4 23" xfId="49122" xr:uid="{00000000-0005-0000-0000-00004BC50000}"/>
    <cellStyle name="Normal 2 5 4 23 2" xfId="49123" xr:uid="{00000000-0005-0000-0000-00004CC50000}"/>
    <cellStyle name="Normal 2 5 4 24" xfId="49124" xr:uid="{00000000-0005-0000-0000-00004DC50000}"/>
    <cellStyle name="Normal 2 5 4 24 2" xfId="49125" xr:uid="{00000000-0005-0000-0000-00004EC50000}"/>
    <cellStyle name="Normal 2 5 4 25" xfId="49126" xr:uid="{00000000-0005-0000-0000-00004FC50000}"/>
    <cellStyle name="Normal 2 5 4 25 2" xfId="49127" xr:uid="{00000000-0005-0000-0000-000050C50000}"/>
    <cellStyle name="Normal 2 5 4 26" xfId="49128" xr:uid="{00000000-0005-0000-0000-000051C50000}"/>
    <cellStyle name="Normal 2 5 4 26 2" xfId="49129" xr:uid="{00000000-0005-0000-0000-000052C50000}"/>
    <cellStyle name="Normal 2 5 4 27" xfId="49130" xr:uid="{00000000-0005-0000-0000-000053C50000}"/>
    <cellStyle name="Normal 2 5 4 27 2" xfId="49131" xr:uid="{00000000-0005-0000-0000-000054C50000}"/>
    <cellStyle name="Normal 2 5 4 28" xfId="49132" xr:uid="{00000000-0005-0000-0000-000055C50000}"/>
    <cellStyle name="Normal 2 5 4 3" xfId="49133" xr:uid="{00000000-0005-0000-0000-000056C50000}"/>
    <cellStyle name="Normal 2 5 4 3 10" xfId="49134" xr:uid="{00000000-0005-0000-0000-000057C50000}"/>
    <cellStyle name="Normal 2 5 4 3 10 2" xfId="49135" xr:uid="{00000000-0005-0000-0000-000058C50000}"/>
    <cellStyle name="Normal 2 5 4 3 11" xfId="49136" xr:uid="{00000000-0005-0000-0000-000059C50000}"/>
    <cellStyle name="Normal 2 5 4 3 11 2" xfId="49137" xr:uid="{00000000-0005-0000-0000-00005AC50000}"/>
    <cellStyle name="Normal 2 5 4 3 12" xfId="49138" xr:uid="{00000000-0005-0000-0000-00005BC50000}"/>
    <cellStyle name="Normal 2 5 4 3 12 2" xfId="49139" xr:uid="{00000000-0005-0000-0000-00005CC50000}"/>
    <cellStyle name="Normal 2 5 4 3 13" xfId="49140" xr:uid="{00000000-0005-0000-0000-00005DC50000}"/>
    <cellStyle name="Normal 2 5 4 3 13 2" xfId="49141" xr:uid="{00000000-0005-0000-0000-00005EC50000}"/>
    <cellStyle name="Normal 2 5 4 3 14" xfId="49142" xr:uid="{00000000-0005-0000-0000-00005FC50000}"/>
    <cellStyle name="Normal 2 5 4 3 14 2" xfId="49143" xr:uid="{00000000-0005-0000-0000-000060C50000}"/>
    <cellStyle name="Normal 2 5 4 3 15" xfId="49144" xr:uid="{00000000-0005-0000-0000-000061C50000}"/>
    <cellStyle name="Normal 2 5 4 3 15 2" xfId="49145" xr:uid="{00000000-0005-0000-0000-000062C50000}"/>
    <cellStyle name="Normal 2 5 4 3 16" xfId="49146" xr:uid="{00000000-0005-0000-0000-000063C50000}"/>
    <cellStyle name="Normal 2 5 4 3 16 2" xfId="49147" xr:uid="{00000000-0005-0000-0000-000064C50000}"/>
    <cellStyle name="Normal 2 5 4 3 17" xfId="49148" xr:uid="{00000000-0005-0000-0000-000065C50000}"/>
    <cellStyle name="Normal 2 5 4 3 17 2" xfId="49149" xr:uid="{00000000-0005-0000-0000-000066C50000}"/>
    <cellStyle name="Normal 2 5 4 3 18" xfId="49150" xr:uid="{00000000-0005-0000-0000-000067C50000}"/>
    <cellStyle name="Normal 2 5 4 3 18 2" xfId="49151" xr:uid="{00000000-0005-0000-0000-000068C50000}"/>
    <cellStyle name="Normal 2 5 4 3 19" xfId="49152" xr:uid="{00000000-0005-0000-0000-000069C50000}"/>
    <cellStyle name="Normal 2 5 4 3 19 2" xfId="49153" xr:uid="{00000000-0005-0000-0000-00006AC50000}"/>
    <cellStyle name="Normal 2 5 4 3 2" xfId="49154" xr:uid="{00000000-0005-0000-0000-00006BC50000}"/>
    <cellStyle name="Normal 2 5 4 3 2 10" xfId="49155" xr:uid="{00000000-0005-0000-0000-00006CC50000}"/>
    <cellStyle name="Normal 2 5 4 3 2 10 2" xfId="49156" xr:uid="{00000000-0005-0000-0000-00006DC50000}"/>
    <cellStyle name="Normal 2 5 4 3 2 11" xfId="49157" xr:uid="{00000000-0005-0000-0000-00006EC50000}"/>
    <cellStyle name="Normal 2 5 4 3 2 11 2" xfId="49158" xr:uid="{00000000-0005-0000-0000-00006FC50000}"/>
    <cellStyle name="Normal 2 5 4 3 2 12" xfId="49159" xr:uid="{00000000-0005-0000-0000-000070C50000}"/>
    <cellStyle name="Normal 2 5 4 3 2 12 2" xfId="49160" xr:uid="{00000000-0005-0000-0000-000071C50000}"/>
    <cellStyle name="Normal 2 5 4 3 2 13" xfId="49161" xr:uid="{00000000-0005-0000-0000-000072C50000}"/>
    <cellStyle name="Normal 2 5 4 3 2 13 2" xfId="49162" xr:uid="{00000000-0005-0000-0000-000073C50000}"/>
    <cellStyle name="Normal 2 5 4 3 2 14" xfId="49163" xr:uid="{00000000-0005-0000-0000-000074C50000}"/>
    <cellStyle name="Normal 2 5 4 3 2 14 2" xfId="49164" xr:uid="{00000000-0005-0000-0000-000075C50000}"/>
    <cellStyle name="Normal 2 5 4 3 2 15" xfId="49165" xr:uid="{00000000-0005-0000-0000-000076C50000}"/>
    <cellStyle name="Normal 2 5 4 3 2 15 2" xfId="49166" xr:uid="{00000000-0005-0000-0000-000077C50000}"/>
    <cellStyle name="Normal 2 5 4 3 2 16" xfId="49167" xr:uid="{00000000-0005-0000-0000-000078C50000}"/>
    <cellStyle name="Normal 2 5 4 3 2 16 2" xfId="49168" xr:uid="{00000000-0005-0000-0000-000079C50000}"/>
    <cellStyle name="Normal 2 5 4 3 2 17" xfId="49169" xr:uid="{00000000-0005-0000-0000-00007AC50000}"/>
    <cellStyle name="Normal 2 5 4 3 2 17 2" xfId="49170" xr:uid="{00000000-0005-0000-0000-00007BC50000}"/>
    <cellStyle name="Normal 2 5 4 3 2 18" xfId="49171" xr:uid="{00000000-0005-0000-0000-00007CC50000}"/>
    <cellStyle name="Normal 2 5 4 3 2 18 2" xfId="49172" xr:uid="{00000000-0005-0000-0000-00007DC50000}"/>
    <cellStyle name="Normal 2 5 4 3 2 19" xfId="49173" xr:uid="{00000000-0005-0000-0000-00007EC50000}"/>
    <cellStyle name="Normal 2 5 4 3 2 19 2" xfId="49174" xr:uid="{00000000-0005-0000-0000-00007FC50000}"/>
    <cellStyle name="Normal 2 5 4 3 2 2" xfId="49175" xr:uid="{00000000-0005-0000-0000-000080C50000}"/>
    <cellStyle name="Normal 2 5 4 3 2 2 2" xfId="49176" xr:uid="{00000000-0005-0000-0000-000081C50000}"/>
    <cellStyle name="Normal 2 5 4 3 2 20" xfId="49177" xr:uid="{00000000-0005-0000-0000-000082C50000}"/>
    <cellStyle name="Normal 2 5 4 3 2 20 2" xfId="49178" xr:uid="{00000000-0005-0000-0000-000083C50000}"/>
    <cellStyle name="Normal 2 5 4 3 2 21" xfId="49179" xr:uid="{00000000-0005-0000-0000-000084C50000}"/>
    <cellStyle name="Normal 2 5 4 3 2 21 2" xfId="49180" xr:uid="{00000000-0005-0000-0000-000085C50000}"/>
    <cellStyle name="Normal 2 5 4 3 2 22" xfId="49181" xr:uid="{00000000-0005-0000-0000-000086C50000}"/>
    <cellStyle name="Normal 2 5 4 3 2 3" xfId="49182" xr:uid="{00000000-0005-0000-0000-000087C50000}"/>
    <cellStyle name="Normal 2 5 4 3 2 3 2" xfId="49183" xr:uid="{00000000-0005-0000-0000-000088C50000}"/>
    <cellStyle name="Normal 2 5 4 3 2 4" xfId="49184" xr:uid="{00000000-0005-0000-0000-000089C50000}"/>
    <cellStyle name="Normal 2 5 4 3 2 4 2" xfId="49185" xr:uid="{00000000-0005-0000-0000-00008AC50000}"/>
    <cellStyle name="Normal 2 5 4 3 2 5" xfId="49186" xr:uid="{00000000-0005-0000-0000-00008BC50000}"/>
    <cellStyle name="Normal 2 5 4 3 2 5 2" xfId="49187" xr:uid="{00000000-0005-0000-0000-00008CC50000}"/>
    <cellStyle name="Normal 2 5 4 3 2 6" xfId="49188" xr:uid="{00000000-0005-0000-0000-00008DC50000}"/>
    <cellStyle name="Normal 2 5 4 3 2 6 2" xfId="49189" xr:uid="{00000000-0005-0000-0000-00008EC50000}"/>
    <cellStyle name="Normal 2 5 4 3 2 7" xfId="49190" xr:uid="{00000000-0005-0000-0000-00008FC50000}"/>
    <cellStyle name="Normal 2 5 4 3 2 7 2" xfId="49191" xr:uid="{00000000-0005-0000-0000-000090C50000}"/>
    <cellStyle name="Normal 2 5 4 3 2 8" xfId="49192" xr:uid="{00000000-0005-0000-0000-000091C50000}"/>
    <cellStyle name="Normal 2 5 4 3 2 8 2" xfId="49193" xr:uid="{00000000-0005-0000-0000-000092C50000}"/>
    <cellStyle name="Normal 2 5 4 3 2 9" xfId="49194" xr:uid="{00000000-0005-0000-0000-000093C50000}"/>
    <cellStyle name="Normal 2 5 4 3 2 9 2" xfId="49195" xr:uid="{00000000-0005-0000-0000-000094C50000}"/>
    <cellStyle name="Normal 2 5 4 3 20" xfId="49196" xr:uid="{00000000-0005-0000-0000-000095C50000}"/>
    <cellStyle name="Normal 2 5 4 3 20 2" xfId="49197" xr:uid="{00000000-0005-0000-0000-000096C50000}"/>
    <cellStyle name="Normal 2 5 4 3 21" xfId="49198" xr:uid="{00000000-0005-0000-0000-000097C50000}"/>
    <cellStyle name="Normal 2 5 4 3 21 2" xfId="49199" xr:uid="{00000000-0005-0000-0000-000098C50000}"/>
    <cellStyle name="Normal 2 5 4 3 22" xfId="49200" xr:uid="{00000000-0005-0000-0000-000099C50000}"/>
    <cellStyle name="Normal 2 5 4 3 22 2" xfId="49201" xr:uid="{00000000-0005-0000-0000-00009AC50000}"/>
    <cellStyle name="Normal 2 5 4 3 23" xfId="49202" xr:uid="{00000000-0005-0000-0000-00009BC50000}"/>
    <cellStyle name="Normal 2 5 4 3 23 2" xfId="49203" xr:uid="{00000000-0005-0000-0000-00009CC50000}"/>
    <cellStyle name="Normal 2 5 4 3 24" xfId="49204" xr:uid="{00000000-0005-0000-0000-00009DC50000}"/>
    <cellStyle name="Normal 2 5 4 3 3" xfId="49205" xr:uid="{00000000-0005-0000-0000-00009EC50000}"/>
    <cellStyle name="Normal 2 5 4 3 3 10" xfId="49206" xr:uid="{00000000-0005-0000-0000-00009FC50000}"/>
    <cellStyle name="Normal 2 5 4 3 3 10 2" xfId="49207" xr:uid="{00000000-0005-0000-0000-0000A0C50000}"/>
    <cellStyle name="Normal 2 5 4 3 3 11" xfId="49208" xr:uid="{00000000-0005-0000-0000-0000A1C50000}"/>
    <cellStyle name="Normal 2 5 4 3 3 11 2" xfId="49209" xr:uid="{00000000-0005-0000-0000-0000A2C50000}"/>
    <cellStyle name="Normal 2 5 4 3 3 12" xfId="49210" xr:uid="{00000000-0005-0000-0000-0000A3C50000}"/>
    <cellStyle name="Normal 2 5 4 3 3 12 2" xfId="49211" xr:uid="{00000000-0005-0000-0000-0000A4C50000}"/>
    <cellStyle name="Normal 2 5 4 3 3 13" xfId="49212" xr:uid="{00000000-0005-0000-0000-0000A5C50000}"/>
    <cellStyle name="Normal 2 5 4 3 3 13 2" xfId="49213" xr:uid="{00000000-0005-0000-0000-0000A6C50000}"/>
    <cellStyle name="Normal 2 5 4 3 3 14" xfId="49214" xr:uid="{00000000-0005-0000-0000-0000A7C50000}"/>
    <cellStyle name="Normal 2 5 4 3 3 14 2" xfId="49215" xr:uid="{00000000-0005-0000-0000-0000A8C50000}"/>
    <cellStyle name="Normal 2 5 4 3 3 15" xfId="49216" xr:uid="{00000000-0005-0000-0000-0000A9C50000}"/>
    <cellStyle name="Normal 2 5 4 3 3 15 2" xfId="49217" xr:uid="{00000000-0005-0000-0000-0000AAC50000}"/>
    <cellStyle name="Normal 2 5 4 3 3 16" xfId="49218" xr:uid="{00000000-0005-0000-0000-0000ABC50000}"/>
    <cellStyle name="Normal 2 5 4 3 3 16 2" xfId="49219" xr:uid="{00000000-0005-0000-0000-0000ACC50000}"/>
    <cellStyle name="Normal 2 5 4 3 3 17" xfId="49220" xr:uid="{00000000-0005-0000-0000-0000ADC50000}"/>
    <cellStyle name="Normal 2 5 4 3 3 17 2" xfId="49221" xr:uid="{00000000-0005-0000-0000-0000AEC50000}"/>
    <cellStyle name="Normal 2 5 4 3 3 18" xfId="49222" xr:uid="{00000000-0005-0000-0000-0000AFC50000}"/>
    <cellStyle name="Normal 2 5 4 3 3 18 2" xfId="49223" xr:uid="{00000000-0005-0000-0000-0000B0C50000}"/>
    <cellStyle name="Normal 2 5 4 3 3 19" xfId="49224" xr:uid="{00000000-0005-0000-0000-0000B1C50000}"/>
    <cellStyle name="Normal 2 5 4 3 3 19 2" xfId="49225" xr:uid="{00000000-0005-0000-0000-0000B2C50000}"/>
    <cellStyle name="Normal 2 5 4 3 3 2" xfId="49226" xr:uid="{00000000-0005-0000-0000-0000B3C50000}"/>
    <cellStyle name="Normal 2 5 4 3 3 2 2" xfId="49227" xr:uid="{00000000-0005-0000-0000-0000B4C50000}"/>
    <cellStyle name="Normal 2 5 4 3 3 20" xfId="49228" xr:uid="{00000000-0005-0000-0000-0000B5C50000}"/>
    <cellStyle name="Normal 2 5 4 3 3 20 2" xfId="49229" xr:uid="{00000000-0005-0000-0000-0000B6C50000}"/>
    <cellStyle name="Normal 2 5 4 3 3 21" xfId="49230" xr:uid="{00000000-0005-0000-0000-0000B7C50000}"/>
    <cellStyle name="Normal 2 5 4 3 3 21 2" xfId="49231" xr:uid="{00000000-0005-0000-0000-0000B8C50000}"/>
    <cellStyle name="Normal 2 5 4 3 3 22" xfId="49232" xr:uid="{00000000-0005-0000-0000-0000B9C50000}"/>
    <cellStyle name="Normal 2 5 4 3 3 3" xfId="49233" xr:uid="{00000000-0005-0000-0000-0000BAC50000}"/>
    <cellStyle name="Normal 2 5 4 3 3 3 2" xfId="49234" xr:uid="{00000000-0005-0000-0000-0000BBC50000}"/>
    <cellStyle name="Normal 2 5 4 3 3 4" xfId="49235" xr:uid="{00000000-0005-0000-0000-0000BCC50000}"/>
    <cellStyle name="Normal 2 5 4 3 3 4 2" xfId="49236" xr:uid="{00000000-0005-0000-0000-0000BDC50000}"/>
    <cellStyle name="Normal 2 5 4 3 3 5" xfId="49237" xr:uid="{00000000-0005-0000-0000-0000BEC50000}"/>
    <cellStyle name="Normal 2 5 4 3 3 5 2" xfId="49238" xr:uid="{00000000-0005-0000-0000-0000BFC50000}"/>
    <cellStyle name="Normal 2 5 4 3 3 6" xfId="49239" xr:uid="{00000000-0005-0000-0000-0000C0C50000}"/>
    <cellStyle name="Normal 2 5 4 3 3 6 2" xfId="49240" xr:uid="{00000000-0005-0000-0000-0000C1C50000}"/>
    <cellStyle name="Normal 2 5 4 3 3 7" xfId="49241" xr:uid="{00000000-0005-0000-0000-0000C2C50000}"/>
    <cellStyle name="Normal 2 5 4 3 3 7 2" xfId="49242" xr:uid="{00000000-0005-0000-0000-0000C3C50000}"/>
    <cellStyle name="Normal 2 5 4 3 3 8" xfId="49243" xr:uid="{00000000-0005-0000-0000-0000C4C50000}"/>
    <cellStyle name="Normal 2 5 4 3 3 8 2" xfId="49244" xr:uid="{00000000-0005-0000-0000-0000C5C50000}"/>
    <cellStyle name="Normal 2 5 4 3 3 9" xfId="49245" xr:uid="{00000000-0005-0000-0000-0000C6C50000}"/>
    <cellStyle name="Normal 2 5 4 3 3 9 2" xfId="49246" xr:uid="{00000000-0005-0000-0000-0000C7C50000}"/>
    <cellStyle name="Normal 2 5 4 3 4" xfId="49247" xr:uid="{00000000-0005-0000-0000-0000C8C50000}"/>
    <cellStyle name="Normal 2 5 4 3 4 2" xfId="49248" xr:uid="{00000000-0005-0000-0000-0000C9C50000}"/>
    <cellStyle name="Normal 2 5 4 3 5" xfId="49249" xr:uid="{00000000-0005-0000-0000-0000CAC50000}"/>
    <cellStyle name="Normal 2 5 4 3 5 2" xfId="49250" xr:uid="{00000000-0005-0000-0000-0000CBC50000}"/>
    <cellStyle name="Normal 2 5 4 3 6" xfId="49251" xr:uid="{00000000-0005-0000-0000-0000CCC50000}"/>
    <cellStyle name="Normal 2 5 4 3 6 2" xfId="49252" xr:uid="{00000000-0005-0000-0000-0000CDC50000}"/>
    <cellStyle name="Normal 2 5 4 3 7" xfId="49253" xr:uid="{00000000-0005-0000-0000-0000CEC50000}"/>
    <cellStyle name="Normal 2 5 4 3 7 2" xfId="49254" xr:uid="{00000000-0005-0000-0000-0000CFC50000}"/>
    <cellStyle name="Normal 2 5 4 3 8" xfId="49255" xr:uid="{00000000-0005-0000-0000-0000D0C50000}"/>
    <cellStyle name="Normal 2 5 4 3 8 2" xfId="49256" xr:uid="{00000000-0005-0000-0000-0000D1C50000}"/>
    <cellStyle name="Normal 2 5 4 3 9" xfId="49257" xr:uid="{00000000-0005-0000-0000-0000D2C50000}"/>
    <cellStyle name="Normal 2 5 4 3 9 2" xfId="49258" xr:uid="{00000000-0005-0000-0000-0000D3C50000}"/>
    <cellStyle name="Normal 2 5 4 4" xfId="49259" xr:uid="{00000000-0005-0000-0000-0000D4C50000}"/>
    <cellStyle name="Normal 2 5 4 4 10" xfId="49260" xr:uid="{00000000-0005-0000-0000-0000D5C50000}"/>
    <cellStyle name="Normal 2 5 4 4 10 2" xfId="49261" xr:uid="{00000000-0005-0000-0000-0000D6C50000}"/>
    <cellStyle name="Normal 2 5 4 4 11" xfId="49262" xr:uid="{00000000-0005-0000-0000-0000D7C50000}"/>
    <cellStyle name="Normal 2 5 4 4 11 2" xfId="49263" xr:uid="{00000000-0005-0000-0000-0000D8C50000}"/>
    <cellStyle name="Normal 2 5 4 4 12" xfId="49264" xr:uid="{00000000-0005-0000-0000-0000D9C50000}"/>
    <cellStyle name="Normal 2 5 4 4 12 2" xfId="49265" xr:uid="{00000000-0005-0000-0000-0000DAC50000}"/>
    <cellStyle name="Normal 2 5 4 4 13" xfId="49266" xr:uid="{00000000-0005-0000-0000-0000DBC50000}"/>
    <cellStyle name="Normal 2 5 4 4 13 2" xfId="49267" xr:uid="{00000000-0005-0000-0000-0000DCC50000}"/>
    <cellStyle name="Normal 2 5 4 4 14" xfId="49268" xr:uid="{00000000-0005-0000-0000-0000DDC50000}"/>
    <cellStyle name="Normal 2 5 4 4 14 2" xfId="49269" xr:uid="{00000000-0005-0000-0000-0000DEC50000}"/>
    <cellStyle name="Normal 2 5 4 4 15" xfId="49270" xr:uid="{00000000-0005-0000-0000-0000DFC50000}"/>
    <cellStyle name="Normal 2 5 4 4 15 2" xfId="49271" xr:uid="{00000000-0005-0000-0000-0000E0C50000}"/>
    <cellStyle name="Normal 2 5 4 4 16" xfId="49272" xr:uid="{00000000-0005-0000-0000-0000E1C50000}"/>
    <cellStyle name="Normal 2 5 4 4 16 2" xfId="49273" xr:uid="{00000000-0005-0000-0000-0000E2C50000}"/>
    <cellStyle name="Normal 2 5 4 4 17" xfId="49274" xr:uid="{00000000-0005-0000-0000-0000E3C50000}"/>
    <cellStyle name="Normal 2 5 4 4 17 2" xfId="49275" xr:uid="{00000000-0005-0000-0000-0000E4C50000}"/>
    <cellStyle name="Normal 2 5 4 4 18" xfId="49276" xr:uid="{00000000-0005-0000-0000-0000E5C50000}"/>
    <cellStyle name="Normal 2 5 4 4 18 2" xfId="49277" xr:uid="{00000000-0005-0000-0000-0000E6C50000}"/>
    <cellStyle name="Normal 2 5 4 4 19" xfId="49278" xr:uid="{00000000-0005-0000-0000-0000E7C50000}"/>
    <cellStyle name="Normal 2 5 4 4 19 2" xfId="49279" xr:uid="{00000000-0005-0000-0000-0000E8C50000}"/>
    <cellStyle name="Normal 2 5 4 4 2" xfId="49280" xr:uid="{00000000-0005-0000-0000-0000E9C50000}"/>
    <cellStyle name="Normal 2 5 4 4 2 10" xfId="49281" xr:uid="{00000000-0005-0000-0000-0000EAC50000}"/>
    <cellStyle name="Normal 2 5 4 4 2 10 2" xfId="49282" xr:uid="{00000000-0005-0000-0000-0000EBC50000}"/>
    <cellStyle name="Normal 2 5 4 4 2 11" xfId="49283" xr:uid="{00000000-0005-0000-0000-0000ECC50000}"/>
    <cellStyle name="Normal 2 5 4 4 2 11 2" xfId="49284" xr:uid="{00000000-0005-0000-0000-0000EDC50000}"/>
    <cellStyle name="Normal 2 5 4 4 2 12" xfId="49285" xr:uid="{00000000-0005-0000-0000-0000EEC50000}"/>
    <cellStyle name="Normal 2 5 4 4 2 12 2" xfId="49286" xr:uid="{00000000-0005-0000-0000-0000EFC50000}"/>
    <cellStyle name="Normal 2 5 4 4 2 13" xfId="49287" xr:uid="{00000000-0005-0000-0000-0000F0C50000}"/>
    <cellStyle name="Normal 2 5 4 4 2 13 2" xfId="49288" xr:uid="{00000000-0005-0000-0000-0000F1C50000}"/>
    <cellStyle name="Normal 2 5 4 4 2 14" xfId="49289" xr:uid="{00000000-0005-0000-0000-0000F2C50000}"/>
    <cellStyle name="Normal 2 5 4 4 2 14 2" xfId="49290" xr:uid="{00000000-0005-0000-0000-0000F3C50000}"/>
    <cellStyle name="Normal 2 5 4 4 2 15" xfId="49291" xr:uid="{00000000-0005-0000-0000-0000F4C50000}"/>
    <cellStyle name="Normal 2 5 4 4 2 15 2" xfId="49292" xr:uid="{00000000-0005-0000-0000-0000F5C50000}"/>
    <cellStyle name="Normal 2 5 4 4 2 16" xfId="49293" xr:uid="{00000000-0005-0000-0000-0000F6C50000}"/>
    <cellStyle name="Normal 2 5 4 4 2 16 2" xfId="49294" xr:uid="{00000000-0005-0000-0000-0000F7C50000}"/>
    <cellStyle name="Normal 2 5 4 4 2 17" xfId="49295" xr:uid="{00000000-0005-0000-0000-0000F8C50000}"/>
    <cellStyle name="Normal 2 5 4 4 2 17 2" xfId="49296" xr:uid="{00000000-0005-0000-0000-0000F9C50000}"/>
    <cellStyle name="Normal 2 5 4 4 2 18" xfId="49297" xr:uid="{00000000-0005-0000-0000-0000FAC50000}"/>
    <cellStyle name="Normal 2 5 4 4 2 18 2" xfId="49298" xr:uid="{00000000-0005-0000-0000-0000FBC50000}"/>
    <cellStyle name="Normal 2 5 4 4 2 19" xfId="49299" xr:uid="{00000000-0005-0000-0000-0000FCC50000}"/>
    <cellStyle name="Normal 2 5 4 4 2 19 2" xfId="49300" xr:uid="{00000000-0005-0000-0000-0000FDC50000}"/>
    <cellStyle name="Normal 2 5 4 4 2 2" xfId="49301" xr:uid="{00000000-0005-0000-0000-0000FEC50000}"/>
    <cellStyle name="Normal 2 5 4 4 2 2 2" xfId="49302" xr:uid="{00000000-0005-0000-0000-0000FFC50000}"/>
    <cellStyle name="Normal 2 5 4 4 2 20" xfId="49303" xr:uid="{00000000-0005-0000-0000-000000C60000}"/>
    <cellStyle name="Normal 2 5 4 4 2 20 2" xfId="49304" xr:uid="{00000000-0005-0000-0000-000001C60000}"/>
    <cellStyle name="Normal 2 5 4 4 2 21" xfId="49305" xr:uid="{00000000-0005-0000-0000-000002C60000}"/>
    <cellStyle name="Normal 2 5 4 4 2 21 2" xfId="49306" xr:uid="{00000000-0005-0000-0000-000003C60000}"/>
    <cellStyle name="Normal 2 5 4 4 2 22" xfId="49307" xr:uid="{00000000-0005-0000-0000-000004C60000}"/>
    <cellStyle name="Normal 2 5 4 4 2 3" xfId="49308" xr:uid="{00000000-0005-0000-0000-000005C60000}"/>
    <cellStyle name="Normal 2 5 4 4 2 3 2" xfId="49309" xr:uid="{00000000-0005-0000-0000-000006C60000}"/>
    <cellStyle name="Normal 2 5 4 4 2 4" xfId="49310" xr:uid="{00000000-0005-0000-0000-000007C60000}"/>
    <cellStyle name="Normal 2 5 4 4 2 4 2" xfId="49311" xr:uid="{00000000-0005-0000-0000-000008C60000}"/>
    <cellStyle name="Normal 2 5 4 4 2 5" xfId="49312" xr:uid="{00000000-0005-0000-0000-000009C60000}"/>
    <cellStyle name="Normal 2 5 4 4 2 5 2" xfId="49313" xr:uid="{00000000-0005-0000-0000-00000AC60000}"/>
    <cellStyle name="Normal 2 5 4 4 2 6" xfId="49314" xr:uid="{00000000-0005-0000-0000-00000BC60000}"/>
    <cellStyle name="Normal 2 5 4 4 2 6 2" xfId="49315" xr:uid="{00000000-0005-0000-0000-00000CC60000}"/>
    <cellStyle name="Normal 2 5 4 4 2 7" xfId="49316" xr:uid="{00000000-0005-0000-0000-00000DC60000}"/>
    <cellStyle name="Normal 2 5 4 4 2 7 2" xfId="49317" xr:uid="{00000000-0005-0000-0000-00000EC60000}"/>
    <cellStyle name="Normal 2 5 4 4 2 8" xfId="49318" xr:uid="{00000000-0005-0000-0000-00000FC60000}"/>
    <cellStyle name="Normal 2 5 4 4 2 8 2" xfId="49319" xr:uid="{00000000-0005-0000-0000-000010C60000}"/>
    <cellStyle name="Normal 2 5 4 4 2 9" xfId="49320" xr:uid="{00000000-0005-0000-0000-000011C60000}"/>
    <cellStyle name="Normal 2 5 4 4 2 9 2" xfId="49321" xr:uid="{00000000-0005-0000-0000-000012C60000}"/>
    <cellStyle name="Normal 2 5 4 4 20" xfId="49322" xr:uid="{00000000-0005-0000-0000-000013C60000}"/>
    <cellStyle name="Normal 2 5 4 4 20 2" xfId="49323" xr:uid="{00000000-0005-0000-0000-000014C60000}"/>
    <cellStyle name="Normal 2 5 4 4 21" xfId="49324" xr:uid="{00000000-0005-0000-0000-000015C60000}"/>
    <cellStyle name="Normal 2 5 4 4 21 2" xfId="49325" xr:uid="{00000000-0005-0000-0000-000016C60000}"/>
    <cellStyle name="Normal 2 5 4 4 22" xfId="49326" xr:uid="{00000000-0005-0000-0000-000017C60000}"/>
    <cellStyle name="Normal 2 5 4 4 22 2" xfId="49327" xr:uid="{00000000-0005-0000-0000-000018C60000}"/>
    <cellStyle name="Normal 2 5 4 4 23" xfId="49328" xr:uid="{00000000-0005-0000-0000-000019C60000}"/>
    <cellStyle name="Normal 2 5 4 4 23 2" xfId="49329" xr:uid="{00000000-0005-0000-0000-00001AC60000}"/>
    <cellStyle name="Normal 2 5 4 4 24" xfId="49330" xr:uid="{00000000-0005-0000-0000-00001BC60000}"/>
    <cellStyle name="Normal 2 5 4 4 3" xfId="49331" xr:uid="{00000000-0005-0000-0000-00001CC60000}"/>
    <cellStyle name="Normal 2 5 4 4 3 10" xfId="49332" xr:uid="{00000000-0005-0000-0000-00001DC60000}"/>
    <cellStyle name="Normal 2 5 4 4 3 10 2" xfId="49333" xr:uid="{00000000-0005-0000-0000-00001EC60000}"/>
    <cellStyle name="Normal 2 5 4 4 3 11" xfId="49334" xr:uid="{00000000-0005-0000-0000-00001FC60000}"/>
    <cellStyle name="Normal 2 5 4 4 3 11 2" xfId="49335" xr:uid="{00000000-0005-0000-0000-000020C60000}"/>
    <cellStyle name="Normal 2 5 4 4 3 12" xfId="49336" xr:uid="{00000000-0005-0000-0000-000021C60000}"/>
    <cellStyle name="Normal 2 5 4 4 3 12 2" xfId="49337" xr:uid="{00000000-0005-0000-0000-000022C60000}"/>
    <cellStyle name="Normal 2 5 4 4 3 13" xfId="49338" xr:uid="{00000000-0005-0000-0000-000023C60000}"/>
    <cellStyle name="Normal 2 5 4 4 3 13 2" xfId="49339" xr:uid="{00000000-0005-0000-0000-000024C60000}"/>
    <cellStyle name="Normal 2 5 4 4 3 14" xfId="49340" xr:uid="{00000000-0005-0000-0000-000025C60000}"/>
    <cellStyle name="Normal 2 5 4 4 3 14 2" xfId="49341" xr:uid="{00000000-0005-0000-0000-000026C60000}"/>
    <cellStyle name="Normal 2 5 4 4 3 15" xfId="49342" xr:uid="{00000000-0005-0000-0000-000027C60000}"/>
    <cellStyle name="Normal 2 5 4 4 3 15 2" xfId="49343" xr:uid="{00000000-0005-0000-0000-000028C60000}"/>
    <cellStyle name="Normal 2 5 4 4 3 16" xfId="49344" xr:uid="{00000000-0005-0000-0000-000029C60000}"/>
    <cellStyle name="Normal 2 5 4 4 3 16 2" xfId="49345" xr:uid="{00000000-0005-0000-0000-00002AC60000}"/>
    <cellStyle name="Normal 2 5 4 4 3 17" xfId="49346" xr:uid="{00000000-0005-0000-0000-00002BC60000}"/>
    <cellStyle name="Normal 2 5 4 4 3 17 2" xfId="49347" xr:uid="{00000000-0005-0000-0000-00002CC60000}"/>
    <cellStyle name="Normal 2 5 4 4 3 18" xfId="49348" xr:uid="{00000000-0005-0000-0000-00002DC60000}"/>
    <cellStyle name="Normal 2 5 4 4 3 18 2" xfId="49349" xr:uid="{00000000-0005-0000-0000-00002EC60000}"/>
    <cellStyle name="Normal 2 5 4 4 3 19" xfId="49350" xr:uid="{00000000-0005-0000-0000-00002FC60000}"/>
    <cellStyle name="Normal 2 5 4 4 3 19 2" xfId="49351" xr:uid="{00000000-0005-0000-0000-000030C60000}"/>
    <cellStyle name="Normal 2 5 4 4 3 2" xfId="49352" xr:uid="{00000000-0005-0000-0000-000031C60000}"/>
    <cellStyle name="Normal 2 5 4 4 3 2 2" xfId="49353" xr:uid="{00000000-0005-0000-0000-000032C60000}"/>
    <cellStyle name="Normal 2 5 4 4 3 20" xfId="49354" xr:uid="{00000000-0005-0000-0000-000033C60000}"/>
    <cellStyle name="Normal 2 5 4 4 3 20 2" xfId="49355" xr:uid="{00000000-0005-0000-0000-000034C60000}"/>
    <cellStyle name="Normal 2 5 4 4 3 21" xfId="49356" xr:uid="{00000000-0005-0000-0000-000035C60000}"/>
    <cellStyle name="Normal 2 5 4 4 3 21 2" xfId="49357" xr:uid="{00000000-0005-0000-0000-000036C60000}"/>
    <cellStyle name="Normal 2 5 4 4 3 22" xfId="49358" xr:uid="{00000000-0005-0000-0000-000037C60000}"/>
    <cellStyle name="Normal 2 5 4 4 3 3" xfId="49359" xr:uid="{00000000-0005-0000-0000-000038C60000}"/>
    <cellStyle name="Normal 2 5 4 4 3 3 2" xfId="49360" xr:uid="{00000000-0005-0000-0000-000039C60000}"/>
    <cellStyle name="Normal 2 5 4 4 3 4" xfId="49361" xr:uid="{00000000-0005-0000-0000-00003AC60000}"/>
    <cellStyle name="Normal 2 5 4 4 3 4 2" xfId="49362" xr:uid="{00000000-0005-0000-0000-00003BC60000}"/>
    <cellStyle name="Normal 2 5 4 4 3 5" xfId="49363" xr:uid="{00000000-0005-0000-0000-00003CC60000}"/>
    <cellStyle name="Normal 2 5 4 4 3 5 2" xfId="49364" xr:uid="{00000000-0005-0000-0000-00003DC60000}"/>
    <cellStyle name="Normal 2 5 4 4 3 6" xfId="49365" xr:uid="{00000000-0005-0000-0000-00003EC60000}"/>
    <cellStyle name="Normal 2 5 4 4 3 6 2" xfId="49366" xr:uid="{00000000-0005-0000-0000-00003FC60000}"/>
    <cellStyle name="Normal 2 5 4 4 3 7" xfId="49367" xr:uid="{00000000-0005-0000-0000-000040C60000}"/>
    <cellStyle name="Normal 2 5 4 4 3 7 2" xfId="49368" xr:uid="{00000000-0005-0000-0000-000041C60000}"/>
    <cellStyle name="Normal 2 5 4 4 3 8" xfId="49369" xr:uid="{00000000-0005-0000-0000-000042C60000}"/>
    <cellStyle name="Normal 2 5 4 4 3 8 2" xfId="49370" xr:uid="{00000000-0005-0000-0000-000043C60000}"/>
    <cellStyle name="Normal 2 5 4 4 3 9" xfId="49371" xr:uid="{00000000-0005-0000-0000-000044C60000}"/>
    <cellStyle name="Normal 2 5 4 4 3 9 2" xfId="49372" xr:uid="{00000000-0005-0000-0000-000045C60000}"/>
    <cellStyle name="Normal 2 5 4 4 4" xfId="49373" xr:uid="{00000000-0005-0000-0000-000046C60000}"/>
    <cellStyle name="Normal 2 5 4 4 4 2" xfId="49374" xr:uid="{00000000-0005-0000-0000-000047C60000}"/>
    <cellStyle name="Normal 2 5 4 4 5" xfId="49375" xr:uid="{00000000-0005-0000-0000-000048C60000}"/>
    <cellStyle name="Normal 2 5 4 4 5 2" xfId="49376" xr:uid="{00000000-0005-0000-0000-000049C60000}"/>
    <cellStyle name="Normal 2 5 4 4 6" xfId="49377" xr:uid="{00000000-0005-0000-0000-00004AC60000}"/>
    <cellStyle name="Normal 2 5 4 4 6 2" xfId="49378" xr:uid="{00000000-0005-0000-0000-00004BC60000}"/>
    <cellStyle name="Normal 2 5 4 4 7" xfId="49379" xr:uid="{00000000-0005-0000-0000-00004CC60000}"/>
    <cellStyle name="Normal 2 5 4 4 7 2" xfId="49380" xr:uid="{00000000-0005-0000-0000-00004DC60000}"/>
    <cellStyle name="Normal 2 5 4 4 8" xfId="49381" xr:uid="{00000000-0005-0000-0000-00004EC60000}"/>
    <cellStyle name="Normal 2 5 4 4 8 2" xfId="49382" xr:uid="{00000000-0005-0000-0000-00004FC60000}"/>
    <cellStyle name="Normal 2 5 4 4 9" xfId="49383" xr:uid="{00000000-0005-0000-0000-000050C60000}"/>
    <cellStyle name="Normal 2 5 4 4 9 2" xfId="49384" xr:uid="{00000000-0005-0000-0000-000051C60000}"/>
    <cellStyle name="Normal 2 5 4 5" xfId="49385" xr:uid="{00000000-0005-0000-0000-000052C60000}"/>
    <cellStyle name="Normal 2 5 4 5 10" xfId="49386" xr:uid="{00000000-0005-0000-0000-000053C60000}"/>
    <cellStyle name="Normal 2 5 4 5 10 2" xfId="49387" xr:uid="{00000000-0005-0000-0000-000054C60000}"/>
    <cellStyle name="Normal 2 5 4 5 11" xfId="49388" xr:uid="{00000000-0005-0000-0000-000055C60000}"/>
    <cellStyle name="Normal 2 5 4 5 11 2" xfId="49389" xr:uid="{00000000-0005-0000-0000-000056C60000}"/>
    <cellStyle name="Normal 2 5 4 5 12" xfId="49390" xr:uid="{00000000-0005-0000-0000-000057C60000}"/>
    <cellStyle name="Normal 2 5 4 5 12 2" xfId="49391" xr:uid="{00000000-0005-0000-0000-000058C60000}"/>
    <cellStyle name="Normal 2 5 4 5 13" xfId="49392" xr:uid="{00000000-0005-0000-0000-000059C60000}"/>
    <cellStyle name="Normal 2 5 4 5 13 2" xfId="49393" xr:uid="{00000000-0005-0000-0000-00005AC60000}"/>
    <cellStyle name="Normal 2 5 4 5 14" xfId="49394" xr:uid="{00000000-0005-0000-0000-00005BC60000}"/>
    <cellStyle name="Normal 2 5 4 5 14 2" xfId="49395" xr:uid="{00000000-0005-0000-0000-00005CC60000}"/>
    <cellStyle name="Normal 2 5 4 5 15" xfId="49396" xr:uid="{00000000-0005-0000-0000-00005DC60000}"/>
    <cellStyle name="Normal 2 5 4 5 15 2" xfId="49397" xr:uid="{00000000-0005-0000-0000-00005EC60000}"/>
    <cellStyle name="Normal 2 5 4 5 16" xfId="49398" xr:uid="{00000000-0005-0000-0000-00005FC60000}"/>
    <cellStyle name="Normal 2 5 4 5 16 2" xfId="49399" xr:uid="{00000000-0005-0000-0000-000060C60000}"/>
    <cellStyle name="Normal 2 5 4 5 17" xfId="49400" xr:uid="{00000000-0005-0000-0000-000061C60000}"/>
    <cellStyle name="Normal 2 5 4 5 17 2" xfId="49401" xr:uid="{00000000-0005-0000-0000-000062C60000}"/>
    <cellStyle name="Normal 2 5 4 5 18" xfId="49402" xr:uid="{00000000-0005-0000-0000-000063C60000}"/>
    <cellStyle name="Normal 2 5 4 5 18 2" xfId="49403" xr:uid="{00000000-0005-0000-0000-000064C60000}"/>
    <cellStyle name="Normal 2 5 4 5 19" xfId="49404" xr:uid="{00000000-0005-0000-0000-000065C60000}"/>
    <cellStyle name="Normal 2 5 4 5 19 2" xfId="49405" xr:uid="{00000000-0005-0000-0000-000066C60000}"/>
    <cellStyle name="Normal 2 5 4 5 2" xfId="49406" xr:uid="{00000000-0005-0000-0000-000067C60000}"/>
    <cellStyle name="Normal 2 5 4 5 2 10" xfId="49407" xr:uid="{00000000-0005-0000-0000-000068C60000}"/>
    <cellStyle name="Normal 2 5 4 5 2 10 2" xfId="49408" xr:uid="{00000000-0005-0000-0000-000069C60000}"/>
    <cellStyle name="Normal 2 5 4 5 2 11" xfId="49409" xr:uid="{00000000-0005-0000-0000-00006AC60000}"/>
    <cellStyle name="Normal 2 5 4 5 2 11 2" xfId="49410" xr:uid="{00000000-0005-0000-0000-00006BC60000}"/>
    <cellStyle name="Normal 2 5 4 5 2 12" xfId="49411" xr:uid="{00000000-0005-0000-0000-00006CC60000}"/>
    <cellStyle name="Normal 2 5 4 5 2 12 2" xfId="49412" xr:uid="{00000000-0005-0000-0000-00006DC60000}"/>
    <cellStyle name="Normal 2 5 4 5 2 13" xfId="49413" xr:uid="{00000000-0005-0000-0000-00006EC60000}"/>
    <cellStyle name="Normal 2 5 4 5 2 13 2" xfId="49414" xr:uid="{00000000-0005-0000-0000-00006FC60000}"/>
    <cellStyle name="Normal 2 5 4 5 2 14" xfId="49415" xr:uid="{00000000-0005-0000-0000-000070C60000}"/>
    <cellStyle name="Normal 2 5 4 5 2 14 2" xfId="49416" xr:uid="{00000000-0005-0000-0000-000071C60000}"/>
    <cellStyle name="Normal 2 5 4 5 2 15" xfId="49417" xr:uid="{00000000-0005-0000-0000-000072C60000}"/>
    <cellStyle name="Normal 2 5 4 5 2 15 2" xfId="49418" xr:uid="{00000000-0005-0000-0000-000073C60000}"/>
    <cellStyle name="Normal 2 5 4 5 2 16" xfId="49419" xr:uid="{00000000-0005-0000-0000-000074C60000}"/>
    <cellStyle name="Normal 2 5 4 5 2 16 2" xfId="49420" xr:uid="{00000000-0005-0000-0000-000075C60000}"/>
    <cellStyle name="Normal 2 5 4 5 2 17" xfId="49421" xr:uid="{00000000-0005-0000-0000-000076C60000}"/>
    <cellStyle name="Normal 2 5 4 5 2 17 2" xfId="49422" xr:uid="{00000000-0005-0000-0000-000077C60000}"/>
    <cellStyle name="Normal 2 5 4 5 2 18" xfId="49423" xr:uid="{00000000-0005-0000-0000-000078C60000}"/>
    <cellStyle name="Normal 2 5 4 5 2 18 2" xfId="49424" xr:uid="{00000000-0005-0000-0000-000079C60000}"/>
    <cellStyle name="Normal 2 5 4 5 2 19" xfId="49425" xr:uid="{00000000-0005-0000-0000-00007AC60000}"/>
    <cellStyle name="Normal 2 5 4 5 2 19 2" xfId="49426" xr:uid="{00000000-0005-0000-0000-00007BC60000}"/>
    <cellStyle name="Normal 2 5 4 5 2 2" xfId="49427" xr:uid="{00000000-0005-0000-0000-00007CC60000}"/>
    <cellStyle name="Normal 2 5 4 5 2 2 2" xfId="49428" xr:uid="{00000000-0005-0000-0000-00007DC60000}"/>
    <cellStyle name="Normal 2 5 4 5 2 20" xfId="49429" xr:uid="{00000000-0005-0000-0000-00007EC60000}"/>
    <cellStyle name="Normal 2 5 4 5 2 20 2" xfId="49430" xr:uid="{00000000-0005-0000-0000-00007FC60000}"/>
    <cellStyle name="Normal 2 5 4 5 2 21" xfId="49431" xr:uid="{00000000-0005-0000-0000-000080C60000}"/>
    <cellStyle name="Normal 2 5 4 5 2 21 2" xfId="49432" xr:uid="{00000000-0005-0000-0000-000081C60000}"/>
    <cellStyle name="Normal 2 5 4 5 2 22" xfId="49433" xr:uid="{00000000-0005-0000-0000-000082C60000}"/>
    <cellStyle name="Normal 2 5 4 5 2 3" xfId="49434" xr:uid="{00000000-0005-0000-0000-000083C60000}"/>
    <cellStyle name="Normal 2 5 4 5 2 3 2" xfId="49435" xr:uid="{00000000-0005-0000-0000-000084C60000}"/>
    <cellStyle name="Normal 2 5 4 5 2 4" xfId="49436" xr:uid="{00000000-0005-0000-0000-000085C60000}"/>
    <cellStyle name="Normal 2 5 4 5 2 4 2" xfId="49437" xr:uid="{00000000-0005-0000-0000-000086C60000}"/>
    <cellStyle name="Normal 2 5 4 5 2 5" xfId="49438" xr:uid="{00000000-0005-0000-0000-000087C60000}"/>
    <cellStyle name="Normal 2 5 4 5 2 5 2" xfId="49439" xr:uid="{00000000-0005-0000-0000-000088C60000}"/>
    <cellStyle name="Normal 2 5 4 5 2 6" xfId="49440" xr:uid="{00000000-0005-0000-0000-000089C60000}"/>
    <cellStyle name="Normal 2 5 4 5 2 6 2" xfId="49441" xr:uid="{00000000-0005-0000-0000-00008AC60000}"/>
    <cellStyle name="Normal 2 5 4 5 2 7" xfId="49442" xr:uid="{00000000-0005-0000-0000-00008BC60000}"/>
    <cellStyle name="Normal 2 5 4 5 2 7 2" xfId="49443" xr:uid="{00000000-0005-0000-0000-00008CC60000}"/>
    <cellStyle name="Normal 2 5 4 5 2 8" xfId="49444" xr:uid="{00000000-0005-0000-0000-00008DC60000}"/>
    <cellStyle name="Normal 2 5 4 5 2 8 2" xfId="49445" xr:uid="{00000000-0005-0000-0000-00008EC60000}"/>
    <cellStyle name="Normal 2 5 4 5 2 9" xfId="49446" xr:uid="{00000000-0005-0000-0000-00008FC60000}"/>
    <cellStyle name="Normal 2 5 4 5 2 9 2" xfId="49447" xr:uid="{00000000-0005-0000-0000-000090C60000}"/>
    <cellStyle name="Normal 2 5 4 5 20" xfId="49448" xr:uid="{00000000-0005-0000-0000-000091C60000}"/>
    <cellStyle name="Normal 2 5 4 5 20 2" xfId="49449" xr:uid="{00000000-0005-0000-0000-000092C60000}"/>
    <cellStyle name="Normal 2 5 4 5 21" xfId="49450" xr:uid="{00000000-0005-0000-0000-000093C60000}"/>
    <cellStyle name="Normal 2 5 4 5 21 2" xfId="49451" xr:uid="{00000000-0005-0000-0000-000094C60000}"/>
    <cellStyle name="Normal 2 5 4 5 22" xfId="49452" xr:uid="{00000000-0005-0000-0000-000095C60000}"/>
    <cellStyle name="Normal 2 5 4 5 22 2" xfId="49453" xr:uid="{00000000-0005-0000-0000-000096C60000}"/>
    <cellStyle name="Normal 2 5 4 5 23" xfId="49454" xr:uid="{00000000-0005-0000-0000-000097C60000}"/>
    <cellStyle name="Normal 2 5 4 5 23 2" xfId="49455" xr:uid="{00000000-0005-0000-0000-000098C60000}"/>
    <cellStyle name="Normal 2 5 4 5 24" xfId="49456" xr:uid="{00000000-0005-0000-0000-000099C60000}"/>
    <cellStyle name="Normal 2 5 4 5 3" xfId="49457" xr:uid="{00000000-0005-0000-0000-00009AC60000}"/>
    <cellStyle name="Normal 2 5 4 5 3 10" xfId="49458" xr:uid="{00000000-0005-0000-0000-00009BC60000}"/>
    <cellStyle name="Normal 2 5 4 5 3 10 2" xfId="49459" xr:uid="{00000000-0005-0000-0000-00009CC60000}"/>
    <cellStyle name="Normal 2 5 4 5 3 11" xfId="49460" xr:uid="{00000000-0005-0000-0000-00009DC60000}"/>
    <cellStyle name="Normal 2 5 4 5 3 11 2" xfId="49461" xr:uid="{00000000-0005-0000-0000-00009EC60000}"/>
    <cellStyle name="Normal 2 5 4 5 3 12" xfId="49462" xr:uid="{00000000-0005-0000-0000-00009FC60000}"/>
    <cellStyle name="Normal 2 5 4 5 3 12 2" xfId="49463" xr:uid="{00000000-0005-0000-0000-0000A0C60000}"/>
    <cellStyle name="Normal 2 5 4 5 3 13" xfId="49464" xr:uid="{00000000-0005-0000-0000-0000A1C60000}"/>
    <cellStyle name="Normal 2 5 4 5 3 13 2" xfId="49465" xr:uid="{00000000-0005-0000-0000-0000A2C60000}"/>
    <cellStyle name="Normal 2 5 4 5 3 14" xfId="49466" xr:uid="{00000000-0005-0000-0000-0000A3C60000}"/>
    <cellStyle name="Normal 2 5 4 5 3 14 2" xfId="49467" xr:uid="{00000000-0005-0000-0000-0000A4C60000}"/>
    <cellStyle name="Normal 2 5 4 5 3 15" xfId="49468" xr:uid="{00000000-0005-0000-0000-0000A5C60000}"/>
    <cellStyle name="Normal 2 5 4 5 3 15 2" xfId="49469" xr:uid="{00000000-0005-0000-0000-0000A6C60000}"/>
    <cellStyle name="Normal 2 5 4 5 3 16" xfId="49470" xr:uid="{00000000-0005-0000-0000-0000A7C60000}"/>
    <cellStyle name="Normal 2 5 4 5 3 16 2" xfId="49471" xr:uid="{00000000-0005-0000-0000-0000A8C60000}"/>
    <cellStyle name="Normal 2 5 4 5 3 17" xfId="49472" xr:uid="{00000000-0005-0000-0000-0000A9C60000}"/>
    <cellStyle name="Normal 2 5 4 5 3 17 2" xfId="49473" xr:uid="{00000000-0005-0000-0000-0000AAC60000}"/>
    <cellStyle name="Normal 2 5 4 5 3 18" xfId="49474" xr:uid="{00000000-0005-0000-0000-0000ABC60000}"/>
    <cellStyle name="Normal 2 5 4 5 3 18 2" xfId="49475" xr:uid="{00000000-0005-0000-0000-0000ACC60000}"/>
    <cellStyle name="Normal 2 5 4 5 3 19" xfId="49476" xr:uid="{00000000-0005-0000-0000-0000ADC60000}"/>
    <cellStyle name="Normal 2 5 4 5 3 19 2" xfId="49477" xr:uid="{00000000-0005-0000-0000-0000AEC60000}"/>
    <cellStyle name="Normal 2 5 4 5 3 2" xfId="49478" xr:uid="{00000000-0005-0000-0000-0000AFC60000}"/>
    <cellStyle name="Normal 2 5 4 5 3 2 2" xfId="49479" xr:uid="{00000000-0005-0000-0000-0000B0C60000}"/>
    <cellStyle name="Normal 2 5 4 5 3 20" xfId="49480" xr:uid="{00000000-0005-0000-0000-0000B1C60000}"/>
    <cellStyle name="Normal 2 5 4 5 3 20 2" xfId="49481" xr:uid="{00000000-0005-0000-0000-0000B2C60000}"/>
    <cellStyle name="Normal 2 5 4 5 3 21" xfId="49482" xr:uid="{00000000-0005-0000-0000-0000B3C60000}"/>
    <cellStyle name="Normal 2 5 4 5 3 21 2" xfId="49483" xr:uid="{00000000-0005-0000-0000-0000B4C60000}"/>
    <cellStyle name="Normal 2 5 4 5 3 22" xfId="49484" xr:uid="{00000000-0005-0000-0000-0000B5C60000}"/>
    <cellStyle name="Normal 2 5 4 5 3 3" xfId="49485" xr:uid="{00000000-0005-0000-0000-0000B6C60000}"/>
    <cellStyle name="Normal 2 5 4 5 3 3 2" xfId="49486" xr:uid="{00000000-0005-0000-0000-0000B7C60000}"/>
    <cellStyle name="Normal 2 5 4 5 3 4" xfId="49487" xr:uid="{00000000-0005-0000-0000-0000B8C60000}"/>
    <cellStyle name="Normal 2 5 4 5 3 4 2" xfId="49488" xr:uid="{00000000-0005-0000-0000-0000B9C60000}"/>
    <cellStyle name="Normal 2 5 4 5 3 5" xfId="49489" xr:uid="{00000000-0005-0000-0000-0000BAC60000}"/>
    <cellStyle name="Normal 2 5 4 5 3 5 2" xfId="49490" xr:uid="{00000000-0005-0000-0000-0000BBC60000}"/>
    <cellStyle name="Normal 2 5 4 5 3 6" xfId="49491" xr:uid="{00000000-0005-0000-0000-0000BCC60000}"/>
    <cellStyle name="Normal 2 5 4 5 3 6 2" xfId="49492" xr:uid="{00000000-0005-0000-0000-0000BDC60000}"/>
    <cellStyle name="Normal 2 5 4 5 3 7" xfId="49493" xr:uid="{00000000-0005-0000-0000-0000BEC60000}"/>
    <cellStyle name="Normal 2 5 4 5 3 7 2" xfId="49494" xr:uid="{00000000-0005-0000-0000-0000BFC60000}"/>
    <cellStyle name="Normal 2 5 4 5 3 8" xfId="49495" xr:uid="{00000000-0005-0000-0000-0000C0C60000}"/>
    <cellStyle name="Normal 2 5 4 5 3 8 2" xfId="49496" xr:uid="{00000000-0005-0000-0000-0000C1C60000}"/>
    <cellStyle name="Normal 2 5 4 5 3 9" xfId="49497" xr:uid="{00000000-0005-0000-0000-0000C2C60000}"/>
    <cellStyle name="Normal 2 5 4 5 3 9 2" xfId="49498" xr:uid="{00000000-0005-0000-0000-0000C3C60000}"/>
    <cellStyle name="Normal 2 5 4 5 4" xfId="49499" xr:uid="{00000000-0005-0000-0000-0000C4C60000}"/>
    <cellStyle name="Normal 2 5 4 5 4 2" xfId="49500" xr:uid="{00000000-0005-0000-0000-0000C5C60000}"/>
    <cellStyle name="Normal 2 5 4 5 5" xfId="49501" xr:uid="{00000000-0005-0000-0000-0000C6C60000}"/>
    <cellStyle name="Normal 2 5 4 5 5 2" xfId="49502" xr:uid="{00000000-0005-0000-0000-0000C7C60000}"/>
    <cellStyle name="Normal 2 5 4 5 6" xfId="49503" xr:uid="{00000000-0005-0000-0000-0000C8C60000}"/>
    <cellStyle name="Normal 2 5 4 5 6 2" xfId="49504" xr:uid="{00000000-0005-0000-0000-0000C9C60000}"/>
    <cellStyle name="Normal 2 5 4 5 7" xfId="49505" xr:uid="{00000000-0005-0000-0000-0000CAC60000}"/>
    <cellStyle name="Normal 2 5 4 5 7 2" xfId="49506" xr:uid="{00000000-0005-0000-0000-0000CBC60000}"/>
    <cellStyle name="Normal 2 5 4 5 8" xfId="49507" xr:uid="{00000000-0005-0000-0000-0000CCC60000}"/>
    <cellStyle name="Normal 2 5 4 5 8 2" xfId="49508" xr:uid="{00000000-0005-0000-0000-0000CDC60000}"/>
    <cellStyle name="Normal 2 5 4 5 9" xfId="49509" xr:uid="{00000000-0005-0000-0000-0000CEC60000}"/>
    <cellStyle name="Normal 2 5 4 5 9 2" xfId="49510" xr:uid="{00000000-0005-0000-0000-0000CFC60000}"/>
    <cellStyle name="Normal 2 5 4 6" xfId="49511" xr:uid="{00000000-0005-0000-0000-0000D0C60000}"/>
    <cellStyle name="Normal 2 5 4 6 10" xfId="49512" xr:uid="{00000000-0005-0000-0000-0000D1C60000}"/>
    <cellStyle name="Normal 2 5 4 6 10 2" xfId="49513" xr:uid="{00000000-0005-0000-0000-0000D2C60000}"/>
    <cellStyle name="Normal 2 5 4 6 11" xfId="49514" xr:uid="{00000000-0005-0000-0000-0000D3C60000}"/>
    <cellStyle name="Normal 2 5 4 6 11 2" xfId="49515" xr:uid="{00000000-0005-0000-0000-0000D4C60000}"/>
    <cellStyle name="Normal 2 5 4 6 12" xfId="49516" xr:uid="{00000000-0005-0000-0000-0000D5C60000}"/>
    <cellStyle name="Normal 2 5 4 6 12 2" xfId="49517" xr:uid="{00000000-0005-0000-0000-0000D6C60000}"/>
    <cellStyle name="Normal 2 5 4 6 13" xfId="49518" xr:uid="{00000000-0005-0000-0000-0000D7C60000}"/>
    <cellStyle name="Normal 2 5 4 6 13 2" xfId="49519" xr:uid="{00000000-0005-0000-0000-0000D8C60000}"/>
    <cellStyle name="Normal 2 5 4 6 14" xfId="49520" xr:uid="{00000000-0005-0000-0000-0000D9C60000}"/>
    <cellStyle name="Normal 2 5 4 6 14 2" xfId="49521" xr:uid="{00000000-0005-0000-0000-0000DAC60000}"/>
    <cellStyle name="Normal 2 5 4 6 15" xfId="49522" xr:uid="{00000000-0005-0000-0000-0000DBC60000}"/>
    <cellStyle name="Normal 2 5 4 6 15 2" xfId="49523" xr:uid="{00000000-0005-0000-0000-0000DCC60000}"/>
    <cellStyle name="Normal 2 5 4 6 16" xfId="49524" xr:uid="{00000000-0005-0000-0000-0000DDC60000}"/>
    <cellStyle name="Normal 2 5 4 6 16 2" xfId="49525" xr:uid="{00000000-0005-0000-0000-0000DEC60000}"/>
    <cellStyle name="Normal 2 5 4 6 17" xfId="49526" xr:uid="{00000000-0005-0000-0000-0000DFC60000}"/>
    <cellStyle name="Normal 2 5 4 6 17 2" xfId="49527" xr:uid="{00000000-0005-0000-0000-0000E0C60000}"/>
    <cellStyle name="Normal 2 5 4 6 18" xfId="49528" xr:uid="{00000000-0005-0000-0000-0000E1C60000}"/>
    <cellStyle name="Normal 2 5 4 6 18 2" xfId="49529" xr:uid="{00000000-0005-0000-0000-0000E2C60000}"/>
    <cellStyle name="Normal 2 5 4 6 19" xfId="49530" xr:uid="{00000000-0005-0000-0000-0000E3C60000}"/>
    <cellStyle name="Normal 2 5 4 6 19 2" xfId="49531" xr:uid="{00000000-0005-0000-0000-0000E4C60000}"/>
    <cellStyle name="Normal 2 5 4 6 2" xfId="49532" xr:uid="{00000000-0005-0000-0000-0000E5C60000}"/>
    <cellStyle name="Normal 2 5 4 6 2 2" xfId="49533" xr:uid="{00000000-0005-0000-0000-0000E6C60000}"/>
    <cellStyle name="Normal 2 5 4 6 20" xfId="49534" xr:uid="{00000000-0005-0000-0000-0000E7C60000}"/>
    <cellStyle name="Normal 2 5 4 6 20 2" xfId="49535" xr:uid="{00000000-0005-0000-0000-0000E8C60000}"/>
    <cellStyle name="Normal 2 5 4 6 21" xfId="49536" xr:uid="{00000000-0005-0000-0000-0000E9C60000}"/>
    <cellStyle name="Normal 2 5 4 6 21 2" xfId="49537" xr:uid="{00000000-0005-0000-0000-0000EAC60000}"/>
    <cellStyle name="Normal 2 5 4 6 22" xfId="49538" xr:uid="{00000000-0005-0000-0000-0000EBC60000}"/>
    <cellStyle name="Normal 2 5 4 6 3" xfId="49539" xr:uid="{00000000-0005-0000-0000-0000ECC60000}"/>
    <cellStyle name="Normal 2 5 4 6 3 2" xfId="49540" xr:uid="{00000000-0005-0000-0000-0000EDC60000}"/>
    <cellStyle name="Normal 2 5 4 6 4" xfId="49541" xr:uid="{00000000-0005-0000-0000-0000EEC60000}"/>
    <cellStyle name="Normal 2 5 4 6 4 2" xfId="49542" xr:uid="{00000000-0005-0000-0000-0000EFC60000}"/>
    <cellStyle name="Normal 2 5 4 6 5" xfId="49543" xr:uid="{00000000-0005-0000-0000-0000F0C60000}"/>
    <cellStyle name="Normal 2 5 4 6 5 2" xfId="49544" xr:uid="{00000000-0005-0000-0000-0000F1C60000}"/>
    <cellStyle name="Normal 2 5 4 6 6" xfId="49545" xr:uid="{00000000-0005-0000-0000-0000F2C60000}"/>
    <cellStyle name="Normal 2 5 4 6 6 2" xfId="49546" xr:uid="{00000000-0005-0000-0000-0000F3C60000}"/>
    <cellStyle name="Normal 2 5 4 6 7" xfId="49547" xr:uid="{00000000-0005-0000-0000-0000F4C60000}"/>
    <cellStyle name="Normal 2 5 4 6 7 2" xfId="49548" xr:uid="{00000000-0005-0000-0000-0000F5C60000}"/>
    <cellStyle name="Normal 2 5 4 6 8" xfId="49549" xr:uid="{00000000-0005-0000-0000-0000F6C60000}"/>
    <cellStyle name="Normal 2 5 4 6 8 2" xfId="49550" xr:uid="{00000000-0005-0000-0000-0000F7C60000}"/>
    <cellStyle name="Normal 2 5 4 6 9" xfId="49551" xr:uid="{00000000-0005-0000-0000-0000F8C60000}"/>
    <cellStyle name="Normal 2 5 4 6 9 2" xfId="49552" xr:uid="{00000000-0005-0000-0000-0000F9C60000}"/>
    <cellStyle name="Normal 2 5 4 7" xfId="49553" xr:uid="{00000000-0005-0000-0000-0000FAC60000}"/>
    <cellStyle name="Normal 2 5 4 7 10" xfId="49554" xr:uid="{00000000-0005-0000-0000-0000FBC60000}"/>
    <cellStyle name="Normal 2 5 4 7 10 2" xfId="49555" xr:uid="{00000000-0005-0000-0000-0000FCC60000}"/>
    <cellStyle name="Normal 2 5 4 7 11" xfId="49556" xr:uid="{00000000-0005-0000-0000-0000FDC60000}"/>
    <cellStyle name="Normal 2 5 4 7 11 2" xfId="49557" xr:uid="{00000000-0005-0000-0000-0000FEC60000}"/>
    <cellStyle name="Normal 2 5 4 7 12" xfId="49558" xr:uid="{00000000-0005-0000-0000-0000FFC60000}"/>
    <cellStyle name="Normal 2 5 4 7 12 2" xfId="49559" xr:uid="{00000000-0005-0000-0000-000000C70000}"/>
    <cellStyle name="Normal 2 5 4 7 13" xfId="49560" xr:uid="{00000000-0005-0000-0000-000001C70000}"/>
    <cellStyle name="Normal 2 5 4 7 13 2" xfId="49561" xr:uid="{00000000-0005-0000-0000-000002C70000}"/>
    <cellStyle name="Normal 2 5 4 7 14" xfId="49562" xr:uid="{00000000-0005-0000-0000-000003C70000}"/>
    <cellStyle name="Normal 2 5 4 7 14 2" xfId="49563" xr:uid="{00000000-0005-0000-0000-000004C70000}"/>
    <cellStyle name="Normal 2 5 4 7 15" xfId="49564" xr:uid="{00000000-0005-0000-0000-000005C70000}"/>
    <cellStyle name="Normal 2 5 4 7 15 2" xfId="49565" xr:uid="{00000000-0005-0000-0000-000006C70000}"/>
    <cellStyle name="Normal 2 5 4 7 16" xfId="49566" xr:uid="{00000000-0005-0000-0000-000007C70000}"/>
    <cellStyle name="Normal 2 5 4 7 16 2" xfId="49567" xr:uid="{00000000-0005-0000-0000-000008C70000}"/>
    <cellStyle name="Normal 2 5 4 7 17" xfId="49568" xr:uid="{00000000-0005-0000-0000-000009C70000}"/>
    <cellStyle name="Normal 2 5 4 7 17 2" xfId="49569" xr:uid="{00000000-0005-0000-0000-00000AC70000}"/>
    <cellStyle name="Normal 2 5 4 7 18" xfId="49570" xr:uid="{00000000-0005-0000-0000-00000BC70000}"/>
    <cellStyle name="Normal 2 5 4 7 18 2" xfId="49571" xr:uid="{00000000-0005-0000-0000-00000CC70000}"/>
    <cellStyle name="Normal 2 5 4 7 19" xfId="49572" xr:uid="{00000000-0005-0000-0000-00000DC70000}"/>
    <cellStyle name="Normal 2 5 4 7 19 2" xfId="49573" xr:uid="{00000000-0005-0000-0000-00000EC70000}"/>
    <cellStyle name="Normal 2 5 4 7 2" xfId="49574" xr:uid="{00000000-0005-0000-0000-00000FC70000}"/>
    <cellStyle name="Normal 2 5 4 7 2 2" xfId="49575" xr:uid="{00000000-0005-0000-0000-000010C70000}"/>
    <cellStyle name="Normal 2 5 4 7 20" xfId="49576" xr:uid="{00000000-0005-0000-0000-000011C70000}"/>
    <cellStyle name="Normal 2 5 4 7 20 2" xfId="49577" xr:uid="{00000000-0005-0000-0000-000012C70000}"/>
    <cellStyle name="Normal 2 5 4 7 21" xfId="49578" xr:uid="{00000000-0005-0000-0000-000013C70000}"/>
    <cellStyle name="Normal 2 5 4 7 21 2" xfId="49579" xr:uid="{00000000-0005-0000-0000-000014C70000}"/>
    <cellStyle name="Normal 2 5 4 7 22" xfId="49580" xr:uid="{00000000-0005-0000-0000-000015C70000}"/>
    <cellStyle name="Normal 2 5 4 7 3" xfId="49581" xr:uid="{00000000-0005-0000-0000-000016C70000}"/>
    <cellStyle name="Normal 2 5 4 7 3 2" xfId="49582" xr:uid="{00000000-0005-0000-0000-000017C70000}"/>
    <cellStyle name="Normal 2 5 4 7 4" xfId="49583" xr:uid="{00000000-0005-0000-0000-000018C70000}"/>
    <cellStyle name="Normal 2 5 4 7 4 2" xfId="49584" xr:uid="{00000000-0005-0000-0000-000019C70000}"/>
    <cellStyle name="Normal 2 5 4 7 5" xfId="49585" xr:uid="{00000000-0005-0000-0000-00001AC70000}"/>
    <cellStyle name="Normal 2 5 4 7 5 2" xfId="49586" xr:uid="{00000000-0005-0000-0000-00001BC70000}"/>
    <cellStyle name="Normal 2 5 4 7 6" xfId="49587" xr:uid="{00000000-0005-0000-0000-00001CC70000}"/>
    <cellStyle name="Normal 2 5 4 7 6 2" xfId="49588" xr:uid="{00000000-0005-0000-0000-00001DC70000}"/>
    <cellStyle name="Normal 2 5 4 7 7" xfId="49589" xr:uid="{00000000-0005-0000-0000-00001EC70000}"/>
    <cellStyle name="Normal 2 5 4 7 7 2" xfId="49590" xr:uid="{00000000-0005-0000-0000-00001FC70000}"/>
    <cellStyle name="Normal 2 5 4 7 8" xfId="49591" xr:uid="{00000000-0005-0000-0000-000020C70000}"/>
    <cellStyle name="Normal 2 5 4 7 8 2" xfId="49592" xr:uid="{00000000-0005-0000-0000-000021C70000}"/>
    <cellStyle name="Normal 2 5 4 7 9" xfId="49593" xr:uid="{00000000-0005-0000-0000-000022C70000}"/>
    <cellStyle name="Normal 2 5 4 7 9 2" xfId="49594" xr:uid="{00000000-0005-0000-0000-000023C70000}"/>
    <cellStyle name="Normal 2 5 4 8" xfId="49595" xr:uid="{00000000-0005-0000-0000-000024C70000}"/>
    <cellStyle name="Normal 2 5 4 8 2" xfId="49596" xr:uid="{00000000-0005-0000-0000-000025C70000}"/>
    <cellStyle name="Normal 2 5 4 9" xfId="49597" xr:uid="{00000000-0005-0000-0000-000026C70000}"/>
    <cellStyle name="Normal 2 5 4 9 2" xfId="49598" xr:uid="{00000000-0005-0000-0000-000027C70000}"/>
    <cellStyle name="Normal 2 5 5" xfId="49599" xr:uid="{00000000-0005-0000-0000-000028C70000}"/>
    <cellStyle name="Normal 2 5 5 10" xfId="49600" xr:uid="{00000000-0005-0000-0000-000029C70000}"/>
    <cellStyle name="Normal 2 5 5 10 2" xfId="49601" xr:uid="{00000000-0005-0000-0000-00002AC70000}"/>
    <cellStyle name="Normal 2 5 5 11" xfId="49602" xr:uid="{00000000-0005-0000-0000-00002BC70000}"/>
    <cellStyle name="Normal 2 5 5 11 2" xfId="49603" xr:uid="{00000000-0005-0000-0000-00002CC70000}"/>
    <cellStyle name="Normal 2 5 5 12" xfId="49604" xr:uid="{00000000-0005-0000-0000-00002DC70000}"/>
    <cellStyle name="Normal 2 5 5 12 2" xfId="49605" xr:uid="{00000000-0005-0000-0000-00002EC70000}"/>
    <cellStyle name="Normal 2 5 5 13" xfId="49606" xr:uid="{00000000-0005-0000-0000-00002FC70000}"/>
    <cellStyle name="Normal 2 5 5 13 2" xfId="49607" xr:uid="{00000000-0005-0000-0000-000030C70000}"/>
    <cellStyle name="Normal 2 5 5 14" xfId="49608" xr:uid="{00000000-0005-0000-0000-000031C70000}"/>
    <cellStyle name="Normal 2 5 5 14 2" xfId="49609" xr:uid="{00000000-0005-0000-0000-000032C70000}"/>
    <cellStyle name="Normal 2 5 5 15" xfId="49610" xr:uid="{00000000-0005-0000-0000-000033C70000}"/>
    <cellStyle name="Normal 2 5 5 15 2" xfId="49611" xr:uid="{00000000-0005-0000-0000-000034C70000}"/>
    <cellStyle name="Normal 2 5 5 16" xfId="49612" xr:uid="{00000000-0005-0000-0000-000035C70000}"/>
    <cellStyle name="Normal 2 5 5 16 2" xfId="49613" xr:uid="{00000000-0005-0000-0000-000036C70000}"/>
    <cellStyle name="Normal 2 5 5 17" xfId="49614" xr:uid="{00000000-0005-0000-0000-000037C70000}"/>
    <cellStyle name="Normal 2 5 5 17 2" xfId="49615" xr:uid="{00000000-0005-0000-0000-000038C70000}"/>
    <cellStyle name="Normal 2 5 5 18" xfId="49616" xr:uid="{00000000-0005-0000-0000-000039C70000}"/>
    <cellStyle name="Normal 2 5 5 18 2" xfId="49617" xr:uid="{00000000-0005-0000-0000-00003AC70000}"/>
    <cellStyle name="Normal 2 5 5 19" xfId="49618" xr:uid="{00000000-0005-0000-0000-00003BC70000}"/>
    <cellStyle name="Normal 2 5 5 19 2" xfId="49619" xr:uid="{00000000-0005-0000-0000-00003CC70000}"/>
    <cellStyle name="Normal 2 5 5 2" xfId="49620" xr:uid="{00000000-0005-0000-0000-00003DC70000}"/>
    <cellStyle name="Normal 2 5 5 2 10" xfId="49621" xr:uid="{00000000-0005-0000-0000-00003EC70000}"/>
    <cellStyle name="Normal 2 5 5 2 10 2" xfId="49622" xr:uid="{00000000-0005-0000-0000-00003FC70000}"/>
    <cellStyle name="Normal 2 5 5 2 11" xfId="49623" xr:uid="{00000000-0005-0000-0000-000040C70000}"/>
    <cellStyle name="Normal 2 5 5 2 11 2" xfId="49624" xr:uid="{00000000-0005-0000-0000-000041C70000}"/>
    <cellStyle name="Normal 2 5 5 2 12" xfId="49625" xr:uid="{00000000-0005-0000-0000-000042C70000}"/>
    <cellStyle name="Normal 2 5 5 2 12 2" xfId="49626" xr:uid="{00000000-0005-0000-0000-000043C70000}"/>
    <cellStyle name="Normal 2 5 5 2 13" xfId="49627" xr:uid="{00000000-0005-0000-0000-000044C70000}"/>
    <cellStyle name="Normal 2 5 5 2 13 2" xfId="49628" xr:uid="{00000000-0005-0000-0000-000045C70000}"/>
    <cellStyle name="Normal 2 5 5 2 14" xfId="49629" xr:uid="{00000000-0005-0000-0000-000046C70000}"/>
    <cellStyle name="Normal 2 5 5 2 14 2" xfId="49630" xr:uid="{00000000-0005-0000-0000-000047C70000}"/>
    <cellStyle name="Normal 2 5 5 2 15" xfId="49631" xr:uid="{00000000-0005-0000-0000-000048C70000}"/>
    <cellStyle name="Normal 2 5 5 2 15 2" xfId="49632" xr:uid="{00000000-0005-0000-0000-000049C70000}"/>
    <cellStyle name="Normal 2 5 5 2 16" xfId="49633" xr:uid="{00000000-0005-0000-0000-00004AC70000}"/>
    <cellStyle name="Normal 2 5 5 2 16 2" xfId="49634" xr:uid="{00000000-0005-0000-0000-00004BC70000}"/>
    <cellStyle name="Normal 2 5 5 2 17" xfId="49635" xr:uid="{00000000-0005-0000-0000-00004CC70000}"/>
    <cellStyle name="Normal 2 5 5 2 17 2" xfId="49636" xr:uid="{00000000-0005-0000-0000-00004DC70000}"/>
    <cellStyle name="Normal 2 5 5 2 18" xfId="49637" xr:uid="{00000000-0005-0000-0000-00004EC70000}"/>
    <cellStyle name="Normal 2 5 5 2 18 2" xfId="49638" xr:uid="{00000000-0005-0000-0000-00004FC70000}"/>
    <cellStyle name="Normal 2 5 5 2 19" xfId="49639" xr:uid="{00000000-0005-0000-0000-000050C70000}"/>
    <cellStyle name="Normal 2 5 5 2 19 2" xfId="49640" xr:uid="{00000000-0005-0000-0000-000051C70000}"/>
    <cellStyle name="Normal 2 5 5 2 2" xfId="49641" xr:uid="{00000000-0005-0000-0000-000052C70000}"/>
    <cellStyle name="Normal 2 5 5 2 2 10" xfId="49642" xr:uid="{00000000-0005-0000-0000-000053C70000}"/>
    <cellStyle name="Normal 2 5 5 2 2 10 2" xfId="49643" xr:uid="{00000000-0005-0000-0000-000054C70000}"/>
    <cellStyle name="Normal 2 5 5 2 2 11" xfId="49644" xr:uid="{00000000-0005-0000-0000-000055C70000}"/>
    <cellStyle name="Normal 2 5 5 2 2 11 2" xfId="49645" xr:uid="{00000000-0005-0000-0000-000056C70000}"/>
    <cellStyle name="Normal 2 5 5 2 2 12" xfId="49646" xr:uid="{00000000-0005-0000-0000-000057C70000}"/>
    <cellStyle name="Normal 2 5 5 2 2 12 2" xfId="49647" xr:uid="{00000000-0005-0000-0000-000058C70000}"/>
    <cellStyle name="Normal 2 5 5 2 2 13" xfId="49648" xr:uid="{00000000-0005-0000-0000-000059C70000}"/>
    <cellStyle name="Normal 2 5 5 2 2 13 2" xfId="49649" xr:uid="{00000000-0005-0000-0000-00005AC70000}"/>
    <cellStyle name="Normal 2 5 5 2 2 14" xfId="49650" xr:uid="{00000000-0005-0000-0000-00005BC70000}"/>
    <cellStyle name="Normal 2 5 5 2 2 14 2" xfId="49651" xr:uid="{00000000-0005-0000-0000-00005CC70000}"/>
    <cellStyle name="Normal 2 5 5 2 2 15" xfId="49652" xr:uid="{00000000-0005-0000-0000-00005DC70000}"/>
    <cellStyle name="Normal 2 5 5 2 2 15 2" xfId="49653" xr:uid="{00000000-0005-0000-0000-00005EC70000}"/>
    <cellStyle name="Normal 2 5 5 2 2 16" xfId="49654" xr:uid="{00000000-0005-0000-0000-00005FC70000}"/>
    <cellStyle name="Normal 2 5 5 2 2 16 2" xfId="49655" xr:uid="{00000000-0005-0000-0000-000060C70000}"/>
    <cellStyle name="Normal 2 5 5 2 2 17" xfId="49656" xr:uid="{00000000-0005-0000-0000-000061C70000}"/>
    <cellStyle name="Normal 2 5 5 2 2 17 2" xfId="49657" xr:uid="{00000000-0005-0000-0000-000062C70000}"/>
    <cellStyle name="Normal 2 5 5 2 2 18" xfId="49658" xr:uid="{00000000-0005-0000-0000-000063C70000}"/>
    <cellStyle name="Normal 2 5 5 2 2 18 2" xfId="49659" xr:uid="{00000000-0005-0000-0000-000064C70000}"/>
    <cellStyle name="Normal 2 5 5 2 2 19" xfId="49660" xr:uid="{00000000-0005-0000-0000-000065C70000}"/>
    <cellStyle name="Normal 2 5 5 2 2 19 2" xfId="49661" xr:uid="{00000000-0005-0000-0000-000066C70000}"/>
    <cellStyle name="Normal 2 5 5 2 2 2" xfId="49662" xr:uid="{00000000-0005-0000-0000-000067C70000}"/>
    <cellStyle name="Normal 2 5 5 2 2 2 2" xfId="49663" xr:uid="{00000000-0005-0000-0000-000068C70000}"/>
    <cellStyle name="Normal 2 5 5 2 2 20" xfId="49664" xr:uid="{00000000-0005-0000-0000-000069C70000}"/>
    <cellStyle name="Normal 2 5 5 2 2 20 2" xfId="49665" xr:uid="{00000000-0005-0000-0000-00006AC70000}"/>
    <cellStyle name="Normal 2 5 5 2 2 21" xfId="49666" xr:uid="{00000000-0005-0000-0000-00006BC70000}"/>
    <cellStyle name="Normal 2 5 5 2 2 21 2" xfId="49667" xr:uid="{00000000-0005-0000-0000-00006CC70000}"/>
    <cellStyle name="Normal 2 5 5 2 2 22" xfId="49668" xr:uid="{00000000-0005-0000-0000-00006DC70000}"/>
    <cellStyle name="Normal 2 5 5 2 2 3" xfId="49669" xr:uid="{00000000-0005-0000-0000-00006EC70000}"/>
    <cellStyle name="Normal 2 5 5 2 2 3 2" xfId="49670" xr:uid="{00000000-0005-0000-0000-00006FC70000}"/>
    <cellStyle name="Normal 2 5 5 2 2 4" xfId="49671" xr:uid="{00000000-0005-0000-0000-000070C70000}"/>
    <cellStyle name="Normal 2 5 5 2 2 4 2" xfId="49672" xr:uid="{00000000-0005-0000-0000-000071C70000}"/>
    <cellStyle name="Normal 2 5 5 2 2 5" xfId="49673" xr:uid="{00000000-0005-0000-0000-000072C70000}"/>
    <cellStyle name="Normal 2 5 5 2 2 5 2" xfId="49674" xr:uid="{00000000-0005-0000-0000-000073C70000}"/>
    <cellStyle name="Normal 2 5 5 2 2 6" xfId="49675" xr:uid="{00000000-0005-0000-0000-000074C70000}"/>
    <cellStyle name="Normal 2 5 5 2 2 6 2" xfId="49676" xr:uid="{00000000-0005-0000-0000-000075C70000}"/>
    <cellStyle name="Normal 2 5 5 2 2 7" xfId="49677" xr:uid="{00000000-0005-0000-0000-000076C70000}"/>
    <cellStyle name="Normal 2 5 5 2 2 7 2" xfId="49678" xr:uid="{00000000-0005-0000-0000-000077C70000}"/>
    <cellStyle name="Normal 2 5 5 2 2 8" xfId="49679" xr:uid="{00000000-0005-0000-0000-000078C70000}"/>
    <cellStyle name="Normal 2 5 5 2 2 8 2" xfId="49680" xr:uid="{00000000-0005-0000-0000-000079C70000}"/>
    <cellStyle name="Normal 2 5 5 2 2 9" xfId="49681" xr:uid="{00000000-0005-0000-0000-00007AC70000}"/>
    <cellStyle name="Normal 2 5 5 2 2 9 2" xfId="49682" xr:uid="{00000000-0005-0000-0000-00007BC70000}"/>
    <cellStyle name="Normal 2 5 5 2 20" xfId="49683" xr:uid="{00000000-0005-0000-0000-00007CC70000}"/>
    <cellStyle name="Normal 2 5 5 2 20 2" xfId="49684" xr:uid="{00000000-0005-0000-0000-00007DC70000}"/>
    <cellStyle name="Normal 2 5 5 2 21" xfId="49685" xr:uid="{00000000-0005-0000-0000-00007EC70000}"/>
    <cellStyle name="Normal 2 5 5 2 21 2" xfId="49686" xr:uid="{00000000-0005-0000-0000-00007FC70000}"/>
    <cellStyle name="Normal 2 5 5 2 22" xfId="49687" xr:uid="{00000000-0005-0000-0000-000080C70000}"/>
    <cellStyle name="Normal 2 5 5 2 22 2" xfId="49688" xr:uid="{00000000-0005-0000-0000-000081C70000}"/>
    <cellStyle name="Normal 2 5 5 2 23" xfId="49689" xr:uid="{00000000-0005-0000-0000-000082C70000}"/>
    <cellStyle name="Normal 2 5 5 2 23 2" xfId="49690" xr:uid="{00000000-0005-0000-0000-000083C70000}"/>
    <cellStyle name="Normal 2 5 5 2 24" xfId="49691" xr:uid="{00000000-0005-0000-0000-000084C70000}"/>
    <cellStyle name="Normal 2 5 5 2 3" xfId="49692" xr:uid="{00000000-0005-0000-0000-000085C70000}"/>
    <cellStyle name="Normal 2 5 5 2 3 10" xfId="49693" xr:uid="{00000000-0005-0000-0000-000086C70000}"/>
    <cellStyle name="Normal 2 5 5 2 3 10 2" xfId="49694" xr:uid="{00000000-0005-0000-0000-000087C70000}"/>
    <cellStyle name="Normal 2 5 5 2 3 11" xfId="49695" xr:uid="{00000000-0005-0000-0000-000088C70000}"/>
    <cellStyle name="Normal 2 5 5 2 3 11 2" xfId="49696" xr:uid="{00000000-0005-0000-0000-000089C70000}"/>
    <cellStyle name="Normal 2 5 5 2 3 12" xfId="49697" xr:uid="{00000000-0005-0000-0000-00008AC70000}"/>
    <cellStyle name="Normal 2 5 5 2 3 12 2" xfId="49698" xr:uid="{00000000-0005-0000-0000-00008BC70000}"/>
    <cellStyle name="Normal 2 5 5 2 3 13" xfId="49699" xr:uid="{00000000-0005-0000-0000-00008CC70000}"/>
    <cellStyle name="Normal 2 5 5 2 3 13 2" xfId="49700" xr:uid="{00000000-0005-0000-0000-00008DC70000}"/>
    <cellStyle name="Normal 2 5 5 2 3 14" xfId="49701" xr:uid="{00000000-0005-0000-0000-00008EC70000}"/>
    <cellStyle name="Normal 2 5 5 2 3 14 2" xfId="49702" xr:uid="{00000000-0005-0000-0000-00008FC70000}"/>
    <cellStyle name="Normal 2 5 5 2 3 15" xfId="49703" xr:uid="{00000000-0005-0000-0000-000090C70000}"/>
    <cellStyle name="Normal 2 5 5 2 3 15 2" xfId="49704" xr:uid="{00000000-0005-0000-0000-000091C70000}"/>
    <cellStyle name="Normal 2 5 5 2 3 16" xfId="49705" xr:uid="{00000000-0005-0000-0000-000092C70000}"/>
    <cellStyle name="Normal 2 5 5 2 3 16 2" xfId="49706" xr:uid="{00000000-0005-0000-0000-000093C70000}"/>
    <cellStyle name="Normal 2 5 5 2 3 17" xfId="49707" xr:uid="{00000000-0005-0000-0000-000094C70000}"/>
    <cellStyle name="Normal 2 5 5 2 3 17 2" xfId="49708" xr:uid="{00000000-0005-0000-0000-000095C70000}"/>
    <cellStyle name="Normal 2 5 5 2 3 18" xfId="49709" xr:uid="{00000000-0005-0000-0000-000096C70000}"/>
    <cellStyle name="Normal 2 5 5 2 3 18 2" xfId="49710" xr:uid="{00000000-0005-0000-0000-000097C70000}"/>
    <cellStyle name="Normal 2 5 5 2 3 19" xfId="49711" xr:uid="{00000000-0005-0000-0000-000098C70000}"/>
    <cellStyle name="Normal 2 5 5 2 3 19 2" xfId="49712" xr:uid="{00000000-0005-0000-0000-000099C70000}"/>
    <cellStyle name="Normal 2 5 5 2 3 2" xfId="49713" xr:uid="{00000000-0005-0000-0000-00009AC70000}"/>
    <cellStyle name="Normal 2 5 5 2 3 2 2" xfId="49714" xr:uid="{00000000-0005-0000-0000-00009BC70000}"/>
    <cellStyle name="Normal 2 5 5 2 3 20" xfId="49715" xr:uid="{00000000-0005-0000-0000-00009CC70000}"/>
    <cellStyle name="Normal 2 5 5 2 3 20 2" xfId="49716" xr:uid="{00000000-0005-0000-0000-00009DC70000}"/>
    <cellStyle name="Normal 2 5 5 2 3 21" xfId="49717" xr:uid="{00000000-0005-0000-0000-00009EC70000}"/>
    <cellStyle name="Normal 2 5 5 2 3 21 2" xfId="49718" xr:uid="{00000000-0005-0000-0000-00009FC70000}"/>
    <cellStyle name="Normal 2 5 5 2 3 22" xfId="49719" xr:uid="{00000000-0005-0000-0000-0000A0C70000}"/>
    <cellStyle name="Normal 2 5 5 2 3 3" xfId="49720" xr:uid="{00000000-0005-0000-0000-0000A1C70000}"/>
    <cellStyle name="Normal 2 5 5 2 3 3 2" xfId="49721" xr:uid="{00000000-0005-0000-0000-0000A2C70000}"/>
    <cellStyle name="Normal 2 5 5 2 3 4" xfId="49722" xr:uid="{00000000-0005-0000-0000-0000A3C70000}"/>
    <cellStyle name="Normal 2 5 5 2 3 4 2" xfId="49723" xr:uid="{00000000-0005-0000-0000-0000A4C70000}"/>
    <cellStyle name="Normal 2 5 5 2 3 5" xfId="49724" xr:uid="{00000000-0005-0000-0000-0000A5C70000}"/>
    <cellStyle name="Normal 2 5 5 2 3 5 2" xfId="49725" xr:uid="{00000000-0005-0000-0000-0000A6C70000}"/>
    <cellStyle name="Normal 2 5 5 2 3 6" xfId="49726" xr:uid="{00000000-0005-0000-0000-0000A7C70000}"/>
    <cellStyle name="Normal 2 5 5 2 3 6 2" xfId="49727" xr:uid="{00000000-0005-0000-0000-0000A8C70000}"/>
    <cellStyle name="Normal 2 5 5 2 3 7" xfId="49728" xr:uid="{00000000-0005-0000-0000-0000A9C70000}"/>
    <cellStyle name="Normal 2 5 5 2 3 7 2" xfId="49729" xr:uid="{00000000-0005-0000-0000-0000AAC70000}"/>
    <cellStyle name="Normal 2 5 5 2 3 8" xfId="49730" xr:uid="{00000000-0005-0000-0000-0000ABC70000}"/>
    <cellStyle name="Normal 2 5 5 2 3 8 2" xfId="49731" xr:uid="{00000000-0005-0000-0000-0000ACC70000}"/>
    <cellStyle name="Normal 2 5 5 2 3 9" xfId="49732" xr:uid="{00000000-0005-0000-0000-0000ADC70000}"/>
    <cellStyle name="Normal 2 5 5 2 3 9 2" xfId="49733" xr:uid="{00000000-0005-0000-0000-0000AEC70000}"/>
    <cellStyle name="Normal 2 5 5 2 4" xfId="49734" xr:uid="{00000000-0005-0000-0000-0000AFC70000}"/>
    <cellStyle name="Normal 2 5 5 2 4 2" xfId="49735" xr:uid="{00000000-0005-0000-0000-0000B0C70000}"/>
    <cellStyle name="Normal 2 5 5 2 5" xfId="49736" xr:uid="{00000000-0005-0000-0000-0000B1C70000}"/>
    <cellStyle name="Normal 2 5 5 2 5 2" xfId="49737" xr:uid="{00000000-0005-0000-0000-0000B2C70000}"/>
    <cellStyle name="Normal 2 5 5 2 6" xfId="49738" xr:uid="{00000000-0005-0000-0000-0000B3C70000}"/>
    <cellStyle name="Normal 2 5 5 2 6 2" xfId="49739" xr:uid="{00000000-0005-0000-0000-0000B4C70000}"/>
    <cellStyle name="Normal 2 5 5 2 7" xfId="49740" xr:uid="{00000000-0005-0000-0000-0000B5C70000}"/>
    <cellStyle name="Normal 2 5 5 2 7 2" xfId="49741" xr:uid="{00000000-0005-0000-0000-0000B6C70000}"/>
    <cellStyle name="Normal 2 5 5 2 8" xfId="49742" xr:uid="{00000000-0005-0000-0000-0000B7C70000}"/>
    <cellStyle name="Normal 2 5 5 2 8 2" xfId="49743" xr:uid="{00000000-0005-0000-0000-0000B8C70000}"/>
    <cellStyle name="Normal 2 5 5 2 9" xfId="49744" xr:uid="{00000000-0005-0000-0000-0000B9C70000}"/>
    <cellStyle name="Normal 2 5 5 2 9 2" xfId="49745" xr:uid="{00000000-0005-0000-0000-0000BAC70000}"/>
    <cellStyle name="Normal 2 5 5 20" xfId="49746" xr:uid="{00000000-0005-0000-0000-0000BBC70000}"/>
    <cellStyle name="Normal 2 5 5 20 2" xfId="49747" xr:uid="{00000000-0005-0000-0000-0000BCC70000}"/>
    <cellStyle name="Normal 2 5 5 21" xfId="49748" xr:uid="{00000000-0005-0000-0000-0000BDC70000}"/>
    <cellStyle name="Normal 2 5 5 21 2" xfId="49749" xr:uid="{00000000-0005-0000-0000-0000BEC70000}"/>
    <cellStyle name="Normal 2 5 5 22" xfId="49750" xr:uid="{00000000-0005-0000-0000-0000BFC70000}"/>
    <cellStyle name="Normal 2 5 5 22 2" xfId="49751" xr:uid="{00000000-0005-0000-0000-0000C0C70000}"/>
    <cellStyle name="Normal 2 5 5 23" xfId="49752" xr:uid="{00000000-0005-0000-0000-0000C1C70000}"/>
    <cellStyle name="Normal 2 5 5 23 2" xfId="49753" xr:uid="{00000000-0005-0000-0000-0000C2C70000}"/>
    <cellStyle name="Normal 2 5 5 24" xfId="49754" xr:uid="{00000000-0005-0000-0000-0000C3C70000}"/>
    <cellStyle name="Normal 2 5 5 24 2" xfId="49755" xr:uid="{00000000-0005-0000-0000-0000C4C70000}"/>
    <cellStyle name="Normal 2 5 5 25" xfId="49756" xr:uid="{00000000-0005-0000-0000-0000C5C70000}"/>
    <cellStyle name="Normal 2 5 5 25 2" xfId="49757" xr:uid="{00000000-0005-0000-0000-0000C6C70000}"/>
    <cellStyle name="Normal 2 5 5 26" xfId="49758" xr:uid="{00000000-0005-0000-0000-0000C7C70000}"/>
    <cellStyle name="Normal 2 5 5 26 2" xfId="49759" xr:uid="{00000000-0005-0000-0000-0000C8C70000}"/>
    <cellStyle name="Normal 2 5 5 27" xfId="49760" xr:uid="{00000000-0005-0000-0000-0000C9C70000}"/>
    <cellStyle name="Normal 2 5 5 3" xfId="49761" xr:uid="{00000000-0005-0000-0000-0000CAC70000}"/>
    <cellStyle name="Normal 2 5 5 3 10" xfId="49762" xr:uid="{00000000-0005-0000-0000-0000CBC70000}"/>
    <cellStyle name="Normal 2 5 5 3 10 2" xfId="49763" xr:uid="{00000000-0005-0000-0000-0000CCC70000}"/>
    <cellStyle name="Normal 2 5 5 3 11" xfId="49764" xr:uid="{00000000-0005-0000-0000-0000CDC70000}"/>
    <cellStyle name="Normal 2 5 5 3 11 2" xfId="49765" xr:uid="{00000000-0005-0000-0000-0000CEC70000}"/>
    <cellStyle name="Normal 2 5 5 3 12" xfId="49766" xr:uid="{00000000-0005-0000-0000-0000CFC70000}"/>
    <cellStyle name="Normal 2 5 5 3 12 2" xfId="49767" xr:uid="{00000000-0005-0000-0000-0000D0C70000}"/>
    <cellStyle name="Normal 2 5 5 3 13" xfId="49768" xr:uid="{00000000-0005-0000-0000-0000D1C70000}"/>
    <cellStyle name="Normal 2 5 5 3 13 2" xfId="49769" xr:uid="{00000000-0005-0000-0000-0000D2C70000}"/>
    <cellStyle name="Normal 2 5 5 3 14" xfId="49770" xr:uid="{00000000-0005-0000-0000-0000D3C70000}"/>
    <cellStyle name="Normal 2 5 5 3 14 2" xfId="49771" xr:uid="{00000000-0005-0000-0000-0000D4C70000}"/>
    <cellStyle name="Normal 2 5 5 3 15" xfId="49772" xr:uid="{00000000-0005-0000-0000-0000D5C70000}"/>
    <cellStyle name="Normal 2 5 5 3 15 2" xfId="49773" xr:uid="{00000000-0005-0000-0000-0000D6C70000}"/>
    <cellStyle name="Normal 2 5 5 3 16" xfId="49774" xr:uid="{00000000-0005-0000-0000-0000D7C70000}"/>
    <cellStyle name="Normal 2 5 5 3 16 2" xfId="49775" xr:uid="{00000000-0005-0000-0000-0000D8C70000}"/>
    <cellStyle name="Normal 2 5 5 3 17" xfId="49776" xr:uid="{00000000-0005-0000-0000-0000D9C70000}"/>
    <cellStyle name="Normal 2 5 5 3 17 2" xfId="49777" xr:uid="{00000000-0005-0000-0000-0000DAC70000}"/>
    <cellStyle name="Normal 2 5 5 3 18" xfId="49778" xr:uid="{00000000-0005-0000-0000-0000DBC70000}"/>
    <cellStyle name="Normal 2 5 5 3 18 2" xfId="49779" xr:uid="{00000000-0005-0000-0000-0000DCC70000}"/>
    <cellStyle name="Normal 2 5 5 3 19" xfId="49780" xr:uid="{00000000-0005-0000-0000-0000DDC70000}"/>
    <cellStyle name="Normal 2 5 5 3 19 2" xfId="49781" xr:uid="{00000000-0005-0000-0000-0000DEC70000}"/>
    <cellStyle name="Normal 2 5 5 3 2" xfId="49782" xr:uid="{00000000-0005-0000-0000-0000DFC70000}"/>
    <cellStyle name="Normal 2 5 5 3 2 10" xfId="49783" xr:uid="{00000000-0005-0000-0000-0000E0C70000}"/>
    <cellStyle name="Normal 2 5 5 3 2 10 2" xfId="49784" xr:uid="{00000000-0005-0000-0000-0000E1C70000}"/>
    <cellStyle name="Normal 2 5 5 3 2 11" xfId="49785" xr:uid="{00000000-0005-0000-0000-0000E2C70000}"/>
    <cellStyle name="Normal 2 5 5 3 2 11 2" xfId="49786" xr:uid="{00000000-0005-0000-0000-0000E3C70000}"/>
    <cellStyle name="Normal 2 5 5 3 2 12" xfId="49787" xr:uid="{00000000-0005-0000-0000-0000E4C70000}"/>
    <cellStyle name="Normal 2 5 5 3 2 12 2" xfId="49788" xr:uid="{00000000-0005-0000-0000-0000E5C70000}"/>
    <cellStyle name="Normal 2 5 5 3 2 13" xfId="49789" xr:uid="{00000000-0005-0000-0000-0000E6C70000}"/>
    <cellStyle name="Normal 2 5 5 3 2 13 2" xfId="49790" xr:uid="{00000000-0005-0000-0000-0000E7C70000}"/>
    <cellStyle name="Normal 2 5 5 3 2 14" xfId="49791" xr:uid="{00000000-0005-0000-0000-0000E8C70000}"/>
    <cellStyle name="Normal 2 5 5 3 2 14 2" xfId="49792" xr:uid="{00000000-0005-0000-0000-0000E9C70000}"/>
    <cellStyle name="Normal 2 5 5 3 2 15" xfId="49793" xr:uid="{00000000-0005-0000-0000-0000EAC70000}"/>
    <cellStyle name="Normal 2 5 5 3 2 15 2" xfId="49794" xr:uid="{00000000-0005-0000-0000-0000EBC70000}"/>
    <cellStyle name="Normal 2 5 5 3 2 16" xfId="49795" xr:uid="{00000000-0005-0000-0000-0000ECC70000}"/>
    <cellStyle name="Normal 2 5 5 3 2 16 2" xfId="49796" xr:uid="{00000000-0005-0000-0000-0000EDC70000}"/>
    <cellStyle name="Normal 2 5 5 3 2 17" xfId="49797" xr:uid="{00000000-0005-0000-0000-0000EEC70000}"/>
    <cellStyle name="Normal 2 5 5 3 2 17 2" xfId="49798" xr:uid="{00000000-0005-0000-0000-0000EFC70000}"/>
    <cellStyle name="Normal 2 5 5 3 2 18" xfId="49799" xr:uid="{00000000-0005-0000-0000-0000F0C70000}"/>
    <cellStyle name="Normal 2 5 5 3 2 18 2" xfId="49800" xr:uid="{00000000-0005-0000-0000-0000F1C70000}"/>
    <cellStyle name="Normal 2 5 5 3 2 19" xfId="49801" xr:uid="{00000000-0005-0000-0000-0000F2C70000}"/>
    <cellStyle name="Normal 2 5 5 3 2 19 2" xfId="49802" xr:uid="{00000000-0005-0000-0000-0000F3C70000}"/>
    <cellStyle name="Normal 2 5 5 3 2 2" xfId="49803" xr:uid="{00000000-0005-0000-0000-0000F4C70000}"/>
    <cellStyle name="Normal 2 5 5 3 2 2 2" xfId="49804" xr:uid="{00000000-0005-0000-0000-0000F5C70000}"/>
    <cellStyle name="Normal 2 5 5 3 2 20" xfId="49805" xr:uid="{00000000-0005-0000-0000-0000F6C70000}"/>
    <cellStyle name="Normal 2 5 5 3 2 20 2" xfId="49806" xr:uid="{00000000-0005-0000-0000-0000F7C70000}"/>
    <cellStyle name="Normal 2 5 5 3 2 21" xfId="49807" xr:uid="{00000000-0005-0000-0000-0000F8C70000}"/>
    <cellStyle name="Normal 2 5 5 3 2 21 2" xfId="49808" xr:uid="{00000000-0005-0000-0000-0000F9C70000}"/>
    <cellStyle name="Normal 2 5 5 3 2 22" xfId="49809" xr:uid="{00000000-0005-0000-0000-0000FAC70000}"/>
    <cellStyle name="Normal 2 5 5 3 2 3" xfId="49810" xr:uid="{00000000-0005-0000-0000-0000FBC70000}"/>
    <cellStyle name="Normal 2 5 5 3 2 3 2" xfId="49811" xr:uid="{00000000-0005-0000-0000-0000FCC70000}"/>
    <cellStyle name="Normal 2 5 5 3 2 4" xfId="49812" xr:uid="{00000000-0005-0000-0000-0000FDC70000}"/>
    <cellStyle name="Normal 2 5 5 3 2 4 2" xfId="49813" xr:uid="{00000000-0005-0000-0000-0000FEC70000}"/>
    <cellStyle name="Normal 2 5 5 3 2 5" xfId="49814" xr:uid="{00000000-0005-0000-0000-0000FFC70000}"/>
    <cellStyle name="Normal 2 5 5 3 2 5 2" xfId="49815" xr:uid="{00000000-0005-0000-0000-000000C80000}"/>
    <cellStyle name="Normal 2 5 5 3 2 6" xfId="49816" xr:uid="{00000000-0005-0000-0000-000001C80000}"/>
    <cellStyle name="Normal 2 5 5 3 2 6 2" xfId="49817" xr:uid="{00000000-0005-0000-0000-000002C80000}"/>
    <cellStyle name="Normal 2 5 5 3 2 7" xfId="49818" xr:uid="{00000000-0005-0000-0000-000003C80000}"/>
    <cellStyle name="Normal 2 5 5 3 2 7 2" xfId="49819" xr:uid="{00000000-0005-0000-0000-000004C80000}"/>
    <cellStyle name="Normal 2 5 5 3 2 8" xfId="49820" xr:uid="{00000000-0005-0000-0000-000005C80000}"/>
    <cellStyle name="Normal 2 5 5 3 2 8 2" xfId="49821" xr:uid="{00000000-0005-0000-0000-000006C80000}"/>
    <cellStyle name="Normal 2 5 5 3 2 9" xfId="49822" xr:uid="{00000000-0005-0000-0000-000007C80000}"/>
    <cellStyle name="Normal 2 5 5 3 2 9 2" xfId="49823" xr:uid="{00000000-0005-0000-0000-000008C80000}"/>
    <cellStyle name="Normal 2 5 5 3 20" xfId="49824" xr:uid="{00000000-0005-0000-0000-000009C80000}"/>
    <cellStyle name="Normal 2 5 5 3 20 2" xfId="49825" xr:uid="{00000000-0005-0000-0000-00000AC80000}"/>
    <cellStyle name="Normal 2 5 5 3 21" xfId="49826" xr:uid="{00000000-0005-0000-0000-00000BC80000}"/>
    <cellStyle name="Normal 2 5 5 3 21 2" xfId="49827" xr:uid="{00000000-0005-0000-0000-00000CC80000}"/>
    <cellStyle name="Normal 2 5 5 3 22" xfId="49828" xr:uid="{00000000-0005-0000-0000-00000DC80000}"/>
    <cellStyle name="Normal 2 5 5 3 22 2" xfId="49829" xr:uid="{00000000-0005-0000-0000-00000EC80000}"/>
    <cellStyle name="Normal 2 5 5 3 23" xfId="49830" xr:uid="{00000000-0005-0000-0000-00000FC80000}"/>
    <cellStyle name="Normal 2 5 5 3 23 2" xfId="49831" xr:uid="{00000000-0005-0000-0000-000010C80000}"/>
    <cellStyle name="Normal 2 5 5 3 24" xfId="49832" xr:uid="{00000000-0005-0000-0000-000011C80000}"/>
    <cellStyle name="Normal 2 5 5 3 3" xfId="49833" xr:uid="{00000000-0005-0000-0000-000012C80000}"/>
    <cellStyle name="Normal 2 5 5 3 3 10" xfId="49834" xr:uid="{00000000-0005-0000-0000-000013C80000}"/>
    <cellStyle name="Normal 2 5 5 3 3 10 2" xfId="49835" xr:uid="{00000000-0005-0000-0000-000014C80000}"/>
    <cellStyle name="Normal 2 5 5 3 3 11" xfId="49836" xr:uid="{00000000-0005-0000-0000-000015C80000}"/>
    <cellStyle name="Normal 2 5 5 3 3 11 2" xfId="49837" xr:uid="{00000000-0005-0000-0000-000016C80000}"/>
    <cellStyle name="Normal 2 5 5 3 3 12" xfId="49838" xr:uid="{00000000-0005-0000-0000-000017C80000}"/>
    <cellStyle name="Normal 2 5 5 3 3 12 2" xfId="49839" xr:uid="{00000000-0005-0000-0000-000018C80000}"/>
    <cellStyle name="Normal 2 5 5 3 3 13" xfId="49840" xr:uid="{00000000-0005-0000-0000-000019C80000}"/>
    <cellStyle name="Normal 2 5 5 3 3 13 2" xfId="49841" xr:uid="{00000000-0005-0000-0000-00001AC80000}"/>
    <cellStyle name="Normal 2 5 5 3 3 14" xfId="49842" xr:uid="{00000000-0005-0000-0000-00001BC80000}"/>
    <cellStyle name="Normal 2 5 5 3 3 14 2" xfId="49843" xr:uid="{00000000-0005-0000-0000-00001CC80000}"/>
    <cellStyle name="Normal 2 5 5 3 3 15" xfId="49844" xr:uid="{00000000-0005-0000-0000-00001DC80000}"/>
    <cellStyle name="Normal 2 5 5 3 3 15 2" xfId="49845" xr:uid="{00000000-0005-0000-0000-00001EC80000}"/>
    <cellStyle name="Normal 2 5 5 3 3 16" xfId="49846" xr:uid="{00000000-0005-0000-0000-00001FC80000}"/>
    <cellStyle name="Normal 2 5 5 3 3 16 2" xfId="49847" xr:uid="{00000000-0005-0000-0000-000020C80000}"/>
    <cellStyle name="Normal 2 5 5 3 3 17" xfId="49848" xr:uid="{00000000-0005-0000-0000-000021C80000}"/>
    <cellStyle name="Normal 2 5 5 3 3 17 2" xfId="49849" xr:uid="{00000000-0005-0000-0000-000022C80000}"/>
    <cellStyle name="Normal 2 5 5 3 3 18" xfId="49850" xr:uid="{00000000-0005-0000-0000-000023C80000}"/>
    <cellStyle name="Normal 2 5 5 3 3 18 2" xfId="49851" xr:uid="{00000000-0005-0000-0000-000024C80000}"/>
    <cellStyle name="Normal 2 5 5 3 3 19" xfId="49852" xr:uid="{00000000-0005-0000-0000-000025C80000}"/>
    <cellStyle name="Normal 2 5 5 3 3 19 2" xfId="49853" xr:uid="{00000000-0005-0000-0000-000026C80000}"/>
    <cellStyle name="Normal 2 5 5 3 3 2" xfId="49854" xr:uid="{00000000-0005-0000-0000-000027C80000}"/>
    <cellStyle name="Normal 2 5 5 3 3 2 2" xfId="49855" xr:uid="{00000000-0005-0000-0000-000028C80000}"/>
    <cellStyle name="Normal 2 5 5 3 3 20" xfId="49856" xr:uid="{00000000-0005-0000-0000-000029C80000}"/>
    <cellStyle name="Normal 2 5 5 3 3 20 2" xfId="49857" xr:uid="{00000000-0005-0000-0000-00002AC80000}"/>
    <cellStyle name="Normal 2 5 5 3 3 21" xfId="49858" xr:uid="{00000000-0005-0000-0000-00002BC80000}"/>
    <cellStyle name="Normal 2 5 5 3 3 21 2" xfId="49859" xr:uid="{00000000-0005-0000-0000-00002CC80000}"/>
    <cellStyle name="Normal 2 5 5 3 3 22" xfId="49860" xr:uid="{00000000-0005-0000-0000-00002DC80000}"/>
    <cellStyle name="Normal 2 5 5 3 3 3" xfId="49861" xr:uid="{00000000-0005-0000-0000-00002EC80000}"/>
    <cellStyle name="Normal 2 5 5 3 3 3 2" xfId="49862" xr:uid="{00000000-0005-0000-0000-00002FC80000}"/>
    <cellStyle name="Normal 2 5 5 3 3 4" xfId="49863" xr:uid="{00000000-0005-0000-0000-000030C80000}"/>
    <cellStyle name="Normal 2 5 5 3 3 4 2" xfId="49864" xr:uid="{00000000-0005-0000-0000-000031C80000}"/>
    <cellStyle name="Normal 2 5 5 3 3 5" xfId="49865" xr:uid="{00000000-0005-0000-0000-000032C80000}"/>
    <cellStyle name="Normal 2 5 5 3 3 5 2" xfId="49866" xr:uid="{00000000-0005-0000-0000-000033C80000}"/>
    <cellStyle name="Normal 2 5 5 3 3 6" xfId="49867" xr:uid="{00000000-0005-0000-0000-000034C80000}"/>
    <cellStyle name="Normal 2 5 5 3 3 6 2" xfId="49868" xr:uid="{00000000-0005-0000-0000-000035C80000}"/>
    <cellStyle name="Normal 2 5 5 3 3 7" xfId="49869" xr:uid="{00000000-0005-0000-0000-000036C80000}"/>
    <cellStyle name="Normal 2 5 5 3 3 7 2" xfId="49870" xr:uid="{00000000-0005-0000-0000-000037C80000}"/>
    <cellStyle name="Normal 2 5 5 3 3 8" xfId="49871" xr:uid="{00000000-0005-0000-0000-000038C80000}"/>
    <cellStyle name="Normal 2 5 5 3 3 8 2" xfId="49872" xr:uid="{00000000-0005-0000-0000-000039C80000}"/>
    <cellStyle name="Normal 2 5 5 3 3 9" xfId="49873" xr:uid="{00000000-0005-0000-0000-00003AC80000}"/>
    <cellStyle name="Normal 2 5 5 3 3 9 2" xfId="49874" xr:uid="{00000000-0005-0000-0000-00003BC80000}"/>
    <cellStyle name="Normal 2 5 5 3 4" xfId="49875" xr:uid="{00000000-0005-0000-0000-00003CC80000}"/>
    <cellStyle name="Normal 2 5 5 3 4 2" xfId="49876" xr:uid="{00000000-0005-0000-0000-00003DC80000}"/>
    <cellStyle name="Normal 2 5 5 3 5" xfId="49877" xr:uid="{00000000-0005-0000-0000-00003EC80000}"/>
    <cellStyle name="Normal 2 5 5 3 5 2" xfId="49878" xr:uid="{00000000-0005-0000-0000-00003FC80000}"/>
    <cellStyle name="Normal 2 5 5 3 6" xfId="49879" xr:uid="{00000000-0005-0000-0000-000040C80000}"/>
    <cellStyle name="Normal 2 5 5 3 6 2" xfId="49880" xr:uid="{00000000-0005-0000-0000-000041C80000}"/>
    <cellStyle name="Normal 2 5 5 3 7" xfId="49881" xr:uid="{00000000-0005-0000-0000-000042C80000}"/>
    <cellStyle name="Normal 2 5 5 3 7 2" xfId="49882" xr:uid="{00000000-0005-0000-0000-000043C80000}"/>
    <cellStyle name="Normal 2 5 5 3 8" xfId="49883" xr:uid="{00000000-0005-0000-0000-000044C80000}"/>
    <cellStyle name="Normal 2 5 5 3 8 2" xfId="49884" xr:uid="{00000000-0005-0000-0000-000045C80000}"/>
    <cellStyle name="Normal 2 5 5 3 9" xfId="49885" xr:uid="{00000000-0005-0000-0000-000046C80000}"/>
    <cellStyle name="Normal 2 5 5 3 9 2" xfId="49886" xr:uid="{00000000-0005-0000-0000-000047C80000}"/>
    <cellStyle name="Normal 2 5 5 4" xfId="49887" xr:uid="{00000000-0005-0000-0000-000048C80000}"/>
    <cellStyle name="Normal 2 5 5 4 10" xfId="49888" xr:uid="{00000000-0005-0000-0000-000049C80000}"/>
    <cellStyle name="Normal 2 5 5 4 10 2" xfId="49889" xr:uid="{00000000-0005-0000-0000-00004AC80000}"/>
    <cellStyle name="Normal 2 5 5 4 11" xfId="49890" xr:uid="{00000000-0005-0000-0000-00004BC80000}"/>
    <cellStyle name="Normal 2 5 5 4 11 2" xfId="49891" xr:uid="{00000000-0005-0000-0000-00004CC80000}"/>
    <cellStyle name="Normal 2 5 5 4 12" xfId="49892" xr:uid="{00000000-0005-0000-0000-00004DC80000}"/>
    <cellStyle name="Normal 2 5 5 4 12 2" xfId="49893" xr:uid="{00000000-0005-0000-0000-00004EC80000}"/>
    <cellStyle name="Normal 2 5 5 4 13" xfId="49894" xr:uid="{00000000-0005-0000-0000-00004FC80000}"/>
    <cellStyle name="Normal 2 5 5 4 13 2" xfId="49895" xr:uid="{00000000-0005-0000-0000-000050C80000}"/>
    <cellStyle name="Normal 2 5 5 4 14" xfId="49896" xr:uid="{00000000-0005-0000-0000-000051C80000}"/>
    <cellStyle name="Normal 2 5 5 4 14 2" xfId="49897" xr:uid="{00000000-0005-0000-0000-000052C80000}"/>
    <cellStyle name="Normal 2 5 5 4 15" xfId="49898" xr:uid="{00000000-0005-0000-0000-000053C80000}"/>
    <cellStyle name="Normal 2 5 5 4 15 2" xfId="49899" xr:uid="{00000000-0005-0000-0000-000054C80000}"/>
    <cellStyle name="Normal 2 5 5 4 16" xfId="49900" xr:uid="{00000000-0005-0000-0000-000055C80000}"/>
    <cellStyle name="Normal 2 5 5 4 16 2" xfId="49901" xr:uid="{00000000-0005-0000-0000-000056C80000}"/>
    <cellStyle name="Normal 2 5 5 4 17" xfId="49902" xr:uid="{00000000-0005-0000-0000-000057C80000}"/>
    <cellStyle name="Normal 2 5 5 4 17 2" xfId="49903" xr:uid="{00000000-0005-0000-0000-000058C80000}"/>
    <cellStyle name="Normal 2 5 5 4 18" xfId="49904" xr:uid="{00000000-0005-0000-0000-000059C80000}"/>
    <cellStyle name="Normal 2 5 5 4 18 2" xfId="49905" xr:uid="{00000000-0005-0000-0000-00005AC80000}"/>
    <cellStyle name="Normal 2 5 5 4 19" xfId="49906" xr:uid="{00000000-0005-0000-0000-00005BC80000}"/>
    <cellStyle name="Normal 2 5 5 4 19 2" xfId="49907" xr:uid="{00000000-0005-0000-0000-00005CC80000}"/>
    <cellStyle name="Normal 2 5 5 4 2" xfId="49908" xr:uid="{00000000-0005-0000-0000-00005DC80000}"/>
    <cellStyle name="Normal 2 5 5 4 2 10" xfId="49909" xr:uid="{00000000-0005-0000-0000-00005EC80000}"/>
    <cellStyle name="Normal 2 5 5 4 2 10 2" xfId="49910" xr:uid="{00000000-0005-0000-0000-00005FC80000}"/>
    <cellStyle name="Normal 2 5 5 4 2 11" xfId="49911" xr:uid="{00000000-0005-0000-0000-000060C80000}"/>
    <cellStyle name="Normal 2 5 5 4 2 11 2" xfId="49912" xr:uid="{00000000-0005-0000-0000-000061C80000}"/>
    <cellStyle name="Normal 2 5 5 4 2 12" xfId="49913" xr:uid="{00000000-0005-0000-0000-000062C80000}"/>
    <cellStyle name="Normal 2 5 5 4 2 12 2" xfId="49914" xr:uid="{00000000-0005-0000-0000-000063C80000}"/>
    <cellStyle name="Normal 2 5 5 4 2 13" xfId="49915" xr:uid="{00000000-0005-0000-0000-000064C80000}"/>
    <cellStyle name="Normal 2 5 5 4 2 13 2" xfId="49916" xr:uid="{00000000-0005-0000-0000-000065C80000}"/>
    <cellStyle name="Normal 2 5 5 4 2 14" xfId="49917" xr:uid="{00000000-0005-0000-0000-000066C80000}"/>
    <cellStyle name="Normal 2 5 5 4 2 14 2" xfId="49918" xr:uid="{00000000-0005-0000-0000-000067C80000}"/>
    <cellStyle name="Normal 2 5 5 4 2 15" xfId="49919" xr:uid="{00000000-0005-0000-0000-000068C80000}"/>
    <cellStyle name="Normal 2 5 5 4 2 15 2" xfId="49920" xr:uid="{00000000-0005-0000-0000-000069C80000}"/>
    <cellStyle name="Normal 2 5 5 4 2 16" xfId="49921" xr:uid="{00000000-0005-0000-0000-00006AC80000}"/>
    <cellStyle name="Normal 2 5 5 4 2 16 2" xfId="49922" xr:uid="{00000000-0005-0000-0000-00006BC80000}"/>
    <cellStyle name="Normal 2 5 5 4 2 17" xfId="49923" xr:uid="{00000000-0005-0000-0000-00006CC80000}"/>
    <cellStyle name="Normal 2 5 5 4 2 17 2" xfId="49924" xr:uid="{00000000-0005-0000-0000-00006DC80000}"/>
    <cellStyle name="Normal 2 5 5 4 2 18" xfId="49925" xr:uid="{00000000-0005-0000-0000-00006EC80000}"/>
    <cellStyle name="Normal 2 5 5 4 2 18 2" xfId="49926" xr:uid="{00000000-0005-0000-0000-00006FC80000}"/>
    <cellStyle name="Normal 2 5 5 4 2 19" xfId="49927" xr:uid="{00000000-0005-0000-0000-000070C80000}"/>
    <cellStyle name="Normal 2 5 5 4 2 19 2" xfId="49928" xr:uid="{00000000-0005-0000-0000-000071C80000}"/>
    <cellStyle name="Normal 2 5 5 4 2 2" xfId="49929" xr:uid="{00000000-0005-0000-0000-000072C80000}"/>
    <cellStyle name="Normal 2 5 5 4 2 2 2" xfId="49930" xr:uid="{00000000-0005-0000-0000-000073C80000}"/>
    <cellStyle name="Normal 2 5 5 4 2 20" xfId="49931" xr:uid="{00000000-0005-0000-0000-000074C80000}"/>
    <cellStyle name="Normal 2 5 5 4 2 20 2" xfId="49932" xr:uid="{00000000-0005-0000-0000-000075C80000}"/>
    <cellStyle name="Normal 2 5 5 4 2 21" xfId="49933" xr:uid="{00000000-0005-0000-0000-000076C80000}"/>
    <cellStyle name="Normal 2 5 5 4 2 21 2" xfId="49934" xr:uid="{00000000-0005-0000-0000-000077C80000}"/>
    <cellStyle name="Normal 2 5 5 4 2 22" xfId="49935" xr:uid="{00000000-0005-0000-0000-000078C80000}"/>
    <cellStyle name="Normal 2 5 5 4 2 3" xfId="49936" xr:uid="{00000000-0005-0000-0000-000079C80000}"/>
    <cellStyle name="Normal 2 5 5 4 2 3 2" xfId="49937" xr:uid="{00000000-0005-0000-0000-00007AC80000}"/>
    <cellStyle name="Normal 2 5 5 4 2 4" xfId="49938" xr:uid="{00000000-0005-0000-0000-00007BC80000}"/>
    <cellStyle name="Normal 2 5 5 4 2 4 2" xfId="49939" xr:uid="{00000000-0005-0000-0000-00007CC80000}"/>
    <cellStyle name="Normal 2 5 5 4 2 5" xfId="49940" xr:uid="{00000000-0005-0000-0000-00007DC80000}"/>
    <cellStyle name="Normal 2 5 5 4 2 5 2" xfId="49941" xr:uid="{00000000-0005-0000-0000-00007EC80000}"/>
    <cellStyle name="Normal 2 5 5 4 2 6" xfId="49942" xr:uid="{00000000-0005-0000-0000-00007FC80000}"/>
    <cellStyle name="Normal 2 5 5 4 2 6 2" xfId="49943" xr:uid="{00000000-0005-0000-0000-000080C80000}"/>
    <cellStyle name="Normal 2 5 5 4 2 7" xfId="49944" xr:uid="{00000000-0005-0000-0000-000081C80000}"/>
    <cellStyle name="Normal 2 5 5 4 2 7 2" xfId="49945" xr:uid="{00000000-0005-0000-0000-000082C80000}"/>
    <cellStyle name="Normal 2 5 5 4 2 8" xfId="49946" xr:uid="{00000000-0005-0000-0000-000083C80000}"/>
    <cellStyle name="Normal 2 5 5 4 2 8 2" xfId="49947" xr:uid="{00000000-0005-0000-0000-000084C80000}"/>
    <cellStyle name="Normal 2 5 5 4 2 9" xfId="49948" xr:uid="{00000000-0005-0000-0000-000085C80000}"/>
    <cellStyle name="Normal 2 5 5 4 2 9 2" xfId="49949" xr:uid="{00000000-0005-0000-0000-000086C80000}"/>
    <cellStyle name="Normal 2 5 5 4 20" xfId="49950" xr:uid="{00000000-0005-0000-0000-000087C80000}"/>
    <cellStyle name="Normal 2 5 5 4 20 2" xfId="49951" xr:uid="{00000000-0005-0000-0000-000088C80000}"/>
    <cellStyle name="Normal 2 5 5 4 21" xfId="49952" xr:uid="{00000000-0005-0000-0000-000089C80000}"/>
    <cellStyle name="Normal 2 5 5 4 21 2" xfId="49953" xr:uid="{00000000-0005-0000-0000-00008AC80000}"/>
    <cellStyle name="Normal 2 5 5 4 22" xfId="49954" xr:uid="{00000000-0005-0000-0000-00008BC80000}"/>
    <cellStyle name="Normal 2 5 5 4 22 2" xfId="49955" xr:uid="{00000000-0005-0000-0000-00008CC80000}"/>
    <cellStyle name="Normal 2 5 5 4 23" xfId="49956" xr:uid="{00000000-0005-0000-0000-00008DC80000}"/>
    <cellStyle name="Normal 2 5 5 4 23 2" xfId="49957" xr:uid="{00000000-0005-0000-0000-00008EC80000}"/>
    <cellStyle name="Normal 2 5 5 4 24" xfId="49958" xr:uid="{00000000-0005-0000-0000-00008FC80000}"/>
    <cellStyle name="Normal 2 5 5 4 3" xfId="49959" xr:uid="{00000000-0005-0000-0000-000090C80000}"/>
    <cellStyle name="Normal 2 5 5 4 3 10" xfId="49960" xr:uid="{00000000-0005-0000-0000-000091C80000}"/>
    <cellStyle name="Normal 2 5 5 4 3 10 2" xfId="49961" xr:uid="{00000000-0005-0000-0000-000092C80000}"/>
    <cellStyle name="Normal 2 5 5 4 3 11" xfId="49962" xr:uid="{00000000-0005-0000-0000-000093C80000}"/>
    <cellStyle name="Normal 2 5 5 4 3 11 2" xfId="49963" xr:uid="{00000000-0005-0000-0000-000094C80000}"/>
    <cellStyle name="Normal 2 5 5 4 3 12" xfId="49964" xr:uid="{00000000-0005-0000-0000-000095C80000}"/>
    <cellStyle name="Normal 2 5 5 4 3 12 2" xfId="49965" xr:uid="{00000000-0005-0000-0000-000096C80000}"/>
    <cellStyle name="Normal 2 5 5 4 3 13" xfId="49966" xr:uid="{00000000-0005-0000-0000-000097C80000}"/>
    <cellStyle name="Normal 2 5 5 4 3 13 2" xfId="49967" xr:uid="{00000000-0005-0000-0000-000098C80000}"/>
    <cellStyle name="Normal 2 5 5 4 3 14" xfId="49968" xr:uid="{00000000-0005-0000-0000-000099C80000}"/>
    <cellStyle name="Normal 2 5 5 4 3 14 2" xfId="49969" xr:uid="{00000000-0005-0000-0000-00009AC80000}"/>
    <cellStyle name="Normal 2 5 5 4 3 15" xfId="49970" xr:uid="{00000000-0005-0000-0000-00009BC80000}"/>
    <cellStyle name="Normal 2 5 5 4 3 15 2" xfId="49971" xr:uid="{00000000-0005-0000-0000-00009CC80000}"/>
    <cellStyle name="Normal 2 5 5 4 3 16" xfId="49972" xr:uid="{00000000-0005-0000-0000-00009DC80000}"/>
    <cellStyle name="Normal 2 5 5 4 3 16 2" xfId="49973" xr:uid="{00000000-0005-0000-0000-00009EC80000}"/>
    <cellStyle name="Normal 2 5 5 4 3 17" xfId="49974" xr:uid="{00000000-0005-0000-0000-00009FC80000}"/>
    <cellStyle name="Normal 2 5 5 4 3 17 2" xfId="49975" xr:uid="{00000000-0005-0000-0000-0000A0C80000}"/>
    <cellStyle name="Normal 2 5 5 4 3 18" xfId="49976" xr:uid="{00000000-0005-0000-0000-0000A1C80000}"/>
    <cellStyle name="Normal 2 5 5 4 3 18 2" xfId="49977" xr:uid="{00000000-0005-0000-0000-0000A2C80000}"/>
    <cellStyle name="Normal 2 5 5 4 3 19" xfId="49978" xr:uid="{00000000-0005-0000-0000-0000A3C80000}"/>
    <cellStyle name="Normal 2 5 5 4 3 19 2" xfId="49979" xr:uid="{00000000-0005-0000-0000-0000A4C80000}"/>
    <cellStyle name="Normal 2 5 5 4 3 2" xfId="49980" xr:uid="{00000000-0005-0000-0000-0000A5C80000}"/>
    <cellStyle name="Normal 2 5 5 4 3 2 2" xfId="49981" xr:uid="{00000000-0005-0000-0000-0000A6C80000}"/>
    <cellStyle name="Normal 2 5 5 4 3 20" xfId="49982" xr:uid="{00000000-0005-0000-0000-0000A7C80000}"/>
    <cellStyle name="Normal 2 5 5 4 3 20 2" xfId="49983" xr:uid="{00000000-0005-0000-0000-0000A8C80000}"/>
    <cellStyle name="Normal 2 5 5 4 3 21" xfId="49984" xr:uid="{00000000-0005-0000-0000-0000A9C80000}"/>
    <cellStyle name="Normal 2 5 5 4 3 21 2" xfId="49985" xr:uid="{00000000-0005-0000-0000-0000AAC80000}"/>
    <cellStyle name="Normal 2 5 5 4 3 22" xfId="49986" xr:uid="{00000000-0005-0000-0000-0000ABC80000}"/>
    <cellStyle name="Normal 2 5 5 4 3 3" xfId="49987" xr:uid="{00000000-0005-0000-0000-0000ACC80000}"/>
    <cellStyle name="Normal 2 5 5 4 3 3 2" xfId="49988" xr:uid="{00000000-0005-0000-0000-0000ADC80000}"/>
    <cellStyle name="Normal 2 5 5 4 3 4" xfId="49989" xr:uid="{00000000-0005-0000-0000-0000AEC80000}"/>
    <cellStyle name="Normal 2 5 5 4 3 4 2" xfId="49990" xr:uid="{00000000-0005-0000-0000-0000AFC80000}"/>
    <cellStyle name="Normal 2 5 5 4 3 5" xfId="49991" xr:uid="{00000000-0005-0000-0000-0000B0C80000}"/>
    <cellStyle name="Normal 2 5 5 4 3 5 2" xfId="49992" xr:uid="{00000000-0005-0000-0000-0000B1C80000}"/>
    <cellStyle name="Normal 2 5 5 4 3 6" xfId="49993" xr:uid="{00000000-0005-0000-0000-0000B2C80000}"/>
    <cellStyle name="Normal 2 5 5 4 3 6 2" xfId="49994" xr:uid="{00000000-0005-0000-0000-0000B3C80000}"/>
    <cellStyle name="Normal 2 5 5 4 3 7" xfId="49995" xr:uid="{00000000-0005-0000-0000-0000B4C80000}"/>
    <cellStyle name="Normal 2 5 5 4 3 7 2" xfId="49996" xr:uid="{00000000-0005-0000-0000-0000B5C80000}"/>
    <cellStyle name="Normal 2 5 5 4 3 8" xfId="49997" xr:uid="{00000000-0005-0000-0000-0000B6C80000}"/>
    <cellStyle name="Normal 2 5 5 4 3 8 2" xfId="49998" xr:uid="{00000000-0005-0000-0000-0000B7C80000}"/>
    <cellStyle name="Normal 2 5 5 4 3 9" xfId="49999" xr:uid="{00000000-0005-0000-0000-0000B8C80000}"/>
    <cellStyle name="Normal 2 5 5 4 3 9 2" xfId="50000" xr:uid="{00000000-0005-0000-0000-0000B9C80000}"/>
    <cellStyle name="Normal 2 5 5 4 4" xfId="50001" xr:uid="{00000000-0005-0000-0000-0000BAC80000}"/>
    <cellStyle name="Normal 2 5 5 4 4 2" xfId="50002" xr:uid="{00000000-0005-0000-0000-0000BBC80000}"/>
    <cellStyle name="Normal 2 5 5 4 5" xfId="50003" xr:uid="{00000000-0005-0000-0000-0000BCC80000}"/>
    <cellStyle name="Normal 2 5 5 4 5 2" xfId="50004" xr:uid="{00000000-0005-0000-0000-0000BDC80000}"/>
    <cellStyle name="Normal 2 5 5 4 6" xfId="50005" xr:uid="{00000000-0005-0000-0000-0000BEC80000}"/>
    <cellStyle name="Normal 2 5 5 4 6 2" xfId="50006" xr:uid="{00000000-0005-0000-0000-0000BFC80000}"/>
    <cellStyle name="Normal 2 5 5 4 7" xfId="50007" xr:uid="{00000000-0005-0000-0000-0000C0C80000}"/>
    <cellStyle name="Normal 2 5 5 4 7 2" xfId="50008" xr:uid="{00000000-0005-0000-0000-0000C1C80000}"/>
    <cellStyle name="Normal 2 5 5 4 8" xfId="50009" xr:uid="{00000000-0005-0000-0000-0000C2C80000}"/>
    <cellStyle name="Normal 2 5 5 4 8 2" xfId="50010" xr:uid="{00000000-0005-0000-0000-0000C3C80000}"/>
    <cellStyle name="Normal 2 5 5 4 9" xfId="50011" xr:uid="{00000000-0005-0000-0000-0000C4C80000}"/>
    <cellStyle name="Normal 2 5 5 4 9 2" xfId="50012" xr:uid="{00000000-0005-0000-0000-0000C5C80000}"/>
    <cellStyle name="Normal 2 5 5 5" xfId="50013" xr:uid="{00000000-0005-0000-0000-0000C6C80000}"/>
    <cellStyle name="Normal 2 5 5 5 10" xfId="50014" xr:uid="{00000000-0005-0000-0000-0000C7C80000}"/>
    <cellStyle name="Normal 2 5 5 5 10 2" xfId="50015" xr:uid="{00000000-0005-0000-0000-0000C8C80000}"/>
    <cellStyle name="Normal 2 5 5 5 11" xfId="50016" xr:uid="{00000000-0005-0000-0000-0000C9C80000}"/>
    <cellStyle name="Normal 2 5 5 5 11 2" xfId="50017" xr:uid="{00000000-0005-0000-0000-0000CAC80000}"/>
    <cellStyle name="Normal 2 5 5 5 12" xfId="50018" xr:uid="{00000000-0005-0000-0000-0000CBC80000}"/>
    <cellStyle name="Normal 2 5 5 5 12 2" xfId="50019" xr:uid="{00000000-0005-0000-0000-0000CCC80000}"/>
    <cellStyle name="Normal 2 5 5 5 13" xfId="50020" xr:uid="{00000000-0005-0000-0000-0000CDC80000}"/>
    <cellStyle name="Normal 2 5 5 5 13 2" xfId="50021" xr:uid="{00000000-0005-0000-0000-0000CEC80000}"/>
    <cellStyle name="Normal 2 5 5 5 14" xfId="50022" xr:uid="{00000000-0005-0000-0000-0000CFC80000}"/>
    <cellStyle name="Normal 2 5 5 5 14 2" xfId="50023" xr:uid="{00000000-0005-0000-0000-0000D0C80000}"/>
    <cellStyle name="Normal 2 5 5 5 15" xfId="50024" xr:uid="{00000000-0005-0000-0000-0000D1C80000}"/>
    <cellStyle name="Normal 2 5 5 5 15 2" xfId="50025" xr:uid="{00000000-0005-0000-0000-0000D2C80000}"/>
    <cellStyle name="Normal 2 5 5 5 16" xfId="50026" xr:uid="{00000000-0005-0000-0000-0000D3C80000}"/>
    <cellStyle name="Normal 2 5 5 5 16 2" xfId="50027" xr:uid="{00000000-0005-0000-0000-0000D4C80000}"/>
    <cellStyle name="Normal 2 5 5 5 17" xfId="50028" xr:uid="{00000000-0005-0000-0000-0000D5C80000}"/>
    <cellStyle name="Normal 2 5 5 5 17 2" xfId="50029" xr:uid="{00000000-0005-0000-0000-0000D6C80000}"/>
    <cellStyle name="Normal 2 5 5 5 18" xfId="50030" xr:uid="{00000000-0005-0000-0000-0000D7C80000}"/>
    <cellStyle name="Normal 2 5 5 5 18 2" xfId="50031" xr:uid="{00000000-0005-0000-0000-0000D8C80000}"/>
    <cellStyle name="Normal 2 5 5 5 19" xfId="50032" xr:uid="{00000000-0005-0000-0000-0000D9C80000}"/>
    <cellStyle name="Normal 2 5 5 5 19 2" xfId="50033" xr:uid="{00000000-0005-0000-0000-0000DAC80000}"/>
    <cellStyle name="Normal 2 5 5 5 2" xfId="50034" xr:uid="{00000000-0005-0000-0000-0000DBC80000}"/>
    <cellStyle name="Normal 2 5 5 5 2 2" xfId="50035" xr:uid="{00000000-0005-0000-0000-0000DCC80000}"/>
    <cellStyle name="Normal 2 5 5 5 20" xfId="50036" xr:uid="{00000000-0005-0000-0000-0000DDC80000}"/>
    <cellStyle name="Normal 2 5 5 5 20 2" xfId="50037" xr:uid="{00000000-0005-0000-0000-0000DEC80000}"/>
    <cellStyle name="Normal 2 5 5 5 21" xfId="50038" xr:uid="{00000000-0005-0000-0000-0000DFC80000}"/>
    <cellStyle name="Normal 2 5 5 5 21 2" xfId="50039" xr:uid="{00000000-0005-0000-0000-0000E0C80000}"/>
    <cellStyle name="Normal 2 5 5 5 22" xfId="50040" xr:uid="{00000000-0005-0000-0000-0000E1C80000}"/>
    <cellStyle name="Normal 2 5 5 5 3" xfId="50041" xr:uid="{00000000-0005-0000-0000-0000E2C80000}"/>
    <cellStyle name="Normal 2 5 5 5 3 2" xfId="50042" xr:uid="{00000000-0005-0000-0000-0000E3C80000}"/>
    <cellStyle name="Normal 2 5 5 5 4" xfId="50043" xr:uid="{00000000-0005-0000-0000-0000E4C80000}"/>
    <cellStyle name="Normal 2 5 5 5 4 2" xfId="50044" xr:uid="{00000000-0005-0000-0000-0000E5C80000}"/>
    <cellStyle name="Normal 2 5 5 5 5" xfId="50045" xr:uid="{00000000-0005-0000-0000-0000E6C80000}"/>
    <cellStyle name="Normal 2 5 5 5 5 2" xfId="50046" xr:uid="{00000000-0005-0000-0000-0000E7C80000}"/>
    <cellStyle name="Normal 2 5 5 5 6" xfId="50047" xr:uid="{00000000-0005-0000-0000-0000E8C80000}"/>
    <cellStyle name="Normal 2 5 5 5 6 2" xfId="50048" xr:uid="{00000000-0005-0000-0000-0000E9C80000}"/>
    <cellStyle name="Normal 2 5 5 5 7" xfId="50049" xr:uid="{00000000-0005-0000-0000-0000EAC80000}"/>
    <cellStyle name="Normal 2 5 5 5 7 2" xfId="50050" xr:uid="{00000000-0005-0000-0000-0000EBC80000}"/>
    <cellStyle name="Normal 2 5 5 5 8" xfId="50051" xr:uid="{00000000-0005-0000-0000-0000ECC80000}"/>
    <cellStyle name="Normal 2 5 5 5 8 2" xfId="50052" xr:uid="{00000000-0005-0000-0000-0000EDC80000}"/>
    <cellStyle name="Normal 2 5 5 5 9" xfId="50053" xr:uid="{00000000-0005-0000-0000-0000EEC80000}"/>
    <cellStyle name="Normal 2 5 5 5 9 2" xfId="50054" xr:uid="{00000000-0005-0000-0000-0000EFC80000}"/>
    <cellStyle name="Normal 2 5 5 6" xfId="50055" xr:uid="{00000000-0005-0000-0000-0000F0C80000}"/>
    <cellStyle name="Normal 2 5 5 6 10" xfId="50056" xr:uid="{00000000-0005-0000-0000-0000F1C80000}"/>
    <cellStyle name="Normal 2 5 5 6 10 2" xfId="50057" xr:uid="{00000000-0005-0000-0000-0000F2C80000}"/>
    <cellStyle name="Normal 2 5 5 6 11" xfId="50058" xr:uid="{00000000-0005-0000-0000-0000F3C80000}"/>
    <cellStyle name="Normal 2 5 5 6 11 2" xfId="50059" xr:uid="{00000000-0005-0000-0000-0000F4C80000}"/>
    <cellStyle name="Normal 2 5 5 6 12" xfId="50060" xr:uid="{00000000-0005-0000-0000-0000F5C80000}"/>
    <cellStyle name="Normal 2 5 5 6 12 2" xfId="50061" xr:uid="{00000000-0005-0000-0000-0000F6C80000}"/>
    <cellStyle name="Normal 2 5 5 6 13" xfId="50062" xr:uid="{00000000-0005-0000-0000-0000F7C80000}"/>
    <cellStyle name="Normal 2 5 5 6 13 2" xfId="50063" xr:uid="{00000000-0005-0000-0000-0000F8C80000}"/>
    <cellStyle name="Normal 2 5 5 6 14" xfId="50064" xr:uid="{00000000-0005-0000-0000-0000F9C80000}"/>
    <cellStyle name="Normal 2 5 5 6 14 2" xfId="50065" xr:uid="{00000000-0005-0000-0000-0000FAC80000}"/>
    <cellStyle name="Normal 2 5 5 6 15" xfId="50066" xr:uid="{00000000-0005-0000-0000-0000FBC80000}"/>
    <cellStyle name="Normal 2 5 5 6 15 2" xfId="50067" xr:uid="{00000000-0005-0000-0000-0000FCC80000}"/>
    <cellStyle name="Normal 2 5 5 6 16" xfId="50068" xr:uid="{00000000-0005-0000-0000-0000FDC80000}"/>
    <cellStyle name="Normal 2 5 5 6 16 2" xfId="50069" xr:uid="{00000000-0005-0000-0000-0000FEC80000}"/>
    <cellStyle name="Normal 2 5 5 6 17" xfId="50070" xr:uid="{00000000-0005-0000-0000-0000FFC80000}"/>
    <cellStyle name="Normal 2 5 5 6 17 2" xfId="50071" xr:uid="{00000000-0005-0000-0000-000000C90000}"/>
    <cellStyle name="Normal 2 5 5 6 18" xfId="50072" xr:uid="{00000000-0005-0000-0000-000001C90000}"/>
    <cellStyle name="Normal 2 5 5 6 18 2" xfId="50073" xr:uid="{00000000-0005-0000-0000-000002C90000}"/>
    <cellStyle name="Normal 2 5 5 6 19" xfId="50074" xr:uid="{00000000-0005-0000-0000-000003C90000}"/>
    <cellStyle name="Normal 2 5 5 6 19 2" xfId="50075" xr:uid="{00000000-0005-0000-0000-000004C90000}"/>
    <cellStyle name="Normal 2 5 5 6 2" xfId="50076" xr:uid="{00000000-0005-0000-0000-000005C90000}"/>
    <cellStyle name="Normal 2 5 5 6 2 2" xfId="50077" xr:uid="{00000000-0005-0000-0000-000006C90000}"/>
    <cellStyle name="Normal 2 5 5 6 20" xfId="50078" xr:uid="{00000000-0005-0000-0000-000007C90000}"/>
    <cellStyle name="Normal 2 5 5 6 20 2" xfId="50079" xr:uid="{00000000-0005-0000-0000-000008C90000}"/>
    <cellStyle name="Normal 2 5 5 6 21" xfId="50080" xr:uid="{00000000-0005-0000-0000-000009C90000}"/>
    <cellStyle name="Normal 2 5 5 6 21 2" xfId="50081" xr:uid="{00000000-0005-0000-0000-00000AC90000}"/>
    <cellStyle name="Normal 2 5 5 6 22" xfId="50082" xr:uid="{00000000-0005-0000-0000-00000BC90000}"/>
    <cellStyle name="Normal 2 5 5 6 3" xfId="50083" xr:uid="{00000000-0005-0000-0000-00000CC90000}"/>
    <cellStyle name="Normal 2 5 5 6 3 2" xfId="50084" xr:uid="{00000000-0005-0000-0000-00000DC90000}"/>
    <cellStyle name="Normal 2 5 5 6 4" xfId="50085" xr:uid="{00000000-0005-0000-0000-00000EC90000}"/>
    <cellStyle name="Normal 2 5 5 6 4 2" xfId="50086" xr:uid="{00000000-0005-0000-0000-00000FC90000}"/>
    <cellStyle name="Normal 2 5 5 6 5" xfId="50087" xr:uid="{00000000-0005-0000-0000-000010C90000}"/>
    <cellStyle name="Normal 2 5 5 6 5 2" xfId="50088" xr:uid="{00000000-0005-0000-0000-000011C90000}"/>
    <cellStyle name="Normal 2 5 5 6 6" xfId="50089" xr:uid="{00000000-0005-0000-0000-000012C90000}"/>
    <cellStyle name="Normal 2 5 5 6 6 2" xfId="50090" xr:uid="{00000000-0005-0000-0000-000013C90000}"/>
    <cellStyle name="Normal 2 5 5 6 7" xfId="50091" xr:uid="{00000000-0005-0000-0000-000014C90000}"/>
    <cellStyle name="Normal 2 5 5 6 7 2" xfId="50092" xr:uid="{00000000-0005-0000-0000-000015C90000}"/>
    <cellStyle name="Normal 2 5 5 6 8" xfId="50093" xr:uid="{00000000-0005-0000-0000-000016C90000}"/>
    <cellStyle name="Normal 2 5 5 6 8 2" xfId="50094" xr:uid="{00000000-0005-0000-0000-000017C90000}"/>
    <cellStyle name="Normal 2 5 5 6 9" xfId="50095" xr:uid="{00000000-0005-0000-0000-000018C90000}"/>
    <cellStyle name="Normal 2 5 5 6 9 2" xfId="50096" xr:uid="{00000000-0005-0000-0000-000019C90000}"/>
    <cellStyle name="Normal 2 5 5 7" xfId="50097" xr:uid="{00000000-0005-0000-0000-00001AC90000}"/>
    <cellStyle name="Normal 2 5 5 7 2" xfId="50098" xr:uid="{00000000-0005-0000-0000-00001BC90000}"/>
    <cellStyle name="Normal 2 5 5 8" xfId="50099" xr:uid="{00000000-0005-0000-0000-00001CC90000}"/>
    <cellStyle name="Normal 2 5 5 8 2" xfId="50100" xr:uid="{00000000-0005-0000-0000-00001DC90000}"/>
    <cellStyle name="Normal 2 5 5 9" xfId="50101" xr:uid="{00000000-0005-0000-0000-00001EC90000}"/>
    <cellStyle name="Normal 2 5 5 9 2" xfId="50102" xr:uid="{00000000-0005-0000-0000-00001FC90000}"/>
    <cellStyle name="Normal 2 5 6" xfId="50103" xr:uid="{00000000-0005-0000-0000-000020C90000}"/>
    <cellStyle name="Normal 2 5 6 10" xfId="50104" xr:uid="{00000000-0005-0000-0000-000021C90000}"/>
    <cellStyle name="Normal 2 5 6 10 2" xfId="50105" xr:uid="{00000000-0005-0000-0000-000022C90000}"/>
    <cellStyle name="Normal 2 5 6 11" xfId="50106" xr:uid="{00000000-0005-0000-0000-000023C90000}"/>
    <cellStyle name="Normal 2 5 6 11 2" xfId="50107" xr:uid="{00000000-0005-0000-0000-000024C90000}"/>
    <cellStyle name="Normal 2 5 6 12" xfId="50108" xr:uid="{00000000-0005-0000-0000-000025C90000}"/>
    <cellStyle name="Normal 2 5 6 12 2" xfId="50109" xr:uid="{00000000-0005-0000-0000-000026C90000}"/>
    <cellStyle name="Normal 2 5 6 13" xfId="50110" xr:uid="{00000000-0005-0000-0000-000027C90000}"/>
    <cellStyle name="Normal 2 5 6 13 2" xfId="50111" xr:uid="{00000000-0005-0000-0000-000028C90000}"/>
    <cellStyle name="Normal 2 5 6 14" xfId="50112" xr:uid="{00000000-0005-0000-0000-000029C90000}"/>
    <cellStyle name="Normal 2 5 6 14 2" xfId="50113" xr:uid="{00000000-0005-0000-0000-00002AC90000}"/>
    <cellStyle name="Normal 2 5 6 15" xfId="50114" xr:uid="{00000000-0005-0000-0000-00002BC90000}"/>
    <cellStyle name="Normal 2 5 6 15 2" xfId="50115" xr:uid="{00000000-0005-0000-0000-00002CC90000}"/>
    <cellStyle name="Normal 2 5 6 16" xfId="50116" xr:uid="{00000000-0005-0000-0000-00002DC90000}"/>
    <cellStyle name="Normal 2 5 6 16 2" xfId="50117" xr:uid="{00000000-0005-0000-0000-00002EC90000}"/>
    <cellStyle name="Normal 2 5 6 17" xfId="50118" xr:uid="{00000000-0005-0000-0000-00002FC90000}"/>
    <cellStyle name="Normal 2 5 6 17 2" xfId="50119" xr:uid="{00000000-0005-0000-0000-000030C90000}"/>
    <cellStyle name="Normal 2 5 6 18" xfId="50120" xr:uid="{00000000-0005-0000-0000-000031C90000}"/>
    <cellStyle name="Normal 2 5 6 18 2" xfId="50121" xr:uid="{00000000-0005-0000-0000-000032C90000}"/>
    <cellStyle name="Normal 2 5 6 19" xfId="50122" xr:uid="{00000000-0005-0000-0000-000033C90000}"/>
    <cellStyle name="Normal 2 5 6 19 2" xfId="50123" xr:uid="{00000000-0005-0000-0000-000034C90000}"/>
    <cellStyle name="Normal 2 5 6 2" xfId="50124" xr:uid="{00000000-0005-0000-0000-000035C90000}"/>
    <cellStyle name="Normal 2 5 6 2 10" xfId="50125" xr:uid="{00000000-0005-0000-0000-000036C90000}"/>
    <cellStyle name="Normal 2 5 6 2 10 2" xfId="50126" xr:uid="{00000000-0005-0000-0000-000037C90000}"/>
    <cellStyle name="Normal 2 5 6 2 11" xfId="50127" xr:uid="{00000000-0005-0000-0000-000038C90000}"/>
    <cellStyle name="Normal 2 5 6 2 11 2" xfId="50128" xr:uid="{00000000-0005-0000-0000-000039C90000}"/>
    <cellStyle name="Normal 2 5 6 2 12" xfId="50129" xr:uid="{00000000-0005-0000-0000-00003AC90000}"/>
    <cellStyle name="Normal 2 5 6 2 12 2" xfId="50130" xr:uid="{00000000-0005-0000-0000-00003BC90000}"/>
    <cellStyle name="Normal 2 5 6 2 13" xfId="50131" xr:uid="{00000000-0005-0000-0000-00003CC90000}"/>
    <cellStyle name="Normal 2 5 6 2 13 2" xfId="50132" xr:uid="{00000000-0005-0000-0000-00003DC90000}"/>
    <cellStyle name="Normal 2 5 6 2 14" xfId="50133" xr:uid="{00000000-0005-0000-0000-00003EC90000}"/>
    <cellStyle name="Normal 2 5 6 2 14 2" xfId="50134" xr:uid="{00000000-0005-0000-0000-00003FC90000}"/>
    <cellStyle name="Normal 2 5 6 2 15" xfId="50135" xr:uid="{00000000-0005-0000-0000-000040C90000}"/>
    <cellStyle name="Normal 2 5 6 2 15 2" xfId="50136" xr:uid="{00000000-0005-0000-0000-000041C90000}"/>
    <cellStyle name="Normal 2 5 6 2 16" xfId="50137" xr:uid="{00000000-0005-0000-0000-000042C90000}"/>
    <cellStyle name="Normal 2 5 6 2 16 2" xfId="50138" xr:uid="{00000000-0005-0000-0000-000043C90000}"/>
    <cellStyle name="Normal 2 5 6 2 17" xfId="50139" xr:uid="{00000000-0005-0000-0000-000044C90000}"/>
    <cellStyle name="Normal 2 5 6 2 17 2" xfId="50140" xr:uid="{00000000-0005-0000-0000-000045C90000}"/>
    <cellStyle name="Normal 2 5 6 2 18" xfId="50141" xr:uid="{00000000-0005-0000-0000-000046C90000}"/>
    <cellStyle name="Normal 2 5 6 2 18 2" xfId="50142" xr:uid="{00000000-0005-0000-0000-000047C90000}"/>
    <cellStyle name="Normal 2 5 6 2 19" xfId="50143" xr:uid="{00000000-0005-0000-0000-000048C90000}"/>
    <cellStyle name="Normal 2 5 6 2 19 2" xfId="50144" xr:uid="{00000000-0005-0000-0000-000049C90000}"/>
    <cellStyle name="Normal 2 5 6 2 2" xfId="50145" xr:uid="{00000000-0005-0000-0000-00004AC90000}"/>
    <cellStyle name="Normal 2 5 6 2 2 2" xfId="50146" xr:uid="{00000000-0005-0000-0000-00004BC90000}"/>
    <cellStyle name="Normal 2 5 6 2 20" xfId="50147" xr:uid="{00000000-0005-0000-0000-00004CC90000}"/>
    <cellStyle name="Normal 2 5 6 2 20 2" xfId="50148" xr:uid="{00000000-0005-0000-0000-00004DC90000}"/>
    <cellStyle name="Normal 2 5 6 2 21" xfId="50149" xr:uid="{00000000-0005-0000-0000-00004EC90000}"/>
    <cellStyle name="Normal 2 5 6 2 21 2" xfId="50150" xr:uid="{00000000-0005-0000-0000-00004FC90000}"/>
    <cellStyle name="Normal 2 5 6 2 22" xfId="50151" xr:uid="{00000000-0005-0000-0000-000050C90000}"/>
    <cellStyle name="Normal 2 5 6 2 3" xfId="50152" xr:uid="{00000000-0005-0000-0000-000051C90000}"/>
    <cellStyle name="Normal 2 5 6 2 3 2" xfId="50153" xr:uid="{00000000-0005-0000-0000-000052C90000}"/>
    <cellStyle name="Normal 2 5 6 2 4" xfId="50154" xr:uid="{00000000-0005-0000-0000-000053C90000}"/>
    <cellStyle name="Normal 2 5 6 2 4 2" xfId="50155" xr:uid="{00000000-0005-0000-0000-000054C90000}"/>
    <cellStyle name="Normal 2 5 6 2 5" xfId="50156" xr:uid="{00000000-0005-0000-0000-000055C90000}"/>
    <cellStyle name="Normal 2 5 6 2 5 2" xfId="50157" xr:uid="{00000000-0005-0000-0000-000056C90000}"/>
    <cellStyle name="Normal 2 5 6 2 6" xfId="50158" xr:uid="{00000000-0005-0000-0000-000057C90000}"/>
    <cellStyle name="Normal 2 5 6 2 6 2" xfId="50159" xr:uid="{00000000-0005-0000-0000-000058C90000}"/>
    <cellStyle name="Normal 2 5 6 2 7" xfId="50160" xr:uid="{00000000-0005-0000-0000-000059C90000}"/>
    <cellStyle name="Normal 2 5 6 2 7 2" xfId="50161" xr:uid="{00000000-0005-0000-0000-00005AC90000}"/>
    <cellStyle name="Normal 2 5 6 2 8" xfId="50162" xr:uid="{00000000-0005-0000-0000-00005BC90000}"/>
    <cellStyle name="Normal 2 5 6 2 8 2" xfId="50163" xr:uid="{00000000-0005-0000-0000-00005CC90000}"/>
    <cellStyle name="Normal 2 5 6 2 9" xfId="50164" xr:uid="{00000000-0005-0000-0000-00005DC90000}"/>
    <cellStyle name="Normal 2 5 6 2 9 2" xfId="50165" xr:uid="{00000000-0005-0000-0000-00005EC90000}"/>
    <cellStyle name="Normal 2 5 6 20" xfId="50166" xr:uid="{00000000-0005-0000-0000-00005FC90000}"/>
    <cellStyle name="Normal 2 5 6 20 2" xfId="50167" xr:uid="{00000000-0005-0000-0000-000060C90000}"/>
    <cellStyle name="Normal 2 5 6 21" xfId="50168" xr:uid="{00000000-0005-0000-0000-000061C90000}"/>
    <cellStyle name="Normal 2 5 6 21 2" xfId="50169" xr:uid="{00000000-0005-0000-0000-000062C90000}"/>
    <cellStyle name="Normal 2 5 6 22" xfId="50170" xr:uid="{00000000-0005-0000-0000-000063C90000}"/>
    <cellStyle name="Normal 2 5 6 22 2" xfId="50171" xr:uid="{00000000-0005-0000-0000-000064C90000}"/>
    <cellStyle name="Normal 2 5 6 23" xfId="50172" xr:uid="{00000000-0005-0000-0000-000065C90000}"/>
    <cellStyle name="Normal 2 5 6 23 2" xfId="50173" xr:uid="{00000000-0005-0000-0000-000066C90000}"/>
    <cellStyle name="Normal 2 5 6 24" xfId="50174" xr:uid="{00000000-0005-0000-0000-000067C90000}"/>
    <cellStyle name="Normal 2 5 6 3" xfId="50175" xr:uid="{00000000-0005-0000-0000-000068C90000}"/>
    <cellStyle name="Normal 2 5 6 3 10" xfId="50176" xr:uid="{00000000-0005-0000-0000-000069C90000}"/>
    <cellStyle name="Normal 2 5 6 3 10 2" xfId="50177" xr:uid="{00000000-0005-0000-0000-00006AC90000}"/>
    <cellStyle name="Normal 2 5 6 3 11" xfId="50178" xr:uid="{00000000-0005-0000-0000-00006BC90000}"/>
    <cellStyle name="Normal 2 5 6 3 11 2" xfId="50179" xr:uid="{00000000-0005-0000-0000-00006CC90000}"/>
    <cellStyle name="Normal 2 5 6 3 12" xfId="50180" xr:uid="{00000000-0005-0000-0000-00006DC90000}"/>
    <cellStyle name="Normal 2 5 6 3 12 2" xfId="50181" xr:uid="{00000000-0005-0000-0000-00006EC90000}"/>
    <cellStyle name="Normal 2 5 6 3 13" xfId="50182" xr:uid="{00000000-0005-0000-0000-00006FC90000}"/>
    <cellStyle name="Normal 2 5 6 3 13 2" xfId="50183" xr:uid="{00000000-0005-0000-0000-000070C90000}"/>
    <cellStyle name="Normal 2 5 6 3 14" xfId="50184" xr:uid="{00000000-0005-0000-0000-000071C90000}"/>
    <cellStyle name="Normal 2 5 6 3 14 2" xfId="50185" xr:uid="{00000000-0005-0000-0000-000072C90000}"/>
    <cellStyle name="Normal 2 5 6 3 15" xfId="50186" xr:uid="{00000000-0005-0000-0000-000073C90000}"/>
    <cellStyle name="Normal 2 5 6 3 15 2" xfId="50187" xr:uid="{00000000-0005-0000-0000-000074C90000}"/>
    <cellStyle name="Normal 2 5 6 3 16" xfId="50188" xr:uid="{00000000-0005-0000-0000-000075C90000}"/>
    <cellStyle name="Normal 2 5 6 3 16 2" xfId="50189" xr:uid="{00000000-0005-0000-0000-000076C90000}"/>
    <cellStyle name="Normal 2 5 6 3 17" xfId="50190" xr:uid="{00000000-0005-0000-0000-000077C90000}"/>
    <cellStyle name="Normal 2 5 6 3 17 2" xfId="50191" xr:uid="{00000000-0005-0000-0000-000078C90000}"/>
    <cellStyle name="Normal 2 5 6 3 18" xfId="50192" xr:uid="{00000000-0005-0000-0000-000079C90000}"/>
    <cellStyle name="Normal 2 5 6 3 18 2" xfId="50193" xr:uid="{00000000-0005-0000-0000-00007AC90000}"/>
    <cellStyle name="Normal 2 5 6 3 19" xfId="50194" xr:uid="{00000000-0005-0000-0000-00007BC90000}"/>
    <cellStyle name="Normal 2 5 6 3 19 2" xfId="50195" xr:uid="{00000000-0005-0000-0000-00007CC90000}"/>
    <cellStyle name="Normal 2 5 6 3 2" xfId="50196" xr:uid="{00000000-0005-0000-0000-00007DC90000}"/>
    <cellStyle name="Normal 2 5 6 3 2 2" xfId="50197" xr:uid="{00000000-0005-0000-0000-00007EC90000}"/>
    <cellStyle name="Normal 2 5 6 3 20" xfId="50198" xr:uid="{00000000-0005-0000-0000-00007FC90000}"/>
    <cellStyle name="Normal 2 5 6 3 20 2" xfId="50199" xr:uid="{00000000-0005-0000-0000-000080C90000}"/>
    <cellStyle name="Normal 2 5 6 3 21" xfId="50200" xr:uid="{00000000-0005-0000-0000-000081C90000}"/>
    <cellStyle name="Normal 2 5 6 3 21 2" xfId="50201" xr:uid="{00000000-0005-0000-0000-000082C90000}"/>
    <cellStyle name="Normal 2 5 6 3 22" xfId="50202" xr:uid="{00000000-0005-0000-0000-000083C90000}"/>
    <cellStyle name="Normal 2 5 6 3 3" xfId="50203" xr:uid="{00000000-0005-0000-0000-000084C90000}"/>
    <cellStyle name="Normal 2 5 6 3 3 2" xfId="50204" xr:uid="{00000000-0005-0000-0000-000085C90000}"/>
    <cellStyle name="Normal 2 5 6 3 4" xfId="50205" xr:uid="{00000000-0005-0000-0000-000086C90000}"/>
    <cellStyle name="Normal 2 5 6 3 4 2" xfId="50206" xr:uid="{00000000-0005-0000-0000-000087C90000}"/>
    <cellStyle name="Normal 2 5 6 3 5" xfId="50207" xr:uid="{00000000-0005-0000-0000-000088C90000}"/>
    <cellStyle name="Normal 2 5 6 3 5 2" xfId="50208" xr:uid="{00000000-0005-0000-0000-000089C90000}"/>
    <cellStyle name="Normal 2 5 6 3 6" xfId="50209" xr:uid="{00000000-0005-0000-0000-00008AC90000}"/>
    <cellStyle name="Normal 2 5 6 3 6 2" xfId="50210" xr:uid="{00000000-0005-0000-0000-00008BC90000}"/>
    <cellStyle name="Normal 2 5 6 3 7" xfId="50211" xr:uid="{00000000-0005-0000-0000-00008CC90000}"/>
    <cellStyle name="Normal 2 5 6 3 7 2" xfId="50212" xr:uid="{00000000-0005-0000-0000-00008DC90000}"/>
    <cellStyle name="Normal 2 5 6 3 8" xfId="50213" xr:uid="{00000000-0005-0000-0000-00008EC90000}"/>
    <cellStyle name="Normal 2 5 6 3 8 2" xfId="50214" xr:uid="{00000000-0005-0000-0000-00008FC90000}"/>
    <cellStyle name="Normal 2 5 6 3 9" xfId="50215" xr:uid="{00000000-0005-0000-0000-000090C90000}"/>
    <cellStyle name="Normal 2 5 6 3 9 2" xfId="50216" xr:uid="{00000000-0005-0000-0000-000091C90000}"/>
    <cellStyle name="Normal 2 5 6 4" xfId="50217" xr:uid="{00000000-0005-0000-0000-000092C90000}"/>
    <cellStyle name="Normal 2 5 6 4 2" xfId="50218" xr:uid="{00000000-0005-0000-0000-000093C90000}"/>
    <cellStyle name="Normal 2 5 6 5" xfId="50219" xr:uid="{00000000-0005-0000-0000-000094C90000}"/>
    <cellStyle name="Normal 2 5 6 5 2" xfId="50220" xr:uid="{00000000-0005-0000-0000-000095C90000}"/>
    <cellStyle name="Normal 2 5 6 6" xfId="50221" xr:uid="{00000000-0005-0000-0000-000096C90000}"/>
    <cellStyle name="Normal 2 5 6 6 2" xfId="50222" xr:uid="{00000000-0005-0000-0000-000097C90000}"/>
    <cellStyle name="Normal 2 5 6 7" xfId="50223" xr:uid="{00000000-0005-0000-0000-000098C90000}"/>
    <cellStyle name="Normal 2 5 6 7 2" xfId="50224" xr:uid="{00000000-0005-0000-0000-000099C90000}"/>
    <cellStyle name="Normal 2 5 6 8" xfId="50225" xr:uid="{00000000-0005-0000-0000-00009AC90000}"/>
    <cellStyle name="Normal 2 5 6 8 2" xfId="50226" xr:uid="{00000000-0005-0000-0000-00009BC90000}"/>
    <cellStyle name="Normal 2 5 6 9" xfId="50227" xr:uid="{00000000-0005-0000-0000-00009CC90000}"/>
    <cellStyle name="Normal 2 5 6 9 2" xfId="50228" xr:uid="{00000000-0005-0000-0000-00009DC90000}"/>
    <cellStyle name="Normal 2 5 7" xfId="50229" xr:uid="{00000000-0005-0000-0000-00009EC90000}"/>
    <cellStyle name="Normal 2 5 7 10" xfId="50230" xr:uid="{00000000-0005-0000-0000-00009FC90000}"/>
    <cellStyle name="Normal 2 5 7 10 2" xfId="50231" xr:uid="{00000000-0005-0000-0000-0000A0C90000}"/>
    <cellStyle name="Normal 2 5 7 11" xfId="50232" xr:uid="{00000000-0005-0000-0000-0000A1C90000}"/>
    <cellStyle name="Normal 2 5 7 11 2" xfId="50233" xr:uid="{00000000-0005-0000-0000-0000A2C90000}"/>
    <cellStyle name="Normal 2 5 7 12" xfId="50234" xr:uid="{00000000-0005-0000-0000-0000A3C90000}"/>
    <cellStyle name="Normal 2 5 7 12 2" xfId="50235" xr:uid="{00000000-0005-0000-0000-0000A4C90000}"/>
    <cellStyle name="Normal 2 5 7 13" xfId="50236" xr:uid="{00000000-0005-0000-0000-0000A5C90000}"/>
    <cellStyle name="Normal 2 5 7 13 2" xfId="50237" xr:uid="{00000000-0005-0000-0000-0000A6C90000}"/>
    <cellStyle name="Normal 2 5 7 14" xfId="50238" xr:uid="{00000000-0005-0000-0000-0000A7C90000}"/>
    <cellStyle name="Normal 2 5 7 14 2" xfId="50239" xr:uid="{00000000-0005-0000-0000-0000A8C90000}"/>
    <cellStyle name="Normal 2 5 7 15" xfId="50240" xr:uid="{00000000-0005-0000-0000-0000A9C90000}"/>
    <cellStyle name="Normal 2 5 7 15 2" xfId="50241" xr:uid="{00000000-0005-0000-0000-0000AAC90000}"/>
    <cellStyle name="Normal 2 5 7 16" xfId="50242" xr:uid="{00000000-0005-0000-0000-0000ABC90000}"/>
    <cellStyle name="Normal 2 5 7 16 2" xfId="50243" xr:uid="{00000000-0005-0000-0000-0000ACC90000}"/>
    <cellStyle name="Normal 2 5 7 17" xfId="50244" xr:uid="{00000000-0005-0000-0000-0000ADC90000}"/>
    <cellStyle name="Normal 2 5 7 17 2" xfId="50245" xr:uid="{00000000-0005-0000-0000-0000AEC90000}"/>
    <cellStyle name="Normal 2 5 7 18" xfId="50246" xr:uid="{00000000-0005-0000-0000-0000AFC90000}"/>
    <cellStyle name="Normal 2 5 7 18 2" xfId="50247" xr:uid="{00000000-0005-0000-0000-0000B0C90000}"/>
    <cellStyle name="Normal 2 5 7 19" xfId="50248" xr:uid="{00000000-0005-0000-0000-0000B1C90000}"/>
    <cellStyle name="Normal 2 5 7 19 2" xfId="50249" xr:uid="{00000000-0005-0000-0000-0000B2C90000}"/>
    <cellStyle name="Normal 2 5 7 2" xfId="50250" xr:uid="{00000000-0005-0000-0000-0000B3C90000}"/>
    <cellStyle name="Normal 2 5 7 2 10" xfId="50251" xr:uid="{00000000-0005-0000-0000-0000B4C90000}"/>
    <cellStyle name="Normal 2 5 7 2 10 2" xfId="50252" xr:uid="{00000000-0005-0000-0000-0000B5C90000}"/>
    <cellStyle name="Normal 2 5 7 2 11" xfId="50253" xr:uid="{00000000-0005-0000-0000-0000B6C90000}"/>
    <cellStyle name="Normal 2 5 7 2 11 2" xfId="50254" xr:uid="{00000000-0005-0000-0000-0000B7C90000}"/>
    <cellStyle name="Normal 2 5 7 2 12" xfId="50255" xr:uid="{00000000-0005-0000-0000-0000B8C90000}"/>
    <cellStyle name="Normal 2 5 7 2 12 2" xfId="50256" xr:uid="{00000000-0005-0000-0000-0000B9C90000}"/>
    <cellStyle name="Normal 2 5 7 2 13" xfId="50257" xr:uid="{00000000-0005-0000-0000-0000BAC90000}"/>
    <cellStyle name="Normal 2 5 7 2 13 2" xfId="50258" xr:uid="{00000000-0005-0000-0000-0000BBC90000}"/>
    <cellStyle name="Normal 2 5 7 2 14" xfId="50259" xr:uid="{00000000-0005-0000-0000-0000BCC90000}"/>
    <cellStyle name="Normal 2 5 7 2 14 2" xfId="50260" xr:uid="{00000000-0005-0000-0000-0000BDC90000}"/>
    <cellStyle name="Normal 2 5 7 2 15" xfId="50261" xr:uid="{00000000-0005-0000-0000-0000BEC90000}"/>
    <cellStyle name="Normal 2 5 7 2 15 2" xfId="50262" xr:uid="{00000000-0005-0000-0000-0000BFC90000}"/>
    <cellStyle name="Normal 2 5 7 2 16" xfId="50263" xr:uid="{00000000-0005-0000-0000-0000C0C90000}"/>
    <cellStyle name="Normal 2 5 7 2 16 2" xfId="50264" xr:uid="{00000000-0005-0000-0000-0000C1C90000}"/>
    <cellStyle name="Normal 2 5 7 2 17" xfId="50265" xr:uid="{00000000-0005-0000-0000-0000C2C90000}"/>
    <cellStyle name="Normal 2 5 7 2 17 2" xfId="50266" xr:uid="{00000000-0005-0000-0000-0000C3C90000}"/>
    <cellStyle name="Normal 2 5 7 2 18" xfId="50267" xr:uid="{00000000-0005-0000-0000-0000C4C90000}"/>
    <cellStyle name="Normal 2 5 7 2 18 2" xfId="50268" xr:uid="{00000000-0005-0000-0000-0000C5C90000}"/>
    <cellStyle name="Normal 2 5 7 2 19" xfId="50269" xr:uid="{00000000-0005-0000-0000-0000C6C90000}"/>
    <cellStyle name="Normal 2 5 7 2 19 2" xfId="50270" xr:uid="{00000000-0005-0000-0000-0000C7C90000}"/>
    <cellStyle name="Normal 2 5 7 2 2" xfId="50271" xr:uid="{00000000-0005-0000-0000-0000C8C90000}"/>
    <cellStyle name="Normal 2 5 7 2 2 2" xfId="50272" xr:uid="{00000000-0005-0000-0000-0000C9C90000}"/>
    <cellStyle name="Normal 2 5 7 2 20" xfId="50273" xr:uid="{00000000-0005-0000-0000-0000CAC90000}"/>
    <cellStyle name="Normal 2 5 7 2 20 2" xfId="50274" xr:uid="{00000000-0005-0000-0000-0000CBC90000}"/>
    <cellStyle name="Normal 2 5 7 2 21" xfId="50275" xr:uid="{00000000-0005-0000-0000-0000CCC90000}"/>
    <cellStyle name="Normal 2 5 7 2 21 2" xfId="50276" xr:uid="{00000000-0005-0000-0000-0000CDC90000}"/>
    <cellStyle name="Normal 2 5 7 2 22" xfId="50277" xr:uid="{00000000-0005-0000-0000-0000CEC90000}"/>
    <cellStyle name="Normal 2 5 7 2 3" xfId="50278" xr:uid="{00000000-0005-0000-0000-0000CFC90000}"/>
    <cellStyle name="Normal 2 5 7 2 3 2" xfId="50279" xr:uid="{00000000-0005-0000-0000-0000D0C90000}"/>
    <cellStyle name="Normal 2 5 7 2 4" xfId="50280" xr:uid="{00000000-0005-0000-0000-0000D1C90000}"/>
    <cellStyle name="Normal 2 5 7 2 4 2" xfId="50281" xr:uid="{00000000-0005-0000-0000-0000D2C90000}"/>
    <cellStyle name="Normal 2 5 7 2 5" xfId="50282" xr:uid="{00000000-0005-0000-0000-0000D3C90000}"/>
    <cellStyle name="Normal 2 5 7 2 5 2" xfId="50283" xr:uid="{00000000-0005-0000-0000-0000D4C90000}"/>
    <cellStyle name="Normal 2 5 7 2 6" xfId="50284" xr:uid="{00000000-0005-0000-0000-0000D5C90000}"/>
    <cellStyle name="Normal 2 5 7 2 6 2" xfId="50285" xr:uid="{00000000-0005-0000-0000-0000D6C90000}"/>
    <cellStyle name="Normal 2 5 7 2 7" xfId="50286" xr:uid="{00000000-0005-0000-0000-0000D7C90000}"/>
    <cellStyle name="Normal 2 5 7 2 7 2" xfId="50287" xr:uid="{00000000-0005-0000-0000-0000D8C90000}"/>
    <cellStyle name="Normal 2 5 7 2 8" xfId="50288" xr:uid="{00000000-0005-0000-0000-0000D9C90000}"/>
    <cellStyle name="Normal 2 5 7 2 8 2" xfId="50289" xr:uid="{00000000-0005-0000-0000-0000DAC90000}"/>
    <cellStyle name="Normal 2 5 7 2 9" xfId="50290" xr:uid="{00000000-0005-0000-0000-0000DBC90000}"/>
    <cellStyle name="Normal 2 5 7 2 9 2" xfId="50291" xr:uid="{00000000-0005-0000-0000-0000DCC90000}"/>
    <cellStyle name="Normal 2 5 7 20" xfId="50292" xr:uid="{00000000-0005-0000-0000-0000DDC90000}"/>
    <cellStyle name="Normal 2 5 7 20 2" xfId="50293" xr:uid="{00000000-0005-0000-0000-0000DEC90000}"/>
    <cellStyle name="Normal 2 5 7 21" xfId="50294" xr:uid="{00000000-0005-0000-0000-0000DFC90000}"/>
    <cellStyle name="Normal 2 5 7 21 2" xfId="50295" xr:uid="{00000000-0005-0000-0000-0000E0C90000}"/>
    <cellStyle name="Normal 2 5 7 22" xfId="50296" xr:uid="{00000000-0005-0000-0000-0000E1C90000}"/>
    <cellStyle name="Normal 2 5 7 22 2" xfId="50297" xr:uid="{00000000-0005-0000-0000-0000E2C90000}"/>
    <cellStyle name="Normal 2 5 7 23" xfId="50298" xr:uid="{00000000-0005-0000-0000-0000E3C90000}"/>
    <cellStyle name="Normal 2 5 7 23 2" xfId="50299" xr:uid="{00000000-0005-0000-0000-0000E4C90000}"/>
    <cellStyle name="Normal 2 5 7 24" xfId="50300" xr:uid="{00000000-0005-0000-0000-0000E5C90000}"/>
    <cellStyle name="Normal 2 5 7 3" xfId="50301" xr:uid="{00000000-0005-0000-0000-0000E6C90000}"/>
    <cellStyle name="Normal 2 5 7 3 10" xfId="50302" xr:uid="{00000000-0005-0000-0000-0000E7C90000}"/>
    <cellStyle name="Normal 2 5 7 3 10 2" xfId="50303" xr:uid="{00000000-0005-0000-0000-0000E8C90000}"/>
    <cellStyle name="Normal 2 5 7 3 11" xfId="50304" xr:uid="{00000000-0005-0000-0000-0000E9C90000}"/>
    <cellStyle name="Normal 2 5 7 3 11 2" xfId="50305" xr:uid="{00000000-0005-0000-0000-0000EAC90000}"/>
    <cellStyle name="Normal 2 5 7 3 12" xfId="50306" xr:uid="{00000000-0005-0000-0000-0000EBC90000}"/>
    <cellStyle name="Normal 2 5 7 3 12 2" xfId="50307" xr:uid="{00000000-0005-0000-0000-0000ECC90000}"/>
    <cellStyle name="Normal 2 5 7 3 13" xfId="50308" xr:uid="{00000000-0005-0000-0000-0000EDC90000}"/>
    <cellStyle name="Normal 2 5 7 3 13 2" xfId="50309" xr:uid="{00000000-0005-0000-0000-0000EEC90000}"/>
    <cellStyle name="Normal 2 5 7 3 14" xfId="50310" xr:uid="{00000000-0005-0000-0000-0000EFC90000}"/>
    <cellStyle name="Normal 2 5 7 3 14 2" xfId="50311" xr:uid="{00000000-0005-0000-0000-0000F0C90000}"/>
    <cellStyle name="Normal 2 5 7 3 15" xfId="50312" xr:uid="{00000000-0005-0000-0000-0000F1C90000}"/>
    <cellStyle name="Normal 2 5 7 3 15 2" xfId="50313" xr:uid="{00000000-0005-0000-0000-0000F2C90000}"/>
    <cellStyle name="Normal 2 5 7 3 16" xfId="50314" xr:uid="{00000000-0005-0000-0000-0000F3C90000}"/>
    <cellStyle name="Normal 2 5 7 3 16 2" xfId="50315" xr:uid="{00000000-0005-0000-0000-0000F4C90000}"/>
    <cellStyle name="Normal 2 5 7 3 17" xfId="50316" xr:uid="{00000000-0005-0000-0000-0000F5C90000}"/>
    <cellStyle name="Normal 2 5 7 3 17 2" xfId="50317" xr:uid="{00000000-0005-0000-0000-0000F6C90000}"/>
    <cellStyle name="Normal 2 5 7 3 18" xfId="50318" xr:uid="{00000000-0005-0000-0000-0000F7C90000}"/>
    <cellStyle name="Normal 2 5 7 3 18 2" xfId="50319" xr:uid="{00000000-0005-0000-0000-0000F8C90000}"/>
    <cellStyle name="Normal 2 5 7 3 19" xfId="50320" xr:uid="{00000000-0005-0000-0000-0000F9C90000}"/>
    <cellStyle name="Normal 2 5 7 3 19 2" xfId="50321" xr:uid="{00000000-0005-0000-0000-0000FAC90000}"/>
    <cellStyle name="Normal 2 5 7 3 2" xfId="50322" xr:uid="{00000000-0005-0000-0000-0000FBC90000}"/>
    <cellStyle name="Normal 2 5 7 3 2 2" xfId="50323" xr:uid="{00000000-0005-0000-0000-0000FCC90000}"/>
    <cellStyle name="Normal 2 5 7 3 20" xfId="50324" xr:uid="{00000000-0005-0000-0000-0000FDC90000}"/>
    <cellStyle name="Normal 2 5 7 3 20 2" xfId="50325" xr:uid="{00000000-0005-0000-0000-0000FEC90000}"/>
    <cellStyle name="Normal 2 5 7 3 21" xfId="50326" xr:uid="{00000000-0005-0000-0000-0000FFC90000}"/>
    <cellStyle name="Normal 2 5 7 3 21 2" xfId="50327" xr:uid="{00000000-0005-0000-0000-000000CA0000}"/>
    <cellStyle name="Normal 2 5 7 3 22" xfId="50328" xr:uid="{00000000-0005-0000-0000-000001CA0000}"/>
    <cellStyle name="Normal 2 5 7 3 3" xfId="50329" xr:uid="{00000000-0005-0000-0000-000002CA0000}"/>
    <cellStyle name="Normal 2 5 7 3 3 2" xfId="50330" xr:uid="{00000000-0005-0000-0000-000003CA0000}"/>
    <cellStyle name="Normal 2 5 7 3 4" xfId="50331" xr:uid="{00000000-0005-0000-0000-000004CA0000}"/>
    <cellStyle name="Normal 2 5 7 3 4 2" xfId="50332" xr:uid="{00000000-0005-0000-0000-000005CA0000}"/>
    <cellStyle name="Normal 2 5 7 3 5" xfId="50333" xr:uid="{00000000-0005-0000-0000-000006CA0000}"/>
    <cellStyle name="Normal 2 5 7 3 5 2" xfId="50334" xr:uid="{00000000-0005-0000-0000-000007CA0000}"/>
    <cellStyle name="Normal 2 5 7 3 6" xfId="50335" xr:uid="{00000000-0005-0000-0000-000008CA0000}"/>
    <cellStyle name="Normal 2 5 7 3 6 2" xfId="50336" xr:uid="{00000000-0005-0000-0000-000009CA0000}"/>
    <cellStyle name="Normal 2 5 7 3 7" xfId="50337" xr:uid="{00000000-0005-0000-0000-00000ACA0000}"/>
    <cellStyle name="Normal 2 5 7 3 7 2" xfId="50338" xr:uid="{00000000-0005-0000-0000-00000BCA0000}"/>
    <cellStyle name="Normal 2 5 7 3 8" xfId="50339" xr:uid="{00000000-0005-0000-0000-00000CCA0000}"/>
    <cellStyle name="Normal 2 5 7 3 8 2" xfId="50340" xr:uid="{00000000-0005-0000-0000-00000DCA0000}"/>
    <cellStyle name="Normal 2 5 7 3 9" xfId="50341" xr:uid="{00000000-0005-0000-0000-00000ECA0000}"/>
    <cellStyle name="Normal 2 5 7 3 9 2" xfId="50342" xr:uid="{00000000-0005-0000-0000-00000FCA0000}"/>
    <cellStyle name="Normal 2 5 7 4" xfId="50343" xr:uid="{00000000-0005-0000-0000-000010CA0000}"/>
    <cellStyle name="Normal 2 5 7 4 2" xfId="50344" xr:uid="{00000000-0005-0000-0000-000011CA0000}"/>
    <cellStyle name="Normal 2 5 7 5" xfId="50345" xr:uid="{00000000-0005-0000-0000-000012CA0000}"/>
    <cellStyle name="Normal 2 5 7 5 2" xfId="50346" xr:uid="{00000000-0005-0000-0000-000013CA0000}"/>
    <cellStyle name="Normal 2 5 7 6" xfId="50347" xr:uid="{00000000-0005-0000-0000-000014CA0000}"/>
    <cellStyle name="Normal 2 5 7 6 2" xfId="50348" xr:uid="{00000000-0005-0000-0000-000015CA0000}"/>
    <cellStyle name="Normal 2 5 7 7" xfId="50349" xr:uid="{00000000-0005-0000-0000-000016CA0000}"/>
    <cellStyle name="Normal 2 5 7 7 2" xfId="50350" xr:uid="{00000000-0005-0000-0000-000017CA0000}"/>
    <cellStyle name="Normal 2 5 7 8" xfId="50351" xr:uid="{00000000-0005-0000-0000-000018CA0000}"/>
    <cellStyle name="Normal 2 5 7 8 2" xfId="50352" xr:uid="{00000000-0005-0000-0000-000019CA0000}"/>
    <cellStyle name="Normal 2 5 7 9" xfId="50353" xr:uid="{00000000-0005-0000-0000-00001ACA0000}"/>
    <cellStyle name="Normal 2 5 7 9 2" xfId="50354" xr:uid="{00000000-0005-0000-0000-00001BCA0000}"/>
    <cellStyle name="Normal 2 5 8" xfId="50355" xr:uid="{00000000-0005-0000-0000-00001CCA0000}"/>
    <cellStyle name="Normal 2 5 8 10" xfId="50356" xr:uid="{00000000-0005-0000-0000-00001DCA0000}"/>
    <cellStyle name="Normal 2 5 8 10 2" xfId="50357" xr:uid="{00000000-0005-0000-0000-00001ECA0000}"/>
    <cellStyle name="Normal 2 5 8 11" xfId="50358" xr:uid="{00000000-0005-0000-0000-00001FCA0000}"/>
    <cellStyle name="Normal 2 5 8 11 2" xfId="50359" xr:uid="{00000000-0005-0000-0000-000020CA0000}"/>
    <cellStyle name="Normal 2 5 8 12" xfId="50360" xr:uid="{00000000-0005-0000-0000-000021CA0000}"/>
    <cellStyle name="Normal 2 5 8 12 2" xfId="50361" xr:uid="{00000000-0005-0000-0000-000022CA0000}"/>
    <cellStyle name="Normal 2 5 8 13" xfId="50362" xr:uid="{00000000-0005-0000-0000-000023CA0000}"/>
    <cellStyle name="Normal 2 5 8 13 2" xfId="50363" xr:uid="{00000000-0005-0000-0000-000024CA0000}"/>
    <cellStyle name="Normal 2 5 8 14" xfId="50364" xr:uid="{00000000-0005-0000-0000-000025CA0000}"/>
    <cellStyle name="Normal 2 5 8 14 2" xfId="50365" xr:uid="{00000000-0005-0000-0000-000026CA0000}"/>
    <cellStyle name="Normal 2 5 8 15" xfId="50366" xr:uid="{00000000-0005-0000-0000-000027CA0000}"/>
    <cellStyle name="Normal 2 5 8 15 2" xfId="50367" xr:uid="{00000000-0005-0000-0000-000028CA0000}"/>
    <cellStyle name="Normal 2 5 8 16" xfId="50368" xr:uid="{00000000-0005-0000-0000-000029CA0000}"/>
    <cellStyle name="Normal 2 5 8 16 2" xfId="50369" xr:uid="{00000000-0005-0000-0000-00002ACA0000}"/>
    <cellStyle name="Normal 2 5 8 17" xfId="50370" xr:uid="{00000000-0005-0000-0000-00002BCA0000}"/>
    <cellStyle name="Normal 2 5 8 17 2" xfId="50371" xr:uid="{00000000-0005-0000-0000-00002CCA0000}"/>
    <cellStyle name="Normal 2 5 8 18" xfId="50372" xr:uid="{00000000-0005-0000-0000-00002DCA0000}"/>
    <cellStyle name="Normal 2 5 8 18 2" xfId="50373" xr:uid="{00000000-0005-0000-0000-00002ECA0000}"/>
    <cellStyle name="Normal 2 5 8 19" xfId="50374" xr:uid="{00000000-0005-0000-0000-00002FCA0000}"/>
    <cellStyle name="Normal 2 5 8 19 2" xfId="50375" xr:uid="{00000000-0005-0000-0000-000030CA0000}"/>
    <cellStyle name="Normal 2 5 8 2" xfId="50376" xr:uid="{00000000-0005-0000-0000-000031CA0000}"/>
    <cellStyle name="Normal 2 5 8 2 10" xfId="50377" xr:uid="{00000000-0005-0000-0000-000032CA0000}"/>
    <cellStyle name="Normal 2 5 8 2 10 2" xfId="50378" xr:uid="{00000000-0005-0000-0000-000033CA0000}"/>
    <cellStyle name="Normal 2 5 8 2 11" xfId="50379" xr:uid="{00000000-0005-0000-0000-000034CA0000}"/>
    <cellStyle name="Normal 2 5 8 2 11 2" xfId="50380" xr:uid="{00000000-0005-0000-0000-000035CA0000}"/>
    <cellStyle name="Normal 2 5 8 2 12" xfId="50381" xr:uid="{00000000-0005-0000-0000-000036CA0000}"/>
    <cellStyle name="Normal 2 5 8 2 12 2" xfId="50382" xr:uid="{00000000-0005-0000-0000-000037CA0000}"/>
    <cellStyle name="Normal 2 5 8 2 13" xfId="50383" xr:uid="{00000000-0005-0000-0000-000038CA0000}"/>
    <cellStyle name="Normal 2 5 8 2 13 2" xfId="50384" xr:uid="{00000000-0005-0000-0000-000039CA0000}"/>
    <cellStyle name="Normal 2 5 8 2 14" xfId="50385" xr:uid="{00000000-0005-0000-0000-00003ACA0000}"/>
    <cellStyle name="Normal 2 5 8 2 14 2" xfId="50386" xr:uid="{00000000-0005-0000-0000-00003BCA0000}"/>
    <cellStyle name="Normal 2 5 8 2 15" xfId="50387" xr:uid="{00000000-0005-0000-0000-00003CCA0000}"/>
    <cellStyle name="Normal 2 5 8 2 15 2" xfId="50388" xr:uid="{00000000-0005-0000-0000-00003DCA0000}"/>
    <cellStyle name="Normal 2 5 8 2 16" xfId="50389" xr:uid="{00000000-0005-0000-0000-00003ECA0000}"/>
    <cellStyle name="Normal 2 5 8 2 16 2" xfId="50390" xr:uid="{00000000-0005-0000-0000-00003FCA0000}"/>
    <cellStyle name="Normal 2 5 8 2 17" xfId="50391" xr:uid="{00000000-0005-0000-0000-000040CA0000}"/>
    <cellStyle name="Normal 2 5 8 2 17 2" xfId="50392" xr:uid="{00000000-0005-0000-0000-000041CA0000}"/>
    <cellStyle name="Normal 2 5 8 2 18" xfId="50393" xr:uid="{00000000-0005-0000-0000-000042CA0000}"/>
    <cellStyle name="Normal 2 5 8 2 18 2" xfId="50394" xr:uid="{00000000-0005-0000-0000-000043CA0000}"/>
    <cellStyle name="Normal 2 5 8 2 19" xfId="50395" xr:uid="{00000000-0005-0000-0000-000044CA0000}"/>
    <cellStyle name="Normal 2 5 8 2 19 2" xfId="50396" xr:uid="{00000000-0005-0000-0000-000045CA0000}"/>
    <cellStyle name="Normal 2 5 8 2 2" xfId="50397" xr:uid="{00000000-0005-0000-0000-000046CA0000}"/>
    <cellStyle name="Normal 2 5 8 2 2 2" xfId="50398" xr:uid="{00000000-0005-0000-0000-000047CA0000}"/>
    <cellStyle name="Normal 2 5 8 2 20" xfId="50399" xr:uid="{00000000-0005-0000-0000-000048CA0000}"/>
    <cellStyle name="Normal 2 5 8 2 20 2" xfId="50400" xr:uid="{00000000-0005-0000-0000-000049CA0000}"/>
    <cellStyle name="Normal 2 5 8 2 21" xfId="50401" xr:uid="{00000000-0005-0000-0000-00004ACA0000}"/>
    <cellStyle name="Normal 2 5 8 2 21 2" xfId="50402" xr:uid="{00000000-0005-0000-0000-00004BCA0000}"/>
    <cellStyle name="Normal 2 5 8 2 22" xfId="50403" xr:uid="{00000000-0005-0000-0000-00004CCA0000}"/>
    <cellStyle name="Normal 2 5 8 2 3" xfId="50404" xr:uid="{00000000-0005-0000-0000-00004DCA0000}"/>
    <cellStyle name="Normal 2 5 8 2 3 2" xfId="50405" xr:uid="{00000000-0005-0000-0000-00004ECA0000}"/>
    <cellStyle name="Normal 2 5 8 2 4" xfId="50406" xr:uid="{00000000-0005-0000-0000-00004FCA0000}"/>
    <cellStyle name="Normal 2 5 8 2 4 2" xfId="50407" xr:uid="{00000000-0005-0000-0000-000050CA0000}"/>
    <cellStyle name="Normal 2 5 8 2 5" xfId="50408" xr:uid="{00000000-0005-0000-0000-000051CA0000}"/>
    <cellStyle name="Normal 2 5 8 2 5 2" xfId="50409" xr:uid="{00000000-0005-0000-0000-000052CA0000}"/>
    <cellStyle name="Normal 2 5 8 2 6" xfId="50410" xr:uid="{00000000-0005-0000-0000-000053CA0000}"/>
    <cellStyle name="Normal 2 5 8 2 6 2" xfId="50411" xr:uid="{00000000-0005-0000-0000-000054CA0000}"/>
    <cellStyle name="Normal 2 5 8 2 7" xfId="50412" xr:uid="{00000000-0005-0000-0000-000055CA0000}"/>
    <cellStyle name="Normal 2 5 8 2 7 2" xfId="50413" xr:uid="{00000000-0005-0000-0000-000056CA0000}"/>
    <cellStyle name="Normal 2 5 8 2 8" xfId="50414" xr:uid="{00000000-0005-0000-0000-000057CA0000}"/>
    <cellStyle name="Normal 2 5 8 2 8 2" xfId="50415" xr:uid="{00000000-0005-0000-0000-000058CA0000}"/>
    <cellStyle name="Normal 2 5 8 2 9" xfId="50416" xr:uid="{00000000-0005-0000-0000-000059CA0000}"/>
    <cellStyle name="Normal 2 5 8 2 9 2" xfId="50417" xr:uid="{00000000-0005-0000-0000-00005ACA0000}"/>
    <cellStyle name="Normal 2 5 8 20" xfId="50418" xr:uid="{00000000-0005-0000-0000-00005BCA0000}"/>
    <cellStyle name="Normal 2 5 8 20 2" xfId="50419" xr:uid="{00000000-0005-0000-0000-00005CCA0000}"/>
    <cellStyle name="Normal 2 5 8 21" xfId="50420" xr:uid="{00000000-0005-0000-0000-00005DCA0000}"/>
    <cellStyle name="Normal 2 5 8 21 2" xfId="50421" xr:uid="{00000000-0005-0000-0000-00005ECA0000}"/>
    <cellStyle name="Normal 2 5 8 22" xfId="50422" xr:uid="{00000000-0005-0000-0000-00005FCA0000}"/>
    <cellStyle name="Normal 2 5 8 22 2" xfId="50423" xr:uid="{00000000-0005-0000-0000-000060CA0000}"/>
    <cellStyle name="Normal 2 5 8 23" xfId="50424" xr:uid="{00000000-0005-0000-0000-000061CA0000}"/>
    <cellStyle name="Normal 2 5 8 23 2" xfId="50425" xr:uid="{00000000-0005-0000-0000-000062CA0000}"/>
    <cellStyle name="Normal 2 5 8 24" xfId="50426" xr:uid="{00000000-0005-0000-0000-000063CA0000}"/>
    <cellStyle name="Normal 2 5 8 3" xfId="50427" xr:uid="{00000000-0005-0000-0000-000064CA0000}"/>
    <cellStyle name="Normal 2 5 8 3 10" xfId="50428" xr:uid="{00000000-0005-0000-0000-000065CA0000}"/>
    <cellStyle name="Normal 2 5 8 3 10 2" xfId="50429" xr:uid="{00000000-0005-0000-0000-000066CA0000}"/>
    <cellStyle name="Normal 2 5 8 3 11" xfId="50430" xr:uid="{00000000-0005-0000-0000-000067CA0000}"/>
    <cellStyle name="Normal 2 5 8 3 11 2" xfId="50431" xr:uid="{00000000-0005-0000-0000-000068CA0000}"/>
    <cellStyle name="Normal 2 5 8 3 12" xfId="50432" xr:uid="{00000000-0005-0000-0000-000069CA0000}"/>
    <cellStyle name="Normal 2 5 8 3 12 2" xfId="50433" xr:uid="{00000000-0005-0000-0000-00006ACA0000}"/>
    <cellStyle name="Normal 2 5 8 3 13" xfId="50434" xr:uid="{00000000-0005-0000-0000-00006BCA0000}"/>
    <cellStyle name="Normal 2 5 8 3 13 2" xfId="50435" xr:uid="{00000000-0005-0000-0000-00006CCA0000}"/>
    <cellStyle name="Normal 2 5 8 3 14" xfId="50436" xr:uid="{00000000-0005-0000-0000-00006DCA0000}"/>
    <cellStyle name="Normal 2 5 8 3 14 2" xfId="50437" xr:uid="{00000000-0005-0000-0000-00006ECA0000}"/>
    <cellStyle name="Normal 2 5 8 3 15" xfId="50438" xr:uid="{00000000-0005-0000-0000-00006FCA0000}"/>
    <cellStyle name="Normal 2 5 8 3 15 2" xfId="50439" xr:uid="{00000000-0005-0000-0000-000070CA0000}"/>
    <cellStyle name="Normal 2 5 8 3 16" xfId="50440" xr:uid="{00000000-0005-0000-0000-000071CA0000}"/>
    <cellStyle name="Normal 2 5 8 3 16 2" xfId="50441" xr:uid="{00000000-0005-0000-0000-000072CA0000}"/>
    <cellStyle name="Normal 2 5 8 3 17" xfId="50442" xr:uid="{00000000-0005-0000-0000-000073CA0000}"/>
    <cellStyle name="Normal 2 5 8 3 17 2" xfId="50443" xr:uid="{00000000-0005-0000-0000-000074CA0000}"/>
    <cellStyle name="Normal 2 5 8 3 18" xfId="50444" xr:uid="{00000000-0005-0000-0000-000075CA0000}"/>
    <cellStyle name="Normal 2 5 8 3 18 2" xfId="50445" xr:uid="{00000000-0005-0000-0000-000076CA0000}"/>
    <cellStyle name="Normal 2 5 8 3 19" xfId="50446" xr:uid="{00000000-0005-0000-0000-000077CA0000}"/>
    <cellStyle name="Normal 2 5 8 3 19 2" xfId="50447" xr:uid="{00000000-0005-0000-0000-000078CA0000}"/>
    <cellStyle name="Normal 2 5 8 3 2" xfId="50448" xr:uid="{00000000-0005-0000-0000-000079CA0000}"/>
    <cellStyle name="Normal 2 5 8 3 2 2" xfId="50449" xr:uid="{00000000-0005-0000-0000-00007ACA0000}"/>
    <cellStyle name="Normal 2 5 8 3 20" xfId="50450" xr:uid="{00000000-0005-0000-0000-00007BCA0000}"/>
    <cellStyle name="Normal 2 5 8 3 20 2" xfId="50451" xr:uid="{00000000-0005-0000-0000-00007CCA0000}"/>
    <cellStyle name="Normal 2 5 8 3 21" xfId="50452" xr:uid="{00000000-0005-0000-0000-00007DCA0000}"/>
    <cellStyle name="Normal 2 5 8 3 21 2" xfId="50453" xr:uid="{00000000-0005-0000-0000-00007ECA0000}"/>
    <cellStyle name="Normal 2 5 8 3 22" xfId="50454" xr:uid="{00000000-0005-0000-0000-00007FCA0000}"/>
    <cellStyle name="Normal 2 5 8 3 3" xfId="50455" xr:uid="{00000000-0005-0000-0000-000080CA0000}"/>
    <cellStyle name="Normal 2 5 8 3 3 2" xfId="50456" xr:uid="{00000000-0005-0000-0000-000081CA0000}"/>
    <cellStyle name="Normal 2 5 8 3 4" xfId="50457" xr:uid="{00000000-0005-0000-0000-000082CA0000}"/>
    <cellStyle name="Normal 2 5 8 3 4 2" xfId="50458" xr:uid="{00000000-0005-0000-0000-000083CA0000}"/>
    <cellStyle name="Normal 2 5 8 3 5" xfId="50459" xr:uid="{00000000-0005-0000-0000-000084CA0000}"/>
    <cellStyle name="Normal 2 5 8 3 5 2" xfId="50460" xr:uid="{00000000-0005-0000-0000-000085CA0000}"/>
    <cellStyle name="Normal 2 5 8 3 6" xfId="50461" xr:uid="{00000000-0005-0000-0000-000086CA0000}"/>
    <cellStyle name="Normal 2 5 8 3 6 2" xfId="50462" xr:uid="{00000000-0005-0000-0000-000087CA0000}"/>
    <cellStyle name="Normal 2 5 8 3 7" xfId="50463" xr:uid="{00000000-0005-0000-0000-000088CA0000}"/>
    <cellStyle name="Normal 2 5 8 3 7 2" xfId="50464" xr:uid="{00000000-0005-0000-0000-000089CA0000}"/>
    <cellStyle name="Normal 2 5 8 3 8" xfId="50465" xr:uid="{00000000-0005-0000-0000-00008ACA0000}"/>
    <cellStyle name="Normal 2 5 8 3 8 2" xfId="50466" xr:uid="{00000000-0005-0000-0000-00008BCA0000}"/>
    <cellStyle name="Normal 2 5 8 3 9" xfId="50467" xr:uid="{00000000-0005-0000-0000-00008CCA0000}"/>
    <cellStyle name="Normal 2 5 8 3 9 2" xfId="50468" xr:uid="{00000000-0005-0000-0000-00008DCA0000}"/>
    <cellStyle name="Normal 2 5 8 4" xfId="50469" xr:uid="{00000000-0005-0000-0000-00008ECA0000}"/>
    <cellStyle name="Normal 2 5 8 4 2" xfId="50470" xr:uid="{00000000-0005-0000-0000-00008FCA0000}"/>
    <cellStyle name="Normal 2 5 8 5" xfId="50471" xr:uid="{00000000-0005-0000-0000-000090CA0000}"/>
    <cellStyle name="Normal 2 5 8 5 2" xfId="50472" xr:uid="{00000000-0005-0000-0000-000091CA0000}"/>
    <cellStyle name="Normal 2 5 8 6" xfId="50473" xr:uid="{00000000-0005-0000-0000-000092CA0000}"/>
    <cellStyle name="Normal 2 5 8 6 2" xfId="50474" xr:uid="{00000000-0005-0000-0000-000093CA0000}"/>
    <cellStyle name="Normal 2 5 8 7" xfId="50475" xr:uid="{00000000-0005-0000-0000-000094CA0000}"/>
    <cellStyle name="Normal 2 5 8 7 2" xfId="50476" xr:uid="{00000000-0005-0000-0000-000095CA0000}"/>
    <cellStyle name="Normal 2 5 8 8" xfId="50477" xr:uid="{00000000-0005-0000-0000-000096CA0000}"/>
    <cellStyle name="Normal 2 5 8 8 2" xfId="50478" xr:uid="{00000000-0005-0000-0000-000097CA0000}"/>
    <cellStyle name="Normal 2 5 8 9" xfId="50479" xr:uid="{00000000-0005-0000-0000-000098CA0000}"/>
    <cellStyle name="Normal 2 5 8 9 2" xfId="50480" xr:uid="{00000000-0005-0000-0000-000099CA0000}"/>
    <cellStyle name="Normal 2 5 9" xfId="50481" xr:uid="{00000000-0005-0000-0000-00009ACA0000}"/>
    <cellStyle name="Normal 2 5 9 10" xfId="50482" xr:uid="{00000000-0005-0000-0000-00009BCA0000}"/>
    <cellStyle name="Normal 2 5 9 10 2" xfId="50483" xr:uid="{00000000-0005-0000-0000-00009CCA0000}"/>
    <cellStyle name="Normal 2 5 9 11" xfId="50484" xr:uid="{00000000-0005-0000-0000-00009DCA0000}"/>
    <cellStyle name="Normal 2 5 9 11 2" xfId="50485" xr:uid="{00000000-0005-0000-0000-00009ECA0000}"/>
    <cellStyle name="Normal 2 5 9 12" xfId="50486" xr:uid="{00000000-0005-0000-0000-00009FCA0000}"/>
    <cellStyle name="Normal 2 5 9 12 2" xfId="50487" xr:uid="{00000000-0005-0000-0000-0000A0CA0000}"/>
    <cellStyle name="Normal 2 5 9 13" xfId="50488" xr:uid="{00000000-0005-0000-0000-0000A1CA0000}"/>
    <cellStyle name="Normal 2 5 9 13 2" xfId="50489" xr:uid="{00000000-0005-0000-0000-0000A2CA0000}"/>
    <cellStyle name="Normal 2 5 9 14" xfId="50490" xr:uid="{00000000-0005-0000-0000-0000A3CA0000}"/>
    <cellStyle name="Normal 2 5 9 14 2" xfId="50491" xr:uid="{00000000-0005-0000-0000-0000A4CA0000}"/>
    <cellStyle name="Normal 2 5 9 15" xfId="50492" xr:uid="{00000000-0005-0000-0000-0000A5CA0000}"/>
    <cellStyle name="Normal 2 5 9 15 2" xfId="50493" xr:uid="{00000000-0005-0000-0000-0000A6CA0000}"/>
    <cellStyle name="Normal 2 5 9 16" xfId="50494" xr:uid="{00000000-0005-0000-0000-0000A7CA0000}"/>
    <cellStyle name="Normal 2 5 9 16 2" xfId="50495" xr:uid="{00000000-0005-0000-0000-0000A8CA0000}"/>
    <cellStyle name="Normal 2 5 9 17" xfId="50496" xr:uid="{00000000-0005-0000-0000-0000A9CA0000}"/>
    <cellStyle name="Normal 2 5 9 17 2" xfId="50497" xr:uid="{00000000-0005-0000-0000-0000AACA0000}"/>
    <cellStyle name="Normal 2 5 9 18" xfId="50498" xr:uid="{00000000-0005-0000-0000-0000ABCA0000}"/>
    <cellStyle name="Normal 2 5 9 18 2" xfId="50499" xr:uid="{00000000-0005-0000-0000-0000ACCA0000}"/>
    <cellStyle name="Normal 2 5 9 19" xfId="50500" xr:uid="{00000000-0005-0000-0000-0000ADCA0000}"/>
    <cellStyle name="Normal 2 5 9 19 2" xfId="50501" xr:uid="{00000000-0005-0000-0000-0000AECA0000}"/>
    <cellStyle name="Normal 2 5 9 2" xfId="50502" xr:uid="{00000000-0005-0000-0000-0000AFCA0000}"/>
    <cellStyle name="Normal 2 5 9 2 2" xfId="50503" xr:uid="{00000000-0005-0000-0000-0000B0CA0000}"/>
    <cellStyle name="Normal 2 5 9 20" xfId="50504" xr:uid="{00000000-0005-0000-0000-0000B1CA0000}"/>
    <cellStyle name="Normal 2 5 9 20 2" xfId="50505" xr:uid="{00000000-0005-0000-0000-0000B2CA0000}"/>
    <cellStyle name="Normal 2 5 9 21" xfId="50506" xr:uid="{00000000-0005-0000-0000-0000B3CA0000}"/>
    <cellStyle name="Normal 2 5 9 21 2" xfId="50507" xr:uid="{00000000-0005-0000-0000-0000B4CA0000}"/>
    <cellStyle name="Normal 2 5 9 22" xfId="50508" xr:uid="{00000000-0005-0000-0000-0000B5CA0000}"/>
    <cellStyle name="Normal 2 5 9 3" xfId="50509" xr:uid="{00000000-0005-0000-0000-0000B6CA0000}"/>
    <cellStyle name="Normal 2 5 9 3 2" xfId="50510" xr:uid="{00000000-0005-0000-0000-0000B7CA0000}"/>
    <cellStyle name="Normal 2 5 9 4" xfId="50511" xr:uid="{00000000-0005-0000-0000-0000B8CA0000}"/>
    <cellStyle name="Normal 2 5 9 4 2" xfId="50512" xr:uid="{00000000-0005-0000-0000-0000B9CA0000}"/>
    <cellStyle name="Normal 2 5 9 5" xfId="50513" xr:uid="{00000000-0005-0000-0000-0000BACA0000}"/>
    <cellStyle name="Normal 2 5 9 5 2" xfId="50514" xr:uid="{00000000-0005-0000-0000-0000BBCA0000}"/>
    <cellStyle name="Normal 2 5 9 6" xfId="50515" xr:uid="{00000000-0005-0000-0000-0000BCCA0000}"/>
    <cellStyle name="Normal 2 5 9 6 2" xfId="50516" xr:uid="{00000000-0005-0000-0000-0000BDCA0000}"/>
    <cellStyle name="Normal 2 5 9 7" xfId="50517" xr:uid="{00000000-0005-0000-0000-0000BECA0000}"/>
    <cellStyle name="Normal 2 5 9 7 2" xfId="50518" xr:uid="{00000000-0005-0000-0000-0000BFCA0000}"/>
    <cellStyle name="Normal 2 5 9 8" xfId="50519" xr:uid="{00000000-0005-0000-0000-0000C0CA0000}"/>
    <cellStyle name="Normal 2 5 9 8 2" xfId="50520" xr:uid="{00000000-0005-0000-0000-0000C1CA0000}"/>
    <cellStyle name="Normal 2 5 9 9" xfId="50521" xr:uid="{00000000-0005-0000-0000-0000C2CA0000}"/>
    <cellStyle name="Normal 2 5 9 9 2" xfId="50522" xr:uid="{00000000-0005-0000-0000-0000C3CA0000}"/>
    <cellStyle name="Normal 2 50" xfId="50523" xr:uid="{00000000-0005-0000-0000-0000C4CA0000}"/>
    <cellStyle name="Normal 2 51" xfId="50524" xr:uid="{00000000-0005-0000-0000-0000C5CA0000}"/>
    <cellStyle name="Normal 2 52" xfId="50525" xr:uid="{00000000-0005-0000-0000-0000C6CA0000}"/>
    <cellStyle name="Normal 2 53" xfId="50526" xr:uid="{00000000-0005-0000-0000-0000C7CA0000}"/>
    <cellStyle name="Normal 2 54" xfId="50527" xr:uid="{00000000-0005-0000-0000-0000C8CA0000}"/>
    <cellStyle name="Normal 2 55" xfId="61381" xr:uid="{00000000-0005-0000-0000-0000C9CA0000}"/>
    <cellStyle name="Normal 2 56" xfId="61382" xr:uid="{00000000-0005-0000-0000-0000CACA0000}"/>
    <cellStyle name="Normal 2 57" xfId="61383" xr:uid="{00000000-0005-0000-0000-0000CBCA0000}"/>
    <cellStyle name="Normal 2 58" xfId="61384" xr:uid="{00000000-0005-0000-0000-0000CCCA0000}"/>
    <cellStyle name="Normal 2 59" xfId="62549" xr:uid="{00000000-0005-0000-0000-0000CDCA0000}"/>
    <cellStyle name="Normal 2 6" xfId="50528" xr:uid="{00000000-0005-0000-0000-0000CECA0000}"/>
    <cellStyle name="Normal 2 6 10" xfId="50529" xr:uid="{00000000-0005-0000-0000-0000CFCA0000}"/>
    <cellStyle name="Normal 2 6 10 2" xfId="50530" xr:uid="{00000000-0005-0000-0000-0000D0CA0000}"/>
    <cellStyle name="Normal 2 6 11" xfId="50531" xr:uid="{00000000-0005-0000-0000-0000D1CA0000}"/>
    <cellStyle name="Normal 2 6 11 2" xfId="50532" xr:uid="{00000000-0005-0000-0000-0000D2CA0000}"/>
    <cellStyle name="Normal 2 6 12" xfId="50533" xr:uid="{00000000-0005-0000-0000-0000D3CA0000}"/>
    <cellStyle name="Normal 2 6 12 2" xfId="50534" xr:uid="{00000000-0005-0000-0000-0000D4CA0000}"/>
    <cellStyle name="Normal 2 6 13" xfId="50535" xr:uid="{00000000-0005-0000-0000-0000D5CA0000}"/>
    <cellStyle name="Normal 2 6 13 2" xfId="50536" xr:uid="{00000000-0005-0000-0000-0000D6CA0000}"/>
    <cellStyle name="Normal 2 6 14" xfId="50537" xr:uid="{00000000-0005-0000-0000-0000D7CA0000}"/>
    <cellStyle name="Normal 2 6 14 2" xfId="50538" xr:uid="{00000000-0005-0000-0000-0000D8CA0000}"/>
    <cellStyle name="Normal 2 6 15" xfId="50539" xr:uid="{00000000-0005-0000-0000-0000D9CA0000}"/>
    <cellStyle name="Normal 2 6 15 2" xfId="50540" xr:uid="{00000000-0005-0000-0000-0000DACA0000}"/>
    <cellStyle name="Normal 2 6 16" xfId="50541" xr:uid="{00000000-0005-0000-0000-0000DBCA0000}"/>
    <cellStyle name="Normal 2 6 16 2" xfId="50542" xr:uid="{00000000-0005-0000-0000-0000DCCA0000}"/>
    <cellStyle name="Normal 2 6 17" xfId="50543" xr:uid="{00000000-0005-0000-0000-0000DDCA0000}"/>
    <cellStyle name="Normal 2 6 17 2" xfId="50544" xr:uid="{00000000-0005-0000-0000-0000DECA0000}"/>
    <cellStyle name="Normal 2 6 18" xfId="50545" xr:uid="{00000000-0005-0000-0000-0000DFCA0000}"/>
    <cellStyle name="Normal 2 6 18 2" xfId="50546" xr:uid="{00000000-0005-0000-0000-0000E0CA0000}"/>
    <cellStyle name="Normal 2 6 19" xfId="50547" xr:uid="{00000000-0005-0000-0000-0000E1CA0000}"/>
    <cellStyle name="Normal 2 6 19 2" xfId="50548" xr:uid="{00000000-0005-0000-0000-0000E2CA0000}"/>
    <cellStyle name="Normal 2 6 2" xfId="50549" xr:uid="{00000000-0005-0000-0000-0000E3CA0000}"/>
    <cellStyle name="Normal 2 6 2 10" xfId="50550" xr:uid="{00000000-0005-0000-0000-0000E4CA0000}"/>
    <cellStyle name="Normal 2 6 2 10 2" xfId="50551" xr:uid="{00000000-0005-0000-0000-0000E5CA0000}"/>
    <cellStyle name="Normal 2 6 2 11" xfId="50552" xr:uid="{00000000-0005-0000-0000-0000E6CA0000}"/>
    <cellStyle name="Normal 2 6 2 11 2" xfId="50553" xr:uid="{00000000-0005-0000-0000-0000E7CA0000}"/>
    <cellStyle name="Normal 2 6 2 12" xfId="50554" xr:uid="{00000000-0005-0000-0000-0000E8CA0000}"/>
    <cellStyle name="Normal 2 6 2 12 2" xfId="50555" xr:uid="{00000000-0005-0000-0000-0000E9CA0000}"/>
    <cellStyle name="Normal 2 6 2 13" xfId="50556" xr:uid="{00000000-0005-0000-0000-0000EACA0000}"/>
    <cellStyle name="Normal 2 6 2 13 2" xfId="50557" xr:uid="{00000000-0005-0000-0000-0000EBCA0000}"/>
    <cellStyle name="Normal 2 6 2 14" xfId="50558" xr:uid="{00000000-0005-0000-0000-0000ECCA0000}"/>
    <cellStyle name="Normal 2 6 2 14 2" xfId="50559" xr:uid="{00000000-0005-0000-0000-0000EDCA0000}"/>
    <cellStyle name="Normal 2 6 2 15" xfId="50560" xr:uid="{00000000-0005-0000-0000-0000EECA0000}"/>
    <cellStyle name="Normal 2 6 2 15 2" xfId="50561" xr:uid="{00000000-0005-0000-0000-0000EFCA0000}"/>
    <cellStyle name="Normal 2 6 2 16" xfId="50562" xr:uid="{00000000-0005-0000-0000-0000F0CA0000}"/>
    <cellStyle name="Normal 2 6 2 16 2" xfId="50563" xr:uid="{00000000-0005-0000-0000-0000F1CA0000}"/>
    <cellStyle name="Normal 2 6 2 17" xfId="50564" xr:uid="{00000000-0005-0000-0000-0000F2CA0000}"/>
    <cellStyle name="Normal 2 6 2 17 2" xfId="50565" xr:uid="{00000000-0005-0000-0000-0000F3CA0000}"/>
    <cellStyle name="Normal 2 6 2 18" xfId="50566" xr:uid="{00000000-0005-0000-0000-0000F4CA0000}"/>
    <cellStyle name="Normal 2 6 2 18 2" xfId="50567" xr:uid="{00000000-0005-0000-0000-0000F5CA0000}"/>
    <cellStyle name="Normal 2 6 2 19" xfId="50568" xr:uid="{00000000-0005-0000-0000-0000F6CA0000}"/>
    <cellStyle name="Normal 2 6 2 19 2" xfId="50569" xr:uid="{00000000-0005-0000-0000-0000F7CA0000}"/>
    <cellStyle name="Normal 2 6 2 2" xfId="50570" xr:uid="{00000000-0005-0000-0000-0000F8CA0000}"/>
    <cellStyle name="Normal 2 6 2 2 10" xfId="50571" xr:uid="{00000000-0005-0000-0000-0000F9CA0000}"/>
    <cellStyle name="Normal 2 6 2 2 10 2" xfId="50572" xr:uid="{00000000-0005-0000-0000-0000FACA0000}"/>
    <cellStyle name="Normal 2 6 2 2 11" xfId="50573" xr:uid="{00000000-0005-0000-0000-0000FBCA0000}"/>
    <cellStyle name="Normal 2 6 2 2 11 2" xfId="50574" xr:uid="{00000000-0005-0000-0000-0000FCCA0000}"/>
    <cellStyle name="Normal 2 6 2 2 12" xfId="50575" xr:uid="{00000000-0005-0000-0000-0000FDCA0000}"/>
    <cellStyle name="Normal 2 6 2 2 12 2" xfId="50576" xr:uid="{00000000-0005-0000-0000-0000FECA0000}"/>
    <cellStyle name="Normal 2 6 2 2 13" xfId="50577" xr:uid="{00000000-0005-0000-0000-0000FFCA0000}"/>
    <cellStyle name="Normal 2 6 2 2 13 2" xfId="50578" xr:uid="{00000000-0005-0000-0000-000000CB0000}"/>
    <cellStyle name="Normal 2 6 2 2 14" xfId="50579" xr:uid="{00000000-0005-0000-0000-000001CB0000}"/>
    <cellStyle name="Normal 2 6 2 2 14 2" xfId="50580" xr:uid="{00000000-0005-0000-0000-000002CB0000}"/>
    <cellStyle name="Normal 2 6 2 2 15" xfId="50581" xr:uid="{00000000-0005-0000-0000-000003CB0000}"/>
    <cellStyle name="Normal 2 6 2 2 15 2" xfId="50582" xr:uid="{00000000-0005-0000-0000-000004CB0000}"/>
    <cellStyle name="Normal 2 6 2 2 16" xfId="50583" xr:uid="{00000000-0005-0000-0000-000005CB0000}"/>
    <cellStyle name="Normal 2 6 2 2 16 2" xfId="50584" xr:uid="{00000000-0005-0000-0000-000006CB0000}"/>
    <cellStyle name="Normal 2 6 2 2 17" xfId="50585" xr:uid="{00000000-0005-0000-0000-000007CB0000}"/>
    <cellStyle name="Normal 2 6 2 2 17 2" xfId="50586" xr:uid="{00000000-0005-0000-0000-000008CB0000}"/>
    <cellStyle name="Normal 2 6 2 2 18" xfId="50587" xr:uid="{00000000-0005-0000-0000-000009CB0000}"/>
    <cellStyle name="Normal 2 6 2 2 18 2" xfId="50588" xr:uid="{00000000-0005-0000-0000-00000ACB0000}"/>
    <cellStyle name="Normal 2 6 2 2 19" xfId="50589" xr:uid="{00000000-0005-0000-0000-00000BCB0000}"/>
    <cellStyle name="Normal 2 6 2 2 19 2" xfId="50590" xr:uid="{00000000-0005-0000-0000-00000CCB0000}"/>
    <cellStyle name="Normal 2 6 2 2 2" xfId="50591" xr:uid="{00000000-0005-0000-0000-00000DCB0000}"/>
    <cellStyle name="Normal 2 6 2 2 2 10" xfId="50592" xr:uid="{00000000-0005-0000-0000-00000ECB0000}"/>
    <cellStyle name="Normal 2 6 2 2 2 10 2" xfId="50593" xr:uid="{00000000-0005-0000-0000-00000FCB0000}"/>
    <cellStyle name="Normal 2 6 2 2 2 11" xfId="50594" xr:uid="{00000000-0005-0000-0000-000010CB0000}"/>
    <cellStyle name="Normal 2 6 2 2 2 11 2" xfId="50595" xr:uid="{00000000-0005-0000-0000-000011CB0000}"/>
    <cellStyle name="Normal 2 6 2 2 2 12" xfId="50596" xr:uid="{00000000-0005-0000-0000-000012CB0000}"/>
    <cellStyle name="Normal 2 6 2 2 2 12 2" xfId="50597" xr:uid="{00000000-0005-0000-0000-000013CB0000}"/>
    <cellStyle name="Normal 2 6 2 2 2 13" xfId="50598" xr:uid="{00000000-0005-0000-0000-000014CB0000}"/>
    <cellStyle name="Normal 2 6 2 2 2 13 2" xfId="50599" xr:uid="{00000000-0005-0000-0000-000015CB0000}"/>
    <cellStyle name="Normal 2 6 2 2 2 14" xfId="50600" xr:uid="{00000000-0005-0000-0000-000016CB0000}"/>
    <cellStyle name="Normal 2 6 2 2 2 14 2" xfId="50601" xr:uid="{00000000-0005-0000-0000-000017CB0000}"/>
    <cellStyle name="Normal 2 6 2 2 2 15" xfId="50602" xr:uid="{00000000-0005-0000-0000-000018CB0000}"/>
    <cellStyle name="Normal 2 6 2 2 2 15 2" xfId="50603" xr:uid="{00000000-0005-0000-0000-000019CB0000}"/>
    <cellStyle name="Normal 2 6 2 2 2 16" xfId="50604" xr:uid="{00000000-0005-0000-0000-00001ACB0000}"/>
    <cellStyle name="Normal 2 6 2 2 2 16 2" xfId="50605" xr:uid="{00000000-0005-0000-0000-00001BCB0000}"/>
    <cellStyle name="Normal 2 6 2 2 2 17" xfId="50606" xr:uid="{00000000-0005-0000-0000-00001CCB0000}"/>
    <cellStyle name="Normal 2 6 2 2 2 17 2" xfId="50607" xr:uid="{00000000-0005-0000-0000-00001DCB0000}"/>
    <cellStyle name="Normal 2 6 2 2 2 18" xfId="50608" xr:uid="{00000000-0005-0000-0000-00001ECB0000}"/>
    <cellStyle name="Normal 2 6 2 2 2 18 2" xfId="50609" xr:uid="{00000000-0005-0000-0000-00001FCB0000}"/>
    <cellStyle name="Normal 2 6 2 2 2 19" xfId="50610" xr:uid="{00000000-0005-0000-0000-000020CB0000}"/>
    <cellStyle name="Normal 2 6 2 2 2 19 2" xfId="50611" xr:uid="{00000000-0005-0000-0000-000021CB0000}"/>
    <cellStyle name="Normal 2 6 2 2 2 2" xfId="50612" xr:uid="{00000000-0005-0000-0000-000022CB0000}"/>
    <cellStyle name="Normal 2 6 2 2 2 2 10" xfId="50613" xr:uid="{00000000-0005-0000-0000-000023CB0000}"/>
    <cellStyle name="Normal 2 6 2 2 2 2 10 2" xfId="50614" xr:uid="{00000000-0005-0000-0000-000024CB0000}"/>
    <cellStyle name="Normal 2 6 2 2 2 2 11" xfId="50615" xr:uid="{00000000-0005-0000-0000-000025CB0000}"/>
    <cellStyle name="Normal 2 6 2 2 2 2 11 2" xfId="50616" xr:uid="{00000000-0005-0000-0000-000026CB0000}"/>
    <cellStyle name="Normal 2 6 2 2 2 2 12" xfId="50617" xr:uid="{00000000-0005-0000-0000-000027CB0000}"/>
    <cellStyle name="Normal 2 6 2 2 2 2 12 2" xfId="50618" xr:uid="{00000000-0005-0000-0000-000028CB0000}"/>
    <cellStyle name="Normal 2 6 2 2 2 2 13" xfId="50619" xr:uid="{00000000-0005-0000-0000-000029CB0000}"/>
    <cellStyle name="Normal 2 6 2 2 2 2 13 2" xfId="50620" xr:uid="{00000000-0005-0000-0000-00002ACB0000}"/>
    <cellStyle name="Normal 2 6 2 2 2 2 14" xfId="50621" xr:uid="{00000000-0005-0000-0000-00002BCB0000}"/>
    <cellStyle name="Normal 2 6 2 2 2 2 14 2" xfId="50622" xr:uid="{00000000-0005-0000-0000-00002CCB0000}"/>
    <cellStyle name="Normal 2 6 2 2 2 2 15" xfId="50623" xr:uid="{00000000-0005-0000-0000-00002DCB0000}"/>
    <cellStyle name="Normal 2 6 2 2 2 2 15 2" xfId="50624" xr:uid="{00000000-0005-0000-0000-00002ECB0000}"/>
    <cellStyle name="Normal 2 6 2 2 2 2 16" xfId="50625" xr:uid="{00000000-0005-0000-0000-00002FCB0000}"/>
    <cellStyle name="Normal 2 6 2 2 2 2 16 2" xfId="50626" xr:uid="{00000000-0005-0000-0000-000030CB0000}"/>
    <cellStyle name="Normal 2 6 2 2 2 2 17" xfId="50627" xr:uid="{00000000-0005-0000-0000-000031CB0000}"/>
    <cellStyle name="Normal 2 6 2 2 2 2 17 2" xfId="50628" xr:uid="{00000000-0005-0000-0000-000032CB0000}"/>
    <cellStyle name="Normal 2 6 2 2 2 2 18" xfId="50629" xr:uid="{00000000-0005-0000-0000-000033CB0000}"/>
    <cellStyle name="Normal 2 6 2 2 2 2 18 2" xfId="50630" xr:uid="{00000000-0005-0000-0000-000034CB0000}"/>
    <cellStyle name="Normal 2 6 2 2 2 2 19" xfId="50631" xr:uid="{00000000-0005-0000-0000-000035CB0000}"/>
    <cellStyle name="Normal 2 6 2 2 2 2 19 2" xfId="50632" xr:uid="{00000000-0005-0000-0000-000036CB0000}"/>
    <cellStyle name="Normal 2 6 2 2 2 2 2" xfId="50633" xr:uid="{00000000-0005-0000-0000-000037CB0000}"/>
    <cellStyle name="Normal 2 6 2 2 2 2 2 2" xfId="50634" xr:uid="{00000000-0005-0000-0000-000038CB0000}"/>
    <cellStyle name="Normal 2 6 2 2 2 2 20" xfId="50635" xr:uid="{00000000-0005-0000-0000-000039CB0000}"/>
    <cellStyle name="Normal 2 6 2 2 2 2 20 2" xfId="50636" xr:uid="{00000000-0005-0000-0000-00003ACB0000}"/>
    <cellStyle name="Normal 2 6 2 2 2 2 21" xfId="50637" xr:uid="{00000000-0005-0000-0000-00003BCB0000}"/>
    <cellStyle name="Normal 2 6 2 2 2 2 21 2" xfId="50638" xr:uid="{00000000-0005-0000-0000-00003CCB0000}"/>
    <cellStyle name="Normal 2 6 2 2 2 2 22" xfId="50639" xr:uid="{00000000-0005-0000-0000-00003DCB0000}"/>
    <cellStyle name="Normal 2 6 2 2 2 2 3" xfId="50640" xr:uid="{00000000-0005-0000-0000-00003ECB0000}"/>
    <cellStyle name="Normal 2 6 2 2 2 2 3 2" xfId="50641" xr:uid="{00000000-0005-0000-0000-00003FCB0000}"/>
    <cellStyle name="Normal 2 6 2 2 2 2 4" xfId="50642" xr:uid="{00000000-0005-0000-0000-000040CB0000}"/>
    <cellStyle name="Normal 2 6 2 2 2 2 4 2" xfId="50643" xr:uid="{00000000-0005-0000-0000-000041CB0000}"/>
    <cellStyle name="Normal 2 6 2 2 2 2 5" xfId="50644" xr:uid="{00000000-0005-0000-0000-000042CB0000}"/>
    <cellStyle name="Normal 2 6 2 2 2 2 5 2" xfId="50645" xr:uid="{00000000-0005-0000-0000-000043CB0000}"/>
    <cellStyle name="Normal 2 6 2 2 2 2 6" xfId="50646" xr:uid="{00000000-0005-0000-0000-000044CB0000}"/>
    <cellStyle name="Normal 2 6 2 2 2 2 6 2" xfId="50647" xr:uid="{00000000-0005-0000-0000-000045CB0000}"/>
    <cellStyle name="Normal 2 6 2 2 2 2 7" xfId="50648" xr:uid="{00000000-0005-0000-0000-000046CB0000}"/>
    <cellStyle name="Normal 2 6 2 2 2 2 7 2" xfId="50649" xr:uid="{00000000-0005-0000-0000-000047CB0000}"/>
    <cellStyle name="Normal 2 6 2 2 2 2 8" xfId="50650" xr:uid="{00000000-0005-0000-0000-000048CB0000}"/>
    <cellStyle name="Normal 2 6 2 2 2 2 8 2" xfId="50651" xr:uid="{00000000-0005-0000-0000-000049CB0000}"/>
    <cellStyle name="Normal 2 6 2 2 2 2 9" xfId="50652" xr:uid="{00000000-0005-0000-0000-00004ACB0000}"/>
    <cellStyle name="Normal 2 6 2 2 2 2 9 2" xfId="50653" xr:uid="{00000000-0005-0000-0000-00004BCB0000}"/>
    <cellStyle name="Normal 2 6 2 2 2 20" xfId="50654" xr:uid="{00000000-0005-0000-0000-00004CCB0000}"/>
    <cellStyle name="Normal 2 6 2 2 2 20 2" xfId="50655" xr:uid="{00000000-0005-0000-0000-00004DCB0000}"/>
    <cellStyle name="Normal 2 6 2 2 2 21" xfId="50656" xr:uid="{00000000-0005-0000-0000-00004ECB0000}"/>
    <cellStyle name="Normal 2 6 2 2 2 21 2" xfId="50657" xr:uid="{00000000-0005-0000-0000-00004FCB0000}"/>
    <cellStyle name="Normal 2 6 2 2 2 22" xfId="50658" xr:uid="{00000000-0005-0000-0000-000050CB0000}"/>
    <cellStyle name="Normal 2 6 2 2 2 22 2" xfId="50659" xr:uid="{00000000-0005-0000-0000-000051CB0000}"/>
    <cellStyle name="Normal 2 6 2 2 2 23" xfId="50660" xr:uid="{00000000-0005-0000-0000-000052CB0000}"/>
    <cellStyle name="Normal 2 6 2 2 2 23 2" xfId="50661" xr:uid="{00000000-0005-0000-0000-000053CB0000}"/>
    <cellStyle name="Normal 2 6 2 2 2 24" xfId="50662" xr:uid="{00000000-0005-0000-0000-000054CB0000}"/>
    <cellStyle name="Normal 2 6 2 2 2 3" xfId="50663" xr:uid="{00000000-0005-0000-0000-000055CB0000}"/>
    <cellStyle name="Normal 2 6 2 2 2 3 10" xfId="50664" xr:uid="{00000000-0005-0000-0000-000056CB0000}"/>
    <cellStyle name="Normal 2 6 2 2 2 3 10 2" xfId="50665" xr:uid="{00000000-0005-0000-0000-000057CB0000}"/>
    <cellStyle name="Normal 2 6 2 2 2 3 11" xfId="50666" xr:uid="{00000000-0005-0000-0000-000058CB0000}"/>
    <cellStyle name="Normal 2 6 2 2 2 3 11 2" xfId="50667" xr:uid="{00000000-0005-0000-0000-000059CB0000}"/>
    <cellStyle name="Normal 2 6 2 2 2 3 12" xfId="50668" xr:uid="{00000000-0005-0000-0000-00005ACB0000}"/>
    <cellStyle name="Normal 2 6 2 2 2 3 12 2" xfId="50669" xr:uid="{00000000-0005-0000-0000-00005BCB0000}"/>
    <cellStyle name="Normal 2 6 2 2 2 3 13" xfId="50670" xr:uid="{00000000-0005-0000-0000-00005CCB0000}"/>
    <cellStyle name="Normal 2 6 2 2 2 3 13 2" xfId="50671" xr:uid="{00000000-0005-0000-0000-00005DCB0000}"/>
    <cellStyle name="Normal 2 6 2 2 2 3 14" xfId="50672" xr:uid="{00000000-0005-0000-0000-00005ECB0000}"/>
    <cellStyle name="Normal 2 6 2 2 2 3 14 2" xfId="50673" xr:uid="{00000000-0005-0000-0000-00005FCB0000}"/>
    <cellStyle name="Normal 2 6 2 2 2 3 15" xfId="50674" xr:uid="{00000000-0005-0000-0000-000060CB0000}"/>
    <cellStyle name="Normal 2 6 2 2 2 3 15 2" xfId="50675" xr:uid="{00000000-0005-0000-0000-000061CB0000}"/>
    <cellStyle name="Normal 2 6 2 2 2 3 16" xfId="50676" xr:uid="{00000000-0005-0000-0000-000062CB0000}"/>
    <cellStyle name="Normal 2 6 2 2 2 3 16 2" xfId="50677" xr:uid="{00000000-0005-0000-0000-000063CB0000}"/>
    <cellStyle name="Normal 2 6 2 2 2 3 17" xfId="50678" xr:uid="{00000000-0005-0000-0000-000064CB0000}"/>
    <cellStyle name="Normal 2 6 2 2 2 3 17 2" xfId="50679" xr:uid="{00000000-0005-0000-0000-000065CB0000}"/>
    <cellStyle name="Normal 2 6 2 2 2 3 18" xfId="50680" xr:uid="{00000000-0005-0000-0000-000066CB0000}"/>
    <cellStyle name="Normal 2 6 2 2 2 3 18 2" xfId="50681" xr:uid="{00000000-0005-0000-0000-000067CB0000}"/>
    <cellStyle name="Normal 2 6 2 2 2 3 19" xfId="50682" xr:uid="{00000000-0005-0000-0000-000068CB0000}"/>
    <cellStyle name="Normal 2 6 2 2 2 3 19 2" xfId="50683" xr:uid="{00000000-0005-0000-0000-000069CB0000}"/>
    <cellStyle name="Normal 2 6 2 2 2 3 2" xfId="50684" xr:uid="{00000000-0005-0000-0000-00006ACB0000}"/>
    <cellStyle name="Normal 2 6 2 2 2 3 2 2" xfId="50685" xr:uid="{00000000-0005-0000-0000-00006BCB0000}"/>
    <cellStyle name="Normal 2 6 2 2 2 3 20" xfId="50686" xr:uid="{00000000-0005-0000-0000-00006CCB0000}"/>
    <cellStyle name="Normal 2 6 2 2 2 3 20 2" xfId="50687" xr:uid="{00000000-0005-0000-0000-00006DCB0000}"/>
    <cellStyle name="Normal 2 6 2 2 2 3 21" xfId="50688" xr:uid="{00000000-0005-0000-0000-00006ECB0000}"/>
    <cellStyle name="Normal 2 6 2 2 2 3 21 2" xfId="50689" xr:uid="{00000000-0005-0000-0000-00006FCB0000}"/>
    <cellStyle name="Normal 2 6 2 2 2 3 22" xfId="50690" xr:uid="{00000000-0005-0000-0000-000070CB0000}"/>
    <cellStyle name="Normal 2 6 2 2 2 3 3" xfId="50691" xr:uid="{00000000-0005-0000-0000-000071CB0000}"/>
    <cellStyle name="Normal 2 6 2 2 2 3 3 2" xfId="50692" xr:uid="{00000000-0005-0000-0000-000072CB0000}"/>
    <cellStyle name="Normal 2 6 2 2 2 3 4" xfId="50693" xr:uid="{00000000-0005-0000-0000-000073CB0000}"/>
    <cellStyle name="Normal 2 6 2 2 2 3 4 2" xfId="50694" xr:uid="{00000000-0005-0000-0000-000074CB0000}"/>
    <cellStyle name="Normal 2 6 2 2 2 3 5" xfId="50695" xr:uid="{00000000-0005-0000-0000-000075CB0000}"/>
    <cellStyle name="Normal 2 6 2 2 2 3 5 2" xfId="50696" xr:uid="{00000000-0005-0000-0000-000076CB0000}"/>
    <cellStyle name="Normal 2 6 2 2 2 3 6" xfId="50697" xr:uid="{00000000-0005-0000-0000-000077CB0000}"/>
    <cellStyle name="Normal 2 6 2 2 2 3 6 2" xfId="50698" xr:uid="{00000000-0005-0000-0000-000078CB0000}"/>
    <cellStyle name="Normal 2 6 2 2 2 3 7" xfId="50699" xr:uid="{00000000-0005-0000-0000-000079CB0000}"/>
    <cellStyle name="Normal 2 6 2 2 2 3 7 2" xfId="50700" xr:uid="{00000000-0005-0000-0000-00007ACB0000}"/>
    <cellStyle name="Normal 2 6 2 2 2 3 8" xfId="50701" xr:uid="{00000000-0005-0000-0000-00007BCB0000}"/>
    <cellStyle name="Normal 2 6 2 2 2 3 8 2" xfId="50702" xr:uid="{00000000-0005-0000-0000-00007CCB0000}"/>
    <cellStyle name="Normal 2 6 2 2 2 3 9" xfId="50703" xr:uid="{00000000-0005-0000-0000-00007DCB0000}"/>
    <cellStyle name="Normal 2 6 2 2 2 3 9 2" xfId="50704" xr:uid="{00000000-0005-0000-0000-00007ECB0000}"/>
    <cellStyle name="Normal 2 6 2 2 2 4" xfId="50705" xr:uid="{00000000-0005-0000-0000-00007FCB0000}"/>
    <cellStyle name="Normal 2 6 2 2 2 4 2" xfId="50706" xr:uid="{00000000-0005-0000-0000-000080CB0000}"/>
    <cellStyle name="Normal 2 6 2 2 2 5" xfId="50707" xr:uid="{00000000-0005-0000-0000-000081CB0000}"/>
    <cellStyle name="Normal 2 6 2 2 2 5 2" xfId="50708" xr:uid="{00000000-0005-0000-0000-000082CB0000}"/>
    <cellStyle name="Normal 2 6 2 2 2 6" xfId="50709" xr:uid="{00000000-0005-0000-0000-000083CB0000}"/>
    <cellStyle name="Normal 2 6 2 2 2 6 2" xfId="50710" xr:uid="{00000000-0005-0000-0000-000084CB0000}"/>
    <cellStyle name="Normal 2 6 2 2 2 7" xfId="50711" xr:uid="{00000000-0005-0000-0000-000085CB0000}"/>
    <cellStyle name="Normal 2 6 2 2 2 7 2" xfId="50712" xr:uid="{00000000-0005-0000-0000-000086CB0000}"/>
    <cellStyle name="Normal 2 6 2 2 2 8" xfId="50713" xr:uid="{00000000-0005-0000-0000-000087CB0000}"/>
    <cellStyle name="Normal 2 6 2 2 2 8 2" xfId="50714" xr:uid="{00000000-0005-0000-0000-000088CB0000}"/>
    <cellStyle name="Normal 2 6 2 2 2 9" xfId="50715" xr:uid="{00000000-0005-0000-0000-000089CB0000}"/>
    <cellStyle name="Normal 2 6 2 2 2 9 2" xfId="50716" xr:uid="{00000000-0005-0000-0000-00008ACB0000}"/>
    <cellStyle name="Normal 2 6 2 2 20" xfId="50717" xr:uid="{00000000-0005-0000-0000-00008BCB0000}"/>
    <cellStyle name="Normal 2 6 2 2 20 2" xfId="50718" xr:uid="{00000000-0005-0000-0000-00008CCB0000}"/>
    <cellStyle name="Normal 2 6 2 2 21" xfId="50719" xr:uid="{00000000-0005-0000-0000-00008DCB0000}"/>
    <cellStyle name="Normal 2 6 2 2 21 2" xfId="50720" xr:uid="{00000000-0005-0000-0000-00008ECB0000}"/>
    <cellStyle name="Normal 2 6 2 2 22" xfId="50721" xr:uid="{00000000-0005-0000-0000-00008FCB0000}"/>
    <cellStyle name="Normal 2 6 2 2 22 2" xfId="50722" xr:uid="{00000000-0005-0000-0000-000090CB0000}"/>
    <cellStyle name="Normal 2 6 2 2 23" xfId="50723" xr:uid="{00000000-0005-0000-0000-000091CB0000}"/>
    <cellStyle name="Normal 2 6 2 2 23 2" xfId="50724" xr:uid="{00000000-0005-0000-0000-000092CB0000}"/>
    <cellStyle name="Normal 2 6 2 2 24" xfId="50725" xr:uid="{00000000-0005-0000-0000-000093CB0000}"/>
    <cellStyle name="Normal 2 6 2 2 24 2" xfId="50726" xr:uid="{00000000-0005-0000-0000-000094CB0000}"/>
    <cellStyle name="Normal 2 6 2 2 25" xfId="50727" xr:uid="{00000000-0005-0000-0000-000095CB0000}"/>
    <cellStyle name="Normal 2 6 2 2 25 2" xfId="50728" xr:uid="{00000000-0005-0000-0000-000096CB0000}"/>
    <cellStyle name="Normal 2 6 2 2 26" xfId="50729" xr:uid="{00000000-0005-0000-0000-000097CB0000}"/>
    <cellStyle name="Normal 2 6 2 2 26 2" xfId="50730" xr:uid="{00000000-0005-0000-0000-000098CB0000}"/>
    <cellStyle name="Normal 2 6 2 2 27" xfId="50731" xr:uid="{00000000-0005-0000-0000-000099CB0000}"/>
    <cellStyle name="Normal 2 6 2 2 3" xfId="50732" xr:uid="{00000000-0005-0000-0000-00009ACB0000}"/>
    <cellStyle name="Normal 2 6 2 2 3 10" xfId="50733" xr:uid="{00000000-0005-0000-0000-00009BCB0000}"/>
    <cellStyle name="Normal 2 6 2 2 3 10 2" xfId="50734" xr:uid="{00000000-0005-0000-0000-00009CCB0000}"/>
    <cellStyle name="Normal 2 6 2 2 3 11" xfId="50735" xr:uid="{00000000-0005-0000-0000-00009DCB0000}"/>
    <cellStyle name="Normal 2 6 2 2 3 11 2" xfId="50736" xr:uid="{00000000-0005-0000-0000-00009ECB0000}"/>
    <cellStyle name="Normal 2 6 2 2 3 12" xfId="50737" xr:uid="{00000000-0005-0000-0000-00009FCB0000}"/>
    <cellStyle name="Normal 2 6 2 2 3 12 2" xfId="50738" xr:uid="{00000000-0005-0000-0000-0000A0CB0000}"/>
    <cellStyle name="Normal 2 6 2 2 3 13" xfId="50739" xr:uid="{00000000-0005-0000-0000-0000A1CB0000}"/>
    <cellStyle name="Normal 2 6 2 2 3 13 2" xfId="50740" xr:uid="{00000000-0005-0000-0000-0000A2CB0000}"/>
    <cellStyle name="Normal 2 6 2 2 3 14" xfId="50741" xr:uid="{00000000-0005-0000-0000-0000A3CB0000}"/>
    <cellStyle name="Normal 2 6 2 2 3 14 2" xfId="50742" xr:uid="{00000000-0005-0000-0000-0000A4CB0000}"/>
    <cellStyle name="Normal 2 6 2 2 3 15" xfId="50743" xr:uid="{00000000-0005-0000-0000-0000A5CB0000}"/>
    <cellStyle name="Normal 2 6 2 2 3 15 2" xfId="50744" xr:uid="{00000000-0005-0000-0000-0000A6CB0000}"/>
    <cellStyle name="Normal 2 6 2 2 3 16" xfId="50745" xr:uid="{00000000-0005-0000-0000-0000A7CB0000}"/>
    <cellStyle name="Normal 2 6 2 2 3 16 2" xfId="50746" xr:uid="{00000000-0005-0000-0000-0000A8CB0000}"/>
    <cellStyle name="Normal 2 6 2 2 3 17" xfId="50747" xr:uid="{00000000-0005-0000-0000-0000A9CB0000}"/>
    <cellStyle name="Normal 2 6 2 2 3 17 2" xfId="50748" xr:uid="{00000000-0005-0000-0000-0000AACB0000}"/>
    <cellStyle name="Normal 2 6 2 2 3 18" xfId="50749" xr:uid="{00000000-0005-0000-0000-0000ABCB0000}"/>
    <cellStyle name="Normal 2 6 2 2 3 18 2" xfId="50750" xr:uid="{00000000-0005-0000-0000-0000ACCB0000}"/>
    <cellStyle name="Normal 2 6 2 2 3 19" xfId="50751" xr:uid="{00000000-0005-0000-0000-0000ADCB0000}"/>
    <cellStyle name="Normal 2 6 2 2 3 19 2" xfId="50752" xr:uid="{00000000-0005-0000-0000-0000AECB0000}"/>
    <cellStyle name="Normal 2 6 2 2 3 2" xfId="50753" xr:uid="{00000000-0005-0000-0000-0000AFCB0000}"/>
    <cellStyle name="Normal 2 6 2 2 3 2 10" xfId="50754" xr:uid="{00000000-0005-0000-0000-0000B0CB0000}"/>
    <cellStyle name="Normal 2 6 2 2 3 2 10 2" xfId="50755" xr:uid="{00000000-0005-0000-0000-0000B1CB0000}"/>
    <cellStyle name="Normal 2 6 2 2 3 2 11" xfId="50756" xr:uid="{00000000-0005-0000-0000-0000B2CB0000}"/>
    <cellStyle name="Normal 2 6 2 2 3 2 11 2" xfId="50757" xr:uid="{00000000-0005-0000-0000-0000B3CB0000}"/>
    <cellStyle name="Normal 2 6 2 2 3 2 12" xfId="50758" xr:uid="{00000000-0005-0000-0000-0000B4CB0000}"/>
    <cellStyle name="Normal 2 6 2 2 3 2 12 2" xfId="50759" xr:uid="{00000000-0005-0000-0000-0000B5CB0000}"/>
    <cellStyle name="Normal 2 6 2 2 3 2 13" xfId="50760" xr:uid="{00000000-0005-0000-0000-0000B6CB0000}"/>
    <cellStyle name="Normal 2 6 2 2 3 2 13 2" xfId="50761" xr:uid="{00000000-0005-0000-0000-0000B7CB0000}"/>
    <cellStyle name="Normal 2 6 2 2 3 2 14" xfId="50762" xr:uid="{00000000-0005-0000-0000-0000B8CB0000}"/>
    <cellStyle name="Normal 2 6 2 2 3 2 14 2" xfId="50763" xr:uid="{00000000-0005-0000-0000-0000B9CB0000}"/>
    <cellStyle name="Normal 2 6 2 2 3 2 15" xfId="50764" xr:uid="{00000000-0005-0000-0000-0000BACB0000}"/>
    <cellStyle name="Normal 2 6 2 2 3 2 15 2" xfId="50765" xr:uid="{00000000-0005-0000-0000-0000BBCB0000}"/>
    <cellStyle name="Normal 2 6 2 2 3 2 16" xfId="50766" xr:uid="{00000000-0005-0000-0000-0000BCCB0000}"/>
    <cellStyle name="Normal 2 6 2 2 3 2 16 2" xfId="50767" xr:uid="{00000000-0005-0000-0000-0000BDCB0000}"/>
    <cellStyle name="Normal 2 6 2 2 3 2 17" xfId="50768" xr:uid="{00000000-0005-0000-0000-0000BECB0000}"/>
    <cellStyle name="Normal 2 6 2 2 3 2 17 2" xfId="50769" xr:uid="{00000000-0005-0000-0000-0000BFCB0000}"/>
    <cellStyle name="Normal 2 6 2 2 3 2 18" xfId="50770" xr:uid="{00000000-0005-0000-0000-0000C0CB0000}"/>
    <cellStyle name="Normal 2 6 2 2 3 2 18 2" xfId="50771" xr:uid="{00000000-0005-0000-0000-0000C1CB0000}"/>
    <cellStyle name="Normal 2 6 2 2 3 2 19" xfId="50772" xr:uid="{00000000-0005-0000-0000-0000C2CB0000}"/>
    <cellStyle name="Normal 2 6 2 2 3 2 19 2" xfId="50773" xr:uid="{00000000-0005-0000-0000-0000C3CB0000}"/>
    <cellStyle name="Normal 2 6 2 2 3 2 2" xfId="50774" xr:uid="{00000000-0005-0000-0000-0000C4CB0000}"/>
    <cellStyle name="Normal 2 6 2 2 3 2 2 2" xfId="50775" xr:uid="{00000000-0005-0000-0000-0000C5CB0000}"/>
    <cellStyle name="Normal 2 6 2 2 3 2 20" xfId="50776" xr:uid="{00000000-0005-0000-0000-0000C6CB0000}"/>
    <cellStyle name="Normal 2 6 2 2 3 2 20 2" xfId="50777" xr:uid="{00000000-0005-0000-0000-0000C7CB0000}"/>
    <cellStyle name="Normal 2 6 2 2 3 2 21" xfId="50778" xr:uid="{00000000-0005-0000-0000-0000C8CB0000}"/>
    <cellStyle name="Normal 2 6 2 2 3 2 21 2" xfId="50779" xr:uid="{00000000-0005-0000-0000-0000C9CB0000}"/>
    <cellStyle name="Normal 2 6 2 2 3 2 22" xfId="50780" xr:uid="{00000000-0005-0000-0000-0000CACB0000}"/>
    <cellStyle name="Normal 2 6 2 2 3 2 3" xfId="50781" xr:uid="{00000000-0005-0000-0000-0000CBCB0000}"/>
    <cellStyle name="Normal 2 6 2 2 3 2 3 2" xfId="50782" xr:uid="{00000000-0005-0000-0000-0000CCCB0000}"/>
    <cellStyle name="Normal 2 6 2 2 3 2 4" xfId="50783" xr:uid="{00000000-0005-0000-0000-0000CDCB0000}"/>
    <cellStyle name="Normal 2 6 2 2 3 2 4 2" xfId="50784" xr:uid="{00000000-0005-0000-0000-0000CECB0000}"/>
    <cellStyle name="Normal 2 6 2 2 3 2 5" xfId="50785" xr:uid="{00000000-0005-0000-0000-0000CFCB0000}"/>
    <cellStyle name="Normal 2 6 2 2 3 2 5 2" xfId="50786" xr:uid="{00000000-0005-0000-0000-0000D0CB0000}"/>
    <cellStyle name="Normal 2 6 2 2 3 2 6" xfId="50787" xr:uid="{00000000-0005-0000-0000-0000D1CB0000}"/>
    <cellStyle name="Normal 2 6 2 2 3 2 6 2" xfId="50788" xr:uid="{00000000-0005-0000-0000-0000D2CB0000}"/>
    <cellStyle name="Normal 2 6 2 2 3 2 7" xfId="50789" xr:uid="{00000000-0005-0000-0000-0000D3CB0000}"/>
    <cellStyle name="Normal 2 6 2 2 3 2 7 2" xfId="50790" xr:uid="{00000000-0005-0000-0000-0000D4CB0000}"/>
    <cellStyle name="Normal 2 6 2 2 3 2 8" xfId="50791" xr:uid="{00000000-0005-0000-0000-0000D5CB0000}"/>
    <cellStyle name="Normal 2 6 2 2 3 2 8 2" xfId="50792" xr:uid="{00000000-0005-0000-0000-0000D6CB0000}"/>
    <cellStyle name="Normal 2 6 2 2 3 2 9" xfId="50793" xr:uid="{00000000-0005-0000-0000-0000D7CB0000}"/>
    <cellStyle name="Normal 2 6 2 2 3 2 9 2" xfId="50794" xr:uid="{00000000-0005-0000-0000-0000D8CB0000}"/>
    <cellStyle name="Normal 2 6 2 2 3 20" xfId="50795" xr:uid="{00000000-0005-0000-0000-0000D9CB0000}"/>
    <cellStyle name="Normal 2 6 2 2 3 20 2" xfId="50796" xr:uid="{00000000-0005-0000-0000-0000DACB0000}"/>
    <cellStyle name="Normal 2 6 2 2 3 21" xfId="50797" xr:uid="{00000000-0005-0000-0000-0000DBCB0000}"/>
    <cellStyle name="Normal 2 6 2 2 3 21 2" xfId="50798" xr:uid="{00000000-0005-0000-0000-0000DCCB0000}"/>
    <cellStyle name="Normal 2 6 2 2 3 22" xfId="50799" xr:uid="{00000000-0005-0000-0000-0000DDCB0000}"/>
    <cellStyle name="Normal 2 6 2 2 3 22 2" xfId="50800" xr:uid="{00000000-0005-0000-0000-0000DECB0000}"/>
    <cellStyle name="Normal 2 6 2 2 3 23" xfId="50801" xr:uid="{00000000-0005-0000-0000-0000DFCB0000}"/>
    <cellStyle name="Normal 2 6 2 2 3 23 2" xfId="50802" xr:uid="{00000000-0005-0000-0000-0000E0CB0000}"/>
    <cellStyle name="Normal 2 6 2 2 3 24" xfId="50803" xr:uid="{00000000-0005-0000-0000-0000E1CB0000}"/>
    <cellStyle name="Normal 2 6 2 2 3 3" xfId="50804" xr:uid="{00000000-0005-0000-0000-0000E2CB0000}"/>
    <cellStyle name="Normal 2 6 2 2 3 3 10" xfId="50805" xr:uid="{00000000-0005-0000-0000-0000E3CB0000}"/>
    <cellStyle name="Normal 2 6 2 2 3 3 10 2" xfId="50806" xr:uid="{00000000-0005-0000-0000-0000E4CB0000}"/>
    <cellStyle name="Normal 2 6 2 2 3 3 11" xfId="50807" xr:uid="{00000000-0005-0000-0000-0000E5CB0000}"/>
    <cellStyle name="Normal 2 6 2 2 3 3 11 2" xfId="50808" xr:uid="{00000000-0005-0000-0000-0000E6CB0000}"/>
    <cellStyle name="Normal 2 6 2 2 3 3 12" xfId="50809" xr:uid="{00000000-0005-0000-0000-0000E7CB0000}"/>
    <cellStyle name="Normal 2 6 2 2 3 3 12 2" xfId="50810" xr:uid="{00000000-0005-0000-0000-0000E8CB0000}"/>
    <cellStyle name="Normal 2 6 2 2 3 3 13" xfId="50811" xr:uid="{00000000-0005-0000-0000-0000E9CB0000}"/>
    <cellStyle name="Normal 2 6 2 2 3 3 13 2" xfId="50812" xr:uid="{00000000-0005-0000-0000-0000EACB0000}"/>
    <cellStyle name="Normal 2 6 2 2 3 3 14" xfId="50813" xr:uid="{00000000-0005-0000-0000-0000EBCB0000}"/>
    <cellStyle name="Normal 2 6 2 2 3 3 14 2" xfId="50814" xr:uid="{00000000-0005-0000-0000-0000ECCB0000}"/>
    <cellStyle name="Normal 2 6 2 2 3 3 15" xfId="50815" xr:uid="{00000000-0005-0000-0000-0000EDCB0000}"/>
    <cellStyle name="Normal 2 6 2 2 3 3 15 2" xfId="50816" xr:uid="{00000000-0005-0000-0000-0000EECB0000}"/>
    <cellStyle name="Normal 2 6 2 2 3 3 16" xfId="50817" xr:uid="{00000000-0005-0000-0000-0000EFCB0000}"/>
    <cellStyle name="Normal 2 6 2 2 3 3 16 2" xfId="50818" xr:uid="{00000000-0005-0000-0000-0000F0CB0000}"/>
    <cellStyle name="Normal 2 6 2 2 3 3 17" xfId="50819" xr:uid="{00000000-0005-0000-0000-0000F1CB0000}"/>
    <cellStyle name="Normal 2 6 2 2 3 3 17 2" xfId="50820" xr:uid="{00000000-0005-0000-0000-0000F2CB0000}"/>
    <cellStyle name="Normal 2 6 2 2 3 3 18" xfId="50821" xr:uid="{00000000-0005-0000-0000-0000F3CB0000}"/>
    <cellStyle name="Normal 2 6 2 2 3 3 18 2" xfId="50822" xr:uid="{00000000-0005-0000-0000-0000F4CB0000}"/>
    <cellStyle name="Normal 2 6 2 2 3 3 19" xfId="50823" xr:uid="{00000000-0005-0000-0000-0000F5CB0000}"/>
    <cellStyle name="Normal 2 6 2 2 3 3 19 2" xfId="50824" xr:uid="{00000000-0005-0000-0000-0000F6CB0000}"/>
    <cellStyle name="Normal 2 6 2 2 3 3 2" xfId="50825" xr:uid="{00000000-0005-0000-0000-0000F7CB0000}"/>
    <cellStyle name="Normal 2 6 2 2 3 3 2 2" xfId="50826" xr:uid="{00000000-0005-0000-0000-0000F8CB0000}"/>
    <cellStyle name="Normal 2 6 2 2 3 3 20" xfId="50827" xr:uid="{00000000-0005-0000-0000-0000F9CB0000}"/>
    <cellStyle name="Normal 2 6 2 2 3 3 20 2" xfId="50828" xr:uid="{00000000-0005-0000-0000-0000FACB0000}"/>
    <cellStyle name="Normal 2 6 2 2 3 3 21" xfId="50829" xr:uid="{00000000-0005-0000-0000-0000FBCB0000}"/>
    <cellStyle name="Normal 2 6 2 2 3 3 21 2" xfId="50830" xr:uid="{00000000-0005-0000-0000-0000FCCB0000}"/>
    <cellStyle name="Normal 2 6 2 2 3 3 22" xfId="50831" xr:uid="{00000000-0005-0000-0000-0000FDCB0000}"/>
    <cellStyle name="Normal 2 6 2 2 3 3 3" xfId="50832" xr:uid="{00000000-0005-0000-0000-0000FECB0000}"/>
    <cellStyle name="Normal 2 6 2 2 3 3 3 2" xfId="50833" xr:uid="{00000000-0005-0000-0000-0000FFCB0000}"/>
    <cellStyle name="Normal 2 6 2 2 3 3 4" xfId="50834" xr:uid="{00000000-0005-0000-0000-000000CC0000}"/>
    <cellStyle name="Normal 2 6 2 2 3 3 4 2" xfId="50835" xr:uid="{00000000-0005-0000-0000-000001CC0000}"/>
    <cellStyle name="Normal 2 6 2 2 3 3 5" xfId="50836" xr:uid="{00000000-0005-0000-0000-000002CC0000}"/>
    <cellStyle name="Normal 2 6 2 2 3 3 5 2" xfId="50837" xr:uid="{00000000-0005-0000-0000-000003CC0000}"/>
    <cellStyle name="Normal 2 6 2 2 3 3 6" xfId="50838" xr:uid="{00000000-0005-0000-0000-000004CC0000}"/>
    <cellStyle name="Normal 2 6 2 2 3 3 6 2" xfId="50839" xr:uid="{00000000-0005-0000-0000-000005CC0000}"/>
    <cellStyle name="Normal 2 6 2 2 3 3 7" xfId="50840" xr:uid="{00000000-0005-0000-0000-000006CC0000}"/>
    <cellStyle name="Normal 2 6 2 2 3 3 7 2" xfId="50841" xr:uid="{00000000-0005-0000-0000-000007CC0000}"/>
    <cellStyle name="Normal 2 6 2 2 3 3 8" xfId="50842" xr:uid="{00000000-0005-0000-0000-000008CC0000}"/>
    <cellStyle name="Normal 2 6 2 2 3 3 8 2" xfId="50843" xr:uid="{00000000-0005-0000-0000-000009CC0000}"/>
    <cellStyle name="Normal 2 6 2 2 3 3 9" xfId="50844" xr:uid="{00000000-0005-0000-0000-00000ACC0000}"/>
    <cellStyle name="Normal 2 6 2 2 3 3 9 2" xfId="50845" xr:uid="{00000000-0005-0000-0000-00000BCC0000}"/>
    <cellStyle name="Normal 2 6 2 2 3 4" xfId="50846" xr:uid="{00000000-0005-0000-0000-00000CCC0000}"/>
    <cellStyle name="Normal 2 6 2 2 3 4 2" xfId="50847" xr:uid="{00000000-0005-0000-0000-00000DCC0000}"/>
    <cellStyle name="Normal 2 6 2 2 3 5" xfId="50848" xr:uid="{00000000-0005-0000-0000-00000ECC0000}"/>
    <cellStyle name="Normal 2 6 2 2 3 5 2" xfId="50849" xr:uid="{00000000-0005-0000-0000-00000FCC0000}"/>
    <cellStyle name="Normal 2 6 2 2 3 6" xfId="50850" xr:uid="{00000000-0005-0000-0000-000010CC0000}"/>
    <cellStyle name="Normal 2 6 2 2 3 6 2" xfId="50851" xr:uid="{00000000-0005-0000-0000-000011CC0000}"/>
    <cellStyle name="Normal 2 6 2 2 3 7" xfId="50852" xr:uid="{00000000-0005-0000-0000-000012CC0000}"/>
    <cellStyle name="Normal 2 6 2 2 3 7 2" xfId="50853" xr:uid="{00000000-0005-0000-0000-000013CC0000}"/>
    <cellStyle name="Normal 2 6 2 2 3 8" xfId="50854" xr:uid="{00000000-0005-0000-0000-000014CC0000}"/>
    <cellStyle name="Normal 2 6 2 2 3 8 2" xfId="50855" xr:uid="{00000000-0005-0000-0000-000015CC0000}"/>
    <cellStyle name="Normal 2 6 2 2 3 9" xfId="50856" xr:uid="{00000000-0005-0000-0000-000016CC0000}"/>
    <cellStyle name="Normal 2 6 2 2 3 9 2" xfId="50857" xr:uid="{00000000-0005-0000-0000-000017CC0000}"/>
    <cellStyle name="Normal 2 6 2 2 4" xfId="50858" xr:uid="{00000000-0005-0000-0000-000018CC0000}"/>
    <cellStyle name="Normal 2 6 2 2 4 10" xfId="50859" xr:uid="{00000000-0005-0000-0000-000019CC0000}"/>
    <cellStyle name="Normal 2 6 2 2 4 10 2" xfId="50860" xr:uid="{00000000-0005-0000-0000-00001ACC0000}"/>
    <cellStyle name="Normal 2 6 2 2 4 11" xfId="50861" xr:uid="{00000000-0005-0000-0000-00001BCC0000}"/>
    <cellStyle name="Normal 2 6 2 2 4 11 2" xfId="50862" xr:uid="{00000000-0005-0000-0000-00001CCC0000}"/>
    <cellStyle name="Normal 2 6 2 2 4 12" xfId="50863" xr:uid="{00000000-0005-0000-0000-00001DCC0000}"/>
    <cellStyle name="Normal 2 6 2 2 4 12 2" xfId="50864" xr:uid="{00000000-0005-0000-0000-00001ECC0000}"/>
    <cellStyle name="Normal 2 6 2 2 4 13" xfId="50865" xr:uid="{00000000-0005-0000-0000-00001FCC0000}"/>
    <cellStyle name="Normal 2 6 2 2 4 13 2" xfId="50866" xr:uid="{00000000-0005-0000-0000-000020CC0000}"/>
    <cellStyle name="Normal 2 6 2 2 4 14" xfId="50867" xr:uid="{00000000-0005-0000-0000-000021CC0000}"/>
    <cellStyle name="Normal 2 6 2 2 4 14 2" xfId="50868" xr:uid="{00000000-0005-0000-0000-000022CC0000}"/>
    <cellStyle name="Normal 2 6 2 2 4 15" xfId="50869" xr:uid="{00000000-0005-0000-0000-000023CC0000}"/>
    <cellStyle name="Normal 2 6 2 2 4 15 2" xfId="50870" xr:uid="{00000000-0005-0000-0000-000024CC0000}"/>
    <cellStyle name="Normal 2 6 2 2 4 16" xfId="50871" xr:uid="{00000000-0005-0000-0000-000025CC0000}"/>
    <cellStyle name="Normal 2 6 2 2 4 16 2" xfId="50872" xr:uid="{00000000-0005-0000-0000-000026CC0000}"/>
    <cellStyle name="Normal 2 6 2 2 4 17" xfId="50873" xr:uid="{00000000-0005-0000-0000-000027CC0000}"/>
    <cellStyle name="Normal 2 6 2 2 4 17 2" xfId="50874" xr:uid="{00000000-0005-0000-0000-000028CC0000}"/>
    <cellStyle name="Normal 2 6 2 2 4 18" xfId="50875" xr:uid="{00000000-0005-0000-0000-000029CC0000}"/>
    <cellStyle name="Normal 2 6 2 2 4 18 2" xfId="50876" xr:uid="{00000000-0005-0000-0000-00002ACC0000}"/>
    <cellStyle name="Normal 2 6 2 2 4 19" xfId="50877" xr:uid="{00000000-0005-0000-0000-00002BCC0000}"/>
    <cellStyle name="Normal 2 6 2 2 4 19 2" xfId="50878" xr:uid="{00000000-0005-0000-0000-00002CCC0000}"/>
    <cellStyle name="Normal 2 6 2 2 4 2" xfId="50879" xr:uid="{00000000-0005-0000-0000-00002DCC0000}"/>
    <cellStyle name="Normal 2 6 2 2 4 2 10" xfId="50880" xr:uid="{00000000-0005-0000-0000-00002ECC0000}"/>
    <cellStyle name="Normal 2 6 2 2 4 2 10 2" xfId="50881" xr:uid="{00000000-0005-0000-0000-00002FCC0000}"/>
    <cellStyle name="Normal 2 6 2 2 4 2 11" xfId="50882" xr:uid="{00000000-0005-0000-0000-000030CC0000}"/>
    <cellStyle name="Normal 2 6 2 2 4 2 11 2" xfId="50883" xr:uid="{00000000-0005-0000-0000-000031CC0000}"/>
    <cellStyle name="Normal 2 6 2 2 4 2 12" xfId="50884" xr:uid="{00000000-0005-0000-0000-000032CC0000}"/>
    <cellStyle name="Normal 2 6 2 2 4 2 12 2" xfId="50885" xr:uid="{00000000-0005-0000-0000-000033CC0000}"/>
    <cellStyle name="Normal 2 6 2 2 4 2 13" xfId="50886" xr:uid="{00000000-0005-0000-0000-000034CC0000}"/>
    <cellStyle name="Normal 2 6 2 2 4 2 13 2" xfId="50887" xr:uid="{00000000-0005-0000-0000-000035CC0000}"/>
    <cellStyle name="Normal 2 6 2 2 4 2 14" xfId="50888" xr:uid="{00000000-0005-0000-0000-000036CC0000}"/>
    <cellStyle name="Normal 2 6 2 2 4 2 14 2" xfId="50889" xr:uid="{00000000-0005-0000-0000-000037CC0000}"/>
    <cellStyle name="Normal 2 6 2 2 4 2 15" xfId="50890" xr:uid="{00000000-0005-0000-0000-000038CC0000}"/>
    <cellStyle name="Normal 2 6 2 2 4 2 15 2" xfId="50891" xr:uid="{00000000-0005-0000-0000-000039CC0000}"/>
    <cellStyle name="Normal 2 6 2 2 4 2 16" xfId="50892" xr:uid="{00000000-0005-0000-0000-00003ACC0000}"/>
    <cellStyle name="Normal 2 6 2 2 4 2 16 2" xfId="50893" xr:uid="{00000000-0005-0000-0000-00003BCC0000}"/>
    <cellStyle name="Normal 2 6 2 2 4 2 17" xfId="50894" xr:uid="{00000000-0005-0000-0000-00003CCC0000}"/>
    <cellStyle name="Normal 2 6 2 2 4 2 17 2" xfId="50895" xr:uid="{00000000-0005-0000-0000-00003DCC0000}"/>
    <cellStyle name="Normal 2 6 2 2 4 2 18" xfId="50896" xr:uid="{00000000-0005-0000-0000-00003ECC0000}"/>
    <cellStyle name="Normal 2 6 2 2 4 2 18 2" xfId="50897" xr:uid="{00000000-0005-0000-0000-00003FCC0000}"/>
    <cellStyle name="Normal 2 6 2 2 4 2 19" xfId="50898" xr:uid="{00000000-0005-0000-0000-000040CC0000}"/>
    <cellStyle name="Normal 2 6 2 2 4 2 19 2" xfId="50899" xr:uid="{00000000-0005-0000-0000-000041CC0000}"/>
    <cellStyle name="Normal 2 6 2 2 4 2 2" xfId="50900" xr:uid="{00000000-0005-0000-0000-000042CC0000}"/>
    <cellStyle name="Normal 2 6 2 2 4 2 2 2" xfId="50901" xr:uid="{00000000-0005-0000-0000-000043CC0000}"/>
    <cellStyle name="Normal 2 6 2 2 4 2 20" xfId="50902" xr:uid="{00000000-0005-0000-0000-000044CC0000}"/>
    <cellStyle name="Normal 2 6 2 2 4 2 20 2" xfId="50903" xr:uid="{00000000-0005-0000-0000-000045CC0000}"/>
    <cellStyle name="Normal 2 6 2 2 4 2 21" xfId="50904" xr:uid="{00000000-0005-0000-0000-000046CC0000}"/>
    <cellStyle name="Normal 2 6 2 2 4 2 21 2" xfId="50905" xr:uid="{00000000-0005-0000-0000-000047CC0000}"/>
    <cellStyle name="Normal 2 6 2 2 4 2 22" xfId="50906" xr:uid="{00000000-0005-0000-0000-000048CC0000}"/>
    <cellStyle name="Normal 2 6 2 2 4 2 3" xfId="50907" xr:uid="{00000000-0005-0000-0000-000049CC0000}"/>
    <cellStyle name="Normal 2 6 2 2 4 2 3 2" xfId="50908" xr:uid="{00000000-0005-0000-0000-00004ACC0000}"/>
    <cellStyle name="Normal 2 6 2 2 4 2 4" xfId="50909" xr:uid="{00000000-0005-0000-0000-00004BCC0000}"/>
    <cellStyle name="Normal 2 6 2 2 4 2 4 2" xfId="50910" xr:uid="{00000000-0005-0000-0000-00004CCC0000}"/>
    <cellStyle name="Normal 2 6 2 2 4 2 5" xfId="50911" xr:uid="{00000000-0005-0000-0000-00004DCC0000}"/>
    <cellStyle name="Normal 2 6 2 2 4 2 5 2" xfId="50912" xr:uid="{00000000-0005-0000-0000-00004ECC0000}"/>
    <cellStyle name="Normal 2 6 2 2 4 2 6" xfId="50913" xr:uid="{00000000-0005-0000-0000-00004FCC0000}"/>
    <cellStyle name="Normal 2 6 2 2 4 2 6 2" xfId="50914" xr:uid="{00000000-0005-0000-0000-000050CC0000}"/>
    <cellStyle name="Normal 2 6 2 2 4 2 7" xfId="50915" xr:uid="{00000000-0005-0000-0000-000051CC0000}"/>
    <cellStyle name="Normal 2 6 2 2 4 2 7 2" xfId="50916" xr:uid="{00000000-0005-0000-0000-000052CC0000}"/>
    <cellStyle name="Normal 2 6 2 2 4 2 8" xfId="50917" xr:uid="{00000000-0005-0000-0000-000053CC0000}"/>
    <cellStyle name="Normal 2 6 2 2 4 2 8 2" xfId="50918" xr:uid="{00000000-0005-0000-0000-000054CC0000}"/>
    <cellStyle name="Normal 2 6 2 2 4 2 9" xfId="50919" xr:uid="{00000000-0005-0000-0000-000055CC0000}"/>
    <cellStyle name="Normal 2 6 2 2 4 2 9 2" xfId="50920" xr:uid="{00000000-0005-0000-0000-000056CC0000}"/>
    <cellStyle name="Normal 2 6 2 2 4 20" xfId="50921" xr:uid="{00000000-0005-0000-0000-000057CC0000}"/>
    <cellStyle name="Normal 2 6 2 2 4 20 2" xfId="50922" xr:uid="{00000000-0005-0000-0000-000058CC0000}"/>
    <cellStyle name="Normal 2 6 2 2 4 21" xfId="50923" xr:uid="{00000000-0005-0000-0000-000059CC0000}"/>
    <cellStyle name="Normal 2 6 2 2 4 21 2" xfId="50924" xr:uid="{00000000-0005-0000-0000-00005ACC0000}"/>
    <cellStyle name="Normal 2 6 2 2 4 22" xfId="50925" xr:uid="{00000000-0005-0000-0000-00005BCC0000}"/>
    <cellStyle name="Normal 2 6 2 2 4 22 2" xfId="50926" xr:uid="{00000000-0005-0000-0000-00005CCC0000}"/>
    <cellStyle name="Normal 2 6 2 2 4 23" xfId="50927" xr:uid="{00000000-0005-0000-0000-00005DCC0000}"/>
    <cellStyle name="Normal 2 6 2 2 4 23 2" xfId="50928" xr:uid="{00000000-0005-0000-0000-00005ECC0000}"/>
    <cellStyle name="Normal 2 6 2 2 4 24" xfId="50929" xr:uid="{00000000-0005-0000-0000-00005FCC0000}"/>
    <cellStyle name="Normal 2 6 2 2 4 3" xfId="50930" xr:uid="{00000000-0005-0000-0000-000060CC0000}"/>
    <cellStyle name="Normal 2 6 2 2 4 3 10" xfId="50931" xr:uid="{00000000-0005-0000-0000-000061CC0000}"/>
    <cellStyle name="Normal 2 6 2 2 4 3 10 2" xfId="50932" xr:uid="{00000000-0005-0000-0000-000062CC0000}"/>
    <cellStyle name="Normal 2 6 2 2 4 3 11" xfId="50933" xr:uid="{00000000-0005-0000-0000-000063CC0000}"/>
    <cellStyle name="Normal 2 6 2 2 4 3 11 2" xfId="50934" xr:uid="{00000000-0005-0000-0000-000064CC0000}"/>
    <cellStyle name="Normal 2 6 2 2 4 3 12" xfId="50935" xr:uid="{00000000-0005-0000-0000-000065CC0000}"/>
    <cellStyle name="Normal 2 6 2 2 4 3 12 2" xfId="50936" xr:uid="{00000000-0005-0000-0000-000066CC0000}"/>
    <cellStyle name="Normal 2 6 2 2 4 3 13" xfId="50937" xr:uid="{00000000-0005-0000-0000-000067CC0000}"/>
    <cellStyle name="Normal 2 6 2 2 4 3 13 2" xfId="50938" xr:uid="{00000000-0005-0000-0000-000068CC0000}"/>
    <cellStyle name="Normal 2 6 2 2 4 3 14" xfId="50939" xr:uid="{00000000-0005-0000-0000-000069CC0000}"/>
    <cellStyle name="Normal 2 6 2 2 4 3 14 2" xfId="50940" xr:uid="{00000000-0005-0000-0000-00006ACC0000}"/>
    <cellStyle name="Normal 2 6 2 2 4 3 15" xfId="50941" xr:uid="{00000000-0005-0000-0000-00006BCC0000}"/>
    <cellStyle name="Normal 2 6 2 2 4 3 15 2" xfId="50942" xr:uid="{00000000-0005-0000-0000-00006CCC0000}"/>
    <cellStyle name="Normal 2 6 2 2 4 3 16" xfId="50943" xr:uid="{00000000-0005-0000-0000-00006DCC0000}"/>
    <cellStyle name="Normal 2 6 2 2 4 3 16 2" xfId="50944" xr:uid="{00000000-0005-0000-0000-00006ECC0000}"/>
    <cellStyle name="Normal 2 6 2 2 4 3 17" xfId="50945" xr:uid="{00000000-0005-0000-0000-00006FCC0000}"/>
    <cellStyle name="Normal 2 6 2 2 4 3 17 2" xfId="50946" xr:uid="{00000000-0005-0000-0000-000070CC0000}"/>
    <cellStyle name="Normal 2 6 2 2 4 3 18" xfId="50947" xr:uid="{00000000-0005-0000-0000-000071CC0000}"/>
    <cellStyle name="Normal 2 6 2 2 4 3 18 2" xfId="50948" xr:uid="{00000000-0005-0000-0000-000072CC0000}"/>
    <cellStyle name="Normal 2 6 2 2 4 3 19" xfId="50949" xr:uid="{00000000-0005-0000-0000-000073CC0000}"/>
    <cellStyle name="Normal 2 6 2 2 4 3 19 2" xfId="50950" xr:uid="{00000000-0005-0000-0000-000074CC0000}"/>
    <cellStyle name="Normal 2 6 2 2 4 3 2" xfId="50951" xr:uid="{00000000-0005-0000-0000-000075CC0000}"/>
    <cellStyle name="Normal 2 6 2 2 4 3 2 2" xfId="50952" xr:uid="{00000000-0005-0000-0000-000076CC0000}"/>
    <cellStyle name="Normal 2 6 2 2 4 3 20" xfId="50953" xr:uid="{00000000-0005-0000-0000-000077CC0000}"/>
    <cellStyle name="Normal 2 6 2 2 4 3 20 2" xfId="50954" xr:uid="{00000000-0005-0000-0000-000078CC0000}"/>
    <cellStyle name="Normal 2 6 2 2 4 3 21" xfId="50955" xr:uid="{00000000-0005-0000-0000-000079CC0000}"/>
    <cellStyle name="Normal 2 6 2 2 4 3 21 2" xfId="50956" xr:uid="{00000000-0005-0000-0000-00007ACC0000}"/>
    <cellStyle name="Normal 2 6 2 2 4 3 22" xfId="50957" xr:uid="{00000000-0005-0000-0000-00007BCC0000}"/>
    <cellStyle name="Normal 2 6 2 2 4 3 3" xfId="50958" xr:uid="{00000000-0005-0000-0000-00007CCC0000}"/>
    <cellStyle name="Normal 2 6 2 2 4 3 3 2" xfId="50959" xr:uid="{00000000-0005-0000-0000-00007DCC0000}"/>
    <cellStyle name="Normal 2 6 2 2 4 3 4" xfId="50960" xr:uid="{00000000-0005-0000-0000-00007ECC0000}"/>
    <cellStyle name="Normal 2 6 2 2 4 3 4 2" xfId="50961" xr:uid="{00000000-0005-0000-0000-00007FCC0000}"/>
    <cellStyle name="Normal 2 6 2 2 4 3 5" xfId="50962" xr:uid="{00000000-0005-0000-0000-000080CC0000}"/>
    <cellStyle name="Normal 2 6 2 2 4 3 5 2" xfId="50963" xr:uid="{00000000-0005-0000-0000-000081CC0000}"/>
    <cellStyle name="Normal 2 6 2 2 4 3 6" xfId="50964" xr:uid="{00000000-0005-0000-0000-000082CC0000}"/>
    <cellStyle name="Normal 2 6 2 2 4 3 6 2" xfId="50965" xr:uid="{00000000-0005-0000-0000-000083CC0000}"/>
    <cellStyle name="Normal 2 6 2 2 4 3 7" xfId="50966" xr:uid="{00000000-0005-0000-0000-000084CC0000}"/>
    <cellStyle name="Normal 2 6 2 2 4 3 7 2" xfId="50967" xr:uid="{00000000-0005-0000-0000-000085CC0000}"/>
    <cellStyle name="Normal 2 6 2 2 4 3 8" xfId="50968" xr:uid="{00000000-0005-0000-0000-000086CC0000}"/>
    <cellStyle name="Normal 2 6 2 2 4 3 8 2" xfId="50969" xr:uid="{00000000-0005-0000-0000-000087CC0000}"/>
    <cellStyle name="Normal 2 6 2 2 4 3 9" xfId="50970" xr:uid="{00000000-0005-0000-0000-000088CC0000}"/>
    <cellStyle name="Normal 2 6 2 2 4 3 9 2" xfId="50971" xr:uid="{00000000-0005-0000-0000-000089CC0000}"/>
    <cellStyle name="Normal 2 6 2 2 4 4" xfId="50972" xr:uid="{00000000-0005-0000-0000-00008ACC0000}"/>
    <cellStyle name="Normal 2 6 2 2 4 4 2" xfId="50973" xr:uid="{00000000-0005-0000-0000-00008BCC0000}"/>
    <cellStyle name="Normal 2 6 2 2 4 5" xfId="50974" xr:uid="{00000000-0005-0000-0000-00008CCC0000}"/>
    <cellStyle name="Normal 2 6 2 2 4 5 2" xfId="50975" xr:uid="{00000000-0005-0000-0000-00008DCC0000}"/>
    <cellStyle name="Normal 2 6 2 2 4 6" xfId="50976" xr:uid="{00000000-0005-0000-0000-00008ECC0000}"/>
    <cellStyle name="Normal 2 6 2 2 4 6 2" xfId="50977" xr:uid="{00000000-0005-0000-0000-00008FCC0000}"/>
    <cellStyle name="Normal 2 6 2 2 4 7" xfId="50978" xr:uid="{00000000-0005-0000-0000-000090CC0000}"/>
    <cellStyle name="Normal 2 6 2 2 4 7 2" xfId="50979" xr:uid="{00000000-0005-0000-0000-000091CC0000}"/>
    <cellStyle name="Normal 2 6 2 2 4 8" xfId="50980" xr:uid="{00000000-0005-0000-0000-000092CC0000}"/>
    <cellStyle name="Normal 2 6 2 2 4 8 2" xfId="50981" xr:uid="{00000000-0005-0000-0000-000093CC0000}"/>
    <cellStyle name="Normal 2 6 2 2 4 9" xfId="50982" xr:uid="{00000000-0005-0000-0000-000094CC0000}"/>
    <cellStyle name="Normal 2 6 2 2 4 9 2" xfId="50983" xr:uid="{00000000-0005-0000-0000-000095CC0000}"/>
    <cellStyle name="Normal 2 6 2 2 5" xfId="50984" xr:uid="{00000000-0005-0000-0000-000096CC0000}"/>
    <cellStyle name="Normal 2 6 2 2 5 10" xfId="50985" xr:uid="{00000000-0005-0000-0000-000097CC0000}"/>
    <cellStyle name="Normal 2 6 2 2 5 10 2" xfId="50986" xr:uid="{00000000-0005-0000-0000-000098CC0000}"/>
    <cellStyle name="Normal 2 6 2 2 5 11" xfId="50987" xr:uid="{00000000-0005-0000-0000-000099CC0000}"/>
    <cellStyle name="Normal 2 6 2 2 5 11 2" xfId="50988" xr:uid="{00000000-0005-0000-0000-00009ACC0000}"/>
    <cellStyle name="Normal 2 6 2 2 5 12" xfId="50989" xr:uid="{00000000-0005-0000-0000-00009BCC0000}"/>
    <cellStyle name="Normal 2 6 2 2 5 12 2" xfId="50990" xr:uid="{00000000-0005-0000-0000-00009CCC0000}"/>
    <cellStyle name="Normal 2 6 2 2 5 13" xfId="50991" xr:uid="{00000000-0005-0000-0000-00009DCC0000}"/>
    <cellStyle name="Normal 2 6 2 2 5 13 2" xfId="50992" xr:uid="{00000000-0005-0000-0000-00009ECC0000}"/>
    <cellStyle name="Normal 2 6 2 2 5 14" xfId="50993" xr:uid="{00000000-0005-0000-0000-00009FCC0000}"/>
    <cellStyle name="Normal 2 6 2 2 5 14 2" xfId="50994" xr:uid="{00000000-0005-0000-0000-0000A0CC0000}"/>
    <cellStyle name="Normal 2 6 2 2 5 15" xfId="50995" xr:uid="{00000000-0005-0000-0000-0000A1CC0000}"/>
    <cellStyle name="Normal 2 6 2 2 5 15 2" xfId="50996" xr:uid="{00000000-0005-0000-0000-0000A2CC0000}"/>
    <cellStyle name="Normal 2 6 2 2 5 16" xfId="50997" xr:uid="{00000000-0005-0000-0000-0000A3CC0000}"/>
    <cellStyle name="Normal 2 6 2 2 5 16 2" xfId="50998" xr:uid="{00000000-0005-0000-0000-0000A4CC0000}"/>
    <cellStyle name="Normal 2 6 2 2 5 17" xfId="50999" xr:uid="{00000000-0005-0000-0000-0000A5CC0000}"/>
    <cellStyle name="Normal 2 6 2 2 5 17 2" xfId="51000" xr:uid="{00000000-0005-0000-0000-0000A6CC0000}"/>
    <cellStyle name="Normal 2 6 2 2 5 18" xfId="51001" xr:uid="{00000000-0005-0000-0000-0000A7CC0000}"/>
    <cellStyle name="Normal 2 6 2 2 5 18 2" xfId="51002" xr:uid="{00000000-0005-0000-0000-0000A8CC0000}"/>
    <cellStyle name="Normal 2 6 2 2 5 19" xfId="51003" xr:uid="{00000000-0005-0000-0000-0000A9CC0000}"/>
    <cellStyle name="Normal 2 6 2 2 5 19 2" xfId="51004" xr:uid="{00000000-0005-0000-0000-0000AACC0000}"/>
    <cellStyle name="Normal 2 6 2 2 5 2" xfId="51005" xr:uid="{00000000-0005-0000-0000-0000ABCC0000}"/>
    <cellStyle name="Normal 2 6 2 2 5 2 2" xfId="51006" xr:uid="{00000000-0005-0000-0000-0000ACCC0000}"/>
    <cellStyle name="Normal 2 6 2 2 5 20" xfId="51007" xr:uid="{00000000-0005-0000-0000-0000ADCC0000}"/>
    <cellStyle name="Normal 2 6 2 2 5 20 2" xfId="51008" xr:uid="{00000000-0005-0000-0000-0000AECC0000}"/>
    <cellStyle name="Normal 2 6 2 2 5 21" xfId="51009" xr:uid="{00000000-0005-0000-0000-0000AFCC0000}"/>
    <cellStyle name="Normal 2 6 2 2 5 21 2" xfId="51010" xr:uid="{00000000-0005-0000-0000-0000B0CC0000}"/>
    <cellStyle name="Normal 2 6 2 2 5 22" xfId="51011" xr:uid="{00000000-0005-0000-0000-0000B1CC0000}"/>
    <cellStyle name="Normal 2 6 2 2 5 3" xfId="51012" xr:uid="{00000000-0005-0000-0000-0000B2CC0000}"/>
    <cellStyle name="Normal 2 6 2 2 5 3 2" xfId="51013" xr:uid="{00000000-0005-0000-0000-0000B3CC0000}"/>
    <cellStyle name="Normal 2 6 2 2 5 4" xfId="51014" xr:uid="{00000000-0005-0000-0000-0000B4CC0000}"/>
    <cellStyle name="Normal 2 6 2 2 5 4 2" xfId="51015" xr:uid="{00000000-0005-0000-0000-0000B5CC0000}"/>
    <cellStyle name="Normal 2 6 2 2 5 5" xfId="51016" xr:uid="{00000000-0005-0000-0000-0000B6CC0000}"/>
    <cellStyle name="Normal 2 6 2 2 5 5 2" xfId="51017" xr:uid="{00000000-0005-0000-0000-0000B7CC0000}"/>
    <cellStyle name="Normal 2 6 2 2 5 6" xfId="51018" xr:uid="{00000000-0005-0000-0000-0000B8CC0000}"/>
    <cellStyle name="Normal 2 6 2 2 5 6 2" xfId="51019" xr:uid="{00000000-0005-0000-0000-0000B9CC0000}"/>
    <cellStyle name="Normal 2 6 2 2 5 7" xfId="51020" xr:uid="{00000000-0005-0000-0000-0000BACC0000}"/>
    <cellStyle name="Normal 2 6 2 2 5 7 2" xfId="51021" xr:uid="{00000000-0005-0000-0000-0000BBCC0000}"/>
    <cellStyle name="Normal 2 6 2 2 5 8" xfId="51022" xr:uid="{00000000-0005-0000-0000-0000BCCC0000}"/>
    <cellStyle name="Normal 2 6 2 2 5 8 2" xfId="51023" xr:uid="{00000000-0005-0000-0000-0000BDCC0000}"/>
    <cellStyle name="Normal 2 6 2 2 5 9" xfId="51024" xr:uid="{00000000-0005-0000-0000-0000BECC0000}"/>
    <cellStyle name="Normal 2 6 2 2 5 9 2" xfId="51025" xr:uid="{00000000-0005-0000-0000-0000BFCC0000}"/>
    <cellStyle name="Normal 2 6 2 2 6" xfId="51026" xr:uid="{00000000-0005-0000-0000-0000C0CC0000}"/>
    <cellStyle name="Normal 2 6 2 2 6 10" xfId="51027" xr:uid="{00000000-0005-0000-0000-0000C1CC0000}"/>
    <cellStyle name="Normal 2 6 2 2 6 10 2" xfId="51028" xr:uid="{00000000-0005-0000-0000-0000C2CC0000}"/>
    <cellStyle name="Normal 2 6 2 2 6 11" xfId="51029" xr:uid="{00000000-0005-0000-0000-0000C3CC0000}"/>
    <cellStyle name="Normal 2 6 2 2 6 11 2" xfId="51030" xr:uid="{00000000-0005-0000-0000-0000C4CC0000}"/>
    <cellStyle name="Normal 2 6 2 2 6 12" xfId="51031" xr:uid="{00000000-0005-0000-0000-0000C5CC0000}"/>
    <cellStyle name="Normal 2 6 2 2 6 12 2" xfId="51032" xr:uid="{00000000-0005-0000-0000-0000C6CC0000}"/>
    <cellStyle name="Normal 2 6 2 2 6 13" xfId="51033" xr:uid="{00000000-0005-0000-0000-0000C7CC0000}"/>
    <cellStyle name="Normal 2 6 2 2 6 13 2" xfId="51034" xr:uid="{00000000-0005-0000-0000-0000C8CC0000}"/>
    <cellStyle name="Normal 2 6 2 2 6 14" xfId="51035" xr:uid="{00000000-0005-0000-0000-0000C9CC0000}"/>
    <cellStyle name="Normal 2 6 2 2 6 14 2" xfId="51036" xr:uid="{00000000-0005-0000-0000-0000CACC0000}"/>
    <cellStyle name="Normal 2 6 2 2 6 15" xfId="51037" xr:uid="{00000000-0005-0000-0000-0000CBCC0000}"/>
    <cellStyle name="Normal 2 6 2 2 6 15 2" xfId="51038" xr:uid="{00000000-0005-0000-0000-0000CCCC0000}"/>
    <cellStyle name="Normal 2 6 2 2 6 16" xfId="51039" xr:uid="{00000000-0005-0000-0000-0000CDCC0000}"/>
    <cellStyle name="Normal 2 6 2 2 6 16 2" xfId="51040" xr:uid="{00000000-0005-0000-0000-0000CECC0000}"/>
    <cellStyle name="Normal 2 6 2 2 6 17" xfId="51041" xr:uid="{00000000-0005-0000-0000-0000CFCC0000}"/>
    <cellStyle name="Normal 2 6 2 2 6 17 2" xfId="51042" xr:uid="{00000000-0005-0000-0000-0000D0CC0000}"/>
    <cellStyle name="Normal 2 6 2 2 6 18" xfId="51043" xr:uid="{00000000-0005-0000-0000-0000D1CC0000}"/>
    <cellStyle name="Normal 2 6 2 2 6 18 2" xfId="51044" xr:uid="{00000000-0005-0000-0000-0000D2CC0000}"/>
    <cellStyle name="Normal 2 6 2 2 6 19" xfId="51045" xr:uid="{00000000-0005-0000-0000-0000D3CC0000}"/>
    <cellStyle name="Normal 2 6 2 2 6 19 2" xfId="51046" xr:uid="{00000000-0005-0000-0000-0000D4CC0000}"/>
    <cellStyle name="Normal 2 6 2 2 6 2" xfId="51047" xr:uid="{00000000-0005-0000-0000-0000D5CC0000}"/>
    <cellStyle name="Normal 2 6 2 2 6 2 2" xfId="51048" xr:uid="{00000000-0005-0000-0000-0000D6CC0000}"/>
    <cellStyle name="Normal 2 6 2 2 6 20" xfId="51049" xr:uid="{00000000-0005-0000-0000-0000D7CC0000}"/>
    <cellStyle name="Normal 2 6 2 2 6 20 2" xfId="51050" xr:uid="{00000000-0005-0000-0000-0000D8CC0000}"/>
    <cellStyle name="Normal 2 6 2 2 6 21" xfId="51051" xr:uid="{00000000-0005-0000-0000-0000D9CC0000}"/>
    <cellStyle name="Normal 2 6 2 2 6 21 2" xfId="51052" xr:uid="{00000000-0005-0000-0000-0000DACC0000}"/>
    <cellStyle name="Normal 2 6 2 2 6 22" xfId="51053" xr:uid="{00000000-0005-0000-0000-0000DBCC0000}"/>
    <cellStyle name="Normal 2 6 2 2 6 3" xfId="51054" xr:uid="{00000000-0005-0000-0000-0000DCCC0000}"/>
    <cellStyle name="Normal 2 6 2 2 6 3 2" xfId="51055" xr:uid="{00000000-0005-0000-0000-0000DDCC0000}"/>
    <cellStyle name="Normal 2 6 2 2 6 4" xfId="51056" xr:uid="{00000000-0005-0000-0000-0000DECC0000}"/>
    <cellStyle name="Normal 2 6 2 2 6 4 2" xfId="51057" xr:uid="{00000000-0005-0000-0000-0000DFCC0000}"/>
    <cellStyle name="Normal 2 6 2 2 6 5" xfId="51058" xr:uid="{00000000-0005-0000-0000-0000E0CC0000}"/>
    <cellStyle name="Normal 2 6 2 2 6 5 2" xfId="51059" xr:uid="{00000000-0005-0000-0000-0000E1CC0000}"/>
    <cellStyle name="Normal 2 6 2 2 6 6" xfId="51060" xr:uid="{00000000-0005-0000-0000-0000E2CC0000}"/>
    <cellStyle name="Normal 2 6 2 2 6 6 2" xfId="51061" xr:uid="{00000000-0005-0000-0000-0000E3CC0000}"/>
    <cellStyle name="Normal 2 6 2 2 6 7" xfId="51062" xr:uid="{00000000-0005-0000-0000-0000E4CC0000}"/>
    <cellStyle name="Normal 2 6 2 2 6 7 2" xfId="51063" xr:uid="{00000000-0005-0000-0000-0000E5CC0000}"/>
    <cellStyle name="Normal 2 6 2 2 6 8" xfId="51064" xr:uid="{00000000-0005-0000-0000-0000E6CC0000}"/>
    <cellStyle name="Normal 2 6 2 2 6 8 2" xfId="51065" xr:uid="{00000000-0005-0000-0000-0000E7CC0000}"/>
    <cellStyle name="Normal 2 6 2 2 6 9" xfId="51066" xr:uid="{00000000-0005-0000-0000-0000E8CC0000}"/>
    <cellStyle name="Normal 2 6 2 2 6 9 2" xfId="51067" xr:uid="{00000000-0005-0000-0000-0000E9CC0000}"/>
    <cellStyle name="Normal 2 6 2 2 7" xfId="51068" xr:uid="{00000000-0005-0000-0000-0000EACC0000}"/>
    <cellStyle name="Normal 2 6 2 2 7 2" xfId="51069" xr:uid="{00000000-0005-0000-0000-0000EBCC0000}"/>
    <cellStyle name="Normal 2 6 2 2 8" xfId="51070" xr:uid="{00000000-0005-0000-0000-0000ECCC0000}"/>
    <cellStyle name="Normal 2 6 2 2 8 2" xfId="51071" xr:uid="{00000000-0005-0000-0000-0000EDCC0000}"/>
    <cellStyle name="Normal 2 6 2 2 9" xfId="51072" xr:uid="{00000000-0005-0000-0000-0000EECC0000}"/>
    <cellStyle name="Normal 2 6 2 2 9 2" xfId="51073" xr:uid="{00000000-0005-0000-0000-0000EFCC0000}"/>
    <cellStyle name="Normal 2 6 2 20" xfId="51074" xr:uid="{00000000-0005-0000-0000-0000F0CC0000}"/>
    <cellStyle name="Normal 2 6 2 20 2" xfId="51075" xr:uid="{00000000-0005-0000-0000-0000F1CC0000}"/>
    <cellStyle name="Normal 2 6 2 21" xfId="51076" xr:uid="{00000000-0005-0000-0000-0000F2CC0000}"/>
    <cellStyle name="Normal 2 6 2 21 2" xfId="51077" xr:uid="{00000000-0005-0000-0000-0000F3CC0000}"/>
    <cellStyle name="Normal 2 6 2 22" xfId="51078" xr:uid="{00000000-0005-0000-0000-0000F4CC0000}"/>
    <cellStyle name="Normal 2 6 2 22 2" xfId="51079" xr:uid="{00000000-0005-0000-0000-0000F5CC0000}"/>
    <cellStyle name="Normal 2 6 2 23" xfId="51080" xr:uid="{00000000-0005-0000-0000-0000F6CC0000}"/>
    <cellStyle name="Normal 2 6 2 23 2" xfId="51081" xr:uid="{00000000-0005-0000-0000-0000F7CC0000}"/>
    <cellStyle name="Normal 2 6 2 24" xfId="51082" xr:uid="{00000000-0005-0000-0000-0000F8CC0000}"/>
    <cellStyle name="Normal 2 6 2 24 2" xfId="51083" xr:uid="{00000000-0005-0000-0000-0000F9CC0000}"/>
    <cellStyle name="Normal 2 6 2 25" xfId="51084" xr:uid="{00000000-0005-0000-0000-0000FACC0000}"/>
    <cellStyle name="Normal 2 6 2 25 2" xfId="51085" xr:uid="{00000000-0005-0000-0000-0000FBCC0000}"/>
    <cellStyle name="Normal 2 6 2 26" xfId="51086" xr:uid="{00000000-0005-0000-0000-0000FCCC0000}"/>
    <cellStyle name="Normal 2 6 2 26 2" xfId="51087" xr:uid="{00000000-0005-0000-0000-0000FDCC0000}"/>
    <cellStyle name="Normal 2 6 2 27" xfId="51088" xr:uid="{00000000-0005-0000-0000-0000FECC0000}"/>
    <cellStyle name="Normal 2 6 2 27 2" xfId="51089" xr:uid="{00000000-0005-0000-0000-0000FFCC0000}"/>
    <cellStyle name="Normal 2 6 2 28" xfId="51090" xr:uid="{00000000-0005-0000-0000-000000CD0000}"/>
    <cellStyle name="Normal 2 6 2 3" xfId="51091" xr:uid="{00000000-0005-0000-0000-000001CD0000}"/>
    <cellStyle name="Normal 2 6 2 3 10" xfId="51092" xr:uid="{00000000-0005-0000-0000-000002CD0000}"/>
    <cellStyle name="Normal 2 6 2 3 10 2" xfId="51093" xr:uid="{00000000-0005-0000-0000-000003CD0000}"/>
    <cellStyle name="Normal 2 6 2 3 11" xfId="51094" xr:uid="{00000000-0005-0000-0000-000004CD0000}"/>
    <cellStyle name="Normal 2 6 2 3 11 2" xfId="51095" xr:uid="{00000000-0005-0000-0000-000005CD0000}"/>
    <cellStyle name="Normal 2 6 2 3 12" xfId="51096" xr:uid="{00000000-0005-0000-0000-000006CD0000}"/>
    <cellStyle name="Normal 2 6 2 3 12 2" xfId="51097" xr:uid="{00000000-0005-0000-0000-000007CD0000}"/>
    <cellStyle name="Normal 2 6 2 3 13" xfId="51098" xr:uid="{00000000-0005-0000-0000-000008CD0000}"/>
    <cellStyle name="Normal 2 6 2 3 13 2" xfId="51099" xr:uid="{00000000-0005-0000-0000-000009CD0000}"/>
    <cellStyle name="Normal 2 6 2 3 14" xfId="51100" xr:uid="{00000000-0005-0000-0000-00000ACD0000}"/>
    <cellStyle name="Normal 2 6 2 3 14 2" xfId="51101" xr:uid="{00000000-0005-0000-0000-00000BCD0000}"/>
    <cellStyle name="Normal 2 6 2 3 15" xfId="51102" xr:uid="{00000000-0005-0000-0000-00000CCD0000}"/>
    <cellStyle name="Normal 2 6 2 3 15 2" xfId="51103" xr:uid="{00000000-0005-0000-0000-00000DCD0000}"/>
    <cellStyle name="Normal 2 6 2 3 16" xfId="51104" xr:uid="{00000000-0005-0000-0000-00000ECD0000}"/>
    <cellStyle name="Normal 2 6 2 3 16 2" xfId="51105" xr:uid="{00000000-0005-0000-0000-00000FCD0000}"/>
    <cellStyle name="Normal 2 6 2 3 17" xfId="51106" xr:uid="{00000000-0005-0000-0000-000010CD0000}"/>
    <cellStyle name="Normal 2 6 2 3 17 2" xfId="51107" xr:uid="{00000000-0005-0000-0000-000011CD0000}"/>
    <cellStyle name="Normal 2 6 2 3 18" xfId="51108" xr:uid="{00000000-0005-0000-0000-000012CD0000}"/>
    <cellStyle name="Normal 2 6 2 3 18 2" xfId="51109" xr:uid="{00000000-0005-0000-0000-000013CD0000}"/>
    <cellStyle name="Normal 2 6 2 3 19" xfId="51110" xr:uid="{00000000-0005-0000-0000-000014CD0000}"/>
    <cellStyle name="Normal 2 6 2 3 19 2" xfId="51111" xr:uid="{00000000-0005-0000-0000-000015CD0000}"/>
    <cellStyle name="Normal 2 6 2 3 2" xfId="51112" xr:uid="{00000000-0005-0000-0000-000016CD0000}"/>
    <cellStyle name="Normal 2 6 2 3 2 10" xfId="51113" xr:uid="{00000000-0005-0000-0000-000017CD0000}"/>
    <cellStyle name="Normal 2 6 2 3 2 10 2" xfId="51114" xr:uid="{00000000-0005-0000-0000-000018CD0000}"/>
    <cellStyle name="Normal 2 6 2 3 2 11" xfId="51115" xr:uid="{00000000-0005-0000-0000-000019CD0000}"/>
    <cellStyle name="Normal 2 6 2 3 2 11 2" xfId="51116" xr:uid="{00000000-0005-0000-0000-00001ACD0000}"/>
    <cellStyle name="Normal 2 6 2 3 2 12" xfId="51117" xr:uid="{00000000-0005-0000-0000-00001BCD0000}"/>
    <cellStyle name="Normal 2 6 2 3 2 12 2" xfId="51118" xr:uid="{00000000-0005-0000-0000-00001CCD0000}"/>
    <cellStyle name="Normal 2 6 2 3 2 13" xfId="51119" xr:uid="{00000000-0005-0000-0000-00001DCD0000}"/>
    <cellStyle name="Normal 2 6 2 3 2 13 2" xfId="51120" xr:uid="{00000000-0005-0000-0000-00001ECD0000}"/>
    <cellStyle name="Normal 2 6 2 3 2 14" xfId="51121" xr:uid="{00000000-0005-0000-0000-00001FCD0000}"/>
    <cellStyle name="Normal 2 6 2 3 2 14 2" xfId="51122" xr:uid="{00000000-0005-0000-0000-000020CD0000}"/>
    <cellStyle name="Normal 2 6 2 3 2 15" xfId="51123" xr:uid="{00000000-0005-0000-0000-000021CD0000}"/>
    <cellStyle name="Normal 2 6 2 3 2 15 2" xfId="51124" xr:uid="{00000000-0005-0000-0000-000022CD0000}"/>
    <cellStyle name="Normal 2 6 2 3 2 16" xfId="51125" xr:uid="{00000000-0005-0000-0000-000023CD0000}"/>
    <cellStyle name="Normal 2 6 2 3 2 16 2" xfId="51126" xr:uid="{00000000-0005-0000-0000-000024CD0000}"/>
    <cellStyle name="Normal 2 6 2 3 2 17" xfId="51127" xr:uid="{00000000-0005-0000-0000-000025CD0000}"/>
    <cellStyle name="Normal 2 6 2 3 2 17 2" xfId="51128" xr:uid="{00000000-0005-0000-0000-000026CD0000}"/>
    <cellStyle name="Normal 2 6 2 3 2 18" xfId="51129" xr:uid="{00000000-0005-0000-0000-000027CD0000}"/>
    <cellStyle name="Normal 2 6 2 3 2 18 2" xfId="51130" xr:uid="{00000000-0005-0000-0000-000028CD0000}"/>
    <cellStyle name="Normal 2 6 2 3 2 19" xfId="51131" xr:uid="{00000000-0005-0000-0000-000029CD0000}"/>
    <cellStyle name="Normal 2 6 2 3 2 19 2" xfId="51132" xr:uid="{00000000-0005-0000-0000-00002ACD0000}"/>
    <cellStyle name="Normal 2 6 2 3 2 2" xfId="51133" xr:uid="{00000000-0005-0000-0000-00002BCD0000}"/>
    <cellStyle name="Normal 2 6 2 3 2 2 2" xfId="51134" xr:uid="{00000000-0005-0000-0000-00002CCD0000}"/>
    <cellStyle name="Normal 2 6 2 3 2 20" xfId="51135" xr:uid="{00000000-0005-0000-0000-00002DCD0000}"/>
    <cellStyle name="Normal 2 6 2 3 2 20 2" xfId="51136" xr:uid="{00000000-0005-0000-0000-00002ECD0000}"/>
    <cellStyle name="Normal 2 6 2 3 2 21" xfId="51137" xr:uid="{00000000-0005-0000-0000-00002FCD0000}"/>
    <cellStyle name="Normal 2 6 2 3 2 21 2" xfId="51138" xr:uid="{00000000-0005-0000-0000-000030CD0000}"/>
    <cellStyle name="Normal 2 6 2 3 2 22" xfId="51139" xr:uid="{00000000-0005-0000-0000-000031CD0000}"/>
    <cellStyle name="Normal 2 6 2 3 2 3" xfId="51140" xr:uid="{00000000-0005-0000-0000-000032CD0000}"/>
    <cellStyle name="Normal 2 6 2 3 2 3 2" xfId="51141" xr:uid="{00000000-0005-0000-0000-000033CD0000}"/>
    <cellStyle name="Normal 2 6 2 3 2 4" xfId="51142" xr:uid="{00000000-0005-0000-0000-000034CD0000}"/>
    <cellStyle name="Normal 2 6 2 3 2 4 2" xfId="51143" xr:uid="{00000000-0005-0000-0000-000035CD0000}"/>
    <cellStyle name="Normal 2 6 2 3 2 5" xfId="51144" xr:uid="{00000000-0005-0000-0000-000036CD0000}"/>
    <cellStyle name="Normal 2 6 2 3 2 5 2" xfId="51145" xr:uid="{00000000-0005-0000-0000-000037CD0000}"/>
    <cellStyle name="Normal 2 6 2 3 2 6" xfId="51146" xr:uid="{00000000-0005-0000-0000-000038CD0000}"/>
    <cellStyle name="Normal 2 6 2 3 2 6 2" xfId="51147" xr:uid="{00000000-0005-0000-0000-000039CD0000}"/>
    <cellStyle name="Normal 2 6 2 3 2 7" xfId="51148" xr:uid="{00000000-0005-0000-0000-00003ACD0000}"/>
    <cellStyle name="Normal 2 6 2 3 2 7 2" xfId="51149" xr:uid="{00000000-0005-0000-0000-00003BCD0000}"/>
    <cellStyle name="Normal 2 6 2 3 2 8" xfId="51150" xr:uid="{00000000-0005-0000-0000-00003CCD0000}"/>
    <cellStyle name="Normal 2 6 2 3 2 8 2" xfId="51151" xr:uid="{00000000-0005-0000-0000-00003DCD0000}"/>
    <cellStyle name="Normal 2 6 2 3 2 9" xfId="51152" xr:uid="{00000000-0005-0000-0000-00003ECD0000}"/>
    <cellStyle name="Normal 2 6 2 3 2 9 2" xfId="51153" xr:uid="{00000000-0005-0000-0000-00003FCD0000}"/>
    <cellStyle name="Normal 2 6 2 3 20" xfId="51154" xr:uid="{00000000-0005-0000-0000-000040CD0000}"/>
    <cellStyle name="Normal 2 6 2 3 20 2" xfId="51155" xr:uid="{00000000-0005-0000-0000-000041CD0000}"/>
    <cellStyle name="Normal 2 6 2 3 21" xfId="51156" xr:uid="{00000000-0005-0000-0000-000042CD0000}"/>
    <cellStyle name="Normal 2 6 2 3 21 2" xfId="51157" xr:uid="{00000000-0005-0000-0000-000043CD0000}"/>
    <cellStyle name="Normal 2 6 2 3 22" xfId="51158" xr:uid="{00000000-0005-0000-0000-000044CD0000}"/>
    <cellStyle name="Normal 2 6 2 3 22 2" xfId="51159" xr:uid="{00000000-0005-0000-0000-000045CD0000}"/>
    <cellStyle name="Normal 2 6 2 3 23" xfId="51160" xr:uid="{00000000-0005-0000-0000-000046CD0000}"/>
    <cellStyle name="Normal 2 6 2 3 23 2" xfId="51161" xr:uid="{00000000-0005-0000-0000-000047CD0000}"/>
    <cellStyle name="Normal 2 6 2 3 24" xfId="51162" xr:uid="{00000000-0005-0000-0000-000048CD0000}"/>
    <cellStyle name="Normal 2 6 2 3 3" xfId="51163" xr:uid="{00000000-0005-0000-0000-000049CD0000}"/>
    <cellStyle name="Normal 2 6 2 3 3 10" xfId="51164" xr:uid="{00000000-0005-0000-0000-00004ACD0000}"/>
    <cellStyle name="Normal 2 6 2 3 3 10 2" xfId="51165" xr:uid="{00000000-0005-0000-0000-00004BCD0000}"/>
    <cellStyle name="Normal 2 6 2 3 3 11" xfId="51166" xr:uid="{00000000-0005-0000-0000-00004CCD0000}"/>
    <cellStyle name="Normal 2 6 2 3 3 11 2" xfId="51167" xr:uid="{00000000-0005-0000-0000-00004DCD0000}"/>
    <cellStyle name="Normal 2 6 2 3 3 12" xfId="51168" xr:uid="{00000000-0005-0000-0000-00004ECD0000}"/>
    <cellStyle name="Normal 2 6 2 3 3 12 2" xfId="51169" xr:uid="{00000000-0005-0000-0000-00004FCD0000}"/>
    <cellStyle name="Normal 2 6 2 3 3 13" xfId="51170" xr:uid="{00000000-0005-0000-0000-000050CD0000}"/>
    <cellStyle name="Normal 2 6 2 3 3 13 2" xfId="51171" xr:uid="{00000000-0005-0000-0000-000051CD0000}"/>
    <cellStyle name="Normal 2 6 2 3 3 14" xfId="51172" xr:uid="{00000000-0005-0000-0000-000052CD0000}"/>
    <cellStyle name="Normal 2 6 2 3 3 14 2" xfId="51173" xr:uid="{00000000-0005-0000-0000-000053CD0000}"/>
    <cellStyle name="Normal 2 6 2 3 3 15" xfId="51174" xr:uid="{00000000-0005-0000-0000-000054CD0000}"/>
    <cellStyle name="Normal 2 6 2 3 3 15 2" xfId="51175" xr:uid="{00000000-0005-0000-0000-000055CD0000}"/>
    <cellStyle name="Normal 2 6 2 3 3 16" xfId="51176" xr:uid="{00000000-0005-0000-0000-000056CD0000}"/>
    <cellStyle name="Normal 2 6 2 3 3 16 2" xfId="51177" xr:uid="{00000000-0005-0000-0000-000057CD0000}"/>
    <cellStyle name="Normal 2 6 2 3 3 17" xfId="51178" xr:uid="{00000000-0005-0000-0000-000058CD0000}"/>
    <cellStyle name="Normal 2 6 2 3 3 17 2" xfId="51179" xr:uid="{00000000-0005-0000-0000-000059CD0000}"/>
    <cellStyle name="Normal 2 6 2 3 3 18" xfId="51180" xr:uid="{00000000-0005-0000-0000-00005ACD0000}"/>
    <cellStyle name="Normal 2 6 2 3 3 18 2" xfId="51181" xr:uid="{00000000-0005-0000-0000-00005BCD0000}"/>
    <cellStyle name="Normal 2 6 2 3 3 19" xfId="51182" xr:uid="{00000000-0005-0000-0000-00005CCD0000}"/>
    <cellStyle name="Normal 2 6 2 3 3 19 2" xfId="51183" xr:uid="{00000000-0005-0000-0000-00005DCD0000}"/>
    <cellStyle name="Normal 2 6 2 3 3 2" xfId="51184" xr:uid="{00000000-0005-0000-0000-00005ECD0000}"/>
    <cellStyle name="Normal 2 6 2 3 3 2 2" xfId="51185" xr:uid="{00000000-0005-0000-0000-00005FCD0000}"/>
    <cellStyle name="Normal 2 6 2 3 3 20" xfId="51186" xr:uid="{00000000-0005-0000-0000-000060CD0000}"/>
    <cellStyle name="Normal 2 6 2 3 3 20 2" xfId="51187" xr:uid="{00000000-0005-0000-0000-000061CD0000}"/>
    <cellStyle name="Normal 2 6 2 3 3 21" xfId="51188" xr:uid="{00000000-0005-0000-0000-000062CD0000}"/>
    <cellStyle name="Normal 2 6 2 3 3 21 2" xfId="51189" xr:uid="{00000000-0005-0000-0000-000063CD0000}"/>
    <cellStyle name="Normal 2 6 2 3 3 22" xfId="51190" xr:uid="{00000000-0005-0000-0000-000064CD0000}"/>
    <cellStyle name="Normal 2 6 2 3 3 3" xfId="51191" xr:uid="{00000000-0005-0000-0000-000065CD0000}"/>
    <cellStyle name="Normal 2 6 2 3 3 3 2" xfId="51192" xr:uid="{00000000-0005-0000-0000-000066CD0000}"/>
    <cellStyle name="Normal 2 6 2 3 3 4" xfId="51193" xr:uid="{00000000-0005-0000-0000-000067CD0000}"/>
    <cellStyle name="Normal 2 6 2 3 3 4 2" xfId="51194" xr:uid="{00000000-0005-0000-0000-000068CD0000}"/>
    <cellStyle name="Normal 2 6 2 3 3 5" xfId="51195" xr:uid="{00000000-0005-0000-0000-000069CD0000}"/>
    <cellStyle name="Normal 2 6 2 3 3 5 2" xfId="51196" xr:uid="{00000000-0005-0000-0000-00006ACD0000}"/>
    <cellStyle name="Normal 2 6 2 3 3 6" xfId="51197" xr:uid="{00000000-0005-0000-0000-00006BCD0000}"/>
    <cellStyle name="Normal 2 6 2 3 3 6 2" xfId="51198" xr:uid="{00000000-0005-0000-0000-00006CCD0000}"/>
    <cellStyle name="Normal 2 6 2 3 3 7" xfId="51199" xr:uid="{00000000-0005-0000-0000-00006DCD0000}"/>
    <cellStyle name="Normal 2 6 2 3 3 7 2" xfId="51200" xr:uid="{00000000-0005-0000-0000-00006ECD0000}"/>
    <cellStyle name="Normal 2 6 2 3 3 8" xfId="51201" xr:uid="{00000000-0005-0000-0000-00006FCD0000}"/>
    <cellStyle name="Normal 2 6 2 3 3 8 2" xfId="51202" xr:uid="{00000000-0005-0000-0000-000070CD0000}"/>
    <cellStyle name="Normal 2 6 2 3 3 9" xfId="51203" xr:uid="{00000000-0005-0000-0000-000071CD0000}"/>
    <cellStyle name="Normal 2 6 2 3 3 9 2" xfId="51204" xr:uid="{00000000-0005-0000-0000-000072CD0000}"/>
    <cellStyle name="Normal 2 6 2 3 4" xfId="51205" xr:uid="{00000000-0005-0000-0000-000073CD0000}"/>
    <cellStyle name="Normal 2 6 2 3 4 2" xfId="51206" xr:uid="{00000000-0005-0000-0000-000074CD0000}"/>
    <cellStyle name="Normal 2 6 2 3 5" xfId="51207" xr:uid="{00000000-0005-0000-0000-000075CD0000}"/>
    <cellStyle name="Normal 2 6 2 3 5 2" xfId="51208" xr:uid="{00000000-0005-0000-0000-000076CD0000}"/>
    <cellStyle name="Normal 2 6 2 3 6" xfId="51209" xr:uid="{00000000-0005-0000-0000-000077CD0000}"/>
    <cellStyle name="Normal 2 6 2 3 6 2" xfId="51210" xr:uid="{00000000-0005-0000-0000-000078CD0000}"/>
    <cellStyle name="Normal 2 6 2 3 7" xfId="51211" xr:uid="{00000000-0005-0000-0000-000079CD0000}"/>
    <cellStyle name="Normal 2 6 2 3 7 2" xfId="51212" xr:uid="{00000000-0005-0000-0000-00007ACD0000}"/>
    <cellStyle name="Normal 2 6 2 3 8" xfId="51213" xr:uid="{00000000-0005-0000-0000-00007BCD0000}"/>
    <cellStyle name="Normal 2 6 2 3 8 2" xfId="51214" xr:uid="{00000000-0005-0000-0000-00007CCD0000}"/>
    <cellStyle name="Normal 2 6 2 3 9" xfId="51215" xr:uid="{00000000-0005-0000-0000-00007DCD0000}"/>
    <cellStyle name="Normal 2 6 2 3 9 2" xfId="51216" xr:uid="{00000000-0005-0000-0000-00007ECD0000}"/>
    <cellStyle name="Normal 2 6 2 4" xfId="51217" xr:uid="{00000000-0005-0000-0000-00007FCD0000}"/>
    <cellStyle name="Normal 2 6 2 4 10" xfId="51218" xr:uid="{00000000-0005-0000-0000-000080CD0000}"/>
    <cellStyle name="Normal 2 6 2 4 10 2" xfId="51219" xr:uid="{00000000-0005-0000-0000-000081CD0000}"/>
    <cellStyle name="Normal 2 6 2 4 11" xfId="51220" xr:uid="{00000000-0005-0000-0000-000082CD0000}"/>
    <cellStyle name="Normal 2 6 2 4 11 2" xfId="51221" xr:uid="{00000000-0005-0000-0000-000083CD0000}"/>
    <cellStyle name="Normal 2 6 2 4 12" xfId="51222" xr:uid="{00000000-0005-0000-0000-000084CD0000}"/>
    <cellStyle name="Normal 2 6 2 4 12 2" xfId="51223" xr:uid="{00000000-0005-0000-0000-000085CD0000}"/>
    <cellStyle name="Normal 2 6 2 4 13" xfId="51224" xr:uid="{00000000-0005-0000-0000-000086CD0000}"/>
    <cellStyle name="Normal 2 6 2 4 13 2" xfId="51225" xr:uid="{00000000-0005-0000-0000-000087CD0000}"/>
    <cellStyle name="Normal 2 6 2 4 14" xfId="51226" xr:uid="{00000000-0005-0000-0000-000088CD0000}"/>
    <cellStyle name="Normal 2 6 2 4 14 2" xfId="51227" xr:uid="{00000000-0005-0000-0000-000089CD0000}"/>
    <cellStyle name="Normal 2 6 2 4 15" xfId="51228" xr:uid="{00000000-0005-0000-0000-00008ACD0000}"/>
    <cellStyle name="Normal 2 6 2 4 15 2" xfId="51229" xr:uid="{00000000-0005-0000-0000-00008BCD0000}"/>
    <cellStyle name="Normal 2 6 2 4 16" xfId="51230" xr:uid="{00000000-0005-0000-0000-00008CCD0000}"/>
    <cellStyle name="Normal 2 6 2 4 16 2" xfId="51231" xr:uid="{00000000-0005-0000-0000-00008DCD0000}"/>
    <cellStyle name="Normal 2 6 2 4 17" xfId="51232" xr:uid="{00000000-0005-0000-0000-00008ECD0000}"/>
    <cellStyle name="Normal 2 6 2 4 17 2" xfId="51233" xr:uid="{00000000-0005-0000-0000-00008FCD0000}"/>
    <cellStyle name="Normal 2 6 2 4 18" xfId="51234" xr:uid="{00000000-0005-0000-0000-000090CD0000}"/>
    <cellStyle name="Normal 2 6 2 4 18 2" xfId="51235" xr:uid="{00000000-0005-0000-0000-000091CD0000}"/>
    <cellStyle name="Normal 2 6 2 4 19" xfId="51236" xr:uid="{00000000-0005-0000-0000-000092CD0000}"/>
    <cellStyle name="Normal 2 6 2 4 19 2" xfId="51237" xr:uid="{00000000-0005-0000-0000-000093CD0000}"/>
    <cellStyle name="Normal 2 6 2 4 2" xfId="51238" xr:uid="{00000000-0005-0000-0000-000094CD0000}"/>
    <cellStyle name="Normal 2 6 2 4 2 10" xfId="51239" xr:uid="{00000000-0005-0000-0000-000095CD0000}"/>
    <cellStyle name="Normal 2 6 2 4 2 10 2" xfId="51240" xr:uid="{00000000-0005-0000-0000-000096CD0000}"/>
    <cellStyle name="Normal 2 6 2 4 2 11" xfId="51241" xr:uid="{00000000-0005-0000-0000-000097CD0000}"/>
    <cellStyle name="Normal 2 6 2 4 2 11 2" xfId="51242" xr:uid="{00000000-0005-0000-0000-000098CD0000}"/>
    <cellStyle name="Normal 2 6 2 4 2 12" xfId="51243" xr:uid="{00000000-0005-0000-0000-000099CD0000}"/>
    <cellStyle name="Normal 2 6 2 4 2 12 2" xfId="51244" xr:uid="{00000000-0005-0000-0000-00009ACD0000}"/>
    <cellStyle name="Normal 2 6 2 4 2 13" xfId="51245" xr:uid="{00000000-0005-0000-0000-00009BCD0000}"/>
    <cellStyle name="Normal 2 6 2 4 2 13 2" xfId="51246" xr:uid="{00000000-0005-0000-0000-00009CCD0000}"/>
    <cellStyle name="Normal 2 6 2 4 2 14" xfId="51247" xr:uid="{00000000-0005-0000-0000-00009DCD0000}"/>
    <cellStyle name="Normal 2 6 2 4 2 14 2" xfId="51248" xr:uid="{00000000-0005-0000-0000-00009ECD0000}"/>
    <cellStyle name="Normal 2 6 2 4 2 15" xfId="51249" xr:uid="{00000000-0005-0000-0000-00009FCD0000}"/>
    <cellStyle name="Normal 2 6 2 4 2 15 2" xfId="51250" xr:uid="{00000000-0005-0000-0000-0000A0CD0000}"/>
    <cellStyle name="Normal 2 6 2 4 2 16" xfId="51251" xr:uid="{00000000-0005-0000-0000-0000A1CD0000}"/>
    <cellStyle name="Normal 2 6 2 4 2 16 2" xfId="51252" xr:uid="{00000000-0005-0000-0000-0000A2CD0000}"/>
    <cellStyle name="Normal 2 6 2 4 2 17" xfId="51253" xr:uid="{00000000-0005-0000-0000-0000A3CD0000}"/>
    <cellStyle name="Normal 2 6 2 4 2 17 2" xfId="51254" xr:uid="{00000000-0005-0000-0000-0000A4CD0000}"/>
    <cellStyle name="Normal 2 6 2 4 2 18" xfId="51255" xr:uid="{00000000-0005-0000-0000-0000A5CD0000}"/>
    <cellStyle name="Normal 2 6 2 4 2 18 2" xfId="51256" xr:uid="{00000000-0005-0000-0000-0000A6CD0000}"/>
    <cellStyle name="Normal 2 6 2 4 2 19" xfId="51257" xr:uid="{00000000-0005-0000-0000-0000A7CD0000}"/>
    <cellStyle name="Normal 2 6 2 4 2 19 2" xfId="51258" xr:uid="{00000000-0005-0000-0000-0000A8CD0000}"/>
    <cellStyle name="Normal 2 6 2 4 2 2" xfId="51259" xr:uid="{00000000-0005-0000-0000-0000A9CD0000}"/>
    <cellStyle name="Normal 2 6 2 4 2 2 2" xfId="51260" xr:uid="{00000000-0005-0000-0000-0000AACD0000}"/>
    <cellStyle name="Normal 2 6 2 4 2 20" xfId="51261" xr:uid="{00000000-0005-0000-0000-0000ABCD0000}"/>
    <cellStyle name="Normal 2 6 2 4 2 20 2" xfId="51262" xr:uid="{00000000-0005-0000-0000-0000ACCD0000}"/>
    <cellStyle name="Normal 2 6 2 4 2 21" xfId="51263" xr:uid="{00000000-0005-0000-0000-0000ADCD0000}"/>
    <cellStyle name="Normal 2 6 2 4 2 21 2" xfId="51264" xr:uid="{00000000-0005-0000-0000-0000AECD0000}"/>
    <cellStyle name="Normal 2 6 2 4 2 22" xfId="51265" xr:uid="{00000000-0005-0000-0000-0000AFCD0000}"/>
    <cellStyle name="Normal 2 6 2 4 2 3" xfId="51266" xr:uid="{00000000-0005-0000-0000-0000B0CD0000}"/>
    <cellStyle name="Normal 2 6 2 4 2 3 2" xfId="51267" xr:uid="{00000000-0005-0000-0000-0000B1CD0000}"/>
    <cellStyle name="Normal 2 6 2 4 2 4" xfId="51268" xr:uid="{00000000-0005-0000-0000-0000B2CD0000}"/>
    <cellStyle name="Normal 2 6 2 4 2 4 2" xfId="51269" xr:uid="{00000000-0005-0000-0000-0000B3CD0000}"/>
    <cellStyle name="Normal 2 6 2 4 2 5" xfId="51270" xr:uid="{00000000-0005-0000-0000-0000B4CD0000}"/>
    <cellStyle name="Normal 2 6 2 4 2 5 2" xfId="51271" xr:uid="{00000000-0005-0000-0000-0000B5CD0000}"/>
    <cellStyle name="Normal 2 6 2 4 2 6" xfId="51272" xr:uid="{00000000-0005-0000-0000-0000B6CD0000}"/>
    <cellStyle name="Normal 2 6 2 4 2 6 2" xfId="51273" xr:uid="{00000000-0005-0000-0000-0000B7CD0000}"/>
    <cellStyle name="Normal 2 6 2 4 2 7" xfId="51274" xr:uid="{00000000-0005-0000-0000-0000B8CD0000}"/>
    <cellStyle name="Normal 2 6 2 4 2 7 2" xfId="51275" xr:uid="{00000000-0005-0000-0000-0000B9CD0000}"/>
    <cellStyle name="Normal 2 6 2 4 2 8" xfId="51276" xr:uid="{00000000-0005-0000-0000-0000BACD0000}"/>
    <cellStyle name="Normal 2 6 2 4 2 8 2" xfId="51277" xr:uid="{00000000-0005-0000-0000-0000BBCD0000}"/>
    <cellStyle name="Normal 2 6 2 4 2 9" xfId="51278" xr:uid="{00000000-0005-0000-0000-0000BCCD0000}"/>
    <cellStyle name="Normal 2 6 2 4 2 9 2" xfId="51279" xr:uid="{00000000-0005-0000-0000-0000BDCD0000}"/>
    <cellStyle name="Normal 2 6 2 4 20" xfId="51280" xr:uid="{00000000-0005-0000-0000-0000BECD0000}"/>
    <cellStyle name="Normal 2 6 2 4 20 2" xfId="51281" xr:uid="{00000000-0005-0000-0000-0000BFCD0000}"/>
    <cellStyle name="Normal 2 6 2 4 21" xfId="51282" xr:uid="{00000000-0005-0000-0000-0000C0CD0000}"/>
    <cellStyle name="Normal 2 6 2 4 21 2" xfId="51283" xr:uid="{00000000-0005-0000-0000-0000C1CD0000}"/>
    <cellStyle name="Normal 2 6 2 4 22" xfId="51284" xr:uid="{00000000-0005-0000-0000-0000C2CD0000}"/>
    <cellStyle name="Normal 2 6 2 4 22 2" xfId="51285" xr:uid="{00000000-0005-0000-0000-0000C3CD0000}"/>
    <cellStyle name="Normal 2 6 2 4 23" xfId="51286" xr:uid="{00000000-0005-0000-0000-0000C4CD0000}"/>
    <cellStyle name="Normal 2 6 2 4 23 2" xfId="51287" xr:uid="{00000000-0005-0000-0000-0000C5CD0000}"/>
    <cellStyle name="Normal 2 6 2 4 24" xfId="51288" xr:uid="{00000000-0005-0000-0000-0000C6CD0000}"/>
    <cellStyle name="Normal 2 6 2 4 3" xfId="51289" xr:uid="{00000000-0005-0000-0000-0000C7CD0000}"/>
    <cellStyle name="Normal 2 6 2 4 3 10" xfId="51290" xr:uid="{00000000-0005-0000-0000-0000C8CD0000}"/>
    <cellStyle name="Normal 2 6 2 4 3 10 2" xfId="51291" xr:uid="{00000000-0005-0000-0000-0000C9CD0000}"/>
    <cellStyle name="Normal 2 6 2 4 3 11" xfId="51292" xr:uid="{00000000-0005-0000-0000-0000CACD0000}"/>
    <cellStyle name="Normal 2 6 2 4 3 11 2" xfId="51293" xr:uid="{00000000-0005-0000-0000-0000CBCD0000}"/>
    <cellStyle name="Normal 2 6 2 4 3 12" xfId="51294" xr:uid="{00000000-0005-0000-0000-0000CCCD0000}"/>
    <cellStyle name="Normal 2 6 2 4 3 12 2" xfId="51295" xr:uid="{00000000-0005-0000-0000-0000CDCD0000}"/>
    <cellStyle name="Normal 2 6 2 4 3 13" xfId="51296" xr:uid="{00000000-0005-0000-0000-0000CECD0000}"/>
    <cellStyle name="Normal 2 6 2 4 3 13 2" xfId="51297" xr:uid="{00000000-0005-0000-0000-0000CFCD0000}"/>
    <cellStyle name="Normal 2 6 2 4 3 14" xfId="51298" xr:uid="{00000000-0005-0000-0000-0000D0CD0000}"/>
    <cellStyle name="Normal 2 6 2 4 3 14 2" xfId="51299" xr:uid="{00000000-0005-0000-0000-0000D1CD0000}"/>
    <cellStyle name="Normal 2 6 2 4 3 15" xfId="51300" xr:uid="{00000000-0005-0000-0000-0000D2CD0000}"/>
    <cellStyle name="Normal 2 6 2 4 3 15 2" xfId="51301" xr:uid="{00000000-0005-0000-0000-0000D3CD0000}"/>
    <cellStyle name="Normal 2 6 2 4 3 16" xfId="51302" xr:uid="{00000000-0005-0000-0000-0000D4CD0000}"/>
    <cellStyle name="Normal 2 6 2 4 3 16 2" xfId="51303" xr:uid="{00000000-0005-0000-0000-0000D5CD0000}"/>
    <cellStyle name="Normal 2 6 2 4 3 17" xfId="51304" xr:uid="{00000000-0005-0000-0000-0000D6CD0000}"/>
    <cellStyle name="Normal 2 6 2 4 3 17 2" xfId="51305" xr:uid="{00000000-0005-0000-0000-0000D7CD0000}"/>
    <cellStyle name="Normal 2 6 2 4 3 18" xfId="51306" xr:uid="{00000000-0005-0000-0000-0000D8CD0000}"/>
    <cellStyle name="Normal 2 6 2 4 3 18 2" xfId="51307" xr:uid="{00000000-0005-0000-0000-0000D9CD0000}"/>
    <cellStyle name="Normal 2 6 2 4 3 19" xfId="51308" xr:uid="{00000000-0005-0000-0000-0000DACD0000}"/>
    <cellStyle name="Normal 2 6 2 4 3 19 2" xfId="51309" xr:uid="{00000000-0005-0000-0000-0000DBCD0000}"/>
    <cellStyle name="Normal 2 6 2 4 3 2" xfId="51310" xr:uid="{00000000-0005-0000-0000-0000DCCD0000}"/>
    <cellStyle name="Normal 2 6 2 4 3 2 2" xfId="51311" xr:uid="{00000000-0005-0000-0000-0000DDCD0000}"/>
    <cellStyle name="Normal 2 6 2 4 3 20" xfId="51312" xr:uid="{00000000-0005-0000-0000-0000DECD0000}"/>
    <cellStyle name="Normal 2 6 2 4 3 20 2" xfId="51313" xr:uid="{00000000-0005-0000-0000-0000DFCD0000}"/>
    <cellStyle name="Normal 2 6 2 4 3 21" xfId="51314" xr:uid="{00000000-0005-0000-0000-0000E0CD0000}"/>
    <cellStyle name="Normal 2 6 2 4 3 21 2" xfId="51315" xr:uid="{00000000-0005-0000-0000-0000E1CD0000}"/>
    <cellStyle name="Normal 2 6 2 4 3 22" xfId="51316" xr:uid="{00000000-0005-0000-0000-0000E2CD0000}"/>
    <cellStyle name="Normal 2 6 2 4 3 3" xfId="51317" xr:uid="{00000000-0005-0000-0000-0000E3CD0000}"/>
    <cellStyle name="Normal 2 6 2 4 3 3 2" xfId="51318" xr:uid="{00000000-0005-0000-0000-0000E4CD0000}"/>
    <cellStyle name="Normal 2 6 2 4 3 4" xfId="51319" xr:uid="{00000000-0005-0000-0000-0000E5CD0000}"/>
    <cellStyle name="Normal 2 6 2 4 3 4 2" xfId="51320" xr:uid="{00000000-0005-0000-0000-0000E6CD0000}"/>
    <cellStyle name="Normal 2 6 2 4 3 5" xfId="51321" xr:uid="{00000000-0005-0000-0000-0000E7CD0000}"/>
    <cellStyle name="Normal 2 6 2 4 3 5 2" xfId="51322" xr:uid="{00000000-0005-0000-0000-0000E8CD0000}"/>
    <cellStyle name="Normal 2 6 2 4 3 6" xfId="51323" xr:uid="{00000000-0005-0000-0000-0000E9CD0000}"/>
    <cellStyle name="Normal 2 6 2 4 3 6 2" xfId="51324" xr:uid="{00000000-0005-0000-0000-0000EACD0000}"/>
    <cellStyle name="Normal 2 6 2 4 3 7" xfId="51325" xr:uid="{00000000-0005-0000-0000-0000EBCD0000}"/>
    <cellStyle name="Normal 2 6 2 4 3 7 2" xfId="51326" xr:uid="{00000000-0005-0000-0000-0000ECCD0000}"/>
    <cellStyle name="Normal 2 6 2 4 3 8" xfId="51327" xr:uid="{00000000-0005-0000-0000-0000EDCD0000}"/>
    <cellStyle name="Normal 2 6 2 4 3 8 2" xfId="51328" xr:uid="{00000000-0005-0000-0000-0000EECD0000}"/>
    <cellStyle name="Normal 2 6 2 4 3 9" xfId="51329" xr:uid="{00000000-0005-0000-0000-0000EFCD0000}"/>
    <cellStyle name="Normal 2 6 2 4 3 9 2" xfId="51330" xr:uid="{00000000-0005-0000-0000-0000F0CD0000}"/>
    <cellStyle name="Normal 2 6 2 4 4" xfId="51331" xr:uid="{00000000-0005-0000-0000-0000F1CD0000}"/>
    <cellStyle name="Normal 2 6 2 4 4 2" xfId="51332" xr:uid="{00000000-0005-0000-0000-0000F2CD0000}"/>
    <cellStyle name="Normal 2 6 2 4 5" xfId="51333" xr:uid="{00000000-0005-0000-0000-0000F3CD0000}"/>
    <cellStyle name="Normal 2 6 2 4 5 2" xfId="51334" xr:uid="{00000000-0005-0000-0000-0000F4CD0000}"/>
    <cellStyle name="Normal 2 6 2 4 6" xfId="51335" xr:uid="{00000000-0005-0000-0000-0000F5CD0000}"/>
    <cellStyle name="Normal 2 6 2 4 6 2" xfId="51336" xr:uid="{00000000-0005-0000-0000-0000F6CD0000}"/>
    <cellStyle name="Normal 2 6 2 4 7" xfId="51337" xr:uid="{00000000-0005-0000-0000-0000F7CD0000}"/>
    <cellStyle name="Normal 2 6 2 4 7 2" xfId="51338" xr:uid="{00000000-0005-0000-0000-0000F8CD0000}"/>
    <cellStyle name="Normal 2 6 2 4 8" xfId="51339" xr:uid="{00000000-0005-0000-0000-0000F9CD0000}"/>
    <cellStyle name="Normal 2 6 2 4 8 2" xfId="51340" xr:uid="{00000000-0005-0000-0000-0000FACD0000}"/>
    <cellStyle name="Normal 2 6 2 4 9" xfId="51341" xr:uid="{00000000-0005-0000-0000-0000FBCD0000}"/>
    <cellStyle name="Normal 2 6 2 4 9 2" xfId="51342" xr:uid="{00000000-0005-0000-0000-0000FCCD0000}"/>
    <cellStyle name="Normal 2 6 2 5" xfId="51343" xr:uid="{00000000-0005-0000-0000-0000FDCD0000}"/>
    <cellStyle name="Normal 2 6 2 5 10" xfId="51344" xr:uid="{00000000-0005-0000-0000-0000FECD0000}"/>
    <cellStyle name="Normal 2 6 2 5 10 2" xfId="51345" xr:uid="{00000000-0005-0000-0000-0000FFCD0000}"/>
    <cellStyle name="Normal 2 6 2 5 11" xfId="51346" xr:uid="{00000000-0005-0000-0000-000000CE0000}"/>
    <cellStyle name="Normal 2 6 2 5 11 2" xfId="51347" xr:uid="{00000000-0005-0000-0000-000001CE0000}"/>
    <cellStyle name="Normal 2 6 2 5 12" xfId="51348" xr:uid="{00000000-0005-0000-0000-000002CE0000}"/>
    <cellStyle name="Normal 2 6 2 5 12 2" xfId="51349" xr:uid="{00000000-0005-0000-0000-000003CE0000}"/>
    <cellStyle name="Normal 2 6 2 5 13" xfId="51350" xr:uid="{00000000-0005-0000-0000-000004CE0000}"/>
    <cellStyle name="Normal 2 6 2 5 13 2" xfId="51351" xr:uid="{00000000-0005-0000-0000-000005CE0000}"/>
    <cellStyle name="Normal 2 6 2 5 14" xfId="51352" xr:uid="{00000000-0005-0000-0000-000006CE0000}"/>
    <cellStyle name="Normal 2 6 2 5 14 2" xfId="51353" xr:uid="{00000000-0005-0000-0000-000007CE0000}"/>
    <cellStyle name="Normal 2 6 2 5 15" xfId="51354" xr:uid="{00000000-0005-0000-0000-000008CE0000}"/>
    <cellStyle name="Normal 2 6 2 5 15 2" xfId="51355" xr:uid="{00000000-0005-0000-0000-000009CE0000}"/>
    <cellStyle name="Normal 2 6 2 5 16" xfId="51356" xr:uid="{00000000-0005-0000-0000-00000ACE0000}"/>
    <cellStyle name="Normal 2 6 2 5 16 2" xfId="51357" xr:uid="{00000000-0005-0000-0000-00000BCE0000}"/>
    <cellStyle name="Normal 2 6 2 5 17" xfId="51358" xr:uid="{00000000-0005-0000-0000-00000CCE0000}"/>
    <cellStyle name="Normal 2 6 2 5 17 2" xfId="51359" xr:uid="{00000000-0005-0000-0000-00000DCE0000}"/>
    <cellStyle name="Normal 2 6 2 5 18" xfId="51360" xr:uid="{00000000-0005-0000-0000-00000ECE0000}"/>
    <cellStyle name="Normal 2 6 2 5 18 2" xfId="51361" xr:uid="{00000000-0005-0000-0000-00000FCE0000}"/>
    <cellStyle name="Normal 2 6 2 5 19" xfId="51362" xr:uid="{00000000-0005-0000-0000-000010CE0000}"/>
    <cellStyle name="Normal 2 6 2 5 19 2" xfId="51363" xr:uid="{00000000-0005-0000-0000-000011CE0000}"/>
    <cellStyle name="Normal 2 6 2 5 2" xfId="51364" xr:uid="{00000000-0005-0000-0000-000012CE0000}"/>
    <cellStyle name="Normal 2 6 2 5 2 10" xfId="51365" xr:uid="{00000000-0005-0000-0000-000013CE0000}"/>
    <cellStyle name="Normal 2 6 2 5 2 10 2" xfId="51366" xr:uid="{00000000-0005-0000-0000-000014CE0000}"/>
    <cellStyle name="Normal 2 6 2 5 2 11" xfId="51367" xr:uid="{00000000-0005-0000-0000-000015CE0000}"/>
    <cellStyle name="Normal 2 6 2 5 2 11 2" xfId="51368" xr:uid="{00000000-0005-0000-0000-000016CE0000}"/>
    <cellStyle name="Normal 2 6 2 5 2 12" xfId="51369" xr:uid="{00000000-0005-0000-0000-000017CE0000}"/>
    <cellStyle name="Normal 2 6 2 5 2 12 2" xfId="51370" xr:uid="{00000000-0005-0000-0000-000018CE0000}"/>
    <cellStyle name="Normal 2 6 2 5 2 13" xfId="51371" xr:uid="{00000000-0005-0000-0000-000019CE0000}"/>
    <cellStyle name="Normal 2 6 2 5 2 13 2" xfId="51372" xr:uid="{00000000-0005-0000-0000-00001ACE0000}"/>
    <cellStyle name="Normal 2 6 2 5 2 14" xfId="51373" xr:uid="{00000000-0005-0000-0000-00001BCE0000}"/>
    <cellStyle name="Normal 2 6 2 5 2 14 2" xfId="51374" xr:uid="{00000000-0005-0000-0000-00001CCE0000}"/>
    <cellStyle name="Normal 2 6 2 5 2 15" xfId="51375" xr:uid="{00000000-0005-0000-0000-00001DCE0000}"/>
    <cellStyle name="Normal 2 6 2 5 2 15 2" xfId="51376" xr:uid="{00000000-0005-0000-0000-00001ECE0000}"/>
    <cellStyle name="Normal 2 6 2 5 2 16" xfId="51377" xr:uid="{00000000-0005-0000-0000-00001FCE0000}"/>
    <cellStyle name="Normal 2 6 2 5 2 16 2" xfId="51378" xr:uid="{00000000-0005-0000-0000-000020CE0000}"/>
    <cellStyle name="Normal 2 6 2 5 2 17" xfId="51379" xr:uid="{00000000-0005-0000-0000-000021CE0000}"/>
    <cellStyle name="Normal 2 6 2 5 2 17 2" xfId="51380" xr:uid="{00000000-0005-0000-0000-000022CE0000}"/>
    <cellStyle name="Normal 2 6 2 5 2 18" xfId="51381" xr:uid="{00000000-0005-0000-0000-000023CE0000}"/>
    <cellStyle name="Normal 2 6 2 5 2 18 2" xfId="51382" xr:uid="{00000000-0005-0000-0000-000024CE0000}"/>
    <cellStyle name="Normal 2 6 2 5 2 19" xfId="51383" xr:uid="{00000000-0005-0000-0000-000025CE0000}"/>
    <cellStyle name="Normal 2 6 2 5 2 19 2" xfId="51384" xr:uid="{00000000-0005-0000-0000-000026CE0000}"/>
    <cellStyle name="Normal 2 6 2 5 2 2" xfId="51385" xr:uid="{00000000-0005-0000-0000-000027CE0000}"/>
    <cellStyle name="Normal 2 6 2 5 2 2 2" xfId="51386" xr:uid="{00000000-0005-0000-0000-000028CE0000}"/>
    <cellStyle name="Normal 2 6 2 5 2 20" xfId="51387" xr:uid="{00000000-0005-0000-0000-000029CE0000}"/>
    <cellStyle name="Normal 2 6 2 5 2 20 2" xfId="51388" xr:uid="{00000000-0005-0000-0000-00002ACE0000}"/>
    <cellStyle name="Normal 2 6 2 5 2 21" xfId="51389" xr:uid="{00000000-0005-0000-0000-00002BCE0000}"/>
    <cellStyle name="Normal 2 6 2 5 2 21 2" xfId="51390" xr:uid="{00000000-0005-0000-0000-00002CCE0000}"/>
    <cellStyle name="Normal 2 6 2 5 2 22" xfId="51391" xr:uid="{00000000-0005-0000-0000-00002DCE0000}"/>
    <cellStyle name="Normal 2 6 2 5 2 3" xfId="51392" xr:uid="{00000000-0005-0000-0000-00002ECE0000}"/>
    <cellStyle name="Normal 2 6 2 5 2 3 2" xfId="51393" xr:uid="{00000000-0005-0000-0000-00002FCE0000}"/>
    <cellStyle name="Normal 2 6 2 5 2 4" xfId="51394" xr:uid="{00000000-0005-0000-0000-000030CE0000}"/>
    <cellStyle name="Normal 2 6 2 5 2 4 2" xfId="51395" xr:uid="{00000000-0005-0000-0000-000031CE0000}"/>
    <cellStyle name="Normal 2 6 2 5 2 5" xfId="51396" xr:uid="{00000000-0005-0000-0000-000032CE0000}"/>
    <cellStyle name="Normal 2 6 2 5 2 5 2" xfId="51397" xr:uid="{00000000-0005-0000-0000-000033CE0000}"/>
    <cellStyle name="Normal 2 6 2 5 2 6" xfId="51398" xr:uid="{00000000-0005-0000-0000-000034CE0000}"/>
    <cellStyle name="Normal 2 6 2 5 2 6 2" xfId="51399" xr:uid="{00000000-0005-0000-0000-000035CE0000}"/>
    <cellStyle name="Normal 2 6 2 5 2 7" xfId="51400" xr:uid="{00000000-0005-0000-0000-000036CE0000}"/>
    <cellStyle name="Normal 2 6 2 5 2 7 2" xfId="51401" xr:uid="{00000000-0005-0000-0000-000037CE0000}"/>
    <cellStyle name="Normal 2 6 2 5 2 8" xfId="51402" xr:uid="{00000000-0005-0000-0000-000038CE0000}"/>
    <cellStyle name="Normal 2 6 2 5 2 8 2" xfId="51403" xr:uid="{00000000-0005-0000-0000-000039CE0000}"/>
    <cellStyle name="Normal 2 6 2 5 2 9" xfId="51404" xr:uid="{00000000-0005-0000-0000-00003ACE0000}"/>
    <cellStyle name="Normal 2 6 2 5 2 9 2" xfId="51405" xr:uid="{00000000-0005-0000-0000-00003BCE0000}"/>
    <cellStyle name="Normal 2 6 2 5 20" xfId="51406" xr:uid="{00000000-0005-0000-0000-00003CCE0000}"/>
    <cellStyle name="Normal 2 6 2 5 20 2" xfId="51407" xr:uid="{00000000-0005-0000-0000-00003DCE0000}"/>
    <cellStyle name="Normal 2 6 2 5 21" xfId="51408" xr:uid="{00000000-0005-0000-0000-00003ECE0000}"/>
    <cellStyle name="Normal 2 6 2 5 21 2" xfId="51409" xr:uid="{00000000-0005-0000-0000-00003FCE0000}"/>
    <cellStyle name="Normal 2 6 2 5 22" xfId="51410" xr:uid="{00000000-0005-0000-0000-000040CE0000}"/>
    <cellStyle name="Normal 2 6 2 5 22 2" xfId="51411" xr:uid="{00000000-0005-0000-0000-000041CE0000}"/>
    <cellStyle name="Normal 2 6 2 5 23" xfId="51412" xr:uid="{00000000-0005-0000-0000-000042CE0000}"/>
    <cellStyle name="Normal 2 6 2 5 23 2" xfId="51413" xr:uid="{00000000-0005-0000-0000-000043CE0000}"/>
    <cellStyle name="Normal 2 6 2 5 24" xfId="51414" xr:uid="{00000000-0005-0000-0000-000044CE0000}"/>
    <cellStyle name="Normal 2 6 2 5 3" xfId="51415" xr:uid="{00000000-0005-0000-0000-000045CE0000}"/>
    <cellStyle name="Normal 2 6 2 5 3 10" xfId="51416" xr:uid="{00000000-0005-0000-0000-000046CE0000}"/>
    <cellStyle name="Normal 2 6 2 5 3 10 2" xfId="51417" xr:uid="{00000000-0005-0000-0000-000047CE0000}"/>
    <cellStyle name="Normal 2 6 2 5 3 11" xfId="51418" xr:uid="{00000000-0005-0000-0000-000048CE0000}"/>
    <cellStyle name="Normal 2 6 2 5 3 11 2" xfId="51419" xr:uid="{00000000-0005-0000-0000-000049CE0000}"/>
    <cellStyle name="Normal 2 6 2 5 3 12" xfId="51420" xr:uid="{00000000-0005-0000-0000-00004ACE0000}"/>
    <cellStyle name="Normal 2 6 2 5 3 12 2" xfId="51421" xr:uid="{00000000-0005-0000-0000-00004BCE0000}"/>
    <cellStyle name="Normal 2 6 2 5 3 13" xfId="51422" xr:uid="{00000000-0005-0000-0000-00004CCE0000}"/>
    <cellStyle name="Normal 2 6 2 5 3 13 2" xfId="51423" xr:uid="{00000000-0005-0000-0000-00004DCE0000}"/>
    <cellStyle name="Normal 2 6 2 5 3 14" xfId="51424" xr:uid="{00000000-0005-0000-0000-00004ECE0000}"/>
    <cellStyle name="Normal 2 6 2 5 3 14 2" xfId="51425" xr:uid="{00000000-0005-0000-0000-00004FCE0000}"/>
    <cellStyle name="Normal 2 6 2 5 3 15" xfId="51426" xr:uid="{00000000-0005-0000-0000-000050CE0000}"/>
    <cellStyle name="Normal 2 6 2 5 3 15 2" xfId="51427" xr:uid="{00000000-0005-0000-0000-000051CE0000}"/>
    <cellStyle name="Normal 2 6 2 5 3 16" xfId="51428" xr:uid="{00000000-0005-0000-0000-000052CE0000}"/>
    <cellStyle name="Normal 2 6 2 5 3 16 2" xfId="51429" xr:uid="{00000000-0005-0000-0000-000053CE0000}"/>
    <cellStyle name="Normal 2 6 2 5 3 17" xfId="51430" xr:uid="{00000000-0005-0000-0000-000054CE0000}"/>
    <cellStyle name="Normal 2 6 2 5 3 17 2" xfId="51431" xr:uid="{00000000-0005-0000-0000-000055CE0000}"/>
    <cellStyle name="Normal 2 6 2 5 3 18" xfId="51432" xr:uid="{00000000-0005-0000-0000-000056CE0000}"/>
    <cellStyle name="Normal 2 6 2 5 3 18 2" xfId="51433" xr:uid="{00000000-0005-0000-0000-000057CE0000}"/>
    <cellStyle name="Normal 2 6 2 5 3 19" xfId="51434" xr:uid="{00000000-0005-0000-0000-000058CE0000}"/>
    <cellStyle name="Normal 2 6 2 5 3 19 2" xfId="51435" xr:uid="{00000000-0005-0000-0000-000059CE0000}"/>
    <cellStyle name="Normal 2 6 2 5 3 2" xfId="51436" xr:uid="{00000000-0005-0000-0000-00005ACE0000}"/>
    <cellStyle name="Normal 2 6 2 5 3 2 2" xfId="51437" xr:uid="{00000000-0005-0000-0000-00005BCE0000}"/>
    <cellStyle name="Normal 2 6 2 5 3 20" xfId="51438" xr:uid="{00000000-0005-0000-0000-00005CCE0000}"/>
    <cellStyle name="Normal 2 6 2 5 3 20 2" xfId="51439" xr:uid="{00000000-0005-0000-0000-00005DCE0000}"/>
    <cellStyle name="Normal 2 6 2 5 3 21" xfId="51440" xr:uid="{00000000-0005-0000-0000-00005ECE0000}"/>
    <cellStyle name="Normal 2 6 2 5 3 21 2" xfId="51441" xr:uid="{00000000-0005-0000-0000-00005FCE0000}"/>
    <cellStyle name="Normal 2 6 2 5 3 22" xfId="51442" xr:uid="{00000000-0005-0000-0000-000060CE0000}"/>
    <cellStyle name="Normal 2 6 2 5 3 3" xfId="51443" xr:uid="{00000000-0005-0000-0000-000061CE0000}"/>
    <cellStyle name="Normal 2 6 2 5 3 3 2" xfId="51444" xr:uid="{00000000-0005-0000-0000-000062CE0000}"/>
    <cellStyle name="Normal 2 6 2 5 3 4" xfId="51445" xr:uid="{00000000-0005-0000-0000-000063CE0000}"/>
    <cellStyle name="Normal 2 6 2 5 3 4 2" xfId="51446" xr:uid="{00000000-0005-0000-0000-000064CE0000}"/>
    <cellStyle name="Normal 2 6 2 5 3 5" xfId="51447" xr:uid="{00000000-0005-0000-0000-000065CE0000}"/>
    <cellStyle name="Normal 2 6 2 5 3 5 2" xfId="51448" xr:uid="{00000000-0005-0000-0000-000066CE0000}"/>
    <cellStyle name="Normal 2 6 2 5 3 6" xfId="51449" xr:uid="{00000000-0005-0000-0000-000067CE0000}"/>
    <cellStyle name="Normal 2 6 2 5 3 6 2" xfId="51450" xr:uid="{00000000-0005-0000-0000-000068CE0000}"/>
    <cellStyle name="Normal 2 6 2 5 3 7" xfId="51451" xr:uid="{00000000-0005-0000-0000-000069CE0000}"/>
    <cellStyle name="Normal 2 6 2 5 3 7 2" xfId="51452" xr:uid="{00000000-0005-0000-0000-00006ACE0000}"/>
    <cellStyle name="Normal 2 6 2 5 3 8" xfId="51453" xr:uid="{00000000-0005-0000-0000-00006BCE0000}"/>
    <cellStyle name="Normal 2 6 2 5 3 8 2" xfId="51454" xr:uid="{00000000-0005-0000-0000-00006CCE0000}"/>
    <cellStyle name="Normal 2 6 2 5 3 9" xfId="51455" xr:uid="{00000000-0005-0000-0000-00006DCE0000}"/>
    <cellStyle name="Normal 2 6 2 5 3 9 2" xfId="51456" xr:uid="{00000000-0005-0000-0000-00006ECE0000}"/>
    <cellStyle name="Normal 2 6 2 5 4" xfId="51457" xr:uid="{00000000-0005-0000-0000-00006FCE0000}"/>
    <cellStyle name="Normal 2 6 2 5 4 2" xfId="51458" xr:uid="{00000000-0005-0000-0000-000070CE0000}"/>
    <cellStyle name="Normal 2 6 2 5 5" xfId="51459" xr:uid="{00000000-0005-0000-0000-000071CE0000}"/>
    <cellStyle name="Normal 2 6 2 5 5 2" xfId="51460" xr:uid="{00000000-0005-0000-0000-000072CE0000}"/>
    <cellStyle name="Normal 2 6 2 5 6" xfId="51461" xr:uid="{00000000-0005-0000-0000-000073CE0000}"/>
    <cellStyle name="Normal 2 6 2 5 6 2" xfId="51462" xr:uid="{00000000-0005-0000-0000-000074CE0000}"/>
    <cellStyle name="Normal 2 6 2 5 7" xfId="51463" xr:uid="{00000000-0005-0000-0000-000075CE0000}"/>
    <cellStyle name="Normal 2 6 2 5 7 2" xfId="51464" xr:uid="{00000000-0005-0000-0000-000076CE0000}"/>
    <cellStyle name="Normal 2 6 2 5 8" xfId="51465" xr:uid="{00000000-0005-0000-0000-000077CE0000}"/>
    <cellStyle name="Normal 2 6 2 5 8 2" xfId="51466" xr:uid="{00000000-0005-0000-0000-000078CE0000}"/>
    <cellStyle name="Normal 2 6 2 5 9" xfId="51467" xr:uid="{00000000-0005-0000-0000-000079CE0000}"/>
    <cellStyle name="Normal 2 6 2 5 9 2" xfId="51468" xr:uid="{00000000-0005-0000-0000-00007ACE0000}"/>
    <cellStyle name="Normal 2 6 2 6" xfId="51469" xr:uid="{00000000-0005-0000-0000-00007BCE0000}"/>
    <cellStyle name="Normal 2 6 2 6 10" xfId="51470" xr:uid="{00000000-0005-0000-0000-00007CCE0000}"/>
    <cellStyle name="Normal 2 6 2 6 10 2" xfId="51471" xr:uid="{00000000-0005-0000-0000-00007DCE0000}"/>
    <cellStyle name="Normal 2 6 2 6 11" xfId="51472" xr:uid="{00000000-0005-0000-0000-00007ECE0000}"/>
    <cellStyle name="Normal 2 6 2 6 11 2" xfId="51473" xr:uid="{00000000-0005-0000-0000-00007FCE0000}"/>
    <cellStyle name="Normal 2 6 2 6 12" xfId="51474" xr:uid="{00000000-0005-0000-0000-000080CE0000}"/>
    <cellStyle name="Normal 2 6 2 6 12 2" xfId="51475" xr:uid="{00000000-0005-0000-0000-000081CE0000}"/>
    <cellStyle name="Normal 2 6 2 6 13" xfId="51476" xr:uid="{00000000-0005-0000-0000-000082CE0000}"/>
    <cellStyle name="Normal 2 6 2 6 13 2" xfId="51477" xr:uid="{00000000-0005-0000-0000-000083CE0000}"/>
    <cellStyle name="Normal 2 6 2 6 14" xfId="51478" xr:uid="{00000000-0005-0000-0000-000084CE0000}"/>
    <cellStyle name="Normal 2 6 2 6 14 2" xfId="51479" xr:uid="{00000000-0005-0000-0000-000085CE0000}"/>
    <cellStyle name="Normal 2 6 2 6 15" xfId="51480" xr:uid="{00000000-0005-0000-0000-000086CE0000}"/>
    <cellStyle name="Normal 2 6 2 6 15 2" xfId="51481" xr:uid="{00000000-0005-0000-0000-000087CE0000}"/>
    <cellStyle name="Normal 2 6 2 6 16" xfId="51482" xr:uid="{00000000-0005-0000-0000-000088CE0000}"/>
    <cellStyle name="Normal 2 6 2 6 16 2" xfId="51483" xr:uid="{00000000-0005-0000-0000-000089CE0000}"/>
    <cellStyle name="Normal 2 6 2 6 17" xfId="51484" xr:uid="{00000000-0005-0000-0000-00008ACE0000}"/>
    <cellStyle name="Normal 2 6 2 6 17 2" xfId="51485" xr:uid="{00000000-0005-0000-0000-00008BCE0000}"/>
    <cellStyle name="Normal 2 6 2 6 18" xfId="51486" xr:uid="{00000000-0005-0000-0000-00008CCE0000}"/>
    <cellStyle name="Normal 2 6 2 6 18 2" xfId="51487" xr:uid="{00000000-0005-0000-0000-00008DCE0000}"/>
    <cellStyle name="Normal 2 6 2 6 19" xfId="51488" xr:uid="{00000000-0005-0000-0000-00008ECE0000}"/>
    <cellStyle name="Normal 2 6 2 6 19 2" xfId="51489" xr:uid="{00000000-0005-0000-0000-00008FCE0000}"/>
    <cellStyle name="Normal 2 6 2 6 2" xfId="51490" xr:uid="{00000000-0005-0000-0000-000090CE0000}"/>
    <cellStyle name="Normal 2 6 2 6 2 2" xfId="51491" xr:uid="{00000000-0005-0000-0000-000091CE0000}"/>
    <cellStyle name="Normal 2 6 2 6 20" xfId="51492" xr:uid="{00000000-0005-0000-0000-000092CE0000}"/>
    <cellStyle name="Normal 2 6 2 6 20 2" xfId="51493" xr:uid="{00000000-0005-0000-0000-000093CE0000}"/>
    <cellStyle name="Normal 2 6 2 6 21" xfId="51494" xr:uid="{00000000-0005-0000-0000-000094CE0000}"/>
    <cellStyle name="Normal 2 6 2 6 21 2" xfId="51495" xr:uid="{00000000-0005-0000-0000-000095CE0000}"/>
    <cellStyle name="Normal 2 6 2 6 22" xfId="51496" xr:uid="{00000000-0005-0000-0000-000096CE0000}"/>
    <cellStyle name="Normal 2 6 2 6 3" xfId="51497" xr:uid="{00000000-0005-0000-0000-000097CE0000}"/>
    <cellStyle name="Normal 2 6 2 6 3 2" xfId="51498" xr:uid="{00000000-0005-0000-0000-000098CE0000}"/>
    <cellStyle name="Normal 2 6 2 6 4" xfId="51499" xr:uid="{00000000-0005-0000-0000-000099CE0000}"/>
    <cellStyle name="Normal 2 6 2 6 4 2" xfId="51500" xr:uid="{00000000-0005-0000-0000-00009ACE0000}"/>
    <cellStyle name="Normal 2 6 2 6 5" xfId="51501" xr:uid="{00000000-0005-0000-0000-00009BCE0000}"/>
    <cellStyle name="Normal 2 6 2 6 5 2" xfId="51502" xr:uid="{00000000-0005-0000-0000-00009CCE0000}"/>
    <cellStyle name="Normal 2 6 2 6 6" xfId="51503" xr:uid="{00000000-0005-0000-0000-00009DCE0000}"/>
    <cellStyle name="Normal 2 6 2 6 6 2" xfId="51504" xr:uid="{00000000-0005-0000-0000-00009ECE0000}"/>
    <cellStyle name="Normal 2 6 2 6 7" xfId="51505" xr:uid="{00000000-0005-0000-0000-00009FCE0000}"/>
    <cellStyle name="Normal 2 6 2 6 7 2" xfId="51506" xr:uid="{00000000-0005-0000-0000-0000A0CE0000}"/>
    <cellStyle name="Normal 2 6 2 6 8" xfId="51507" xr:uid="{00000000-0005-0000-0000-0000A1CE0000}"/>
    <cellStyle name="Normal 2 6 2 6 8 2" xfId="51508" xr:uid="{00000000-0005-0000-0000-0000A2CE0000}"/>
    <cellStyle name="Normal 2 6 2 6 9" xfId="51509" xr:uid="{00000000-0005-0000-0000-0000A3CE0000}"/>
    <cellStyle name="Normal 2 6 2 6 9 2" xfId="51510" xr:uid="{00000000-0005-0000-0000-0000A4CE0000}"/>
    <cellStyle name="Normal 2 6 2 7" xfId="51511" xr:uid="{00000000-0005-0000-0000-0000A5CE0000}"/>
    <cellStyle name="Normal 2 6 2 7 10" xfId="51512" xr:uid="{00000000-0005-0000-0000-0000A6CE0000}"/>
    <cellStyle name="Normal 2 6 2 7 10 2" xfId="51513" xr:uid="{00000000-0005-0000-0000-0000A7CE0000}"/>
    <cellStyle name="Normal 2 6 2 7 11" xfId="51514" xr:uid="{00000000-0005-0000-0000-0000A8CE0000}"/>
    <cellStyle name="Normal 2 6 2 7 11 2" xfId="51515" xr:uid="{00000000-0005-0000-0000-0000A9CE0000}"/>
    <cellStyle name="Normal 2 6 2 7 12" xfId="51516" xr:uid="{00000000-0005-0000-0000-0000AACE0000}"/>
    <cellStyle name="Normal 2 6 2 7 12 2" xfId="51517" xr:uid="{00000000-0005-0000-0000-0000ABCE0000}"/>
    <cellStyle name="Normal 2 6 2 7 13" xfId="51518" xr:uid="{00000000-0005-0000-0000-0000ACCE0000}"/>
    <cellStyle name="Normal 2 6 2 7 13 2" xfId="51519" xr:uid="{00000000-0005-0000-0000-0000ADCE0000}"/>
    <cellStyle name="Normal 2 6 2 7 14" xfId="51520" xr:uid="{00000000-0005-0000-0000-0000AECE0000}"/>
    <cellStyle name="Normal 2 6 2 7 14 2" xfId="51521" xr:uid="{00000000-0005-0000-0000-0000AFCE0000}"/>
    <cellStyle name="Normal 2 6 2 7 15" xfId="51522" xr:uid="{00000000-0005-0000-0000-0000B0CE0000}"/>
    <cellStyle name="Normal 2 6 2 7 15 2" xfId="51523" xr:uid="{00000000-0005-0000-0000-0000B1CE0000}"/>
    <cellStyle name="Normal 2 6 2 7 16" xfId="51524" xr:uid="{00000000-0005-0000-0000-0000B2CE0000}"/>
    <cellStyle name="Normal 2 6 2 7 16 2" xfId="51525" xr:uid="{00000000-0005-0000-0000-0000B3CE0000}"/>
    <cellStyle name="Normal 2 6 2 7 17" xfId="51526" xr:uid="{00000000-0005-0000-0000-0000B4CE0000}"/>
    <cellStyle name="Normal 2 6 2 7 17 2" xfId="51527" xr:uid="{00000000-0005-0000-0000-0000B5CE0000}"/>
    <cellStyle name="Normal 2 6 2 7 18" xfId="51528" xr:uid="{00000000-0005-0000-0000-0000B6CE0000}"/>
    <cellStyle name="Normal 2 6 2 7 18 2" xfId="51529" xr:uid="{00000000-0005-0000-0000-0000B7CE0000}"/>
    <cellStyle name="Normal 2 6 2 7 19" xfId="51530" xr:uid="{00000000-0005-0000-0000-0000B8CE0000}"/>
    <cellStyle name="Normal 2 6 2 7 19 2" xfId="51531" xr:uid="{00000000-0005-0000-0000-0000B9CE0000}"/>
    <cellStyle name="Normal 2 6 2 7 2" xfId="51532" xr:uid="{00000000-0005-0000-0000-0000BACE0000}"/>
    <cellStyle name="Normal 2 6 2 7 2 2" xfId="51533" xr:uid="{00000000-0005-0000-0000-0000BBCE0000}"/>
    <cellStyle name="Normal 2 6 2 7 20" xfId="51534" xr:uid="{00000000-0005-0000-0000-0000BCCE0000}"/>
    <cellStyle name="Normal 2 6 2 7 20 2" xfId="51535" xr:uid="{00000000-0005-0000-0000-0000BDCE0000}"/>
    <cellStyle name="Normal 2 6 2 7 21" xfId="51536" xr:uid="{00000000-0005-0000-0000-0000BECE0000}"/>
    <cellStyle name="Normal 2 6 2 7 21 2" xfId="51537" xr:uid="{00000000-0005-0000-0000-0000BFCE0000}"/>
    <cellStyle name="Normal 2 6 2 7 22" xfId="51538" xr:uid="{00000000-0005-0000-0000-0000C0CE0000}"/>
    <cellStyle name="Normal 2 6 2 7 3" xfId="51539" xr:uid="{00000000-0005-0000-0000-0000C1CE0000}"/>
    <cellStyle name="Normal 2 6 2 7 3 2" xfId="51540" xr:uid="{00000000-0005-0000-0000-0000C2CE0000}"/>
    <cellStyle name="Normal 2 6 2 7 4" xfId="51541" xr:uid="{00000000-0005-0000-0000-0000C3CE0000}"/>
    <cellStyle name="Normal 2 6 2 7 4 2" xfId="51542" xr:uid="{00000000-0005-0000-0000-0000C4CE0000}"/>
    <cellStyle name="Normal 2 6 2 7 5" xfId="51543" xr:uid="{00000000-0005-0000-0000-0000C5CE0000}"/>
    <cellStyle name="Normal 2 6 2 7 5 2" xfId="51544" xr:uid="{00000000-0005-0000-0000-0000C6CE0000}"/>
    <cellStyle name="Normal 2 6 2 7 6" xfId="51545" xr:uid="{00000000-0005-0000-0000-0000C7CE0000}"/>
    <cellStyle name="Normal 2 6 2 7 6 2" xfId="51546" xr:uid="{00000000-0005-0000-0000-0000C8CE0000}"/>
    <cellStyle name="Normal 2 6 2 7 7" xfId="51547" xr:uid="{00000000-0005-0000-0000-0000C9CE0000}"/>
    <cellStyle name="Normal 2 6 2 7 7 2" xfId="51548" xr:uid="{00000000-0005-0000-0000-0000CACE0000}"/>
    <cellStyle name="Normal 2 6 2 7 8" xfId="51549" xr:uid="{00000000-0005-0000-0000-0000CBCE0000}"/>
    <cellStyle name="Normal 2 6 2 7 8 2" xfId="51550" xr:uid="{00000000-0005-0000-0000-0000CCCE0000}"/>
    <cellStyle name="Normal 2 6 2 7 9" xfId="51551" xr:uid="{00000000-0005-0000-0000-0000CDCE0000}"/>
    <cellStyle name="Normal 2 6 2 7 9 2" xfId="51552" xr:uid="{00000000-0005-0000-0000-0000CECE0000}"/>
    <cellStyle name="Normal 2 6 2 8" xfId="51553" xr:uid="{00000000-0005-0000-0000-0000CFCE0000}"/>
    <cellStyle name="Normal 2 6 2 8 2" xfId="51554" xr:uid="{00000000-0005-0000-0000-0000D0CE0000}"/>
    <cellStyle name="Normal 2 6 2 9" xfId="51555" xr:uid="{00000000-0005-0000-0000-0000D1CE0000}"/>
    <cellStyle name="Normal 2 6 2 9 2" xfId="51556" xr:uid="{00000000-0005-0000-0000-0000D2CE0000}"/>
    <cellStyle name="Normal 2 6 20" xfId="51557" xr:uid="{00000000-0005-0000-0000-0000D3CE0000}"/>
    <cellStyle name="Normal 2 6 20 2" xfId="51558" xr:uid="{00000000-0005-0000-0000-0000D4CE0000}"/>
    <cellStyle name="Normal 2 6 21" xfId="51559" xr:uid="{00000000-0005-0000-0000-0000D5CE0000}"/>
    <cellStyle name="Normal 2 6 21 2" xfId="51560" xr:uid="{00000000-0005-0000-0000-0000D6CE0000}"/>
    <cellStyle name="Normal 2 6 22" xfId="51561" xr:uid="{00000000-0005-0000-0000-0000D7CE0000}"/>
    <cellStyle name="Normal 2 6 22 2" xfId="51562" xr:uid="{00000000-0005-0000-0000-0000D8CE0000}"/>
    <cellStyle name="Normal 2 6 23" xfId="51563" xr:uid="{00000000-0005-0000-0000-0000D9CE0000}"/>
    <cellStyle name="Normal 2 6 23 2" xfId="51564" xr:uid="{00000000-0005-0000-0000-0000DACE0000}"/>
    <cellStyle name="Normal 2 6 24" xfId="51565" xr:uid="{00000000-0005-0000-0000-0000DBCE0000}"/>
    <cellStyle name="Normal 2 6 24 2" xfId="51566" xr:uid="{00000000-0005-0000-0000-0000DCCE0000}"/>
    <cellStyle name="Normal 2 6 25" xfId="51567" xr:uid="{00000000-0005-0000-0000-0000DDCE0000}"/>
    <cellStyle name="Normal 2 6 25 2" xfId="51568" xr:uid="{00000000-0005-0000-0000-0000DECE0000}"/>
    <cellStyle name="Normal 2 6 26" xfId="51569" xr:uid="{00000000-0005-0000-0000-0000DFCE0000}"/>
    <cellStyle name="Normal 2 6 26 2" xfId="51570" xr:uid="{00000000-0005-0000-0000-0000E0CE0000}"/>
    <cellStyle name="Normal 2 6 27" xfId="51571" xr:uid="{00000000-0005-0000-0000-0000E1CE0000}"/>
    <cellStyle name="Normal 2 6 27 2" xfId="51572" xr:uid="{00000000-0005-0000-0000-0000E2CE0000}"/>
    <cellStyle name="Normal 2 6 28" xfId="51573" xr:uid="{00000000-0005-0000-0000-0000E3CE0000}"/>
    <cellStyle name="Normal 2 6 28 2" xfId="51574" xr:uid="{00000000-0005-0000-0000-0000E4CE0000}"/>
    <cellStyle name="Normal 2 6 29" xfId="51575" xr:uid="{00000000-0005-0000-0000-0000E5CE0000}"/>
    <cellStyle name="Normal 2 6 3" xfId="51576" xr:uid="{00000000-0005-0000-0000-0000E6CE0000}"/>
    <cellStyle name="Normal 2 6 3 10" xfId="51577" xr:uid="{00000000-0005-0000-0000-0000E7CE0000}"/>
    <cellStyle name="Normal 2 6 3 10 2" xfId="51578" xr:uid="{00000000-0005-0000-0000-0000E8CE0000}"/>
    <cellStyle name="Normal 2 6 3 11" xfId="51579" xr:uid="{00000000-0005-0000-0000-0000E9CE0000}"/>
    <cellStyle name="Normal 2 6 3 11 2" xfId="51580" xr:uid="{00000000-0005-0000-0000-0000EACE0000}"/>
    <cellStyle name="Normal 2 6 3 12" xfId="51581" xr:uid="{00000000-0005-0000-0000-0000EBCE0000}"/>
    <cellStyle name="Normal 2 6 3 12 2" xfId="51582" xr:uid="{00000000-0005-0000-0000-0000ECCE0000}"/>
    <cellStyle name="Normal 2 6 3 13" xfId="51583" xr:uid="{00000000-0005-0000-0000-0000EDCE0000}"/>
    <cellStyle name="Normal 2 6 3 13 2" xfId="51584" xr:uid="{00000000-0005-0000-0000-0000EECE0000}"/>
    <cellStyle name="Normal 2 6 3 14" xfId="51585" xr:uid="{00000000-0005-0000-0000-0000EFCE0000}"/>
    <cellStyle name="Normal 2 6 3 14 2" xfId="51586" xr:uid="{00000000-0005-0000-0000-0000F0CE0000}"/>
    <cellStyle name="Normal 2 6 3 15" xfId="51587" xr:uid="{00000000-0005-0000-0000-0000F1CE0000}"/>
    <cellStyle name="Normal 2 6 3 15 2" xfId="51588" xr:uid="{00000000-0005-0000-0000-0000F2CE0000}"/>
    <cellStyle name="Normal 2 6 3 16" xfId="51589" xr:uid="{00000000-0005-0000-0000-0000F3CE0000}"/>
    <cellStyle name="Normal 2 6 3 16 2" xfId="51590" xr:uid="{00000000-0005-0000-0000-0000F4CE0000}"/>
    <cellStyle name="Normal 2 6 3 17" xfId="51591" xr:uid="{00000000-0005-0000-0000-0000F5CE0000}"/>
    <cellStyle name="Normal 2 6 3 17 2" xfId="51592" xr:uid="{00000000-0005-0000-0000-0000F6CE0000}"/>
    <cellStyle name="Normal 2 6 3 18" xfId="51593" xr:uid="{00000000-0005-0000-0000-0000F7CE0000}"/>
    <cellStyle name="Normal 2 6 3 18 2" xfId="51594" xr:uid="{00000000-0005-0000-0000-0000F8CE0000}"/>
    <cellStyle name="Normal 2 6 3 19" xfId="51595" xr:uid="{00000000-0005-0000-0000-0000F9CE0000}"/>
    <cellStyle name="Normal 2 6 3 19 2" xfId="51596" xr:uid="{00000000-0005-0000-0000-0000FACE0000}"/>
    <cellStyle name="Normal 2 6 3 2" xfId="51597" xr:uid="{00000000-0005-0000-0000-0000FBCE0000}"/>
    <cellStyle name="Normal 2 6 3 2 10" xfId="51598" xr:uid="{00000000-0005-0000-0000-0000FCCE0000}"/>
    <cellStyle name="Normal 2 6 3 2 10 2" xfId="51599" xr:uid="{00000000-0005-0000-0000-0000FDCE0000}"/>
    <cellStyle name="Normal 2 6 3 2 11" xfId="51600" xr:uid="{00000000-0005-0000-0000-0000FECE0000}"/>
    <cellStyle name="Normal 2 6 3 2 11 2" xfId="51601" xr:uid="{00000000-0005-0000-0000-0000FFCE0000}"/>
    <cellStyle name="Normal 2 6 3 2 12" xfId="51602" xr:uid="{00000000-0005-0000-0000-000000CF0000}"/>
    <cellStyle name="Normal 2 6 3 2 12 2" xfId="51603" xr:uid="{00000000-0005-0000-0000-000001CF0000}"/>
    <cellStyle name="Normal 2 6 3 2 13" xfId="51604" xr:uid="{00000000-0005-0000-0000-000002CF0000}"/>
    <cellStyle name="Normal 2 6 3 2 13 2" xfId="51605" xr:uid="{00000000-0005-0000-0000-000003CF0000}"/>
    <cellStyle name="Normal 2 6 3 2 14" xfId="51606" xr:uid="{00000000-0005-0000-0000-000004CF0000}"/>
    <cellStyle name="Normal 2 6 3 2 14 2" xfId="51607" xr:uid="{00000000-0005-0000-0000-000005CF0000}"/>
    <cellStyle name="Normal 2 6 3 2 15" xfId="51608" xr:uid="{00000000-0005-0000-0000-000006CF0000}"/>
    <cellStyle name="Normal 2 6 3 2 15 2" xfId="51609" xr:uid="{00000000-0005-0000-0000-000007CF0000}"/>
    <cellStyle name="Normal 2 6 3 2 16" xfId="51610" xr:uid="{00000000-0005-0000-0000-000008CF0000}"/>
    <cellStyle name="Normal 2 6 3 2 16 2" xfId="51611" xr:uid="{00000000-0005-0000-0000-000009CF0000}"/>
    <cellStyle name="Normal 2 6 3 2 17" xfId="51612" xr:uid="{00000000-0005-0000-0000-00000ACF0000}"/>
    <cellStyle name="Normal 2 6 3 2 17 2" xfId="51613" xr:uid="{00000000-0005-0000-0000-00000BCF0000}"/>
    <cellStyle name="Normal 2 6 3 2 18" xfId="51614" xr:uid="{00000000-0005-0000-0000-00000CCF0000}"/>
    <cellStyle name="Normal 2 6 3 2 18 2" xfId="51615" xr:uid="{00000000-0005-0000-0000-00000DCF0000}"/>
    <cellStyle name="Normal 2 6 3 2 19" xfId="51616" xr:uid="{00000000-0005-0000-0000-00000ECF0000}"/>
    <cellStyle name="Normal 2 6 3 2 19 2" xfId="51617" xr:uid="{00000000-0005-0000-0000-00000FCF0000}"/>
    <cellStyle name="Normal 2 6 3 2 2" xfId="51618" xr:uid="{00000000-0005-0000-0000-000010CF0000}"/>
    <cellStyle name="Normal 2 6 3 2 2 10" xfId="51619" xr:uid="{00000000-0005-0000-0000-000011CF0000}"/>
    <cellStyle name="Normal 2 6 3 2 2 10 2" xfId="51620" xr:uid="{00000000-0005-0000-0000-000012CF0000}"/>
    <cellStyle name="Normal 2 6 3 2 2 11" xfId="51621" xr:uid="{00000000-0005-0000-0000-000013CF0000}"/>
    <cellStyle name="Normal 2 6 3 2 2 11 2" xfId="51622" xr:uid="{00000000-0005-0000-0000-000014CF0000}"/>
    <cellStyle name="Normal 2 6 3 2 2 12" xfId="51623" xr:uid="{00000000-0005-0000-0000-000015CF0000}"/>
    <cellStyle name="Normal 2 6 3 2 2 12 2" xfId="51624" xr:uid="{00000000-0005-0000-0000-000016CF0000}"/>
    <cellStyle name="Normal 2 6 3 2 2 13" xfId="51625" xr:uid="{00000000-0005-0000-0000-000017CF0000}"/>
    <cellStyle name="Normal 2 6 3 2 2 13 2" xfId="51626" xr:uid="{00000000-0005-0000-0000-000018CF0000}"/>
    <cellStyle name="Normal 2 6 3 2 2 14" xfId="51627" xr:uid="{00000000-0005-0000-0000-000019CF0000}"/>
    <cellStyle name="Normal 2 6 3 2 2 14 2" xfId="51628" xr:uid="{00000000-0005-0000-0000-00001ACF0000}"/>
    <cellStyle name="Normal 2 6 3 2 2 15" xfId="51629" xr:uid="{00000000-0005-0000-0000-00001BCF0000}"/>
    <cellStyle name="Normal 2 6 3 2 2 15 2" xfId="51630" xr:uid="{00000000-0005-0000-0000-00001CCF0000}"/>
    <cellStyle name="Normal 2 6 3 2 2 16" xfId="51631" xr:uid="{00000000-0005-0000-0000-00001DCF0000}"/>
    <cellStyle name="Normal 2 6 3 2 2 16 2" xfId="51632" xr:uid="{00000000-0005-0000-0000-00001ECF0000}"/>
    <cellStyle name="Normal 2 6 3 2 2 17" xfId="51633" xr:uid="{00000000-0005-0000-0000-00001FCF0000}"/>
    <cellStyle name="Normal 2 6 3 2 2 17 2" xfId="51634" xr:uid="{00000000-0005-0000-0000-000020CF0000}"/>
    <cellStyle name="Normal 2 6 3 2 2 18" xfId="51635" xr:uid="{00000000-0005-0000-0000-000021CF0000}"/>
    <cellStyle name="Normal 2 6 3 2 2 18 2" xfId="51636" xr:uid="{00000000-0005-0000-0000-000022CF0000}"/>
    <cellStyle name="Normal 2 6 3 2 2 19" xfId="51637" xr:uid="{00000000-0005-0000-0000-000023CF0000}"/>
    <cellStyle name="Normal 2 6 3 2 2 19 2" xfId="51638" xr:uid="{00000000-0005-0000-0000-000024CF0000}"/>
    <cellStyle name="Normal 2 6 3 2 2 2" xfId="51639" xr:uid="{00000000-0005-0000-0000-000025CF0000}"/>
    <cellStyle name="Normal 2 6 3 2 2 2 2" xfId="51640" xr:uid="{00000000-0005-0000-0000-000026CF0000}"/>
    <cellStyle name="Normal 2 6 3 2 2 20" xfId="51641" xr:uid="{00000000-0005-0000-0000-000027CF0000}"/>
    <cellStyle name="Normal 2 6 3 2 2 20 2" xfId="51642" xr:uid="{00000000-0005-0000-0000-000028CF0000}"/>
    <cellStyle name="Normal 2 6 3 2 2 21" xfId="51643" xr:uid="{00000000-0005-0000-0000-000029CF0000}"/>
    <cellStyle name="Normal 2 6 3 2 2 21 2" xfId="51644" xr:uid="{00000000-0005-0000-0000-00002ACF0000}"/>
    <cellStyle name="Normal 2 6 3 2 2 22" xfId="51645" xr:uid="{00000000-0005-0000-0000-00002BCF0000}"/>
    <cellStyle name="Normal 2 6 3 2 2 3" xfId="51646" xr:uid="{00000000-0005-0000-0000-00002CCF0000}"/>
    <cellStyle name="Normal 2 6 3 2 2 3 2" xfId="51647" xr:uid="{00000000-0005-0000-0000-00002DCF0000}"/>
    <cellStyle name="Normal 2 6 3 2 2 4" xfId="51648" xr:uid="{00000000-0005-0000-0000-00002ECF0000}"/>
    <cellStyle name="Normal 2 6 3 2 2 4 2" xfId="51649" xr:uid="{00000000-0005-0000-0000-00002FCF0000}"/>
    <cellStyle name="Normal 2 6 3 2 2 5" xfId="51650" xr:uid="{00000000-0005-0000-0000-000030CF0000}"/>
    <cellStyle name="Normal 2 6 3 2 2 5 2" xfId="51651" xr:uid="{00000000-0005-0000-0000-000031CF0000}"/>
    <cellStyle name="Normal 2 6 3 2 2 6" xfId="51652" xr:uid="{00000000-0005-0000-0000-000032CF0000}"/>
    <cellStyle name="Normal 2 6 3 2 2 6 2" xfId="51653" xr:uid="{00000000-0005-0000-0000-000033CF0000}"/>
    <cellStyle name="Normal 2 6 3 2 2 7" xfId="51654" xr:uid="{00000000-0005-0000-0000-000034CF0000}"/>
    <cellStyle name="Normal 2 6 3 2 2 7 2" xfId="51655" xr:uid="{00000000-0005-0000-0000-000035CF0000}"/>
    <cellStyle name="Normal 2 6 3 2 2 8" xfId="51656" xr:uid="{00000000-0005-0000-0000-000036CF0000}"/>
    <cellStyle name="Normal 2 6 3 2 2 8 2" xfId="51657" xr:uid="{00000000-0005-0000-0000-000037CF0000}"/>
    <cellStyle name="Normal 2 6 3 2 2 9" xfId="51658" xr:uid="{00000000-0005-0000-0000-000038CF0000}"/>
    <cellStyle name="Normal 2 6 3 2 2 9 2" xfId="51659" xr:uid="{00000000-0005-0000-0000-000039CF0000}"/>
    <cellStyle name="Normal 2 6 3 2 20" xfId="51660" xr:uid="{00000000-0005-0000-0000-00003ACF0000}"/>
    <cellStyle name="Normal 2 6 3 2 20 2" xfId="51661" xr:uid="{00000000-0005-0000-0000-00003BCF0000}"/>
    <cellStyle name="Normal 2 6 3 2 21" xfId="51662" xr:uid="{00000000-0005-0000-0000-00003CCF0000}"/>
    <cellStyle name="Normal 2 6 3 2 21 2" xfId="51663" xr:uid="{00000000-0005-0000-0000-00003DCF0000}"/>
    <cellStyle name="Normal 2 6 3 2 22" xfId="51664" xr:uid="{00000000-0005-0000-0000-00003ECF0000}"/>
    <cellStyle name="Normal 2 6 3 2 22 2" xfId="51665" xr:uid="{00000000-0005-0000-0000-00003FCF0000}"/>
    <cellStyle name="Normal 2 6 3 2 23" xfId="51666" xr:uid="{00000000-0005-0000-0000-000040CF0000}"/>
    <cellStyle name="Normal 2 6 3 2 23 2" xfId="51667" xr:uid="{00000000-0005-0000-0000-000041CF0000}"/>
    <cellStyle name="Normal 2 6 3 2 24" xfId="51668" xr:uid="{00000000-0005-0000-0000-000042CF0000}"/>
    <cellStyle name="Normal 2 6 3 2 3" xfId="51669" xr:uid="{00000000-0005-0000-0000-000043CF0000}"/>
    <cellStyle name="Normal 2 6 3 2 3 10" xfId="51670" xr:uid="{00000000-0005-0000-0000-000044CF0000}"/>
    <cellStyle name="Normal 2 6 3 2 3 10 2" xfId="51671" xr:uid="{00000000-0005-0000-0000-000045CF0000}"/>
    <cellStyle name="Normal 2 6 3 2 3 11" xfId="51672" xr:uid="{00000000-0005-0000-0000-000046CF0000}"/>
    <cellStyle name="Normal 2 6 3 2 3 11 2" xfId="51673" xr:uid="{00000000-0005-0000-0000-000047CF0000}"/>
    <cellStyle name="Normal 2 6 3 2 3 12" xfId="51674" xr:uid="{00000000-0005-0000-0000-000048CF0000}"/>
    <cellStyle name="Normal 2 6 3 2 3 12 2" xfId="51675" xr:uid="{00000000-0005-0000-0000-000049CF0000}"/>
    <cellStyle name="Normal 2 6 3 2 3 13" xfId="51676" xr:uid="{00000000-0005-0000-0000-00004ACF0000}"/>
    <cellStyle name="Normal 2 6 3 2 3 13 2" xfId="51677" xr:uid="{00000000-0005-0000-0000-00004BCF0000}"/>
    <cellStyle name="Normal 2 6 3 2 3 14" xfId="51678" xr:uid="{00000000-0005-0000-0000-00004CCF0000}"/>
    <cellStyle name="Normal 2 6 3 2 3 14 2" xfId="51679" xr:uid="{00000000-0005-0000-0000-00004DCF0000}"/>
    <cellStyle name="Normal 2 6 3 2 3 15" xfId="51680" xr:uid="{00000000-0005-0000-0000-00004ECF0000}"/>
    <cellStyle name="Normal 2 6 3 2 3 15 2" xfId="51681" xr:uid="{00000000-0005-0000-0000-00004FCF0000}"/>
    <cellStyle name="Normal 2 6 3 2 3 16" xfId="51682" xr:uid="{00000000-0005-0000-0000-000050CF0000}"/>
    <cellStyle name="Normal 2 6 3 2 3 16 2" xfId="51683" xr:uid="{00000000-0005-0000-0000-000051CF0000}"/>
    <cellStyle name="Normal 2 6 3 2 3 17" xfId="51684" xr:uid="{00000000-0005-0000-0000-000052CF0000}"/>
    <cellStyle name="Normal 2 6 3 2 3 17 2" xfId="51685" xr:uid="{00000000-0005-0000-0000-000053CF0000}"/>
    <cellStyle name="Normal 2 6 3 2 3 18" xfId="51686" xr:uid="{00000000-0005-0000-0000-000054CF0000}"/>
    <cellStyle name="Normal 2 6 3 2 3 18 2" xfId="51687" xr:uid="{00000000-0005-0000-0000-000055CF0000}"/>
    <cellStyle name="Normal 2 6 3 2 3 19" xfId="51688" xr:uid="{00000000-0005-0000-0000-000056CF0000}"/>
    <cellStyle name="Normal 2 6 3 2 3 19 2" xfId="51689" xr:uid="{00000000-0005-0000-0000-000057CF0000}"/>
    <cellStyle name="Normal 2 6 3 2 3 2" xfId="51690" xr:uid="{00000000-0005-0000-0000-000058CF0000}"/>
    <cellStyle name="Normal 2 6 3 2 3 2 2" xfId="51691" xr:uid="{00000000-0005-0000-0000-000059CF0000}"/>
    <cellStyle name="Normal 2 6 3 2 3 20" xfId="51692" xr:uid="{00000000-0005-0000-0000-00005ACF0000}"/>
    <cellStyle name="Normal 2 6 3 2 3 20 2" xfId="51693" xr:uid="{00000000-0005-0000-0000-00005BCF0000}"/>
    <cellStyle name="Normal 2 6 3 2 3 21" xfId="51694" xr:uid="{00000000-0005-0000-0000-00005CCF0000}"/>
    <cellStyle name="Normal 2 6 3 2 3 21 2" xfId="51695" xr:uid="{00000000-0005-0000-0000-00005DCF0000}"/>
    <cellStyle name="Normal 2 6 3 2 3 22" xfId="51696" xr:uid="{00000000-0005-0000-0000-00005ECF0000}"/>
    <cellStyle name="Normal 2 6 3 2 3 3" xfId="51697" xr:uid="{00000000-0005-0000-0000-00005FCF0000}"/>
    <cellStyle name="Normal 2 6 3 2 3 3 2" xfId="51698" xr:uid="{00000000-0005-0000-0000-000060CF0000}"/>
    <cellStyle name="Normal 2 6 3 2 3 4" xfId="51699" xr:uid="{00000000-0005-0000-0000-000061CF0000}"/>
    <cellStyle name="Normal 2 6 3 2 3 4 2" xfId="51700" xr:uid="{00000000-0005-0000-0000-000062CF0000}"/>
    <cellStyle name="Normal 2 6 3 2 3 5" xfId="51701" xr:uid="{00000000-0005-0000-0000-000063CF0000}"/>
    <cellStyle name="Normal 2 6 3 2 3 5 2" xfId="51702" xr:uid="{00000000-0005-0000-0000-000064CF0000}"/>
    <cellStyle name="Normal 2 6 3 2 3 6" xfId="51703" xr:uid="{00000000-0005-0000-0000-000065CF0000}"/>
    <cellStyle name="Normal 2 6 3 2 3 6 2" xfId="51704" xr:uid="{00000000-0005-0000-0000-000066CF0000}"/>
    <cellStyle name="Normal 2 6 3 2 3 7" xfId="51705" xr:uid="{00000000-0005-0000-0000-000067CF0000}"/>
    <cellStyle name="Normal 2 6 3 2 3 7 2" xfId="51706" xr:uid="{00000000-0005-0000-0000-000068CF0000}"/>
    <cellStyle name="Normal 2 6 3 2 3 8" xfId="51707" xr:uid="{00000000-0005-0000-0000-000069CF0000}"/>
    <cellStyle name="Normal 2 6 3 2 3 8 2" xfId="51708" xr:uid="{00000000-0005-0000-0000-00006ACF0000}"/>
    <cellStyle name="Normal 2 6 3 2 3 9" xfId="51709" xr:uid="{00000000-0005-0000-0000-00006BCF0000}"/>
    <cellStyle name="Normal 2 6 3 2 3 9 2" xfId="51710" xr:uid="{00000000-0005-0000-0000-00006CCF0000}"/>
    <cellStyle name="Normal 2 6 3 2 4" xfId="51711" xr:uid="{00000000-0005-0000-0000-00006DCF0000}"/>
    <cellStyle name="Normal 2 6 3 2 4 2" xfId="51712" xr:uid="{00000000-0005-0000-0000-00006ECF0000}"/>
    <cellStyle name="Normal 2 6 3 2 5" xfId="51713" xr:uid="{00000000-0005-0000-0000-00006FCF0000}"/>
    <cellStyle name="Normal 2 6 3 2 5 2" xfId="51714" xr:uid="{00000000-0005-0000-0000-000070CF0000}"/>
    <cellStyle name="Normal 2 6 3 2 6" xfId="51715" xr:uid="{00000000-0005-0000-0000-000071CF0000}"/>
    <cellStyle name="Normal 2 6 3 2 6 2" xfId="51716" xr:uid="{00000000-0005-0000-0000-000072CF0000}"/>
    <cellStyle name="Normal 2 6 3 2 7" xfId="51717" xr:uid="{00000000-0005-0000-0000-000073CF0000}"/>
    <cellStyle name="Normal 2 6 3 2 7 2" xfId="51718" xr:uid="{00000000-0005-0000-0000-000074CF0000}"/>
    <cellStyle name="Normal 2 6 3 2 8" xfId="51719" xr:uid="{00000000-0005-0000-0000-000075CF0000}"/>
    <cellStyle name="Normal 2 6 3 2 8 2" xfId="51720" xr:uid="{00000000-0005-0000-0000-000076CF0000}"/>
    <cellStyle name="Normal 2 6 3 2 9" xfId="51721" xr:uid="{00000000-0005-0000-0000-000077CF0000}"/>
    <cellStyle name="Normal 2 6 3 2 9 2" xfId="51722" xr:uid="{00000000-0005-0000-0000-000078CF0000}"/>
    <cellStyle name="Normal 2 6 3 20" xfId="51723" xr:uid="{00000000-0005-0000-0000-000079CF0000}"/>
    <cellStyle name="Normal 2 6 3 20 2" xfId="51724" xr:uid="{00000000-0005-0000-0000-00007ACF0000}"/>
    <cellStyle name="Normal 2 6 3 21" xfId="51725" xr:uid="{00000000-0005-0000-0000-00007BCF0000}"/>
    <cellStyle name="Normal 2 6 3 21 2" xfId="51726" xr:uid="{00000000-0005-0000-0000-00007CCF0000}"/>
    <cellStyle name="Normal 2 6 3 22" xfId="51727" xr:uid="{00000000-0005-0000-0000-00007DCF0000}"/>
    <cellStyle name="Normal 2 6 3 22 2" xfId="51728" xr:uid="{00000000-0005-0000-0000-00007ECF0000}"/>
    <cellStyle name="Normal 2 6 3 23" xfId="51729" xr:uid="{00000000-0005-0000-0000-00007FCF0000}"/>
    <cellStyle name="Normal 2 6 3 23 2" xfId="51730" xr:uid="{00000000-0005-0000-0000-000080CF0000}"/>
    <cellStyle name="Normal 2 6 3 24" xfId="51731" xr:uid="{00000000-0005-0000-0000-000081CF0000}"/>
    <cellStyle name="Normal 2 6 3 24 2" xfId="51732" xr:uid="{00000000-0005-0000-0000-000082CF0000}"/>
    <cellStyle name="Normal 2 6 3 25" xfId="51733" xr:uid="{00000000-0005-0000-0000-000083CF0000}"/>
    <cellStyle name="Normal 2 6 3 25 2" xfId="51734" xr:uid="{00000000-0005-0000-0000-000084CF0000}"/>
    <cellStyle name="Normal 2 6 3 26" xfId="51735" xr:uid="{00000000-0005-0000-0000-000085CF0000}"/>
    <cellStyle name="Normal 2 6 3 26 2" xfId="51736" xr:uid="{00000000-0005-0000-0000-000086CF0000}"/>
    <cellStyle name="Normal 2 6 3 27" xfId="51737" xr:uid="{00000000-0005-0000-0000-000087CF0000}"/>
    <cellStyle name="Normal 2 6 3 3" xfId="51738" xr:uid="{00000000-0005-0000-0000-000088CF0000}"/>
    <cellStyle name="Normal 2 6 3 3 10" xfId="51739" xr:uid="{00000000-0005-0000-0000-000089CF0000}"/>
    <cellStyle name="Normal 2 6 3 3 10 2" xfId="51740" xr:uid="{00000000-0005-0000-0000-00008ACF0000}"/>
    <cellStyle name="Normal 2 6 3 3 11" xfId="51741" xr:uid="{00000000-0005-0000-0000-00008BCF0000}"/>
    <cellStyle name="Normal 2 6 3 3 11 2" xfId="51742" xr:uid="{00000000-0005-0000-0000-00008CCF0000}"/>
    <cellStyle name="Normal 2 6 3 3 12" xfId="51743" xr:uid="{00000000-0005-0000-0000-00008DCF0000}"/>
    <cellStyle name="Normal 2 6 3 3 12 2" xfId="51744" xr:uid="{00000000-0005-0000-0000-00008ECF0000}"/>
    <cellStyle name="Normal 2 6 3 3 13" xfId="51745" xr:uid="{00000000-0005-0000-0000-00008FCF0000}"/>
    <cellStyle name="Normal 2 6 3 3 13 2" xfId="51746" xr:uid="{00000000-0005-0000-0000-000090CF0000}"/>
    <cellStyle name="Normal 2 6 3 3 14" xfId="51747" xr:uid="{00000000-0005-0000-0000-000091CF0000}"/>
    <cellStyle name="Normal 2 6 3 3 14 2" xfId="51748" xr:uid="{00000000-0005-0000-0000-000092CF0000}"/>
    <cellStyle name="Normal 2 6 3 3 15" xfId="51749" xr:uid="{00000000-0005-0000-0000-000093CF0000}"/>
    <cellStyle name="Normal 2 6 3 3 15 2" xfId="51750" xr:uid="{00000000-0005-0000-0000-000094CF0000}"/>
    <cellStyle name="Normal 2 6 3 3 16" xfId="51751" xr:uid="{00000000-0005-0000-0000-000095CF0000}"/>
    <cellStyle name="Normal 2 6 3 3 16 2" xfId="51752" xr:uid="{00000000-0005-0000-0000-000096CF0000}"/>
    <cellStyle name="Normal 2 6 3 3 17" xfId="51753" xr:uid="{00000000-0005-0000-0000-000097CF0000}"/>
    <cellStyle name="Normal 2 6 3 3 17 2" xfId="51754" xr:uid="{00000000-0005-0000-0000-000098CF0000}"/>
    <cellStyle name="Normal 2 6 3 3 18" xfId="51755" xr:uid="{00000000-0005-0000-0000-000099CF0000}"/>
    <cellStyle name="Normal 2 6 3 3 18 2" xfId="51756" xr:uid="{00000000-0005-0000-0000-00009ACF0000}"/>
    <cellStyle name="Normal 2 6 3 3 19" xfId="51757" xr:uid="{00000000-0005-0000-0000-00009BCF0000}"/>
    <cellStyle name="Normal 2 6 3 3 19 2" xfId="51758" xr:uid="{00000000-0005-0000-0000-00009CCF0000}"/>
    <cellStyle name="Normal 2 6 3 3 2" xfId="51759" xr:uid="{00000000-0005-0000-0000-00009DCF0000}"/>
    <cellStyle name="Normal 2 6 3 3 2 10" xfId="51760" xr:uid="{00000000-0005-0000-0000-00009ECF0000}"/>
    <cellStyle name="Normal 2 6 3 3 2 10 2" xfId="51761" xr:uid="{00000000-0005-0000-0000-00009FCF0000}"/>
    <cellStyle name="Normal 2 6 3 3 2 11" xfId="51762" xr:uid="{00000000-0005-0000-0000-0000A0CF0000}"/>
    <cellStyle name="Normal 2 6 3 3 2 11 2" xfId="51763" xr:uid="{00000000-0005-0000-0000-0000A1CF0000}"/>
    <cellStyle name="Normal 2 6 3 3 2 12" xfId="51764" xr:uid="{00000000-0005-0000-0000-0000A2CF0000}"/>
    <cellStyle name="Normal 2 6 3 3 2 12 2" xfId="51765" xr:uid="{00000000-0005-0000-0000-0000A3CF0000}"/>
    <cellStyle name="Normal 2 6 3 3 2 13" xfId="51766" xr:uid="{00000000-0005-0000-0000-0000A4CF0000}"/>
    <cellStyle name="Normal 2 6 3 3 2 13 2" xfId="51767" xr:uid="{00000000-0005-0000-0000-0000A5CF0000}"/>
    <cellStyle name="Normal 2 6 3 3 2 14" xfId="51768" xr:uid="{00000000-0005-0000-0000-0000A6CF0000}"/>
    <cellStyle name="Normal 2 6 3 3 2 14 2" xfId="51769" xr:uid="{00000000-0005-0000-0000-0000A7CF0000}"/>
    <cellStyle name="Normal 2 6 3 3 2 15" xfId="51770" xr:uid="{00000000-0005-0000-0000-0000A8CF0000}"/>
    <cellStyle name="Normal 2 6 3 3 2 15 2" xfId="51771" xr:uid="{00000000-0005-0000-0000-0000A9CF0000}"/>
    <cellStyle name="Normal 2 6 3 3 2 16" xfId="51772" xr:uid="{00000000-0005-0000-0000-0000AACF0000}"/>
    <cellStyle name="Normal 2 6 3 3 2 16 2" xfId="51773" xr:uid="{00000000-0005-0000-0000-0000ABCF0000}"/>
    <cellStyle name="Normal 2 6 3 3 2 17" xfId="51774" xr:uid="{00000000-0005-0000-0000-0000ACCF0000}"/>
    <cellStyle name="Normal 2 6 3 3 2 17 2" xfId="51775" xr:uid="{00000000-0005-0000-0000-0000ADCF0000}"/>
    <cellStyle name="Normal 2 6 3 3 2 18" xfId="51776" xr:uid="{00000000-0005-0000-0000-0000AECF0000}"/>
    <cellStyle name="Normal 2 6 3 3 2 18 2" xfId="51777" xr:uid="{00000000-0005-0000-0000-0000AFCF0000}"/>
    <cellStyle name="Normal 2 6 3 3 2 19" xfId="51778" xr:uid="{00000000-0005-0000-0000-0000B0CF0000}"/>
    <cellStyle name="Normal 2 6 3 3 2 19 2" xfId="51779" xr:uid="{00000000-0005-0000-0000-0000B1CF0000}"/>
    <cellStyle name="Normal 2 6 3 3 2 2" xfId="51780" xr:uid="{00000000-0005-0000-0000-0000B2CF0000}"/>
    <cellStyle name="Normal 2 6 3 3 2 2 2" xfId="51781" xr:uid="{00000000-0005-0000-0000-0000B3CF0000}"/>
    <cellStyle name="Normal 2 6 3 3 2 20" xfId="51782" xr:uid="{00000000-0005-0000-0000-0000B4CF0000}"/>
    <cellStyle name="Normal 2 6 3 3 2 20 2" xfId="51783" xr:uid="{00000000-0005-0000-0000-0000B5CF0000}"/>
    <cellStyle name="Normal 2 6 3 3 2 21" xfId="51784" xr:uid="{00000000-0005-0000-0000-0000B6CF0000}"/>
    <cellStyle name="Normal 2 6 3 3 2 21 2" xfId="51785" xr:uid="{00000000-0005-0000-0000-0000B7CF0000}"/>
    <cellStyle name="Normal 2 6 3 3 2 22" xfId="51786" xr:uid="{00000000-0005-0000-0000-0000B8CF0000}"/>
    <cellStyle name="Normal 2 6 3 3 2 3" xfId="51787" xr:uid="{00000000-0005-0000-0000-0000B9CF0000}"/>
    <cellStyle name="Normal 2 6 3 3 2 3 2" xfId="51788" xr:uid="{00000000-0005-0000-0000-0000BACF0000}"/>
    <cellStyle name="Normal 2 6 3 3 2 4" xfId="51789" xr:uid="{00000000-0005-0000-0000-0000BBCF0000}"/>
    <cellStyle name="Normal 2 6 3 3 2 4 2" xfId="51790" xr:uid="{00000000-0005-0000-0000-0000BCCF0000}"/>
    <cellStyle name="Normal 2 6 3 3 2 5" xfId="51791" xr:uid="{00000000-0005-0000-0000-0000BDCF0000}"/>
    <cellStyle name="Normal 2 6 3 3 2 5 2" xfId="51792" xr:uid="{00000000-0005-0000-0000-0000BECF0000}"/>
    <cellStyle name="Normal 2 6 3 3 2 6" xfId="51793" xr:uid="{00000000-0005-0000-0000-0000BFCF0000}"/>
    <cellStyle name="Normal 2 6 3 3 2 6 2" xfId="51794" xr:uid="{00000000-0005-0000-0000-0000C0CF0000}"/>
    <cellStyle name="Normal 2 6 3 3 2 7" xfId="51795" xr:uid="{00000000-0005-0000-0000-0000C1CF0000}"/>
    <cellStyle name="Normal 2 6 3 3 2 7 2" xfId="51796" xr:uid="{00000000-0005-0000-0000-0000C2CF0000}"/>
    <cellStyle name="Normal 2 6 3 3 2 8" xfId="51797" xr:uid="{00000000-0005-0000-0000-0000C3CF0000}"/>
    <cellStyle name="Normal 2 6 3 3 2 8 2" xfId="51798" xr:uid="{00000000-0005-0000-0000-0000C4CF0000}"/>
    <cellStyle name="Normal 2 6 3 3 2 9" xfId="51799" xr:uid="{00000000-0005-0000-0000-0000C5CF0000}"/>
    <cellStyle name="Normal 2 6 3 3 2 9 2" xfId="51800" xr:uid="{00000000-0005-0000-0000-0000C6CF0000}"/>
    <cellStyle name="Normal 2 6 3 3 20" xfId="51801" xr:uid="{00000000-0005-0000-0000-0000C7CF0000}"/>
    <cellStyle name="Normal 2 6 3 3 20 2" xfId="51802" xr:uid="{00000000-0005-0000-0000-0000C8CF0000}"/>
    <cellStyle name="Normal 2 6 3 3 21" xfId="51803" xr:uid="{00000000-0005-0000-0000-0000C9CF0000}"/>
    <cellStyle name="Normal 2 6 3 3 21 2" xfId="51804" xr:uid="{00000000-0005-0000-0000-0000CACF0000}"/>
    <cellStyle name="Normal 2 6 3 3 22" xfId="51805" xr:uid="{00000000-0005-0000-0000-0000CBCF0000}"/>
    <cellStyle name="Normal 2 6 3 3 22 2" xfId="51806" xr:uid="{00000000-0005-0000-0000-0000CCCF0000}"/>
    <cellStyle name="Normal 2 6 3 3 23" xfId="51807" xr:uid="{00000000-0005-0000-0000-0000CDCF0000}"/>
    <cellStyle name="Normal 2 6 3 3 23 2" xfId="51808" xr:uid="{00000000-0005-0000-0000-0000CECF0000}"/>
    <cellStyle name="Normal 2 6 3 3 24" xfId="51809" xr:uid="{00000000-0005-0000-0000-0000CFCF0000}"/>
    <cellStyle name="Normal 2 6 3 3 3" xfId="51810" xr:uid="{00000000-0005-0000-0000-0000D0CF0000}"/>
    <cellStyle name="Normal 2 6 3 3 3 10" xfId="51811" xr:uid="{00000000-0005-0000-0000-0000D1CF0000}"/>
    <cellStyle name="Normal 2 6 3 3 3 10 2" xfId="51812" xr:uid="{00000000-0005-0000-0000-0000D2CF0000}"/>
    <cellStyle name="Normal 2 6 3 3 3 11" xfId="51813" xr:uid="{00000000-0005-0000-0000-0000D3CF0000}"/>
    <cellStyle name="Normal 2 6 3 3 3 11 2" xfId="51814" xr:uid="{00000000-0005-0000-0000-0000D4CF0000}"/>
    <cellStyle name="Normal 2 6 3 3 3 12" xfId="51815" xr:uid="{00000000-0005-0000-0000-0000D5CF0000}"/>
    <cellStyle name="Normal 2 6 3 3 3 12 2" xfId="51816" xr:uid="{00000000-0005-0000-0000-0000D6CF0000}"/>
    <cellStyle name="Normal 2 6 3 3 3 13" xfId="51817" xr:uid="{00000000-0005-0000-0000-0000D7CF0000}"/>
    <cellStyle name="Normal 2 6 3 3 3 13 2" xfId="51818" xr:uid="{00000000-0005-0000-0000-0000D8CF0000}"/>
    <cellStyle name="Normal 2 6 3 3 3 14" xfId="51819" xr:uid="{00000000-0005-0000-0000-0000D9CF0000}"/>
    <cellStyle name="Normal 2 6 3 3 3 14 2" xfId="51820" xr:uid="{00000000-0005-0000-0000-0000DACF0000}"/>
    <cellStyle name="Normal 2 6 3 3 3 15" xfId="51821" xr:uid="{00000000-0005-0000-0000-0000DBCF0000}"/>
    <cellStyle name="Normal 2 6 3 3 3 15 2" xfId="51822" xr:uid="{00000000-0005-0000-0000-0000DCCF0000}"/>
    <cellStyle name="Normal 2 6 3 3 3 16" xfId="51823" xr:uid="{00000000-0005-0000-0000-0000DDCF0000}"/>
    <cellStyle name="Normal 2 6 3 3 3 16 2" xfId="51824" xr:uid="{00000000-0005-0000-0000-0000DECF0000}"/>
    <cellStyle name="Normal 2 6 3 3 3 17" xfId="51825" xr:uid="{00000000-0005-0000-0000-0000DFCF0000}"/>
    <cellStyle name="Normal 2 6 3 3 3 17 2" xfId="51826" xr:uid="{00000000-0005-0000-0000-0000E0CF0000}"/>
    <cellStyle name="Normal 2 6 3 3 3 18" xfId="51827" xr:uid="{00000000-0005-0000-0000-0000E1CF0000}"/>
    <cellStyle name="Normal 2 6 3 3 3 18 2" xfId="51828" xr:uid="{00000000-0005-0000-0000-0000E2CF0000}"/>
    <cellStyle name="Normal 2 6 3 3 3 19" xfId="51829" xr:uid="{00000000-0005-0000-0000-0000E3CF0000}"/>
    <cellStyle name="Normal 2 6 3 3 3 19 2" xfId="51830" xr:uid="{00000000-0005-0000-0000-0000E4CF0000}"/>
    <cellStyle name="Normal 2 6 3 3 3 2" xfId="51831" xr:uid="{00000000-0005-0000-0000-0000E5CF0000}"/>
    <cellStyle name="Normal 2 6 3 3 3 2 2" xfId="51832" xr:uid="{00000000-0005-0000-0000-0000E6CF0000}"/>
    <cellStyle name="Normal 2 6 3 3 3 20" xfId="51833" xr:uid="{00000000-0005-0000-0000-0000E7CF0000}"/>
    <cellStyle name="Normal 2 6 3 3 3 20 2" xfId="51834" xr:uid="{00000000-0005-0000-0000-0000E8CF0000}"/>
    <cellStyle name="Normal 2 6 3 3 3 21" xfId="51835" xr:uid="{00000000-0005-0000-0000-0000E9CF0000}"/>
    <cellStyle name="Normal 2 6 3 3 3 21 2" xfId="51836" xr:uid="{00000000-0005-0000-0000-0000EACF0000}"/>
    <cellStyle name="Normal 2 6 3 3 3 22" xfId="51837" xr:uid="{00000000-0005-0000-0000-0000EBCF0000}"/>
    <cellStyle name="Normal 2 6 3 3 3 3" xfId="51838" xr:uid="{00000000-0005-0000-0000-0000ECCF0000}"/>
    <cellStyle name="Normal 2 6 3 3 3 3 2" xfId="51839" xr:uid="{00000000-0005-0000-0000-0000EDCF0000}"/>
    <cellStyle name="Normal 2 6 3 3 3 4" xfId="51840" xr:uid="{00000000-0005-0000-0000-0000EECF0000}"/>
    <cellStyle name="Normal 2 6 3 3 3 4 2" xfId="51841" xr:uid="{00000000-0005-0000-0000-0000EFCF0000}"/>
    <cellStyle name="Normal 2 6 3 3 3 5" xfId="51842" xr:uid="{00000000-0005-0000-0000-0000F0CF0000}"/>
    <cellStyle name="Normal 2 6 3 3 3 5 2" xfId="51843" xr:uid="{00000000-0005-0000-0000-0000F1CF0000}"/>
    <cellStyle name="Normal 2 6 3 3 3 6" xfId="51844" xr:uid="{00000000-0005-0000-0000-0000F2CF0000}"/>
    <cellStyle name="Normal 2 6 3 3 3 6 2" xfId="51845" xr:uid="{00000000-0005-0000-0000-0000F3CF0000}"/>
    <cellStyle name="Normal 2 6 3 3 3 7" xfId="51846" xr:uid="{00000000-0005-0000-0000-0000F4CF0000}"/>
    <cellStyle name="Normal 2 6 3 3 3 7 2" xfId="51847" xr:uid="{00000000-0005-0000-0000-0000F5CF0000}"/>
    <cellStyle name="Normal 2 6 3 3 3 8" xfId="51848" xr:uid="{00000000-0005-0000-0000-0000F6CF0000}"/>
    <cellStyle name="Normal 2 6 3 3 3 8 2" xfId="51849" xr:uid="{00000000-0005-0000-0000-0000F7CF0000}"/>
    <cellStyle name="Normal 2 6 3 3 3 9" xfId="51850" xr:uid="{00000000-0005-0000-0000-0000F8CF0000}"/>
    <cellStyle name="Normal 2 6 3 3 3 9 2" xfId="51851" xr:uid="{00000000-0005-0000-0000-0000F9CF0000}"/>
    <cellStyle name="Normal 2 6 3 3 4" xfId="51852" xr:uid="{00000000-0005-0000-0000-0000FACF0000}"/>
    <cellStyle name="Normal 2 6 3 3 4 2" xfId="51853" xr:uid="{00000000-0005-0000-0000-0000FBCF0000}"/>
    <cellStyle name="Normal 2 6 3 3 5" xfId="51854" xr:uid="{00000000-0005-0000-0000-0000FCCF0000}"/>
    <cellStyle name="Normal 2 6 3 3 5 2" xfId="51855" xr:uid="{00000000-0005-0000-0000-0000FDCF0000}"/>
    <cellStyle name="Normal 2 6 3 3 6" xfId="51856" xr:uid="{00000000-0005-0000-0000-0000FECF0000}"/>
    <cellStyle name="Normal 2 6 3 3 6 2" xfId="51857" xr:uid="{00000000-0005-0000-0000-0000FFCF0000}"/>
    <cellStyle name="Normal 2 6 3 3 7" xfId="51858" xr:uid="{00000000-0005-0000-0000-000000D00000}"/>
    <cellStyle name="Normal 2 6 3 3 7 2" xfId="51859" xr:uid="{00000000-0005-0000-0000-000001D00000}"/>
    <cellStyle name="Normal 2 6 3 3 8" xfId="51860" xr:uid="{00000000-0005-0000-0000-000002D00000}"/>
    <cellStyle name="Normal 2 6 3 3 8 2" xfId="51861" xr:uid="{00000000-0005-0000-0000-000003D00000}"/>
    <cellStyle name="Normal 2 6 3 3 9" xfId="51862" xr:uid="{00000000-0005-0000-0000-000004D00000}"/>
    <cellStyle name="Normal 2 6 3 3 9 2" xfId="51863" xr:uid="{00000000-0005-0000-0000-000005D00000}"/>
    <cellStyle name="Normal 2 6 3 4" xfId="51864" xr:uid="{00000000-0005-0000-0000-000006D00000}"/>
    <cellStyle name="Normal 2 6 3 4 10" xfId="51865" xr:uid="{00000000-0005-0000-0000-000007D00000}"/>
    <cellStyle name="Normal 2 6 3 4 10 2" xfId="51866" xr:uid="{00000000-0005-0000-0000-000008D00000}"/>
    <cellStyle name="Normal 2 6 3 4 11" xfId="51867" xr:uid="{00000000-0005-0000-0000-000009D00000}"/>
    <cellStyle name="Normal 2 6 3 4 11 2" xfId="51868" xr:uid="{00000000-0005-0000-0000-00000AD00000}"/>
    <cellStyle name="Normal 2 6 3 4 12" xfId="51869" xr:uid="{00000000-0005-0000-0000-00000BD00000}"/>
    <cellStyle name="Normal 2 6 3 4 12 2" xfId="51870" xr:uid="{00000000-0005-0000-0000-00000CD00000}"/>
    <cellStyle name="Normal 2 6 3 4 13" xfId="51871" xr:uid="{00000000-0005-0000-0000-00000DD00000}"/>
    <cellStyle name="Normal 2 6 3 4 13 2" xfId="51872" xr:uid="{00000000-0005-0000-0000-00000ED00000}"/>
    <cellStyle name="Normal 2 6 3 4 14" xfId="51873" xr:uid="{00000000-0005-0000-0000-00000FD00000}"/>
    <cellStyle name="Normal 2 6 3 4 14 2" xfId="51874" xr:uid="{00000000-0005-0000-0000-000010D00000}"/>
    <cellStyle name="Normal 2 6 3 4 15" xfId="51875" xr:uid="{00000000-0005-0000-0000-000011D00000}"/>
    <cellStyle name="Normal 2 6 3 4 15 2" xfId="51876" xr:uid="{00000000-0005-0000-0000-000012D00000}"/>
    <cellStyle name="Normal 2 6 3 4 16" xfId="51877" xr:uid="{00000000-0005-0000-0000-000013D00000}"/>
    <cellStyle name="Normal 2 6 3 4 16 2" xfId="51878" xr:uid="{00000000-0005-0000-0000-000014D00000}"/>
    <cellStyle name="Normal 2 6 3 4 17" xfId="51879" xr:uid="{00000000-0005-0000-0000-000015D00000}"/>
    <cellStyle name="Normal 2 6 3 4 17 2" xfId="51880" xr:uid="{00000000-0005-0000-0000-000016D00000}"/>
    <cellStyle name="Normal 2 6 3 4 18" xfId="51881" xr:uid="{00000000-0005-0000-0000-000017D00000}"/>
    <cellStyle name="Normal 2 6 3 4 18 2" xfId="51882" xr:uid="{00000000-0005-0000-0000-000018D00000}"/>
    <cellStyle name="Normal 2 6 3 4 19" xfId="51883" xr:uid="{00000000-0005-0000-0000-000019D00000}"/>
    <cellStyle name="Normal 2 6 3 4 19 2" xfId="51884" xr:uid="{00000000-0005-0000-0000-00001AD00000}"/>
    <cellStyle name="Normal 2 6 3 4 2" xfId="51885" xr:uid="{00000000-0005-0000-0000-00001BD00000}"/>
    <cellStyle name="Normal 2 6 3 4 2 10" xfId="51886" xr:uid="{00000000-0005-0000-0000-00001CD00000}"/>
    <cellStyle name="Normal 2 6 3 4 2 10 2" xfId="51887" xr:uid="{00000000-0005-0000-0000-00001DD00000}"/>
    <cellStyle name="Normal 2 6 3 4 2 11" xfId="51888" xr:uid="{00000000-0005-0000-0000-00001ED00000}"/>
    <cellStyle name="Normal 2 6 3 4 2 11 2" xfId="51889" xr:uid="{00000000-0005-0000-0000-00001FD00000}"/>
    <cellStyle name="Normal 2 6 3 4 2 12" xfId="51890" xr:uid="{00000000-0005-0000-0000-000020D00000}"/>
    <cellStyle name="Normal 2 6 3 4 2 12 2" xfId="51891" xr:uid="{00000000-0005-0000-0000-000021D00000}"/>
    <cellStyle name="Normal 2 6 3 4 2 13" xfId="51892" xr:uid="{00000000-0005-0000-0000-000022D00000}"/>
    <cellStyle name="Normal 2 6 3 4 2 13 2" xfId="51893" xr:uid="{00000000-0005-0000-0000-000023D00000}"/>
    <cellStyle name="Normal 2 6 3 4 2 14" xfId="51894" xr:uid="{00000000-0005-0000-0000-000024D00000}"/>
    <cellStyle name="Normal 2 6 3 4 2 14 2" xfId="51895" xr:uid="{00000000-0005-0000-0000-000025D00000}"/>
    <cellStyle name="Normal 2 6 3 4 2 15" xfId="51896" xr:uid="{00000000-0005-0000-0000-000026D00000}"/>
    <cellStyle name="Normal 2 6 3 4 2 15 2" xfId="51897" xr:uid="{00000000-0005-0000-0000-000027D00000}"/>
    <cellStyle name="Normal 2 6 3 4 2 16" xfId="51898" xr:uid="{00000000-0005-0000-0000-000028D00000}"/>
    <cellStyle name="Normal 2 6 3 4 2 16 2" xfId="51899" xr:uid="{00000000-0005-0000-0000-000029D00000}"/>
    <cellStyle name="Normal 2 6 3 4 2 17" xfId="51900" xr:uid="{00000000-0005-0000-0000-00002AD00000}"/>
    <cellStyle name="Normal 2 6 3 4 2 17 2" xfId="51901" xr:uid="{00000000-0005-0000-0000-00002BD00000}"/>
    <cellStyle name="Normal 2 6 3 4 2 18" xfId="51902" xr:uid="{00000000-0005-0000-0000-00002CD00000}"/>
    <cellStyle name="Normal 2 6 3 4 2 18 2" xfId="51903" xr:uid="{00000000-0005-0000-0000-00002DD00000}"/>
    <cellStyle name="Normal 2 6 3 4 2 19" xfId="51904" xr:uid="{00000000-0005-0000-0000-00002ED00000}"/>
    <cellStyle name="Normal 2 6 3 4 2 19 2" xfId="51905" xr:uid="{00000000-0005-0000-0000-00002FD00000}"/>
    <cellStyle name="Normal 2 6 3 4 2 2" xfId="51906" xr:uid="{00000000-0005-0000-0000-000030D00000}"/>
    <cellStyle name="Normal 2 6 3 4 2 2 2" xfId="51907" xr:uid="{00000000-0005-0000-0000-000031D00000}"/>
    <cellStyle name="Normal 2 6 3 4 2 20" xfId="51908" xr:uid="{00000000-0005-0000-0000-000032D00000}"/>
    <cellStyle name="Normal 2 6 3 4 2 20 2" xfId="51909" xr:uid="{00000000-0005-0000-0000-000033D00000}"/>
    <cellStyle name="Normal 2 6 3 4 2 21" xfId="51910" xr:uid="{00000000-0005-0000-0000-000034D00000}"/>
    <cellStyle name="Normal 2 6 3 4 2 21 2" xfId="51911" xr:uid="{00000000-0005-0000-0000-000035D00000}"/>
    <cellStyle name="Normal 2 6 3 4 2 22" xfId="51912" xr:uid="{00000000-0005-0000-0000-000036D00000}"/>
    <cellStyle name="Normal 2 6 3 4 2 3" xfId="51913" xr:uid="{00000000-0005-0000-0000-000037D00000}"/>
    <cellStyle name="Normal 2 6 3 4 2 3 2" xfId="51914" xr:uid="{00000000-0005-0000-0000-000038D00000}"/>
    <cellStyle name="Normal 2 6 3 4 2 4" xfId="51915" xr:uid="{00000000-0005-0000-0000-000039D00000}"/>
    <cellStyle name="Normal 2 6 3 4 2 4 2" xfId="51916" xr:uid="{00000000-0005-0000-0000-00003AD00000}"/>
    <cellStyle name="Normal 2 6 3 4 2 5" xfId="51917" xr:uid="{00000000-0005-0000-0000-00003BD00000}"/>
    <cellStyle name="Normal 2 6 3 4 2 5 2" xfId="51918" xr:uid="{00000000-0005-0000-0000-00003CD00000}"/>
    <cellStyle name="Normal 2 6 3 4 2 6" xfId="51919" xr:uid="{00000000-0005-0000-0000-00003DD00000}"/>
    <cellStyle name="Normal 2 6 3 4 2 6 2" xfId="51920" xr:uid="{00000000-0005-0000-0000-00003ED00000}"/>
    <cellStyle name="Normal 2 6 3 4 2 7" xfId="51921" xr:uid="{00000000-0005-0000-0000-00003FD00000}"/>
    <cellStyle name="Normal 2 6 3 4 2 7 2" xfId="51922" xr:uid="{00000000-0005-0000-0000-000040D00000}"/>
    <cellStyle name="Normal 2 6 3 4 2 8" xfId="51923" xr:uid="{00000000-0005-0000-0000-000041D00000}"/>
    <cellStyle name="Normal 2 6 3 4 2 8 2" xfId="51924" xr:uid="{00000000-0005-0000-0000-000042D00000}"/>
    <cellStyle name="Normal 2 6 3 4 2 9" xfId="51925" xr:uid="{00000000-0005-0000-0000-000043D00000}"/>
    <cellStyle name="Normal 2 6 3 4 2 9 2" xfId="51926" xr:uid="{00000000-0005-0000-0000-000044D00000}"/>
    <cellStyle name="Normal 2 6 3 4 20" xfId="51927" xr:uid="{00000000-0005-0000-0000-000045D00000}"/>
    <cellStyle name="Normal 2 6 3 4 20 2" xfId="51928" xr:uid="{00000000-0005-0000-0000-000046D00000}"/>
    <cellStyle name="Normal 2 6 3 4 21" xfId="51929" xr:uid="{00000000-0005-0000-0000-000047D00000}"/>
    <cellStyle name="Normal 2 6 3 4 21 2" xfId="51930" xr:uid="{00000000-0005-0000-0000-000048D00000}"/>
    <cellStyle name="Normal 2 6 3 4 22" xfId="51931" xr:uid="{00000000-0005-0000-0000-000049D00000}"/>
    <cellStyle name="Normal 2 6 3 4 22 2" xfId="51932" xr:uid="{00000000-0005-0000-0000-00004AD00000}"/>
    <cellStyle name="Normal 2 6 3 4 23" xfId="51933" xr:uid="{00000000-0005-0000-0000-00004BD00000}"/>
    <cellStyle name="Normal 2 6 3 4 23 2" xfId="51934" xr:uid="{00000000-0005-0000-0000-00004CD00000}"/>
    <cellStyle name="Normal 2 6 3 4 24" xfId="51935" xr:uid="{00000000-0005-0000-0000-00004DD00000}"/>
    <cellStyle name="Normal 2 6 3 4 3" xfId="51936" xr:uid="{00000000-0005-0000-0000-00004ED00000}"/>
    <cellStyle name="Normal 2 6 3 4 3 10" xfId="51937" xr:uid="{00000000-0005-0000-0000-00004FD00000}"/>
    <cellStyle name="Normal 2 6 3 4 3 10 2" xfId="51938" xr:uid="{00000000-0005-0000-0000-000050D00000}"/>
    <cellStyle name="Normal 2 6 3 4 3 11" xfId="51939" xr:uid="{00000000-0005-0000-0000-000051D00000}"/>
    <cellStyle name="Normal 2 6 3 4 3 11 2" xfId="51940" xr:uid="{00000000-0005-0000-0000-000052D00000}"/>
    <cellStyle name="Normal 2 6 3 4 3 12" xfId="51941" xr:uid="{00000000-0005-0000-0000-000053D00000}"/>
    <cellStyle name="Normal 2 6 3 4 3 12 2" xfId="51942" xr:uid="{00000000-0005-0000-0000-000054D00000}"/>
    <cellStyle name="Normal 2 6 3 4 3 13" xfId="51943" xr:uid="{00000000-0005-0000-0000-000055D00000}"/>
    <cellStyle name="Normal 2 6 3 4 3 13 2" xfId="51944" xr:uid="{00000000-0005-0000-0000-000056D00000}"/>
    <cellStyle name="Normal 2 6 3 4 3 14" xfId="51945" xr:uid="{00000000-0005-0000-0000-000057D00000}"/>
    <cellStyle name="Normal 2 6 3 4 3 14 2" xfId="51946" xr:uid="{00000000-0005-0000-0000-000058D00000}"/>
    <cellStyle name="Normal 2 6 3 4 3 15" xfId="51947" xr:uid="{00000000-0005-0000-0000-000059D00000}"/>
    <cellStyle name="Normal 2 6 3 4 3 15 2" xfId="51948" xr:uid="{00000000-0005-0000-0000-00005AD00000}"/>
    <cellStyle name="Normal 2 6 3 4 3 16" xfId="51949" xr:uid="{00000000-0005-0000-0000-00005BD00000}"/>
    <cellStyle name="Normal 2 6 3 4 3 16 2" xfId="51950" xr:uid="{00000000-0005-0000-0000-00005CD00000}"/>
    <cellStyle name="Normal 2 6 3 4 3 17" xfId="51951" xr:uid="{00000000-0005-0000-0000-00005DD00000}"/>
    <cellStyle name="Normal 2 6 3 4 3 17 2" xfId="51952" xr:uid="{00000000-0005-0000-0000-00005ED00000}"/>
    <cellStyle name="Normal 2 6 3 4 3 18" xfId="51953" xr:uid="{00000000-0005-0000-0000-00005FD00000}"/>
    <cellStyle name="Normal 2 6 3 4 3 18 2" xfId="51954" xr:uid="{00000000-0005-0000-0000-000060D00000}"/>
    <cellStyle name="Normal 2 6 3 4 3 19" xfId="51955" xr:uid="{00000000-0005-0000-0000-000061D00000}"/>
    <cellStyle name="Normal 2 6 3 4 3 19 2" xfId="51956" xr:uid="{00000000-0005-0000-0000-000062D00000}"/>
    <cellStyle name="Normal 2 6 3 4 3 2" xfId="51957" xr:uid="{00000000-0005-0000-0000-000063D00000}"/>
    <cellStyle name="Normal 2 6 3 4 3 2 2" xfId="51958" xr:uid="{00000000-0005-0000-0000-000064D00000}"/>
    <cellStyle name="Normal 2 6 3 4 3 20" xfId="51959" xr:uid="{00000000-0005-0000-0000-000065D00000}"/>
    <cellStyle name="Normal 2 6 3 4 3 20 2" xfId="51960" xr:uid="{00000000-0005-0000-0000-000066D00000}"/>
    <cellStyle name="Normal 2 6 3 4 3 21" xfId="51961" xr:uid="{00000000-0005-0000-0000-000067D00000}"/>
    <cellStyle name="Normal 2 6 3 4 3 21 2" xfId="51962" xr:uid="{00000000-0005-0000-0000-000068D00000}"/>
    <cellStyle name="Normal 2 6 3 4 3 22" xfId="51963" xr:uid="{00000000-0005-0000-0000-000069D00000}"/>
    <cellStyle name="Normal 2 6 3 4 3 3" xfId="51964" xr:uid="{00000000-0005-0000-0000-00006AD00000}"/>
    <cellStyle name="Normal 2 6 3 4 3 3 2" xfId="51965" xr:uid="{00000000-0005-0000-0000-00006BD00000}"/>
    <cellStyle name="Normal 2 6 3 4 3 4" xfId="51966" xr:uid="{00000000-0005-0000-0000-00006CD00000}"/>
    <cellStyle name="Normal 2 6 3 4 3 4 2" xfId="51967" xr:uid="{00000000-0005-0000-0000-00006DD00000}"/>
    <cellStyle name="Normal 2 6 3 4 3 5" xfId="51968" xr:uid="{00000000-0005-0000-0000-00006ED00000}"/>
    <cellStyle name="Normal 2 6 3 4 3 5 2" xfId="51969" xr:uid="{00000000-0005-0000-0000-00006FD00000}"/>
    <cellStyle name="Normal 2 6 3 4 3 6" xfId="51970" xr:uid="{00000000-0005-0000-0000-000070D00000}"/>
    <cellStyle name="Normal 2 6 3 4 3 6 2" xfId="51971" xr:uid="{00000000-0005-0000-0000-000071D00000}"/>
    <cellStyle name="Normal 2 6 3 4 3 7" xfId="51972" xr:uid="{00000000-0005-0000-0000-000072D00000}"/>
    <cellStyle name="Normal 2 6 3 4 3 7 2" xfId="51973" xr:uid="{00000000-0005-0000-0000-000073D00000}"/>
    <cellStyle name="Normal 2 6 3 4 3 8" xfId="51974" xr:uid="{00000000-0005-0000-0000-000074D00000}"/>
    <cellStyle name="Normal 2 6 3 4 3 8 2" xfId="51975" xr:uid="{00000000-0005-0000-0000-000075D00000}"/>
    <cellStyle name="Normal 2 6 3 4 3 9" xfId="51976" xr:uid="{00000000-0005-0000-0000-000076D00000}"/>
    <cellStyle name="Normal 2 6 3 4 3 9 2" xfId="51977" xr:uid="{00000000-0005-0000-0000-000077D00000}"/>
    <cellStyle name="Normal 2 6 3 4 4" xfId="51978" xr:uid="{00000000-0005-0000-0000-000078D00000}"/>
    <cellStyle name="Normal 2 6 3 4 4 2" xfId="51979" xr:uid="{00000000-0005-0000-0000-000079D00000}"/>
    <cellStyle name="Normal 2 6 3 4 5" xfId="51980" xr:uid="{00000000-0005-0000-0000-00007AD00000}"/>
    <cellStyle name="Normal 2 6 3 4 5 2" xfId="51981" xr:uid="{00000000-0005-0000-0000-00007BD00000}"/>
    <cellStyle name="Normal 2 6 3 4 6" xfId="51982" xr:uid="{00000000-0005-0000-0000-00007CD00000}"/>
    <cellStyle name="Normal 2 6 3 4 6 2" xfId="51983" xr:uid="{00000000-0005-0000-0000-00007DD00000}"/>
    <cellStyle name="Normal 2 6 3 4 7" xfId="51984" xr:uid="{00000000-0005-0000-0000-00007ED00000}"/>
    <cellStyle name="Normal 2 6 3 4 7 2" xfId="51985" xr:uid="{00000000-0005-0000-0000-00007FD00000}"/>
    <cellStyle name="Normal 2 6 3 4 8" xfId="51986" xr:uid="{00000000-0005-0000-0000-000080D00000}"/>
    <cellStyle name="Normal 2 6 3 4 8 2" xfId="51987" xr:uid="{00000000-0005-0000-0000-000081D00000}"/>
    <cellStyle name="Normal 2 6 3 4 9" xfId="51988" xr:uid="{00000000-0005-0000-0000-000082D00000}"/>
    <cellStyle name="Normal 2 6 3 4 9 2" xfId="51989" xr:uid="{00000000-0005-0000-0000-000083D00000}"/>
    <cellStyle name="Normal 2 6 3 5" xfId="51990" xr:uid="{00000000-0005-0000-0000-000084D00000}"/>
    <cellStyle name="Normal 2 6 3 5 10" xfId="51991" xr:uid="{00000000-0005-0000-0000-000085D00000}"/>
    <cellStyle name="Normal 2 6 3 5 10 2" xfId="51992" xr:uid="{00000000-0005-0000-0000-000086D00000}"/>
    <cellStyle name="Normal 2 6 3 5 11" xfId="51993" xr:uid="{00000000-0005-0000-0000-000087D00000}"/>
    <cellStyle name="Normal 2 6 3 5 11 2" xfId="51994" xr:uid="{00000000-0005-0000-0000-000088D00000}"/>
    <cellStyle name="Normal 2 6 3 5 12" xfId="51995" xr:uid="{00000000-0005-0000-0000-000089D00000}"/>
    <cellStyle name="Normal 2 6 3 5 12 2" xfId="51996" xr:uid="{00000000-0005-0000-0000-00008AD00000}"/>
    <cellStyle name="Normal 2 6 3 5 13" xfId="51997" xr:uid="{00000000-0005-0000-0000-00008BD00000}"/>
    <cellStyle name="Normal 2 6 3 5 13 2" xfId="51998" xr:uid="{00000000-0005-0000-0000-00008CD00000}"/>
    <cellStyle name="Normal 2 6 3 5 14" xfId="51999" xr:uid="{00000000-0005-0000-0000-00008DD00000}"/>
    <cellStyle name="Normal 2 6 3 5 14 2" xfId="52000" xr:uid="{00000000-0005-0000-0000-00008ED00000}"/>
    <cellStyle name="Normal 2 6 3 5 15" xfId="52001" xr:uid="{00000000-0005-0000-0000-00008FD00000}"/>
    <cellStyle name="Normal 2 6 3 5 15 2" xfId="52002" xr:uid="{00000000-0005-0000-0000-000090D00000}"/>
    <cellStyle name="Normal 2 6 3 5 16" xfId="52003" xr:uid="{00000000-0005-0000-0000-000091D00000}"/>
    <cellStyle name="Normal 2 6 3 5 16 2" xfId="52004" xr:uid="{00000000-0005-0000-0000-000092D00000}"/>
    <cellStyle name="Normal 2 6 3 5 17" xfId="52005" xr:uid="{00000000-0005-0000-0000-000093D00000}"/>
    <cellStyle name="Normal 2 6 3 5 17 2" xfId="52006" xr:uid="{00000000-0005-0000-0000-000094D00000}"/>
    <cellStyle name="Normal 2 6 3 5 18" xfId="52007" xr:uid="{00000000-0005-0000-0000-000095D00000}"/>
    <cellStyle name="Normal 2 6 3 5 18 2" xfId="52008" xr:uid="{00000000-0005-0000-0000-000096D00000}"/>
    <cellStyle name="Normal 2 6 3 5 19" xfId="52009" xr:uid="{00000000-0005-0000-0000-000097D00000}"/>
    <cellStyle name="Normal 2 6 3 5 19 2" xfId="52010" xr:uid="{00000000-0005-0000-0000-000098D00000}"/>
    <cellStyle name="Normal 2 6 3 5 2" xfId="52011" xr:uid="{00000000-0005-0000-0000-000099D00000}"/>
    <cellStyle name="Normal 2 6 3 5 2 2" xfId="52012" xr:uid="{00000000-0005-0000-0000-00009AD00000}"/>
    <cellStyle name="Normal 2 6 3 5 20" xfId="52013" xr:uid="{00000000-0005-0000-0000-00009BD00000}"/>
    <cellStyle name="Normal 2 6 3 5 20 2" xfId="52014" xr:uid="{00000000-0005-0000-0000-00009CD00000}"/>
    <cellStyle name="Normal 2 6 3 5 21" xfId="52015" xr:uid="{00000000-0005-0000-0000-00009DD00000}"/>
    <cellStyle name="Normal 2 6 3 5 21 2" xfId="52016" xr:uid="{00000000-0005-0000-0000-00009ED00000}"/>
    <cellStyle name="Normal 2 6 3 5 22" xfId="52017" xr:uid="{00000000-0005-0000-0000-00009FD00000}"/>
    <cellStyle name="Normal 2 6 3 5 3" xfId="52018" xr:uid="{00000000-0005-0000-0000-0000A0D00000}"/>
    <cellStyle name="Normal 2 6 3 5 3 2" xfId="52019" xr:uid="{00000000-0005-0000-0000-0000A1D00000}"/>
    <cellStyle name="Normal 2 6 3 5 4" xfId="52020" xr:uid="{00000000-0005-0000-0000-0000A2D00000}"/>
    <cellStyle name="Normal 2 6 3 5 4 2" xfId="52021" xr:uid="{00000000-0005-0000-0000-0000A3D00000}"/>
    <cellStyle name="Normal 2 6 3 5 5" xfId="52022" xr:uid="{00000000-0005-0000-0000-0000A4D00000}"/>
    <cellStyle name="Normal 2 6 3 5 5 2" xfId="52023" xr:uid="{00000000-0005-0000-0000-0000A5D00000}"/>
    <cellStyle name="Normal 2 6 3 5 6" xfId="52024" xr:uid="{00000000-0005-0000-0000-0000A6D00000}"/>
    <cellStyle name="Normal 2 6 3 5 6 2" xfId="52025" xr:uid="{00000000-0005-0000-0000-0000A7D00000}"/>
    <cellStyle name="Normal 2 6 3 5 7" xfId="52026" xr:uid="{00000000-0005-0000-0000-0000A8D00000}"/>
    <cellStyle name="Normal 2 6 3 5 7 2" xfId="52027" xr:uid="{00000000-0005-0000-0000-0000A9D00000}"/>
    <cellStyle name="Normal 2 6 3 5 8" xfId="52028" xr:uid="{00000000-0005-0000-0000-0000AAD00000}"/>
    <cellStyle name="Normal 2 6 3 5 8 2" xfId="52029" xr:uid="{00000000-0005-0000-0000-0000ABD00000}"/>
    <cellStyle name="Normal 2 6 3 5 9" xfId="52030" xr:uid="{00000000-0005-0000-0000-0000ACD00000}"/>
    <cellStyle name="Normal 2 6 3 5 9 2" xfId="52031" xr:uid="{00000000-0005-0000-0000-0000ADD00000}"/>
    <cellStyle name="Normal 2 6 3 6" xfId="52032" xr:uid="{00000000-0005-0000-0000-0000AED00000}"/>
    <cellStyle name="Normal 2 6 3 6 10" xfId="52033" xr:uid="{00000000-0005-0000-0000-0000AFD00000}"/>
    <cellStyle name="Normal 2 6 3 6 10 2" xfId="52034" xr:uid="{00000000-0005-0000-0000-0000B0D00000}"/>
    <cellStyle name="Normal 2 6 3 6 11" xfId="52035" xr:uid="{00000000-0005-0000-0000-0000B1D00000}"/>
    <cellStyle name="Normal 2 6 3 6 11 2" xfId="52036" xr:uid="{00000000-0005-0000-0000-0000B2D00000}"/>
    <cellStyle name="Normal 2 6 3 6 12" xfId="52037" xr:uid="{00000000-0005-0000-0000-0000B3D00000}"/>
    <cellStyle name="Normal 2 6 3 6 12 2" xfId="52038" xr:uid="{00000000-0005-0000-0000-0000B4D00000}"/>
    <cellStyle name="Normal 2 6 3 6 13" xfId="52039" xr:uid="{00000000-0005-0000-0000-0000B5D00000}"/>
    <cellStyle name="Normal 2 6 3 6 13 2" xfId="52040" xr:uid="{00000000-0005-0000-0000-0000B6D00000}"/>
    <cellStyle name="Normal 2 6 3 6 14" xfId="52041" xr:uid="{00000000-0005-0000-0000-0000B7D00000}"/>
    <cellStyle name="Normal 2 6 3 6 14 2" xfId="52042" xr:uid="{00000000-0005-0000-0000-0000B8D00000}"/>
    <cellStyle name="Normal 2 6 3 6 15" xfId="52043" xr:uid="{00000000-0005-0000-0000-0000B9D00000}"/>
    <cellStyle name="Normal 2 6 3 6 15 2" xfId="52044" xr:uid="{00000000-0005-0000-0000-0000BAD00000}"/>
    <cellStyle name="Normal 2 6 3 6 16" xfId="52045" xr:uid="{00000000-0005-0000-0000-0000BBD00000}"/>
    <cellStyle name="Normal 2 6 3 6 16 2" xfId="52046" xr:uid="{00000000-0005-0000-0000-0000BCD00000}"/>
    <cellStyle name="Normal 2 6 3 6 17" xfId="52047" xr:uid="{00000000-0005-0000-0000-0000BDD00000}"/>
    <cellStyle name="Normal 2 6 3 6 17 2" xfId="52048" xr:uid="{00000000-0005-0000-0000-0000BED00000}"/>
    <cellStyle name="Normal 2 6 3 6 18" xfId="52049" xr:uid="{00000000-0005-0000-0000-0000BFD00000}"/>
    <cellStyle name="Normal 2 6 3 6 18 2" xfId="52050" xr:uid="{00000000-0005-0000-0000-0000C0D00000}"/>
    <cellStyle name="Normal 2 6 3 6 19" xfId="52051" xr:uid="{00000000-0005-0000-0000-0000C1D00000}"/>
    <cellStyle name="Normal 2 6 3 6 19 2" xfId="52052" xr:uid="{00000000-0005-0000-0000-0000C2D00000}"/>
    <cellStyle name="Normal 2 6 3 6 2" xfId="52053" xr:uid="{00000000-0005-0000-0000-0000C3D00000}"/>
    <cellStyle name="Normal 2 6 3 6 2 2" xfId="52054" xr:uid="{00000000-0005-0000-0000-0000C4D00000}"/>
    <cellStyle name="Normal 2 6 3 6 20" xfId="52055" xr:uid="{00000000-0005-0000-0000-0000C5D00000}"/>
    <cellStyle name="Normal 2 6 3 6 20 2" xfId="52056" xr:uid="{00000000-0005-0000-0000-0000C6D00000}"/>
    <cellStyle name="Normal 2 6 3 6 21" xfId="52057" xr:uid="{00000000-0005-0000-0000-0000C7D00000}"/>
    <cellStyle name="Normal 2 6 3 6 21 2" xfId="52058" xr:uid="{00000000-0005-0000-0000-0000C8D00000}"/>
    <cellStyle name="Normal 2 6 3 6 22" xfId="52059" xr:uid="{00000000-0005-0000-0000-0000C9D00000}"/>
    <cellStyle name="Normal 2 6 3 6 3" xfId="52060" xr:uid="{00000000-0005-0000-0000-0000CAD00000}"/>
    <cellStyle name="Normal 2 6 3 6 3 2" xfId="52061" xr:uid="{00000000-0005-0000-0000-0000CBD00000}"/>
    <cellStyle name="Normal 2 6 3 6 4" xfId="52062" xr:uid="{00000000-0005-0000-0000-0000CCD00000}"/>
    <cellStyle name="Normal 2 6 3 6 4 2" xfId="52063" xr:uid="{00000000-0005-0000-0000-0000CDD00000}"/>
    <cellStyle name="Normal 2 6 3 6 5" xfId="52064" xr:uid="{00000000-0005-0000-0000-0000CED00000}"/>
    <cellStyle name="Normal 2 6 3 6 5 2" xfId="52065" xr:uid="{00000000-0005-0000-0000-0000CFD00000}"/>
    <cellStyle name="Normal 2 6 3 6 6" xfId="52066" xr:uid="{00000000-0005-0000-0000-0000D0D00000}"/>
    <cellStyle name="Normal 2 6 3 6 6 2" xfId="52067" xr:uid="{00000000-0005-0000-0000-0000D1D00000}"/>
    <cellStyle name="Normal 2 6 3 6 7" xfId="52068" xr:uid="{00000000-0005-0000-0000-0000D2D00000}"/>
    <cellStyle name="Normal 2 6 3 6 7 2" xfId="52069" xr:uid="{00000000-0005-0000-0000-0000D3D00000}"/>
    <cellStyle name="Normal 2 6 3 6 8" xfId="52070" xr:uid="{00000000-0005-0000-0000-0000D4D00000}"/>
    <cellStyle name="Normal 2 6 3 6 8 2" xfId="52071" xr:uid="{00000000-0005-0000-0000-0000D5D00000}"/>
    <cellStyle name="Normal 2 6 3 6 9" xfId="52072" xr:uid="{00000000-0005-0000-0000-0000D6D00000}"/>
    <cellStyle name="Normal 2 6 3 6 9 2" xfId="52073" xr:uid="{00000000-0005-0000-0000-0000D7D00000}"/>
    <cellStyle name="Normal 2 6 3 7" xfId="52074" xr:uid="{00000000-0005-0000-0000-0000D8D00000}"/>
    <cellStyle name="Normal 2 6 3 7 2" xfId="52075" xr:uid="{00000000-0005-0000-0000-0000D9D00000}"/>
    <cellStyle name="Normal 2 6 3 8" xfId="52076" xr:uid="{00000000-0005-0000-0000-0000DAD00000}"/>
    <cellStyle name="Normal 2 6 3 8 2" xfId="52077" xr:uid="{00000000-0005-0000-0000-0000DBD00000}"/>
    <cellStyle name="Normal 2 6 3 9" xfId="52078" xr:uid="{00000000-0005-0000-0000-0000DCD00000}"/>
    <cellStyle name="Normal 2 6 3 9 2" xfId="52079" xr:uid="{00000000-0005-0000-0000-0000DDD00000}"/>
    <cellStyle name="Normal 2 6 4" xfId="52080" xr:uid="{00000000-0005-0000-0000-0000DED00000}"/>
    <cellStyle name="Normal 2 6 4 10" xfId="52081" xr:uid="{00000000-0005-0000-0000-0000DFD00000}"/>
    <cellStyle name="Normal 2 6 4 10 2" xfId="52082" xr:uid="{00000000-0005-0000-0000-0000E0D00000}"/>
    <cellStyle name="Normal 2 6 4 11" xfId="52083" xr:uid="{00000000-0005-0000-0000-0000E1D00000}"/>
    <cellStyle name="Normal 2 6 4 11 2" xfId="52084" xr:uid="{00000000-0005-0000-0000-0000E2D00000}"/>
    <cellStyle name="Normal 2 6 4 12" xfId="52085" xr:uid="{00000000-0005-0000-0000-0000E3D00000}"/>
    <cellStyle name="Normal 2 6 4 12 2" xfId="52086" xr:uid="{00000000-0005-0000-0000-0000E4D00000}"/>
    <cellStyle name="Normal 2 6 4 13" xfId="52087" xr:uid="{00000000-0005-0000-0000-0000E5D00000}"/>
    <cellStyle name="Normal 2 6 4 13 2" xfId="52088" xr:uid="{00000000-0005-0000-0000-0000E6D00000}"/>
    <cellStyle name="Normal 2 6 4 14" xfId="52089" xr:uid="{00000000-0005-0000-0000-0000E7D00000}"/>
    <cellStyle name="Normal 2 6 4 14 2" xfId="52090" xr:uid="{00000000-0005-0000-0000-0000E8D00000}"/>
    <cellStyle name="Normal 2 6 4 15" xfId="52091" xr:uid="{00000000-0005-0000-0000-0000E9D00000}"/>
    <cellStyle name="Normal 2 6 4 15 2" xfId="52092" xr:uid="{00000000-0005-0000-0000-0000EAD00000}"/>
    <cellStyle name="Normal 2 6 4 16" xfId="52093" xr:uid="{00000000-0005-0000-0000-0000EBD00000}"/>
    <cellStyle name="Normal 2 6 4 16 2" xfId="52094" xr:uid="{00000000-0005-0000-0000-0000ECD00000}"/>
    <cellStyle name="Normal 2 6 4 17" xfId="52095" xr:uid="{00000000-0005-0000-0000-0000EDD00000}"/>
    <cellStyle name="Normal 2 6 4 17 2" xfId="52096" xr:uid="{00000000-0005-0000-0000-0000EED00000}"/>
    <cellStyle name="Normal 2 6 4 18" xfId="52097" xr:uid="{00000000-0005-0000-0000-0000EFD00000}"/>
    <cellStyle name="Normal 2 6 4 18 2" xfId="52098" xr:uid="{00000000-0005-0000-0000-0000F0D00000}"/>
    <cellStyle name="Normal 2 6 4 19" xfId="52099" xr:uid="{00000000-0005-0000-0000-0000F1D00000}"/>
    <cellStyle name="Normal 2 6 4 19 2" xfId="52100" xr:uid="{00000000-0005-0000-0000-0000F2D00000}"/>
    <cellStyle name="Normal 2 6 4 2" xfId="52101" xr:uid="{00000000-0005-0000-0000-0000F3D00000}"/>
    <cellStyle name="Normal 2 6 4 2 10" xfId="52102" xr:uid="{00000000-0005-0000-0000-0000F4D00000}"/>
    <cellStyle name="Normal 2 6 4 2 10 2" xfId="52103" xr:uid="{00000000-0005-0000-0000-0000F5D00000}"/>
    <cellStyle name="Normal 2 6 4 2 11" xfId="52104" xr:uid="{00000000-0005-0000-0000-0000F6D00000}"/>
    <cellStyle name="Normal 2 6 4 2 11 2" xfId="52105" xr:uid="{00000000-0005-0000-0000-0000F7D00000}"/>
    <cellStyle name="Normal 2 6 4 2 12" xfId="52106" xr:uid="{00000000-0005-0000-0000-0000F8D00000}"/>
    <cellStyle name="Normal 2 6 4 2 12 2" xfId="52107" xr:uid="{00000000-0005-0000-0000-0000F9D00000}"/>
    <cellStyle name="Normal 2 6 4 2 13" xfId="52108" xr:uid="{00000000-0005-0000-0000-0000FAD00000}"/>
    <cellStyle name="Normal 2 6 4 2 13 2" xfId="52109" xr:uid="{00000000-0005-0000-0000-0000FBD00000}"/>
    <cellStyle name="Normal 2 6 4 2 14" xfId="52110" xr:uid="{00000000-0005-0000-0000-0000FCD00000}"/>
    <cellStyle name="Normal 2 6 4 2 14 2" xfId="52111" xr:uid="{00000000-0005-0000-0000-0000FDD00000}"/>
    <cellStyle name="Normal 2 6 4 2 15" xfId="52112" xr:uid="{00000000-0005-0000-0000-0000FED00000}"/>
    <cellStyle name="Normal 2 6 4 2 15 2" xfId="52113" xr:uid="{00000000-0005-0000-0000-0000FFD00000}"/>
    <cellStyle name="Normal 2 6 4 2 16" xfId="52114" xr:uid="{00000000-0005-0000-0000-000000D10000}"/>
    <cellStyle name="Normal 2 6 4 2 16 2" xfId="52115" xr:uid="{00000000-0005-0000-0000-000001D10000}"/>
    <cellStyle name="Normal 2 6 4 2 17" xfId="52116" xr:uid="{00000000-0005-0000-0000-000002D10000}"/>
    <cellStyle name="Normal 2 6 4 2 17 2" xfId="52117" xr:uid="{00000000-0005-0000-0000-000003D10000}"/>
    <cellStyle name="Normal 2 6 4 2 18" xfId="52118" xr:uid="{00000000-0005-0000-0000-000004D10000}"/>
    <cellStyle name="Normal 2 6 4 2 18 2" xfId="52119" xr:uid="{00000000-0005-0000-0000-000005D10000}"/>
    <cellStyle name="Normal 2 6 4 2 19" xfId="52120" xr:uid="{00000000-0005-0000-0000-000006D10000}"/>
    <cellStyle name="Normal 2 6 4 2 19 2" xfId="52121" xr:uid="{00000000-0005-0000-0000-000007D10000}"/>
    <cellStyle name="Normal 2 6 4 2 2" xfId="52122" xr:uid="{00000000-0005-0000-0000-000008D10000}"/>
    <cellStyle name="Normal 2 6 4 2 2 2" xfId="52123" xr:uid="{00000000-0005-0000-0000-000009D10000}"/>
    <cellStyle name="Normal 2 6 4 2 20" xfId="52124" xr:uid="{00000000-0005-0000-0000-00000AD10000}"/>
    <cellStyle name="Normal 2 6 4 2 20 2" xfId="52125" xr:uid="{00000000-0005-0000-0000-00000BD10000}"/>
    <cellStyle name="Normal 2 6 4 2 21" xfId="52126" xr:uid="{00000000-0005-0000-0000-00000CD10000}"/>
    <cellStyle name="Normal 2 6 4 2 21 2" xfId="52127" xr:uid="{00000000-0005-0000-0000-00000DD10000}"/>
    <cellStyle name="Normal 2 6 4 2 22" xfId="52128" xr:uid="{00000000-0005-0000-0000-00000ED10000}"/>
    <cellStyle name="Normal 2 6 4 2 3" xfId="52129" xr:uid="{00000000-0005-0000-0000-00000FD10000}"/>
    <cellStyle name="Normal 2 6 4 2 3 2" xfId="52130" xr:uid="{00000000-0005-0000-0000-000010D10000}"/>
    <cellStyle name="Normal 2 6 4 2 4" xfId="52131" xr:uid="{00000000-0005-0000-0000-000011D10000}"/>
    <cellStyle name="Normal 2 6 4 2 4 2" xfId="52132" xr:uid="{00000000-0005-0000-0000-000012D10000}"/>
    <cellStyle name="Normal 2 6 4 2 5" xfId="52133" xr:uid="{00000000-0005-0000-0000-000013D10000}"/>
    <cellStyle name="Normal 2 6 4 2 5 2" xfId="52134" xr:uid="{00000000-0005-0000-0000-000014D10000}"/>
    <cellStyle name="Normal 2 6 4 2 6" xfId="52135" xr:uid="{00000000-0005-0000-0000-000015D10000}"/>
    <cellStyle name="Normal 2 6 4 2 6 2" xfId="52136" xr:uid="{00000000-0005-0000-0000-000016D10000}"/>
    <cellStyle name="Normal 2 6 4 2 7" xfId="52137" xr:uid="{00000000-0005-0000-0000-000017D10000}"/>
    <cellStyle name="Normal 2 6 4 2 7 2" xfId="52138" xr:uid="{00000000-0005-0000-0000-000018D10000}"/>
    <cellStyle name="Normal 2 6 4 2 8" xfId="52139" xr:uid="{00000000-0005-0000-0000-000019D10000}"/>
    <cellStyle name="Normal 2 6 4 2 8 2" xfId="52140" xr:uid="{00000000-0005-0000-0000-00001AD10000}"/>
    <cellStyle name="Normal 2 6 4 2 9" xfId="52141" xr:uid="{00000000-0005-0000-0000-00001BD10000}"/>
    <cellStyle name="Normal 2 6 4 2 9 2" xfId="52142" xr:uid="{00000000-0005-0000-0000-00001CD10000}"/>
    <cellStyle name="Normal 2 6 4 20" xfId="52143" xr:uid="{00000000-0005-0000-0000-00001DD10000}"/>
    <cellStyle name="Normal 2 6 4 20 2" xfId="52144" xr:uid="{00000000-0005-0000-0000-00001ED10000}"/>
    <cellStyle name="Normal 2 6 4 21" xfId="52145" xr:uid="{00000000-0005-0000-0000-00001FD10000}"/>
    <cellStyle name="Normal 2 6 4 21 2" xfId="52146" xr:uid="{00000000-0005-0000-0000-000020D10000}"/>
    <cellStyle name="Normal 2 6 4 22" xfId="52147" xr:uid="{00000000-0005-0000-0000-000021D10000}"/>
    <cellStyle name="Normal 2 6 4 22 2" xfId="52148" xr:uid="{00000000-0005-0000-0000-000022D10000}"/>
    <cellStyle name="Normal 2 6 4 23" xfId="52149" xr:uid="{00000000-0005-0000-0000-000023D10000}"/>
    <cellStyle name="Normal 2 6 4 23 2" xfId="52150" xr:uid="{00000000-0005-0000-0000-000024D10000}"/>
    <cellStyle name="Normal 2 6 4 24" xfId="52151" xr:uid="{00000000-0005-0000-0000-000025D10000}"/>
    <cellStyle name="Normal 2 6 4 3" xfId="52152" xr:uid="{00000000-0005-0000-0000-000026D10000}"/>
    <cellStyle name="Normal 2 6 4 3 10" xfId="52153" xr:uid="{00000000-0005-0000-0000-000027D10000}"/>
    <cellStyle name="Normal 2 6 4 3 10 2" xfId="52154" xr:uid="{00000000-0005-0000-0000-000028D10000}"/>
    <cellStyle name="Normal 2 6 4 3 11" xfId="52155" xr:uid="{00000000-0005-0000-0000-000029D10000}"/>
    <cellStyle name="Normal 2 6 4 3 11 2" xfId="52156" xr:uid="{00000000-0005-0000-0000-00002AD10000}"/>
    <cellStyle name="Normal 2 6 4 3 12" xfId="52157" xr:uid="{00000000-0005-0000-0000-00002BD10000}"/>
    <cellStyle name="Normal 2 6 4 3 12 2" xfId="52158" xr:uid="{00000000-0005-0000-0000-00002CD10000}"/>
    <cellStyle name="Normal 2 6 4 3 13" xfId="52159" xr:uid="{00000000-0005-0000-0000-00002DD10000}"/>
    <cellStyle name="Normal 2 6 4 3 13 2" xfId="52160" xr:uid="{00000000-0005-0000-0000-00002ED10000}"/>
    <cellStyle name="Normal 2 6 4 3 14" xfId="52161" xr:uid="{00000000-0005-0000-0000-00002FD10000}"/>
    <cellStyle name="Normal 2 6 4 3 14 2" xfId="52162" xr:uid="{00000000-0005-0000-0000-000030D10000}"/>
    <cellStyle name="Normal 2 6 4 3 15" xfId="52163" xr:uid="{00000000-0005-0000-0000-000031D10000}"/>
    <cellStyle name="Normal 2 6 4 3 15 2" xfId="52164" xr:uid="{00000000-0005-0000-0000-000032D10000}"/>
    <cellStyle name="Normal 2 6 4 3 16" xfId="52165" xr:uid="{00000000-0005-0000-0000-000033D10000}"/>
    <cellStyle name="Normal 2 6 4 3 16 2" xfId="52166" xr:uid="{00000000-0005-0000-0000-000034D10000}"/>
    <cellStyle name="Normal 2 6 4 3 17" xfId="52167" xr:uid="{00000000-0005-0000-0000-000035D10000}"/>
    <cellStyle name="Normal 2 6 4 3 17 2" xfId="52168" xr:uid="{00000000-0005-0000-0000-000036D10000}"/>
    <cellStyle name="Normal 2 6 4 3 18" xfId="52169" xr:uid="{00000000-0005-0000-0000-000037D10000}"/>
    <cellStyle name="Normal 2 6 4 3 18 2" xfId="52170" xr:uid="{00000000-0005-0000-0000-000038D10000}"/>
    <cellStyle name="Normal 2 6 4 3 19" xfId="52171" xr:uid="{00000000-0005-0000-0000-000039D10000}"/>
    <cellStyle name="Normal 2 6 4 3 19 2" xfId="52172" xr:uid="{00000000-0005-0000-0000-00003AD10000}"/>
    <cellStyle name="Normal 2 6 4 3 2" xfId="52173" xr:uid="{00000000-0005-0000-0000-00003BD10000}"/>
    <cellStyle name="Normal 2 6 4 3 2 2" xfId="52174" xr:uid="{00000000-0005-0000-0000-00003CD10000}"/>
    <cellStyle name="Normal 2 6 4 3 20" xfId="52175" xr:uid="{00000000-0005-0000-0000-00003DD10000}"/>
    <cellStyle name="Normal 2 6 4 3 20 2" xfId="52176" xr:uid="{00000000-0005-0000-0000-00003ED10000}"/>
    <cellStyle name="Normal 2 6 4 3 21" xfId="52177" xr:uid="{00000000-0005-0000-0000-00003FD10000}"/>
    <cellStyle name="Normal 2 6 4 3 21 2" xfId="52178" xr:uid="{00000000-0005-0000-0000-000040D10000}"/>
    <cellStyle name="Normal 2 6 4 3 22" xfId="52179" xr:uid="{00000000-0005-0000-0000-000041D10000}"/>
    <cellStyle name="Normal 2 6 4 3 3" xfId="52180" xr:uid="{00000000-0005-0000-0000-000042D10000}"/>
    <cellStyle name="Normal 2 6 4 3 3 2" xfId="52181" xr:uid="{00000000-0005-0000-0000-000043D10000}"/>
    <cellStyle name="Normal 2 6 4 3 4" xfId="52182" xr:uid="{00000000-0005-0000-0000-000044D10000}"/>
    <cellStyle name="Normal 2 6 4 3 4 2" xfId="52183" xr:uid="{00000000-0005-0000-0000-000045D10000}"/>
    <cellStyle name="Normal 2 6 4 3 5" xfId="52184" xr:uid="{00000000-0005-0000-0000-000046D10000}"/>
    <cellStyle name="Normal 2 6 4 3 5 2" xfId="52185" xr:uid="{00000000-0005-0000-0000-000047D10000}"/>
    <cellStyle name="Normal 2 6 4 3 6" xfId="52186" xr:uid="{00000000-0005-0000-0000-000048D10000}"/>
    <cellStyle name="Normal 2 6 4 3 6 2" xfId="52187" xr:uid="{00000000-0005-0000-0000-000049D10000}"/>
    <cellStyle name="Normal 2 6 4 3 7" xfId="52188" xr:uid="{00000000-0005-0000-0000-00004AD10000}"/>
    <cellStyle name="Normal 2 6 4 3 7 2" xfId="52189" xr:uid="{00000000-0005-0000-0000-00004BD10000}"/>
    <cellStyle name="Normal 2 6 4 3 8" xfId="52190" xr:uid="{00000000-0005-0000-0000-00004CD10000}"/>
    <cellStyle name="Normal 2 6 4 3 8 2" xfId="52191" xr:uid="{00000000-0005-0000-0000-00004DD10000}"/>
    <cellStyle name="Normal 2 6 4 3 9" xfId="52192" xr:uid="{00000000-0005-0000-0000-00004ED10000}"/>
    <cellStyle name="Normal 2 6 4 3 9 2" xfId="52193" xr:uid="{00000000-0005-0000-0000-00004FD10000}"/>
    <cellStyle name="Normal 2 6 4 4" xfId="52194" xr:uid="{00000000-0005-0000-0000-000050D10000}"/>
    <cellStyle name="Normal 2 6 4 4 2" xfId="52195" xr:uid="{00000000-0005-0000-0000-000051D10000}"/>
    <cellStyle name="Normal 2 6 4 5" xfId="52196" xr:uid="{00000000-0005-0000-0000-000052D10000}"/>
    <cellStyle name="Normal 2 6 4 5 2" xfId="52197" xr:uid="{00000000-0005-0000-0000-000053D10000}"/>
    <cellStyle name="Normal 2 6 4 6" xfId="52198" xr:uid="{00000000-0005-0000-0000-000054D10000}"/>
    <cellStyle name="Normal 2 6 4 6 2" xfId="52199" xr:uid="{00000000-0005-0000-0000-000055D10000}"/>
    <cellStyle name="Normal 2 6 4 7" xfId="52200" xr:uid="{00000000-0005-0000-0000-000056D10000}"/>
    <cellStyle name="Normal 2 6 4 7 2" xfId="52201" xr:uid="{00000000-0005-0000-0000-000057D10000}"/>
    <cellStyle name="Normal 2 6 4 8" xfId="52202" xr:uid="{00000000-0005-0000-0000-000058D10000}"/>
    <cellStyle name="Normal 2 6 4 8 2" xfId="52203" xr:uid="{00000000-0005-0000-0000-000059D10000}"/>
    <cellStyle name="Normal 2 6 4 9" xfId="52204" xr:uid="{00000000-0005-0000-0000-00005AD10000}"/>
    <cellStyle name="Normal 2 6 4 9 2" xfId="52205" xr:uid="{00000000-0005-0000-0000-00005BD10000}"/>
    <cellStyle name="Normal 2 6 5" xfId="52206" xr:uid="{00000000-0005-0000-0000-00005CD10000}"/>
    <cellStyle name="Normal 2 6 5 10" xfId="52207" xr:uid="{00000000-0005-0000-0000-00005DD10000}"/>
    <cellStyle name="Normal 2 6 5 10 2" xfId="52208" xr:uid="{00000000-0005-0000-0000-00005ED10000}"/>
    <cellStyle name="Normal 2 6 5 11" xfId="52209" xr:uid="{00000000-0005-0000-0000-00005FD10000}"/>
    <cellStyle name="Normal 2 6 5 11 2" xfId="52210" xr:uid="{00000000-0005-0000-0000-000060D10000}"/>
    <cellStyle name="Normal 2 6 5 12" xfId="52211" xr:uid="{00000000-0005-0000-0000-000061D10000}"/>
    <cellStyle name="Normal 2 6 5 12 2" xfId="52212" xr:uid="{00000000-0005-0000-0000-000062D10000}"/>
    <cellStyle name="Normal 2 6 5 13" xfId="52213" xr:uid="{00000000-0005-0000-0000-000063D10000}"/>
    <cellStyle name="Normal 2 6 5 13 2" xfId="52214" xr:uid="{00000000-0005-0000-0000-000064D10000}"/>
    <cellStyle name="Normal 2 6 5 14" xfId="52215" xr:uid="{00000000-0005-0000-0000-000065D10000}"/>
    <cellStyle name="Normal 2 6 5 14 2" xfId="52216" xr:uid="{00000000-0005-0000-0000-000066D10000}"/>
    <cellStyle name="Normal 2 6 5 15" xfId="52217" xr:uid="{00000000-0005-0000-0000-000067D10000}"/>
    <cellStyle name="Normal 2 6 5 15 2" xfId="52218" xr:uid="{00000000-0005-0000-0000-000068D10000}"/>
    <cellStyle name="Normal 2 6 5 16" xfId="52219" xr:uid="{00000000-0005-0000-0000-000069D10000}"/>
    <cellStyle name="Normal 2 6 5 16 2" xfId="52220" xr:uid="{00000000-0005-0000-0000-00006AD10000}"/>
    <cellStyle name="Normal 2 6 5 17" xfId="52221" xr:uid="{00000000-0005-0000-0000-00006BD10000}"/>
    <cellStyle name="Normal 2 6 5 17 2" xfId="52222" xr:uid="{00000000-0005-0000-0000-00006CD10000}"/>
    <cellStyle name="Normal 2 6 5 18" xfId="52223" xr:uid="{00000000-0005-0000-0000-00006DD10000}"/>
    <cellStyle name="Normal 2 6 5 18 2" xfId="52224" xr:uid="{00000000-0005-0000-0000-00006ED10000}"/>
    <cellStyle name="Normal 2 6 5 19" xfId="52225" xr:uid="{00000000-0005-0000-0000-00006FD10000}"/>
    <cellStyle name="Normal 2 6 5 19 2" xfId="52226" xr:uid="{00000000-0005-0000-0000-000070D10000}"/>
    <cellStyle name="Normal 2 6 5 2" xfId="52227" xr:uid="{00000000-0005-0000-0000-000071D10000}"/>
    <cellStyle name="Normal 2 6 5 2 10" xfId="52228" xr:uid="{00000000-0005-0000-0000-000072D10000}"/>
    <cellStyle name="Normal 2 6 5 2 10 2" xfId="52229" xr:uid="{00000000-0005-0000-0000-000073D10000}"/>
    <cellStyle name="Normal 2 6 5 2 11" xfId="52230" xr:uid="{00000000-0005-0000-0000-000074D10000}"/>
    <cellStyle name="Normal 2 6 5 2 11 2" xfId="52231" xr:uid="{00000000-0005-0000-0000-000075D10000}"/>
    <cellStyle name="Normal 2 6 5 2 12" xfId="52232" xr:uid="{00000000-0005-0000-0000-000076D10000}"/>
    <cellStyle name="Normal 2 6 5 2 12 2" xfId="52233" xr:uid="{00000000-0005-0000-0000-000077D10000}"/>
    <cellStyle name="Normal 2 6 5 2 13" xfId="52234" xr:uid="{00000000-0005-0000-0000-000078D10000}"/>
    <cellStyle name="Normal 2 6 5 2 13 2" xfId="52235" xr:uid="{00000000-0005-0000-0000-000079D10000}"/>
    <cellStyle name="Normal 2 6 5 2 14" xfId="52236" xr:uid="{00000000-0005-0000-0000-00007AD10000}"/>
    <cellStyle name="Normal 2 6 5 2 14 2" xfId="52237" xr:uid="{00000000-0005-0000-0000-00007BD10000}"/>
    <cellStyle name="Normal 2 6 5 2 15" xfId="52238" xr:uid="{00000000-0005-0000-0000-00007CD10000}"/>
    <cellStyle name="Normal 2 6 5 2 15 2" xfId="52239" xr:uid="{00000000-0005-0000-0000-00007DD10000}"/>
    <cellStyle name="Normal 2 6 5 2 16" xfId="52240" xr:uid="{00000000-0005-0000-0000-00007ED10000}"/>
    <cellStyle name="Normal 2 6 5 2 16 2" xfId="52241" xr:uid="{00000000-0005-0000-0000-00007FD10000}"/>
    <cellStyle name="Normal 2 6 5 2 17" xfId="52242" xr:uid="{00000000-0005-0000-0000-000080D10000}"/>
    <cellStyle name="Normal 2 6 5 2 17 2" xfId="52243" xr:uid="{00000000-0005-0000-0000-000081D10000}"/>
    <cellStyle name="Normal 2 6 5 2 18" xfId="52244" xr:uid="{00000000-0005-0000-0000-000082D10000}"/>
    <cellStyle name="Normal 2 6 5 2 18 2" xfId="52245" xr:uid="{00000000-0005-0000-0000-000083D10000}"/>
    <cellStyle name="Normal 2 6 5 2 19" xfId="52246" xr:uid="{00000000-0005-0000-0000-000084D10000}"/>
    <cellStyle name="Normal 2 6 5 2 19 2" xfId="52247" xr:uid="{00000000-0005-0000-0000-000085D10000}"/>
    <cellStyle name="Normal 2 6 5 2 2" xfId="52248" xr:uid="{00000000-0005-0000-0000-000086D10000}"/>
    <cellStyle name="Normal 2 6 5 2 2 2" xfId="52249" xr:uid="{00000000-0005-0000-0000-000087D10000}"/>
    <cellStyle name="Normal 2 6 5 2 20" xfId="52250" xr:uid="{00000000-0005-0000-0000-000088D10000}"/>
    <cellStyle name="Normal 2 6 5 2 20 2" xfId="52251" xr:uid="{00000000-0005-0000-0000-000089D10000}"/>
    <cellStyle name="Normal 2 6 5 2 21" xfId="52252" xr:uid="{00000000-0005-0000-0000-00008AD10000}"/>
    <cellStyle name="Normal 2 6 5 2 21 2" xfId="52253" xr:uid="{00000000-0005-0000-0000-00008BD10000}"/>
    <cellStyle name="Normal 2 6 5 2 22" xfId="52254" xr:uid="{00000000-0005-0000-0000-00008CD10000}"/>
    <cellStyle name="Normal 2 6 5 2 3" xfId="52255" xr:uid="{00000000-0005-0000-0000-00008DD10000}"/>
    <cellStyle name="Normal 2 6 5 2 3 2" xfId="52256" xr:uid="{00000000-0005-0000-0000-00008ED10000}"/>
    <cellStyle name="Normal 2 6 5 2 4" xfId="52257" xr:uid="{00000000-0005-0000-0000-00008FD10000}"/>
    <cellStyle name="Normal 2 6 5 2 4 2" xfId="52258" xr:uid="{00000000-0005-0000-0000-000090D10000}"/>
    <cellStyle name="Normal 2 6 5 2 5" xfId="52259" xr:uid="{00000000-0005-0000-0000-000091D10000}"/>
    <cellStyle name="Normal 2 6 5 2 5 2" xfId="52260" xr:uid="{00000000-0005-0000-0000-000092D10000}"/>
    <cellStyle name="Normal 2 6 5 2 6" xfId="52261" xr:uid="{00000000-0005-0000-0000-000093D10000}"/>
    <cellStyle name="Normal 2 6 5 2 6 2" xfId="52262" xr:uid="{00000000-0005-0000-0000-000094D10000}"/>
    <cellStyle name="Normal 2 6 5 2 7" xfId="52263" xr:uid="{00000000-0005-0000-0000-000095D10000}"/>
    <cellStyle name="Normal 2 6 5 2 7 2" xfId="52264" xr:uid="{00000000-0005-0000-0000-000096D10000}"/>
    <cellStyle name="Normal 2 6 5 2 8" xfId="52265" xr:uid="{00000000-0005-0000-0000-000097D10000}"/>
    <cellStyle name="Normal 2 6 5 2 8 2" xfId="52266" xr:uid="{00000000-0005-0000-0000-000098D10000}"/>
    <cellStyle name="Normal 2 6 5 2 9" xfId="52267" xr:uid="{00000000-0005-0000-0000-000099D10000}"/>
    <cellStyle name="Normal 2 6 5 2 9 2" xfId="52268" xr:uid="{00000000-0005-0000-0000-00009AD10000}"/>
    <cellStyle name="Normal 2 6 5 20" xfId="52269" xr:uid="{00000000-0005-0000-0000-00009BD10000}"/>
    <cellStyle name="Normal 2 6 5 20 2" xfId="52270" xr:uid="{00000000-0005-0000-0000-00009CD10000}"/>
    <cellStyle name="Normal 2 6 5 21" xfId="52271" xr:uid="{00000000-0005-0000-0000-00009DD10000}"/>
    <cellStyle name="Normal 2 6 5 21 2" xfId="52272" xr:uid="{00000000-0005-0000-0000-00009ED10000}"/>
    <cellStyle name="Normal 2 6 5 22" xfId="52273" xr:uid="{00000000-0005-0000-0000-00009FD10000}"/>
    <cellStyle name="Normal 2 6 5 22 2" xfId="52274" xr:uid="{00000000-0005-0000-0000-0000A0D10000}"/>
    <cellStyle name="Normal 2 6 5 23" xfId="52275" xr:uid="{00000000-0005-0000-0000-0000A1D10000}"/>
    <cellStyle name="Normal 2 6 5 23 2" xfId="52276" xr:uid="{00000000-0005-0000-0000-0000A2D10000}"/>
    <cellStyle name="Normal 2 6 5 24" xfId="52277" xr:uid="{00000000-0005-0000-0000-0000A3D10000}"/>
    <cellStyle name="Normal 2 6 5 3" xfId="52278" xr:uid="{00000000-0005-0000-0000-0000A4D10000}"/>
    <cellStyle name="Normal 2 6 5 3 10" xfId="52279" xr:uid="{00000000-0005-0000-0000-0000A5D10000}"/>
    <cellStyle name="Normal 2 6 5 3 10 2" xfId="52280" xr:uid="{00000000-0005-0000-0000-0000A6D10000}"/>
    <cellStyle name="Normal 2 6 5 3 11" xfId="52281" xr:uid="{00000000-0005-0000-0000-0000A7D10000}"/>
    <cellStyle name="Normal 2 6 5 3 11 2" xfId="52282" xr:uid="{00000000-0005-0000-0000-0000A8D10000}"/>
    <cellStyle name="Normal 2 6 5 3 12" xfId="52283" xr:uid="{00000000-0005-0000-0000-0000A9D10000}"/>
    <cellStyle name="Normal 2 6 5 3 12 2" xfId="52284" xr:uid="{00000000-0005-0000-0000-0000AAD10000}"/>
    <cellStyle name="Normal 2 6 5 3 13" xfId="52285" xr:uid="{00000000-0005-0000-0000-0000ABD10000}"/>
    <cellStyle name="Normal 2 6 5 3 13 2" xfId="52286" xr:uid="{00000000-0005-0000-0000-0000ACD10000}"/>
    <cellStyle name="Normal 2 6 5 3 14" xfId="52287" xr:uid="{00000000-0005-0000-0000-0000ADD10000}"/>
    <cellStyle name="Normal 2 6 5 3 14 2" xfId="52288" xr:uid="{00000000-0005-0000-0000-0000AED10000}"/>
    <cellStyle name="Normal 2 6 5 3 15" xfId="52289" xr:uid="{00000000-0005-0000-0000-0000AFD10000}"/>
    <cellStyle name="Normal 2 6 5 3 15 2" xfId="52290" xr:uid="{00000000-0005-0000-0000-0000B0D10000}"/>
    <cellStyle name="Normal 2 6 5 3 16" xfId="52291" xr:uid="{00000000-0005-0000-0000-0000B1D10000}"/>
    <cellStyle name="Normal 2 6 5 3 16 2" xfId="52292" xr:uid="{00000000-0005-0000-0000-0000B2D10000}"/>
    <cellStyle name="Normal 2 6 5 3 17" xfId="52293" xr:uid="{00000000-0005-0000-0000-0000B3D10000}"/>
    <cellStyle name="Normal 2 6 5 3 17 2" xfId="52294" xr:uid="{00000000-0005-0000-0000-0000B4D10000}"/>
    <cellStyle name="Normal 2 6 5 3 18" xfId="52295" xr:uid="{00000000-0005-0000-0000-0000B5D10000}"/>
    <cellStyle name="Normal 2 6 5 3 18 2" xfId="52296" xr:uid="{00000000-0005-0000-0000-0000B6D10000}"/>
    <cellStyle name="Normal 2 6 5 3 19" xfId="52297" xr:uid="{00000000-0005-0000-0000-0000B7D10000}"/>
    <cellStyle name="Normal 2 6 5 3 19 2" xfId="52298" xr:uid="{00000000-0005-0000-0000-0000B8D10000}"/>
    <cellStyle name="Normal 2 6 5 3 2" xfId="52299" xr:uid="{00000000-0005-0000-0000-0000B9D10000}"/>
    <cellStyle name="Normal 2 6 5 3 2 2" xfId="52300" xr:uid="{00000000-0005-0000-0000-0000BAD10000}"/>
    <cellStyle name="Normal 2 6 5 3 20" xfId="52301" xr:uid="{00000000-0005-0000-0000-0000BBD10000}"/>
    <cellStyle name="Normal 2 6 5 3 20 2" xfId="52302" xr:uid="{00000000-0005-0000-0000-0000BCD10000}"/>
    <cellStyle name="Normal 2 6 5 3 21" xfId="52303" xr:uid="{00000000-0005-0000-0000-0000BDD10000}"/>
    <cellStyle name="Normal 2 6 5 3 21 2" xfId="52304" xr:uid="{00000000-0005-0000-0000-0000BED10000}"/>
    <cellStyle name="Normal 2 6 5 3 22" xfId="52305" xr:uid="{00000000-0005-0000-0000-0000BFD10000}"/>
    <cellStyle name="Normal 2 6 5 3 3" xfId="52306" xr:uid="{00000000-0005-0000-0000-0000C0D10000}"/>
    <cellStyle name="Normal 2 6 5 3 3 2" xfId="52307" xr:uid="{00000000-0005-0000-0000-0000C1D10000}"/>
    <cellStyle name="Normal 2 6 5 3 4" xfId="52308" xr:uid="{00000000-0005-0000-0000-0000C2D10000}"/>
    <cellStyle name="Normal 2 6 5 3 4 2" xfId="52309" xr:uid="{00000000-0005-0000-0000-0000C3D10000}"/>
    <cellStyle name="Normal 2 6 5 3 5" xfId="52310" xr:uid="{00000000-0005-0000-0000-0000C4D10000}"/>
    <cellStyle name="Normal 2 6 5 3 5 2" xfId="52311" xr:uid="{00000000-0005-0000-0000-0000C5D10000}"/>
    <cellStyle name="Normal 2 6 5 3 6" xfId="52312" xr:uid="{00000000-0005-0000-0000-0000C6D10000}"/>
    <cellStyle name="Normal 2 6 5 3 6 2" xfId="52313" xr:uid="{00000000-0005-0000-0000-0000C7D10000}"/>
    <cellStyle name="Normal 2 6 5 3 7" xfId="52314" xr:uid="{00000000-0005-0000-0000-0000C8D10000}"/>
    <cellStyle name="Normal 2 6 5 3 7 2" xfId="52315" xr:uid="{00000000-0005-0000-0000-0000C9D10000}"/>
    <cellStyle name="Normal 2 6 5 3 8" xfId="52316" xr:uid="{00000000-0005-0000-0000-0000CAD10000}"/>
    <cellStyle name="Normal 2 6 5 3 8 2" xfId="52317" xr:uid="{00000000-0005-0000-0000-0000CBD10000}"/>
    <cellStyle name="Normal 2 6 5 3 9" xfId="52318" xr:uid="{00000000-0005-0000-0000-0000CCD10000}"/>
    <cellStyle name="Normal 2 6 5 3 9 2" xfId="52319" xr:uid="{00000000-0005-0000-0000-0000CDD10000}"/>
    <cellStyle name="Normal 2 6 5 4" xfId="52320" xr:uid="{00000000-0005-0000-0000-0000CED10000}"/>
    <cellStyle name="Normal 2 6 5 4 2" xfId="52321" xr:uid="{00000000-0005-0000-0000-0000CFD10000}"/>
    <cellStyle name="Normal 2 6 5 5" xfId="52322" xr:uid="{00000000-0005-0000-0000-0000D0D10000}"/>
    <cellStyle name="Normal 2 6 5 5 2" xfId="52323" xr:uid="{00000000-0005-0000-0000-0000D1D10000}"/>
    <cellStyle name="Normal 2 6 5 6" xfId="52324" xr:uid="{00000000-0005-0000-0000-0000D2D10000}"/>
    <cellStyle name="Normal 2 6 5 6 2" xfId="52325" xr:uid="{00000000-0005-0000-0000-0000D3D10000}"/>
    <cellStyle name="Normal 2 6 5 7" xfId="52326" xr:uid="{00000000-0005-0000-0000-0000D4D10000}"/>
    <cellStyle name="Normal 2 6 5 7 2" xfId="52327" xr:uid="{00000000-0005-0000-0000-0000D5D10000}"/>
    <cellStyle name="Normal 2 6 5 8" xfId="52328" xr:uid="{00000000-0005-0000-0000-0000D6D10000}"/>
    <cellStyle name="Normal 2 6 5 8 2" xfId="52329" xr:uid="{00000000-0005-0000-0000-0000D7D10000}"/>
    <cellStyle name="Normal 2 6 5 9" xfId="52330" xr:uid="{00000000-0005-0000-0000-0000D8D10000}"/>
    <cellStyle name="Normal 2 6 5 9 2" xfId="52331" xr:uid="{00000000-0005-0000-0000-0000D9D10000}"/>
    <cellStyle name="Normal 2 6 6" xfId="52332" xr:uid="{00000000-0005-0000-0000-0000DAD10000}"/>
    <cellStyle name="Normal 2 6 6 10" xfId="52333" xr:uid="{00000000-0005-0000-0000-0000DBD10000}"/>
    <cellStyle name="Normal 2 6 6 10 2" xfId="52334" xr:uid="{00000000-0005-0000-0000-0000DCD10000}"/>
    <cellStyle name="Normal 2 6 6 11" xfId="52335" xr:uid="{00000000-0005-0000-0000-0000DDD10000}"/>
    <cellStyle name="Normal 2 6 6 11 2" xfId="52336" xr:uid="{00000000-0005-0000-0000-0000DED10000}"/>
    <cellStyle name="Normal 2 6 6 12" xfId="52337" xr:uid="{00000000-0005-0000-0000-0000DFD10000}"/>
    <cellStyle name="Normal 2 6 6 12 2" xfId="52338" xr:uid="{00000000-0005-0000-0000-0000E0D10000}"/>
    <cellStyle name="Normal 2 6 6 13" xfId="52339" xr:uid="{00000000-0005-0000-0000-0000E1D10000}"/>
    <cellStyle name="Normal 2 6 6 13 2" xfId="52340" xr:uid="{00000000-0005-0000-0000-0000E2D10000}"/>
    <cellStyle name="Normal 2 6 6 14" xfId="52341" xr:uid="{00000000-0005-0000-0000-0000E3D10000}"/>
    <cellStyle name="Normal 2 6 6 14 2" xfId="52342" xr:uid="{00000000-0005-0000-0000-0000E4D10000}"/>
    <cellStyle name="Normal 2 6 6 15" xfId="52343" xr:uid="{00000000-0005-0000-0000-0000E5D10000}"/>
    <cellStyle name="Normal 2 6 6 15 2" xfId="52344" xr:uid="{00000000-0005-0000-0000-0000E6D10000}"/>
    <cellStyle name="Normal 2 6 6 16" xfId="52345" xr:uid="{00000000-0005-0000-0000-0000E7D10000}"/>
    <cellStyle name="Normal 2 6 6 16 2" xfId="52346" xr:uid="{00000000-0005-0000-0000-0000E8D10000}"/>
    <cellStyle name="Normal 2 6 6 17" xfId="52347" xr:uid="{00000000-0005-0000-0000-0000E9D10000}"/>
    <cellStyle name="Normal 2 6 6 17 2" xfId="52348" xr:uid="{00000000-0005-0000-0000-0000EAD10000}"/>
    <cellStyle name="Normal 2 6 6 18" xfId="52349" xr:uid="{00000000-0005-0000-0000-0000EBD10000}"/>
    <cellStyle name="Normal 2 6 6 18 2" xfId="52350" xr:uid="{00000000-0005-0000-0000-0000ECD10000}"/>
    <cellStyle name="Normal 2 6 6 19" xfId="52351" xr:uid="{00000000-0005-0000-0000-0000EDD10000}"/>
    <cellStyle name="Normal 2 6 6 19 2" xfId="52352" xr:uid="{00000000-0005-0000-0000-0000EED10000}"/>
    <cellStyle name="Normal 2 6 6 2" xfId="52353" xr:uid="{00000000-0005-0000-0000-0000EFD10000}"/>
    <cellStyle name="Normal 2 6 6 2 10" xfId="52354" xr:uid="{00000000-0005-0000-0000-0000F0D10000}"/>
    <cellStyle name="Normal 2 6 6 2 10 2" xfId="52355" xr:uid="{00000000-0005-0000-0000-0000F1D10000}"/>
    <cellStyle name="Normal 2 6 6 2 11" xfId="52356" xr:uid="{00000000-0005-0000-0000-0000F2D10000}"/>
    <cellStyle name="Normal 2 6 6 2 11 2" xfId="52357" xr:uid="{00000000-0005-0000-0000-0000F3D10000}"/>
    <cellStyle name="Normal 2 6 6 2 12" xfId="52358" xr:uid="{00000000-0005-0000-0000-0000F4D10000}"/>
    <cellStyle name="Normal 2 6 6 2 12 2" xfId="52359" xr:uid="{00000000-0005-0000-0000-0000F5D10000}"/>
    <cellStyle name="Normal 2 6 6 2 13" xfId="52360" xr:uid="{00000000-0005-0000-0000-0000F6D10000}"/>
    <cellStyle name="Normal 2 6 6 2 13 2" xfId="52361" xr:uid="{00000000-0005-0000-0000-0000F7D10000}"/>
    <cellStyle name="Normal 2 6 6 2 14" xfId="52362" xr:uid="{00000000-0005-0000-0000-0000F8D10000}"/>
    <cellStyle name="Normal 2 6 6 2 14 2" xfId="52363" xr:uid="{00000000-0005-0000-0000-0000F9D10000}"/>
    <cellStyle name="Normal 2 6 6 2 15" xfId="52364" xr:uid="{00000000-0005-0000-0000-0000FAD10000}"/>
    <cellStyle name="Normal 2 6 6 2 15 2" xfId="52365" xr:uid="{00000000-0005-0000-0000-0000FBD10000}"/>
    <cellStyle name="Normal 2 6 6 2 16" xfId="52366" xr:uid="{00000000-0005-0000-0000-0000FCD10000}"/>
    <cellStyle name="Normal 2 6 6 2 16 2" xfId="52367" xr:uid="{00000000-0005-0000-0000-0000FDD10000}"/>
    <cellStyle name="Normal 2 6 6 2 17" xfId="52368" xr:uid="{00000000-0005-0000-0000-0000FED10000}"/>
    <cellStyle name="Normal 2 6 6 2 17 2" xfId="52369" xr:uid="{00000000-0005-0000-0000-0000FFD10000}"/>
    <cellStyle name="Normal 2 6 6 2 18" xfId="52370" xr:uid="{00000000-0005-0000-0000-000000D20000}"/>
    <cellStyle name="Normal 2 6 6 2 18 2" xfId="52371" xr:uid="{00000000-0005-0000-0000-000001D20000}"/>
    <cellStyle name="Normal 2 6 6 2 19" xfId="52372" xr:uid="{00000000-0005-0000-0000-000002D20000}"/>
    <cellStyle name="Normal 2 6 6 2 19 2" xfId="52373" xr:uid="{00000000-0005-0000-0000-000003D20000}"/>
    <cellStyle name="Normal 2 6 6 2 2" xfId="52374" xr:uid="{00000000-0005-0000-0000-000004D20000}"/>
    <cellStyle name="Normal 2 6 6 2 2 2" xfId="52375" xr:uid="{00000000-0005-0000-0000-000005D20000}"/>
    <cellStyle name="Normal 2 6 6 2 20" xfId="52376" xr:uid="{00000000-0005-0000-0000-000006D20000}"/>
    <cellStyle name="Normal 2 6 6 2 20 2" xfId="52377" xr:uid="{00000000-0005-0000-0000-000007D20000}"/>
    <cellStyle name="Normal 2 6 6 2 21" xfId="52378" xr:uid="{00000000-0005-0000-0000-000008D20000}"/>
    <cellStyle name="Normal 2 6 6 2 21 2" xfId="52379" xr:uid="{00000000-0005-0000-0000-000009D20000}"/>
    <cellStyle name="Normal 2 6 6 2 22" xfId="52380" xr:uid="{00000000-0005-0000-0000-00000AD20000}"/>
    <cellStyle name="Normal 2 6 6 2 3" xfId="52381" xr:uid="{00000000-0005-0000-0000-00000BD20000}"/>
    <cellStyle name="Normal 2 6 6 2 3 2" xfId="52382" xr:uid="{00000000-0005-0000-0000-00000CD20000}"/>
    <cellStyle name="Normal 2 6 6 2 4" xfId="52383" xr:uid="{00000000-0005-0000-0000-00000DD20000}"/>
    <cellStyle name="Normal 2 6 6 2 4 2" xfId="52384" xr:uid="{00000000-0005-0000-0000-00000ED20000}"/>
    <cellStyle name="Normal 2 6 6 2 5" xfId="52385" xr:uid="{00000000-0005-0000-0000-00000FD20000}"/>
    <cellStyle name="Normal 2 6 6 2 5 2" xfId="52386" xr:uid="{00000000-0005-0000-0000-000010D20000}"/>
    <cellStyle name="Normal 2 6 6 2 6" xfId="52387" xr:uid="{00000000-0005-0000-0000-000011D20000}"/>
    <cellStyle name="Normal 2 6 6 2 6 2" xfId="52388" xr:uid="{00000000-0005-0000-0000-000012D20000}"/>
    <cellStyle name="Normal 2 6 6 2 7" xfId="52389" xr:uid="{00000000-0005-0000-0000-000013D20000}"/>
    <cellStyle name="Normal 2 6 6 2 7 2" xfId="52390" xr:uid="{00000000-0005-0000-0000-000014D20000}"/>
    <cellStyle name="Normal 2 6 6 2 8" xfId="52391" xr:uid="{00000000-0005-0000-0000-000015D20000}"/>
    <cellStyle name="Normal 2 6 6 2 8 2" xfId="52392" xr:uid="{00000000-0005-0000-0000-000016D20000}"/>
    <cellStyle name="Normal 2 6 6 2 9" xfId="52393" xr:uid="{00000000-0005-0000-0000-000017D20000}"/>
    <cellStyle name="Normal 2 6 6 2 9 2" xfId="52394" xr:uid="{00000000-0005-0000-0000-000018D20000}"/>
    <cellStyle name="Normal 2 6 6 20" xfId="52395" xr:uid="{00000000-0005-0000-0000-000019D20000}"/>
    <cellStyle name="Normal 2 6 6 20 2" xfId="52396" xr:uid="{00000000-0005-0000-0000-00001AD20000}"/>
    <cellStyle name="Normal 2 6 6 21" xfId="52397" xr:uid="{00000000-0005-0000-0000-00001BD20000}"/>
    <cellStyle name="Normal 2 6 6 21 2" xfId="52398" xr:uid="{00000000-0005-0000-0000-00001CD20000}"/>
    <cellStyle name="Normal 2 6 6 22" xfId="52399" xr:uid="{00000000-0005-0000-0000-00001DD20000}"/>
    <cellStyle name="Normal 2 6 6 22 2" xfId="52400" xr:uid="{00000000-0005-0000-0000-00001ED20000}"/>
    <cellStyle name="Normal 2 6 6 23" xfId="52401" xr:uid="{00000000-0005-0000-0000-00001FD20000}"/>
    <cellStyle name="Normal 2 6 6 23 2" xfId="52402" xr:uid="{00000000-0005-0000-0000-000020D20000}"/>
    <cellStyle name="Normal 2 6 6 24" xfId="52403" xr:uid="{00000000-0005-0000-0000-000021D20000}"/>
    <cellStyle name="Normal 2 6 6 3" xfId="52404" xr:uid="{00000000-0005-0000-0000-000022D20000}"/>
    <cellStyle name="Normal 2 6 6 3 10" xfId="52405" xr:uid="{00000000-0005-0000-0000-000023D20000}"/>
    <cellStyle name="Normal 2 6 6 3 10 2" xfId="52406" xr:uid="{00000000-0005-0000-0000-000024D20000}"/>
    <cellStyle name="Normal 2 6 6 3 11" xfId="52407" xr:uid="{00000000-0005-0000-0000-000025D20000}"/>
    <cellStyle name="Normal 2 6 6 3 11 2" xfId="52408" xr:uid="{00000000-0005-0000-0000-000026D20000}"/>
    <cellStyle name="Normal 2 6 6 3 12" xfId="52409" xr:uid="{00000000-0005-0000-0000-000027D20000}"/>
    <cellStyle name="Normal 2 6 6 3 12 2" xfId="52410" xr:uid="{00000000-0005-0000-0000-000028D20000}"/>
    <cellStyle name="Normal 2 6 6 3 13" xfId="52411" xr:uid="{00000000-0005-0000-0000-000029D20000}"/>
    <cellStyle name="Normal 2 6 6 3 13 2" xfId="52412" xr:uid="{00000000-0005-0000-0000-00002AD20000}"/>
    <cellStyle name="Normal 2 6 6 3 14" xfId="52413" xr:uid="{00000000-0005-0000-0000-00002BD20000}"/>
    <cellStyle name="Normal 2 6 6 3 14 2" xfId="52414" xr:uid="{00000000-0005-0000-0000-00002CD20000}"/>
    <cellStyle name="Normal 2 6 6 3 15" xfId="52415" xr:uid="{00000000-0005-0000-0000-00002DD20000}"/>
    <cellStyle name="Normal 2 6 6 3 15 2" xfId="52416" xr:uid="{00000000-0005-0000-0000-00002ED20000}"/>
    <cellStyle name="Normal 2 6 6 3 16" xfId="52417" xr:uid="{00000000-0005-0000-0000-00002FD20000}"/>
    <cellStyle name="Normal 2 6 6 3 16 2" xfId="52418" xr:uid="{00000000-0005-0000-0000-000030D20000}"/>
    <cellStyle name="Normal 2 6 6 3 17" xfId="52419" xr:uid="{00000000-0005-0000-0000-000031D20000}"/>
    <cellStyle name="Normal 2 6 6 3 17 2" xfId="52420" xr:uid="{00000000-0005-0000-0000-000032D20000}"/>
    <cellStyle name="Normal 2 6 6 3 18" xfId="52421" xr:uid="{00000000-0005-0000-0000-000033D20000}"/>
    <cellStyle name="Normal 2 6 6 3 18 2" xfId="52422" xr:uid="{00000000-0005-0000-0000-000034D20000}"/>
    <cellStyle name="Normal 2 6 6 3 19" xfId="52423" xr:uid="{00000000-0005-0000-0000-000035D20000}"/>
    <cellStyle name="Normal 2 6 6 3 19 2" xfId="52424" xr:uid="{00000000-0005-0000-0000-000036D20000}"/>
    <cellStyle name="Normal 2 6 6 3 2" xfId="52425" xr:uid="{00000000-0005-0000-0000-000037D20000}"/>
    <cellStyle name="Normal 2 6 6 3 2 2" xfId="52426" xr:uid="{00000000-0005-0000-0000-000038D20000}"/>
    <cellStyle name="Normal 2 6 6 3 20" xfId="52427" xr:uid="{00000000-0005-0000-0000-000039D20000}"/>
    <cellStyle name="Normal 2 6 6 3 20 2" xfId="52428" xr:uid="{00000000-0005-0000-0000-00003AD20000}"/>
    <cellStyle name="Normal 2 6 6 3 21" xfId="52429" xr:uid="{00000000-0005-0000-0000-00003BD20000}"/>
    <cellStyle name="Normal 2 6 6 3 21 2" xfId="52430" xr:uid="{00000000-0005-0000-0000-00003CD20000}"/>
    <cellStyle name="Normal 2 6 6 3 22" xfId="52431" xr:uid="{00000000-0005-0000-0000-00003DD20000}"/>
    <cellStyle name="Normal 2 6 6 3 3" xfId="52432" xr:uid="{00000000-0005-0000-0000-00003ED20000}"/>
    <cellStyle name="Normal 2 6 6 3 3 2" xfId="52433" xr:uid="{00000000-0005-0000-0000-00003FD20000}"/>
    <cellStyle name="Normal 2 6 6 3 4" xfId="52434" xr:uid="{00000000-0005-0000-0000-000040D20000}"/>
    <cellStyle name="Normal 2 6 6 3 4 2" xfId="52435" xr:uid="{00000000-0005-0000-0000-000041D20000}"/>
    <cellStyle name="Normal 2 6 6 3 5" xfId="52436" xr:uid="{00000000-0005-0000-0000-000042D20000}"/>
    <cellStyle name="Normal 2 6 6 3 5 2" xfId="52437" xr:uid="{00000000-0005-0000-0000-000043D20000}"/>
    <cellStyle name="Normal 2 6 6 3 6" xfId="52438" xr:uid="{00000000-0005-0000-0000-000044D20000}"/>
    <cellStyle name="Normal 2 6 6 3 6 2" xfId="52439" xr:uid="{00000000-0005-0000-0000-000045D20000}"/>
    <cellStyle name="Normal 2 6 6 3 7" xfId="52440" xr:uid="{00000000-0005-0000-0000-000046D20000}"/>
    <cellStyle name="Normal 2 6 6 3 7 2" xfId="52441" xr:uid="{00000000-0005-0000-0000-000047D20000}"/>
    <cellStyle name="Normal 2 6 6 3 8" xfId="52442" xr:uid="{00000000-0005-0000-0000-000048D20000}"/>
    <cellStyle name="Normal 2 6 6 3 8 2" xfId="52443" xr:uid="{00000000-0005-0000-0000-000049D20000}"/>
    <cellStyle name="Normal 2 6 6 3 9" xfId="52444" xr:uid="{00000000-0005-0000-0000-00004AD20000}"/>
    <cellStyle name="Normal 2 6 6 3 9 2" xfId="52445" xr:uid="{00000000-0005-0000-0000-00004BD20000}"/>
    <cellStyle name="Normal 2 6 6 4" xfId="52446" xr:uid="{00000000-0005-0000-0000-00004CD20000}"/>
    <cellStyle name="Normal 2 6 6 4 2" xfId="52447" xr:uid="{00000000-0005-0000-0000-00004DD20000}"/>
    <cellStyle name="Normal 2 6 6 5" xfId="52448" xr:uid="{00000000-0005-0000-0000-00004ED20000}"/>
    <cellStyle name="Normal 2 6 6 5 2" xfId="52449" xr:uid="{00000000-0005-0000-0000-00004FD20000}"/>
    <cellStyle name="Normal 2 6 6 6" xfId="52450" xr:uid="{00000000-0005-0000-0000-000050D20000}"/>
    <cellStyle name="Normal 2 6 6 6 2" xfId="52451" xr:uid="{00000000-0005-0000-0000-000051D20000}"/>
    <cellStyle name="Normal 2 6 6 7" xfId="52452" xr:uid="{00000000-0005-0000-0000-000052D20000}"/>
    <cellStyle name="Normal 2 6 6 7 2" xfId="52453" xr:uid="{00000000-0005-0000-0000-000053D20000}"/>
    <cellStyle name="Normal 2 6 6 8" xfId="52454" xr:uid="{00000000-0005-0000-0000-000054D20000}"/>
    <cellStyle name="Normal 2 6 6 8 2" xfId="52455" xr:uid="{00000000-0005-0000-0000-000055D20000}"/>
    <cellStyle name="Normal 2 6 6 9" xfId="52456" xr:uid="{00000000-0005-0000-0000-000056D20000}"/>
    <cellStyle name="Normal 2 6 6 9 2" xfId="52457" xr:uid="{00000000-0005-0000-0000-000057D20000}"/>
    <cellStyle name="Normal 2 6 7" xfId="52458" xr:uid="{00000000-0005-0000-0000-000058D20000}"/>
    <cellStyle name="Normal 2 6 7 10" xfId="52459" xr:uid="{00000000-0005-0000-0000-000059D20000}"/>
    <cellStyle name="Normal 2 6 7 10 2" xfId="52460" xr:uid="{00000000-0005-0000-0000-00005AD20000}"/>
    <cellStyle name="Normal 2 6 7 11" xfId="52461" xr:uid="{00000000-0005-0000-0000-00005BD20000}"/>
    <cellStyle name="Normal 2 6 7 11 2" xfId="52462" xr:uid="{00000000-0005-0000-0000-00005CD20000}"/>
    <cellStyle name="Normal 2 6 7 12" xfId="52463" xr:uid="{00000000-0005-0000-0000-00005DD20000}"/>
    <cellStyle name="Normal 2 6 7 12 2" xfId="52464" xr:uid="{00000000-0005-0000-0000-00005ED20000}"/>
    <cellStyle name="Normal 2 6 7 13" xfId="52465" xr:uid="{00000000-0005-0000-0000-00005FD20000}"/>
    <cellStyle name="Normal 2 6 7 13 2" xfId="52466" xr:uid="{00000000-0005-0000-0000-000060D20000}"/>
    <cellStyle name="Normal 2 6 7 14" xfId="52467" xr:uid="{00000000-0005-0000-0000-000061D20000}"/>
    <cellStyle name="Normal 2 6 7 14 2" xfId="52468" xr:uid="{00000000-0005-0000-0000-000062D20000}"/>
    <cellStyle name="Normal 2 6 7 15" xfId="52469" xr:uid="{00000000-0005-0000-0000-000063D20000}"/>
    <cellStyle name="Normal 2 6 7 15 2" xfId="52470" xr:uid="{00000000-0005-0000-0000-000064D20000}"/>
    <cellStyle name="Normal 2 6 7 16" xfId="52471" xr:uid="{00000000-0005-0000-0000-000065D20000}"/>
    <cellStyle name="Normal 2 6 7 16 2" xfId="52472" xr:uid="{00000000-0005-0000-0000-000066D20000}"/>
    <cellStyle name="Normal 2 6 7 17" xfId="52473" xr:uid="{00000000-0005-0000-0000-000067D20000}"/>
    <cellStyle name="Normal 2 6 7 17 2" xfId="52474" xr:uid="{00000000-0005-0000-0000-000068D20000}"/>
    <cellStyle name="Normal 2 6 7 18" xfId="52475" xr:uid="{00000000-0005-0000-0000-000069D20000}"/>
    <cellStyle name="Normal 2 6 7 18 2" xfId="52476" xr:uid="{00000000-0005-0000-0000-00006AD20000}"/>
    <cellStyle name="Normal 2 6 7 19" xfId="52477" xr:uid="{00000000-0005-0000-0000-00006BD20000}"/>
    <cellStyle name="Normal 2 6 7 19 2" xfId="52478" xr:uid="{00000000-0005-0000-0000-00006CD20000}"/>
    <cellStyle name="Normal 2 6 7 2" xfId="52479" xr:uid="{00000000-0005-0000-0000-00006DD20000}"/>
    <cellStyle name="Normal 2 6 7 2 2" xfId="52480" xr:uid="{00000000-0005-0000-0000-00006ED20000}"/>
    <cellStyle name="Normal 2 6 7 20" xfId="52481" xr:uid="{00000000-0005-0000-0000-00006FD20000}"/>
    <cellStyle name="Normal 2 6 7 20 2" xfId="52482" xr:uid="{00000000-0005-0000-0000-000070D20000}"/>
    <cellStyle name="Normal 2 6 7 21" xfId="52483" xr:uid="{00000000-0005-0000-0000-000071D20000}"/>
    <cellStyle name="Normal 2 6 7 21 2" xfId="52484" xr:uid="{00000000-0005-0000-0000-000072D20000}"/>
    <cellStyle name="Normal 2 6 7 22" xfId="52485" xr:uid="{00000000-0005-0000-0000-000073D20000}"/>
    <cellStyle name="Normal 2 6 7 3" xfId="52486" xr:uid="{00000000-0005-0000-0000-000074D20000}"/>
    <cellStyle name="Normal 2 6 7 3 2" xfId="52487" xr:uid="{00000000-0005-0000-0000-000075D20000}"/>
    <cellStyle name="Normal 2 6 7 4" xfId="52488" xr:uid="{00000000-0005-0000-0000-000076D20000}"/>
    <cellStyle name="Normal 2 6 7 4 2" xfId="52489" xr:uid="{00000000-0005-0000-0000-000077D20000}"/>
    <cellStyle name="Normal 2 6 7 5" xfId="52490" xr:uid="{00000000-0005-0000-0000-000078D20000}"/>
    <cellStyle name="Normal 2 6 7 5 2" xfId="52491" xr:uid="{00000000-0005-0000-0000-000079D20000}"/>
    <cellStyle name="Normal 2 6 7 6" xfId="52492" xr:uid="{00000000-0005-0000-0000-00007AD20000}"/>
    <cellStyle name="Normal 2 6 7 6 2" xfId="52493" xr:uid="{00000000-0005-0000-0000-00007BD20000}"/>
    <cellStyle name="Normal 2 6 7 7" xfId="52494" xr:uid="{00000000-0005-0000-0000-00007CD20000}"/>
    <cellStyle name="Normal 2 6 7 7 2" xfId="52495" xr:uid="{00000000-0005-0000-0000-00007DD20000}"/>
    <cellStyle name="Normal 2 6 7 8" xfId="52496" xr:uid="{00000000-0005-0000-0000-00007ED20000}"/>
    <cellStyle name="Normal 2 6 7 8 2" xfId="52497" xr:uid="{00000000-0005-0000-0000-00007FD20000}"/>
    <cellStyle name="Normal 2 6 7 9" xfId="52498" xr:uid="{00000000-0005-0000-0000-000080D20000}"/>
    <cellStyle name="Normal 2 6 7 9 2" xfId="52499" xr:uid="{00000000-0005-0000-0000-000081D20000}"/>
    <cellStyle name="Normal 2 6 8" xfId="52500" xr:uid="{00000000-0005-0000-0000-000082D20000}"/>
    <cellStyle name="Normal 2 6 8 10" xfId="52501" xr:uid="{00000000-0005-0000-0000-000083D20000}"/>
    <cellStyle name="Normal 2 6 8 10 2" xfId="52502" xr:uid="{00000000-0005-0000-0000-000084D20000}"/>
    <cellStyle name="Normal 2 6 8 11" xfId="52503" xr:uid="{00000000-0005-0000-0000-000085D20000}"/>
    <cellStyle name="Normal 2 6 8 11 2" xfId="52504" xr:uid="{00000000-0005-0000-0000-000086D20000}"/>
    <cellStyle name="Normal 2 6 8 12" xfId="52505" xr:uid="{00000000-0005-0000-0000-000087D20000}"/>
    <cellStyle name="Normal 2 6 8 12 2" xfId="52506" xr:uid="{00000000-0005-0000-0000-000088D20000}"/>
    <cellStyle name="Normal 2 6 8 13" xfId="52507" xr:uid="{00000000-0005-0000-0000-000089D20000}"/>
    <cellStyle name="Normal 2 6 8 13 2" xfId="52508" xr:uid="{00000000-0005-0000-0000-00008AD20000}"/>
    <cellStyle name="Normal 2 6 8 14" xfId="52509" xr:uid="{00000000-0005-0000-0000-00008BD20000}"/>
    <cellStyle name="Normal 2 6 8 14 2" xfId="52510" xr:uid="{00000000-0005-0000-0000-00008CD20000}"/>
    <cellStyle name="Normal 2 6 8 15" xfId="52511" xr:uid="{00000000-0005-0000-0000-00008DD20000}"/>
    <cellStyle name="Normal 2 6 8 15 2" xfId="52512" xr:uid="{00000000-0005-0000-0000-00008ED20000}"/>
    <cellStyle name="Normal 2 6 8 16" xfId="52513" xr:uid="{00000000-0005-0000-0000-00008FD20000}"/>
    <cellStyle name="Normal 2 6 8 16 2" xfId="52514" xr:uid="{00000000-0005-0000-0000-000090D20000}"/>
    <cellStyle name="Normal 2 6 8 17" xfId="52515" xr:uid="{00000000-0005-0000-0000-000091D20000}"/>
    <cellStyle name="Normal 2 6 8 17 2" xfId="52516" xr:uid="{00000000-0005-0000-0000-000092D20000}"/>
    <cellStyle name="Normal 2 6 8 18" xfId="52517" xr:uid="{00000000-0005-0000-0000-000093D20000}"/>
    <cellStyle name="Normal 2 6 8 18 2" xfId="52518" xr:uid="{00000000-0005-0000-0000-000094D20000}"/>
    <cellStyle name="Normal 2 6 8 19" xfId="52519" xr:uid="{00000000-0005-0000-0000-000095D20000}"/>
    <cellStyle name="Normal 2 6 8 19 2" xfId="52520" xr:uid="{00000000-0005-0000-0000-000096D20000}"/>
    <cellStyle name="Normal 2 6 8 2" xfId="52521" xr:uid="{00000000-0005-0000-0000-000097D20000}"/>
    <cellStyle name="Normal 2 6 8 2 2" xfId="52522" xr:uid="{00000000-0005-0000-0000-000098D20000}"/>
    <cellStyle name="Normal 2 6 8 20" xfId="52523" xr:uid="{00000000-0005-0000-0000-000099D20000}"/>
    <cellStyle name="Normal 2 6 8 20 2" xfId="52524" xr:uid="{00000000-0005-0000-0000-00009AD20000}"/>
    <cellStyle name="Normal 2 6 8 21" xfId="52525" xr:uid="{00000000-0005-0000-0000-00009BD20000}"/>
    <cellStyle name="Normal 2 6 8 21 2" xfId="52526" xr:uid="{00000000-0005-0000-0000-00009CD20000}"/>
    <cellStyle name="Normal 2 6 8 22" xfId="52527" xr:uid="{00000000-0005-0000-0000-00009DD20000}"/>
    <cellStyle name="Normal 2 6 8 3" xfId="52528" xr:uid="{00000000-0005-0000-0000-00009ED20000}"/>
    <cellStyle name="Normal 2 6 8 3 2" xfId="52529" xr:uid="{00000000-0005-0000-0000-00009FD20000}"/>
    <cellStyle name="Normal 2 6 8 4" xfId="52530" xr:uid="{00000000-0005-0000-0000-0000A0D20000}"/>
    <cellStyle name="Normal 2 6 8 4 2" xfId="52531" xr:uid="{00000000-0005-0000-0000-0000A1D20000}"/>
    <cellStyle name="Normal 2 6 8 5" xfId="52532" xr:uid="{00000000-0005-0000-0000-0000A2D20000}"/>
    <cellStyle name="Normal 2 6 8 5 2" xfId="52533" xr:uid="{00000000-0005-0000-0000-0000A3D20000}"/>
    <cellStyle name="Normal 2 6 8 6" xfId="52534" xr:uid="{00000000-0005-0000-0000-0000A4D20000}"/>
    <cellStyle name="Normal 2 6 8 6 2" xfId="52535" xr:uid="{00000000-0005-0000-0000-0000A5D20000}"/>
    <cellStyle name="Normal 2 6 8 7" xfId="52536" xr:uid="{00000000-0005-0000-0000-0000A6D20000}"/>
    <cellStyle name="Normal 2 6 8 7 2" xfId="52537" xr:uid="{00000000-0005-0000-0000-0000A7D20000}"/>
    <cellStyle name="Normal 2 6 8 8" xfId="52538" xr:uid="{00000000-0005-0000-0000-0000A8D20000}"/>
    <cellStyle name="Normal 2 6 8 8 2" xfId="52539" xr:uid="{00000000-0005-0000-0000-0000A9D20000}"/>
    <cellStyle name="Normal 2 6 8 9" xfId="52540" xr:uid="{00000000-0005-0000-0000-0000AAD20000}"/>
    <cellStyle name="Normal 2 6 8 9 2" xfId="52541" xr:uid="{00000000-0005-0000-0000-0000ABD20000}"/>
    <cellStyle name="Normal 2 6 9" xfId="52542" xr:uid="{00000000-0005-0000-0000-0000ACD20000}"/>
    <cellStyle name="Normal 2 6 9 2" xfId="52543" xr:uid="{00000000-0005-0000-0000-0000ADD20000}"/>
    <cellStyle name="Normal 2 7" xfId="52544" xr:uid="{00000000-0005-0000-0000-0000AED20000}"/>
    <cellStyle name="Normal 2 7 10" xfId="52545" xr:uid="{00000000-0005-0000-0000-0000AFD20000}"/>
    <cellStyle name="Normal 2 7 10 2" xfId="52546" xr:uid="{00000000-0005-0000-0000-0000B0D20000}"/>
    <cellStyle name="Normal 2 7 11" xfId="52547" xr:uid="{00000000-0005-0000-0000-0000B1D20000}"/>
    <cellStyle name="Normal 2 7 11 2" xfId="52548" xr:uid="{00000000-0005-0000-0000-0000B2D20000}"/>
    <cellStyle name="Normal 2 7 12" xfId="52549" xr:uid="{00000000-0005-0000-0000-0000B3D20000}"/>
    <cellStyle name="Normal 2 7 12 2" xfId="52550" xr:uid="{00000000-0005-0000-0000-0000B4D20000}"/>
    <cellStyle name="Normal 2 7 13" xfId="52551" xr:uid="{00000000-0005-0000-0000-0000B5D20000}"/>
    <cellStyle name="Normal 2 7 13 2" xfId="52552" xr:uid="{00000000-0005-0000-0000-0000B6D20000}"/>
    <cellStyle name="Normal 2 7 14" xfId="52553" xr:uid="{00000000-0005-0000-0000-0000B7D20000}"/>
    <cellStyle name="Normal 2 7 14 2" xfId="52554" xr:uid="{00000000-0005-0000-0000-0000B8D20000}"/>
    <cellStyle name="Normal 2 7 15" xfId="52555" xr:uid="{00000000-0005-0000-0000-0000B9D20000}"/>
    <cellStyle name="Normal 2 7 15 2" xfId="52556" xr:uid="{00000000-0005-0000-0000-0000BAD20000}"/>
    <cellStyle name="Normal 2 7 16" xfId="52557" xr:uid="{00000000-0005-0000-0000-0000BBD20000}"/>
    <cellStyle name="Normal 2 7 16 2" xfId="52558" xr:uid="{00000000-0005-0000-0000-0000BCD20000}"/>
    <cellStyle name="Normal 2 7 17" xfId="52559" xr:uid="{00000000-0005-0000-0000-0000BDD20000}"/>
    <cellStyle name="Normal 2 7 17 2" xfId="52560" xr:uid="{00000000-0005-0000-0000-0000BED20000}"/>
    <cellStyle name="Normal 2 7 18" xfId="52561" xr:uid="{00000000-0005-0000-0000-0000BFD20000}"/>
    <cellStyle name="Normal 2 7 18 2" xfId="52562" xr:uid="{00000000-0005-0000-0000-0000C0D20000}"/>
    <cellStyle name="Normal 2 7 19" xfId="52563" xr:uid="{00000000-0005-0000-0000-0000C1D20000}"/>
    <cellStyle name="Normal 2 7 19 2" xfId="52564" xr:uid="{00000000-0005-0000-0000-0000C2D20000}"/>
    <cellStyle name="Normal 2 7 2" xfId="52565" xr:uid="{00000000-0005-0000-0000-0000C3D20000}"/>
    <cellStyle name="Normal 2 7 2 10" xfId="52566" xr:uid="{00000000-0005-0000-0000-0000C4D20000}"/>
    <cellStyle name="Normal 2 7 2 10 2" xfId="52567" xr:uid="{00000000-0005-0000-0000-0000C5D20000}"/>
    <cellStyle name="Normal 2 7 2 11" xfId="52568" xr:uid="{00000000-0005-0000-0000-0000C6D20000}"/>
    <cellStyle name="Normal 2 7 2 11 2" xfId="52569" xr:uid="{00000000-0005-0000-0000-0000C7D20000}"/>
    <cellStyle name="Normal 2 7 2 12" xfId="52570" xr:uid="{00000000-0005-0000-0000-0000C8D20000}"/>
    <cellStyle name="Normal 2 7 2 12 2" xfId="52571" xr:uid="{00000000-0005-0000-0000-0000C9D20000}"/>
    <cellStyle name="Normal 2 7 2 13" xfId="52572" xr:uid="{00000000-0005-0000-0000-0000CAD20000}"/>
    <cellStyle name="Normal 2 7 2 13 2" xfId="52573" xr:uid="{00000000-0005-0000-0000-0000CBD20000}"/>
    <cellStyle name="Normal 2 7 2 14" xfId="52574" xr:uid="{00000000-0005-0000-0000-0000CCD20000}"/>
    <cellStyle name="Normal 2 7 2 14 2" xfId="52575" xr:uid="{00000000-0005-0000-0000-0000CDD20000}"/>
    <cellStyle name="Normal 2 7 2 15" xfId="52576" xr:uid="{00000000-0005-0000-0000-0000CED20000}"/>
    <cellStyle name="Normal 2 7 2 15 2" xfId="52577" xr:uid="{00000000-0005-0000-0000-0000CFD20000}"/>
    <cellStyle name="Normal 2 7 2 16" xfId="52578" xr:uid="{00000000-0005-0000-0000-0000D0D20000}"/>
    <cellStyle name="Normal 2 7 2 16 2" xfId="52579" xr:uid="{00000000-0005-0000-0000-0000D1D20000}"/>
    <cellStyle name="Normal 2 7 2 17" xfId="52580" xr:uid="{00000000-0005-0000-0000-0000D2D20000}"/>
    <cellStyle name="Normal 2 7 2 17 2" xfId="52581" xr:uid="{00000000-0005-0000-0000-0000D3D20000}"/>
    <cellStyle name="Normal 2 7 2 18" xfId="52582" xr:uid="{00000000-0005-0000-0000-0000D4D20000}"/>
    <cellStyle name="Normal 2 7 2 18 2" xfId="52583" xr:uid="{00000000-0005-0000-0000-0000D5D20000}"/>
    <cellStyle name="Normal 2 7 2 19" xfId="52584" xr:uid="{00000000-0005-0000-0000-0000D6D20000}"/>
    <cellStyle name="Normal 2 7 2 19 2" xfId="52585" xr:uid="{00000000-0005-0000-0000-0000D7D20000}"/>
    <cellStyle name="Normal 2 7 2 2" xfId="52586" xr:uid="{00000000-0005-0000-0000-0000D8D20000}"/>
    <cellStyle name="Normal 2 7 2 2 10" xfId="52587" xr:uid="{00000000-0005-0000-0000-0000D9D20000}"/>
    <cellStyle name="Normal 2 7 2 2 10 2" xfId="52588" xr:uid="{00000000-0005-0000-0000-0000DAD20000}"/>
    <cellStyle name="Normal 2 7 2 2 11" xfId="52589" xr:uid="{00000000-0005-0000-0000-0000DBD20000}"/>
    <cellStyle name="Normal 2 7 2 2 11 2" xfId="52590" xr:uid="{00000000-0005-0000-0000-0000DCD20000}"/>
    <cellStyle name="Normal 2 7 2 2 12" xfId="52591" xr:uid="{00000000-0005-0000-0000-0000DDD20000}"/>
    <cellStyle name="Normal 2 7 2 2 12 2" xfId="52592" xr:uid="{00000000-0005-0000-0000-0000DED20000}"/>
    <cellStyle name="Normal 2 7 2 2 13" xfId="52593" xr:uid="{00000000-0005-0000-0000-0000DFD20000}"/>
    <cellStyle name="Normal 2 7 2 2 13 2" xfId="52594" xr:uid="{00000000-0005-0000-0000-0000E0D20000}"/>
    <cellStyle name="Normal 2 7 2 2 14" xfId="52595" xr:uid="{00000000-0005-0000-0000-0000E1D20000}"/>
    <cellStyle name="Normal 2 7 2 2 14 2" xfId="52596" xr:uid="{00000000-0005-0000-0000-0000E2D20000}"/>
    <cellStyle name="Normal 2 7 2 2 15" xfId="52597" xr:uid="{00000000-0005-0000-0000-0000E3D20000}"/>
    <cellStyle name="Normal 2 7 2 2 15 2" xfId="52598" xr:uid="{00000000-0005-0000-0000-0000E4D20000}"/>
    <cellStyle name="Normal 2 7 2 2 16" xfId="52599" xr:uid="{00000000-0005-0000-0000-0000E5D20000}"/>
    <cellStyle name="Normal 2 7 2 2 16 2" xfId="52600" xr:uid="{00000000-0005-0000-0000-0000E6D20000}"/>
    <cellStyle name="Normal 2 7 2 2 17" xfId="52601" xr:uid="{00000000-0005-0000-0000-0000E7D20000}"/>
    <cellStyle name="Normal 2 7 2 2 17 2" xfId="52602" xr:uid="{00000000-0005-0000-0000-0000E8D20000}"/>
    <cellStyle name="Normal 2 7 2 2 18" xfId="52603" xr:uid="{00000000-0005-0000-0000-0000E9D20000}"/>
    <cellStyle name="Normal 2 7 2 2 18 2" xfId="52604" xr:uid="{00000000-0005-0000-0000-0000EAD20000}"/>
    <cellStyle name="Normal 2 7 2 2 19" xfId="52605" xr:uid="{00000000-0005-0000-0000-0000EBD20000}"/>
    <cellStyle name="Normal 2 7 2 2 19 2" xfId="52606" xr:uid="{00000000-0005-0000-0000-0000ECD20000}"/>
    <cellStyle name="Normal 2 7 2 2 2" xfId="52607" xr:uid="{00000000-0005-0000-0000-0000EDD20000}"/>
    <cellStyle name="Normal 2 7 2 2 2 10" xfId="52608" xr:uid="{00000000-0005-0000-0000-0000EED20000}"/>
    <cellStyle name="Normal 2 7 2 2 2 10 2" xfId="52609" xr:uid="{00000000-0005-0000-0000-0000EFD20000}"/>
    <cellStyle name="Normal 2 7 2 2 2 11" xfId="52610" xr:uid="{00000000-0005-0000-0000-0000F0D20000}"/>
    <cellStyle name="Normal 2 7 2 2 2 11 2" xfId="52611" xr:uid="{00000000-0005-0000-0000-0000F1D20000}"/>
    <cellStyle name="Normal 2 7 2 2 2 12" xfId="52612" xr:uid="{00000000-0005-0000-0000-0000F2D20000}"/>
    <cellStyle name="Normal 2 7 2 2 2 12 2" xfId="52613" xr:uid="{00000000-0005-0000-0000-0000F3D20000}"/>
    <cellStyle name="Normal 2 7 2 2 2 13" xfId="52614" xr:uid="{00000000-0005-0000-0000-0000F4D20000}"/>
    <cellStyle name="Normal 2 7 2 2 2 13 2" xfId="52615" xr:uid="{00000000-0005-0000-0000-0000F5D20000}"/>
    <cellStyle name="Normal 2 7 2 2 2 14" xfId="52616" xr:uid="{00000000-0005-0000-0000-0000F6D20000}"/>
    <cellStyle name="Normal 2 7 2 2 2 14 2" xfId="52617" xr:uid="{00000000-0005-0000-0000-0000F7D20000}"/>
    <cellStyle name="Normal 2 7 2 2 2 15" xfId="52618" xr:uid="{00000000-0005-0000-0000-0000F8D20000}"/>
    <cellStyle name="Normal 2 7 2 2 2 15 2" xfId="52619" xr:uid="{00000000-0005-0000-0000-0000F9D20000}"/>
    <cellStyle name="Normal 2 7 2 2 2 16" xfId="52620" xr:uid="{00000000-0005-0000-0000-0000FAD20000}"/>
    <cellStyle name="Normal 2 7 2 2 2 16 2" xfId="52621" xr:uid="{00000000-0005-0000-0000-0000FBD20000}"/>
    <cellStyle name="Normal 2 7 2 2 2 17" xfId="52622" xr:uid="{00000000-0005-0000-0000-0000FCD20000}"/>
    <cellStyle name="Normal 2 7 2 2 2 17 2" xfId="52623" xr:uid="{00000000-0005-0000-0000-0000FDD20000}"/>
    <cellStyle name="Normal 2 7 2 2 2 18" xfId="52624" xr:uid="{00000000-0005-0000-0000-0000FED20000}"/>
    <cellStyle name="Normal 2 7 2 2 2 18 2" xfId="52625" xr:uid="{00000000-0005-0000-0000-0000FFD20000}"/>
    <cellStyle name="Normal 2 7 2 2 2 19" xfId="52626" xr:uid="{00000000-0005-0000-0000-000000D30000}"/>
    <cellStyle name="Normal 2 7 2 2 2 19 2" xfId="52627" xr:uid="{00000000-0005-0000-0000-000001D30000}"/>
    <cellStyle name="Normal 2 7 2 2 2 2" xfId="52628" xr:uid="{00000000-0005-0000-0000-000002D30000}"/>
    <cellStyle name="Normal 2 7 2 2 2 2 10" xfId="52629" xr:uid="{00000000-0005-0000-0000-000003D30000}"/>
    <cellStyle name="Normal 2 7 2 2 2 2 10 2" xfId="52630" xr:uid="{00000000-0005-0000-0000-000004D30000}"/>
    <cellStyle name="Normal 2 7 2 2 2 2 11" xfId="52631" xr:uid="{00000000-0005-0000-0000-000005D30000}"/>
    <cellStyle name="Normal 2 7 2 2 2 2 11 2" xfId="52632" xr:uid="{00000000-0005-0000-0000-000006D30000}"/>
    <cellStyle name="Normal 2 7 2 2 2 2 12" xfId="52633" xr:uid="{00000000-0005-0000-0000-000007D30000}"/>
    <cellStyle name="Normal 2 7 2 2 2 2 12 2" xfId="52634" xr:uid="{00000000-0005-0000-0000-000008D30000}"/>
    <cellStyle name="Normal 2 7 2 2 2 2 13" xfId="52635" xr:uid="{00000000-0005-0000-0000-000009D30000}"/>
    <cellStyle name="Normal 2 7 2 2 2 2 13 2" xfId="52636" xr:uid="{00000000-0005-0000-0000-00000AD30000}"/>
    <cellStyle name="Normal 2 7 2 2 2 2 14" xfId="52637" xr:uid="{00000000-0005-0000-0000-00000BD30000}"/>
    <cellStyle name="Normal 2 7 2 2 2 2 14 2" xfId="52638" xr:uid="{00000000-0005-0000-0000-00000CD30000}"/>
    <cellStyle name="Normal 2 7 2 2 2 2 15" xfId="52639" xr:uid="{00000000-0005-0000-0000-00000DD30000}"/>
    <cellStyle name="Normal 2 7 2 2 2 2 15 2" xfId="52640" xr:uid="{00000000-0005-0000-0000-00000ED30000}"/>
    <cellStyle name="Normal 2 7 2 2 2 2 16" xfId="52641" xr:uid="{00000000-0005-0000-0000-00000FD30000}"/>
    <cellStyle name="Normal 2 7 2 2 2 2 16 2" xfId="52642" xr:uid="{00000000-0005-0000-0000-000010D30000}"/>
    <cellStyle name="Normal 2 7 2 2 2 2 17" xfId="52643" xr:uid="{00000000-0005-0000-0000-000011D30000}"/>
    <cellStyle name="Normal 2 7 2 2 2 2 17 2" xfId="52644" xr:uid="{00000000-0005-0000-0000-000012D30000}"/>
    <cellStyle name="Normal 2 7 2 2 2 2 18" xfId="52645" xr:uid="{00000000-0005-0000-0000-000013D30000}"/>
    <cellStyle name="Normal 2 7 2 2 2 2 18 2" xfId="52646" xr:uid="{00000000-0005-0000-0000-000014D30000}"/>
    <cellStyle name="Normal 2 7 2 2 2 2 19" xfId="52647" xr:uid="{00000000-0005-0000-0000-000015D30000}"/>
    <cellStyle name="Normal 2 7 2 2 2 2 19 2" xfId="52648" xr:uid="{00000000-0005-0000-0000-000016D30000}"/>
    <cellStyle name="Normal 2 7 2 2 2 2 2" xfId="52649" xr:uid="{00000000-0005-0000-0000-000017D30000}"/>
    <cellStyle name="Normal 2 7 2 2 2 2 2 2" xfId="52650" xr:uid="{00000000-0005-0000-0000-000018D30000}"/>
    <cellStyle name="Normal 2 7 2 2 2 2 20" xfId="52651" xr:uid="{00000000-0005-0000-0000-000019D30000}"/>
    <cellStyle name="Normal 2 7 2 2 2 2 20 2" xfId="52652" xr:uid="{00000000-0005-0000-0000-00001AD30000}"/>
    <cellStyle name="Normal 2 7 2 2 2 2 21" xfId="52653" xr:uid="{00000000-0005-0000-0000-00001BD30000}"/>
    <cellStyle name="Normal 2 7 2 2 2 2 21 2" xfId="52654" xr:uid="{00000000-0005-0000-0000-00001CD30000}"/>
    <cellStyle name="Normal 2 7 2 2 2 2 22" xfId="52655" xr:uid="{00000000-0005-0000-0000-00001DD30000}"/>
    <cellStyle name="Normal 2 7 2 2 2 2 3" xfId="52656" xr:uid="{00000000-0005-0000-0000-00001ED30000}"/>
    <cellStyle name="Normal 2 7 2 2 2 2 3 2" xfId="52657" xr:uid="{00000000-0005-0000-0000-00001FD30000}"/>
    <cellStyle name="Normal 2 7 2 2 2 2 4" xfId="52658" xr:uid="{00000000-0005-0000-0000-000020D30000}"/>
    <cellStyle name="Normal 2 7 2 2 2 2 4 2" xfId="52659" xr:uid="{00000000-0005-0000-0000-000021D30000}"/>
    <cellStyle name="Normal 2 7 2 2 2 2 5" xfId="52660" xr:uid="{00000000-0005-0000-0000-000022D30000}"/>
    <cellStyle name="Normal 2 7 2 2 2 2 5 2" xfId="52661" xr:uid="{00000000-0005-0000-0000-000023D30000}"/>
    <cellStyle name="Normal 2 7 2 2 2 2 6" xfId="52662" xr:uid="{00000000-0005-0000-0000-000024D30000}"/>
    <cellStyle name="Normal 2 7 2 2 2 2 6 2" xfId="52663" xr:uid="{00000000-0005-0000-0000-000025D30000}"/>
    <cellStyle name="Normal 2 7 2 2 2 2 7" xfId="52664" xr:uid="{00000000-0005-0000-0000-000026D30000}"/>
    <cellStyle name="Normal 2 7 2 2 2 2 7 2" xfId="52665" xr:uid="{00000000-0005-0000-0000-000027D30000}"/>
    <cellStyle name="Normal 2 7 2 2 2 2 8" xfId="52666" xr:uid="{00000000-0005-0000-0000-000028D30000}"/>
    <cellStyle name="Normal 2 7 2 2 2 2 8 2" xfId="52667" xr:uid="{00000000-0005-0000-0000-000029D30000}"/>
    <cellStyle name="Normal 2 7 2 2 2 2 9" xfId="52668" xr:uid="{00000000-0005-0000-0000-00002AD30000}"/>
    <cellStyle name="Normal 2 7 2 2 2 2 9 2" xfId="52669" xr:uid="{00000000-0005-0000-0000-00002BD30000}"/>
    <cellStyle name="Normal 2 7 2 2 2 20" xfId="52670" xr:uid="{00000000-0005-0000-0000-00002CD30000}"/>
    <cellStyle name="Normal 2 7 2 2 2 20 2" xfId="52671" xr:uid="{00000000-0005-0000-0000-00002DD30000}"/>
    <cellStyle name="Normal 2 7 2 2 2 21" xfId="52672" xr:uid="{00000000-0005-0000-0000-00002ED30000}"/>
    <cellStyle name="Normal 2 7 2 2 2 21 2" xfId="52673" xr:uid="{00000000-0005-0000-0000-00002FD30000}"/>
    <cellStyle name="Normal 2 7 2 2 2 22" xfId="52674" xr:uid="{00000000-0005-0000-0000-000030D30000}"/>
    <cellStyle name="Normal 2 7 2 2 2 22 2" xfId="52675" xr:uid="{00000000-0005-0000-0000-000031D30000}"/>
    <cellStyle name="Normal 2 7 2 2 2 23" xfId="52676" xr:uid="{00000000-0005-0000-0000-000032D30000}"/>
    <cellStyle name="Normal 2 7 2 2 2 23 2" xfId="52677" xr:uid="{00000000-0005-0000-0000-000033D30000}"/>
    <cellStyle name="Normal 2 7 2 2 2 24" xfId="52678" xr:uid="{00000000-0005-0000-0000-000034D30000}"/>
    <cellStyle name="Normal 2 7 2 2 2 3" xfId="52679" xr:uid="{00000000-0005-0000-0000-000035D30000}"/>
    <cellStyle name="Normal 2 7 2 2 2 3 10" xfId="52680" xr:uid="{00000000-0005-0000-0000-000036D30000}"/>
    <cellStyle name="Normal 2 7 2 2 2 3 10 2" xfId="52681" xr:uid="{00000000-0005-0000-0000-000037D30000}"/>
    <cellStyle name="Normal 2 7 2 2 2 3 11" xfId="52682" xr:uid="{00000000-0005-0000-0000-000038D30000}"/>
    <cellStyle name="Normal 2 7 2 2 2 3 11 2" xfId="52683" xr:uid="{00000000-0005-0000-0000-000039D30000}"/>
    <cellStyle name="Normal 2 7 2 2 2 3 12" xfId="52684" xr:uid="{00000000-0005-0000-0000-00003AD30000}"/>
    <cellStyle name="Normal 2 7 2 2 2 3 12 2" xfId="52685" xr:uid="{00000000-0005-0000-0000-00003BD30000}"/>
    <cellStyle name="Normal 2 7 2 2 2 3 13" xfId="52686" xr:uid="{00000000-0005-0000-0000-00003CD30000}"/>
    <cellStyle name="Normal 2 7 2 2 2 3 13 2" xfId="52687" xr:uid="{00000000-0005-0000-0000-00003DD30000}"/>
    <cellStyle name="Normal 2 7 2 2 2 3 14" xfId="52688" xr:uid="{00000000-0005-0000-0000-00003ED30000}"/>
    <cellStyle name="Normal 2 7 2 2 2 3 14 2" xfId="52689" xr:uid="{00000000-0005-0000-0000-00003FD30000}"/>
    <cellStyle name="Normal 2 7 2 2 2 3 15" xfId="52690" xr:uid="{00000000-0005-0000-0000-000040D30000}"/>
    <cellStyle name="Normal 2 7 2 2 2 3 15 2" xfId="52691" xr:uid="{00000000-0005-0000-0000-000041D30000}"/>
    <cellStyle name="Normal 2 7 2 2 2 3 16" xfId="52692" xr:uid="{00000000-0005-0000-0000-000042D30000}"/>
    <cellStyle name="Normal 2 7 2 2 2 3 16 2" xfId="52693" xr:uid="{00000000-0005-0000-0000-000043D30000}"/>
    <cellStyle name="Normal 2 7 2 2 2 3 17" xfId="52694" xr:uid="{00000000-0005-0000-0000-000044D30000}"/>
    <cellStyle name="Normal 2 7 2 2 2 3 17 2" xfId="52695" xr:uid="{00000000-0005-0000-0000-000045D30000}"/>
    <cellStyle name="Normal 2 7 2 2 2 3 18" xfId="52696" xr:uid="{00000000-0005-0000-0000-000046D30000}"/>
    <cellStyle name="Normal 2 7 2 2 2 3 18 2" xfId="52697" xr:uid="{00000000-0005-0000-0000-000047D30000}"/>
    <cellStyle name="Normal 2 7 2 2 2 3 19" xfId="52698" xr:uid="{00000000-0005-0000-0000-000048D30000}"/>
    <cellStyle name="Normal 2 7 2 2 2 3 19 2" xfId="52699" xr:uid="{00000000-0005-0000-0000-000049D30000}"/>
    <cellStyle name="Normal 2 7 2 2 2 3 2" xfId="52700" xr:uid="{00000000-0005-0000-0000-00004AD30000}"/>
    <cellStyle name="Normal 2 7 2 2 2 3 2 2" xfId="52701" xr:uid="{00000000-0005-0000-0000-00004BD30000}"/>
    <cellStyle name="Normal 2 7 2 2 2 3 20" xfId="52702" xr:uid="{00000000-0005-0000-0000-00004CD30000}"/>
    <cellStyle name="Normal 2 7 2 2 2 3 20 2" xfId="52703" xr:uid="{00000000-0005-0000-0000-00004DD30000}"/>
    <cellStyle name="Normal 2 7 2 2 2 3 21" xfId="52704" xr:uid="{00000000-0005-0000-0000-00004ED30000}"/>
    <cellStyle name="Normal 2 7 2 2 2 3 21 2" xfId="52705" xr:uid="{00000000-0005-0000-0000-00004FD30000}"/>
    <cellStyle name="Normal 2 7 2 2 2 3 22" xfId="52706" xr:uid="{00000000-0005-0000-0000-000050D30000}"/>
    <cellStyle name="Normal 2 7 2 2 2 3 3" xfId="52707" xr:uid="{00000000-0005-0000-0000-000051D30000}"/>
    <cellStyle name="Normal 2 7 2 2 2 3 3 2" xfId="52708" xr:uid="{00000000-0005-0000-0000-000052D30000}"/>
    <cellStyle name="Normal 2 7 2 2 2 3 4" xfId="52709" xr:uid="{00000000-0005-0000-0000-000053D30000}"/>
    <cellStyle name="Normal 2 7 2 2 2 3 4 2" xfId="52710" xr:uid="{00000000-0005-0000-0000-000054D30000}"/>
    <cellStyle name="Normal 2 7 2 2 2 3 5" xfId="52711" xr:uid="{00000000-0005-0000-0000-000055D30000}"/>
    <cellStyle name="Normal 2 7 2 2 2 3 5 2" xfId="52712" xr:uid="{00000000-0005-0000-0000-000056D30000}"/>
    <cellStyle name="Normal 2 7 2 2 2 3 6" xfId="52713" xr:uid="{00000000-0005-0000-0000-000057D30000}"/>
    <cellStyle name="Normal 2 7 2 2 2 3 6 2" xfId="52714" xr:uid="{00000000-0005-0000-0000-000058D30000}"/>
    <cellStyle name="Normal 2 7 2 2 2 3 7" xfId="52715" xr:uid="{00000000-0005-0000-0000-000059D30000}"/>
    <cellStyle name="Normal 2 7 2 2 2 3 7 2" xfId="52716" xr:uid="{00000000-0005-0000-0000-00005AD30000}"/>
    <cellStyle name="Normal 2 7 2 2 2 3 8" xfId="52717" xr:uid="{00000000-0005-0000-0000-00005BD30000}"/>
    <cellStyle name="Normal 2 7 2 2 2 3 8 2" xfId="52718" xr:uid="{00000000-0005-0000-0000-00005CD30000}"/>
    <cellStyle name="Normal 2 7 2 2 2 3 9" xfId="52719" xr:uid="{00000000-0005-0000-0000-00005DD30000}"/>
    <cellStyle name="Normal 2 7 2 2 2 3 9 2" xfId="52720" xr:uid="{00000000-0005-0000-0000-00005ED30000}"/>
    <cellStyle name="Normal 2 7 2 2 2 4" xfId="52721" xr:uid="{00000000-0005-0000-0000-00005FD30000}"/>
    <cellStyle name="Normal 2 7 2 2 2 4 2" xfId="52722" xr:uid="{00000000-0005-0000-0000-000060D30000}"/>
    <cellStyle name="Normal 2 7 2 2 2 5" xfId="52723" xr:uid="{00000000-0005-0000-0000-000061D30000}"/>
    <cellStyle name="Normal 2 7 2 2 2 5 2" xfId="52724" xr:uid="{00000000-0005-0000-0000-000062D30000}"/>
    <cellStyle name="Normal 2 7 2 2 2 6" xfId="52725" xr:uid="{00000000-0005-0000-0000-000063D30000}"/>
    <cellStyle name="Normal 2 7 2 2 2 6 2" xfId="52726" xr:uid="{00000000-0005-0000-0000-000064D30000}"/>
    <cellStyle name="Normal 2 7 2 2 2 7" xfId="52727" xr:uid="{00000000-0005-0000-0000-000065D30000}"/>
    <cellStyle name="Normal 2 7 2 2 2 7 2" xfId="52728" xr:uid="{00000000-0005-0000-0000-000066D30000}"/>
    <cellStyle name="Normal 2 7 2 2 2 8" xfId="52729" xr:uid="{00000000-0005-0000-0000-000067D30000}"/>
    <cellStyle name="Normal 2 7 2 2 2 8 2" xfId="52730" xr:uid="{00000000-0005-0000-0000-000068D30000}"/>
    <cellStyle name="Normal 2 7 2 2 2 9" xfId="52731" xr:uid="{00000000-0005-0000-0000-000069D30000}"/>
    <cellStyle name="Normal 2 7 2 2 2 9 2" xfId="52732" xr:uid="{00000000-0005-0000-0000-00006AD30000}"/>
    <cellStyle name="Normal 2 7 2 2 20" xfId="52733" xr:uid="{00000000-0005-0000-0000-00006BD30000}"/>
    <cellStyle name="Normal 2 7 2 2 20 2" xfId="52734" xr:uid="{00000000-0005-0000-0000-00006CD30000}"/>
    <cellStyle name="Normal 2 7 2 2 21" xfId="52735" xr:uid="{00000000-0005-0000-0000-00006DD30000}"/>
    <cellStyle name="Normal 2 7 2 2 21 2" xfId="52736" xr:uid="{00000000-0005-0000-0000-00006ED30000}"/>
    <cellStyle name="Normal 2 7 2 2 22" xfId="52737" xr:uid="{00000000-0005-0000-0000-00006FD30000}"/>
    <cellStyle name="Normal 2 7 2 2 22 2" xfId="52738" xr:uid="{00000000-0005-0000-0000-000070D30000}"/>
    <cellStyle name="Normal 2 7 2 2 23" xfId="52739" xr:uid="{00000000-0005-0000-0000-000071D30000}"/>
    <cellStyle name="Normal 2 7 2 2 23 2" xfId="52740" xr:uid="{00000000-0005-0000-0000-000072D30000}"/>
    <cellStyle name="Normal 2 7 2 2 24" xfId="52741" xr:uid="{00000000-0005-0000-0000-000073D30000}"/>
    <cellStyle name="Normal 2 7 2 2 24 2" xfId="52742" xr:uid="{00000000-0005-0000-0000-000074D30000}"/>
    <cellStyle name="Normal 2 7 2 2 25" xfId="52743" xr:uid="{00000000-0005-0000-0000-000075D30000}"/>
    <cellStyle name="Normal 2 7 2 2 25 2" xfId="52744" xr:uid="{00000000-0005-0000-0000-000076D30000}"/>
    <cellStyle name="Normal 2 7 2 2 26" xfId="52745" xr:uid="{00000000-0005-0000-0000-000077D30000}"/>
    <cellStyle name="Normal 2 7 2 2 26 2" xfId="52746" xr:uid="{00000000-0005-0000-0000-000078D30000}"/>
    <cellStyle name="Normal 2 7 2 2 27" xfId="52747" xr:uid="{00000000-0005-0000-0000-000079D30000}"/>
    <cellStyle name="Normal 2 7 2 2 3" xfId="52748" xr:uid="{00000000-0005-0000-0000-00007AD30000}"/>
    <cellStyle name="Normal 2 7 2 2 3 10" xfId="52749" xr:uid="{00000000-0005-0000-0000-00007BD30000}"/>
    <cellStyle name="Normal 2 7 2 2 3 10 2" xfId="52750" xr:uid="{00000000-0005-0000-0000-00007CD30000}"/>
    <cellStyle name="Normal 2 7 2 2 3 11" xfId="52751" xr:uid="{00000000-0005-0000-0000-00007DD30000}"/>
    <cellStyle name="Normal 2 7 2 2 3 11 2" xfId="52752" xr:uid="{00000000-0005-0000-0000-00007ED30000}"/>
    <cellStyle name="Normal 2 7 2 2 3 12" xfId="52753" xr:uid="{00000000-0005-0000-0000-00007FD30000}"/>
    <cellStyle name="Normal 2 7 2 2 3 12 2" xfId="52754" xr:uid="{00000000-0005-0000-0000-000080D30000}"/>
    <cellStyle name="Normal 2 7 2 2 3 13" xfId="52755" xr:uid="{00000000-0005-0000-0000-000081D30000}"/>
    <cellStyle name="Normal 2 7 2 2 3 13 2" xfId="52756" xr:uid="{00000000-0005-0000-0000-000082D30000}"/>
    <cellStyle name="Normal 2 7 2 2 3 14" xfId="52757" xr:uid="{00000000-0005-0000-0000-000083D30000}"/>
    <cellStyle name="Normal 2 7 2 2 3 14 2" xfId="52758" xr:uid="{00000000-0005-0000-0000-000084D30000}"/>
    <cellStyle name="Normal 2 7 2 2 3 15" xfId="52759" xr:uid="{00000000-0005-0000-0000-000085D30000}"/>
    <cellStyle name="Normal 2 7 2 2 3 15 2" xfId="52760" xr:uid="{00000000-0005-0000-0000-000086D30000}"/>
    <cellStyle name="Normal 2 7 2 2 3 16" xfId="52761" xr:uid="{00000000-0005-0000-0000-000087D30000}"/>
    <cellStyle name="Normal 2 7 2 2 3 16 2" xfId="52762" xr:uid="{00000000-0005-0000-0000-000088D30000}"/>
    <cellStyle name="Normal 2 7 2 2 3 17" xfId="52763" xr:uid="{00000000-0005-0000-0000-000089D30000}"/>
    <cellStyle name="Normal 2 7 2 2 3 17 2" xfId="52764" xr:uid="{00000000-0005-0000-0000-00008AD30000}"/>
    <cellStyle name="Normal 2 7 2 2 3 18" xfId="52765" xr:uid="{00000000-0005-0000-0000-00008BD30000}"/>
    <cellStyle name="Normal 2 7 2 2 3 18 2" xfId="52766" xr:uid="{00000000-0005-0000-0000-00008CD30000}"/>
    <cellStyle name="Normal 2 7 2 2 3 19" xfId="52767" xr:uid="{00000000-0005-0000-0000-00008DD30000}"/>
    <cellStyle name="Normal 2 7 2 2 3 19 2" xfId="52768" xr:uid="{00000000-0005-0000-0000-00008ED30000}"/>
    <cellStyle name="Normal 2 7 2 2 3 2" xfId="52769" xr:uid="{00000000-0005-0000-0000-00008FD30000}"/>
    <cellStyle name="Normal 2 7 2 2 3 2 10" xfId="52770" xr:uid="{00000000-0005-0000-0000-000090D30000}"/>
    <cellStyle name="Normal 2 7 2 2 3 2 10 2" xfId="52771" xr:uid="{00000000-0005-0000-0000-000091D30000}"/>
    <cellStyle name="Normal 2 7 2 2 3 2 11" xfId="52772" xr:uid="{00000000-0005-0000-0000-000092D30000}"/>
    <cellStyle name="Normal 2 7 2 2 3 2 11 2" xfId="52773" xr:uid="{00000000-0005-0000-0000-000093D30000}"/>
    <cellStyle name="Normal 2 7 2 2 3 2 12" xfId="52774" xr:uid="{00000000-0005-0000-0000-000094D30000}"/>
    <cellStyle name="Normal 2 7 2 2 3 2 12 2" xfId="52775" xr:uid="{00000000-0005-0000-0000-000095D30000}"/>
    <cellStyle name="Normal 2 7 2 2 3 2 13" xfId="52776" xr:uid="{00000000-0005-0000-0000-000096D30000}"/>
    <cellStyle name="Normal 2 7 2 2 3 2 13 2" xfId="52777" xr:uid="{00000000-0005-0000-0000-000097D30000}"/>
    <cellStyle name="Normal 2 7 2 2 3 2 14" xfId="52778" xr:uid="{00000000-0005-0000-0000-000098D30000}"/>
    <cellStyle name="Normal 2 7 2 2 3 2 14 2" xfId="52779" xr:uid="{00000000-0005-0000-0000-000099D30000}"/>
    <cellStyle name="Normal 2 7 2 2 3 2 15" xfId="52780" xr:uid="{00000000-0005-0000-0000-00009AD30000}"/>
    <cellStyle name="Normal 2 7 2 2 3 2 15 2" xfId="52781" xr:uid="{00000000-0005-0000-0000-00009BD30000}"/>
    <cellStyle name="Normal 2 7 2 2 3 2 16" xfId="52782" xr:uid="{00000000-0005-0000-0000-00009CD30000}"/>
    <cellStyle name="Normal 2 7 2 2 3 2 16 2" xfId="52783" xr:uid="{00000000-0005-0000-0000-00009DD30000}"/>
    <cellStyle name="Normal 2 7 2 2 3 2 17" xfId="52784" xr:uid="{00000000-0005-0000-0000-00009ED30000}"/>
    <cellStyle name="Normal 2 7 2 2 3 2 17 2" xfId="52785" xr:uid="{00000000-0005-0000-0000-00009FD30000}"/>
    <cellStyle name="Normal 2 7 2 2 3 2 18" xfId="52786" xr:uid="{00000000-0005-0000-0000-0000A0D30000}"/>
    <cellStyle name="Normal 2 7 2 2 3 2 18 2" xfId="52787" xr:uid="{00000000-0005-0000-0000-0000A1D30000}"/>
    <cellStyle name="Normal 2 7 2 2 3 2 19" xfId="52788" xr:uid="{00000000-0005-0000-0000-0000A2D30000}"/>
    <cellStyle name="Normal 2 7 2 2 3 2 19 2" xfId="52789" xr:uid="{00000000-0005-0000-0000-0000A3D30000}"/>
    <cellStyle name="Normal 2 7 2 2 3 2 2" xfId="52790" xr:uid="{00000000-0005-0000-0000-0000A4D30000}"/>
    <cellStyle name="Normal 2 7 2 2 3 2 2 2" xfId="52791" xr:uid="{00000000-0005-0000-0000-0000A5D30000}"/>
    <cellStyle name="Normal 2 7 2 2 3 2 20" xfId="52792" xr:uid="{00000000-0005-0000-0000-0000A6D30000}"/>
    <cellStyle name="Normal 2 7 2 2 3 2 20 2" xfId="52793" xr:uid="{00000000-0005-0000-0000-0000A7D30000}"/>
    <cellStyle name="Normal 2 7 2 2 3 2 21" xfId="52794" xr:uid="{00000000-0005-0000-0000-0000A8D30000}"/>
    <cellStyle name="Normal 2 7 2 2 3 2 21 2" xfId="52795" xr:uid="{00000000-0005-0000-0000-0000A9D30000}"/>
    <cellStyle name="Normal 2 7 2 2 3 2 22" xfId="52796" xr:uid="{00000000-0005-0000-0000-0000AAD30000}"/>
    <cellStyle name="Normal 2 7 2 2 3 2 3" xfId="52797" xr:uid="{00000000-0005-0000-0000-0000ABD30000}"/>
    <cellStyle name="Normal 2 7 2 2 3 2 3 2" xfId="52798" xr:uid="{00000000-0005-0000-0000-0000ACD30000}"/>
    <cellStyle name="Normal 2 7 2 2 3 2 4" xfId="52799" xr:uid="{00000000-0005-0000-0000-0000ADD30000}"/>
    <cellStyle name="Normal 2 7 2 2 3 2 4 2" xfId="52800" xr:uid="{00000000-0005-0000-0000-0000AED30000}"/>
    <cellStyle name="Normal 2 7 2 2 3 2 5" xfId="52801" xr:uid="{00000000-0005-0000-0000-0000AFD30000}"/>
    <cellStyle name="Normal 2 7 2 2 3 2 5 2" xfId="52802" xr:uid="{00000000-0005-0000-0000-0000B0D30000}"/>
    <cellStyle name="Normal 2 7 2 2 3 2 6" xfId="52803" xr:uid="{00000000-0005-0000-0000-0000B1D30000}"/>
    <cellStyle name="Normal 2 7 2 2 3 2 6 2" xfId="52804" xr:uid="{00000000-0005-0000-0000-0000B2D30000}"/>
    <cellStyle name="Normal 2 7 2 2 3 2 7" xfId="52805" xr:uid="{00000000-0005-0000-0000-0000B3D30000}"/>
    <cellStyle name="Normal 2 7 2 2 3 2 7 2" xfId="52806" xr:uid="{00000000-0005-0000-0000-0000B4D30000}"/>
    <cellStyle name="Normal 2 7 2 2 3 2 8" xfId="52807" xr:uid="{00000000-0005-0000-0000-0000B5D30000}"/>
    <cellStyle name="Normal 2 7 2 2 3 2 8 2" xfId="52808" xr:uid="{00000000-0005-0000-0000-0000B6D30000}"/>
    <cellStyle name="Normal 2 7 2 2 3 2 9" xfId="52809" xr:uid="{00000000-0005-0000-0000-0000B7D30000}"/>
    <cellStyle name="Normal 2 7 2 2 3 2 9 2" xfId="52810" xr:uid="{00000000-0005-0000-0000-0000B8D30000}"/>
    <cellStyle name="Normal 2 7 2 2 3 20" xfId="52811" xr:uid="{00000000-0005-0000-0000-0000B9D30000}"/>
    <cellStyle name="Normal 2 7 2 2 3 20 2" xfId="52812" xr:uid="{00000000-0005-0000-0000-0000BAD30000}"/>
    <cellStyle name="Normal 2 7 2 2 3 21" xfId="52813" xr:uid="{00000000-0005-0000-0000-0000BBD30000}"/>
    <cellStyle name="Normal 2 7 2 2 3 21 2" xfId="52814" xr:uid="{00000000-0005-0000-0000-0000BCD30000}"/>
    <cellStyle name="Normal 2 7 2 2 3 22" xfId="52815" xr:uid="{00000000-0005-0000-0000-0000BDD30000}"/>
    <cellStyle name="Normal 2 7 2 2 3 22 2" xfId="52816" xr:uid="{00000000-0005-0000-0000-0000BED30000}"/>
    <cellStyle name="Normal 2 7 2 2 3 23" xfId="52817" xr:uid="{00000000-0005-0000-0000-0000BFD30000}"/>
    <cellStyle name="Normal 2 7 2 2 3 23 2" xfId="52818" xr:uid="{00000000-0005-0000-0000-0000C0D30000}"/>
    <cellStyle name="Normal 2 7 2 2 3 24" xfId="52819" xr:uid="{00000000-0005-0000-0000-0000C1D30000}"/>
    <cellStyle name="Normal 2 7 2 2 3 3" xfId="52820" xr:uid="{00000000-0005-0000-0000-0000C2D30000}"/>
    <cellStyle name="Normal 2 7 2 2 3 3 10" xfId="52821" xr:uid="{00000000-0005-0000-0000-0000C3D30000}"/>
    <cellStyle name="Normal 2 7 2 2 3 3 10 2" xfId="52822" xr:uid="{00000000-0005-0000-0000-0000C4D30000}"/>
    <cellStyle name="Normal 2 7 2 2 3 3 11" xfId="52823" xr:uid="{00000000-0005-0000-0000-0000C5D30000}"/>
    <cellStyle name="Normal 2 7 2 2 3 3 11 2" xfId="52824" xr:uid="{00000000-0005-0000-0000-0000C6D30000}"/>
    <cellStyle name="Normal 2 7 2 2 3 3 12" xfId="52825" xr:uid="{00000000-0005-0000-0000-0000C7D30000}"/>
    <cellStyle name="Normal 2 7 2 2 3 3 12 2" xfId="52826" xr:uid="{00000000-0005-0000-0000-0000C8D30000}"/>
    <cellStyle name="Normal 2 7 2 2 3 3 13" xfId="52827" xr:uid="{00000000-0005-0000-0000-0000C9D30000}"/>
    <cellStyle name="Normal 2 7 2 2 3 3 13 2" xfId="52828" xr:uid="{00000000-0005-0000-0000-0000CAD30000}"/>
    <cellStyle name="Normal 2 7 2 2 3 3 14" xfId="52829" xr:uid="{00000000-0005-0000-0000-0000CBD30000}"/>
    <cellStyle name="Normal 2 7 2 2 3 3 14 2" xfId="52830" xr:uid="{00000000-0005-0000-0000-0000CCD30000}"/>
    <cellStyle name="Normal 2 7 2 2 3 3 15" xfId="52831" xr:uid="{00000000-0005-0000-0000-0000CDD30000}"/>
    <cellStyle name="Normal 2 7 2 2 3 3 15 2" xfId="52832" xr:uid="{00000000-0005-0000-0000-0000CED30000}"/>
    <cellStyle name="Normal 2 7 2 2 3 3 16" xfId="52833" xr:uid="{00000000-0005-0000-0000-0000CFD30000}"/>
    <cellStyle name="Normal 2 7 2 2 3 3 16 2" xfId="52834" xr:uid="{00000000-0005-0000-0000-0000D0D30000}"/>
    <cellStyle name="Normal 2 7 2 2 3 3 17" xfId="52835" xr:uid="{00000000-0005-0000-0000-0000D1D30000}"/>
    <cellStyle name="Normal 2 7 2 2 3 3 17 2" xfId="52836" xr:uid="{00000000-0005-0000-0000-0000D2D30000}"/>
    <cellStyle name="Normal 2 7 2 2 3 3 18" xfId="52837" xr:uid="{00000000-0005-0000-0000-0000D3D30000}"/>
    <cellStyle name="Normal 2 7 2 2 3 3 18 2" xfId="52838" xr:uid="{00000000-0005-0000-0000-0000D4D30000}"/>
    <cellStyle name="Normal 2 7 2 2 3 3 19" xfId="52839" xr:uid="{00000000-0005-0000-0000-0000D5D30000}"/>
    <cellStyle name="Normal 2 7 2 2 3 3 19 2" xfId="52840" xr:uid="{00000000-0005-0000-0000-0000D6D30000}"/>
    <cellStyle name="Normal 2 7 2 2 3 3 2" xfId="52841" xr:uid="{00000000-0005-0000-0000-0000D7D30000}"/>
    <cellStyle name="Normal 2 7 2 2 3 3 2 2" xfId="52842" xr:uid="{00000000-0005-0000-0000-0000D8D30000}"/>
    <cellStyle name="Normal 2 7 2 2 3 3 20" xfId="52843" xr:uid="{00000000-0005-0000-0000-0000D9D30000}"/>
    <cellStyle name="Normal 2 7 2 2 3 3 20 2" xfId="52844" xr:uid="{00000000-0005-0000-0000-0000DAD30000}"/>
    <cellStyle name="Normal 2 7 2 2 3 3 21" xfId="52845" xr:uid="{00000000-0005-0000-0000-0000DBD30000}"/>
    <cellStyle name="Normal 2 7 2 2 3 3 21 2" xfId="52846" xr:uid="{00000000-0005-0000-0000-0000DCD30000}"/>
    <cellStyle name="Normal 2 7 2 2 3 3 22" xfId="52847" xr:uid="{00000000-0005-0000-0000-0000DDD30000}"/>
    <cellStyle name="Normal 2 7 2 2 3 3 3" xfId="52848" xr:uid="{00000000-0005-0000-0000-0000DED30000}"/>
    <cellStyle name="Normal 2 7 2 2 3 3 3 2" xfId="52849" xr:uid="{00000000-0005-0000-0000-0000DFD30000}"/>
    <cellStyle name="Normal 2 7 2 2 3 3 4" xfId="52850" xr:uid="{00000000-0005-0000-0000-0000E0D30000}"/>
    <cellStyle name="Normal 2 7 2 2 3 3 4 2" xfId="52851" xr:uid="{00000000-0005-0000-0000-0000E1D30000}"/>
    <cellStyle name="Normal 2 7 2 2 3 3 5" xfId="52852" xr:uid="{00000000-0005-0000-0000-0000E2D30000}"/>
    <cellStyle name="Normal 2 7 2 2 3 3 5 2" xfId="52853" xr:uid="{00000000-0005-0000-0000-0000E3D30000}"/>
    <cellStyle name="Normal 2 7 2 2 3 3 6" xfId="52854" xr:uid="{00000000-0005-0000-0000-0000E4D30000}"/>
    <cellStyle name="Normal 2 7 2 2 3 3 6 2" xfId="52855" xr:uid="{00000000-0005-0000-0000-0000E5D30000}"/>
    <cellStyle name="Normal 2 7 2 2 3 3 7" xfId="52856" xr:uid="{00000000-0005-0000-0000-0000E6D30000}"/>
    <cellStyle name="Normal 2 7 2 2 3 3 7 2" xfId="52857" xr:uid="{00000000-0005-0000-0000-0000E7D30000}"/>
    <cellStyle name="Normal 2 7 2 2 3 3 8" xfId="52858" xr:uid="{00000000-0005-0000-0000-0000E8D30000}"/>
    <cellStyle name="Normal 2 7 2 2 3 3 8 2" xfId="52859" xr:uid="{00000000-0005-0000-0000-0000E9D30000}"/>
    <cellStyle name="Normal 2 7 2 2 3 3 9" xfId="52860" xr:uid="{00000000-0005-0000-0000-0000EAD30000}"/>
    <cellStyle name="Normal 2 7 2 2 3 3 9 2" xfId="52861" xr:uid="{00000000-0005-0000-0000-0000EBD30000}"/>
    <cellStyle name="Normal 2 7 2 2 3 4" xfId="52862" xr:uid="{00000000-0005-0000-0000-0000ECD30000}"/>
    <cellStyle name="Normal 2 7 2 2 3 4 2" xfId="52863" xr:uid="{00000000-0005-0000-0000-0000EDD30000}"/>
    <cellStyle name="Normal 2 7 2 2 3 5" xfId="52864" xr:uid="{00000000-0005-0000-0000-0000EED30000}"/>
    <cellStyle name="Normal 2 7 2 2 3 5 2" xfId="52865" xr:uid="{00000000-0005-0000-0000-0000EFD30000}"/>
    <cellStyle name="Normal 2 7 2 2 3 6" xfId="52866" xr:uid="{00000000-0005-0000-0000-0000F0D30000}"/>
    <cellStyle name="Normal 2 7 2 2 3 6 2" xfId="52867" xr:uid="{00000000-0005-0000-0000-0000F1D30000}"/>
    <cellStyle name="Normal 2 7 2 2 3 7" xfId="52868" xr:uid="{00000000-0005-0000-0000-0000F2D30000}"/>
    <cellStyle name="Normal 2 7 2 2 3 7 2" xfId="52869" xr:uid="{00000000-0005-0000-0000-0000F3D30000}"/>
    <cellStyle name="Normal 2 7 2 2 3 8" xfId="52870" xr:uid="{00000000-0005-0000-0000-0000F4D30000}"/>
    <cellStyle name="Normal 2 7 2 2 3 8 2" xfId="52871" xr:uid="{00000000-0005-0000-0000-0000F5D30000}"/>
    <cellStyle name="Normal 2 7 2 2 3 9" xfId="52872" xr:uid="{00000000-0005-0000-0000-0000F6D30000}"/>
    <cellStyle name="Normal 2 7 2 2 3 9 2" xfId="52873" xr:uid="{00000000-0005-0000-0000-0000F7D30000}"/>
    <cellStyle name="Normal 2 7 2 2 4" xfId="52874" xr:uid="{00000000-0005-0000-0000-0000F8D30000}"/>
    <cellStyle name="Normal 2 7 2 2 4 10" xfId="52875" xr:uid="{00000000-0005-0000-0000-0000F9D30000}"/>
    <cellStyle name="Normal 2 7 2 2 4 10 2" xfId="52876" xr:uid="{00000000-0005-0000-0000-0000FAD30000}"/>
    <cellStyle name="Normal 2 7 2 2 4 11" xfId="52877" xr:uid="{00000000-0005-0000-0000-0000FBD30000}"/>
    <cellStyle name="Normal 2 7 2 2 4 11 2" xfId="52878" xr:uid="{00000000-0005-0000-0000-0000FCD30000}"/>
    <cellStyle name="Normal 2 7 2 2 4 12" xfId="52879" xr:uid="{00000000-0005-0000-0000-0000FDD30000}"/>
    <cellStyle name="Normal 2 7 2 2 4 12 2" xfId="52880" xr:uid="{00000000-0005-0000-0000-0000FED30000}"/>
    <cellStyle name="Normal 2 7 2 2 4 13" xfId="52881" xr:uid="{00000000-0005-0000-0000-0000FFD30000}"/>
    <cellStyle name="Normal 2 7 2 2 4 13 2" xfId="52882" xr:uid="{00000000-0005-0000-0000-000000D40000}"/>
    <cellStyle name="Normal 2 7 2 2 4 14" xfId="52883" xr:uid="{00000000-0005-0000-0000-000001D40000}"/>
    <cellStyle name="Normal 2 7 2 2 4 14 2" xfId="52884" xr:uid="{00000000-0005-0000-0000-000002D40000}"/>
    <cellStyle name="Normal 2 7 2 2 4 15" xfId="52885" xr:uid="{00000000-0005-0000-0000-000003D40000}"/>
    <cellStyle name="Normal 2 7 2 2 4 15 2" xfId="52886" xr:uid="{00000000-0005-0000-0000-000004D40000}"/>
    <cellStyle name="Normal 2 7 2 2 4 16" xfId="52887" xr:uid="{00000000-0005-0000-0000-000005D40000}"/>
    <cellStyle name="Normal 2 7 2 2 4 16 2" xfId="52888" xr:uid="{00000000-0005-0000-0000-000006D40000}"/>
    <cellStyle name="Normal 2 7 2 2 4 17" xfId="52889" xr:uid="{00000000-0005-0000-0000-000007D40000}"/>
    <cellStyle name="Normal 2 7 2 2 4 17 2" xfId="52890" xr:uid="{00000000-0005-0000-0000-000008D40000}"/>
    <cellStyle name="Normal 2 7 2 2 4 18" xfId="52891" xr:uid="{00000000-0005-0000-0000-000009D40000}"/>
    <cellStyle name="Normal 2 7 2 2 4 18 2" xfId="52892" xr:uid="{00000000-0005-0000-0000-00000AD40000}"/>
    <cellStyle name="Normal 2 7 2 2 4 19" xfId="52893" xr:uid="{00000000-0005-0000-0000-00000BD40000}"/>
    <cellStyle name="Normal 2 7 2 2 4 19 2" xfId="52894" xr:uid="{00000000-0005-0000-0000-00000CD40000}"/>
    <cellStyle name="Normal 2 7 2 2 4 2" xfId="52895" xr:uid="{00000000-0005-0000-0000-00000DD40000}"/>
    <cellStyle name="Normal 2 7 2 2 4 2 10" xfId="52896" xr:uid="{00000000-0005-0000-0000-00000ED40000}"/>
    <cellStyle name="Normal 2 7 2 2 4 2 10 2" xfId="52897" xr:uid="{00000000-0005-0000-0000-00000FD40000}"/>
    <cellStyle name="Normal 2 7 2 2 4 2 11" xfId="52898" xr:uid="{00000000-0005-0000-0000-000010D40000}"/>
    <cellStyle name="Normal 2 7 2 2 4 2 11 2" xfId="52899" xr:uid="{00000000-0005-0000-0000-000011D40000}"/>
    <cellStyle name="Normal 2 7 2 2 4 2 12" xfId="52900" xr:uid="{00000000-0005-0000-0000-000012D40000}"/>
    <cellStyle name="Normal 2 7 2 2 4 2 12 2" xfId="52901" xr:uid="{00000000-0005-0000-0000-000013D40000}"/>
    <cellStyle name="Normal 2 7 2 2 4 2 13" xfId="52902" xr:uid="{00000000-0005-0000-0000-000014D40000}"/>
    <cellStyle name="Normal 2 7 2 2 4 2 13 2" xfId="52903" xr:uid="{00000000-0005-0000-0000-000015D40000}"/>
    <cellStyle name="Normal 2 7 2 2 4 2 14" xfId="52904" xr:uid="{00000000-0005-0000-0000-000016D40000}"/>
    <cellStyle name="Normal 2 7 2 2 4 2 14 2" xfId="52905" xr:uid="{00000000-0005-0000-0000-000017D40000}"/>
    <cellStyle name="Normal 2 7 2 2 4 2 15" xfId="52906" xr:uid="{00000000-0005-0000-0000-000018D40000}"/>
    <cellStyle name="Normal 2 7 2 2 4 2 15 2" xfId="52907" xr:uid="{00000000-0005-0000-0000-000019D40000}"/>
    <cellStyle name="Normal 2 7 2 2 4 2 16" xfId="52908" xr:uid="{00000000-0005-0000-0000-00001AD40000}"/>
    <cellStyle name="Normal 2 7 2 2 4 2 16 2" xfId="52909" xr:uid="{00000000-0005-0000-0000-00001BD40000}"/>
    <cellStyle name="Normal 2 7 2 2 4 2 17" xfId="52910" xr:uid="{00000000-0005-0000-0000-00001CD40000}"/>
    <cellStyle name="Normal 2 7 2 2 4 2 17 2" xfId="52911" xr:uid="{00000000-0005-0000-0000-00001DD40000}"/>
    <cellStyle name="Normal 2 7 2 2 4 2 18" xfId="52912" xr:uid="{00000000-0005-0000-0000-00001ED40000}"/>
    <cellStyle name="Normal 2 7 2 2 4 2 18 2" xfId="52913" xr:uid="{00000000-0005-0000-0000-00001FD40000}"/>
    <cellStyle name="Normal 2 7 2 2 4 2 19" xfId="52914" xr:uid="{00000000-0005-0000-0000-000020D40000}"/>
    <cellStyle name="Normal 2 7 2 2 4 2 19 2" xfId="52915" xr:uid="{00000000-0005-0000-0000-000021D40000}"/>
    <cellStyle name="Normal 2 7 2 2 4 2 2" xfId="52916" xr:uid="{00000000-0005-0000-0000-000022D40000}"/>
    <cellStyle name="Normal 2 7 2 2 4 2 2 2" xfId="52917" xr:uid="{00000000-0005-0000-0000-000023D40000}"/>
    <cellStyle name="Normal 2 7 2 2 4 2 20" xfId="52918" xr:uid="{00000000-0005-0000-0000-000024D40000}"/>
    <cellStyle name="Normal 2 7 2 2 4 2 20 2" xfId="52919" xr:uid="{00000000-0005-0000-0000-000025D40000}"/>
    <cellStyle name="Normal 2 7 2 2 4 2 21" xfId="52920" xr:uid="{00000000-0005-0000-0000-000026D40000}"/>
    <cellStyle name="Normal 2 7 2 2 4 2 21 2" xfId="52921" xr:uid="{00000000-0005-0000-0000-000027D40000}"/>
    <cellStyle name="Normal 2 7 2 2 4 2 22" xfId="52922" xr:uid="{00000000-0005-0000-0000-000028D40000}"/>
    <cellStyle name="Normal 2 7 2 2 4 2 3" xfId="52923" xr:uid="{00000000-0005-0000-0000-000029D40000}"/>
    <cellStyle name="Normal 2 7 2 2 4 2 3 2" xfId="52924" xr:uid="{00000000-0005-0000-0000-00002AD40000}"/>
    <cellStyle name="Normal 2 7 2 2 4 2 4" xfId="52925" xr:uid="{00000000-0005-0000-0000-00002BD40000}"/>
    <cellStyle name="Normal 2 7 2 2 4 2 4 2" xfId="52926" xr:uid="{00000000-0005-0000-0000-00002CD40000}"/>
    <cellStyle name="Normal 2 7 2 2 4 2 5" xfId="52927" xr:uid="{00000000-0005-0000-0000-00002DD40000}"/>
    <cellStyle name="Normal 2 7 2 2 4 2 5 2" xfId="52928" xr:uid="{00000000-0005-0000-0000-00002ED40000}"/>
    <cellStyle name="Normal 2 7 2 2 4 2 6" xfId="52929" xr:uid="{00000000-0005-0000-0000-00002FD40000}"/>
    <cellStyle name="Normal 2 7 2 2 4 2 6 2" xfId="52930" xr:uid="{00000000-0005-0000-0000-000030D40000}"/>
    <cellStyle name="Normal 2 7 2 2 4 2 7" xfId="52931" xr:uid="{00000000-0005-0000-0000-000031D40000}"/>
    <cellStyle name="Normal 2 7 2 2 4 2 7 2" xfId="52932" xr:uid="{00000000-0005-0000-0000-000032D40000}"/>
    <cellStyle name="Normal 2 7 2 2 4 2 8" xfId="52933" xr:uid="{00000000-0005-0000-0000-000033D40000}"/>
    <cellStyle name="Normal 2 7 2 2 4 2 8 2" xfId="52934" xr:uid="{00000000-0005-0000-0000-000034D40000}"/>
    <cellStyle name="Normal 2 7 2 2 4 2 9" xfId="52935" xr:uid="{00000000-0005-0000-0000-000035D40000}"/>
    <cellStyle name="Normal 2 7 2 2 4 2 9 2" xfId="52936" xr:uid="{00000000-0005-0000-0000-000036D40000}"/>
    <cellStyle name="Normal 2 7 2 2 4 20" xfId="52937" xr:uid="{00000000-0005-0000-0000-000037D40000}"/>
    <cellStyle name="Normal 2 7 2 2 4 20 2" xfId="52938" xr:uid="{00000000-0005-0000-0000-000038D40000}"/>
    <cellStyle name="Normal 2 7 2 2 4 21" xfId="52939" xr:uid="{00000000-0005-0000-0000-000039D40000}"/>
    <cellStyle name="Normal 2 7 2 2 4 21 2" xfId="52940" xr:uid="{00000000-0005-0000-0000-00003AD40000}"/>
    <cellStyle name="Normal 2 7 2 2 4 22" xfId="52941" xr:uid="{00000000-0005-0000-0000-00003BD40000}"/>
    <cellStyle name="Normal 2 7 2 2 4 22 2" xfId="52942" xr:uid="{00000000-0005-0000-0000-00003CD40000}"/>
    <cellStyle name="Normal 2 7 2 2 4 23" xfId="52943" xr:uid="{00000000-0005-0000-0000-00003DD40000}"/>
    <cellStyle name="Normal 2 7 2 2 4 23 2" xfId="52944" xr:uid="{00000000-0005-0000-0000-00003ED40000}"/>
    <cellStyle name="Normal 2 7 2 2 4 24" xfId="52945" xr:uid="{00000000-0005-0000-0000-00003FD40000}"/>
    <cellStyle name="Normal 2 7 2 2 4 3" xfId="52946" xr:uid="{00000000-0005-0000-0000-000040D40000}"/>
    <cellStyle name="Normal 2 7 2 2 4 3 10" xfId="52947" xr:uid="{00000000-0005-0000-0000-000041D40000}"/>
    <cellStyle name="Normal 2 7 2 2 4 3 10 2" xfId="52948" xr:uid="{00000000-0005-0000-0000-000042D40000}"/>
    <cellStyle name="Normal 2 7 2 2 4 3 11" xfId="52949" xr:uid="{00000000-0005-0000-0000-000043D40000}"/>
    <cellStyle name="Normal 2 7 2 2 4 3 11 2" xfId="52950" xr:uid="{00000000-0005-0000-0000-000044D40000}"/>
    <cellStyle name="Normal 2 7 2 2 4 3 12" xfId="52951" xr:uid="{00000000-0005-0000-0000-000045D40000}"/>
    <cellStyle name="Normal 2 7 2 2 4 3 12 2" xfId="52952" xr:uid="{00000000-0005-0000-0000-000046D40000}"/>
    <cellStyle name="Normal 2 7 2 2 4 3 13" xfId="52953" xr:uid="{00000000-0005-0000-0000-000047D40000}"/>
    <cellStyle name="Normal 2 7 2 2 4 3 13 2" xfId="52954" xr:uid="{00000000-0005-0000-0000-000048D40000}"/>
    <cellStyle name="Normal 2 7 2 2 4 3 14" xfId="52955" xr:uid="{00000000-0005-0000-0000-000049D40000}"/>
    <cellStyle name="Normal 2 7 2 2 4 3 14 2" xfId="52956" xr:uid="{00000000-0005-0000-0000-00004AD40000}"/>
    <cellStyle name="Normal 2 7 2 2 4 3 15" xfId="52957" xr:uid="{00000000-0005-0000-0000-00004BD40000}"/>
    <cellStyle name="Normal 2 7 2 2 4 3 15 2" xfId="52958" xr:uid="{00000000-0005-0000-0000-00004CD40000}"/>
    <cellStyle name="Normal 2 7 2 2 4 3 16" xfId="52959" xr:uid="{00000000-0005-0000-0000-00004DD40000}"/>
    <cellStyle name="Normal 2 7 2 2 4 3 16 2" xfId="52960" xr:uid="{00000000-0005-0000-0000-00004ED40000}"/>
    <cellStyle name="Normal 2 7 2 2 4 3 17" xfId="52961" xr:uid="{00000000-0005-0000-0000-00004FD40000}"/>
    <cellStyle name="Normal 2 7 2 2 4 3 17 2" xfId="52962" xr:uid="{00000000-0005-0000-0000-000050D40000}"/>
    <cellStyle name="Normal 2 7 2 2 4 3 18" xfId="52963" xr:uid="{00000000-0005-0000-0000-000051D40000}"/>
    <cellStyle name="Normal 2 7 2 2 4 3 18 2" xfId="52964" xr:uid="{00000000-0005-0000-0000-000052D40000}"/>
    <cellStyle name="Normal 2 7 2 2 4 3 19" xfId="52965" xr:uid="{00000000-0005-0000-0000-000053D40000}"/>
    <cellStyle name="Normal 2 7 2 2 4 3 19 2" xfId="52966" xr:uid="{00000000-0005-0000-0000-000054D40000}"/>
    <cellStyle name="Normal 2 7 2 2 4 3 2" xfId="52967" xr:uid="{00000000-0005-0000-0000-000055D40000}"/>
    <cellStyle name="Normal 2 7 2 2 4 3 2 2" xfId="52968" xr:uid="{00000000-0005-0000-0000-000056D40000}"/>
    <cellStyle name="Normal 2 7 2 2 4 3 20" xfId="52969" xr:uid="{00000000-0005-0000-0000-000057D40000}"/>
    <cellStyle name="Normal 2 7 2 2 4 3 20 2" xfId="52970" xr:uid="{00000000-0005-0000-0000-000058D40000}"/>
    <cellStyle name="Normal 2 7 2 2 4 3 21" xfId="52971" xr:uid="{00000000-0005-0000-0000-000059D40000}"/>
    <cellStyle name="Normal 2 7 2 2 4 3 21 2" xfId="52972" xr:uid="{00000000-0005-0000-0000-00005AD40000}"/>
    <cellStyle name="Normal 2 7 2 2 4 3 22" xfId="52973" xr:uid="{00000000-0005-0000-0000-00005BD40000}"/>
    <cellStyle name="Normal 2 7 2 2 4 3 3" xfId="52974" xr:uid="{00000000-0005-0000-0000-00005CD40000}"/>
    <cellStyle name="Normal 2 7 2 2 4 3 3 2" xfId="52975" xr:uid="{00000000-0005-0000-0000-00005DD40000}"/>
    <cellStyle name="Normal 2 7 2 2 4 3 4" xfId="52976" xr:uid="{00000000-0005-0000-0000-00005ED40000}"/>
    <cellStyle name="Normal 2 7 2 2 4 3 4 2" xfId="52977" xr:uid="{00000000-0005-0000-0000-00005FD40000}"/>
    <cellStyle name="Normal 2 7 2 2 4 3 5" xfId="52978" xr:uid="{00000000-0005-0000-0000-000060D40000}"/>
    <cellStyle name="Normal 2 7 2 2 4 3 5 2" xfId="52979" xr:uid="{00000000-0005-0000-0000-000061D40000}"/>
    <cellStyle name="Normal 2 7 2 2 4 3 6" xfId="52980" xr:uid="{00000000-0005-0000-0000-000062D40000}"/>
    <cellStyle name="Normal 2 7 2 2 4 3 6 2" xfId="52981" xr:uid="{00000000-0005-0000-0000-000063D40000}"/>
    <cellStyle name="Normal 2 7 2 2 4 3 7" xfId="52982" xr:uid="{00000000-0005-0000-0000-000064D40000}"/>
    <cellStyle name="Normal 2 7 2 2 4 3 7 2" xfId="52983" xr:uid="{00000000-0005-0000-0000-000065D40000}"/>
    <cellStyle name="Normal 2 7 2 2 4 3 8" xfId="52984" xr:uid="{00000000-0005-0000-0000-000066D40000}"/>
    <cellStyle name="Normal 2 7 2 2 4 3 8 2" xfId="52985" xr:uid="{00000000-0005-0000-0000-000067D40000}"/>
    <cellStyle name="Normal 2 7 2 2 4 3 9" xfId="52986" xr:uid="{00000000-0005-0000-0000-000068D40000}"/>
    <cellStyle name="Normal 2 7 2 2 4 3 9 2" xfId="52987" xr:uid="{00000000-0005-0000-0000-000069D40000}"/>
    <cellStyle name="Normal 2 7 2 2 4 4" xfId="52988" xr:uid="{00000000-0005-0000-0000-00006AD40000}"/>
    <cellStyle name="Normal 2 7 2 2 4 4 2" xfId="52989" xr:uid="{00000000-0005-0000-0000-00006BD40000}"/>
    <cellStyle name="Normal 2 7 2 2 4 5" xfId="52990" xr:uid="{00000000-0005-0000-0000-00006CD40000}"/>
    <cellStyle name="Normal 2 7 2 2 4 5 2" xfId="52991" xr:uid="{00000000-0005-0000-0000-00006DD40000}"/>
    <cellStyle name="Normal 2 7 2 2 4 6" xfId="52992" xr:uid="{00000000-0005-0000-0000-00006ED40000}"/>
    <cellStyle name="Normal 2 7 2 2 4 6 2" xfId="52993" xr:uid="{00000000-0005-0000-0000-00006FD40000}"/>
    <cellStyle name="Normal 2 7 2 2 4 7" xfId="52994" xr:uid="{00000000-0005-0000-0000-000070D40000}"/>
    <cellStyle name="Normal 2 7 2 2 4 7 2" xfId="52995" xr:uid="{00000000-0005-0000-0000-000071D40000}"/>
    <cellStyle name="Normal 2 7 2 2 4 8" xfId="52996" xr:uid="{00000000-0005-0000-0000-000072D40000}"/>
    <cellStyle name="Normal 2 7 2 2 4 8 2" xfId="52997" xr:uid="{00000000-0005-0000-0000-000073D40000}"/>
    <cellStyle name="Normal 2 7 2 2 4 9" xfId="52998" xr:uid="{00000000-0005-0000-0000-000074D40000}"/>
    <cellStyle name="Normal 2 7 2 2 4 9 2" xfId="52999" xr:uid="{00000000-0005-0000-0000-000075D40000}"/>
    <cellStyle name="Normal 2 7 2 2 5" xfId="53000" xr:uid="{00000000-0005-0000-0000-000076D40000}"/>
    <cellStyle name="Normal 2 7 2 2 5 10" xfId="53001" xr:uid="{00000000-0005-0000-0000-000077D40000}"/>
    <cellStyle name="Normal 2 7 2 2 5 10 2" xfId="53002" xr:uid="{00000000-0005-0000-0000-000078D40000}"/>
    <cellStyle name="Normal 2 7 2 2 5 11" xfId="53003" xr:uid="{00000000-0005-0000-0000-000079D40000}"/>
    <cellStyle name="Normal 2 7 2 2 5 11 2" xfId="53004" xr:uid="{00000000-0005-0000-0000-00007AD40000}"/>
    <cellStyle name="Normal 2 7 2 2 5 12" xfId="53005" xr:uid="{00000000-0005-0000-0000-00007BD40000}"/>
    <cellStyle name="Normal 2 7 2 2 5 12 2" xfId="53006" xr:uid="{00000000-0005-0000-0000-00007CD40000}"/>
    <cellStyle name="Normal 2 7 2 2 5 13" xfId="53007" xr:uid="{00000000-0005-0000-0000-00007DD40000}"/>
    <cellStyle name="Normal 2 7 2 2 5 13 2" xfId="53008" xr:uid="{00000000-0005-0000-0000-00007ED40000}"/>
    <cellStyle name="Normal 2 7 2 2 5 14" xfId="53009" xr:uid="{00000000-0005-0000-0000-00007FD40000}"/>
    <cellStyle name="Normal 2 7 2 2 5 14 2" xfId="53010" xr:uid="{00000000-0005-0000-0000-000080D40000}"/>
    <cellStyle name="Normal 2 7 2 2 5 15" xfId="53011" xr:uid="{00000000-0005-0000-0000-000081D40000}"/>
    <cellStyle name="Normal 2 7 2 2 5 15 2" xfId="53012" xr:uid="{00000000-0005-0000-0000-000082D40000}"/>
    <cellStyle name="Normal 2 7 2 2 5 16" xfId="53013" xr:uid="{00000000-0005-0000-0000-000083D40000}"/>
    <cellStyle name="Normal 2 7 2 2 5 16 2" xfId="53014" xr:uid="{00000000-0005-0000-0000-000084D40000}"/>
    <cellStyle name="Normal 2 7 2 2 5 17" xfId="53015" xr:uid="{00000000-0005-0000-0000-000085D40000}"/>
    <cellStyle name="Normal 2 7 2 2 5 17 2" xfId="53016" xr:uid="{00000000-0005-0000-0000-000086D40000}"/>
    <cellStyle name="Normal 2 7 2 2 5 18" xfId="53017" xr:uid="{00000000-0005-0000-0000-000087D40000}"/>
    <cellStyle name="Normal 2 7 2 2 5 18 2" xfId="53018" xr:uid="{00000000-0005-0000-0000-000088D40000}"/>
    <cellStyle name="Normal 2 7 2 2 5 19" xfId="53019" xr:uid="{00000000-0005-0000-0000-000089D40000}"/>
    <cellStyle name="Normal 2 7 2 2 5 19 2" xfId="53020" xr:uid="{00000000-0005-0000-0000-00008AD40000}"/>
    <cellStyle name="Normal 2 7 2 2 5 2" xfId="53021" xr:uid="{00000000-0005-0000-0000-00008BD40000}"/>
    <cellStyle name="Normal 2 7 2 2 5 2 2" xfId="53022" xr:uid="{00000000-0005-0000-0000-00008CD40000}"/>
    <cellStyle name="Normal 2 7 2 2 5 20" xfId="53023" xr:uid="{00000000-0005-0000-0000-00008DD40000}"/>
    <cellStyle name="Normal 2 7 2 2 5 20 2" xfId="53024" xr:uid="{00000000-0005-0000-0000-00008ED40000}"/>
    <cellStyle name="Normal 2 7 2 2 5 21" xfId="53025" xr:uid="{00000000-0005-0000-0000-00008FD40000}"/>
    <cellStyle name="Normal 2 7 2 2 5 21 2" xfId="53026" xr:uid="{00000000-0005-0000-0000-000090D40000}"/>
    <cellStyle name="Normal 2 7 2 2 5 22" xfId="53027" xr:uid="{00000000-0005-0000-0000-000091D40000}"/>
    <cellStyle name="Normal 2 7 2 2 5 3" xfId="53028" xr:uid="{00000000-0005-0000-0000-000092D40000}"/>
    <cellStyle name="Normal 2 7 2 2 5 3 2" xfId="53029" xr:uid="{00000000-0005-0000-0000-000093D40000}"/>
    <cellStyle name="Normal 2 7 2 2 5 4" xfId="53030" xr:uid="{00000000-0005-0000-0000-000094D40000}"/>
    <cellStyle name="Normal 2 7 2 2 5 4 2" xfId="53031" xr:uid="{00000000-0005-0000-0000-000095D40000}"/>
    <cellStyle name="Normal 2 7 2 2 5 5" xfId="53032" xr:uid="{00000000-0005-0000-0000-000096D40000}"/>
    <cellStyle name="Normal 2 7 2 2 5 5 2" xfId="53033" xr:uid="{00000000-0005-0000-0000-000097D40000}"/>
    <cellStyle name="Normal 2 7 2 2 5 6" xfId="53034" xr:uid="{00000000-0005-0000-0000-000098D40000}"/>
    <cellStyle name="Normal 2 7 2 2 5 6 2" xfId="53035" xr:uid="{00000000-0005-0000-0000-000099D40000}"/>
    <cellStyle name="Normal 2 7 2 2 5 7" xfId="53036" xr:uid="{00000000-0005-0000-0000-00009AD40000}"/>
    <cellStyle name="Normal 2 7 2 2 5 7 2" xfId="53037" xr:uid="{00000000-0005-0000-0000-00009BD40000}"/>
    <cellStyle name="Normal 2 7 2 2 5 8" xfId="53038" xr:uid="{00000000-0005-0000-0000-00009CD40000}"/>
    <cellStyle name="Normal 2 7 2 2 5 8 2" xfId="53039" xr:uid="{00000000-0005-0000-0000-00009DD40000}"/>
    <cellStyle name="Normal 2 7 2 2 5 9" xfId="53040" xr:uid="{00000000-0005-0000-0000-00009ED40000}"/>
    <cellStyle name="Normal 2 7 2 2 5 9 2" xfId="53041" xr:uid="{00000000-0005-0000-0000-00009FD40000}"/>
    <cellStyle name="Normal 2 7 2 2 6" xfId="53042" xr:uid="{00000000-0005-0000-0000-0000A0D40000}"/>
    <cellStyle name="Normal 2 7 2 2 6 10" xfId="53043" xr:uid="{00000000-0005-0000-0000-0000A1D40000}"/>
    <cellStyle name="Normal 2 7 2 2 6 10 2" xfId="53044" xr:uid="{00000000-0005-0000-0000-0000A2D40000}"/>
    <cellStyle name="Normal 2 7 2 2 6 11" xfId="53045" xr:uid="{00000000-0005-0000-0000-0000A3D40000}"/>
    <cellStyle name="Normal 2 7 2 2 6 11 2" xfId="53046" xr:uid="{00000000-0005-0000-0000-0000A4D40000}"/>
    <cellStyle name="Normal 2 7 2 2 6 12" xfId="53047" xr:uid="{00000000-0005-0000-0000-0000A5D40000}"/>
    <cellStyle name="Normal 2 7 2 2 6 12 2" xfId="53048" xr:uid="{00000000-0005-0000-0000-0000A6D40000}"/>
    <cellStyle name="Normal 2 7 2 2 6 13" xfId="53049" xr:uid="{00000000-0005-0000-0000-0000A7D40000}"/>
    <cellStyle name="Normal 2 7 2 2 6 13 2" xfId="53050" xr:uid="{00000000-0005-0000-0000-0000A8D40000}"/>
    <cellStyle name="Normal 2 7 2 2 6 14" xfId="53051" xr:uid="{00000000-0005-0000-0000-0000A9D40000}"/>
    <cellStyle name="Normal 2 7 2 2 6 14 2" xfId="53052" xr:uid="{00000000-0005-0000-0000-0000AAD40000}"/>
    <cellStyle name="Normal 2 7 2 2 6 15" xfId="53053" xr:uid="{00000000-0005-0000-0000-0000ABD40000}"/>
    <cellStyle name="Normal 2 7 2 2 6 15 2" xfId="53054" xr:uid="{00000000-0005-0000-0000-0000ACD40000}"/>
    <cellStyle name="Normal 2 7 2 2 6 16" xfId="53055" xr:uid="{00000000-0005-0000-0000-0000ADD40000}"/>
    <cellStyle name="Normal 2 7 2 2 6 16 2" xfId="53056" xr:uid="{00000000-0005-0000-0000-0000AED40000}"/>
    <cellStyle name="Normal 2 7 2 2 6 17" xfId="53057" xr:uid="{00000000-0005-0000-0000-0000AFD40000}"/>
    <cellStyle name="Normal 2 7 2 2 6 17 2" xfId="53058" xr:uid="{00000000-0005-0000-0000-0000B0D40000}"/>
    <cellStyle name="Normal 2 7 2 2 6 18" xfId="53059" xr:uid="{00000000-0005-0000-0000-0000B1D40000}"/>
    <cellStyle name="Normal 2 7 2 2 6 18 2" xfId="53060" xr:uid="{00000000-0005-0000-0000-0000B2D40000}"/>
    <cellStyle name="Normal 2 7 2 2 6 19" xfId="53061" xr:uid="{00000000-0005-0000-0000-0000B3D40000}"/>
    <cellStyle name="Normal 2 7 2 2 6 19 2" xfId="53062" xr:uid="{00000000-0005-0000-0000-0000B4D40000}"/>
    <cellStyle name="Normal 2 7 2 2 6 2" xfId="53063" xr:uid="{00000000-0005-0000-0000-0000B5D40000}"/>
    <cellStyle name="Normal 2 7 2 2 6 2 2" xfId="53064" xr:uid="{00000000-0005-0000-0000-0000B6D40000}"/>
    <cellStyle name="Normal 2 7 2 2 6 20" xfId="53065" xr:uid="{00000000-0005-0000-0000-0000B7D40000}"/>
    <cellStyle name="Normal 2 7 2 2 6 20 2" xfId="53066" xr:uid="{00000000-0005-0000-0000-0000B8D40000}"/>
    <cellStyle name="Normal 2 7 2 2 6 21" xfId="53067" xr:uid="{00000000-0005-0000-0000-0000B9D40000}"/>
    <cellStyle name="Normal 2 7 2 2 6 21 2" xfId="53068" xr:uid="{00000000-0005-0000-0000-0000BAD40000}"/>
    <cellStyle name="Normal 2 7 2 2 6 22" xfId="53069" xr:uid="{00000000-0005-0000-0000-0000BBD40000}"/>
    <cellStyle name="Normal 2 7 2 2 6 3" xfId="53070" xr:uid="{00000000-0005-0000-0000-0000BCD40000}"/>
    <cellStyle name="Normal 2 7 2 2 6 3 2" xfId="53071" xr:uid="{00000000-0005-0000-0000-0000BDD40000}"/>
    <cellStyle name="Normal 2 7 2 2 6 4" xfId="53072" xr:uid="{00000000-0005-0000-0000-0000BED40000}"/>
    <cellStyle name="Normal 2 7 2 2 6 4 2" xfId="53073" xr:uid="{00000000-0005-0000-0000-0000BFD40000}"/>
    <cellStyle name="Normal 2 7 2 2 6 5" xfId="53074" xr:uid="{00000000-0005-0000-0000-0000C0D40000}"/>
    <cellStyle name="Normal 2 7 2 2 6 5 2" xfId="53075" xr:uid="{00000000-0005-0000-0000-0000C1D40000}"/>
    <cellStyle name="Normal 2 7 2 2 6 6" xfId="53076" xr:uid="{00000000-0005-0000-0000-0000C2D40000}"/>
    <cellStyle name="Normal 2 7 2 2 6 6 2" xfId="53077" xr:uid="{00000000-0005-0000-0000-0000C3D40000}"/>
    <cellStyle name="Normal 2 7 2 2 6 7" xfId="53078" xr:uid="{00000000-0005-0000-0000-0000C4D40000}"/>
    <cellStyle name="Normal 2 7 2 2 6 7 2" xfId="53079" xr:uid="{00000000-0005-0000-0000-0000C5D40000}"/>
    <cellStyle name="Normal 2 7 2 2 6 8" xfId="53080" xr:uid="{00000000-0005-0000-0000-0000C6D40000}"/>
    <cellStyle name="Normal 2 7 2 2 6 8 2" xfId="53081" xr:uid="{00000000-0005-0000-0000-0000C7D40000}"/>
    <cellStyle name="Normal 2 7 2 2 6 9" xfId="53082" xr:uid="{00000000-0005-0000-0000-0000C8D40000}"/>
    <cellStyle name="Normal 2 7 2 2 6 9 2" xfId="53083" xr:uid="{00000000-0005-0000-0000-0000C9D40000}"/>
    <cellStyle name="Normal 2 7 2 2 7" xfId="53084" xr:uid="{00000000-0005-0000-0000-0000CAD40000}"/>
    <cellStyle name="Normal 2 7 2 2 7 2" xfId="53085" xr:uid="{00000000-0005-0000-0000-0000CBD40000}"/>
    <cellStyle name="Normal 2 7 2 2 8" xfId="53086" xr:uid="{00000000-0005-0000-0000-0000CCD40000}"/>
    <cellStyle name="Normal 2 7 2 2 8 2" xfId="53087" xr:uid="{00000000-0005-0000-0000-0000CDD40000}"/>
    <cellStyle name="Normal 2 7 2 2 9" xfId="53088" xr:uid="{00000000-0005-0000-0000-0000CED40000}"/>
    <cellStyle name="Normal 2 7 2 2 9 2" xfId="53089" xr:uid="{00000000-0005-0000-0000-0000CFD40000}"/>
    <cellStyle name="Normal 2 7 2 20" xfId="53090" xr:uid="{00000000-0005-0000-0000-0000D0D40000}"/>
    <cellStyle name="Normal 2 7 2 20 2" xfId="53091" xr:uid="{00000000-0005-0000-0000-0000D1D40000}"/>
    <cellStyle name="Normal 2 7 2 21" xfId="53092" xr:uid="{00000000-0005-0000-0000-0000D2D40000}"/>
    <cellStyle name="Normal 2 7 2 21 2" xfId="53093" xr:uid="{00000000-0005-0000-0000-0000D3D40000}"/>
    <cellStyle name="Normal 2 7 2 22" xfId="53094" xr:uid="{00000000-0005-0000-0000-0000D4D40000}"/>
    <cellStyle name="Normal 2 7 2 22 2" xfId="53095" xr:uid="{00000000-0005-0000-0000-0000D5D40000}"/>
    <cellStyle name="Normal 2 7 2 23" xfId="53096" xr:uid="{00000000-0005-0000-0000-0000D6D40000}"/>
    <cellStyle name="Normal 2 7 2 23 2" xfId="53097" xr:uid="{00000000-0005-0000-0000-0000D7D40000}"/>
    <cellStyle name="Normal 2 7 2 24" xfId="53098" xr:uid="{00000000-0005-0000-0000-0000D8D40000}"/>
    <cellStyle name="Normal 2 7 2 24 2" xfId="53099" xr:uid="{00000000-0005-0000-0000-0000D9D40000}"/>
    <cellStyle name="Normal 2 7 2 25" xfId="53100" xr:uid="{00000000-0005-0000-0000-0000DAD40000}"/>
    <cellStyle name="Normal 2 7 2 25 2" xfId="53101" xr:uid="{00000000-0005-0000-0000-0000DBD40000}"/>
    <cellStyle name="Normal 2 7 2 26" xfId="53102" xr:uid="{00000000-0005-0000-0000-0000DCD40000}"/>
    <cellStyle name="Normal 2 7 2 26 2" xfId="53103" xr:uid="{00000000-0005-0000-0000-0000DDD40000}"/>
    <cellStyle name="Normal 2 7 2 27" xfId="53104" xr:uid="{00000000-0005-0000-0000-0000DED40000}"/>
    <cellStyle name="Normal 2 7 2 27 2" xfId="53105" xr:uid="{00000000-0005-0000-0000-0000DFD40000}"/>
    <cellStyle name="Normal 2 7 2 28" xfId="53106" xr:uid="{00000000-0005-0000-0000-0000E0D40000}"/>
    <cellStyle name="Normal 2 7 2 3" xfId="53107" xr:uid="{00000000-0005-0000-0000-0000E1D40000}"/>
    <cellStyle name="Normal 2 7 2 3 10" xfId="53108" xr:uid="{00000000-0005-0000-0000-0000E2D40000}"/>
    <cellStyle name="Normal 2 7 2 3 10 2" xfId="53109" xr:uid="{00000000-0005-0000-0000-0000E3D40000}"/>
    <cellStyle name="Normal 2 7 2 3 11" xfId="53110" xr:uid="{00000000-0005-0000-0000-0000E4D40000}"/>
    <cellStyle name="Normal 2 7 2 3 11 2" xfId="53111" xr:uid="{00000000-0005-0000-0000-0000E5D40000}"/>
    <cellStyle name="Normal 2 7 2 3 12" xfId="53112" xr:uid="{00000000-0005-0000-0000-0000E6D40000}"/>
    <cellStyle name="Normal 2 7 2 3 12 2" xfId="53113" xr:uid="{00000000-0005-0000-0000-0000E7D40000}"/>
    <cellStyle name="Normal 2 7 2 3 13" xfId="53114" xr:uid="{00000000-0005-0000-0000-0000E8D40000}"/>
    <cellStyle name="Normal 2 7 2 3 13 2" xfId="53115" xr:uid="{00000000-0005-0000-0000-0000E9D40000}"/>
    <cellStyle name="Normal 2 7 2 3 14" xfId="53116" xr:uid="{00000000-0005-0000-0000-0000EAD40000}"/>
    <cellStyle name="Normal 2 7 2 3 14 2" xfId="53117" xr:uid="{00000000-0005-0000-0000-0000EBD40000}"/>
    <cellStyle name="Normal 2 7 2 3 15" xfId="53118" xr:uid="{00000000-0005-0000-0000-0000ECD40000}"/>
    <cellStyle name="Normal 2 7 2 3 15 2" xfId="53119" xr:uid="{00000000-0005-0000-0000-0000EDD40000}"/>
    <cellStyle name="Normal 2 7 2 3 16" xfId="53120" xr:uid="{00000000-0005-0000-0000-0000EED40000}"/>
    <cellStyle name="Normal 2 7 2 3 16 2" xfId="53121" xr:uid="{00000000-0005-0000-0000-0000EFD40000}"/>
    <cellStyle name="Normal 2 7 2 3 17" xfId="53122" xr:uid="{00000000-0005-0000-0000-0000F0D40000}"/>
    <cellStyle name="Normal 2 7 2 3 17 2" xfId="53123" xr:uid="{00000000-0005-0000-0000-0000F1D40000}"/>
    <cellStyle name="Normal 2 7 2 3 18" xfId="53124" xr:uid="{00000000-0005-0000-0000-0000F2D40000}"/>
    <cellStyle name="Normal 2 7 2 3 18 2" xfId="53125" xr:uid="{00000000-0005-0000-0000-0000F3D40000}"/>
    <cellStyle name="Normal 2 7 2 3 19" xfId="53126" xr:uid="{00000000-0005-0000-0000-0000F4D40000}"/>
    <cellStyle name="Normal 2 7 2 3 19 2" xfId="53127" xr:uid="{00000000-0005-0000-0000-0000F5D40000}"/>
    <cellStyle name="Normal 2 7 2 3 2" xfId="53128" xr:uid="{00000000-0005-0000-0000-0000F6D40000}"/>
    <cellStyle name="Normal 2 7 2 3 2 10" xfId="53129" xr:uid="{00000000-0005-0000-0000-0000F7D40000}"/>
    <cellStyle name="Normal 2 7 2 3 2 10 2" xfId="53130" xr:uid="{00000000-0005-0000-0000-0000F8D40000}"/>
    <cellStyle name="Normal 2 7 2 3 2 11" xfId="53131" xr:uid="{00000000-0005-0000-0000-0000F9D40000}"/>
    <cellStyle name="Normal 2 7 2 3 2 11 2" xfId="53132" xr:uid="{00000000-0005-0000-0000-0000FAD40000}"/>
    <cellStyle name="Normal 2 7 2 3 2 12" xfId="53133" xr:uid="{00000000-0005-0000-0000-0000FBD40000}"/>
    <cellStyle name="Normal 2 7 2 3 2 12 2" xfId="53134" xr:uid="{00000000-0005-0000-0000-0000FCD40000}"/>
    <cellStyle name="Normal 2 7 2 3 2 13" xfId="53135" xr:uid="{00000000-0005-0000-0000-0000FDD40000}"/>
    <cellStyle name="Normal 2 7 2 3 2 13 2" xfId="53136" xr:uid="{00000000-0005-0000-0000-0000FED40000}"/>
    <cellStyle name="Normal 2 7 2 3 2 14" xfId="53137" xr:uid="{00000000-0005-0000-0000-0000FFD40000}"/>
    <cellStyle name="Normal 2 7 2 3 2 14 2" xfId="53138" xr:uid="{00000000-0005-0000-0000-000000D50000}"/>
    <cellStyle name="Normal 2 7 2 3 2 15" xfId="53139" xr:uid="{00000000-0005-0000-0000-000001D50000}"/>
    <cellStyle name="Normal 2 7 2 3 2 15 2" xfId="53140" xr:uid="{00000000-0005-0000-0000-000002D50000}"/>
    <cellStyle name="Normal 2 7 2 3 2 16" xfId="53141" xr:uid="{00000000-0005-0000-0000-000003D50000}"/>
    <cellStyle name="Normal 2 7 2 3 2 16 2" xfId="53142" xr:uid="{00000000-0005-0000-0000-000004D50000}"/>
    <cellStyle name="Normal 2 7 2 3 2 17" xfId="53143" xr:uid="{00000000-0005-0000-0000-000005D50000}"/>
    <cellStyle name="Normal 2 7 2 3 2 17 2" xfId="53144" xr:uid="{00000000-0005-0000-0000-000006D50000}"/>
    <cellStyle name="Normal 2 7 2 3 2 18" xfId="53145" xr:uid="{00000000-0005-0000-0000-000007D50000}"/>
    <cellStyle name="Normal 2 7 2 3 2 18 2" xfId="53146" xr:uid="{00000000-0005-0000-0000-000008D50000}"/>
    <cellStyle name="Normal 2 7 2 3 2 19" xfId="53147" xr:uid="{00000000-0005-0000-0000-000009D50000}"/>
    <cellStyle name="Normal 2 7 2 3 2 19 2" xfId="53148" xr:uid="{00000000-0005-0000-0000-00000AD50000}"/>
    <cellStyle name="Normal 2 7 2 3 2 2" xfId="53149" xr:uid="{00000000-0005-0000-0000-00000BD50000}"/>
    <cellStyle name="Normal 2 7 2 3 2 2 2" xfId="53150" xr:uid="{00000000-0005-0000-0000-00000CD50000}"/>
    <cellStyle name="Normal 2 7 2 3 2 20" xfId="53151" xr:uid="{00000000-0005-0000-0000-00000DD50000}"/>
    <cellStyle name="Normal 2 7 2 3 2 20 2" xfId="53152" xr:uid="{00000000-0005-0000-0000-00000ED50000}"/>
    <cellStyle name="Normal 2 7 2 3 2 21" xfId="53153" xr:uid="{00000000-0005-0000-0000-00000FD50000}"/>
    <cellStyle name="Normal 2 7 2 3 2 21 2" xfId="53154" xr:uid="{00000000-0005-0000-0000-000010D50000}"/>
    <cellStyle name="Normal 2 7 2 3 2 22" xfId="53155" xr:uid="{00000000-0005-0000-0000-000011D50000}"/>
    <cellStyle name="Normal 2 7 2 3 2 3" xfId="53156" xr:uid="{00000000-0005-0000-0000-000012D50000}"/>
    <cellStyle name="Normal 2 7 2 3 2 3 2" xfId="53157" xr:uid="{00000000-0005-0000-0000-000013D50000}"/>
    <cellStyle name="Normal 2 7 2 3 2 4" xfId="53158" xr:uid="{00000000-0005-0000-0000-000014D50000}"/>
    <cellStyle name="Normal 2 7 2 3 2 4 2" xfId="53159" xr:uid="{00000000-0005-0000-0000-000015D50000}"/>
    <cellStyle name="Normal 2 7 2 3 2 5" xfId="53160" xr:uid="{00000000-0005-0000-0000-000016D50000}"/>
    <cellStyle name="Normal 2 7 2 3 2 5 2" xfId="53161" xr:uid="{00000000-0005-0000-0000-000017D50000}"/>
    <cellStyle name="Normal 2 7 2 3 2 6" xfId="53162" xr:uid="{00000000-0005-0000-0000-000018D50000}"/>
    <cellStyle name="Normal 2 7 2 3 2 6 2" xfId="53163" xr:uid="{00000000-0005-0000-0000-000019D50000}"/>
    <cellStyle name="Normal 2 7 2 3 2 7" xfId="53164" xr:uid="{00000000-0005-0000-0000-00001AD50000}"/>
    <cellStyle name="Normal 2 7 2 3 2 7 2" xfId="53165" xr:uid="{00000000-0005-0000-0000-00001BD50000}"/>
    <cellStyle name="Normal 2 7 2 3 2 8" xfId="53166" xr:uid="{00000000-0005-0000-0000-00001CD50000}"/>
    <cellStyle name="Normal 2 7 2 3 2 8 2" xfId="53167" xr:uid="{00000000-0005-0000-0000-00001DD50000}"/>
    <cellStyle name="Normal 2 7 2 3 2 9" xfId="53168" xr:uid="{00000000-0005-0000-0000-00001ED50000}"/>
    <cellStyle name="Normal 2 7 2 3 2 9 2" xfId="53169" xr:uid="{00000000-0005-0000-0000-00001FD50000}"/>
    <cellStyle name="Normal 2 7 2 3 20" xfId="53170" xr:uid="{00000000-0005-0000-0000-000020D50000}"/>
    <cellStyle name="Normal 2 7 2 3 20 2" xfId="53171" xr:uid="{00000000-0005-0000-0000-000021D50000}"/>
    <cellStyle name="Normal 2 7 2 3 21" xfId="53172" xr:uid="{00000000-0005-0000-0000-000022D50000}"/>
    <cellStyle name="Normal 2 7 2 3 21 2" xfId="53173" xr:uid="{00000000-0005-0000-0000-000023D50000}"/>
    <cellStyle name="Normal 2 7 2 3 22" xfId="53174" xr:uid="{00000000-0005-0000-0000-000024D50000}"/>
    <cellStyle name="Normal 2 7 2 3 22 2" xfId="53175" xr:uid="{00000000-0005-0000-0000-000025D50000}"/>
    <cellStyle name="Normal 2 7 2 3 23" xfId="53176" xr:uid="{00000000-0005-0000-0000-000026D50000}"/>
    <cellStyle name="Normal 2 7 2 3 23 2" xfId="53177" xr:uid="{00000000-0005-0000-0000-000027D50000}"/>
    <cellStyle name="Normal 2 7 2 3 24" xfId="53178" xr:uid="{00000000-0005-0000-0000-000028D50000}"/>
    <cellStyle name="Normal 2 7 2 3 3" xfId="53179" xr:uid="{00000000-0005-0000-0000-000029D50000}"/>
    <cellStyle name="Normal 2 7 2 3 3 10" xfId="53180" xr:uid="{00000000-0005-0000-0000-00002AD50000}"/>
    <cellStyle name="Normal 2 7 2 3 3 10 2" xfId="53181" xr:uid="{00000000-0005-0000-0000-00002BD50000}"/>
    <cellStyle name="Normal 2 7 2 3 3 11" xfId="53182" xr:uid="{00000000-0005-0000-0000-00002CD50000}"/>
    <cellStyle name="Normal 2 7 2 3 3 11 2" xfId="53183" xr:uid="{00000000-0005-0000-0000-00002DD50000}"/>
    <cellStyle name="Normal 2 7 2 3 3 12" xfId="53184" xr:uid="{00000000-0005-0000-0000-00002ED50000}"/>
    <cellStyle name="Normal 2 7 2 3 3 12 2" xfId="53185" xr:uid="{00000000-0005-0000-0000-00002FD50000}"/>
    <cellStyle name="Normal 2 7 2 3 3 13" xfId="53186" xr:uid="{00000000-0005-0000-0000-000030D50000}"/>
    <cellStyle name="Normal 2 7 2 3 3 13 2" xfId="53187" xr:uid="{00000000-0005-0000-0000-000031D50000}"/>
    <cellStyle name="Normal 2 7 2 3 3 14" xfId="53188" xr:uid="{00000000-0005-0000-0000-000032D50000}"/>
    <cellStyle name="Normal 2 7 2 3 3 14 2" xfId="53189" xr:uid="{00000000-0005-0000-0000-000033D50000}"/>
    <cellStyle name="Normal 2 7 2 3 3 15" xfId="53190" xr:uid="{00000000-0005-0000-0000-000034D50000}"/>
    <cellStyle name="Normal 2 7 2 3 3 15 2" xfId="53191" xr:uid="{00000000-0005-0000-0000-000035D50000}"/>
    <cellStyle name="Normal 2 7 2 3 3 16" xfId="53192" xr:uid="{00000000-0005-0000-0000-000036D50000}"/>
    <cellStyle name="Normal 2 7 2 3 3 16 2" xfId="53193" xr:uid="{00000000-0005-0000-0000-000037D50000}"/>
    <cellStyle name="Normal 2 7 2 3 3 17" xfId="53194" xr:uid="{00000000-0005-0000-0000-000038D50000}"/>
    <cellStyle name="Normal 2 7 2 3 3 17 2" xfId="53195" xr:uid="{00000000-0005-0000-0000-000039D50000}"/>
    <cellStyle name="Normal 2 7 2 3 3 18" xfId="53196" xr:uid="{00000000-0005-0000-0000-00003AD50000}"/>
    <cellStyle name="Normal 2 7 2 3 3 18 2" xfId="53197" xr:uid="{00000000-0005-0000-0000-00003BD50000}"/>
    <cellStyle name="Normal 2 7 2 3 3 19" xfId="53198" xr:uid="{00000000-0005-0000-0000-00003CD50000}"/>
    <cellStyle name="Normal 2 7 2 3 3 19 2" xfId="53199" xr:uid="{00000000-0005-0000-0000-00003DD50000}"/>
    <cellStyle name="Normal 2 7 2 3 3 2" xfId="53200" xr:uid="{00000000-0005-0000-0000-00003ED50000}"/>
    <cellStyle name="Normal 2 7 2 3 3 2 2" xfId="53201" xr:uid="{00000000-0005-0000-0000-00003FD50000}"/>
    <cellStyle name="Normal 2 7 2 3 3 20" xfId="53202" xr:uid="{00000000-0005-0000-0000-000040D50000}"/>
    <cellStyle name="Normal 2 7 2 3 3 20 2" xfId="53203" xr:uid="{00000000-0005-0000-0000-000041D50000}"/>
    <cellStyle name="Normal 2 7 2 3 3 21" xfId="53204" xr:uid="{00000000-0005-0000-0000-000042D50000}"/>
    <cellStyle name="Normal 2 7 2 3 3 21 2" xfId="53205" xr:uid="{00000000-0005-0000-0000-000043D50000}"/>
    <cellStyle name="Normal 2 7 2 3 3 22" xfId="53206" xr:uid="{00000000-0005-0000-0000-000044D50000}"/>
    <cellStyle name="Normal 2 7 2 3 3 3" xfId="53207" xr:uid="{00000000-0005-0000-0000-000045D50000}"/>
    <cellStyle name="Normal 2 7 2 3 3 3 2" xfId="53208" xr:uid="{00000000-0005-0000-0000-000046D50000}"/>
    <cellStyle name="Normal 2 7 2 3 3 4" xfId="53209" xr:uid="{00000000-0005-0000-0000-000047D50000}"/>
    <cellStyle name="Normal 2 7 2 3 3 4 2" xfId="53210" xr:uid="{00000000-0005-0000-0000-000048D50000}"/>
    <cellStyle name="Normal 2 7 2 3 3 5" xfId="53211" xr:uid="{00000000-0005-0000-0000-000049D50000}"/>
    <cellStyle name="Normal 2 7 2 3 3 5 2" xfId="53212" xr:uid="{00000000-0005-0000-0000-00004AD50000}"/>
    <cellStyle name="Normal 2 7 2 3 3 6" xfId="53213" xr:uid="{00000000-0005-0000-0000-00004BD50000}"/>
    <cellStyle name="Normal 2 7 2 3 3 6 2" xfId="53214" xr:uid="{00000000-0005-0000-0000-00004CD50000}"/>
    <cellStyle name="Normal 2 7 2 3 3 7" xfId="53215" xr:uid="{00000000-0005-0000-0000-00004DD50000}"/>
    <cellStyle name="Normal 2 7 2 3 3 7 2" xfId="53216" xr:uid="{00000000-0005-0000-0000-00004ED50000}"/>
    <cellStyle name="Normal 2 7 2 3 3 8" xfId="53217" xr:uid="{00000000-0005-0000-0000-00004FD50000}"/>
    <cellStyle name="Normal 2 7 2 3 3 8 2" xfId="53218" xr:uid="{00000000-0005-0000-0000-000050D50000}"/>
    <cellStyle name="Normal 2 7 2 3 3 9" xfId="53219" xr:uid="{00000000-0005-0000-0000-000051D50000}"/>
    <cellStyle name="Normal 2 7 2 3 3 9 2" xfId="53220" xr:uid="{00000000-0005-0000-0000-000052D50000}"/>
    <cellStyle name="Normal 2 7 2 3 4" xfId="53221" xr:uid="{00000000-0005-0000-0000-000053D50000}"/>
    <cellStyle name="Normal 2 7 2 3 4 2" xfId="53222" xr:uid="{00000000-0005-0000-0000-000054D50000}"/>
    <cellStyle name="Normal 2 7 2 3 5" xfId="53223" xr:uid="{00000000-0005-0000-0000-000055D50000}"/>
    <cellStyle name="Normal 2 7 2 3 5 2" xfId="53224" xr:uid="{00000000-0005-0000-0000-000056D50000}"/>
    <cellStyle name="Normal 2 7 2 3 6" xfId="53225" xr:uid="{00000000-0005-0000-0000-000057D50000}"/>
    <cellStyle name="Normal 2 7 2 3 6 2" xfId="53226" xr:uid="{00000000-0005-0000-0000-000058D50000}"/>
    <cellStyle name="Normal 2 7 2 3 7" xfId="53227" xr:uid="{00000000-0005-0000-0000-000059D50000}"/>
    <cellStyle name="Normal 2 7 2 3 7 2" xfId="53228" xr:uid="{00000000-0005-0000-0000-00005AD50000}"/>
    <cellStyle name="Normal 2 7 2 3 8" xfId="53229" xr:uid="{00000000-0005-0000-0000-00005BD50000}"/>
    <cellStyle name="Normal 2 7 2 3 8 2" xfId="53230" xr:uid="{00000000-0005-0000-0000-00005CD50000}"/>
    <cellStyle name="Normal 2 7 2 3 9" xfId="53231" xr:uid="{00000000-0005-0000-0000-00005DD50000}"/>
    <cellStyle name="Normal 2 7 2 3 9 2" xfId="53232" xr:uid="{00000000-0005-0000-0000-00005ED50000}"/>
    <cellStyle name="Normal 2 7 2 4" xfId="53233" xr:uid="{00000000-0005-0000-0000-00005FD50000}"/>
    <cellStyle name="Normal 2 7 2 4 10" xfId="53234" xr:uid="{00000000-0005-0000-0000-000060D50000}"/>
    <cellStyle name="Normal 2 7 2 4 10 2" xfId="53235" xr:uid="{00000000-0005-0000-0000-000061D50000}"/>
    <cellStyle name="Normal 2 7 2 4 11" xfId="53236" xr:uid="{00000000-0005-0000-0000-000062D50000}"/>
    <cellStyle name="Normal 2 7 2 4 11 2" xfId="53237" xr:uid="{00000000-0005-0000-0000-000063D50000}"/>
    <cellStyle name="Normal 2 7 2 4 12" xfId="53238" xr:uid="{00000000-0005-0000-0000-000064D50000}"/>
    <cellStyle name="Normal 2 7 2 4 12 2" xfId="53239" xr:uid="{00000000-0005-0000-0000-000065D50000}"/>
    <cellStyle name="Normal 2 7 2 4 13" xfId="53240" xr:uid="{00000000-0005-0000-0000-000066D50000}"/>
    <cellStyle name="Normal 2 7 2 4 13 2" xfId="53241" xr:uid="{00000000-0005-0000-0000-000067D50000}"/>
    <cellStyle name="Normal 2 7 2 4 14" xfId="53242" xr:uid="{00000000-0005-0000-0000-000068D50000}"/>
    <cellStyle name="Normal 2 7 2 4 14 2" xfId="53243" xr:uid="{00000000-0005-0000-0000-000069D50000}"/>
    <cellStyle name="Normal 2 7 2 4 15" xfId="53244" xr:uid="{00000000-0005-0000-0000-00006AD50000}"/>
    <cellStyle name="Normal 2 7 2 4 15 2" xfId="53245" xr:uid="{00000000-0005-0000-0000-00006BD50000}"/>
    <cellStyle name="Normal 2 7 2 4 16" xfId="53246" xr:uid="{00000000-0005-0000-0000-00006CD50000}"/>
    <cellStyle name="Normal 2 7 2 4 16 2" xfId="53247" xr:uid="{00000000-0005-0000-0000-00006DD50000}"/>
    <cellStyle name="Normal 2 7 2 4 17" xfId="53248" xr:uid="{00000000-0005-0000-0000-00006ED50000}"/>
    <cellStyle name="Normal 2 7 2 4 17 2" xfId="53249" xr:uid="{00000000-0005-0000-0000-00006FD50000}"/>
    <cellStyle name="Normal 2 7 2 4 18" xfId="53250" xr:uid="{00000000-0005-0000-0000-000070D50000}"/>
    <cellStyle name="Normal 2 7 2 4 18 2" xfId="53251" xr:uid="{00000000-0005-0000-0000-000071D50000}"/>
    <cellStyle name="Normal 2 7 2 4 19" xfId="53252" xr:uid="{00000000-0005-0000-0000-000072D50000}"/>
    <cellStyle name="Normal 2 7 2 4 19 2" xfId="53253" xr:uid="{00000000-0005-0000-0000-000073D50000}"/>
    <cellStyle name="Normal 2 7 2 4 2" xfId="53254" xr:uid="{00000000-0005-0000-0000-000074D50000}"/>
    <cellStyle name="Normal 2 7 2 4 2 10" xfId="53255" xr:uid="{00000000-0005-0000-0000-000075D50000}"/>
    <cellStyle name="Normal 2 7 2 4 2 10 2" xfId="53256" xr:uid="{00000000-0005-0000-0000-000076D50000}"/>
    <cellStyle name="Normal 2 7 2 4 2 11" xfId="53257" xr:uid="{00000000-0005-0000-0000-000077D50000}"/>
    <cellStyle name="Normal 2 7 2 4 2 11 2" xfId="53258" xr:uid="{00000000-0005-0000-0000-000078D50000}"/>
    <cellStyle name="Normal 2 7 2 4 2 12" xfId="53259" xr:uid="{00000000-0005-0000-0000-000079D50000}"/>
    <cellStyle name="Normal 2 7 2 4 2 12 2" xfId="53260" xr:uid="{00000000-0005-0000-0000-00007AD50000}"/>
    <cellStyle name="Normal 2 7 2 4 2 13" xfId="53261" xr:uid="{00000000-0005-0000-0000-00007BD50000}"/>
    <cellStyle name="Normal 2 7 2 4 2 13 2" xfId="53262" xr:uid="{00000000-0005-0000-0000-00007CD50000}"/>
    <cellStyle name="Normal 2 7 2 4 2 14" xfId="53263" xr:uid="{00000000-0005-0000-0000-00007DD50000}"/>
    <cellStyle name="Normal 2 7 2 4 2 14 2" xfId="53264" xr:uid="{00000000-0005-0000-0000-00007ED50000}"/>
    <cellStyle name="Normal 2 7 2 4 2 15" xfId="53265" xr:uid="{00000000-0005-0000-0000-00007FD50000}"/>
    <cellStyle name="Normal 2 7 2 4 2 15 2" xfId="53266" xr:uid="{00000000-0005-0000-0000-000080D50000}"/>
    <cellStyle name="Normal 2 7 2 4 2 16" xfId="53267" xr:uid="{00000000-0005-0000-0000-000081D50000}"/>
    <cellStyle name="Normal 2 7 2 4 2 16 2" xfId="53268" xr:uid="{00000000-0005-0000-0000-000082D50000}"/>
    <cellStyle name="Normal 2 7 2 4 2 17" xfId="53269" xr:uid="{00000000-0005-0000-0000-000083D50000}"/>
    <cellStyle name="Normal 2 7 2 4 2 17 2" xfId="53270" xr:uid="{00000000-0005-0000-0000-000084D50000}"/>
    <cellStyle name="Normal 2 7 2 4 2 18" xfId="53271" xr:uid="{00000000-0005-0000-0000-000085D50000}"/>
    <cellStyle name="Normal 2 7 2 4 2 18 2" xfId="53272" xr:uid="{00000000-0005-0000-0000-000086D50000}"/>
    <cellStyle name="Normal 2 7 2 4 2 19" xfId="53273" xr:uid="{00000000-0005-0000-0000-000087D50000}"/>
    <cellStyle name="Normal 2 7 2 4 2 19 2" xfId="53274" xr:uid="{00000000-0005-0000-0000-000088D50000}"/>
    <cellStyle name="Normal 2 7 2 4 2 2" xfId="53275" xr:uid="{00000000-0005-0000-0000-000089D50000}"/>
    <cellStyle name="Normal 2 7 2 4 2 2 2" xfId="53276" xr:uid="{00000000-0005-0000-0000-00008AD50000}"/>
    <cellStyle name="Normal 2 7 2 4 2 20" xfId="53277" xr:uid="{00000000-0005-0000-0000-00008BD50000}"/>
    <cellStyle name="Normal 2 7 2 4 2 20 2" xfId="53278" xr:uid="{00000000-0005-0000-0000-00008CD50000}"/>
    <cellStyle name="Normal 2 7 2 4 2 21" xfId="53279" xr:uid="{00000000-0005-0000-0000-00008DD50000}"/>
    <cellStyle name="Normal 2 7 2 4 2 21 2" xfId="53280" xr:uid="{00000000-0005-0000-0000-00008ED50000}"/>
    <cellStyle name="Normal 2 7 2 4 2 22" xfId="53281" xr:uid="{00000000-0005-0000-0000-00008FD50000}"/>
    <cellStyle name="Normal 2 7 2 4 2 3" xfId="53282" xr:uid="{00000000-0005-0000-0000-000090D50000}"/>
    <cellStyle name="Normal 2 7 2 4 2 3 2" xfId="53283" xr:uid="{00000000-0005-0000-0000-000091D50000}"/>
    <cellStyle name="Normal 2 7 2 4 2 4" xfId="53284" xr:uid="{00000000-0005-0000-0000-000092D50000}"/>
    <cellStyle name="Normal 2 7 2 4 2 4 2" xfId="53285" xr:uid="{00000000-0005-0000-0000-000093D50000}"/>
    <cellStyle name="Normal 2 7 2 4 2 5" xfId="53286" xr:uid="{00000000-0005-0000-0000-000094D50000}"/>
    <cellStyle name="Normal 2 7 2 4 2 5 2" xfId="53287" xr:uid="{00000000-0005-0000-0000-000095D50000}"/>
    <cellStyle name="Normal 2 7 2 4 2 6" xfId="53288" xr:uid="{00000000-0005-0000-0000-000096D50000}"/>
    <cellStyle name="Normal 2 7 2 4 2 6 2" xfId="53289" xr:uid="{00000000-0005-0000-0000-000097D50000}"/>
    <cellStyle name="Normal 2 7 2 4 2 7" xfId="53290" xr:uid="{00000000-0005-0000-0000-000098D50000}"/>
    <cellStyle name="Normal 2 7 2 4 2 7 2" xfId="53291" xr:uid="{00000000-0005-0000-0000-000099D50000}"/>
    <cellStyle name="Normal 2 7 2 4 2 8" xfId="53292" xr:uid="{00000000-0005-0000-0000-00009AD50000}"/>
    <cellStyle name="Normal 2 7 2 4 2 8 2" xfId="53293" xr:uid="{00000000-0005-0000-0000-00009BD50000}"/>
    <cellStyle name="Normal 2 7 2 4 2 9" xfId="53294" xr:uid="{00000000-0005-0000-0000-00009CD50000}"/>
    <cellStyle name="Normal 2 7 2 4 2 9 2" xfId="53295" xr:uid="{00000000-0005-0000-0000-00009DD50000}"/>
    <cellStyle name="Normal 2 7 2 4 20" xfId="53296" xr:uid="{00000000-0005-0000-0000-00009ED50000}"/>
    <cellStyle name="Normal 2 7 2 4 20 2" xfId="53297" xr:uid="{00000000-0005-0000-0000-00009FD50000}"/>
    <cellStyle name="Normal 2 7 2 4 21" xfId="53298" xr:uid="{00000000-0005-0000-0000-0000A0D50000}"/>
    <cellStyle name="Normal 2 7 2 4 21 2" xfId="53299" xr:uid="{00000000-0005-0000-0000-0000A1D50000}"/>
    <cellStyle name="Normal 2 7 2 4 22" xfId="53300" xr:uid="{00000000-0005-0000-0000-0000A2D50000}"/>
    <cellStyle name="Normal 2 7 2 4 22 2" xfId="53301" xr:uid="{00000000-0005-0000-0000-0000A3D50000}"/>
    <cellStyle name="Normal 2 7 2 4 23" xfId="53302" xr:uid="{00000000-0005-0000-0000-0000A4D50000}"/>
    <cellStyle name="Normal 2 7 2 4 23 2" xfId="53303" xr:uid="{00000000-0005-0000-0000-0000A5D50000}"/>
    <cellStyle name="Normal 2 7 2 4 24" xfId="53304" xr:uid="{00000000-0005-0000-0000-0000A6D50000}"/>
    <cellStyle name="Normal 2 7 2 4 3" xfId="53305" xr:uid="{00000000-0005-0000-0000-0000A7D50000}"/>
    <cellStyle name="Normal 2 7 2 4 3 10" xfId="53306" xr:uid="{00000000-0005-0000-0000-0000A8D50000}"/>
    <cellStyle name="Normal 2 7 2 4 3 10 2" xfId="53307" xr:uid="{00000000-0005-0000-0000-0000A9D50000}"/>
    <cellStyle name="Normal 2 7 2 4 3 11" xfId="53308" xr:uid="{00000000-0005-0000-0000-0000AAD50000}"/>
    <cellStyle name="Normal 2 7 2 4 3 11 2" xfId="53309" xr:uid="{00000000-0005-0000-0000-0000ABD50000}"/>
    <cellStyle name="Normal 2 7 2 4 3 12" xfId="53310" xr:uid="{00000000-0005-0000-0000-0000ACD50000}"/>
    <cellStyle name="Normal 2 7 2 4 3 12 2" xfId="53311" xr:uid="{00000000-0005-0000-0000-0000ADD50000}"/>
    <cellStyle name="Normal 2 7 2 4 3 13" xfId="53312" xr:uid="{00000000-0005-0000-0000-0000AED50000}"/>
    <cellStyle name="Normal 2 7 2 4 3 13 2" xfId="53313" xr:uid="{00000000-0005-0000-0000-0000AFD50000}"/>
    <cellStyle name="Normal 2 7 2 4 3 14" xfId="53314" xr:uid="{00000000-0005-0000-0000-0000B0D50000}"/>
    <cellStyle name="Normal 2 7 2 4 3 14 2" xfId="53315" xr:uid="{00000000-0005-0000-0000-0000B1D50000}"/>
    <cellStyle name="Normal 2 7 2 4 3 15" xfId="53316" xr:uid="{00000000-0005-0000-0000-0000B2D50000}"/>
    <cellStyle name="Normal 2 7 2 4 3 15 2" xfId="53317" xr:uid="{00000000-0005-0000-0000-0000B3D50000}"/>
    <cellStyle name="Normal 2 7 2 4 3 16" xfId="53318" xr:uid="{00000000-0005-0000-0000-0000B4D50000}"/>
    <cellStyle name="Normal 2 7 2 4 3 16 2" xfId="53319" xr:uid="{00000000-0005-0000-0000-0000B5D50000}"/>
    <cellStyle name="Normal 2 7 2 4 3 17" xfId="53320" xr:uid="{00000000-0005-0000-0000-0000B6D50000}"/>
    <cellStyle name="Normal 2 7 2 4 3 17 2" xfId="53321" xr:uid="{00000000-0005-0000-0000-0000B7D50000}"/>
    <cellStyle name="Normal 2 7 2 4 3 18" xfId="53322" xr:uid="{00000000-0005-0000-0000-0000B8D50000}"/>
    <cellStyle name="Normal 2 7 2 4 3 18 2" xfId="53323" xr:uid="{00000000-0005-0000-0000-0000B9D50000}"/>
    <cellStyle name="Normal 2 7 2 4 3 19" xfId="53324" xr:uid="{00000000-0005-0000-0000-0000BAD50000}"/>
    <cellStyle name="Normal 2 7 2 4 3 19 2" xfId="53325" xr:uid="{00000000-0005-0000-0000-0000BBD50000}"/>
    <cellStyle name="Normal 2 7 2 4 3 2" xfId="53326" xr:uid="{00000000-0005-0000-0000-0000BCD50000}"/>
    <cellStyle name="Normal 2 7 2 4 3 2 2" xfId="53327" xr:uid="{00000000-0005-0000-0000-0000BDD50000}"/>
    <cellStyle name="Normal 2 7 2 4 3 20" xfId="53328" xr:uid="{00000000-0005-0000-0000-0000BED50000}"/>
    <cellStyle name="Normal 2 7 2 4 3 20 2" xfId="53329" xr:uid="{00000000-0005-0000-0000-0000BFD50000}"/>
    <cellStyle name="Normal 2 7 2 4 3 21" xfId="53330" xr:uid="{00000000-0005-0000-0000-0000C0D50000}"/>
    <cellStyle name="Normal 2 7 2 4 3 21 2" xfId="53331" xr:uid="{00000000-0005-0000-0000-0000C1D50000}"/>
    <cellStyle name="Normal 2 7 2 4 3 22" xfId="53332" xr:uid="{00000000-0005-0000-0000-0000C2D50000}"/>
    <cellStyle name="Normal 2 7 2 4 3 3" xfId="53333" xr:uid="{00000000-0005-0000-0000-0000C3D50000}"/>
    <cellStyle name="Normal 2 7 2 4 3 3 2" xfId="53334" xr:uid="{00000000-0005-0000-0000-0000C4D50000}"/>
    <cellStyle name="Normal 2 7 2 4 3 4" xfId="53335" xr:uid="{00000000-0005-0000-0000-0000C5D50000}"/>
    <cellStyle name="Normal 2 7 2 4 3 4 2" xfId="53336" xr:uid="{00000000-0005-0000-0000-0000C6D50000}"/>
    <cellStyle name="Normal 2 7 2 4 3 5" xfId="53337" xr:uid="{00000000-0005-0000-0000-0000C7D50000}"/>
    <cellStyle name="Normal 2 7 2 4 3 5 2" xfId="53338" xr:uid="{00000000-0005-0000-0000-0000C8D50000}"/>
    <cellStyle name="Normal 2 7 2 4 3 6" xfId="53339" xr:uid="{00000000-0005-0000-0000-0000C9D50000}"/>
    <cellStyle name="Normal 2 7 2 4 3 6 2" xfId="53340" xr:uid="{00000000-0005-0000-0000-0000CAD50000}"/>
    <cellStyle name="Normal 2 7 2 4 3 7" xfId="53341" xr:uid="{00000000-0005-0000-0000-0000CBD50000}"/>
    <cellStyle name="Normal 2 7 2 4 3 7 2" xfId="53342" xr:uid="{00000000-0005-0000-0000-0000CCD50000}"/>
    <cellStyle name="Normal 2 7 2 4 3 8" xfId="53343" xr:uid="{00000000-0005-0000-0000-0000CDD50000}"/>
    <cellStyle name="Normal 2 7 2 4 3 8 2" xfId="53344" xr:uid="{00000000-0005-0000-0000-0000CED50000}"/>
    <cellStyle name="Normal 2 7 2 4 3 9" xfId="53345" xr:uid="{00000000-0005-0000-0000-0000CFD50000}"/>
    <cellStyle name="Normal 2 7 2 4 3 9 2" xfId="53346" xr:uid="{00000000-0005-0000-0000-0000D0D50000}"/>
    <cellStyle name="Normal 2 7 2 4 4" xfId="53347" xr:uid="{00000000-0005-0000-0000-0000D1D50000}"/>
    <cellStyle name="Normal 2 7 2 4 4 2" xfId="53348" xr:uid="{00000000-0005-0000-0000-0000D2D50000}"/>
    <cellStyle name="Normal 2 7 2 4 5" xfId="53349" xr:uid="{00000000-0005-0000-0000-0000D3D50000}"/>
    <cellStyle name="Normal 2 7 2 4 5 2" xfId="53350" xr:uid="{00000000-0005-0000-0000-0000D4D50000}"/>
    <cellStyle name="Normal 2 7 2 4 6" xfId="53351" xr:uid="{00000000-0005-0000-0000-0000D5D50000}"/>
    <cellStyle name="Normal 2 7 2 4 6 2" xfId="53352" xr:uid="{00000000-0005-0000-0000-0000D6D50000}"/>
    <cellStyle name="Normal 2 7 2 4 7" xfId="53353" xr:uid="{00000000-0005-0000-0000-0000D7D50000}"/>
    <cellStyle name="Normal 2 7 2 4 7 2" xfId="53354" xr:uid="{00000000-0005-0000-0000-0000D8D50000}"/>
    <cellStyle name="Normal 2 7 2 4 8" xfId="53355" xr:uid="{00000000-0005-0000-0000-0000D9D50000}"/>
    <cellStyle name="Normal 2 7 2 4 8 2" xfId="53356" xr:uid="{00000000-0005-0000-0000-0000DAD50000}"/>
    <cellStyle name="Normal 2 7 2 4 9" xfId="53357" xr:uid="{00000000-0005-0000-0000-0000DBD50000}"/>
    <cellStyle name="Normal 2 7 2 4 9 2" xfId="53358" xr:uid="{00000000-0005-0000-0000-0000DCD50000}"/>
    <cellStyle name="Normal 2 7 2 5" xfId="53359" xr:uid="{00000000-0005-0000-0000-0000DDD50000}"/>
    <cellStyle name="Normal 2 7 2 5 10" xfId="53360" xr:uid="{00000000-0005-0000-0000-0000DED50000}"/>
    <cellStyle name="Normal 2 7 2 5 10 2" xfId="53361" xr:uid="{00000000-0005-0000-0000-0000DFD50000}"/>
    <cellStyle name="Normal 2 7 2 5 11" xfId="53362" xr:uid="{00000000-0005-0000-0000-0000E0D50000}"/>
    <cellStyle name="Normal 2 7 2 5 11 2" xfId="53363" xr:uid="{00000000-0005-0000-0000-0000E1D50000}"/>
    <cellStyle name="Normal 2 7 2 5 12" xfId="53364" xr:uid="{00000000-0005-0000-0000-0000E2D50000}"/>
    <cellStyle name="Normal 2 7 2 5 12 2" xfId="53365" xr:uid="{00000000-0005-0000-0000-0000E3D50000}"/>
    <cellStyle name="Normal 2 7 2 5 13" xfId="53366" xr:uid="{00000000-0005-0000-0000-0000E4D50000}"/>
    <cellStyle name="Normal 2 7 2 5 13 2" xfId="53367" xr:uid="{00000000-0005-0000-0000-0000E5D50000}"/>
    <cellStyle name="Normal 2 7 2 5 14" xfId="53368" xr:uid="{00000000-0005-0000-0000-0000E6D50000}"/>
    <cellStyle name="Normal 2 7 2 5 14 2" xfId="53369" xr:uid="{00000000-0005-0000-0000-0000E7D50000}"/>
    <cellStyle name="Normal 2 7 2 5 15" xfId="53370" xr:uid="{00000000-0005-0000-0000-0000E8D50000}"/>
    <cellStyle name="Normal 2 7 2 5 15 2" xfId="53371" xr:uid="{00000000-0005-0000-0000-0000E9D50000}"/>
    <cellStyle name="Normal 2 7 2 5 16" xfId="53372" xr:uid="{00000000-0005-0000-0000-0000EAD50000}"/>
    <cellStyle name="Normal 2 7 2 5 16 2" xfId="53373" xr:uid="{00000000-0005-0000-0000-0000EBD50000}"/>
    <cellStyle name="Normal 2 7 2 5 17" xfId="53374" xr:uid="{00000000-0005-0000-0000-0000ECD50000}"/>
    <cellStyle name="Normal 2 7 2 5 17 2" xfId="53375" xr:uid="{00000000-0005-0000-0000-0000EDD50000}"/>
    <cellStyle name="Normal 2 7 2 5 18" xfId="53376" xr:uid="{00000000-0005-0000-0000-0000EED50000}"/>
    <cellStyle name="Normal 2 7 2 5 18 2" xfId="53377" xr:uid="{00000000-0005-0000-0000-0000EFD50000}"/>
    <cellStyle name="Normal 2 7 2 5 19" xfId="53378" xr:uid="{00000000-0005-0000-0000-0000F0D50000}"/>
    <cellStyle name="Normal 2 7 2 5 19 2" xfId="53379" xr:uid="{00000000-0005-0000-0000-0000F1D50000}"/>
    <cellStyle name="Normal 2 7 2 5 2" xfId="53380" xr:uid="{00000000-0005-0000-0000-0000F2D50000}"/>
    <cellStyle name="Normal 2 7 2 5 2 10" xfId="53381" xr:uid="{00000000-0005-0000-0000-0000F3D50000}"/>
    <cellStyle name="Normal 2 7 2 5 2 10 2" xfId="53382" xr:uid="{00000000-0005-0000-0000-0000F4D50000}"/>
    <cellStyle name="Normal 2 7 2 5 2 11" xfId="53383" xr:uid="{00000000-0005-0000-0000-0000F5D50000}"/>
    <cellStyle name="Normal 2 7 2 5 2 11 2" xfId="53384" xr:uid="{00000000-0005-0000-0000-0000F6D50000}"/>
    <cellStyle name="Normal 2 7 2 5 2 12" xfId="53385" xr:uid="{00000000-0005-0000-0000-0000F7D50000}"/>
    <cellStyle name="Normal 2 7 2 5 2 12 2" xfId="53386" xr:uid="{00000000-0005-0000-0000-0000F8D50000}"/>
    <cellStyle name="Normal 2 7 2 5 2 13" xfId="53387" xr:uid="{00000000-0005-0000-0000-0000F9D50000}"/>
    <cellStyle name="Normal 2 7 2 5 2 13 2" xfId="53388" xr:uid="{00000000-0005-0000-0000-0000FAD50000}"/>
    <cellStyle name="Normal 2 7 2 5 2 14" xfId="53389" xr:uid="{00000000-0005-0000-0000-0000FBD50000}"/>
    <cellStyle name="Normal 2 7 2 5 2 14 2" xfId="53390" xr:uid="{00000000-0005-0000-0000-0000FCD50000}"/>
    <cellStyle name="Normal 2 7 2 5 2 15" xfId="53391" xr:uid="{00000000-0005-0000-0000-0000FDD50000}"/>
    <cellStyle name="Normal 2 7 2 5 2 15 2" xfId="53392" xr:uid="{00000000-0005-0000-0000-0000FED50000}"/>
    <cellStyle name="Normal 2 7 2 5 2 16" xfId="53393" xr:uid="{00000000-0005-0000-0000-0000FFD50000}"/>
    <cellStyle name="Normal 2 7 2 5 2 16 2" xfId="53394" xr:uid="{00000000-0005-0000-0000-000000D60000}"/>
    <cellStyle name="Normal 2 7 2 5 2 17" xfId="53395" xr:uid="{00000000-0005-0000-0000-000001D60000}"/>
    <cellStyle name="Normal 2 7 2 5 2 17 2" xfId="53396" xr:uid="{00000000-0005-0000-0000-000002D60000}"/>
    <cellStyle name="Normal 2 7 2 5 2 18" xfId="53397" xr:uid="{00000000-0005-0000-0000-000003D60000}"/>
    <cellStyle name="Normal 2 7 2 5 2 18 2" xfId="53398" xr:uid="{00000000-0005-0000-0000-000004D60000}"/>
    <cellStyle name="Normal 2 7 2 5 2 19" xfId="53399" xr:uid="{00000000-0005-0000-0000-000005D60000}"/>
    <cellStyle name="Normal 2 7 2 5 2 19 2" xfId="53400" xr:uid="{00000000-0005-0000-0000-000006D60000}"/>
    <cellStyle name="Normal 2 7 2 5 2 2" xfId="53401" xr:uid="{00000000-0005-0000-0000-000007D60000}"/>
    <cellStyle name="Normal 2 7 2 5 2 2 2" xfId="53402" xr:uid="{00000000-0005-0000-0000-000008D60000}"/>
    <cellStyle name="Normal 2 7 2 5 2 20" xfId="53403" xr:uid="{00000000-0005-0000-0000-000009D60000}"/>
    <cellStyle name="Normal 2 7 2 5 2 20 2" xfId="53404" xr:uid="{00000000-0005-0000-0000-00000AD60000}"/>
    <cellStyle name="Normal 2 7 2 5 2 21" xfId="53405" xr:uid="{00000000-0005-0000-0000-00000BD60000}"/>
    <cellStyle name="Normal 2 7 2 5 2 21 2" xfId="53406" xr:uid="{00000000-0005-0000-0000-00000CD60000}"/>
    <cellStyle name="Normal 2 7 2 5 2 22" xfId="53407" xr:uid="{00000000-0005-0000-0000-00000DD60000}"/>
    <cellStyle name="Normal 2 7 2 5 2 3" xfId="53408" xr:uid="{00000000-0005-0000-0000-00000ED60000}"/>
    <cellStyle name="Normal 2 7 2 5 2 3 2" xfId="53409" xr:uid="{00000000-0005-0000-0000-00000FD60000}"/>
    <cellStyle name="Normal 2 7 2 5 2 4" xfId="53410" xr:uid="{00000000-0005-0000-0000-000010D60000}"/>
    <cellStyle name="Normal 2 7 2 5 2 4 2" xfId="53411" xr:uid="{00000000-0005-0000-0000-000011D60000}"/>
    <cellStyle name="Normal 2 7 2 5 2 5" xfId="53412" xr:uid="{00000000-0005-0000-0000-000012D60000}"/>
    <cellStyle name="Normal 2 7 2 5 2 5 2" xfId="53413" xr:uid="{00000000-0005-0000-0000-000013D60000}"/>
    <cellStyle name="Normal 2 7 2 5 2 6" xfId="53414" xr:uid="{00000000-0005-0000-0000-000014D60000}"/>
    <cellStyle name="Normal 2 7 2 5 2 6 2" xfId="53415" xr:uid="{00000000-0005-0000-0000-000015D60000}"/>
    <cellStyle name="Normal 2 7 2 5 2 7" xfId="53416" xr:uid="{00000000-0005-0000-0000-000016D60000}"/>
    <cellStyle name="Normal 2 7 2 5 2 7 2" xfId="53417" xr:uid="{00000000-0005-0000-0000-000017D60000}"/>
    <cellStyle name="Normal 2 7 2 5 2 8" xfId="53418" xr:uid="{00000000-0005-0000-0000-000018D60000}"/>
    <cellStyle name="Normal 2 7 2 5 2 8 2" xfId="53419" xr:uid="{00000000-0005-0000-0000-000019D60000}"/>
    <cellStyle name="Normal 2 7 2 5 2 9" xfId="53420" xr:uid="{00000000-0005-0000-0000-00001AD60000}"/>
    <cellStyle name="Normal 2 7 2 5 2 9 2" xfId="53421" xr:uid="{00000000-0005-0000-0000-00001BD60000}"/>
    <cellStyle name="Normal 2 7 2 5 20" xfId="53422" xr:uid="{00000000-0005-0000-0000-00001CD60000}"/>
    <cellStyle name="Normal 2 7 2 5 20 2" xfId="53423" xr:uid="{00000000-0005-0000-0000-00001DD60000}"/>
    <cellStyle name="Normal 2 7 2 5 21" xfId="53424" xr:uid="{00000000-0005-0000-0000-00001ED60000}"/>
    <cellStyle name="Normal 2 7 2 5 21 2" xfId="53425" xr:uid="{00000000-0005-0000-0000-00001FD60000}"/>
    <cellStyle name="Normal 2 7 2 5 22" xfId="53426" xr:uid="{00000000-0005-0000-0000-000020D60000}"/>
    <cellStyle name="Normal 2 7 2 5 22 2" xfId="53427" xr:uid="{00000000-0005-0000-0000-000021D60000}"/>
    <cellStyle name="Normal 2 7 2 5 23" xfId="53428" xr:uid="{00000000-0005-0000-0000-000022D60000}"/>
    <cellStyle name="Normal 2 7 2 5 23 2" xfId="53429" xr:uid="{00000000-0005-0000-0000-000023D60000}"/>
    <cellStyle name="Normal 2 7 2 5 24" xfId="53430" xr:uid="{00000000-0005-0000-0000-000024D60000}"/>
    <cellStyle name="Normal 2 7 2 5 3" xfId="53431" xr:uid="{00000000-0005-0000-0000-000025D60000}"/>
    <cellStyle name="Normal 2 7 2 5 3 10" xfId="53432" xr:uid="{00000000-0005-0000-0000-000026D60000}"/>
    <cellStyle name="Normal 2 7 2 5 3 10 2" xfId="53433" xr:uid="{00000000-0005-0000-0000-000027D60000}"/>
    <cellStyle name="Normal 2 7 2 5 3 11" xfId="53434" xr:uid="{00000000-0005-0000-0000-000028D60000}"/>
    <cellStyle name="Normal 2 7 2 5 3 11 2" xfId="53435" xr:uid="{00000000-0005-0000-0000-000029D60000}"/>
    <cellStyle name="Normal 2 7 2 5 3 12" xfId="53436" xr:uid="{00000000-0005-0000-0000-00002AD60000}"/>
    <cellStyle name="Normal 2 7 2 5 3 12 2" xfId="53437" xr:uid="{00000000-0005-0000-0000-00002BD60000}"/>
    <cellStyle name="Normal 2 7 2 5 3 13" xfId="53438" xr:uid="{00000000-0005-0000-0000-00002CD60000}"/>
    <cellStyle name="Normal 2 7 2 5 3 13 2" xfId="53439" xr:uid="{00000000-0005-0000-0000-00002DD60000}"/>
    <cellStyle name="Normal 2 7 2 5 3 14" xfId="53440" xr:uid="{00000000-0005-0000-0000-00002ED60000}"/>
    <cellStyle name="Normal 2 7 2 5 3 14 2" xfId="53441" xr:uid="{00000000-0005-0000-0000-00002FD60000}"/>
    <cellStyle name="Normal 2 7 2 5 3 15" xfId="53442" xr:uid="{00000000-0005-0000-0000-000030D60000}"/>
    <cellStyle name="Normal 2 7 2 5 3 15 2" xfId="53443" xr:uid="{00000000-0005-0000-0000-000031D60000}"/>
    <cellStyle name="Normal 2 7 2 5 3 16" xfId="53444" xr:uid="{00000000-0005-0000-0000-000032D60000}"/>
    <cellStyle name="Normal 2 7 2 5 3 16 2" xfId="53445" xr:uid="{00000000-0005-0000-0000-000033D60000}"/>
    <cellStyle name="Normal 2 7 2 5 3 17" xfId="53446" xr:uid="{00000000-0005-0000-0000-000034D60000}"/>
    <cellStyle name="Normal 2 7 2 5 3 17 2" xfId="53447" xr:uid="{00000000-0005-0000-0000-000035D60000}"/>
    <cellStyle name="Normal 2 7 2 5 3 18" xfId="53448" xr:uid="{00000000-0005-0000-0000-000036D60000}"/>
    <cellStyle name="Normal 2 7 2 5 3 18 2" xfId="53449" xr:uid="{00000000-0005-0000-0000-000037D60000}"/>
    <cellStyle name="Normal 2 7 2 5 3 19" xfId="53450" xr:uid="{00000000-0005-0000-0000-000038D60000}"/>
    <cellStyle name="Normal 2 7 2 5 3 19 2" xfId="53451" xr:uid="{00000000-0005-0000-0000-000039D60000}"/>
    <cellStyle name="Normal 2 7 2 5 3 2" xfId="53452" xr:uid="{00000000-0005-0000-0000-00003AD60000}"/>
    <cellStyle name="Normal 2 7 2 5 3 2 2" xfId="53453" xr:uid="{00000000-0005-0000-0000-00003BD60000}"/>
    <cellStyle name="Normal 2 7 2 5 3 20" xfId="53454" xr:uid="{00000000-0005-0000-0000-00003CD60000}"/>
    <cellStyle name="Normal 2 7 2 5 3 20 2" xfId="53455" xr:uid="{00000000-0005-0000-0000-00003DD60000}"/>
    <cellStyle name="Normal 2 7 2 5 3 21" xfId="53456" xr:uid="{00000000-0005-0000-0000-00003ED60000}"/>
    <cellStyle name="Normal 2 7 2 5 3 21 2" xfId="53457" xr:uid="{00000000-0005-0000-0000-00003FD60000}"/>
    <cellStyle name="Normal 2 7 2 5 3 22" xfId="53458" xr:uid="{00000000-0005-0000-0000-000040D60000}"/>
    <cellStyle name="Normal 2 7 2 5 3 3" xfId="53459" xr:uid="{00000000-0005-0000-0000-000041D60000}"/>
    <cellStyle name="Normal 2 7 2 5 3 3 2" xfId="53460" xr:uid="{00000000-0005-0000-0000-000042D60000}"/>
    <cellStyle name="Normal 2 7 2 5 3 4" xfId="53461" xr:uid="{00000000-0005-0000-0000-000043D60000}"/>
    <cellStyle name="Normal 2 7 2 5 3 4 2" xfId="53462" xr:uid="{00000000-0005-0000-0000-000044D60000}"/>
    <cellStyle name="Normal 2 7 2 5 3 5" xfId="53463" xr:uid="{00000000-0005-0000-0000-000045D60000}"/>
    <cellStyle name="Normal 2 7 2 5 3 5 2" xfId="53464" xr:uid="{00000000-0005-0000-0000-000046D60000}"/>
    <cellStyle name="Normal 2 7 2 5 3 6" xfId="53465" xr:uid="{00000000-0005-0000-0000-000047D60000}"/>
    <cellStyle name="Normal 2 7 2 5 3 6 2" xfId="53466" xr:uid="{00000000-0005-0000-0000-000048D60000}"/>
    <cellStyle name="Normal 2 7 2 5 3 7" xfId="53467" xr:uid="{00000000-0005-0000-0000-000049D60000}"/>
    <cellStyle name="Normal 2 7 2 5 3 7 2" xfId="53468" xr:uid="{00000000-0005-0000-0000-00004AD60000}"/>
    <cellStyle name="Normal 2 7 2 5 3 8" xfId="53469" xr:uid="{00000000-0005-0000-0000-00004BD60000}"/>
    <cellStyle name="Normal 2 7 2 5 3 8 2" xfId="53470" xr:uid="{00000000-0005-0000-0000-00004CD60000}"/>
    <cellStyle name="Normal 2 7 2 5 3 9" xfId="53471" xr:uid="{00000000-0005-0000-0000-00004DD60000}"/>
    <cellStyle name="Normal 2 7 2 5 3 9 2" xfId="53472" xr:uid="{00000000-0005-0000-0000-00004ED60000}"/>
    <cellStyle name="Normal 2 7 2 5 4" xfId="53473" xr:uid="{00000000-0005-0000-0000-00004FD60000}"/>
    <cellStyle name="Normal 2 7 2 5 4 2" xfId="53474" xr:uid="{00000000-0005-0000-0000-000050D60000}"/>
    <cellStyle name="Normal 2 7 2 5 5" xfId="53475" xr:uid="{00000000-0005-0000-0000-000051D60000}"/>
    <cellStyle name="Normal 2 7 2 5 5 2" xfId="53476" xr:uid="{00000000-0005-0000-0000-000052D60000}"/>
    <cellStyle name="Normal 2 7 2 5 6" xfId="53477" xr:uid="{00000000-0005-0000-0000-000053D60000}"/>
    <cellStyle name="Normal 2 7 2 5 6 2" xfId="53478" xr:uid="{00000000-0005-0000-0000-000054D60000}"/>
    <cellStyle name="Normal 2 7 2 5 7" xfId="53479" xr:uid="{00000000-0005-0000-0000-000055D60000}"/>
    <cellStyle name="Normal 2 7 2 5 7 2" xfId="53480" xr:uid="{00000000-0005-0000-0000-000056D60000}"/>
    <cellStyle name="Normal 2 7 2 5 8" xfId="53481" xr:uid="{00000000-0005-0000-0000-000057D60000}"/>
    <cellStyle name="Normal 2 7 2 5 8 2" xfId="53482" xr:uid="{00000000-0005-0000-0000-000058D60000}"/>
    <cellStyle name="Normal 2 7 2 5 9" xfId="53483" xr:uid="{00000000-0005-0000-0000-000059D60000}"/>
    <cellStyle name="Normal 2 7 2 5 9 2" xfId="53484" xr:uid="{00000000-0005-0000-0000-00005AD60000}"/>
    <cellStyle name="Normal 2 7 2 6" xfId="53485" xr:uid="{00000000-0005-0000-0000-00005BD60000}"/>
    <cellStyle name="Normal 2 7 2 6 10" xfId="53486" xr:uid="{00000000-0005-0000-0000-00005CD60000}"/>
    <cellStyle name="Normal 2 7 2 6 10 2" xfId="53487" xr:uid="{00000000-0005-0000-0000-00005DD60000}"/>
    <cellStyle name="Normal 2 7 2 6 11" xfId="53488" xr:uid="{00000000-0005-0000-0000-00005ED60000}"/>
    <cellStyle name="Normal 2 7 2 6 11 2" xfId="53489" xr:uid="{00000000-0005-0000-0000-00005FD60000}"/>
    <cellStyle name="Normal 2 7 2 6 12" xfId="53490" xr:uid="{00000000-0005-0000-0000-000060D60000}"/>
    <cellStyle name="Normal 2 7 2 6 12 2" xfId="53491" xr:uid="{00000000-0005-0000-0000-000061D60000}"/>
    <cellStyle name="Normal 2 7 2 6 13" xfId="53492" xr:uid="{00000000-0005-0000-0000-000062D60000}"/>
    <cellStyle name="Normal 2 7 2 6 13 2" xfId="53493" xr:uid="{00000000-0005-0000-0000-000063D60000}"/>
    <cellStyle name="Normal 2 7 2 6 14" xfId="53494" xr:uid="{00000000-0005-0000-0000-000064D60000}"/>
    <cellStyle name="Normal 2 7 2 6 14 2" xfId="53495" xr:uid="{00000000-0005-0000-0000-000065D60000}"/>
    <cellStyle name="Normal 2 7 2 6 15" xfId="53496" xr:uid="{00000000-0005-0000-0000-000066D60000}"/>
    <cellStyle name="Normal 2 7 2 6 15 2" xfId="53497" xr:uid="{00000000-0005-0000-0000-000067D60000}"/>
    <cellStyle name="Normal 2 7 2 6 16" xfId="53498" xr:uid="{00000000-0005-0000-0000-000068D60000}"/>
    <cellStyle name="Normal 2 7 2 6 16 2" xfId="53499" xr:uid="{00000000-0005-0000-0000-000069D60000}"/>
    <cellStyle name="Normal 2 7 2 6 17" xfId="53500" xr:uid="{00000000-0005-0000-0000-00006AD60000}"/>
    <cellStyle name="Normal 2 7 2 6 17 2" xfId="53501" xr:uid="{00000000-0005-0000-0000-00006BD60000}"/>
    <cellStyle name="Normal 2 7 2 6 18" xfId="53502" xr:uid="{00000000-0005-0000-0000-00006CD60000}"/>
    <cellStyle name="Normal 2 7 2 6 18 2" xfId="53503" xr:uid="{00000000-0005-0000-0000-00006DD60000}"/>
    <cellStyle name="Normal 2 7 2 6 19" xfId="53504" xr:uid="{00000000-0005-0000-0000-00006ED60000}"/>
    <cellStyle name="Normal 2 7 2 6 19 2" xfId="53505" xr:uid="{00000000-0005-0000-0000-00006FD60000}"/>
    <cellStyle name="Normal 2 7 2 6 2" xfId="53506" xr:uid="{00000000-0005-0000-0000-000070D60000}"/>
    <cellStyle name="Normal 2 7 2 6 2 2" xfId="53507" xr:uid="{00000000-0005-0000-0000-000071D60000}"/>
    <cellStyle name="Normal 2 7 2 6 20" xfId="53508" xr:uid="{00000000-0005-0000-0000-000072D60000}"/>
    <cellStyle name="Normal 2 7 2 6 20 2" xfId="53509" xr:uid="{00000000-0005-0000-0000-000073D60000}"/>
    <cellStyle name="Normal 2 7 2 6 21" xfId="53510" xr:uid="{00000000-0005-0000-0000-000074D60000}"/>
    <cellStyle name="Normal 2 7 2 6 21 2" xfId="53511" xr:uid="{00000000-0005-0000-0000-000075D60000}"/>
    <cellStyle name="Normal 2 7 2 6 22" xfId="53512" xr:uid="{00000000-0005-0000-0000-000076D60000}"/>
    <cellStyle name="Normal 2 7 2 6 3" xfId="53513" xr:uid="{00000000-0005-0000-0000-000077D60000}"/>
    <cellStyle name="Normal 2 7 2 6 3 2" xfId="53514" xr:uid="{00000000-0005-0000-0000-000078D60000}"/>
    <cellStyle name="Normal 2 7 2 6 4" xfId="53515" xr:uid="{00000000-0005-0000-0000-000079D60000}"/>
    <cellStyle name="Normal 2 7 2 6 4 2" xfId="53516" xr:uid="{00000000-0005-0000-0000-00007AD60000}"/>
    <cellStyle name="Normal 2 7 2 6 5" xfId="53517" xr:uid="{00000000-0005-0000-0000-00007BD60000}"/>
    <cellStyle name="Normal 2 7 2 6 5 2" xfId="53518" xr:uid="{00000000-0005-0000-0000-00007CD60000}"/>
    <cellStyle name="Normal 2 7 2 6 6" xfId="53519" xr:uid="{00000000-0005-0000-0000-00007DD60000}"/>
    <cellStyle name="Normal 2 7 2 6 6 2" xfId="53520" xr:uid="{00000000-0005-0000-0000-00007ED60000}"/>
    <cellStyle name="Normal 2 7 2 6 7" xfId="53521" xr:uid="{00000000-0005-0000-0000-00007FD60000}"/>
    <cellStyle name="Normal 2 7 2 6 7 2" xfId="53522" xr:uid="{00000000-0005-0000-0000-000080D60000}"/>
    <cellStyle name="Normal 2 7 2 6 8" xfId="53523" xr:uid="{00000000-0005-0000-0000-000081D60000}"/>
    <cellStyle name="Normal 2 7 2 6 8 2" xfId="53524" xr:uid="{00000000-0005-0000-0000-000082D60000}"/>
    <cellStyle name="Normal 2 7 2 6 9" xfId="53525" xr:uid="{00000000-0005-0000-0000-000083D60000}"/>
    <cellStyle name="Normal 2 7 2 6 9 2" xfId="53526" xr:uid="{00000000-0005-0000-0000-000084D60000}"/>
    <cellStyle name="Normal 2 7 2 7" xfId="53527" xr:uid="{00000000-0005-0000-0000-000085D60000}"/>
    <cellStyle name="Normal 2 7 2 7 10" xfId="53528" xr:uid="{00000000-0005-0000-0000-000086D60000}"/>
    <cellStyle name="Normal 2 7 2 7 10 2" xfId="53529" xr:uid="{00000000-0005-0000-0000-000087D60000}"/>
    <cellStyle name="Normal 2 7 2 7 11" xfId="53530" xr:uid="{00000000-0005-0000-0000-000088D60000}"/>
    <cellStyle name="Normal 2 7 2 7 11 2" xfId="53531" xr:uid="{00000000-0005-0000-0000-000089D60000}"/>
    <cellStyle name="Normal 2 7 2 7 12" xfId="53532" xr:uid="{00000000-0005-0000-0000-00008AD60000}"/>
    <cellStyle name="Normal 2 7 2 7 12 2" xfId="53533" xr:uid="{00000000-0005-0000-0000-00008BD60000}"/>
    <cellStyle name="Normal 2 7 2 7 13" xfId="53534" xr:uid="{00000000-0005-0000-0000-00008CD60000}"/>
    <cellStyle name="Normal 2 7 2 7 13 2" xfId="53535" xr:uid="{00000000-0005-0000-0000-00008DD60000}"/>
    <cellStyle name="Normal 2 7 2 7 14" xfId="53536" xr:uid="{00000000-0005-0000-0000-00008ED60000}"/>
    <cellStyle name="Normal 2 7 2 7 14 2" xfId="53537" xr:uid="{00000000-0005-0000-0000-00008FD60000}"/>
    <cellStyle name="Normal 2 7 2 7 15" xfId="53538" xr:uid="{00000000-0005-0000-0000-000090D60000}"/>
    <cellStyle name="Normal 2 7 2 7 15 2" xfId="53539" xr:uid="{00000000-0005-0000-0000-000091D60000}"/>
    <cellStyle name="Normal 2 7 2 7 16" xfId="53540" xr:uid="{00000000-0005-0000-0000-000092D60000}"/>
    <cellStyle name="Normal 2 7 2 7 16 2" xfId="53541" xr:uid="{00000000-0005-0000-0000-000093D60000}"/>
    <cellStyle name="Normal 2 7 2 7 17" xfId="53542" xr:uid="{00000000-0005-0000-0000-000094D60000}"/>
    <cellStyle name="Normal 2 7 2 7 17 2" xfId="53543" xr:uid="{00000000-0005-0000-0000-000095D60000}"/>
    <cellStyle name="Normal 2 7 2 7 18" xfId="53544" xr:uid="{00000000-0005-0000-0000-000096D60000}"/>
    <cellStyle name="Normal 2 7 2 7 18 2" xfId="53545" xr:uid="{00000000-0005-0000-0000-000097D60000}"/>
    <cellStyle name="Normal 2 7 2 7 19" xfId="53546" xr:uid="{00000000-0005-0000-0000-000098D60000}"/>
    <cellStyle name="Normal 2 7 2 7 19 2" xfId="53547" xr:uid="{00000000-0005-0000-0000-000099D60000}"/>
    <cellStyle name="Normal 2 7 2 7 2" xfId="53548" xr:uid="{00000000-0005-0000-0000-00009AD60000}"/>
    <cellStyle name="Normal 2 7 2 7 2 2" xfId="53549" xr:uid="{00000000-0005-0000-0000-00009BD60000}"/>
    <cellStyle name="Normal 2 7 2 7 20" xfId="53550" xr:uid="{00000000-0005-0000-0000-00009CD60000}"/>
    <cellStyle name="Normal 2 7 2 7 20 2" xfId="53551" xr:uid="{00000000-0005-0000-0000-00009DD60000}"/>
    <cellStyle name="Normal 2 7 2 7 21" xfId="53552" xr:uid="{00000000-0005-0000-0000-00009ED60000}"/>
    <cellStyle name="Normal 2 7 2 7 21 2" xfId="53553" xr:uid="{00000000-0005-0000-0000-00009FD60000}"/>
    <cellStyle name="Normal 2 7 2 7 22" xfId="53554" xr:uid="{00000000-0005-0000-0000-0000A0D60000}"/>
    <cellStyle name="Normal 2 7 2 7 3" xfId="53555" xr:uid="{00000000-0005-0000-0000-0000A1D60000}"/>
    <cellStyle name="Normal 2 7 2 7 3 2" xfId="53556" xr:uid="{00000000-0005-0000-0000-0000A2D60000}"/>
    <cellStyle name="Normal 2 7 2 7 4" xfId="53557" xr:uid="{00000000-0005-0000-0000-0000A3D60000}"/>
    <cellStyle name="Normal 2 7 2 7 4 2" xfId="53558" xr:uid="{00000000-0005-0000-0000-0000A4D60000}"/>
    <cellStyle name="Normal 2 7 2 7 5" xfId="53559" xr:uid="{00000000-0005-0000-0000-0000A5D60000}"/>
    <cellStyle name="Normal 2 7 2 7 5 2" xfId="53560" xr:uid="{00000000-0005-0000-0000-0000A6D60000}"/>
    <cellStyle name="Normal 2 7 2 7 6" xfId="53561" xr:uid="{00000000-0005-0000-0000-0000A7D60000}"/>
    <cellStyle name="Normal 2 7 2 7 6 2" xfId="53562" xr:uid="{00000000-0005-0000-0000-0000A8D60000}"/>
    <cellStyle name="Normal 2 7 2 7 7" xfId="53563" xr:uid="{00000000-0005-0000-0000-0000A9D60000}"/>
    <cellStyle name="Normal 2 7 2 7 7 2" xfId="53564" xr:uid="{00000000-0005-0000-0000-0000AAD60000}"/>
    <cellStyle name="Normal 2 7 2 7 8" xfId="53565" xr:uid="{00000000-0005-0000-0000-0000ABD60000}"/>
    <cellStyle name="Normal 2 7 2 7 8 2" xfId="53566" xr:uid="{00000000-0005-0000-0000-0000ACD60000}"/>
    <cellStyle name="Normal 2 7 2 7 9" xfId="53567" xr:uid="{00000000-0005-0000-0000-0000ADD60000}"/>
    <cellStyle name="Normal 2 7 2 7 9 2" xfId="53568" xr:uid="{00000000-0005-0000-0000-0000AED60000}"/>
    <cellStyle name="Normal 2 7 2 8" xfId="53569" xr:uid="{00000000-0005-0000-0000-0000AFD60000}"/>
    <cellStyle name="Normal 2 7 2 8 2" xfId="53570" xr:uid="{00000000-0005-0000-0000-0000B0D60000}"/>
    <cellStyle name="Normal 2 7 2 9" xfId="53571" xr:uid="{00000000-0005-0000-0000-0000B1D60000}"/>
    <cellStyle name="Normal 2 7 2 9 2" xfId="53572" xr:uid="{00000000-0005-0000-0000-0000B2D60000}"/>
    <cellStyle name="Normal 2 7 20" xfId="53573" xr:uid="{00000000-0005-0000-0000-0000B3D60000}"/>
    <cellStyle name="Normal 2 7 20 2" xfId="53574" xr:uid="{00000000-0005-0000-0000-0000B4D60000}"/>
    <cellStyle name="Normal 2 7 21" xfId="53575" xr:uid="{00000000-0005-0000-0000-0000B5D60000}"/>
    <cellStyle name="Normal 2 7 21 2" xfId="53576" xr:uid="{00000000-0005-0000-0000-0000B6D60000}"/>
    <cellStyle name="Normal 2 7 22" xfId="53577" xr:uid="{00000000-0005-0000-0000-0000B7D60000}"/>
    <cellStyle name="Normal 2 7 22 2" xfId="53578" xr:uid="{00000000-0005-0000-0000-0000B8D60000}"/>
    <cellStyle name="Normal 2 7 23" xfId="53579" xr:uid="{00000000-0005-0000-0000-0000B9D60000}"/>
    <cellStyle name="Normal 2 7 23 2" xfId="53580" xr:uid="{00000000-0005-0000-0000-0000BAD60000}"/>
    <cellStyle name="Normal 2 7 24" xfId="53581" xr:uid="{00000000-0005-0000-0000-0000BBD60000}"/>
    <cellStyle name="Normal 2 7 24 2" xfId="53582" xr:uid="{00000000-0005-0000-0000-0000BCD60000}"/>
    <cellStyle name="Normal 2 7 25" xfId="53583" xr:uid="{00000000-0005-0000-0000-0000BDD60000}"/>
    <cellStyle name="Normal 2 7 25 2" xfId="53584" xr:uid="{00000000-0005-0000-0000-0000BED60000}"/>
    <cellStyle name="Normal 2 7 26" xfId="53585" xr:uid="{00000000-0005-0000-0000-0000BFD60000}"/>
    <cellStyle name="Normal 2 7 26 2" xfId="53586" xr:uid="{00000000-0005-0000-0000-0000C0D60000}"/>
    <cellStyle name="Normal 2 7 27" xfId="53587" xr:uid="{00000000-0005-0000-0000-0000C1D60000}"/>
    <cellStyle name="Normal 2 7 27 2" xfId="53588" xr:uid="{00000000-0005-0000-0000-0000C2D60000}"/>
    <cellStyle name="Normal 2 7 28" xfId="53589" xr:uid="{00000000-0005-0000-0000-0000C3D60000}"/>
    <cellStyle name="Normal 2 7 28 2" xfId="53590" xr:uid="{00000000-0005-0000-0000-0000C4D60000}"/>
    <cellStyle name="Normal 2 7 29" xfId="53591" xr:uid="{00000000-0005-0000-0000-0000C5D60000}"/>
    <cellStyle name="Normal 2 7 3" xfId="53592" xr:uid="{00000000-0005-0000-0000-0000C6D60000}"/>
    <cellStyle name="Normal 2 7 3 10" xfId="53593" xr:uid="{00000000-0005-0000-0000-0000C7D60000}"/>
    <cellStyle name="Normal 2 7 3 10 2" xfId="53594" xr:uid="{00000000-0005-0000-0000-0000C8D60000}"/>
    <cellStyle name="Normal 2 7 3 11" xfId="53595" xr:uid="{00000000-0005-0000-0000-0000C9D60000}"/>
    <cellStyle name="Normal 2 7 3 11 2" xfId="53596" xr:uid="{00000000-0005-0000-0000-0000CAD60000}"/>
    <cellStyle name="Normal 2 7 3 12" xfId="53597" xr:uid="{00000000-0005-0000-0000-0000CBD60000}"/>
    <cellStyle name="Normal 2 7 3 12 2" xfId="53598" xr:uid="{00000000-0005-0000-0000-0000CCD60000}"/>
    <cellStyle name="Normal 2 7 3 13" xfId="53599" xr:uid="{00000000-0005-0000-0000-0000CDD60000}"/>
    <cellStyle name="Normal 2 7 3 13 2" xfId="53600" xr:uid="{00000000-0005-0000-0000-0000CED60000}"/>
    <cellStyle name="Normal 2 7 3 14" xfId="53601" xr:uid="{00000000-0005-0000-0000-0000CFD60000}"/>
    <cellStyle name="Normal 2 7 3 14 2" xfId="53602" xr:uid="{00000000-0005-0000-0000-0000D0D60000}"/>
    <cellStyle name="Normal 2 7 3 15" xfId="53603" xr:uid="{00000000-0005-0000-0000-0000D1D60000}"/>
    <cellStyle name="Normal 2 7 3 15 2" xfId="53604" xr:uid="{00000000-0005-0000-0000-0000D2D60000}"/>
    <cellStyle name="Normal 2 7 3 16" xfId="53605" xr:uid="{00000000-0005-0000-0000-0000D3D60000}"/>
    <cellStyle name="Normal 2 7 3 16 2" xfId="53606" xr:uid="{00000000-0005-0000-0000-0000D4D60000}"/>
    <cellStyle name="Normal 2 7 3 17" xfId="53607" xr:uid="{00000000-0005-0000-0000-0000D5D60000}"/>
    <cellStyle name="Normal 2 7 3 17 2" xfId="53608" xr:uid="{00000000-0005-0000-0000-0000D6D60000}"/>
    <cellStyle name="Normal 2 7 3 18" xfId="53609" xr:uid="{00000000-0005-0000-0000-0000D7D60000}"/>
    <cellStyle name="Normal 2 7 3 18 2" xfId="53610" xr:uid="{00000000-0005-0000-0000-0000D8D60000}"/>
    <cellStyle name="Normal 2 7 3 19" xfId="53611" xr:uid="{00000000-0005-0000-0000-0000D9D60000}"/>
    <cellStyle name="Normal 2 7 3 19 2" xfId="53612" xr:uid="{00000000-0005-0000-0000-0000DAD60000}"/>
    <cellStyle name="Normal 2 7 3 2" xfId="53613" xr:uid="{00000000-0005-0000-0000-0000DBD60000}"/>
    <cellStyle name="Normal 2 7 3 2 10" xfId="53614" xr:uid="{00000000-0005-0000-0000-0000DCD60000}"/>
    <cellStyle name="Normal 2 7 3 2 10 2" xfId="53615" xr:uid="{00000000-0005-0000-0000-0000DDD60000}"/>
    <cellStyle name="Normal 2 7 3 2 11" xfId="53616" xr:uid="{00000000-0005-0000-0000-0000DED60000}"/>
    <cellStyle name="Normal 2 7 3 2 11 2" xfId="53617" xr:uid="{00000000-0005-0000-0000-0000DFD60000}"/>
    <cellStyle name="Normal 2 7 3 2 12" xfId="53618" xr:uid="{00000000-0005-0000-0000-0000E0D60000}"/>
    <cellStyle name="Normal 2 7 3 2 12 2" xfId="53619" xr:uid="{00000000-0005-0000-0000-0000E1D60000}"/>
    <cellStyle name="Normal 2 7 3 2 13" xfId="53620" xr:uid="{00000000-0005-0000-0000-0000E2D60000}"/>
    <cellStyle name="Normal 2 7 3 2 13 2" xfId="53621" xr:uid="{00000000-0005-0000-0000-0000E3D60000}"/>
    <cellStyle name="Normal 2 7 3 2 14" xfId="53622" xr:uid="{00000000-0005-0000-0000-0000E4D60000}"/>
    <cellStyle name="Normal 2 7 3 2 14 2" xfId="53623" xr:uid="{00000000-0005-0000-0000-0000E5D60000}"/>
    <cellStyle name="Normal 2 7 3 2 15" xfId="53624" xr:uid="{00000000-0005-0000-0000-0000E6D60000}"/>
    <cellStyle name="Normal 2 7 3 2 15 2" xfId="53625" xr:uid="{00000000-0005-0000-0000-0000E7D60000}"/>
    <cellStyle name="Normal 2 7 3 2 16" xfId="53626" xr:uid="{00000000-0005-0000-0000-0000E8D60000}"/>
    <cellStyle name="Normal 2 7 3 2 16 2" xfId="53627" xr:uid="{00000000-0005-0000-0000-0000E9D60000}"/>
    <cellStyle name="Normal 2 7 3 2 17" xfId="53628" xr:uid="{00000000-0005-0000-0000-0000EAD60000}"/>
    <cellStyle name="Normal 2 7 3 2 17 2" xfId="53629" xr:uid="{00000000-0005-0000-0000-0000EBD60000}"/>
    <cellStyle name="Normal 2 7 3 2 18" xfId="53630" xr:uid="{00000000-0005-0000-0000-0000ECD60000}"/>
    <cellStyle name="Normal 2 7 3 2 18 2" xfId="53631" xr:uid="{00000000-0005-0000-0000-0000EDD60000}"/>
    <cellStyle name="Normal 2 7 3 2 19" xfId="53632" xr:uid="{00000000-0005-0000-0000-0000EED60000}"/>
    <cellStyle name="Normal 2 7 3 2 19 2" xfId="53633" xr:uid="{00000000-0005-0000-0000-0000EFD60000}"/>
    <cellStyle name="Normal 2 7 3 2 2" xfId="53634" xr:uid="{00000000-0005-0000-0000-0000F0D60000}"/>
    <cellStyle name="Normal 2 7 3 2 2 10" xfId="53635" xr:uid="{00000000-0005-0000-0000-0000F1D60000}"/>
    <cellStyle name="Normal 2 7 3 2 2 10 2" xfId="53636" xr:uid="{00000000-0005-0000-0000-0000F2D60000}"/>
    <cellStyle name="Normal 2 7 3 2 2 11" xfId="53637" xr:uid="{00000000-0005-0000-0000-0000F3D60000}"/>
    <cellStyle name="Normal 2 7 3 2 2 11 2" xfId="53638" xr:uid="{00000000-0005-0000-0000-0000F4D60000}"/>
    <cellStyle name="Normal 2 7 3 2 2 12" xfId="53639" xr:uid="{00000000-0005-0000-0000-0000F5D60000}"/>
    <cellStyle name="Normal 2 7 3 2 2 12 2" xfId="53640" xr:uid="{00000000-0005-0000-0000-0000F6D60000}"/>
    <cellStyle name="Normal 2 7 3 2 2 13" xfId="53641" xr:uid="{00000000-0005-0000-0000-0000F7D60000}"/>
    <cellStyle name="Normal 2 7 3 2 2 13 2" xfId="53642" xr:uid="{00000000-0005-0000-0000-0000F8D60000}"/>
    <cellStyle name="Normal 2 7 3 2 2 14" xfId="53643" xr:uid="{00000000-0005-0000-0000-0000F9D60000}"/>
    <cellStyle name="Normal 2 7 3 2 2 14 2" xfId="53644" xr:uid="{00000000-0005-0000-0000-0000FAD60000}"/>
    <cellStyle name="Normal 2 7 3 2 2 15" xfId="53645" xr:uid="{00000000-0005-0000-0000-0000FBD60000}"/>
    <cellStyle name="Normal 2 7 3 2 2 15 2" xfId="53646" xr:uid="{00000000-0005-0000-0000-0000FCD60000}"/>
    <cellStyle name="Normal 2 7 3 2 2 16" xfId="53647" xr:uid="{00000000-0005-0000-0000-0000FDD60000}"/>
    <cellStyle name="Normal 2 7 3 2 2 16 2" xfId="53648" xr:uid="{00000000-0005-0000-0000-0000FED60000}"/>
    <cellStyle name="Normal 2 7 3 2 2 17" xfId="53649" xr:uid="{00000000-0005-0000-0000-0000FFD60000}"/>
    <cellStyle name="Normal 2 7 3 2 2 17 2" xfId="53650" xr:uid="{00000000-0005-0000-0000-000000D70000}"/>
    <cellStyle name="Normal 2 7 3 2 2 18" xfId="53651" xr:uid="{00000000-0005-0000-0000-000001D70000}"/>
    <cellStyle name="Normal 2 7 3 2 2 18 2" xfId="53652" xr:uid="{00000000-0005-0000-0000-000002D70000}"/>
    <cellStyle name="Normal 2 7 3 2 2 19" xfId="53653" xr:uid="{00000000-0005-0000-0000-000003D70000}"/>
    <cellStyle name="Normal 2 7 3 2 2 19 2" xfId="53654" xr:uid="{00000000-0005-0000-0000-000004D70000}"/>
    <cellStyle name="Normal 2 7 3 2 2 2" xfId="53655" xr:uid="{00000000-0005-0000-0000-000005D70000}"/>
    <cellStyle name="Normal 2 7 3 2 2 2 2" xfId="53656" xr:uid="{00000000-0005-0000-0000-000006D70000}"/>
    <cellStyle name="Normal 2 7 3 2 2 20" xfId="53657" xr:uid="{00000000-0005-0000-0000-000007D70000}"/>
    <cellStyle name="Normal 2 7 3 2 2 20 2" xfId="53658" xr:uid="{00000000-0005-0000-0000-000008D70000}"/>
    <cellStyle name="Normal 2 7 3 2 2 21" xfId="53659" xr:uid="{00000000-0005-0000-0000-000009D70000}"/>
    <cellStyle name="Normal 2 7 3 2 2 21 2" xfId="53660" xr:uid="{00000000-0005-0000-0000-00000AD70000}"/>
    <cellStyle name="Normal 2 7 3 2 2 22" xfId="53661" xr:uid="{00000000-0005-0000-0000-00000BD70000}"/>
    <cellStyle name="Normal 2 7 3 2 2 3" xfId="53662" xr:uid="{00000000-0005-0000-0000-00000CD70000}"/>
    <cellStyle name="Normal 2 7 3 2 2 3 2" xfId="53663" xr:uid="{00000000-0005-0000-0000-00000DD70000}"/>
    <cellStyle name="Normal 2 7 3 2 2 4" xfId="53664" xr:uid="{00000000-0005-0000-0000-00000ED70000}"/>
    <cellStyle name="Normal 2 7 3 2 2 4 2" xfId="53665" xr:uid="{00000000-0005-0000-0000-00000FD70000}"/>
    <cellStyle name="Normal 2 7 3 2 2 5" xfId="53666" xr:uid="{00000000-0005-0000-0000-000010D70000}"/>
    <cellStyle name="Normal 2 7 3 2 2 5 2" xfId="53667" xr:uid="{00000000-0005-0000-0000-000011D70000}"/>
    <cellStyle name="Normal 2 7 3 2 2 6" xfId="53668" xr:uid="{00000000-0005-0000-0000-000012D70000}"/>
    <cellStyle name="Normal 2 7 3 2 2 6 2" xfId="53669" xr:uid="{00000000-0005-0000-0000-000013D70000}"/>
    <cellStyle name="Normal 2 7 3 2 2 7" xfId="53670" xr:uid="{00000000-0005-0000-0000-000014D70000}"/>
    <cellStyle name="Normal 2 7 3 2 2 7 2" xfId="53671" xr:uid="{00000000-0005-0000-0000-000015D70000}"/>
    <cellStyle name="Normal 2 7 3 2 2 8" xfId="53672" xr:uid="{00000000-0005-0000-0000-000016D70000}"/>
    <cellStyle name="Normal 2 7 3 2 2 8 2" xfId="53673" xr:uid="{00000000-0005-0000-0000-000017D70000}"/>
    <cellStyle name="Normal 2 7 3 2 2 9" xfId="53674" xr:uid="{00000000-0005-0000-0000-000018D70000}"/>
    <cellStyle name="Normal 2 7 3 2 2 9 2" xfId="53675" xr:uid="{00000000-0005-0000-0000-000019D70000}"/>
    <cellStyle name="Normal 2 7 3 2 20" xfId="53676" xr:uid="{00000000-0005-0000-0000-00001AD70000}"/>
    <cellStyle name="Normal 2 7 3 2 20 2" xfId="53677" xr:uid="{00000000-0005-0000-0000-00001BD70000}"/>
    <cellStyle name="Normal 2 7 3 2 21" xfId="53678" xr:uid="{00000000-0005-0000-0000-00001CD70000}"/>
    <cellStyle name="Normal 2 7 3 2 21 2" xfId="53679" xr:uid="{00000000-0005-0000-0000-00001DD70000}"/>
    <cellStyle name="Normal 2 7 3 2 22" xfId="53680" xr:uid="{00000000-0005-0000-0000-00001ED70000}"/>
    <cellStyle name="Normal 2 7 3 2 22 2" xfId="53681" xr:uid="{00000000-0005-0000-0000-00001FD70000}"/>
    <cellStyle name="Normal 2 7 3 2 23" xfId="53682" xr:uid="{00000000-0005-0000-0000-000020D70000}"/>
    <cellStyle name="Normal 2 7 3 2 23 2" xfId="53683" xr:uid="{00000000-0005-0000-0000-000021D70000}"/>
    <cellStyle name="Normal 2 7 3 2 24" xfId="53684" xr:uid="{00000000-0005-0000-0000-000022D70000}"/>
    <cellStyle name="Normal 2 7 3 2 3" xfId="53685" xr:uid="{00000000-0005-0000-0000-000023D70000}"/>
    <cellStyle name="Normal 2 7 3 2 3 10" xfId="53686" xr:uid="{00000000-0005-0000-0000-000024D70000}"/>
    <cellStyle name="Normal 2 7 3 2 3 10 2" xfId="53687" xr:uid="{00000000-0005-0000-0000-000025D70000}"/>
    <cellStyle name="Normal 2 7 3 2 3 11" xfId="53688" xr:uid="{00000000-0005-0000-0000-000026D70000}"/>
    <cellStyle name="Normal 2 7 3 2 3 11 2" xfId="53689" xr:uid="{00000000-0005-0000-0000-000027D70000}"/>
    <cellStyle name="Normal 2 7 3 2 3 12" xfId="53690" xr:uid="{00000000-0005-0000-0000-000028D70000}"/>
    <cellStyle name="Normal 2 7 3 2 3 12 2" xfId="53691" xr:uid="{00000000-0005-0000-0000-000029D70000}"/>
    <cellStyle name="Normal 2 7 3 2 3 13" xfId="53692" xr:uid="{00000000-0005-0000-0000-00002AD70000}"/>
    <cellStyle name="Normal 2 7 3 2 3 13 2" xfId="53693" xr:uid="{00000000-0005-0000-0000-00002BD70000}"/>
    <cellStyle name="Normal 2 7 3 2 3 14" xfId="53694" xr:uid="{00000000-0005-0000-0000-00002CD70000}"/>
    <cellStyle name="Normal 2 7 3 2 3 14 2" xfId="53695" xr:uid="{00000000-0005-0000-0000-00002DD70000}"/>
    <cellStyle name="Normal 2 7 3 2 3 15" xfId="53696" xr:uid="{00000000-0005-0000-0000-00002ED70000}"/>
    <cellStyle name="Normal 2 7 3 2 3 15 2" xfId="53697" xr:uid="{00000000-0005-0000-0000-00002FD70000}"/>
    <cellStyle name="Normal 2 7 3 2 3 16" xfId="53698" xr:uid="{00000000-0005-0000-0000-000030D70000}"/>
    <cellStyle name="Normal 2 7 3 2 3 16 2" xfId="53699" xr:uid="{00000000-0005-0000-0000-000031D70000}"/>
    <cellStyle name="Normal 2 7 3 2 3 17" xfId="53700" xr:uid="{00000000-0005-0000-0000-000032D70000}"/>
    <cellStyle name="Normal 2 7 3 2 3 17 2" xfId="53701" xr:uid="{00000000-0005-0000-0000-000033D70000}"/>
    <cellStyle name="Normal 2 7 3 2 3 18" xfId="53702" xr:uid="{00000000-0005-0000-0000-000034D70000}"/>
    <cellStyle name="Normal 2 7 3 2 3 18 2" xfId="53703" xr:uid="{00000000-0005-0000-0000-000035D70000}"/>
    <cellStyle name="Normal 2 7 3 2 3 19" xfId="53704" xr:uid="{00000000-0005-0000-0000-000036D70000}"/>
    <cellStyle name="Normal 2 7 3 2 3 19 2" xfId="53705" xr:uid="{00000000-0005-0000-0000-000037D70000}"/>
    <cellStyle name="Normal 2 7 3 2 3 2" xfId="53706" xr:uid="{00000000-0005-0000-0000-000038D70000}"/>
    <cellStyle name="Normal 2 7 3 2 3 2 2" xfId="53707" xr:uid="{00000000-0005-0000-0000-000039D70000}"/>
    <cellStyle name="Normal 2 7 3 2 3 20" xfId="53708" xr:uid="{00000000-0005-0000-0000-00003AD70000}"/>
    <cellStyle name="Normal 2 7 3 2 3 20 2" xfId="53709" xr:uid="{00000000-0005-0000-0000-00003BD70000}"/>
    <cellStyle name="Normal 2 7 3 2 3 21" xfId="53710" xr:uid="{00000000-0005-0000-0000-00003CD70000}"/>
    <cellStyle name="Normal 2 7 3 2 3 21 2" xfId="53711" xr:uid="{00000000-0005-0000-0000-00003DD70000}"/>
    <cellStyle name="Normal 2 7 3 2 3 22" xfId="53712" xr:uid="{00000000-0005-0000-0000-00003ED70000}"/>
    <cellStyle name="Normal 2 7 3 2 3 3" xfId="53713" xr:uid="{00000000-0005-0000-0000-00003FD70000}"/>
    <cellStyle name="Normal 2 7 3 2 3 3 2" xfId="53714" xr:uid="{00000000-0005-0000-0000-000040D70000}"/>
    <cellStyle name="Normal 2 7 3 2 3 4" xfId="53715" xr:uid="{00000000-0005-0000-0000-000041D70000}"/>
    <cellStyle name="Normal 2 7 3 2 3 4 2" xfId="53716" xr:uid="{00000000-0005-0000-0000-000042D70000}"/>
    <cellStyle name="Normal 2 7 3 2 3 5" xfId="53717" xr:uid="{00000000-0005-0000-0000-000043D70000}"/>
    <cellStyle name="Normal 2 7 3 2 3 5 2" xfId="53718" xr:uid="{00000000-0005-0000-0000-000044D70000}"/>
    <cellStyle name="Normal 2 7 3 2 3 6" xfId="53719" xr:uid="{00000000-0005-0000-0000-000045D70000}"/>
    <cellStyle name="Normal 2 7 3 2 3 6 2" xfId="53720" xr:uid="{00000000-0005-0000-0000-000046D70000}"/>
    <cellStyle name="Normal 2 7 3 2 3 7" xfId="53721" xr:uid="{00000000-0005-0000-0000-000047D70000}"/>
    <cellStyle name="Normal 2 7 3 2 3 7 2" xfId="53722" xr:uid="{00000000-0005-0000-0000-000048D70000}"/>
    <cellStyle name="Normal 2 7 3 2 3 8" xfId="53723" xr:uid="{00000000-0005-0000-0000-000049D70000}"/>
    <cellStyle name="Normal 2 7 3 2 3 8 2" xfId="53724" xr:uid="{00000000-0005-0000-0000-00004AD70000}"/>
    <cellStyle name="Normal 2 7 3 2 3 9" xfId="53725" xr:uid="{00000000-0005-0000-0000-00004BD70000}"/>
    <cellStyle name="Normal 2 7 3 2 3 9 2" xfId="53726" xr:uid="{00000000-0005-0000-0000-00004CD70000}"/>
    <cellStyle name="Normal 2 7 3 2 4" xfId="53727" xr:uid="{00000000-0005-0000-0000-00004DD70000}"/>
    <cellStyle name="Normal 2 7 3 2 4 2" xfId="53728" xr:uid="{00000000-0005-0000-0000-00004ED70000}"/>
    <cellStyle name="Normal 2 7 3 2 5" xfId="53729" xr:uid="{00000000-0005-0000-0000-00004FD70000}"/>
    <cellStyle name="Normal 2 7 3 2 5 2" xfId="53730" xr:uid="{00000000-0005-0000-0000-000050D70000}"/>
    <cellStyle name="Normal 2 7 3 2 6" xfId="53731" xr:uid="{00000000-0005-0000-0000-000051D70000}"/>
    <cellStyle name="Normal 2 7 3 2 6 2" xfId="53732" xr:uid="{00000000-0005-0000-0000-000052D70000}"/>
    <cellStyle name="Normal 2 7 3 2 7" xfId="53733" xr:uid="{00000000-0005-0000-0000-000053D70000}"/>
    <cellStyle name="Normal 2 7 3 2 7 2" xfId="53734" xr:uid="{00000000-0005-0000-0000-000054D70000}"/>
    <cellStyle name="Normal 2 7 3 2 8" xfId="53735" xr:uid="{00000000-0005-0000-0000-000055D70000}"/>
    <cellStyle name="Normal 2 7 3 2 8 2" xfId="53736" xr:uid="{00000000-0005-0000-0000-000056D70000}"/>
    <cellStyle name="Normal 2 7 3 2 9" xfId="53737" xr:uid="{00000000-0005-0000-0000-000057D70000}"/>
    <cellStyle name="Normal 2 7 3 2 9 2" xfId="53738" xr:uid="{00000000-0005-0000-0000-000058D70000}"/>
    <cellStyle name="Normal 2 7 3 20" xfId="53739" xr:uid="{00000000-0005-0000-0000-000059D70000}"/>
    <cellStyle name="Normal 2 7 3 20 2" xfId="53740" xr:uid="{00000000-0005-0000-0000-00005AD70000}"/>
    <cellStyle name="Normal 2 7 3 21" xfId="53741" xr:uid="{00000000-0005-0000-0000-00005BD70000}"/>
    <cellStyle name="Normal 2 7 3 21 2" xfId="53742" xr:uid="{00000000-0005-0000-0000-00005CD70000}"/>
    <cellStyle name="Normal 2 7 3 22" xfId="53743" xr:uid="{00000000-0005-0000-0000-00005DD70000}"/>
    <cellStyle name="Normal 2 7 3 22 2" xfId="53744" xr:uid="{00000000-0005-0000-0000-00005ED70000}"/>
    <cellStyle name="Normal 2 7 3 23" xfId="53745" xr:uid="{00000000-0005-0000-0000-00005FD70000}"/>
    <cellStyle name="Normal 2 7 3 23 2" xfId="53746" xr:uid="{00000000-0005-0000-0000-000060D70000}"/>
    <cellStyle name="Normal 2 7 3 24" xfId="53747" xr:uid="{00000000-0005-0000-0000-000061D70000}"/>
    <cellStyle name="Normal 2 7 3 24 2" xfId="53748" xr:uid="{00000000-0005-0000-0000-000062D70000}"/>
    <cellStyle name="Normal 2 7 3 25" xfId="53749" xr:uid="{00000000-0005-0000-0000-000063D70000}"/>
    <cellStyle name="Normal 2 7 3 25 2" xfId="53750" xr:uid="{00000000-0005-0000-0000-000064D70000}"/>
    <cellStyle name="Normal 2 7 3 26" xfId="53751" xr:uid="{00000000-0005-0000-0000-000065D70000}"/>
    <cellStyle name="Normal 2 7 3 26 2" xfId="53752" xr:uid="{00000000-0005-0000-0000-000066D70000}"/>
    <cellStyle name="Normal 2 7 3 27" xfId="53753" xr:uid="{00000000-0005-0000-0000-000067D70000}"/>
    <cellStyle name="Normal 2 7 3 3" xfId="53754" xr:uid="{00000000-0005-0000-0000-000068D70000}"/>
    <cellStyle name="Normal 2 7 3 3 10" xfId="53755" xr:uid="{00000000-0005-0000-0000-000069D70000}"/>
    <cellStyle name="Normal 2 7 3 3 10 2" xfId="53756" xr:uid="{00000000-0005-0000-0000-00006AD70000}"/>
    <cellStyle name="Normal 2 7 3 3 11" xfId="53757" xr:uid="{00000000-0005-0000-0000-00006BD70000}"/>
    <cellStyle name="Normal 2 7 3 3 11 2" xfId="53758" xr:uid="{00000000-0005-0000-0000-00006CD70000}"/>
    <cellStyle name="Normal 2 7 3 3 12" xfId="53759" xr:uid="{00000000-0005-0000-0000-00006DD70000}"/>
    <cellStyle name="Normal 2 7 3 3 12 2" xfId="53760" xr:uid="{00000000-0005-0000-0000-00006ED70000}"/>
    <cellStyle name="Normal 2 7 3 3 13" xfId="53761" xr:uid="{00000000-0005-0000-0000-00006FD70000}"/>
    <cellStyle name="Normal 2 7 3 3 13 2" xfId="53762" xr:uid="{00000000-0005-0000-0000-000070D70000}"/>
    <cellStyle name="Normal 2 7 3 3 14" xfId="53763" xr:uid="{00000000-0005-0000-0000-000071D70000}"/>
    <cellStyle name="Normal 2 7 3 3 14 2" xfId="53764" xr:uid="{00000000-0005-0000-0000-000072D70000}"/>
    <cellStyle name="Normal 2 7 3 3 15" xfId="53765" xr:uid="{00000000-0005-0000-0000-000073D70000}"/>
    <cellStyle name="Normal 2 7 3 3 15 2" xfId="53766" xr:uid="{00000000-0005-0000-0000-000074D70000}"/>
    <cellStyle name="Normal 2 7 3 3 16" xfId="53767" xr:uid="{00000000-0005-0000-0000-000075D70000}"/>
    <cellStyle name="Normal 2 7 3 3 16 2" xfId="53768" xr:uid="{00000000-0005-0000-0000-000076D70000}"/>
    <cellStyle name="Normal 2 7 3 3 17" xfId="53769" xr:uid="{00000000-0005-0000-0000-000077D70000}"/>
    <cellStyle name="Normal 2 7 3 3 17 2" xfId="53770" xr:uid="{00000000-0005-0000-0000-000078D70000}"/>
    <cellStyle name="Normal 2 7 3 3 18" xfId="53771" xr:uid="{00000000-0005-0000-0000-000079D70000}"/>
    <cellStyle name="Normal 2 7 3 3 18 2" xfId="53772" xr:uid="{00000000-0005-0000-0000-00007AD70000}"/>
    <cellStyle name="Normal 2 7 3 3 19" xfId="53773" xr:uid="{00000000-0005-0000-0000-00007BD70000}"/>
    <cellStyle name="Normal 2 7 3 3 19 2" xfId="53774" xr:uid="{00000000-0005-0000-0000-00007CD70000}"/>
    <cellStyle name="Normal 2 7 3 3 2" xfId="53775" xr:uid="{00000000-0005-0000-0000-00007DD70000}"/>
    <cellStyle name="Normal 2 7 3 3 2 10" xfId="53776" xr:uid="{00000000-0005-0000-0000-00007ED70000}"/>
    <cellStyle name="Normal 2 7 3 3 2 10 2" xfId="53777" xr:uid="{00000000-0005-0000-0000-00007FD70000}"/>
    <cellStyle name="Normal 2 7 3 3 2 11" xfId="53778" xr:uid="{00000000-0005-0000-0000-000080D70000}"/>
    <cellStyle name="Normal 2 7 3 3 2 11 2" xfId="53779" xr:uid="{00000000-0005-0000-0000-000081D70000}"/>
    <cellStyle name="Normal 2 7 3 3 2 12" xfId="53780" xr:uid="{00000000-0005-0000-0000-000082D70000}"/>
    <cellStyle name="Normal 2 7 3 3 2 12 2" xfId="53781" xr:uid="{00000000-0005-0000-0000-000083D70000}"/>
    <cellStyle name="Normal 2 7 3 3 2 13" xfId="53782" xr:uid="{00000000-0005-0000-0000-000084D70000}"/>
    <cellStyle name="Normal 2 7 3 3 2 13 2" xfId="53783" xr:uid="{00000000-0005-0000-0000-000085D70000}"/>
    <cellStyle name="Normal 2 7 3 3 2 14" xfId="53784" xr:uid="{00000000-0005-0000-0000-000086D70000}"/>
    <cellStyle name="Normal 2 7 3 3 2 14 2" xfId="53785" xr:uid="{00000000-0005-0000-0000-000087D70000}"/>
    <cellStyle name="Normal 2 7 3 3 2 15" xfId="53786" xr:uid="{00000000-0005-0000-0000-000088D70000}"/>
    <cellStyle name="Normal 2 7 3 3 2 15 2" xfId="53787" xr:uid="{00000000-0005-0000-0000-000089D70000}"/>
    <cellStyle name="Normal 2 7 3 3 2 16" xfId="53788" xr:uid="{00000000-0005-0000-0000-00008AD70000}"/>
    <cellStyle name="Normal 2 7 3 3 2 16 2" xfId="53789" xr:uid="{00000000-0005-0000-0000-00008BD70000}"/>
    <cellStyle name="Normal 2 7 3 3 2 17" xfId="53790" xr:uid="{00000000-0005-0000-0000-00008CD70000}"/>
    <cellStyle name="Normal 2 7 3 3 2 17 2" xfId="53791" xr:uid="{00000000-0005-0000-0000-00008DD70000}"/>
    <cellStyle name="Normal 2 7 3 3 2 18" xfId="53792" xr:uid="{00000000-0005-0000-0000-00008ED70000}"/>
    <cellStyle name="Normal 2 7 3 3 2 18 2" xfId="53793" xr:uid="{00000000-0005-0000-0000-00008FD70000}"/>
    <cellStyle name="Normal 2 7 3 3 2 19" xfId="53794" xr:uid="{00000000-0005-0000-0000-000090D70000}"/>
    <cellStyle name="Normal 2 7 3 3 2 19 2" xfId="53795" xr:uid="{00000000-0005-0000-0000-000091D70000}"/>
    <cellStyle name="Normal 2 7 3 3 2 2" xfId="53796" xr:uid="{00000000-0005-0000-0000-000092D70000}"/>
    <cellStyle name="Normal 2 7 3 3 2 2 2" xfId="53797" xr:uid="{00000000-0005-0000-0000-000093D70000}"/>
    <cellStyle name="Normal 2 7 3 3 2 20" xfId="53798" xr:uid="{00000000-0005-0000-0000-000094D70000}"/>
    <cellStyle name="Normal 2 7 3 3 2 20 2" xfId="53799" xr:uid="{00000000-0005-0000-0000-000095D70000}"/>
    <cellStyle name="Normal 2 7 3 3 2 21" xfId="53800" xr:uid="{00000000-0005-0000-0000-000096D70000}"/>
    <cellStyle name="Normal 2 7 3 3 2 21 2" xfId="53801" xr:uid="{00000000-0005-0000-0000-000097D70000}"/>
    <cellStyle name="Normal 2 7 3 3 2 22" xfId="53802" xr:uid="{00000000-0005-0000-0000-000098D70000}"/>
    <cellStyle name="Normal 2 7 3 3 2 3" xfId="53803" xr:uid="{00000000-0005-0000-0000-000099D70000}"/>
    <cellStyle name="Normal 2 7 3 3 2 3 2" xfId="53804" xr:uid="{00000000-0005-0000-0000-00009AD70000}"/>
    <cellStyle name="Normal 2 7 3 3 2 4" xfId="53805" xr:uid="{00000000-0005-0000-0000-00009BD70000}"/>
    <cellStyle name="Normal 2 7 3 3 2 4 2" xfId="53806" xr:uid="{00000000-0005-0000-0000-00009CD70000}"/>
    <cellStyle name="Normal 2 7 3 3 2 5" xfId="53807" xr:uid="{00000000-0005-0000-0000-00009DD70000}"/>
    <cellStyle name="Normal 2 7 3 3 2 5 2" xfId="53808" xr:uid="{00000000-0005-0000-0000-00009ED70000}"/>
    <cellStyle name="Normal 2 7 3 3 2 6" xfId="53809" xr:uid="{00000000-0005-0000-0000-00009FD70000}"/>
    <cellStyle name="Normal 2 7 3 3 2 6 2" xfId="53810" xr:uid="{00000000-0005-0000-0000-0000A0D70000}"/>
    <cellStyle name="Normal 2 7 3 3 2 7" xfId="53811" xr:uid="{00000000-0005-0000-0000-0000A1D70000}"/>
    <cellStyle name="Normal 2 7 3 3 2 7 2" xfId="53812" xr:uid="{00000000-0005-0000-0000-0000A2D70000}"/>
    <cellStyle name="Normal 2 7 3 3 2 8" xfId="53813" xr:uid="{00000000-0005-0000-0000-0000A3D70000}"/>
    <cellStyle name="Normal 2 7 3 3 2 8 2" xfId="53814" xr:uid="{00000000-0005-0000-0000-0000A4D70000}"/>
    <cellStyle name="Normal 2 7 3 3 2 9" xfId="53815" xr:uid="{00000000-0005-0000-0000-0000A5D70000}"/>
    <cellStyle name="Normal 2 7 3 3 2 9 2" xfId="53816" xr:uid="{00000000-0005-0000-0000-0000A6D70000}"/>
    <cellStyle name="Normal 2 7 3 3 20" xfId="53817" xr:uid="{00000000-0005-0000-0000-0000A7D70000}"/>
    <cellStyle name="Normal 2 7 3 3 20 2" xfId="53818" xr:uid="{00000000-0005-0000-0000-0000A8D70000}"/>
    <cellStyle name="Normal 2 7 3 3 21" xfId="53819" xr:uid="{00000000-0005-0000-0000-0000A9D70000}"/>
    <cellStyle name="Normal 2 7 3 3 21 2" xfId="53820" xr:uid="{00000000-0005-0000-0000-0000AAD70000}"/>
    <cellStyle name="Normal 2 7 3 3 22" xfId="53821" xr:uid="{00000000-0005-0000-0000-0000ABD70000}"/>
    <cellStyle name="Normal 2 7 3 3 22 2" xfId="53822" xr:uid="{00000000-0005-0000-0000-0000ACD70000}"/>
    <cellStyle name="Normal 2 7 3 3 23" xfId="53823" xr:uid="{00000000-0005-0000-0000-0000ADD70000}"/>
    <cellStyle name="Normal 2 7 3 3 23 2" xfId="53824" xr:uid="{00000000-0005-0000-0000-0000AED70000}"/>
    <cellStyle name="Normal 2 7 3 3 24" xfId="53825" xr:uid="{00000000-0005-0000-0000-0000AFD70000}"/>
    <cellStyle name="Normal 2 7 3 3 3" xfId="53826" xr:uid="{00000000-0005-0000-0000-0000B0D70000}"/>
    <cellStyle name="Normal 2 7 3 3 3 10" xfId="53827" xr:uid="{00000000-0005-0000-0000-0000B1D70000}"/>
    <cellStyle name="Normal 2 7 3 3 3 10 2" xfId="53828" xr:uid="{00000000-0005-0000-0000-0000B2D70000}"/>
    <cellStyle name="Normal 2 7 3 3 3 11" xfId="53829" xr:uid="{00000000-0005-0000-0000-0000B3D70000}"/>
    <cellStyle name="Normal 2 7 3 3 3 11 2" xfId="53830" xr:uid="{00000000-0005-0000-0000-0000B4D70000}"/>
    <cellStyle name="Normal 2 7 3 3 3 12" xfId="53831" xr:uid="{00000000-0005-0000-0000-0000B5D70000}"/>
    <cellStyle name="Normal 2 7 3 3 3 12 2" xfId="53832" xr:uid="{00000000-0005-0000-0000-0000B6D70000}"/>
    <cellStyle name="Normal 2 7 3 3 3 13" xfId="53833" xr:uid="{00000000-0005-0000-0000-0000B7D70000}"/>
    <cellStyle name="Normal 2 7 3 3 3 13 2" xfId="53834" xr:uid="{00000000-0005-0000-0000-0000B8D70000}"/>
    <cellStyle name="Normal 2 7 3 3 3 14" xfId="53835" xr:uid="{00000000-0005-0000-0000-0000B9D70000}"/>
    <cellStyle name="Normal 2 7 3 3 3 14 2" xfId="53836" xr:uid="{00000000-0005-0000-0000-0000BAD70000}"/>
    <cellStyle name="Normal 2 7 3 3 3 15" xfId="53837" xr:uid="{00000000-0005-0000-0000-0000BBD70000}"/>
    <cellStyle name="Normal 2 7 3 3 3 15 2" xfId="53838" xr:uid="{00000000-0005-0000-0000-0000BCD70000}"/>
    <cellStyle name="Normal 2 7 3 3 3 16" xfId="53839" xr:uid="{00000000-0005-0000-0000-0000BDD70000}"/>
    <cellStyle name="Normal 2 7 3 3 3 16 2" xfId="53840" xr:uid="{00000000-0005-0000-0000-0000BED70000}"/>
    <cellStyle name="Normal 2 7 3 3 3 17" xfId="53841" xr:uid="{00000000-0005-0000-0000-0000BFD70000}"/>
    <cellStyle name="Normal 2 7 3 3 3 17 2" xfId="53842" xr:uid="{00000000-0005-0000-0000-0000C0D70000}"/>
    <cellStyle name="Normal 2 7 3 3 3 18" xfId="53843" xr:uid="{00000000-0005-0000-0000-0000C1D70000}"/>
    <cellStyle name="Normal 2 7 3 3 3 18 2" xfId="53844" xr:uid="{00000000-0005-0000-0000-0000C2D70000}"/>
    <cellStyle name="Normal 2 7 3 3 3 19" xfId="53845" xr:uid="{00000000-0005-0000-0000-0000C3D70000}"/>
    <cellStyle name="Normal 2 7 3 3 3 19 2" xfId="53846" xr:uid="{00000000-0005-0000-0000-0000C4D70000}"/>
    <cellStyle name="Normal 2 7 3 3 3 2" xfId="53847" xr:uid="{00000000-0005-0000-0000-0000C5D70000}"/>
    <cellStyle name="Normal 2 7 3 3 3 2 2" xfId="53848" xr:uid="{00000000-0005-0000-0000-0000C6D70000}"/>
    <cellStyle name="Normal 2 7 3 3 3 20" xfId="53849" xr:uid="{00000000-0005-0000-0000-0000C7D70000}"/>
    <cellStyle name="Normal 2 7 3 3 3 20 2" xfId="53850" xr:uid="{00000000-0005-0000-0000-0000C8D70000}"/>
    <cellStyle name="Normal 2 7 3 3 3 21" xfId="53851" xr:uid="{00000000-0005-0000-0000-0000C9D70000}"/>
    <cellStyle name="Normal 2 7 3 3 3 21 2" xfId="53852" xr:uid="{00000000-0005-0000-0000-0000CAD70000}"/>
    <cellStyle name="Normal 2 7 3 3 3 22" xfId="53853" xr:uid="{00000000-0005-0000-0000-0000CBD70000}"/>
    <cellStyle name="Normal 2 7 3 3 3 3" xfId="53854" xr:uid="{00000000-0005-0000-0000-0000CCD70000}"/>
    <cellStyle name="Normal 2 7 3 3 3 3 2" xfId="53855" xr:uid="{00000000-0005-0000-0000-0000CDD70000}"/>
    <cellStyle name="Normal 2 7 3 3 3 4" xfId="53856" xr:uid="{00000000-0005-0000-0000-0000CED70000}"/>
    <cellStyle name="Normal 2 7 3 3 3 4 2" xfId="53857" xr:uid="{00000000-0005-0000-0000-0000CFD70000}"/>
    <cellStyle name="Normal 2 7 3 3 3 5" xfId="53858" xr:uid="{00000000-0005-0000-0000-0000D0D70000}"/>
    <cellStyle name="Normal 2 7 3 3 3 5 2" xfId="53859" xr:uid="{00000000-0005-0000-0000-0000D1D70000}"/>
    <cellStyle name="Normal 2 7 3 3 3 6" xfId="53860" xr:uid="{00000000-0005-0000-0000-0000D2D70000}"/>
    <cellStyle name="Normal 2 7 3 3 3 6 2" xfId="53861" xr:uid="{00000000-0005-0000-0000-0000D3D70000}"/>
    <cellStyle name="Normal 2 7 3 3 3 7" xfId="53862" xr:uid="{00000000-0005-0000-0000-0000D4D70000}"/>
    <cellStyle name="Normal 2 7 3 3 3 7 2" xfId="53863" xr:uid="{00000000-0005-0000-0000-0000D5D70000}"/>
    <cellStyle name="Normal 2 7 3 3 3 8" xfId="53864" xr:uid="{00000000-0005-0000-0000-0000D6D70000}"/>
    <cellStyle name="Normal 2 7 3 3 3 8 2" xfId="53865" xr:uid="{00000000-0005-0000-0000-0000D7D70000}"/>
    <cellStyle name="Normal 2 7 3 3 3 9" xfId="53866" xr:uid="{00000000-0005-0000-0000-0000D8D70000}"/>
    <cellStyle name="Normal 2 7 3 3 3 9 2" xfId="53867" xr:uid="{00000000-0005-0000-0000-0000D9D70000}"/>
    <cellStyle name="Normal 2 7 3 3 4" xfId="53868" xr:uid="{00000000-0005-0000-0000-0000DAD70000}"/>
    <cellStyle name="Normal 2 7 3 3 4 2" xfId="53869" xr:uid="{00000000-0005-0000-0000-0000DBD70000}"/>
    <cellStyle name="Normal 2 7 3 3 5" xfId="53870" xr:uid="{00000000-0005-0000-0000-0000DCD70000}"/>
    <cellStyle name="Normal 2 7 3 3 5 2" xfId="53871" xr:uid="{00000000-0005-0000-0000-0000DDD70000}"/>
    <cellStyle name="Normal 2 7 3 3 6" xfId="53872" xr:uid="{00000000-0005-0000-0000-0000DED70000}"/>
    <cellStyle name="Normal 2 7 3 3 6 2" xfId="53873" xr:uid="{00000000-0005-0000-0000-0000DFD70000}"/>
    <cellStyle name="Normal 2 7 3 3 7" xfId="53874" xr:uid="{00000000-0005-0000-0000-0000E0D70000}"/>
    <cellStyle name="Normal 2 7 3 3 7 2" xfId="53875" xr:uid="{00000000-0005-0000-0000-0000E1D70000}"/>
    <cellStyle name="Normal 2 7 3 3 8" xfId="53876" xr:uid="{00000000-0005-0000-0000-0000E2D70000}"/>
    <cellStyle name="Normal 2 7 3 3 8 2" xfId="53877" xr:uid="{00000000-0005-0000-0000-0000E3D70000}"/>
    <cellStyle name="Normal 2 7 3 3 9" xfId="53878" xr:uid="{00000000-0005-0000-0000-0000E4D70000}"/>
    <cellStyle name="Normal 2 7 3 3 9 2" xfId="53879" xr:uid="{00000000-0005-0000-0000-0000E5D70000}"/>
    <cellStyle name="Normal 2 7 3 4" xfId="53880" xr:uid="{00000000-0005-0000-0000-0000E6D70000}"/>
    <cellStyle name="Normal 2 7 3 4 10" xfId="53881" xr:uid="{00000000-0005-0000-0000-0000E7D70000}"/>
    <cellStyle name="Normal 2 7 3 4 10 2" xfId="53882" xr:uid="{00000000-0005-0000-0000-0000E8D70000}"/>
    <cellStyle name="Normal 2 7 3 4 11" xfId="53883" xr:uid="{00000000-0005-0000-0000-0000E9D70000}"/>
    <cellStyle name="Normal 2 7 3 4 11 2" xfId="53884" xr:uid="{00000000-0005-0000-0000-0000EAD70000}"/>
    <cellStyle name="Normal 2 7 3 4 12" xfId="53885" xr:uid="{00000000-0005-0000-0000-0000EBD70000}"/>
    <cellStyle name="Normal 2 7 3 4 12 2" xfId="53886" xr:uid="{00000000-0005-0000-0000-0000ECD70000}"/>
    <cellStyle name="Normal 2 7 3 4 13" xfId="53887" xr:uid="{00000000-0005-0000-0000-0000EDD70000}"/>
    <cellStyle name="Normal 2 7 3 4 13 2" xfId="53888" xr:uid="{00000000-0005-0000-0000-0000EED70000}"/>
    <cellStyle name="Normal 2 7 3 4 14" xfId="53889" xr:uid="{00000000-0005-0000-0000-0000EFD70000}"/>
    <cellStyle name="Normal 2 7 3 4 14 2" xfId="53890" xr:uid="{00000000-0005-0000-0000-0000F0D70000}"/>
    <cellStyle name="Normal 2 7 3 4 15" xfId="53891" xr:uid="{00000000-0005-0000-0000-0000F1D70000}"/>
    <cellStyle name="Normal 2 7 3 4 15 2" xfId="53892" xr:uid="{00000000-0005-0000-0000-0000F2D70000}"/>
    <cellStyle name="Normal 2 7 3 4 16" xfId="53893" xr:uid="{00000000-0005-0000-0000-0000F3D70000}"/>
    <cellStyle name="Normal 2 7 3 4 16 2" xfId="53894" xr:uid="{00000000-0005-0000-0000-0000F4D70000}"/>
    <cellStyle name="Normal 2 7 3 4 17" xfId="53895" xr:uid="{00000000-0005-0000-0000-0000F5D70000}"/>
    <cellStyle name="Normal 2 7 3 4 17 2" xfId="53896" xr:uid="{00000000-0005-0000-0000-0000F6D70000}"/>
    <cellStyle name="Normal 2 7 3 4 18" xfId="53897" xr:uid="{00000000-0005-0000-0000-0000F7D70000}"/>
    <cellStyle name="Normal 2 7 3 4 18 2" xfId="53898" xr:uid="{00000000-0005-0000-0000-0000F8D70000}"/>
    <cellStyle name="Normal 2 7 3 4 19" xfId="53899" xr:uid="{00000000-0005-0000-0000-0000F9D70000}"/>
    <cellStyle name="Normal 2 7 3 4 19 2" xfId="53900" xr:uid="{00000000-0005-0000-0000-0000FAD70000}"/>
    <cellStyle name="Normal 2 7 3 4 2" xfId="53901" xr:uid="{00000000-0005-0000-0000-0000FBD70000}"/>
    <cellStyle name="Normal 2 7 3 4 2 10" xfId="53902" xr:uid="{00000000-0005-0000-0000-0000FCD70000}"/>
    <cellStyle name="Normal 2 7 3 4 2 10 2" xfId="53903" xr:uid="{00000000-0005-0000-0000-0000FDD70000}"/>
    <cellStyle name="Normal 2 7 3 4 2 11" xfId="53904" xr:uid="{00000000-0005-0000-0000-0000FED70000}"/>
    <cellStyle name="Normal 2 7 3 4 2 11 2" xfId="53905" xr:uid="{00000000-0005-0000-0000-0000FFD70000}"/>
    <cellStyle name="Normal 2 7 3 4 2 12" xfId="53906" xr:uid="{00000000-0005-0000-0000-000000D80000}"/>
    <cellStyle name="Normal 2 7 3 4 2 12 2" xfId="53907" xr:uid="{00000000-0005-0000-0000-000001D80000}"/>
    <cellStyle name="Normal 2 7 3 4 2 13" xfId="53908" xr:uid="{00000000-0005-0000-0000-000002D80000}"/>
    <cellStyle name="Normal 2 7 3 4 2 13 2" xfId="53909" xr:uid="{00000000-0005-0000-0000-000003D80000}"/>
    <cellStyle name="Normal 2 7 3 4 2 14" xfId="53910" xr:uid="{00000000-0005-0000-0000-000004D80000}"/>
    <cellStyle name="Normal 2 7 3 4 2 14 2" xfId="53911" xr:uid="{00000000-0005-0000-0000-000005D80000}"/>
    <cellStyle name="Normal 2 7 3 4 2 15" xfId="53912" xr:uid="{00000000-0005-0000-0000-000006D80000}"/>
    <cellStyle name="Normal 2 7 3 4 2 15 2" xfId="53913" xr:uid="{00000000-0005-0000-0000-000007D80000}"/>
    <cellStyle name="Normal 2 7 3 4 2 16" xfId="53914" xr:uid="{00000000-0005-0000-0000-000008D80000}"/>
    <cellStyle name="Normal 2 7 3 4 2 16 2" xfId="53915" xr:uid="{00000000-0005-0000-0000-000009D80000}"/>
    <cellStyle name="Normal 2 7 3 4 2 17" xfId="53916" xr:uid="{00000000-0005-0000-0000-00000AD80000}"/>
    <cellStyle name="Normal 2 7 3 4 2 17 2" xfId="53917" xr:uid="{00000000-0005-0000-0000-00000BD80000}"/>
    <cellStyle name="Normal 2 7 3 4 2 18" xfId="53918" xr:uid="{00000000-0005-0000-0000-00000CD80000}"/>
    <cellStyle name="Normal 2 7 3 4 2 18 2" xfId="53919" xr:uid="{00000000-0005-0000-0000-00000DD80000}"/>
    <cellStyle name="Normal 2 7 3 4 2 19" xfId="53920" xr:uid="{00000000-0005-0000-0000-00000ED80000}"/>
    <cellStyle name="Normal 2 7 3 4 2 19 2" xfId="53921" xr:uid="{00000000-0005-0000-0000-00000FD80000}"/>
    <cellStyle name="Normal 2 7 3 4 2 2" xfId="53922" xr:uid="{00000000-0005-0000-0000-000010D80000}"/>
    <cellStyle name="Normal 2 7 3 4 2 2 2" xfId="53923" xr:uid="{00000000-0005-0000-0000-000011D80000}"/>
    <cellStyle name="Normal 2 7 3 4 2 20" xfId="53924" xr:uid="{00000000-0005-0000-0000-000012D80000}"/>
    <cellStyle name="Normal 2 7 3 4 2 20 2" xfId="53925" xr:uid="{00000000-0005-0000-0000-000013D80000}"/>
    <cellStyle name="Normal 2 7 3 4 2 21" xfId="53926" xr:uid="{00000000-0005-0000-0000-000014D80000}"/>
    <cellStyle name="Normal 2 7 3 4 2 21 2" xfId="53927" xr:uid="{00000000-0005-0000-0000-000015D80000}"/>
    <cellStyle name="Normal 2 7 3 4 2 22" xfId="53928" xr:uid="{00000000-0005-0000-0000-000016D80000}"/>
    <cellStyle name="Normal 2 7 3 4 2 3" xfId="53929" xr:uid="{00000000-0005-0000-0000-000017D80000}"/>
    <cellStyle name="Normal 2 7 3 4 2 3 2" xfId="53930" xr:uid="{00000000-0005-0000-0000-000018D80000}"/>
    <cellStyle name="Normal 2 7 3 4 2 4" xfId="53931" xr:uid="{00000000-0005-0000-0000-000019D80000}"/>
    <cellStyle name="Normal 2 7 3 4 2 4 2" xfId="53932" xr:uid="{00000000-0005-0000-0000-00001AD80000}"/>
    <cellStyle name="Normal 2 7 3 4 2 5" xfId="53933" xr:uid="{00000000-0005-0000-0000-00001BD80000}"/>
    <cellStyle name="Normal 2 7 3 4 2 5 2" xfId="53934" xr:uid="{00000000-0005-0000-0000-00001CD80000}"/>
    <cellStyle name="Normal 2 7 3 4 2 6" xfId="53935" xr:uid="{00000000-0005-0000-0000-00001DD80000}"/>
    <cellStyle name="Normal 2 7 3 4 2 6 2" xfId="53936" xr:uid="{00000000-0005-0000-0000-00001ED80000}"/>
    <cellStyle name="Normal 2 7 3 4 2 7" xfId="53937" xr:uid="{00000000-0005-0000-0000-00001FD80000}"/>
    <cellStyle name="Normal 2 7 3 4 2 7 2" xfId="53938" xr:uid="{00000000-0005-0000-0000-000020D80000}"/>
    <cellStyle name="Normal 2 7 3 4 2 8" xfId="53939" xr:uid="{00000000-0005-0000-0000-000021D80000}"/>
    <cellStyle name="Normal 2 7 3 4 2 8 2" xfId="53940" xr:uid="{00000000-0005-0000-0000-000022D80000}"/>
    <cellStyle name="Normal 2 7 3 4 2 9" xfId="53941" xr:uid="{00000000-0005-0000-0000-000023D80000}"/>
    <cellStyle name="Normal 2 7 3 4 2 9 2" xfId="53942" xr:uid="{00000000-0005-0000-0000-000024D80000}"/>
    <cellStyle name="Normal 2 7 3 4 20" xfId="53943" xr:uid="{00000000-0005-0000-0000-000025D80000}"/>
    <cellStyle name="Normal 2 7 3 4 20 2" xfId="53944" xr:uid="{00000000-0005-0000-0000-000026D80000}"/>
    <cellStyle name="Normal 2 7 3 4 21" xfId="53945" xr:uid="{00000000-0005-0000-0000-000027D80000}"/>
    <cellStyle name="Normal 2 7 3 4 21 2" xfId="53946" xr:uid="{00000000-0005-0000-0000-000028D80000}"/>
    <cellStyle name="Normal 2 7 3 4 22" xfId="53947" xr:uid="{00000000-0005-0000-0000-000029D80000}"/>
    <cellStyle name="Normal 2 7 3 4 22 2" xfId="53948" xr:uid="{00000000-0005-0000-0000-00002AD80000}"/>
    <cellStyle name="Normal 2 7 3 4 23" xfId="53949" xr:uid="{00000000-0005-0000-0000-00002BD80000}"/>
    <cellStyle name="Normal 2 7 3 4 23 2" xfId="53950" xr:uid="{00000000-0005-0000-0000-00002CD80000}"/>
    <cellStyle name="Normal 2 7 3 4 24" xfId="53951" xr:uid="{00000000-0005-0000-0000-00002DD80000}"/>
    <cellStyle name="Normal 2 7 3 4 3" xfId="53952" xr:uid="{00000000-0005-0000-0000-00002ED80000}"/>
    <cellStyle name="Normal 2 7 3 4 3 10" xfId="53953" xr:uid="{00000000-0005-0000-0000-00002FD80000}"/>
    <cellStyle name="Normal 2 7 3 4 3 10 2" xfId="53954" xr:uid="{00000000-0005-0000-0000-000030D80000}"/>
    <cellStyle name="Normal 2 7 3 4 3 11" xfId="53955" xr:uid="{00000000-0005-0000-0000-000031D80000}"/>
    <cellStyle name="Normal 2 7 3 4 3 11 2" xfId="53956" xr:uid="{00000000-0005-0000-0000-000032D80000}"/>
    <cellStyle name="Normal 2 7 3 4 3 12" xfId="53957" xr:uid="{00000000-0005-0000-0000-000033D80000}"/>
    <cellStyle name="Normal 2 7 3 4 3 12 2" xfId="53958" xr:uid="{00000000-0005-0000-0000-000034D80000}"/>
    <cellStyle name="Normal 2 7 3 4 3 13" xfId="53959" xr:uid="{00000000-0005-0000-0000-000035D80000}"/>
    <cellStyle name="Normal 2 7 3 4 3 13 2" xfId="53960" xr:uid="{00000000-0005-0000-0000-000036D80000}"/>
    <cellStyle name="Normal 2 7 3 4 3 14" xfId="53961" xr:uid="{00000000-0005-0000-0000-000037D80000}"/>
    <cellStyle name="Normal 2 7 3 4 3 14 2" xfId="53962" xr:uid="{00000000-0005-0000-0000-000038D80000}"/>
    <cellStyle name="Normal 2 7 3 4 3 15" xfId="53963" xr:uid="{00000000-0005-0000-0000-000039D80000}"/>
    <cellStyle name="Normal 2 7 3 4 3 15 2" xfId="53964" xr:uid="{00000000-0005-0000-0000-00003AD80000}"/>
    <cellStyle name="Normal 2 7 3 4 3 16" xfId="53965" xr:uid="{00000000-0005-0000-0000-00003BD80000}"/>
    <cellStyle name="Normal 2 7 3 4 3 16 2" xfId="53966" xr:uid="{00000000-0005-0000-0000-00003CD80000}"/>
    <cellStyle name="Normal 2 7 3 4 3 17" xfId="53967" xr:uid="{00000000-0005-0000-0000-00003DD80000}"/>
    <cellStyle name="Normal 2 7 3 4 3 17 2" xfId="53968" xr:uid="{00000000-0005-0000-0000-00003ED80000}"/>
    <cellStyle name="Normal 2 7 3 4 3 18" xfId="53969" xr:uid="{00000000-0005-0000-0000-00003FD80000}"/>
    <cellStyle name="Normal 2 7 3 4 3 18 2" xfId="53970" xr:uid="{00000000-0005-0000-0000-000040D80000}"/>
    <cellStyle name="Normal 2 7 3 4 3 19" xfId="53971" xr:uid="{00000000-0005-0000-0000-000041D80000}"/>
    <cellStyle name="Normal 2 7 3 4 3 19 2" xfId="53972" xr:uid="{00000000-0005-0000-0000-000042D80000}"/>
    <cellStyle name="Normal 2 7 3 4 3 2" xfId="53973" xr:uid="{00000000-0005-0000-0000-000043D80000}"/>
    <cellStyle name="Normal 2 7 3 4 3 2 2" xfId="53974" xr:uid="{00000000-0005-0000-0000-000044D80000}"/>
    <cellStyle name="Normal 2 7 3 4 3 20" xfId="53975" xr:uid="{00000000-0005-0000-0000-000045D80000}"/>
    <cellStyle name="Normal 2 7 3 4 3 20 2" xfId="53976" xr:uid="{00000000-0005-0000-0000-000046D80000}"/>
    <cellStyle name="Normal 2 7 3 4 3 21" xfId="53977" xr:uid="{00000000-0005-0000-0000-000047D80000}"/>
    <cellStyle name="Normal 2 7 3 4 3 21 2" xfId="53978" xr:uid="{00000000-0005-0000-0000-000048D80000}"/>
    <cellStyle name="Normal 2 7 3 4 3 22" xfId="53979" xr:uid="{00000000-0005-0000-0000-000049D80000}"/>
    <cellStyle name="Normal 2 7 3 4 3 3" xfId="53980" xr:uid="{00000000-0005-0000-0000-00004AD80000}"/>
    <cellStyle name="Normal 2 7 3 4 3 3 2" xfId="53981" xr:uid="{00000000-0005-0000-0000-00004BD80000}"/>
    <cellStyle name="Normal 2 7 3 4 3 4" xfId="53982" xr:uid="{00000000-0005-0000-0000-00004CD80000}"/>
    <cellStyle name="Normal 2 7 3 4 3 4 2" xfId="53983" xr:uid="{00000000-0005-0000-0000-00004DD80000}"/>
    <cellStyle name="Normal 2 7 3 4 3 5" xfId="53984" xr:uid="{00000000-0005-0000-0000-00004ED80000}"/>
    <cellStyle name="Normal 2 7 3 4 3 5 2" xfId="53985" xr:uid="{00000000-0005-0000-0000-00004FD80000}"/>
    <cellStyle name="Normal 2 7 3 4 3 6" xfId="53986" xr:uid="{00000000-0005-0000-0000-000050D80000}"/>
    <cellStyle name="Normal 2 7 3 4 3 6 2" xfId="53987" xr:uid="{00000000-0005-0000-0000-000051D80000}"/>
    <cellStyle name="Normal 2 7 3 4 3 7" xfId="53988" xr:uid="{00000000-0005-0000-0000-000052D80000}"/>
    <cellStyle name="Normal 2 7 3 4 3 7 2" xfId="53989" xr:uid="{00000000-0005-0000-0000-000053D80000}"/>
    <cellStyle name="Normal 2 7 3 4 3 8" xfId="53990" xr:uid="{00000000-0005-0000-0000-000054D80000}"/>
    <cellStyle name="Normal 2 7 3 4 3 8 2" xfId="53991" xr:uid="{00000000-0005-0000-0000-000055D80000}"/>
    <cellStyle name="Normal 2 7 3 4 3 9" xfId="53992" xr:uid="{00000000-0005-0000-0000-000056D80000}"/>
    <cellStyle name="Normal 2 7 3 4 3 9 2" xfId="53993" xr:uid="{00000000-0005-0000-0000-000057D80000}"/>
    <cellStyle name="Normal 2 7 3 4 4" xfId="53994" xr:uid="{00000000-0005-0000-0000-000058D80000}"/>
    <cellStyle name="Normal 2 7 3 4 4 2" xfId="53995" xr:uid="{00000000-0005-0000-0000-000059D80000}"/>
    <cellStyle name="Normal 2 7 3 4 5" xfId="53996" xr:uid="{00000000-0005-0000-0000-00005AD80000}"/>
    <cellStyle name="Normal 2 7 3 4 5 2" xfId="53997" xr:uid="{00000000-0005-0000-0000-00005BD80000}"/>
    <cellStyle name="Normal 2 7 3 4 6" xfId="53998" xr:uid="{00000000-0005-0000-0000-00005CD80000}"/>
    <cellStyle name="Normal 2 7 3 4 6 2" xfId="53999" xr:uid="{00000000-0005-0000-0000-00005DD80000}"/>
    <cellStyle name="Normal 2 7 3 4 7" xfId="54000" xr:uid="{00000000-0005-0000-0000-00005ED80000}"/>
    <cellStyle name="Normal 2 7 3 4 7 2" xfId="54001" xr:uid="{00000000-0005-0000-0000-00005FD80000}"/>
    <cellStyle name="Normal 2 7 3 4 8" xfId="54002" xr:uid="{00000000-0005-0000-0000-000060D80000}"/>
    <cellStyle name="Normal 2 7 3 4 8 2" xfId="54003" xr:uid="{00000000-0005-0000-0000-000061D80000}"/>
    <cellStyle name="Normal 2 7 3 4 9" xfId="54004" xr:uid="{00000000-0005-0000-0000-000062D80000}"/>
    <cellStyle name="Normal 2 7 3 4 9 2" xfId="54005" xr:uid="{00000000-0005-0000-0000-000063D80000}"/>
    <cellStyle name="Normal 2 7 3 5" xfId="54006" xr:uid="{00000000-0005-0000-0000-000064D80000}"/>
    <cellStyle name="Normal 2 7 3 5 10" xfId="54007" xr:uid="{00000000-0005-0000-0000-000065D80000}"/>
    <cellStyle name="Normal 2 7 3 5 10 2" xfId="54008" xr:uid="{00000000-0005-0000-0000-000066D80000}"/>
    <cellStyle name="Normal 2 7 3 5 11" xfId="54009" xr:uid="{00000000-0005-0000-0000-000067D80000}"/>
    <cellStyle name="Normal 2 7 3 5 11 2" xfId="54010" xr:uid="{00000000-0005-0000-0000-000068D80000}"/>
    <cellStyle name="Normal 2 7 3 5 12" xfId="54011" xr:uid="{00000000-0005-0000-0000-000069D80000}"/>
    <cellStyle name="Normal 2 7 3 5 12 2" xfId="54012" xr:uid="{00000000-0005-0000-0000-00006AD80000}"/>
    <cellStyle name="Normal 2 7 3 5 13" xfId="54013" xr:uid="{00000000-0005-0000-0000-00006BD80000}"/>
    <cellStyle name="Normal 2 7 3 5 13 2" xfId="54014" xr:uid="{00000000-0005-0000-0000-00006CD80000}"/>
    <cellStyle name="Normal 2 7 3 5 14" xfId="54015" xr:uid="{00000000-0005-0000-0000-00006DD80000}"/>
    <cellStyle name="Normal 2 7 3 5 14 2" xfId="54016" xr:uid="{00000000-0005-0000-0000-00006ED80000}"/>
    <cellStyle name="Normal 2 7 3 5 15" xfId="54017" xr:uid="{00000000-0005-0000-0000-00006FD80000}"/>
    <cellStyle name="Normal 2 7 3 5 15 2" xfId="54018" xr:uid="{00000000-0005-0000-0000-000070D80000}"/>
    <cellStyle name="Normal 2 7 3 5 16" xfId="54019" xr:uid="{00000000-0005-0000-0000-000071D80000}"/>
    <cellStyle name="Normal 2 7 3 5 16 2" xfId="54020" xr:uid="{00000000-0005-0000-0000-000072D80000}"/>
    <cellStyle name="Normal 2 7 3 5 17" xfId="54021" xr:uid="{00000000-0005-0000-0000-000073D80000}"/>
    <cellStyle name="Normal 2 7 3 5 17 2" xfId="54022" xr:uid="{00000000-0005-0000-0000-000074D80000}"/>
    <cellStyle name="Normal 2 7 3 5 18" xfId="54023" xr:uid="{00000000-0005-0000-0000-000075D80000}"/>
    <cellStyle name="Normal 2 7 3 5 18 2" xfId="54024" xr:uid="{00000000-0005-0000-0000-000076D80000}"/>
    <cellStyle name="Normal 2 7 3 5 19" xfId="54025" xr:uid="{00000000-0005-0000-0000-000077D80000}"/>
    <cellStyle name="Normal 2 7 3 5 19 2" xfId="54026" xr:uid="{00000000-0005-0000-0000-000078D80000}"/>
    <cellStyle name="Normal 2 7 3 5 2" xfId="54027" xr:uid="{00000000-0005-0000-0000-000079D80000}"/>
    <cellStyle name="Normal 2 7 3 5 2 2" xfId="54028" xr:uid="{00000000-0005-0000-0000-00007AD80000}"/>
    <cellStyle name="Normal 2 7 3 5 20" xfId="54029" xr:uid="{00000000-0005-0000-0000-00007BD80000}"/>
    <cellStyle name="Normal 2 7 3 5 20 2" xfId="54030" xr:uid="{00000000-0005-0000-0000-00007CD80000}"/>
    <cellStyle name="Normal 2 7 3 5 21" xfId="54031" xr:uid="{00000000-0005-0000-0000-00007DD80000}"/>
    <cellStyle name="Normal 2 7 3 5 21 2" xfId="54032" xr:uid="{00000000-0005-0000-0000-00007ED80000}"/>
    <cellStyle name="Normal 2 7 3 5 22" xfId="54033" xr:uid="{00000000-0005-0000-0000-00007FD80000}"/>
    <cellStyle name="Normal 2 7 3 5 3" xfId="54034" xr:uid="{00000000-0005-0000-0000-000080D80000}"/>
    <cellStyle name="Normal 2 7 3 5 3 2" xfId="54035" xr:uid="{00000000-0005-0000-0000-000081D80000}"/>
    <cellStyle name="Normal 2 7 3 5 4" xfId="54036" xr:uid="{00000000-0005-0000-0000-000082D80000}"/>
    <cellStyle name="Normal 2 7 3 5 4 2" xfId="54037" xr:uid="{00000000-0005-0000-0000-000083D80000}"/>
    <cellStyle name="Normal 2 7 3 5 5" xfId="54038" xr:uid="{00000000-0005-0000-0000-000084D80000}"/>
    <cellStyle name="Normal 2 7 3 5 5 2" xfId="54039" xr:uid="{00000000-0005-0000-0000-000085D80000}"/>
    <cellStyle name="Normal 2 7 3 5 6" xfId="54040" xr:uid="{00000000-0005-0000-0000-000086D80000}"/>
    <cellStyle name="Normal 2 7 3 5 6 2" xfId="54041" xr:uid="{00000000-0005-0000-0000-000087D80000}"/>
    <cellStyle name="Normal 2 7 3 5 7" xfId="54042" xr:uid="{00000000-0005-0000-0000-000088D80000}"/>
    <cellStyle name="Normal 2 7 3 5 7 2" xfId="54043" xr:uid="{00000000-0005-0000-0000-000089D80000}"/>
    <cellStyle name="Normal 2 7 3 5 8" xfId="54044" xr:uid="{00000000-0005-0000-0000-00008AD80000}"/>
    <cellStyle name="Normal 2 7 3 5 8 2" xfId="54045" xr:uid="{00000000-0005-0000-0000-00008BD80000}"/>
    <cellStyle name="Normal 2 7 3 5 9" xfId="54046" xr:uid="{00000000-0005-0000-0000-00008CD80000}"/>
    <cellStyle name="Normal 2 7 3 5 9 2" xfId="54047" xr:uid="{00000000-0005-0000-0000-00008DD80000}"/>
    <cellStyle name="Normal 2 7 3 6" xfId="54048" xr:uid="{00000000-0005-0000-0000-00008ED80000}"/>
    <cellStyle name="Normal 2 7 3 6 10" xfId="54049" xr:uid="{00000000-0005-0000-0000-00008FD80000}"/>
    <cellStyle name="Normal 2 7 3 6 10 2" xfId="54050" xr:uid="{00000000-0005-0000-0000-000090D80000}"/>
    <cellStyle name="Normal 2 7 3 6 11" xfId="54051" xr:uid="{00000000-0005-0000-0000-000091D80000}"/>
    <cellStyle name="Normal 2 7 3 6 11 2" xfId="54052" xr:uid="{00000000-0005-0000-0000-000092D80000}"/>
    <cellStyle name="Normal 2 7 3 6 12" xfId="54053" xr:uid="{00000000-0005-0000-0000-000093D80000}"/>
    <cellStyle name="Normal 2 7 3 6 12 2" xfId="54054" xr:uid="{00000000-0005-0000-0000-000094D80000}"/>
    <cellStyle name="Normal 2 7 3 6 13" xfId="54055" xr:uid="{00000000-0005-0000-0000-000095D80000}"/>
    <cellStyle name="Normal 2 7 3 6 13 2" xfId="54056" xr:uid="{00000000-0005-0000-0000-000096D80000}"/>
    <cellStyle name="Normal 2 7 3 6 14" xfId="54057" xr:uid="{00000000-0005-0000-0000-000097D80000}"/>
    <cellStyle name="Normal 2 7 3 6 14 2" xfId="54058" xr:uid="{00000000-0005-0000-0000-000098D80000}"/>
    <cellStyle name="Normal 2 7 3 6 15" xfId="54059" xr:uid="{00000000-0005-0000-0000-000099D80000}"/>
    <cellStyle name="Normal 2 7 3 6 15 2" xfId="54060" xr:uid="{00000000-0005-0000-0000-00009AD80000}"/>
    <cellStyle name="Normal 2 7 3 6 16" xfId="54061" xr:uid="{00000000-0005-0000-0000-00009BD80000}"/>
    <cellStyle name="Normal 2 7 3 6 16 2" xfId="54062" xr:uid="{00000000-0005-0000-0000-00009CD80000}"/>
    <cellStyle name="Normal 2 7 3 6 17" xfId="54063" xr:uid="{00000000-0005-0000-0000-00009DD80000}"/>
    <cellStyle name="Normal 2 7 3 6 17 2" xfId="54064" xr:uid="{00000000-0005-0000-0000-00009ED80000}"/>
    <cellStyle name="Normal 2 7 3 6 18" xfId="54065" xr:uid="{00000000-0005-0000-0000-00009FD80000}"/>
    <cellStyle name="Normal 2 7 3 6 18 2" xfId="54066" xr:uid="{00000000-0005-0000-0000-0000A0D80000}"/>
    <cellStyle name="Normal 2 7 3 6 19" xfId="54067" xr:uid="{00000000-0005-0000-0000-0000A1D80000}"/>
    <cellStyle name="Normal 2 7 3 6 19 2" xfId="54068" xr:uid="{00000000-0005-0000-0000-0000A2D80000}"/>
    <cellStyle name="Normal 2 7 3 6 2" xfId="54069" xr:uid="{00000000-0005-0000-0000-0000A3D80000}"/>
    <cellStyle name="Normal 2 7 3 6 2 2" xfId="54070" xr:uid="{00000000-0005-0000-0000-0000A4D80000}"/>
    <cellStyle name="Normal 2 7 3 6 20" xfId="54071" xr:uid="{00000000-0005-0000-0000-0000A5D80000}"/>
    <cellStyle name="Normal 2 7 3 6 20 2" xfId="54072" xr:uid="{00000000-0005-0000-0000-0000A6D80000}"/>
    <cellStyle name="Normal 2 7 3 6 21" xfId="54073" xr:uid="{00000000-0005-0000-0000-0000A7D80000}"/>
    <cellStyle name="Normal 2 7 3 6 21 2" xfId="54074" xr:uid="{00000000-0005-0000-0000-0000A8D80000}"/>
    <cellStyle name="Normal 2 7 3 6 22" xfId="54075" xr:uid="{00000000-0005-0000-0000-0000A9D80000}"/>
    <cellStyle name="Normal 2 7 3 6 3" xfId="54076" xr:uid="{00000000-0005-0000-0000-0000AAD80000}"/>
    <cellStyle name="Normal 2 7 3 6 3 2" xfId="54077" xr:uid="{00000000-0005-0000-0000-0000ABD80000}"/>
    <cellStyle name="Normal 2 7 3 6 4" xfId="54078" xr:uid="{00000000-0005-0000-0000-0000ACD80000}"/>
    <cellStyle name="Normal 2 7 3 6 4 2" xfId="54079" xr:uid="{00000000-0005-0000-0000-0000ADD80000}"/>
    <cellStyle name="Normal 2 7 3 6 5" xfId="54080" xr:uid="{00000000-0005-0000-0000-0000AED80000}"/>
    <cellStyle name="Normal 2 7 3 6 5 2" xfId="54081" xr:uid="{00000000-0005-0000-0000-0000AFD80000}"/>
    <cellStyle name="Normal 2 7 3 6 6" xfId="54082" xr:uid="{00000000-0005-0000-0000-0000B0D80000}"/>
    <cellStyle name="Normal 2 7 3 6 6 2" xfId="54083" xr:uid="{00000000-0005-0000-0000-0000B1D80000}"/>
    <cellStyle name="Normal 2 7 3 6 7" xfId="54084" xr:uid="{00000000-0005-0000-0000-0000B2D80000}"/>
    <cellStyle name="Normal 2 7 3 6 7 2" xfId="54085" xr:uid="{00000000-0005-0000-0000-0000B3D80000}"/>
    <cellStyle name="Normal 2 7 3 6 8" xfId="54086" xr:uid="{00000000-0005-0000-0000-0000B4D80000}"/>
    <cellStyle name="Normal 2 7 3 6 8 2" xfId="54087" xr:uid="{00000000-0005-0000-0000-0000B5D80000}"/>
    <cellStyle name="Normal 2 7 3 6 9" xfId="54088" xr:uid="{00000000-0005-0000-0000-0000B6D80000}"/>
    <cellStyle name="Normal 2 7 3 6 9 2" xfId="54089" xr:uid="{00000000-0005-0000-0000-0000B7D80000}"/>
    <cellStyle name="Normal 2 7 3 7" xfId="54090" xr:uid="{00000000-0005-0000-0000-0000B8D80000}"/>
    <cellStyle name="Normal 2 7 3 7 2" xfId="54091" xr:uid="{00000000-0005-0000-0000-0000B9D80000}"/>
    <cellStyle name="Normal 2 7 3 8" xfId="54092" xr:uid="{00000000-0005-0000-0000-0000BAD80000}"/>
    <cellStyle name="Normal 2 7 3 8 2" xfId="54093" xr:uid="{00000000-0005-0000-0000-0000BBD80000}"/>
    <cellStyle name="Normal 2 7 3 9" xfId="54094" xr:uid="{00000000-0005-0000-0000-0000BCD80000}"/>
    <cellStyle name="Normal 2 7 3 9 2" xfId="54095" xr:uid="{00000000-0005-0000-0000-0000BDD80000}"/>
    <cellStyle name="Normal 2 7 4" xfId="54096" xr:uid="{00000000-0005-0000-0000-0000BED80000}"/>
    <cellStyle name="Normal 2 7 4 10" xfId="54097" xr:uid="{00000000-0005-0000-0000-0000BFD80000}"/>
    <cellStyle name="Normal 2 7 4 10 2" xfId="54098" xr:uid="{00000000-0005-0000-0000-0000C0D80000}"/>
    <cellStyle name="Normal 2 7 4 11" xfId="54099" xr:uid="{00000000-0005-0000-0000-0000C1D80000}"/>
    <cellStyle name="Normal 2 7 4 11 2" xfId="54100" xr:uid="{00000000-0005-0000-0000-0000C2D80000}"/>
    <cellStyle name="Normal 2 7 4 12" xfId="54101" xr:uid="{00000000-0005-0000-0000-0000C3D80000}"/>
    <cellStyle name="Normal 2 7 4 12 2" xfId="54102" xr:uid="{00000000-0005-0000-0000-0000C4D80000}"/>
    <cellStyle name="Normal 2 7 4 13" xfId="54103" xr:uid="{00000000-0005-0000-0000-0000C5D80000}"/>
    <cellStyle name="Normal 2 7 4 13 2" xfId="54104" xr:uid="{00000000-0005-0000-0000-0000C6D80000}"/>
    <cellStyle name="Normal 2 7 4 14" xfId="54105" xr:uid="{00000000-0005-0000-0000-0000C7D80000}"/>
    <cellStyle name="Normal 2 7 4 14 2" xfId="54106" xr:uid="{00000000-0005-0000-0000-0000C8D80000}"/>
    <cellStyle name="Normal 2 7 4 15" xfId="54107" xr:uid="{00000000-0005-0000-0000-0000C9D80000}"/>
    <cellStyle name="Normal 2 7 4 15 2" xfId="54108" xr:uid="{00000000-0005-0000-0000-0000CAD80000}"/>
    <cellStyle name="Normal 2 7 4 16" xfId="54109" xr:uid="{00000000-0005-0000-0000-0000CBD80000}"/>
    <cellStyle name="Normal 2 7 4 16 2" xfId="54110" xr:uid="{00000000-0005-0000-0000-0000CCD80000}"/>
    <cellStyle name="Normal 2 7 4 17" xfId="54111" xr:uid="{00000000-0005-0000-0000-0000CDD80000}"/>
    <cellStyle name="Normal 2 7 4 17 2" xfId="54112" xr:uid="{00000000-0005-0000-0000-0000CED80000}"/>
    <cellStyle name="Normal 2 7 4 18" xfId="54113" xr:uid="{00000000-0005-0000-0000-0000CFD80000}"/>
    <cellStyle name="Normal 2 7 4 18 2" xfId="54114" xr:uid="{00000000-0005-0000-0000-0000D0D80000}"/>
    <cellStyle name="Normal 2 7 4 19" xfId="54115" xr:uid="{00000000-0005-0000-0000-0000D1D80000}"/>
    <cellStyle name="Normal 2 7 4 19 2" xfId="54116" xr:uid="{00000000-0005-0000-0000-0000D2D80000}"/>
    <cellStyle name="Normal 2 7 4 2" xfId="54117" xr:uid="{00000000-0005-0000-0000-0000D3D80000}"/>
    <cellStyle name="Normal 2 7 4 2 10" xfId="54118" xr:uid="{00000000-0005-0000-0000-0000D4D80000}"/>
    <cellStyle name="Normal 2 7 4 2 10 2" xfId="54119" xr:uid="{00000000-0005-0000-0000-0000D5D80000}"/>
    <cellStyle name="Normal 2 7 4 2 11" xfId="54120" xr:uid="{00000000-0005-0000-0000-0000D6D80000}"/>
    <cellStyle name="Normal 2 7 4 2 11 2" xfId="54121" xr:uid="{00000000-0005-0000-0000-0000D7D80000}"/>
    <cellStyle name="Normal 2 7 4 2 12" xfId="54122" xr:uid="{00000000-0005-0000-0000-0000D8D80000}"/>
    <cellStyle name="Normal 2 7 4 2 12 2" xfId="54123" xr:uid="{00000000-0005-0000-0000-0000D9D80000}"/>
    <cellStyle name="Normal 2 7 4 2 13" xfId="54124" xr:uid="{00000000-0005-0000-0000-0000DAD80000}"/>
    <cellStyle name="Normal 2 7 4 2 13 2" xfId="54125" xr:uid="{00000000-0005-0000-0000-0000DBD80000}"/>
    <cellStyle name="Normal 2 7 4 2 14" xfId="54126" xr:uid="{00000000-0005-0000-0000-0000DCD80000}"/>
    <cellStyle name="Normal 2 7 4 2 14 2" xfId="54127" xr:uid="{00000000-0005-0000-0000-0000DDD80000}"/>
    <cellStyle name="Normal 2 7 4 2 15" xfId="54128" xr:uid="{00000000-0005-0000-0000-0000DED80000}"/>
    <cellStyle name="Normal 2 7 4 2 15 2" xfId="54129" xr:uid="{00000000-0005-0000-0000-0000DFD80000}"/>
    <cellStyle name="Normal 2 7 4 2 16" xfId="54130" xr:uid="{00000000-0005-0000-0000-0000E0D80000}"/>
    <cellStyle name="Normal 2 7 4 2 16 2" xfId="54131" xr:uid="{00000000-0005-0000-0000-0000E1D80000}"/>
    <cellStyle name="Normal 2 7 4 2 17" xfId="54132" xr:uid="{00000000-0005-0000-0000-0000E2D80000}"/>
    <cellStyle name="Normal 2 7 4 2 17 2" xfId="54133" xr:uid="{00000000-0005-0000-0000-0000E3D80000}"/>
    <cellStyle name="Normal 2 7 4 2 18" xfId="54134" xr:uid="{00000000-0005-0000-0000-0000E4D80000}"/>
    <cellStyle name="Normal 2 7 4 2 18 2" xfId="54135" xr:uid="{00000000-0005-0000-0000-0000E5D80000}"/>
    <cellStyle name="Normal 2 7 4 2 19" xfId="54136" xr:uid="{00000000-0005-0000-0000-0000E6D80000}"/>
    <cellStyle name="Normal 2 7 4 2 19 2" xfId="54137" xr:uid="{00000000-0005-0000-0000-0000E7D80000}"/>
    <cellStyle name="Normal 2 7 4 2 2" xfId="54138" xr:uid="{00000000-0005-0000-0000-0000E8D80000}"/>
    <cellStyle name="Normal 2 7 4 2 2 2" xfId="54139" xr:uid="{00000000-0005-0000-0000-0000E9D80000}"/>
    <cellStyle name="Normal 2 7 4 2 20" xfId="54140" xr:uid="{00000000-0005-0000-0000-0000EAD80000}"/>
    <cellStyle name="Normal 2 7 4 2 20 2" xfId="54141" xr:uid="{00000000-0005-0000-0000-0000EBD80000}"/>
    <cellStyle name="Normal 2 7 4 2 21" xfId="54142" xr:uid="{00000000-0005-0000-0000-0000ECD80000}"/>
    <cellStyle name="Normal 2 7 4 2 21 2" xfId="54143" xr:uid="{00000000-0005-0000-0000-0000EDD80000}"/>
    <cellStyle name="Normal 2 7 4 2 22" xfId="54144" xr:uid="{00000000-0005-0000-0000-0000EED80000}"/>
    <cellStyle name="Normal 2 7 4 2 3" xfId="54145" xr:uid="{00000000-0005-0000-0000-0000EFD80000}"/>
    <cellStyle name="Normal 2 7 4 2 3 2" xfId="54146" xr:uid="{00000000-0005-0000-0000-0000F0D80000}"/>
    <cellStyle name="Normal 2 7 4 2 4" xfId="54147" xr:uid="{00000000-0005-0000-0000-0000F1D80000}"/>
    <cellStyle name="Normal 2 7 4 2 4 2" xfId="54148" xr:uid="{00000000-0005-0000-0000-0000F2D80000}"/>
    <cellStyle name="Normal 2 7 4 2 5" xfId="54149" xr:uid="{00000000-0005-0000-0000-0000F3D80000}"/>
    <cellStyle name="Normal 2 7 4 2 5 2" xfId="54150" xr:uid="{00000000-0005-0000-0000-0000F4D80000}"/>
    <cellStyle name="Normal 2 7 4 2 6" xfId="54151" xr:uid="{00000000-0005-0000-0000-0000F5D80000}"/>
    <cellStyle name="Normal 2 7 4 2 6 2" xfId="54152" xr:uid="{00000000-0005-0000-0000-0000F6D80000}"/>
    <cellStyle name="Normal 2 7 4 2 7" xfId="54153" xr:uid="{00000000-0005-0000-0000-0000F7D80000}"/>
    <cellStyle name="Normal 2 7 4 2 7 2" xfId="54154" xr:uid="{00000000-0005-0000-0000-0000F8D80000}"/>
    <cellStyle name="Normal 2 7 4 2 8" xfId="54155" xr:uid="{00000000-0005-0000-0000-0000F9D80000}"/>
    <cellStyle name="Normal 2 7 4 2 8 2" xfId="54156" xr:uid="{00000000-0005-0000-0000-0000FAD80000}"/>
    <cellStyle name="Normal 2 7 4 2 9" xfId="54157" xr:uid="{00000000-0005-0000-0000-0000FBD80000}"/>
    <cellStyle name="Normal 2 7 4 2 9 2" xfId="54158" xr:uid="{00000000-0005-0000-0000-0000FCD80000}"/>
    <cellStyle name="Normal 2 7 4 20" xfId="54159" xr:uid="{00000000-0005-0000-0000-0000FDD80000}"/>
    <cellStyle name="Normal 2 7 4 20 2" xfId="54160" xr:uid="{00000000-0005-0000-0000-0000FED80000}"/>
    <cellStyle name="Normal 2 7 4 21" xfId="54161" xr:uid="{00000000-0005-0000-0000-0000FFD80000}"/>
    <cellStyle name="Normal 2 7 4 21 2" xfId="54162" xr:uid="{00000000-0005-0000-0000-000000D90000}"/>
    <cellStyle name="Normal 2 7 4 22" xfId="54163" xr:uid="{00000000-0005-0000-0000-000001D90000}"/>
    <cellStyle name="Normal 2 7 4 22 2" xfId="54164" xr:uid="{00000000-0005-0000-0000-000002D90000}"/>
    <cellStyle name="Normal 2 7 4 23" xfId="54165" xr:uid="{00000000-0005-0000-0000-000003D90000}"/>
    <cellStyle name="Normal 2 7 4 23 2" xfId="54166" xr:uid="{00000000-0005-0000-0000-000004D90000}"/>
    <cellStyle name="Normal 2 7 4 24" xfId="54167" xr:uid="{00000000-0005-0000-0000-000005D90000}"/>
    <cellStyle name="Normal 2 7 4 3" xfId="54168" xr:uid="{00000000-0005-0000-0000-000006D90000}"/>
    <cellStyle name="Normal 2 7 4 3 10" xfId="54169" xr:uid="{00000000-0005-0000-0000-000007D90000}"/>
    <cellStyle name="Normal 2 7 4 3 10 2" xfId="54170" xr:uid="{00000000-0005-0000-0000-000008D90000}"/>
    <cellStyle name="Normal 2 7 4 3 11" xfId="54171" xr:uid="{00000000-0005-0000-0000-000009D90000}"/>
    <cellStyle name="Normal 2 7 4 3 11 2" xfId="54172" xr:uid="{00000000-0005-0000-0000-00000AD90000}"/>
    <cellStyle name="Normal 2 7 4 3 12" xfId="54173" xr:uid="{00000000-0005-0000-0000-00000BD90000}"/>
    <cellStyle name="Normal 2 7 4 3 12 2" xfId="54174" xr:uid="{00000000-0005-0000-0000-00000CD90000}"/>
    <cellStyle name="Normal 2 7 4 3 13" xfId="54175" xr:uid="{00000000-0005-0000-0000-00000DD90000}"/>
    <cellStyle name="Normal 2 7 4 3 13 2" xfId="54176" xr:uid="{00000000-0005-0000-0000-00000ED90000}"/>
    <cellStyle name="Normal 2 7 4 3 14" xfId="54177" xr:uid="{00000000-0005-0000-0000-00000FD90000}"/>
    <cellStyle name="Normal 2 7 4 3 14 2" xfId="54178" xr:uid="{00000000-0005-0000-0000-000010D90000}"/>
    <cellStyle name="Normal 2 7 4 3 15" xfId="54179" xr:uid="{00000000-0005-0000-0000-000011D90000}"/>
    <cellStyle name="Normal 2 7 4 3 15 2" xfId="54180" xr:uid="{00000000-0005-0000-0000-000012D90000}"/>
    <cellStyle name="Normal 2 7 4 3 16" xfId="54181" xr:uid="{00000000-0005-0000-0000-000013D90000}"/>
    <cellStyle name="Normal 2 7 4 3 16 2" xfId="54182" xr:uid="{00000000-0005-0000-0000-000014D90000}"/>
    <cellStyle name="Normal 2 7 4 3 17" xfId="54183" xr:uid="{00000000-0005-0000-0000-000015D90000}"/>
    <cellStyle name="Normal 2 7 4 3 17 2" xfId="54184" xr:uid="{00000000-0005-0000-0000-000016D90000}"/>
    <cellStyle name="Normal 2 7 4 3 18" xfId="54185" xr:uid="{00000000-0005-0000-0000-000017D90000}"/>
    <cellStyle name="Normal 2 7 4 3 18 2" xfId="54186" xr:uid="{00000000-0005-0000-0000-000018D90000}"/>
    <cellStyle name="Normal 2 7 4 3 19" xfId="54187" xr:uid="{00000000-0005-0000-0000-000019D90000}"/>
    <cellStyle name="Normal 2 7 4 3 19 2" xfId="54188" xr:uid="{00000000-0005-0000-0000-00001AD90000}"/>
    <cellStyle name="Normal 2 7 4 3 2" xfId="54189" xr:uid="{00000000-0005-0000-0000-00001BD90000}"/>
    <cellStyle name="Normal 2 7 4 3 2 2" xfId="54190" xr:uid="{00000000-0005-0000-0000-00001CD90000}"/>
    <cellStyle name="Normal 2 7 4 3 20" xfId="54191" xr:uid="{00000000-0005-0000-0000-00001DD90000}"/>
    <cellStyle name="Normal 2 7 4 3 20 2" xfId="54192" xr:uid="{00000000-0005-0000-0000-00001ED90000}"/>
    <cellStyle name="Normal 2 7 4 3 21" xfId="54193" xr:uid="{00000000-0005-0000-0000-00001FD90000}"/>
    <cellStyle name="Normal 2 7 4 3 21 2" xfId="54194" xr:uid="{00000000-0005-0000-0000-000020D90000}"/>
    <cellStyle name="Normal 2 7 4 3 22" xfId="54195" xr:uid="{00000000-0005-0000-0000-000021D90000}"/>
    <cellStyle name="Normal 2 7 4 3 3" xfId="54196" xr:uid="{00000000-0005-0000-0000-000022D90000}"/>
    <cellStyle name="Normal 2 7 4 3 3 2" xfId="54197" xr:uid="{00000000-0005-0000-0000-000023D90000}"/>
    <cellStyle name="Normal 2 7 4 3 4" xfId="54198" xr:uid="{00000000-0005-0000-0000-000024D90000}"/>
    <cellStyle name="Normal 2 7 4 3 4 2" xfId="54199" xr:uid="{00000000-0005-0000-0000-000025D90000}"/>
    <cellStyle name="Normal 2 7 4 3 5" xfId="54200" xr:uid="{00000000-0005-0000-0000-000026D90000}"/>
    <cellStyle name="Normal 2 7 4 3 5 2" xfId="54201" xr:uid="{00000000-0005-0000-0000-000027D90000}"/>
    <cellStyle name="Normal 2 7 4 3 6" xfId="54202" xr:uid="{00000000-0005-0000-0000-000028D90000}"/>
    <cellStyle name="Normal 2 7 4 3 6 2" xfId="54203" xr:uid="{00000000-0005-0000-0000-000029D90000}"/>
    <cellStyle name="Normal 2 7 4 3 7" xfId="54204" xr:uid="{00000000-0005-0000-0000-00002AD90000}"/>
    <cellStyle name="Normal 2 7 4 3 7 2" xfId="54205" xr:uid="{00000000-0005-0000-0000-00002BD90000}"/>
    <cellStyle name="Normal 2 7 4 3 8" xfId="54206" xr:uid="{00000000-0005-0000-0000-00002CD90000}"/>
    <cellStyle name="Normal 2 7 4 3 8 2" xfId="54207" xr:uid="{00000000-0005-0000-0000-00002DD90000}"/>
    <cellStyle name="Normal 2 7 4 3 9" xfId="54208" xr:uid="{00000000-0005-0000-0000-00002ED90000}"/>
    <cellStyle name="Normal 2 7 4 3 9 2" xfId="54209" xr:uid="{00000000-0005-0000-0000-00002FD90000}"/>
    <cellStyle name="Normal 2 7 4 4" xfId="54210" xr:uid="{00000000-0005-0000-0000-000030D90000}"/>
    <cellStyle name="Normal 2 7 4 4 2" xfId="54211" xr:uid="{00000000-0005-0000-0000-000031D90000}"/>
    <cellStyle name="Normal 2 7 4 5" xfId="54212" xr:uid="{00000000-0005-0000-0000-000032D90000}"/>
    <cellStyle name="Normal 2 7 4 5 2" xfId="54213" xr:uid="{00000000-0005-0000-0000-000033D90000}"/>
    <cellStyle name="Normal 2 7 4 6" xfId="54214" xr:uid="{00000000-0005-0000-0000-000034D90000}"/>
    <cellStyle name="Normal 2 7 4 6 2" xfId="54215" xr:uid="{00000000-0005-0000-0000-000035D90000}"/>
    <cellStyle name="Normal 2 7 4 7" xfId="54216" xr:uid="{00000000-0005-0000-0000-000036D90000}"/>
    <cellStyle name="Normal 2 7 4 7 2" xfId="54217" xr:uid="{00000000-0005-0000-0000-000037D90000}"/>
    <cellStyle name="Normal 2 7 4 8" xfId="54218" xr:uid="{00000000-0005-0000-0000-000038D90000}"/>
    <cellStyle name="Normal 2 7 4 8 2" xfId="54219" xr:uid="{00000000-0005-0000-0000-000039D90000}"/>
    <cellStyle name="Normal 2 7 4 9" xfId="54220" xr:uid="{00000000-0005-0000-0000-00003AD90000}"/>
    <cellStyle name="Normal 2 7 4 9 2" xfId="54221" xr:uid="{00000000-0005-0000-0000-00003BD90000}"/>
    <cellStyle name="Normal 2 7 5" xfId="54222" xr:uid="{00000000-0005-0000-0000-00003CD90000}"/>
    <cellStyle name="Normal 2 7 5 10" xfId="54223" xr:uid="{00000000-0005-0000-0000-00003DD90000}"/>
    <cellStyle name="Normal 2 7 5 10 2" xfId="54224" xr:uid="{00000000-0005-0000-0000-00003ED90000}"/>
    <cellStyle name="Normal 2 7 5 11" xfId="54225" xr:uid="{00000000-0005-0000-0000-00003FD90000}"/>
    <cellStyle name="Normal 2 7 5 11 2" xfId="54226" xr:uid="{00000000-0005-0000-0000-000040D90000}"/>
    <cellStyle name="Normal 2 7 5 12" xfId="54227" xr:uid="{00000000-0005-0000-0000-000041D90000}"/>
    <cellStyle name="Normal 2 7 5 12 2" xfId="54228" xr:uid="{00000000-0005-0000-0000-000042D90000}"/>
    <cellStyle name="Normal 2 7 5 13" xfId="54229" xr:uid="{00000000-0005-0000-0000-000043D90000}"/>
    <cellStyle name="Normal 2 7 5 13 2" xfId="54230" xr:uid="{00000000-0005-0000-0000-000044D90000}"/>
    <cellStyle name="Normal 2 7 5 14" xfId="54231" xr:uid="{00000000-0005-0000-0000-000045D90000}"/>
    <cellStyle name="Normal 2 7 5 14 2" xfId="54232" xr:uid="{00000000-0005-0000-0000-000046D90000}"/>
    <cellStyle name="Normal 2 7 5 15" xfId="54233" xr:uid="{00000000-0005-0000-0000-000047D90000}"/>
    <cellStyle name="Normal 2 7 5 15 2" xfId="54234" xr:uid="{00000000-0005-0000-0000-000048D90000}"/>
    <cellStyle name="Normal 2 7 5 16" xfId="54235" xr:uid="{00000000-0005-0000-0000-000049D90000}"/>
    <cellStyle name="Normal 2 7 5 16 2" xfId="54236" xr:uid="{00000000-0005-0000-0000-00004AD90000}"/>
    <cellStyle name="Normal 2 7 5 17" xfId="54237" xr:uid="{00000000-0005-0000-0000-00004BD90000}"/>
    <cellStyle name="Normal 2 7 5 17 2" xfId="54238" xr:uid="{00000000-0005-0000-0000-00004CD90000}"/>
    <cellStyle name="Normal 2 7 5 18" xfId="54239" xr:uid="{00000000-0005-0000-0000-00004DD90000}"/>
    <cellStyle name="Normal 2 7 5 18 2" xfId="54240" xr:uid="{00000000-0005-0000-0000-00004ED90000}"/>
    <cellStyle name="Normal 2 7 5 19" xfId="54241" xr:uid="{00000000-0005-0000-0000-00004FD90000}"/>
    <cellStyle name="Normal 2 7 5 19 2" xfId="54242" xr:uid="{00000000-0005-0000-0000-000050D90000}"/>
    <cellStyle name="Normal 2 7 5 2" xfId="54243" xr:uid="{00000000-0005-0000-0000-000051D90000}"/>
    <cellStyle name="Normal 2 7 5 2 10" xfId="54244" xr:uid="{00000000-0005-0000-0000-000052D90000}"/>
    <cellStyle name="Normal 2 7 5 2 10 2" xfId="54245" xr:uid="{00000000-0005-0000-0000-000053D90000}"/>
    <cellStyle name="Normal 2 7 5 2 11" xfId="54246" xr:uid="{00000000-0005-0000-0000-000054D90000}"/>
    <cellStyle name="Normal 2 7 5 2 11 2" xfId="54247" xr:uid="{00000000-0005-0000-0000-000055D90000}"/>
    <cellStyle name="Normal 2 7 5 2 12" xfId="54248" xr:uid="{00000000-0005-0000-0000-000056D90000}"/>
    <cellStyle name="Normal 2 7 5 2 12 2" xfId="54249" xr:uid="{00000000-0005-0000-0000-000057D90000}"/>
    <cellStyle name="Normal 2 7 5 2 13" xfId="54250" xr:uid="{00000000-0005-0000-0000-000058D90000}"/>
    <cellStyle name="Normal 2 7 5 2 13 2" xfId="54251" xr:uid="{00000000-0005-0000-0000-000059D90000}"/>
    <cellStyle name="Normal 2 7 5 2 14" xfId="54252" xr:uid="{00000000-0005-0000-0000-00005AD90000}"/>
    <cellStyle name="Normal 2 7 5 2 14 2" xfId="54253" xr:uid="{00000000-0005-0000-0000-00005BD90000}"/>
    <cellStyle name="Normal 2 7 5 2 15" xfId="54254" xr:uid="{00000000-0005-0000-0000-00005CD90000}"/>
    <cellStyle name="Normal 2 7 5 2 15 2" xfId="54255" xr:uid="{00000000-0005-0000-0000-00005DD90000}"/>
    <cellStyle name="Normal 2 7 5 2 16" xfId="54256" xr:uid="{00000000-0005-0000-0000-00005ED90000}"/>
    <cellStyle name="Normal 2 7 5 2 16 2" xfId="54257" xr:uid="{00000000-0005-0000-0000-00005FD90000}"/>
    <cellStyle name="Normal 2 7 5 2 17" xfId="54258" xr:uid="{00000000-0005-0000-0000-000060D90000}"/>
    <cellStyle name="Normal 2 7 5 2 17 2" xfId="54259" xr:uid="{00000000-0005-0000-0000-000061D90000}"/>
    <cellStyle name="Normal 2 7 5 2 18" xfId="54260" xr:uid="{00000000-0005-0000-0000-000062D90000}"/>
    <cellStyle name="Normal 2 7 5 2 18 2" xfId="54261" xr:uid="{00000000-0005-0000-0000-000063D90000}"/>
    <cellStyle name="Normal 2 7 5 2 19" xfId="54262" xr:uid="{00000000-0005-0000-0000-000064D90000}"/>
    <cellStyle name="Normal 2 7 5 2 19 2" xfId="54263" xr:uid="{00000000-0005-0000-0000-000065D90000}"/>
    <cellStyle name="Normal 2 7 5 2 2" xfId="54264" xr:uid="{00000000-0005-0000-0000-000066D90000}"/>
    <cellStyle name="Normal 2 7 5 2 2 2" xfId="54265" xr:uid="{00000000-0005-0000-0000-000067D90000}"/>
    <cellStyle name="Normal 2 7 5 2 20" xfId="54266" xr:uid="{00000000-0005-0000-0000-000068D90000}"/>
    <cellStyle name="Normal 2 7 5 2 20 2" xfId="54267" xr:uid="{00000000-0005-0000-0000-000069D90000}"/>
    <cellStyle name="Normal 2 7 5 2 21" xfId="54268" xr:uid="{00000000-0005-0000-0000-00006AD90000}"/>
    <cellStyle name="Normal 2 7 5 2 21 2" xfId="54269" xr:uid="{00000000-0005-0000-0000-00006BD90000}"/>
    <cellStyle name="Normal 2 7 5 2 22" xfId="54270" xr:uid="{00000000-0005-0000-0000-00006CD90000}"/>
    <cellStyle name="Normal 2 7 5 2 3" xfId="54271" xr:uid="{00000000-0005-0000-0000-00006DD90000}"/>
    <cellStyle name="Normal 2 7 5 2 3 2" xfId="54272" xr:uid="{00000000-0005-0000-0000-00006ED90000}"/>
    <cellStyle name="Normal 2 7 5 2 4" xfId="54273" xr:uid="{00000000-0005-0000-0000-00006FD90000}"/>
    <cellStyle name="Normal 2 7 5 2 4 2" xfId="54274" xr:uid="{00000000-0005-0000-0000-000070D90000}"/>
    <cellStyle name="Normal 2 7 5 2 5" xfId="54275" xr:uid="{00000000-0005-0000-0000-000071D90000}"/>
    <cellStyle name="Normal 2 7 5 2 5 2" xfId="54276" xr:uid="{00000000-0005-0000-0000-000072D90000}"/>
    <cellStyle name="Normal 2 7 5 2 6" xfId="54277" xr:uid="{00000000-0005-0000-0000-000073D90000}"/>
    <cellStyle name="Normal 2 7 5 2 6 2" xfId="54278" xr:uid="{00000000-0005-0000-0000-000074D90000}"/>
    <cellStyle name="Normal 2 7 5 2 7" xfId="54279" xr:uid="{00000000-0005-0000-0000-000075D90000}"/>
    <cellStyle name="Normal 2 7 5 2 7 2" xfId="54280" xr:uid="{00000000-0005-0000-0000-000076D90000}"/>
    <cellStyle name="Normal 2 7 5 2 8" xfId="54281" xr:uid="{00000000-0005-0000-0000-000077D90000}"/>
    <cellStyle name="Normal 2 7 5 2 8 2" xfId="54282" xr:uid="{00000000-0005-0000-0000-000078D90000}"/>
    <cellStyle name="Normal 2 7 5 2 9" xfId="54283" xr:uid="{00000000-0005-0000-0000-000079D90000}"/>
    <cellStyle name="Normal 2 7 5 2 9 2" xfId="54284" xr:uid="{00000000-0005-0000-0000-00007AD90000}"/>
    <cellStyle name="Normal 2 7 5 20" xfId="54285" xr:uid="{00000000-0005-0000-0000-00007BD90000}"/>
    <cellStyle name="Normal 2 7 5 20 2" xfId="54286" xr:uid="{00000000-0005-0000-0000-00007CD90000}"/>
    <cellStyle name="Normal 2 7 5 21" xfId="54287" xr:uid="{00000000-0005-0000-0000-00007DD90000}"/>
    <cellStyle name="Normal 2 7 5 21 2" xfId="54288" xr:uid="{00000000-0005-0000-0000-00007ED90000}"/>
    <cellStyle name="Normal 2 7 5 22" xfId="54289" xr:uid="{00000000-0005-0000-0000-00007FD90000}"/>
    <cellStyle name="Normal 2 7 5 22 2" xfId="54290" xr:uid="{00000000-0005-0000-0000-000080D90000}"/>
    <cellStyle name="Normal 2 7 5 23" xfId="54291" xr:uid="{00000000-0005-0000-0000-000081D90000}"/>
    <cellStyle name="Normal 2 7 5 23 2" xfId="54292" xr:uid="{00000000-0005-0000-0000-000082D90000}"/>
    <cellStyle name="Normal 2 7 5 24" xfId="54293" xr:uid="{00000000-0005-0000-0000-000083D90000}"/>
    <cellStyle name="Normal 2 7 5 3" xfId="54294" xr:uid="{00000000-0005-0000-0000-000084D90000}"/>
    <cellStyle name="Normal 2 7 5 3 10" xfId="54295" xr:uid="{00000000-0005-0000-0000-000085D90000}"/>
    <cellStyle name="Normal 2 7 5 3 10 2" xfId="54296" xr:uid="{00000000-0005-0000-0000-000086D90000}"/>
    <cellStyle name="Normal 2 7 5 3 11" xfId="54297" xr:uid="{00000000-0005-0000-0000-000087D90000}"/>
    <cellStyle name="Normal 2 7 5 3 11 2" xfId="54298" xr:uid="{00000000-0005-0000-0000-000088D90000}"/>
    <cellStyle name="Normal 2 7 5 3 12" xfId="54299" xr:uid="{00000000-0005-0000-0000-000089D90000}"/>
    <cellStyle name="Normal 2 7 5 3 12 2" xfId="54300" xr:uid="{00000000-0005-0000-0000-00008AD90000}"/>
    <cellStyle name="Normal 2 7 5 3 13" xfId="54301" xr:uid="{00000000-0005-0000-0000-00008BD90000}"/>
    <cellStyle name="Normal 2 7 5 3 13 2" xfId="54302" xr:uid="{00000000-0005-0000-0000-00008CD90000}"/>
    <cellStyle name="Normal 2 7 5 3 14" xfId="54303" xr:uid="{00000000-0005-0000-0000-00008DD90000}"/>
    <cellStyle name="Normal 2 7 5 3 14 2" xfId="54304" xr:uid="{00000000-0005-0000-0000-00008ED90000}"/>
    <cellStyle name="Normal 2 7 5 3 15" xfId="54305" xr:uid="{00000000-0005-0000-0000-00008FD90000}"/>
    <cellStyle name="Normal 2 7 5 3 15 2" xfId="54306" xr:uid="{00000000-0005-0000-0000-000090D90000}"/>
    <cellStyle name="Normal 2 7 5 3 16" xfId="54307" xr:uid="{00000000-0005-0000-0000-000091D90000}"/>
    <cellStyle name="Normal 2 7 5 3 16 2" xfId="54308" xr:uid="{00000000-0005-0000-0000-000092D90000}"/>
    <cellStyle name="Normal 2 7 5 3 17" xfId="54309" xr:uid="{00000000-0005-0000-0000-000093D90000}"/>
    <cellStyle name="Normal 2 7 5 3 17 2" xfId="54310" xr:uid="{00000000-0005-0000-0000-000094D90000}"/>
    <cellStyle name="Normal 2 7 5 3 18" xfId="54311" xr:uid="{00000000-0005-0000-0000-000095D90000}"/>
    <cellStyle name="Normal 2 7 5 3 18 2" xfId="54312" xr:uid="{00000000-0005-0000-0000-000096D90000}"/>
    <cellStyle name="Normal 2 7 5 3 19" xfId="54313" xr:uid="{00000000-0005-0000-0000-000097D90000}"/>
    <cellStyle name="Normal 2 7 5 3 19 2" xfId="54314" xr:uid="{00000000-0005-0000-0000-000098D90000}"/>
    <cellStyle name="Normal 2 7 5 3 2" xfId="54315" xr:uid="{00000000-0005-0000-0000-000099D90000}"/>
    <cellStyle name="Normal 2 7 5 3 2 2" xfId="54316" xr:uid="{00000000-0005-0000-0000-00009AD90000}"/>
    <cellStyle name="Normal 2 7 5 3 20" xfId="54317" xr:uid="{00000000-0005-0000-0000-00009BD90000}"/>
    <cellStyle name="Normal 2 7 5 3 20 2" xfId="54318" xr:uid="{00000000-0005-0000-0000-00009CD90000}"/>
    <cellStyle name="Normal 2 7 5 3 21" xfId="54319" xr:uid="{00000000-0005-0000-0000-00009DD90000}"/>
    <cellStyle name="Normal 2 7 5 3 21 2" xfId="54320" xr:uid="{00000000-0005-0000-0000-00009ED90000}"/>
    <cellStyle name="Normal 2 7 5 3 22" xfId="54321" xr:uid="{00000000-0005-0000-0000-00009FD90000}"/>
    <cellStyle name="Normal 2 7 5 3 3" xfId="54322" xr:uid="{00000000-0005-0000-0000-0000A0D90000}"/>
    <cellStyle name="Normal 2 7 5 3 3 2" xfId="54323" xr:uid="{00000000-0005-0000-0000-0000A1D90000}"/>
    <cellStyle name="Normal 2 7 5 3 4" xfId="54324" xr:uid="{00000000-0005-0000-0000-0000A2D90000}"/>
    <cellStyle name="Normal 2 7 5 3 4 2" xfId="54325" xr:uid="{00000000-0005-0000-0000-0000A3D90000}"/>
    <cellStyle name="Normal 2 7 5 3 5" xfId="54326" xr:uid="{00000000-0005-0000-0000-0000A4D90000}"/>
    <cellStyle name="Normal 2 7 5 3 5 2" xfId="54327" xr:uid="{00000000-0005-0000-0000-0000A5D90000}"/>
    <cellStyle name="Normal 2 7 5 3 6" xfId="54328" xr:uid="{00000000-0005-0000-0000-0000A6D90000}"/>
    <cellStyle name="Normal 2 7 5 3 6 2" xfId="54329" xr:uid="{00000000-0005-0000-0000-0000A7D90000}"/>
    <cellStyle name="Normal 2 7 5 3 7" xfId="54330" xr:uid="{00000000-0005-0000-0000-0000A8D90000}"/>
    <cellStyle name="Normal 2 7 5 3 7 2" xfId="54331" xr:uid="{00000000-0005-0000-0000-0000A9D90000}"/>
    <cellStyle name="Normal 2 7 5 3 8" xfId="54332" xr:uid="{00000000-0005-0000-0000-0000AAD90000}"/>
    <cellStyle name="Normal 2 7 5 3 8 2" xfId="54333" xr:uid="{00000000-0005-0000-0000-0000ABD90000}"/>
    <cellStyle name="Normal 2 7 5 3 9" xfId="54334" xr:uid="{00000000-0005-0000-0000-0000ACD90000}"/>
    <cellStyle name="Normal 2 7 5 3 9 2" xfId="54335" xr:uid="{00000000-0005-0000-0000-0000ADD90000}"/>
    <cellStyle name="Normal 2 7 5 4" xfId="54336" xr:uid="{00000000-0005-0000-0000-0000AED90000}"/>
    <cellStyle name="Normal 2 7 5 4 2" xfId="54337" xr:uid="{00000000-0005-0000-0000-0000AFD90000}"/>
    <cellStyle name="Normal 2 7 5 5" xfId="54338" xr:uid="{00000000-0005-0000-0000-0000B0D90000}"/>
    <cellStyle name="Normal 2 7 5 5 2" xfId="54339" xr:uid="{00000000-0005-0000-0000-0000B1D90000}"/>
    <cellStyle name="Normal 2 7 5 6" xfId="54340" xr:uid="{00000000-0005-0000-0000-0000B2D90000}"/>
    <cellStyle name="Normal 2 7 5 6 2" xfId="54341" xr:uid="{00000000-0005-0000-0000-0000B3D90000}"/>
    <cellStyle name="Normal 2 7 5 7" xfId="54342" xr:uid="{00000000-0005-0000-0000-0000B4D90000}"/>
    <cellStyle name="Normal 2 7 5 7 2" xfId="54343" xr:uid="{00000000-0005-0000-0000-0000B5D90000}"/>
    <cellStyle name="Normal 2 7 5 8" xfId="54344" xr:uid="{00000000-0005-0000-0000-0000B6D90000}"/>
    <cellStyle name="Normal 2 7 5 8 2" xfId="54345" xr:uid="{00000000-0005-0000-0000-0000B7D90000}"/>
    <cellStyle name="Normal 2 7 5 9" xfId="54346" xr:uid="{00000000-0005-0000-0000-0000B8D90000}"/>
    <cellStyle name="Normal 2 7 5 9 2" xfId="54347" xr:uid="{00000000-0005-0000-0000-0000B9D90000}"/>
    <cellStyle name="Normal 2 7 6" xfId="54348" xr:uid="{00000000-0005-0000-0000-0000BAD90000}"/>
    <cellStyle name="Normal 2 7 6 10" xfId="54349" xr:uid="{00000000-0005-0000-0000-0000BBD90000}"/>
    <cellStyle name="Normal 2 7 6 10 2" xfId="54350" xr:uid="{00000000-0005-0000-0000-0000BCD90000}"/>
    <cellStyle name="Normal 2 7 6 11" xfId="54351" xr:uid="{00000000-0005-0000-0000-0000BDD90000}"/>
    <cellStyle name="Normal 2 7 6 11 2" xfId="54352" xr:uid="{00000000-0005-0000-0000-0000BED90000}"/>
    <cellStyle name="Normal 2 7 6 12" xfId="54353" xr:uid="{00000000-0005-0000-0000-0000BFD90000}"/>
    <cellStyle name="Normal 2 7 6 12 2" xfId="54354" xr:uid="{00000000-0005-0000-0000-0000C0D90000}"/>
    <cellStyle name="Normal 2 7 6 13" xfId="54355" xr:uid="{00000000-0005-0000-0000-0000C1D90000}"/>
    <cellStyle name="Normal 2 7 6 13 2" xfId="54356" xr:uid="{00000000-0005-0000-0000-0000C2D90000}"/>
    <cellStyle name="Normal 2 7 6 14" xfId="54357" xr:uid="{00000000-0005-0000-0000-0000C3D90000}"/>
    <cellStyle name="Normal 2 7 6 14 2" xfId="54358" xr:uid="{00000000-0005-0000-0000-0000C4D90000}"/>
    <cellStyle name="Normal 2 7 6 15" xfId="54359" xr:uid="{00000000-0005-0000-0000-0000C5D90000}"/>
    <cellStyle name="Normal 2 7 6 15 2" xfId="54360" xr:uid="{00000000-0005-0000-0000-0000C6D90000}"/>
    <cellStyle name="Normal 2 7 6 16" xfId="54361" xr:uid="{00000000-0005-0000-0000-0000C7D90000}"/>
    <cellStyle name="Normal 2 7 6 16 2" xfId="54362" xr:uid="{00000000-0005-0000-0000-0000C8D90000}"/>
    <cellStyle name="Normal 2 7 6 17" xfId="54363" xr:uid="{00000000-0005-0000-0000-0000C9D90000}"/>
    <cellStyle name="Normal 2 7 6 17 2" xfId="54364" xr:uid="{00000000-0005-0000-0000-0000CAD90000}"/>
    <cellStyle name="Normal 2 7 6 18" xfId="54365" xr:uid="{00000000-0005-0000-0000-0000CBD90000}"/>
    <cellStyle name="Normal 2 7 6 18 2" xfId="54366" xr:uid="{00000000-0005-0000-0000-0000CCD90000}"/>
    <cellStyle name="Normal 2 7 6 19" xfId="54367" xr:uid="{00000000-0005-0000-0000-0000CDD90000}"/>
    <cellStyle name="Normal 2 7 6 19 2" xfId="54368" xr:uid="{00000000-0005-0000-0000-0000CED90000}"/>
    <cellStyle name="Normal 2 7 6 2" xfId="54369" xr:uid="{00000000-0005-0000-0000-0000CFD90000}"/>
    <cellStyle name="Normal 2 7 6 2 10" xfId="54370" xr:uid="{00000000-0005-0000-0000-0000D0D90000}"/>
    <cellStyle name="Normal 2 7 6 2 10 2" xfId="54371" xr:uid="{00000000-0005-0000-0000-0000D1D90000}"/>
    <cellStyle name="Normal 2 7 6 2 11" xfId="54372" xr:uid="{00000000-0005-0000-0000-0000D2D90000}"/>
    <cellStyle name="Normal 2 7 6 2 11 2" xfId="54373" xr:uid="{00000000-0005-0000-0000-0000D3D90000}"/>
    <cellStyle name="Normal 2 7 6 2 12" xfId="54374" xr:uid="{00000000-0005-0000-0000-0000D4D90000}"/>
    <cellStyle name="Normal 2 7 6 2 12 2" xfId="54375" xr:uid="{00000000-0005-0000-0000-0000D5D90000}"/>
    <cellStyle name="Normal 2 7 6 2 13" xfId="54376" xr:uid="{00000000-0005-0000-0000-0000D6D90000}"/>
    <cellStyle name="Normal 2 7 6 2 13 2" xfId="54377" xr:uid="{00000000-0005-0000-0000-0000D7D90000}"/>
    <cellStyle name="Normal 2 7 6 2 14" xfId="54378" xr:uid="{00000000-0005-0000-0000-0000D8D90000}"/>
    <cellStyle name="Normal 2 7 6 2 14 2" xfId="54379" xr:uid="{00000000-0005-0000-0000-0000D9D90000}"/>
    <cellStyle name="Normal 2 7 6 2 15" xfId="54380" xr:uid="{00000000-0005-0000-0000-0000DAD90000}"/>
    <cellStyle name="Normal 2 7 6 2 15 2" xfId="54381" xr:uid="{00000000-0005-0000-0000-0000DBD90000}"/>
    <cellStyle name="Normal 2 7 6 2 16" xfId="54382" xr:uid="{00000000-0005-0000-0000-0000DCD90000}"/>
    <cellStyle name="Normal 2 7 6 2 16 2" xfId="54383" xr:uid="{00000000-0005-0000-0000-0000DDD90000}"/>
    <cellStyle name="Normal 2 7 6 2 17" xfId="54384" xr:uid="{00000000-0005-0000-0000-0000DED90000}"/>
    <cellStyle name="Normal 2 7 6 2 17 2" xfId="54385" xr:uid="{00000000-0005-0000-0000-0000DFD90000}"/>
    <cellStyle name="Normal 2 7 6 2 18" xfId="54386" xr:uid="{00000000-0005-0000-0000-0000E0D90000}"/>
    <cellStyle name="Normal 2 7 6 2 18 2" xfId="54387" xr:uid="{00000000-0005-0000-0000-0000E1D90000}"/>
    <cellStyle name="Normal 2 7 6 2 19" xfId="54388" xr:uid="{00000000-0005-0000-0000-0000E2D90000}"/>
    <cellStyle name="Normal 2 7 6 2 19 2" xfId="54389" xr:uid="{00000000-0005-0000-0000-0000E3D90000}"/>
    <cellStyle name="Normal 2 7 6 2 2" xfId="54390" xr:uid="{00000000-0005-0000-0000-0000E4D90000}"/>
    <cellStyle name="Normal 2 7 6 2 2 2" xfId="54391" xr:uid="{00000000-0005-0000-0000-0000E5D90000}"/>
    <cellStyle name="Normal 2 7 6 2 20" xfId="54392" xr:uid="{00000000-0005-0000-0000-0000E6D90000}"/>
    <cellStyle name="Normal 2 7 6 2 20 2" xfId="54393" xr:uid="{00000000-0005-0000-0000-0000E7D90000}"/>
    <cellStyle name="Normal 2 7 6 2 21" xfId="54394" xr:uid="{00000000-0005-0000-0000-0000E8D90000}"/>
    <cellStyle name="Normal 2 7 6 2 21 2" xfId="54395" xr:uid="{00000000-0005-0000-0000-0000E9D90000}"/>
    <cellStyle name="Normal 2 7 6 2 22" xfId="54396" xr:uid="{00000000-0005-0000-0000-0000EAD90000}"/>
    <cellStyle name="Normal 2 7 6 2 3" xfId="54397" xr:uid="{00000000-0005-0000-0000-0000EBD90000}"/>
    <cellStyle name="Normal 2 7 6 2 3 2" xfId="54398" xr:uid="{00000000-0005-0000-0000-0000ECD90000}"/>
    <cellStyle name="Normal 2 7 6 2 4" xfId="54399" xr:uid="{00000000-0005-0000-0000-0000EDD90000}"/>
    <cellStyle name="Normal 2 7 6 2 4 2" xfId="54400" xr:uid="{00000000-0005-0000-0000-0000EED90000}"/>
    <cellStyle name="Normal 2 7 6 2 5" xfId="54401" xr:uid="{00000000-0005-0000-0000-0000EFD90000}"/>
    <cellStyle name="Normal 2 7 6 2 5 2" xfId="54402" xr:uid="{00000000-0005-0000-0000-0000F0D90000}"/>
    <cellStyle name="Normal 2 7 6 2 6" xfId="54403" xr:uid="{00000000-0005-0000-0000-0000F1D90000}"/>
    <cellStyle name="Normal 2 7 6 2 6 2" xfId="54404" xr:uid="{00000000-0005-0000-0000-0000F2D90000}"/>
    <cellStyle name="Normal 2 7 6 2 7" xfId="54405" xr:uid="{00000000-0005-0000-0000-0000F3D90000}"/>
    <cellStyle name="Normal 2 7 6 2 7 2" xfId="54406" xr:uid="{00000000-0005-0000-0000-0000F4D90000}"/>
    <cellStyle name="Normal 2 7 6 2 8" xfId="54407" xr:uid="{00000000-0005-0000-0000-0000F5D90000}"/>
    <cellStyle name="Normal 2 7 6 2 8 2" xfId="54408" xr:uid="{00000000-0005-0000-0000-0000F6D90000}"/>
    <cellStyle name="Normal 2 7 6 2 9" xfId="54409" xr:uid="{00000000-0005-0000-0000-0000F7D90000}"/>
    <cellStyle name="Normal 2 7 6 2 9 2" xfId="54410" xr:uid="{00000000-0005-0000-0000-0000F8D90000}"/>
    <cellStyle name="Normal 2 7 6 20" xfId="54411" xr:uid="{00000000-0005-0000-0000-0000F9D90000}"/>
    <cellStyle name="Normal 2 7 6 20 2" xfId="54412" xr:uid="{00000000-0005-0000-0000-0000FAD90000}"/>
    <cellStyle name="Normal 2 7 6 21" xfId="54413" xr:uid="{00000000-0005-0000-0000-0000FBD90000}"/>
    <cellStyle name="Normal 2 7 6 21 2" xfId="54414" xr:uid="{00000000-0005-0000-0000-0000FCD90000}"/>
    <cellStyle name="Normal 2 7 6 22" xfId="54415" xr:uid="{00000000-0005-0000-0000-0000FDD90000}"/>
    <cellStyle name="Normal 2 7 6 22 2" xfId="54416" xr:uid="{00000000-0005-0000-0000-0000FED90000}"/>
    <cellStyle name="Normal 2 7 6 23" xfId="54417" xr:uid="{00000000-0005-0000-0000-0000FFD90000}"/>
    <cellStyle name="Normal 2 7 6 23 2" xfId="54418" xr:uid="{00000000-0005-0000-0000-000000DA0000}"/>
    <cellStyle name="Normal 2 7 6 24" xfId="54419" xr:uid="{00000000-0005-0000-0000-000001DA0000}"/>
    <cellStyle name="Normal 2 7 6 3" xfId="54420" xr:uid="{00000000-0005-0000-0000-000002DA0000}"/>
    <cellStyle name="Normal 2 7 6 3 10" xfId="54421" xr:uid="{00000000-0005-0000-0000-000003DA0000}"/>
    <cellStyle name="Normal 2 7 6 3 10 2" xfId="54422" xr:uid="{00000000-0005-0000-0000-000004DA0000}"/>
    <cellStyle name="Normal 2 7 6 3 11" xfId="54423" xr:uid="{00000000-0005-0000-0000-000005DA0000}"/>
    <cellStyle name="Normal 2 7 6 3 11 2" xfId="54424" xr:uid="{00000000-0005-0000-0000-000006DA0000}"/>
    <cellStyle name="Normal 2 7 6 3 12" xfId="54425" xr:uid="{00000000-0005-0000-0000-000007DA0000}"/>
    <cellStyle name="Normal 2 7 6 3 12 2" xfId="54426" xr:uid="{00000000-0005-0000-0000-000008DA0000}"/>
    <cellStyle name="Normal 2 7 6 3 13" xfId="54427" xr:uid="{00000000-0005-0000-0000-000009DA0000}"/>
    <cellStyle name="Normal 2 7 6 3 13 2" xfId="54428" xr:uid="{00000000-0005-0000-0000-00000ADA0000}"/>
    <cellStyle name="Normal 2 7 6 3 14" xfId="54429" xr:uid="{00000000-0005-0000-0000-00000BDA0000}"/>
    <cellStyle name="Normal 2 7 6 3 14 2" xfId="54430" xr:uid="{00000000-0005-0000-0000-00000CDA0000}"/>
    <cellStyle name="Normal 2 7 6 3 15" xfId="54431" xr:uid="{00000000-0005-0000-0000-00000DDA0000}"/>
    <cellStyle name="Normal 2 7 6 3 15 2" xfId="54432" xr:uid="{00000000-0005-0000-0000-00000EDA0000}"/>
    <cellStyle name="Normal 2 7 6 3 16" xfId="54433" xr:uid="{00000000-0005-0000-0000-00000FDA0000}"/>
    <cellStyle name="Normal 2 7 6 3 16 2" xfId="54434" xr:uid="{00000000-0005-0000-0000-000010DA0000}"/>
    <cellStyle name="Normal 2 7 6 3 17" xfId="54435" xr:uid="{00000000-0005-0000-0000-000011DA0000}"/>
    <cellStyle name="Normal 2 7 6 3 17 2" xfId="54436" xr:uid="{00000000-0005-0000-0000-000012DA0000}"/>
    <cellStyle name="Normal 2 7 6 3 18" xfId="54437" xr:uid="{00000000-0005-0000-0000-000013DA0000}"/>
    <cellStyle name="Normal 2 7 6 3 18 2" xfId="54438" xr:uid="{00000000-0005-0000-0000-000014DA0000}"/>
    <cellStyle name="Normal 2 7 6 3 19" xfId="54439" xr:uid="{00000000-0005-0000-0000-000015DA0000}"/>
    <cellStyle name="Normal 2 7 6 3 19 2" xfId="54440" xr:uid="{00000000-0005-0000-0000-000016DA0000}"/>
    <cellStyle name="Normal 2 7 6 3 2" xfId="54441" xr:uid="{00000000-0005-0000-0000-000017DA0000}"/>
    <cellStyle name="Normal 2 7 6 3 2 2" xfId="54442" xr:uid="{00000000-0005-0000-0000-000018DA0000}"/>
    <cellStyle name="Normal 2 7 6 3 20" xfId="54443" xr:uid="{00000000-0005-0000-0000-000019DA0000}"/>
    <cellStyle name="Normal 2 7 6 3 20 2" xfId="54444" xr:uid="{00000000-0005-0000-0000-00001ADA0000}"/>
    <cellStyle name="Normal 2 7 6 3 21" xfId="54445" xr:uid="{00000000-0005-0000-0000-00001BDA0000}"/>
    <cellStyle name="Normal 2 7 6 3 21 2" xfId="54446" xr:uid="{00000000-0005-0000-0000-00001CDA0000}"/>
    <cellStyle name="Normal 2 7 6 3 22" xfId="54447" xr:uid="{00000000-0005-0000-0000-00001DDA0000}"/>
    <cellStyle name="Normal 2 7 6 3 3" xfId="54448" xr:uid="{00000000-0005-0000-0000-00001EDA0000}"/>
    <cellStyle name="Normal 2 7 6 3 3 2" xfId="54449" xr:uid="{00000000-0005-0000-0000-00001FDA0000}"/>
    <cellStyle name="Normal 2 7 6 3 4" xfId="54450" xr:uid="{00000000-0005-0000-0000-000020DA0000}"/>
    <cellStyle name="Normal 2 7 6 3 4 2" xfId="54451" xr:uid="{00000000-0005-0000-0000-000021DA0000}"/>
    <cellStyle name="Normal 2 7 6 3 5" xfId="54452" xr:uid="{00000000-0005-0000-0000-000022DA0000}"/>
    <cellStyle name="Normal 2 7 6 3 5 2" xfId="54453" xr:uid="{00000000-0005-0000-0000-000023DA0000}"/>
    <cellStyle name="Normal 2 7 6 3 6" xfId="54454" xr:uid="{00000000-0005-0000-0000-000024DA0000}"/>
    <cellStyle name="Normal 2 7 6 3 6 2" xfId="54455" xr:uid="{00000000-0005-0000-0000-000025DA0000}"/>
    <cellStyle name="Normal 2 7 6 3 7" xfId="54456" xr:uid="{00000000-0005-0000-0000-000026DA0000}"/>
    <cellStyle name="Normal 2 7 6 3 7 2" xfId="54457" xr:uid="{00000000-0005-0000-0000-000027DA0000}"/>
    <cellStyle name="Normal 2 7 6 3 8" xfId="54458" xr:uid="{00000000-0005-0000-0000-000028DA0000}"/>
    <cellStyle name="Normal 2 7 6 3 8 2" xfId="54459" xr:uid="{00000000-0005-0000-0000-000029DA0000}"/>
    <cellStyle name="Normal 2 7 6 3 9" xfId="54460" xr:uid="{00000000-0005-0000-0000-00002ADA0000}"/>
    <cellStyle name="Normal 2 7 6 3 9 2" xfId="54461" xr:uid="{00000000-0005-0000-0000-00002BDA0000}"/>
    <cellStyle name="Normal 2 7 6 4" xfId="54462" xr:uid="{00000000-0005-0000-0000-00002CDA0000}"/>
    <cellStyle name="Normal 2 7 6 4 2" xfId="54463" xr:uid="{00000000-0005-0000-0000-00002DDA0000}"/>
    <cellStyle name="Normal 2 7 6 5" xfId="54464" xr:uid="{00000000-0005-0000-0000-00002EDA0000}"/>
    <cellStyle name="Normal 2 7 6 5 2" xfId="54465" xr:uid="{00000000-0005-0000-0000-00002FDA0000}"/>
    <cellStyle name="Normal 2 7 6 6" xfId="54466" xr:uid="{00000000-0005-0000-0000-000030DA0000}"/>
    <cellStyle name="Normal 2 7 6 6 2" xfId="54467" xr:uid="{00000000-0005-0000-0000-000031DA0000}"/>
    <cellStyle name="Normal 2 7 6 7" xfId="54468" xr:uid="{00000000-0005-0000-0000-000032DA0000}"/>
    <cellStyle name="Normal 2 7 6 7 2" xfId="54469" xr:uid="{00000000-0005-0000-0000-000033DA0000}"/>
    <cellStyle name="Normal 2 7 6 8" xfId="54470" xr:uid="{00000000-0005-0000-0000-000034DA0000}"/>
    <cellStyle name="Normal 2 7 6 8 2" xfId="54471" xr:uid="{00000000-0005-0000-0000-000035DA0000}"/>
    <cellStyle name="Normal 2 7 6 9" xfId="54472" xr:uid="{00000000-0005-0000-0000-000036DA0000}"/>
    <cellStyle name="Normal 2 7 6 9 2" xfId="54473" xr:uid="{00000000-0005-0000-0000-000037DA0000}"/>
    <cellStyle name="Normal 2 7 7" xfId="54474" xr:uid="{00000000-0005-0000-0000-000038DA0000}"/>
    <cellStyle name="Normal 2 7 7 10" xfId="54475" xr:uid="{00000000-0005-0000-0000-000039DA0000}"/>
    <cellStyle name="Normal 2 7 7 10 2" xfId="54476" xr:uid="{00000000-0005-0000-0000-00003ADA0000}"/>
    <cellStyle name="Normal 2 7 7 11" xfId="54477" xr:uid="{00000000-0005-0000-0000-00003BDA0000}"/>
    <cellStyle name="Normal 2 7 7 11 2" xfId="54478" xr:uid="{00000000-0005-0000-0000-00003CDA0000}"/>
    <cellStyle name="Normal 2 7 7 12" xfId="54479" xr:uid="{00000000-0005-0000-0000-00003DDA0000}"/>
    <cellStyle name="Normal 2 7 7 12 2" xfId="54480" xr:uid="{00000000-0005-0000-0000-00003EDA0000}"/>
    <cellStyle name="Normal 2 7 7 13" xfId="54481" xr:uid="{00000000-0005-0000-0000-00003FDA0000}"/>
    <cellStyle name="Normal 2 7 7 13 2" xfId="54482" xr:uid="{00000000-0005-0000-0000-000040DA0000}"/>
    <cellStyle name="Normal 2 7 7 14" xfId="54483" xr:uid="{00000000-0005-0000-0000-000041DA0000}"/>
    <cellStyle name="Normal 2 7 7 14 2" xfId="54484" xr:uid="{00000000-0005-0000-0000-000042DA0000}"/>
    <cellStyle name="Normal 2 7 7 15" xfId="54485" xr:uid="{00000000-0005-0000-0000-000043DA0000}"/>
    <cellStyle name="Normal 2 7 7 15 2" xfId="54486" xr:uid="{00000000-0005-0000-0000-000044DA0000}"/>
    <cellStyle name="Normal 2 7 7 16" xfId="54487" xr:uid="{00000000-0005-0000-0000-000045DA0000}"/>
    <cellStyle name="Normal 2 7 7 16 2" xfId="54488" xr:uid="{00000000-0005-0000-0000-000046DA0000}"/>
    <cellStyle name="Normal 2 7 7 17" xfId="54489" xr:uid="{00000000-0005-0000-0000-000047DA0000}"/>
    <cellStyle name="Normal 2 7 7 17 2" xfId="54490" xr:uid="{00000000-0005-0000-0000-000048DA0000}"/>
    <cellStyle name="Normal 2 7 7 18" xfId="54491" xr:uid="{00000000-0005-0000-0000-000049DA0000}"/>
    <cellStyle name="Normal 2 7 7 18 2" xfId="54492" xr:uid="{00000000-0005-0000-0000-00004ADA0000}"/>
    <cellStyle name="Normal 2 7 7 19" xfId="54493" xr:uid="{00000000-0005-0000-0000-00004BDA0000}"/>
    <cellStyle name="Normal 2 7 7 19 2" xfId="54494" xr:uid="{00000000-0005-0000-0000-00004CDA0000}"/>
    <cellStyle name="Normal 2 7 7 2" xfId="54495" xr:uid="{00000000-0005-0000-0000-00004DDA0000}"/>
    <cellStyle name="Normal 2 7 7 2 2" xfId="54496" xr:uid="{00000000-0005-0000-0000-00004EDA0000}"/>
    <cellStyle name="Normal 2 7 7 20" xfId="54497" xr:uid="{00000000-0005-0000-0000-00004FDA0000}"/>
    <cellStyle name="Normal 2 7 7 20 2" xfId="54498" xr:uid="{00000000-0005-0000-0000-000050DA0000}"/>
    <cellStyle name="Normal 2 7 7 21" xfId="54499" xr:uid="{00000000-0005-0000-0000-000051DA0000}"/>
    <cellStyle name="Normal 2 7 7 21 2" xfId="54500" xr:uid="{00000000-0005-0000-0000-000052DA0000}"/>
    <cellStyle name="Normal 2 7 7 22" xfId="54501" xr:uid="{00000000-0005-0000-0000-000053DA0000}"/>
    <cellStyle name="Normal 2 7 7 3" xfId="54502" xr:uid="{00000000-0005-0000-0000-000054DA0000}"/>
    <cellStyle name="Normal 2 7 7 3 2" xfId="54503" xr:uid="{00000000-0005-0000-0000-000055DA0000}"/>
    <cellStyle name="Normal 2 7 7 4" xfId="54504" xr:uid="{00000000-0005-0000-0000-000056DA0000}"/>
    <cellStyle name="Normal 2 7 7 4 2" xfId="54505" xr:uid="{00000000-0005-0000-0000-000057DA0000}"/>
    <cellStyle name="Normal 2 7 7 5" xfId="54506" xr:uid="{00000000-0005-0000-0000-000058DA0000}"/>
    <cellStyle name="Normal 2 7 7 5 2" xfId="54507" xr:uid="{00000000-0005-0000-0000-000059DA0000}"/>
    <cellStyle name="Normal 2 7 7 6" xfId="54508" xr:uid="{00000000-0005-0000-0000-00005ADA0000}"/>
    <cellStyle name="Normal 2 7 7 6 2" xfId="54509" xr:uid="{00000000-0005-0000-0000-00005BDA0000}"/>
    <cellStyle name="Normal 2 7 7 7" xfId="54510" xr:uid="{00000000-0005-0000-0000-00005CDA0000}"/>
    <cellStyle name="Normal 2 7 7 7 2" xfId="54511" xr:uid="{00000000-0005-0000-0000-00005DDA0000}"/>
    <cellStyle name="Normal 2 7 7 8" xfId="54512" xr:uid="{00000000-0005-0000-0000-00005EDA0000}"/>
    <cellStyle name="Normal 2 7 7 8 2" xfId="54513" xr:uid="{00000000-0005-0000-0000-00005FDA0000}"/>
    <cellStyle name="Normal 2 7 7 9" xfId="54514" xr:uid="{00000000-0005-0000-0000-000060DA0000}"/>
    <cellStyle name="Normal 2 7 7 9 2" xfId="54515" xr:uid="{00000000-0005-0000-0000-000061DA0000}"/>
    <cellStyle name="Normal 2 7 8" xfId="54516" xr:uid="{00000000-0005-0000-0000-000062DA0000}"/>
    <cellStyle name="Normal 2 7 8 10" xfId="54517" xr:uid="{00000000-0005-0000-0000-000063DA0000}"/>
    <cellStyle name="Normal 2 7 8 10 2" xfId="54518" xr:uid="{00000000-0005-0000-0000-000064DA0000}"/>
    <cellStyle name="Normal 2 7 8 11" xfId="54519" xr:uid="{00000000-0005-0000-0000-000065DA0000}"/>
    <cellStyle name="Normal 2 7 8 11 2" xfId="54520" xr:uid="{00000000-0005-0000-0000-000066DA0000}"/>
    <cellStyle name="Normal 2 7 8 12" xfId="54521" xr:uid="{00000000-0005-0000-0000-000067DA0000}"/>
    <cellStyle name="Normal 2 7 8 12 2" xfId="54522" xr:uid="{00000000-0005-0000-0000-000068DA0000}"/>
    <cellStyle name="Normal 2 7 8 13" xfId="54523" xr:uid="{00000000-0005-0000-0000-000069DA0000}"/>
    <cellStyle name="Normal 2 7 8 13 2" xfId="54524" xr:uid="{00000000-0005-0000-0000-00006ADA0000}"/>
    <cellStyle name="Normal 2 7 8 14" xfId="54525" xr:uid="{00000000-0005-0000-0000-00006BDA0000}"/>
    <cellStyle name="Normal 2 7 8 14 2" xfId="54526" xr:uid="{00000000-0005-0000-0000-00006CDA0000}"/>
    <cellStyle name="Normal 2 7 8 15" xfId="54527" xr:uid="{00000000-0005-0000-0000-00006DDA0000}"/>
    <cellStyle name="Normal 2 7 8 15 2" xfId="54528" xr:uid="{00000000-0005-0000-0000-00006EDA0000}"/>
    <cellStyle name="Normal 2 7 8 16" xfId="54529" xr:uid="{00000000-0005-0000-0000-00006FDA0000}"/>
    <cellStyle name="Normal 2 7 8 16 2" xfId="54530" xr:uid="{00000000-0005-0000-0000-000070DA0000}"/>
    <cellStyle name="Normal 2 7 8 17" xfId="54531" xr:uid="{00000000-0005-0000-0000-000071DA0000}"/>
    <cellStyle name="Normal 2 7 8 17 2" xfId="54532" xr:uid="{00000000-0005-0000-0000-000072DA0000}"/>
    <cellStyle name="Normal 2 7 8 18" xfId="54533" xr:uid="{00000000-0005-0000-0000-000073DA0000}"/>
    <cellStyle name="Normal 2 7 8 18 2" xfId="54534" xr:uid="{00000000-0005-0000-0000-000074DA0000}"/>
    <cellStyle name="Normal 2 7 8 19" xfId="54535" xr:uid="{00000000-0005-0000-0000-000075DA0000}"/>
    <cellStyle name="Normal 2 7 8 19 2" xfId="54536" xr:uid="{00000000-0005-0000-0000-000076DA0000}"/>
    <cellStyle name="Normal 2 7 8 2" xfId="54537" xr:uid="{00000000-0005-0000-0000-000077DA0000}"/>
    <cellStyle name="Normal 2 7 8 2 2" xfId="54538" xr:uid="{00000000-0005-0000-0000-000078DA0000}"/>
    <cellStyle name="Normal 2 7 8 20" xfId="54539" xr:uid="{00000000-0005-0000-0000-000079DA0000}"/>
    <cellStyle name="Normal 2 7 8 20 2" xfId="54540" xr:uid="{00000000-0005-0000-0000-00007ADA0000}"/>
    <cellStyle name="Normal 2 7 8 21" xfId="54541" xr:uid="{00000000-0005-0000-0000-00007BDA0000}"/>
    <cellStyle name="Normal 2 7 8 21 2" xfId="54542" xr:uid="{00000000-0005-0000-0000-00007CDA0000}"/>
    <cellStyle name="Normal 2 7 8 22" xfId="54543" xr:uid="{00000000-0005-0000-0000-00007DDA0000}"/>
    <cellStyle name="Normal 2 7 8 3" xfId="54544" xr:uid="{00000000-0005-0000-0000-00007EDA0000}"/>
    <cellStyle name="Normal 2 7 8 3 2" xfId="54545" xr:uid="{00000000-0005-0000-0000-00007FDA0000}"/>
    <cellStyle name="Normal 2 7 8 4" xfId="54546" xr:uid="{00000000-0005-0000-0000-000080DA0000}"/>
    <cellStyle name="Normal 2 7 8 4 2" xfId="54547" xr:uid="{00000000-0005-0000-0000-000081DA0000}"/>
    <cellStyle name="Normal 2 7 8 5" xfId="54548" xr:uid="{00000000-0005-0000-0000-000082DA0000}"/>
    <cellStyle name="Normal 2 7 8 5 2" xfId="54549" xr:uid="{00000000-0005-0000-0000-000083DA0000}"/>
    <cellStyle name="Normal 2 7 8 6" xfId="54550" xr:uid="{00000000-0005-0000-0000-000084DA0000}"/>
    <cellStyle name="Normal 2 7 8 6 2" xfId="54551" xr:uid="{00000000-0005-0000-0000-000085DA0000}"/>
    <cellStyle name="Normal 2 7 8 7" xfId="54552" xr:uid="{00000000-0005-0000-0000-000086DA0000}"/>
    <cellStyle name="Normal 2 7 8 7 2" xfId="54553" xr:uid="{00000000-0005-0000-0000-000087DA0000}"/>
    <cellStyle name="Normal 2 7 8 8" xfId="54554" xr:uid="{00000000-0005-0000-0000-000088DA0000}"/>
    <cellStyle name="Normal 2 7 8 8 2" xfId="54555" xr:uid="{00000000-0005-0000-0000-000089DA0000}"/>
    <cellStyle name="Normal 2 7 8 9" xfId="54556" xr:uid="{00000000-0005-0000-0000-00008ADA0000}"/>
    <cellStyle name="Normal 2 7 8 9 2" xfId="54557" xr:uid="{00000000-0005-0000-0000-00008BDA0000}"/>
    <cellStyle name="Normal 2 7 9" xfId="54558" xr:uid="{00000000-0005-0000-0000-00008CDA0000}"/>
    <cellStyle name="Normal 2 7 9 2" xfId="54559" xr:uid="{00000000-0005-0000-0000-00008DDA0000}"/>
    <cellStyle name="Normal 2 8" xfId="54560" xr:uid="{00000000-0005-0000-0000-00008EDA0000}"/>
    <cellStyle name="Normal 2 8 10" xfId="54561" xr:uid="{00000000-0005-0000-0000-00008FDA0000}"/>
    <cellStyle name="Normal 2 8 10 2" xfId="54562" xr:uid="{00000000-0005-0000-0000-000090DA0000}"/>
    <cellStyle name="Normal 2 8 11" xfId="54563" xr:uid="{00000000-0005-0000-0000-000091DA0000}"/>
    <cellStyle name="Normal 2 8 11 2" xfId="54564" xr:uid="{00000000-0005-0000-0000-000092DA0000}"/>
    <cellStyle name="Normal 2 8 12" xfId="54565" xr:uid="{00000000-0005-0000-0000-000093DA0000}"/>
    <cellStyle name="Normal 2 8 12 2" xfId="54566" xr:uid="{00000000-0005-0000-0000-000094DA0000}"/>
    <cellStyle name="Normal 2 8 13" xfId="54567" xr:uid="{00000000-0005-0000-0000-000095DA0000}"/>
    <cellStyle name="Normal 2 8 13 2" xfId="54568" xr:uid="{00000000-0005-0000-0000-000096DA0000}"/>
    <cellStyle name="Normal 2 8 14" xfId="54569" xr:uid="{00000000-0005-0000-0000-000097DA0000}"/>
    <cellStyle name="Normal 2 8 14 2" xfId="54570" xr:uid="{00000000-0005-0000-0000-000098DA0000}"/>
    <cellStyle name="Normal 2 8 15" xfId="54571" xr:uid="{00000000-0005-0000-0000-000099DA0000}"/>
    <cellStyle name="Normal 2 8 15 2" xfId="54572" xr:uid="{00000000-0005-0000-0000-00009ADA0000}"/>
    <cellStyle name="Normal 2 8 16" xfId="54573" xr:uid="{00000000-0005-0000-0000-00009BDA0000}"/>
    <cellStyle name="Normal 2 8 16 2" xfId="54574" xr:uid="{00000000-0005-0000-0000-00009CDA0000}"/>
    <cellStyle name="Normal 2 8 17" xfId="54575" xr:uid="{00000000-0005-0000-0000-00009DDA0000}"/>
    <cellStyle name="Normal 2 8 17 2" xfId="54576" xr:uid="{00000000-0005-0000-0000-00009EDA0000}"/>
    <cellStyle name="Normal 2 8 18" xfId="54577" xr:uid="{00000000-0005-0000-0000-00009FDA0000}"/>
    <cellStyle name="Normal 2 8 18 2" xfId="54578" xr:uid="{00000000-0005-0000-0000-0000A0DA0000}"/>
    <cellStyle name="Normal 2 8 19" xfId="54579" xr:uid="{00000000-0005-0000-0000-0000A1DA0000}"/>
    <cellStyle name="Normal 2 8 19 2" xfId="54580" xr:uid="{00000000-0005-0000-0000-0000A2DA0000}"/>
    <cellStyle name="Normal 2 8 2" xfId="54581" xr:uid="{00000000-0005-0000-0000-0000A3DA0000}"/>
    <cellStyle name="Normal 2 8 2 10" xfId="54582" xr:uid="{00000000-0005-0000-0000-0000A4DA0000}"/>
    <cellStyle name="Normal 2 8 2 10 2" xfId="54583" xr:uid="{00000000-0005-0000-0000-0000A5DA0000}"/>
    <cellStyle name="Normal 2 8 2 11" xfId="54584" xr:uid="{00000000-0005-0000-0000-0000A6DA0000}"/>
    <cellStyle name="Normal 2 8 2 11 2" xfId="54585" xr:uid="{00000000-0005-0000-0000-0000A7DA0000}"/>
    <cellStyle name="Normal 2 8 2 12" xfId="54586" xr:uid="{00000000-0005-0000-0000-0000A8DA0000}"/>
    <cellStyle name="Normal 2 8 2 12 2" xfId="54587" xr:uid="{00000000-0005-0000-0000-0000A9DA0000}"/>
    <cellStyle name="Normal 2 8 2 13" xfId="54588" xr:uid="{00000000-0005-0000-0000-0000AADA0000}"/>
    <cellStyle name="Normal 2 8 2 13 2" xfId="54589" xr:uid="{00000000-0005-0000-0000-0000ABDA0000}"/>
    <cellStyle name="Normal 2 8 2 14" xfId="54590" xr:uid="{00000000-0005-0000-0000-0000ACDA0000}"/>
    <cellStyle name="Normal 2 8 2 14 2" xfId="54591" xr:uid="{00000000-0005-0000-0000-0000ADDA0000}"/>
    <cellStyle name="Normal 2 8 2 15" xfId="54592" xr:uid="{00000000-0005-0000-0000-0000AEDA0000}"/>
    <cellStyle name="Normal 2 8 2 15 2" xfId="54593" xr:uid="{00000000-0005-0000-0000-0000AFDA0000}"/>
    <cellStyle name="Normal 2 8 2 16" xfId="54594" xr:uid="{00000000-0005-0000-0000-0000B0DA0000}"/>
    <cellStyle name="Normal 2 8 2 16 2" xfId="54595" xr:uid="{00000000-0005-0000-0000-0000B1DA0000}"/>
    <cellStyle name="Normal 2 8 2 17" xfId="54596" xr:uid="{00000000-0005-0000-0000-0000B2DA0000}"/>
    <cellStyle name="Normal 2 8 2 17 2" xfId="54597" xr:uid="{00000000-0005-0000-0000-0000B3DA0000}"/>
    <cellStyle name="Normal 2 8 2 18" xfId="54598" xr:uid="{00000000-0005-0000-0000-0000B4DA0000}"/>
    <cellStyle name="Normal 2 8 2 18 2" xfId="54599" xr:uid="{00000000-0005-0000-0000-0000B5DA0000}"/>
    <cellStyle name="Normal 2 8 2 19" xfId="54600" xr:uid="{00000000-0005-0000-0000-0000B6DA0000}"/>
    <cellStyle name="Normal 2 8 2 19 2" xfId="54601" xr:uid="{00000000-0005-0000-0000-0000B7DA0000}"/>
    <cellStyle name="Normal 2 8 2 2" xfId="54602" xr:uid="{00000000-0005-0000-0000-0000B8DA0000}"/>
    <cellStyle name="Normal 2 8 2 2 10" xfId="54603" xr:uid="{00000000-0005-0000-0000-0000B9DA0000}"/>
    <cellStyle name="Normal 2 8 2 2 10 2" xfId="54604" xr:uid="{00000000-0005-0000-0000-0000BADA0000}"/>
    <cellStyle name="Normal 2 8 2 2 11" xfId="54605" xr:uid="{00000000-0005-0000-0000-0000BBDA0000}"/>
    <cellStyle name="Normal 2 8 2 2 11 2" xfId="54606" xr:uid="{00000000-0005-0000-0000-0000BCDA0000}"/>
    <cellStyle name="Normal 2 8 2 2 12" xfId="54607" xr:uid="{00000000-0005-0000-0000-0000BDDA0000}"/>
    <cellStyle name="Normal 2 8 2 2 12 2" xfId="54608" xr:uid="{00000000-0005-0000-0000-0000BEDA0000}"/>
    <cellStyle name="Normal 2 8 2 2 13" xfId="54609" xr:uid="{00000000-0005-0000-0000-0000BFDA0000}"/>
    <cellStyle name="Normal 2 8 2 2 13 2" xfId="54610" xr:uid="{00000000-0005-0000-0000-0000C0DA0000}"/>
    <cellStyle name="Normal 2 8 2 2 14" xfId="54611" xr:uid="{00000000-0005-0000-0000-0000C1DA0000}"/>
    <cellStyle name="Normal 2 8 2 2 14 2" xfId="54612" xr:uid="{00000000-0005-0000-0000-0000C2DA0000}"/>
    <cellStyle name="Normal 2 8 2 2 15" xfId="54613" xr:uid="{00000000-0005-0000-0000-0000C3DA0000}"/>
    <cellStyle name="Normal 2 8 2 2 15 2" xfId="54614" xr:uid="{00000000-0005-0000-0000-0000C4DA0000}"/>
    <cellStyle name="Normal 2 8 2 2 16" xfId="54615" xr:uid="{00000000-0005-0000-0000-0000C5DA0000}"/>
    <cellStyle name="Normal 2 8 2 2 16 2" xfId="54616" xr:uid="{00000000-0005-0000-0000-0000C6DA0000}"/>
    <cellStyle name="Normal 2 8 2 2 17" xfId="54617" xr:uid="{00000000-0005-0000-0000-0000C7DA0000}"/>
    <cellStyle name="Normal 2 8 2 2 17 2" xfId="54618" xr:uid="{00000000-0005-0000-0000-0000C8DA0000}"/>
    <cellStyle name="Normal 2 8 2 2 18" xfId="54619" xr:uid="{00000000-0005-0000-0000-0000C9DA0000}"/>
    <cellStyle name="Normal 2 8 2 2 18 2" xfId="54620" xr:uid="{00000000-0005-0000-0000-0000CADA0000}"/>
    <cellStyle name="Normal 2 8 2 2 19" xfId="54621" xr:uid="{00000000-0005-0000-0000-0000CBDA0000}"/>
    <cellStyle name="Normal 2 8 2 2 19 2" xfId="54622" xr:uid="{00000000-0005-0000-0000-0000CCDA0000}"/>
    <cellStyle name="Normal 2 8 2 2 2" xfId="54623" xr:uid="{00000000-0005-0000-0000-0000CDDA0000}"/>
    <cellStyle name="Normal 2 8 2 2 2 10" xfId="54624" xr:uid="{00000000-0005-0000-0000-0000CEDA0000}"/>
    <cellStyle name="Normal 2 8 2 2 2 10 2" xfId="54625" xr:uid="{00000000-0005-0000-0000-0000CFDA0000}"/>
    <cellStyle name="Normal 2 8 2 2 2 11" xfId="54626" xr:uid="{00000000-0005-0000-0000-0000D0DA0000}"/>
    <cellStyle name="Normal 2 8 2 2 2 11 2" xfId="54627" xr:uid="{00000000-0005-0000-0000-0000D1DA0000}"/>
    <cellStyle name="Normal 2 8 2 2 2 12" xfId="54628" xr:uid="{00000000-0005-0000-0000-0000D2DA0000}"/>
    <cellStyle name="Normal 2 8 2 2 2 12 2" xfId="54629" xr:uid="{00000000-0005-0000-0000-0000D3DA0000}"/>
    <cellStyle name="Normal 2 8 2 2 2 13" xfId="54630" xr:uid="{00000000-0005-0000-0000-0000D4DA0000}"/>
    <cellStyle name="Normal 2 8 2 2 2 13 2" xfId="54631" xr:uid="{00000000-0005-0000-0000-0000D5DA0000}"/>
    <cellStyle name="Normal 2 8 2 2 2 14" xfId="54632" xr:uid="{00000000-0005-0000-0000-0000D6DA0000}"/>
    <cellStyle name="Normal 2 8 2 2 2 14 2" xfId="54633" xr:uid="{00000000-0005-0000-0000-0000D7DA0000}"/>
    <cellStyle name="Normal 2 8 2 2 2 15" xfId="54634" xr:uid="{00000000-0005-0000-0000-0000D8DA0000}"/>
    <cellStyle name="Normal 2 8 2 2 2 15 2" xfId="54635" xr:uid="{00000000-0005-0000-0000-0000D9DA0000}"/>
    <cellStyle name="Normal 2 8 2 2 2 16" xfId="54636" xr:uid="{00000000-0005-0000-0000-0000DADA0000}"/>
    <cellStyle name="Normal 2 8 2 2 2 16 2" xfId="54637" xr:uid="{00000000-0005-0000-0000-0000DBDA0000}"/>
    <cellStyle name="Normal 2 8 2 2 2 17" xfId="54638" xr:uid="{00000000-0005-0000-0000-0000DCDA0000}"/>
    <cellStyle name="Normal 2 8 2 2 2 17 2" xfId="54639" xr:uid="{00000000-0005-0000-0000-0000DDDA0000}"/>
    <cellStyle name="Normal 2 8 2 2 2 18" xfId="54640" xr:uid="{00000000-0005-0000-0000-0000DEDA0000}"/>
    <cellStyle name="Normal 2 8 2 2 2 18 2" xfId="54641" xr:uid="{00000000-0005-0000-0000-0000DFDA0000}"/>
    <cellStyle name="Normal 2 8 2 2 2 19" xfId="54642" xr:uid="{00000000-0005-0000-0000-0000E0DA0000}"/>
    <cellStyle name="Normal 2 8 2 2 2 19 2" xfId="54643" xr:uid="{00000000-0005-0000-0000-0000E1DA0000}"/>
    <cellStyle name="Normal 2 8 2 2 2 2" xfId="54644" xr:uid="{00000000-0005-0000-0000-0000E2DA0000}"/>
    <cellStyle name="Normal 2 8 2 2 2 2 2" xfId="54645" xr:uid="{00000000-0005-0000-0000-0000E3DA0000}"/>
    <cellStyle name="Normal 2 8 2 2 2 20" xfId="54646" xr:uid="{00000000-0005-0000-0000-0000E4DA0000}"/>
    <cellStyle name="Normal 2 8 2 2 2 20 2" xfId="54647" xr:uid="{00000000-0005-0000-0000-0000E5DA0000}"/>
    <cellStyle name="Normal 2 8 2 2 2 21" xfId="54648" xr:uid="{00000000-0005-0000-0000-0000E6DA0000}"/>
    <cellStyle name="Normal 2 8 2 2 2 21 2" xfId="54649" xr:uid="{00000000-0005-0000-0000-0000E7DA0000}"/>
    <cellStyle name="Normal 2 8 2 2 2 22" xfId="54650" xr:uid="{00000000-0005-0000-0000-0000E8DA0000}"/>
    <cellStyle name="Normal 2 8 2 2 2 3" xfId="54651" xr:uid="{00000000-0005-0000-0000-0000E9DA0000}"/>
    <cellStyle name="Normal 2 8 2 2 2 3 2" xfId="54652" xr:uid="{00000000-0005-0000-0000-0000EADA0000}"/>
    <cellStyle name="Normal 2 8 2 2 2 4" xfId="54653" xr:uid="{00000000-0005-0000-0000-0000EBDA0000}"/>
    <cellStyle name="Normal 2 8 2 2 2 4 2" xfId="54654" xr:uid="{00000000-0005-0000-0000-0000ECDA0000}"/>
    <cellStyle name="Normal 2 8 2 2 2 5" xfId="54655" xr:uid="{00000000-0005-0000-0000-0000EDDA0000}"/>
    <cellStyle name="Normal 2 8 2 2 2 5 2" xfId="54656" xr:uid="{00000000-0005-0000-0000-0000EEDA0000}"/>
    <cellStyle name="Normal 2 8 2 2 2 6" xfId="54657" xr:uid="{00000000-0005-0000-0000-0000EFDA0000}"/>
    <cellStyle name="Normal 2 8 2 2 2 6 2" xfId="54658" xr:uid="{00000000-0005-0000-0000-0000F0DA0000}"/>
    <cellStyle name="Normal 2 8 2 2 2 7" xfId="54659" xr:uid="{00000000-0005-0000-0000-0000F1DA0000}"/>
    <cellStyle name="Normal 2 8 2 2 2 7 2" xfId="54660" xr:uid="{00000000-0005-0000-0000-0000F2DA0000}"/>
    <cellStyle name="Normal 2 8 2 2 2 8" xfId="54661" xr:uid="{00000000-0005-0000-0000-0000F3DA0000}"/>
    <cellStyle name="Normal 2 8 2 2 2 8 2" xfId="54662" xr:uid="{00000000-0005-0000-0000-0000F4DA0000}"/>
    <cellStyle name="Normal 2 8 2 2 2 9" xfId="54663" xr:uid="{00000000-0005-0000-0000-0000F5DA0000}"/>
    <cellStyle name="Normal 2 8 2 2 2 9 2" xfId="54664" xr:uid="{00000000-0005-0000-0000-0000F6DA0000}"/>
    <cellStyle name="Normal 2 8 2 2 20" xfId="54665" xr:uid="{00000000-0005-0000-0000-0000F7DA0000}"/>
    <cellStyle name="Normal 2 8 2 2 20 2" xfId="54666" xr:uid="{00000000-0005-0000-0000-0000F8DA0000}"/>
    <cellStyle name="Normal 2 8 2 2 21" xfId="54667" xr:uid="{00000000-0005-0000-0000-0000F9DA0000}"/>
    <cellStyle name="Normal 2 8 2 2 21 2" xfId="54668" xr:uid="{00000000-0005-0000-0000-0000FADA0000}"/>
    <cellStyle name="Normal 2 8 2 2 22" xfId="54669" xr:uid="{00000000-0005-0000-0000-0000FBDA0000}"/>
    <cellStyle name="Normal 2 8 2 2 22 2" xfId="54670" xr:uid="{00000000-0005-0000-0000-0000FCDA0000}"/>
    <cellStyle name="Normal 2 8 2 2 23" xfId="54671" xr:uid="{00000000-0005-0000-0000-0000FDDA0000}"/>
    <cellStyle name="Normal 2 8 2 2 23 2" xfId="54672" xr:uid="{00000000-0005-0000-0000-0000FEDA0000}"/>
    <cellStyle name="Normal 2 8 2 2 24" xfId="54673" xr:uid="{00000000-0005-0000-0000-0000FFDA0000}"/>
    <cellStyle name="Normal 2 8 2 2 3" xfId="54674" xr:uid="{00000000-0005-0000-0000-000000DB0000}"/>
    <cellStyle name="Normal 2 8 2 2 3 10" xfId="54675" xr:uid="{00000000-0005-0000-0000-000001DB0000}"/>
    <cellStyle name="Normal 2 8 2 2 3 10 2" xfId="54676" xr:uid="{00000000-0005-0000-0000-000002DB0000}"/>
    <cellStyle name="Normal 2 8 2 2 3 11" xfId="54677" xr:uid="{00000000-0005-0000-0000-000003DB0000}"/>
    <cellStyle name="Normal 2 8 2 2 3 11 2" xfId="54678" xr:uid="{00000000-0005-0000-0000-000004DB0000}"/>
    <cellStyle name="Normal 2 8 2 2 3 12" xfId="54679" xr:uid="{00000000-0005-0000-0000-000005DB0000}"/>
    <cellStyle name="Normal 2 8 2 2 3 12 2" xfId="54680" xr:uid="{00000000-0005-0000-0000-000006DB0000}"/>
    <cellStyle name="Normal 2 8 2 2 3 13" xfId="54681" xr:uid="{00000000-0005-0000-0000-000007DB0000}"/>
    <cellStyle name="Normal 2 8 2 2 3 13 2" xfId="54682" xr:uid="{00000000-0005-0000-0000-000008DB0000}"/>
    <cellStyle name="Normal 2 8 2 2 3 14" xfId="54683" xr:uid="{00000000-0005-0000-0000-000009DB0000}"/>
    <cellStyle name="Normal 2 8 2 2 3 14 2" xfId="54684" xr:uid="{00000000-0005-0000-0000-00000ADB0000}"/>
    <cellStyle name="Normal 2 8 2 2 3 15" xfId="54685" xr:uid="{00000000-0005-0000-0000-00000BDB0000}"/>
    <cellStyle name="Normal 2 8 2 2 3 15 2" xfId="54686" xr:uid="{00000000-0005-0000-0000-00000CDB0000}"/>
    <cellStyle name="Normal 2 8 2 2 3 16" xfId="54687" xr:uid="{00000000-0005-0000-0000-00000DDB0000}"/>
    <cellStyle name="Normal 2 8 2 2 3 16 2" xfId="54688" xr:uid="{00000000-0005-0000-0000-00000EDB0000}"/>
    <cellStyle name="Normal 2 8 2 2 3 17" xfId="54689" xr:uid="{00000000-0005-0000-0000-00000FDB0000}"/>
    <cellStyle name="Normal 2 8 2 2 3 17 2" xfId="54690" xr:uid="{00000000-0005-0000-0000-000010DB0000}"/>
    <cellStyle name="Normal 2 8 2 2 3 18" xfId="54691" xr:uid="{00000000-0005-0000-0000-000011DB0000}"/>
    <cellStyle name="Normal 2 8 2 2 3 18 2" xfId="54692" xr:uid="{00000000-0005-0000-0000-000012DB0000}"/>
    <cellStyle name="Normal 2 8 2 2 3 19" xfId="54693" xr:uid="{00000000-0005-0000-0000-000013DB0000}"/>
    <cellStyle name="Normal 2 8 2 2 3 19 2" xfId="54694" xr:uid="{00000000-0005-0000-0000-000014DB0000}"/>
    <cellStyle name="Normal 2 8 2 2 3 2" xfId="54695" xr:uid="{00000000-0005-0000-0000-000015DB0000}"/>
    <cellStyle name="Normal 2 8 2 2 3 2 2" xfId="54696" xr:uid="{00000000-0005-0000-0000-000016DB0000}"/>
    <cellStyle name="Normal 2 8 2 2 3 20" xfId="54697" xr:uid="{00000000-0005-0000-0000-000017DB0000}"/>
    <cellStyle name="Normal 2 8 2 2 3 20 2" xfId="54698" xr:uid="{00000000-0005-0000-0000-000018DB0000}"/>
    <cellStyle name="Normal 2 8 2 2 3 21" xfId="54699" xr:uid="{00000000-0005-0000-0000-000019DB0000}"/>
    <cellStyle name="Normal 2 8 2 2 3 21 2" xfId="54700" xr:uid="{00000000-0005-0000-0000-00001ADB0000}"/>
    <cellStyle name="Normal 2 8 2 2 3 22" xfId="54701" xr:uid="{00000000-0005-0000-0000-00001BDB0000}"/>
    <cellStyle name="Normal 2 8 2 2 3 3" xfId="54702" xr:uid="{00000000-0005-0000-0000-00001CDB0000}"/>
    <cellStyle name="Normal 2 8 2 2 3 3 2" xfId="54703" xr:uid="{00000000-0005-0000-0000-00001DDB0000}"/>
    <cellStyle name="Normal 2 8 2 2 3 4" xfId="54704" xr:uid="{00000000-0005-0000-0000-00001EDB0000}"/>
    <cellStyle name="Normal 2 8 2 2 3 4 2" xfId="54705" xr:uid="{00000000-0005-0000-0000-00001FDB0000}"/>
    <cellStyle name="Normal 2 8 2 2 3 5" xfId="54706" xr:uid="{00000000-0005-0000-0000-000020DB0000}"/>
    <cellStyle name="Normal 2 8 2 2 3 5 2" xfId="54707" xr:uid="{00000000-0005-0000-0000-000021DB0000}"/>
    <cellStyle name="Normal 2 8 2 2 3 6" xfId="54708" xr:uid="{00000000-0005-0000-0000-000022DB0000}"/>
    <cellStyle name="Normal 2 8 2 2 3 6 2" xfId="54709" xr:uid="{00000000-0005-0000-0000-000023DB0000}"/>
    <cellStyle name="Normal 2 8 2 2 3 7" xfId="54710" xr:uid="{00000000-0005-0000-0000-000024DB0000}"/>
    <cellStyle name="Normal 2 8 2 2 3 7 2" xfId="54711" xr:uid="{00000000-0005-0000-0000-000025DB0000}"/>
    <cellStyle name="Normal 2 8 2 2 3 8" xfId="54712" xr:uid="{00000000-0005-0000-0000-000026DB0000}"/>
    <cellStyle name="Normal 2 8 2 2 3 8 2" xfId="54713" xr:uid="{00000000-0005-0000-0000-000027DB0000}"/>
    <cellStyle name="Normal 2 8 2 2 3 9" xfId="54714" xr:uid="{00000000-0005-0000-0000-000028DB0000}"/>
    <cellStyle name="Normal 2 8 2 2 3 9 2" xfId="54715" xr:uid="{00000000-0005-0000-0000-000029DB0000}"/>
    <cellStyle name="Normal 2 8 2 2 4" xfId="54716" xr:uid="{00000000-0005-0000-0000-00002ADB0000}"/>
    <cellStyle name="Normal 2 8 2 2 4 2" xfId="54717" xr:uid="{00000000-0005-0000-0000-00002BDB0000}"/>
    <cellStyle name="Normal 2 8 2 2 5" xfId="54718" xr:uid="{00000000-0005-0000-0000-00002CDB0000}"/>
    <cellStyle name="Normal 2 8 2 2 5 2" xfId="54719" xr:uid="{00000000-0005-0000-0000-00002DDB0000}"/>
    <cellStyle name="Normal 2 8 2 2 6" xfId="54720" xr:uid="{00000000-0005-0000-0000-00002EDB0000}"/>
    <cellStyle name="Normal 2 8 2 2 6 2" xfId="54721" xr:uid="{00000000-0005-0000-0000-00002FDB0000}"/>
    <cellStyle name="Normal 2 8 2 2 7" xfId="54722" xr:uid="{00000000-0005-0000-0000-000030DB0000}"/>
    <cellStyle name="Normal 2 8 2 2 7 2" xfId="54723" xr:uid="{00000000-0005-0000-0000-000031DB0000}"/>
    <cellStyle name="Normal 2 8 2 2 8" xfId="54724" xr:uid="{00000000-0005-0000-0000-000032DB0000}"/>
    <cellStyle name="Normal 2 8 2 2 8 2" xfId="54725" xr:uid="{00000000-0005-0000-0000-000033DB0000}"/>
    <cellStyle name="Normal 2 8 2 2 9" xfId="54726" xr:uid="{00000000-0005-0000-0000-000034DB0000}"/>
    <cellStyle name="Normal 2 8 2 2 9 2" xfId="54727" xr:uid="{00000000-0005-0000-0000-000035DB0000}"/>
    <cellStyle name="Normal 2 8 2 20" xfId="54728" xr:uid="{00000000-0005-0000-0000-000036DB0000}"/>
    <cellStyle name="Normal 2 8 2 20 2" xfId="54729" xr:uid="{00000000-0005-0000-0000-000037DB0000}"/>
    <cellStyle name="Normal 2 8 2 21" xfId="54730" xr:uid="{00000000-0005-0000-0000-000038DB0000}"/>
    <cellStyle name="Normal 2 8 2 21 2" xfId="54731" xr:uid="{00000000-0005-0000-0000-000039DB0000}"/>
    <cellStyle name="Normal 2 8 2 22" xfId="54732" xr:uid="{00000000-0005-0000-0000-00003ADB0000}"/>
    <cellStyle name="Normal 2 8 2 22 2" xfId="54733" xr:uid="{00000000-0005-0000-0000-00003BDB0000}"/>
    <cellStyle name="Normal 2 8 2 23" xfId="54734" xr:uid="{00000000-0005-0000-0000-00003CDB0000}"/>
    <cellStyle name="Normal 2 8 2 23 2" xfId="54735" xr:uid="{00000000-0005-0000-0000-00003DDB0000}"/>
    <cellStyle name="Normal 2 8 2 24" xfId="54736" xr:uid="{00000000-0005-0000-0000-00003EDB0000}"/>
    <cellStyle name="Normal 2 8 2 24 2" xfId="54737" xr:uid="{00000000-0005-0000-0000-00003FDB0000}"/>
    <cellStyle name="Normal 2 8 2 25" xfId="54738" xr:uid="{00000000-0005-0000-0000-000040DB0000}"/>
    <cellStyle name="Normal 2 8 2 25 2" xfId="54739" xr:uid="{00000000-0005-0000-0000-000041DB0000}"/>
    <cellStyle name="Normal 2 8 2 26" xfId="54740" xr:uid="{00000000-0005-0000-0000-000042DB0000}"/>
    <cellStyle name="Normal 2 8 2 26 2" xfId="54741" xr:uid="{00000000-0005-0000-0000-000043DB0000}"/>
    <cellStyle name="Normal 2 8 2 27" xfId="54742" xr:uid="{00000000-0005-0000-0000-000044DB0000}"/>
    <cellStyle name="Normal 2 8 2 3" xfId="54743" xr:uid="{00000000-0005-0000-0000-000045DB0000}"/>
    <cellStyle name="Normal 2 8 2 3 10" xfId="54744" xr:uid="{00000000-0005-0000-0000-000046DB0000}"/>
    <cellStyle name="Normal 2 8 2 3 10 2" xfId="54745" xr:uid="{00000000-0005-0000-0000-000047DB0000}"/>
    <cellStyle name="Normal 2 8 2 3 11" xfId="54746" xr:uid="{00000000-0005-0000-0000-000048DB0000}"/>
    <cellStyle name="Normal 2 8 2 3 11 2" xfId="54747" xr:uid="{00000000-0005-0000-0000-000049DB0000}"/>
    <cellStyle name="Normal 2 8 2 3 12" xfId="54748" xr:uid="{00000000-0005-0000-0000-00004ADB0000}"/>
    <cellStyle name="Normal 2 8 2 3 12 2" xfId="54749" xr:uid="{00000000-0005-0000-0000-00004BDB0000}"/>
    <cellStyle name="Normal 2 8 2 3 13" xfId="54750" xr:uid="{00000000-0005-0000-0000-00004CDB0000}"/>
    <cellStyle name="Normal 2 8 2 3 13 2" xfId="54751" xr:uid="{00000000-0005-0000-0000-00004DDB0000}"/>
    <cellStyle name="Normal 2 8 2 3 14" xfId="54752" xr:uid="{00000000-0005-0000-0000-00004EDB0000}"/>
    <cellStyle name="Normal 2 8 2 3 14 2" xfId="54753" xr:uid="{00000000-0005-0000-0000-00004FDB0000}"/>
    <cellStyle name="Normal 2 8 2 3 15" xfId="54754" xr:uid="{00000000-0005-0000-0000-000050DB0000}"/>
    <cellStyle name="Normal 2 8 2 3 15 2" xfId="54755" xr:uid="{00000000-0005-0000-0000-000051DB0000}"/>
    <cellStyle name="Normal 2 8 2 3 16" xfId="54756" xr:uid="{00000000-0005-0000-0000-000052DB0000}"/>
    <cellStyle name="Normal 2 8 2 3 16 2" xfId="54757" xr:uid="{00000000-0005-0000-0000-000053DB0000}"/>
    <cellStyle name="Normal 2 8 2 3 17" xfId="54758" xr:uid="{00000000-0005-0000-0000-000054DB0000}"/>
    <cellStyle name="Normal 2 8 2 3 17 2" xfId="54759" xr:uid="{00000000-0005-0000-0000-000055DB0000}"/>
    <cellStyle name="Normal 2 8 2 3 18" xfId="54760" xr:uid="{00000000-0005-0000-0000-000056DB0000}"/>
    <cellStyle name="Normal 2 8 2 3 18 2" xfId="54761" xr:uid="{00000000-0005-0000-0000-000057DB0000}"/>
    <cellStyle name="Normal 2 8 2 3 19" xfId="54762" xr:uid="{00000000-0005-0000-0000-000058DB0000}"/>
    <cellStyle name="Normal 2 8 2 3 19 2" xfId="54763" xr:uid="{00000000-0005-0000-0000-000059DB0000}"/>
    <cellStyle name="Normal 2 8 2 3 2" xfId="54764" xr:uid="{00000000-0005-0000-0000-00005ADB0000}"/>
    <cellStyle name="Normal 2 8 2 3 2 10" xfId="54765" xr:uid="{00000000-0005-0000-0000-00005BDB0000}"/>
    <cellStyle name="Normal 2 8 2 3 2 10 2" xfId="54766" xr:uid="{00000000-0005-0000-0000-00005CDB0000}"/>
    <cellStyle name="Normal 2 8 2 3 2 11" xfId="54767" xr:uid="{00000000-0005-0000-0000-00005DDB0000}"/>
    <cellStyle name="Normal 2 8 2 3 2 11 2" xfId="54768" xr:uid="{00000000-0005-0000-0000-00005EDB0000}"/>
    <cellStyle name="Normal 2 8 2 3 2 12" xfId="54769" xr:uid="{00000000-0005-0000-0000-00005FDB0000}"/>
    <cellStyle name="Normal 2 8 2 3 2 12 2" xfId="54770" xr:uid="{00000000-0005-0000-0000-000060DB0000}"/>
    <cellStyle name="Normal 2 8 2 3 2 13" xfId="54771" xr:uid="{00000000-0005-0000-0000-000061DB0000}"/>
    <cellStyle name="Normal 2 8 2 3 2 13 2" xfId="54772" xr:uid="{00000000-0005-0000-0000-000062DB0000}"/>
    <cellStyle name="Normal 2 8 2 3 2 14" xfId="54773" xr:uid="{00000000-0005-0000-0000-000063DB0000}"/>
    <cellStyle name="Normal 2 8 2 3 2 14 2" xfId="54774" xr:uid="{00000000-0005-0000-0000-000064DB0000}"/>
    <cellStyle name="Normal 2 8 2 3 2 15" xfId="54775" xr:uid="{00000000-0005-0000-0000-000065DB0000}"/>
    <cellStyle name="Normal 2 8 2 3 2 15 2" xfId="54776" xr:uid="{00000000-0005-0000-0000-000066DB0000}"/>
    <cellStyle name="Normal 2 8 2 3 2 16" xfId="54777" xr:uid="{00000000-0005-0000-0000-000067DB0000}"/>
    <cellStyle name="Normal 2 8 2 3 2 16 2" xfId="54778" xr:uid="{00000000-0005-0000-0000-000068DB0000}"/>
    <cellStyle name="Normal 2 8 2 3 2 17" xfId="54779" xr:uid="{00000000-0005-0000-0000-000069DB0000}"/>
    <cellStyle name="Normal 2 8 2 3 2 17 2" xfId="54780" xr:uid="{00000000-0005-0000-0000-00006ADB0000}"/>
    <cellStyle name="Normal 2 8 2 3 2 18" xfId="54781" xr:uid="{00000000-0005-0000-0000-00006BDB0000}"/>
    <cellStyle name="Normal 2 8 2 3 2 18 2" xfId="54782" xr:uid="{00000000-0005-0000-0000-00006CDB0000}"/>
    <cellStyle name="Normal 2 8 2 3 2 19" xfId="54783" xr:uid="{00000000-0005-0000-0000-00006DDB0000}"/>
    <cellStyle name="Normal 2 8 2 3 2 19 2" xfId="54784" xr:uid="{00000000-0005-0000-0000-00006EDB0000}"/>
    <cellStyle name="Normal 2 8 2 3 2 2" xfId="54785" xr:uid="{00000000-0005-0000-0000-00006FDB0000}"/>
    <cellStyle name="Normal 2 8 2 3 2 2 2" xfId="54786" xr:uid="{00000000-0005-0000-0000-000070DB0000}"/>
    <cellStyle name="Normal 2 8 2 3 2 20" xfId="54787" xr:uid="{00000000-0005-0000-0000-000071DB0000}"/>
    <cellStyle name="Normal 2 8 2 3 2 20 2" xfId="54788" xr:uid="{00000000-0005-0000-0000-000072DB0000}"/>
    <cellStyle name="Normal 2 8 2 3 2 21" xfId="54789" xr:uid="{00000000-0005-0000-0000-000073DB0000}"/>
    <cellStyle name="Normal 2 8 2 3 2 21 2" xfId="54790" xr:uid="{00000000-0005-0000-0000-000074DB0000}"/>
    <cellStyle name="Normal 2 8 2 3 2 22" xfId="54791" xr:uid="{00000000-0005-0000-0000-000075DB0000}"/>
    <cellStyle name="Normal 2 8 2 3 2 3" xfId="54792" xr:uid="{00000000-0005-0000-0000-000076DB0000}"/>
    <cellStyle name="Normal 2 8 2 3 2 3 2" xfId="54793" xr:uid="{00000000-0005-0000-0000-000077DB0000}"/>
    <cellStyle name="Normal 2 8 2 3 2 4" xfId="54794" xr:uid="{00000000-0005-0000-0000-000078DB0000}"/>
    <cellStyle name="Normal 2 8 2 3 2 4 2" xfId="54795" xr:uid="{00000000-0005-0000-0000-000079DB0000}"/>
    <cellStyle name="Normal 2 8 2 3 2 5" xfId="54796" xr:uid="{00000000-0005-0000-0000-00007ADB0000}"/>
    <cellStyle name="Normal 2 8 2 3 2 5 2" xfId="54797" xr:uid="{00000000-0005-0000-0000-00007BDB0000}"/>
    <cellStyle name="Normal 2 8 2 3 2 6" xfId="54798" xr:uid="{00000000-0005-0000-0000-00007CDB0000}"/>
    <cellStyle name="Normal 2 8 2 3 2 6 2" xfId="54799" xr:uid="{00000000-0005-0000-0000-00007DDB0000}"/>
    <cellStyle name="Normal 2 8 2 3 2 7" xfId="54800" xr:uid="{00000000-0005-0000-0000-00007EDB0000}"/>
    <cellStyle name="Normal 2 8 2 3 2 7 2" xfId="54801" xr:uid="{00000000-0005-0000-0000-00007FDB0000}"/>
    <cellStyle name="Normal 2 8 2 3 2 8" xfId="54802" xr:uid="{00000000-0005-0000-0000-000080DB0000}"/>
    <cellStyle name="Normal 2 8 2 3 2 8 2" xfId="54803" xr:uid="{00000000-0005-0000-0000-000081DB0000}"/>
    <cellStyle name="Normal 2 8 2 3 2 9" xfId="54804" xr:uid="{00000000-0005-0000-0000-000082DB0000}"/>
    <cellStyle name="Normal 2 8 2 3 2 9 2" xfId="54805" xr:uid="{00000000-0005-0000-0000-000083DB0000}"/>
    <cellStyle name="Normal 2 8 2 3 20" xfId="54806" xr:uid="{00000000-0005-0000-0000-000084DB0000}"/>
    <cellStyle name="Normal 2 8 2 3 20 2" xfId="54807" xr:uid="{00000000-0005-0000-0000-000085DB0000}"/>
    <cellStyle name="Normal 2 8 2 3 21" xfId="54808" xr:uid="{00000000-0005-0000-0000-000086DB0000}"/>
    <cellStyle name="Normal 2 8 2 3 21 2" xfId="54809" xr:uid="{00000000-0005-0000-0000-000087DB0000}"/>
    <cellStyle name="Normal 2 8 2 3 22" xfId="54810" xr:uid="{00000000-0005-0000-0000-000088DB0000}"/>
    <cellStyle name="Normal 2 8 2 3 22 2" xfId="54811" xr:uid="{00000000-0005-0000-0000-000089DB0000}"/>
    <cellStyle name="Normal 2 8 2 3 23" xfId="54812" xr:uid="{00000000-0005-0000-0000-00008ADB0000}"/>
    <cellStyle name="Normal 2 8 2 3 23 2" xfId="54813" xr:uid="{00000000-0005-0000-0000-00008BDB0000}"/>
    <cellStyle name="Normal 2 8 2 3 24" xfId="54814" xr:uid="{00000000-0005-0000-0000-00008CDB0000}"/>
    <cellStyle name="Normal 2 8 2 3 3" xfId="54815" xr:uid="{00000000-0005-0000-0000-00008DDB0000}"/>
    <cellStyle name="Normal 2 8 2 3 3 10" xfId="54816" xr:uid="{00000000-0005-0000-0000-00008EDB0000}"/>
    <cellStyle name="Normal 2 8 2 3 3 10 2" xfId="54817" xr:uid="{00000000-0005-0000-0000-00008FDB0000}"/>
    <cellStyle name="Normal 2 8 2 3 3 11" xfId="54818" xr:uid="{00000000-0005-0000-0000-000090DB0000}"/>
    <cellStyle name="Normal 2 8 2 3 3 11 2" xfId="54819" xr:uid="{00000000-0005-0000-0000-000091DB0000}"/>
    <cellStyle name="Normal 2 8 2 3 3 12" xfId="54820" xr:uid="{00000000-0005-0000-0000-000092DB0000}"/>
    <cellStyle name="Normal 2 8 2 3 3 12 2" xfId="54821" xr:uid="{00000000-0005-0000-0000-000093DB0000}"/>
    <cellStyle name="Normal 2 8 2 3 3 13" xfId="54822" xr:uid="{00000000-0005-0000-0000-000094DB0000}"/>
    <cellStyle name="Normal 2 8 2 3 3 13 2" xfId="54823" xr:uid="{00000000-0005-0000-0000-000095DB0000}"/>
    <cellStyle name="Normal 2 8 2 3 3 14" xfId="54824" xr:uid="{00000000-0005-0000-0000-000096DB0000}"/>
    <cellStyle name="Normal 2 8 2 3 3 14 2" xfId="54825" xr:uid="{00000000-0005-0000-0000-000097DB0000}"/>
    <cellStyle name="Normal 2 8 2 3 3 15" xfId="54826" xr:uid="{00000000-0005-0000-0000-000098DB0000}"/>
    <cellStyle name="Normal 2 8 2 3 3 15 2" xfId="54827" xr:uid="{00000000-0005-0000-0000-000099DB0000}"/>
    <cellStyle name="Normal 2 8 2 3 3 16" xfId="54828" xr:uid="{00000000-0005-0000-0000-00009ADB0000}"/>
    <cellStyle name="Normal 2 8 2 3 3 16 2" xfId="54829" xr:uid="{00000000-0005-0000-0000-00009BDB0000}"/>
    <cellStyle name="Normal 2 8 2 3 3 17" xfId="54830" xr:uid="{00000000-0005-0000-0000-00009CDB0000}"/>
    <cellStyle name="Normal 2 8 2 3 3 17 2" xfId="54831" xr:uid="{00000000-0005-0000-0000-00009DDB0000}"/>
    <cellStyle name="Normal 2 8 2 3 3 18" xfId="54832" xr:uid="{00000000-0005-0000-0000-00009EDB0000}"/>
    <cellStyle name="Normal 2 8 2 3 3 18 2" xfId="54833" xr:uid="{00000000-0005-0000-0000-00009FDB0000}"/>
    <cellStyle name="Normal 2 8 2 3 3 19" xfId="54834" xr:uid="{00000000-0005-0000-0000-0000A0DB0000}"/>
    <cellStyle name="Normal 2 8 2 3 3 19 2" xfId="54835" xr:uid="{00000000-0005-0000-0000-0000A1DB0000}"/>
    <cellStyle name="Normal 2 8 2 3 3 2" xfId="54836" xr:uid="{00000000-0005-0000-0000-0000A2DB0000}"/>
    <cellStyle name="Normal 2 8 2 3 3 2 2" xfId="54837" xr:uid="{00000000-0005-0000-0000-0000A3DB0000}"/>
    <cellStyle name="Normal 2 8 2 3 3 20" xfId="54838" xr:uid="{00000000-0005-0000-0000-0000A4DB0000}"/>
    <cellStyle name="Normal 2 8 2 3 3 20 2" xfId="54839" xr:uid="{00000000-0005-0000-0000-0000A5DB0000}"/>
    <cellStyle name="Normal 2 8 2 3 3 21" xfId="54840" xr:uid="{00000000-0005-0000-0000-0000A6DB0000}"/>
    <cellStyle name="Normal 2 8 2 3 3 21 2" xfId="54841" xr:uid="{00000000-0005-0000-0000-0000A7DB0000}"/>
    <cellStyle name="Normal 2 8 2 3 3 22" xfId="54842" xr:uid="{00000000-0005-0000-0000-0000A8DB0000}"/>
    <cellStyle name="Normal 2 8 2 3 3 3" xfId="54843" xr:uid="{00000000-0005-0000-0000-0000A9DB0000}"/>
    <cellStyle name="Normal 2 8 2 3 3 3 2" xfId="54844" xr:uid="{00000000-0005-0000-0000-0000AADB0000}"/>
    <cellStyle name="Normal 2 8 2 3 3 4" xfId="54845" xr:uid="{00000000-0005-0000-0000-0000ABDB0000}"/>
    <cellStyle name="Normal 2 8 2 3 3 4 2" xfId="54846" xr:uid="{00000000-0005-0000-0000-0000ACDB0000}"/>
    <cellStyle name="Normal 2 8 2 3 3 5" xfId="54847" xr:uid="{00000000-0005-0000-0000-0000ADDB0000}"/>
    <cellStyle name="Normal 2 8 2 3 3 5 2" xfId="54848" xr:uid="{00000000-0005-0000-0000-0000AEDB0000}"/>
    <cellStyle name="Normal 2 8 2 3 3 6" xfId="54849" xr:uid="{00000000-0005-0000-0000-0000AFDB0000}"/>
    <cellStyle name="Normal 2 8 2 3 3 6 2" xfId="54850" xr:uid="{00000000-0005-0000-0000-0000B0DB0000}"/>
    <cellStyle name="Normal 2 8 2 3 3 7" xfId="54851" xr:uid="{00000000-0005-0000-0000-0000B1DB0000}"/>
    <cellStyle name="Normal 2 8 2 3 3 7 2" xfId="54852" xr:uid="{00000000-0005-0000-0000-0000B2DB0000}"/>
    <cellStyle name="Normal 2 8 2 3 3 8" xfId="54853" xr:uid="{00000000-0005-0000-0000-0000B3DB0000}"/>
    <cellStyle name="Normal 2 8 2 3 3 8 2" xfId="54854" xr:uid="{00000000-0005-0000-0000-0000B4DB0000}"/>
    <cellStyle name="Normal 2 8 2 3 3 9" xfId="54855" xr:uid="{00000000-0005-0000-0000-0000B5DB0000}"/>
    <cellStyle name="Normal 2 8 2 3 3 9 2" xfId="54856" xr:uid="{00000000-0005-0000-0000-0000B6DB0000}"/>
    <cellStyle name="Normal 2 8 2 3 4" xfId="54857" xr:uid="{00000000-0005-0000-0000-0000B7DB0000}"/>
    <cellStyle name="Normal 2 8 2 3 4 2" xfId="54858" xr:uid="{00000000-0005-0000-0000-0000B8DB0000}"/>
    <cellStyle name="Normal 2 8 2 3 5" xfId="54859" xr:uid="{00000000-0005-0000-0000-0000B9DB0000}"/>
    <cellStyle name="Normal 2 8 2 3 5 2" xfId="54860" xr:uid="{00000000-0005-0000-0000-0000BADB0000}"/>
    <cellStyle name="Normal 2 8 2 3 6" xfId="54861" xr:uid="{00000000-0005-0000-0000-0000BBDB0000}"/>
    <cellStyle name="Normal 2 8 2 3 6 2" xfId="54862" xr:uid="{00000000-0005-0000-0000-0000BCDB0000}"/>
    <cellStyle name="Normal 2 8 2 3 7" xfId="54863" xr:uid="{00000000-0005-0000-0000-0000BDDB0000}"/>
    <cellStyle name="Normal 2 8 2 3 7 2" xfId="54864" xr:uid="{00000000-0005-0000-0000-0000BEDB0000}"/>
    <cellStyle name="Normal 2 8 2 3 8" xfId="54865" xr:uid="{00000000-0005-0000-0000-0000BFDB0000}"/>
    <cellStyle name="Normal 2 8 2 3 8 2" xfId="54866" xr:uid="{00000000-0005-0000-0000-0000C0DB0000}"/>
    <cellStyle name="Normal 2 8 2 3 9" xfId="54867" xr:uid="{00000000-0005-0000-0000-0000C1DB0000}"/>
    <cellStyle name="Normal 2 8 2 3 9 2" xfId="54868" xr:uid="{00000000-0005-0000-0000-0000C2DB0000}"/>
    <cellStyle name="Normal 2 8 2 4" xfId="54869" xr:uid="{00000000-0005-0000-0000-0000C3DB0000}"/>
    <cellStyle name="Normal 2 8 2 4 10" xfId="54870" xr:uid="{00000000-0005-0000-0000-0000C4DB0000}"/>
    <cellStyle name="Normal 2 8 2 4 10 2" xfId="54871" xr:uid="{00000000-0005-0000-0000-0000C5DB0000}"/>
    <cellStyle name="Normal 2 8 2 4 11" xfId="54872" xr:uid="{00000000-0005-0000-0000-0000C6DB0000}"/>
    <cellStyle name="Normal 2 8 2 4 11 2" xfId="54873" xr:uid="{00000000-0005-0000-0000-0000C7DB0000}"/>
    <cellStyle name="Normal 2 8 2 4 12" xfId="54874" xr:uid="{00000000-0005-0000-0000-0000C8DB0000}"/>
    <cellStyle name="Normal 2 8 2 4 12 2" xfId="54875" xr:uid="{00000000-0005-0000-0000-0000C9DB0000}"/>
    <cellStyle name="Normal 2 8 2 4 13" xfId="54876" xr:uid="{00000000-0005-0000-0000-0000CADB0000}"/>
    <cellStyle name="Normal 2 8 2 4 13 2" xfId="54877" xr:uid="{00000000-0005-0000-0000-0000CBDB0000}"/>
    <cellStyle name="Normal 2 8 2 4 14" xfId="54878" xr:uid="{00000000-0005-0000-0000-0000CCDB0000}"/>
    <cellStyle name="Normal 2 8 2 4 14 2" xfId="54879" xr:uid="{00000000-0005-0000-0000-0000CDDB0000}"/>
    <cellStyle name="Normal 2 8 2 4 15" xfId="54880" xr:uid="{00000000-0005-0000-0000-0000CEDB0000}"/>
    <cellStyle name="Normal 2 8 2 4 15 2" xfId="54881" xr:uid="{00000000-0005-0000-0000-0000CFDB0000}"/>
    <cellStyle name="Normal 2 8 2 4 16" xfId="54882" xr:uid="{00000000-0005-0000-0000-0000D0DB0000}"/>
    <cellStyle name="Normal 2 8 2 4 16 2" xfId="54883" xr:uid="{00000000-0005-0000-0000-0000D1DB0000}"/>
    <cellStyle name="Normal 2 8 2 4 17" xfId="54884" xr:uid="{00000000-0005-0000-0000-0000D2DB0000}"/>
    <cellStyle name="Normal 2 8 2 4 17 2" xfId="54885" xr:uid="{00000000-0005-0000-0000-0000D3DB0000}"/>
    <cellStyle name="Normal 2 8 2 4 18" xfId="54886" xr:uid="{00000000-0005-0000-0000-0000D4DB0000}"/>
    <cellStyle name="Normal 2 8 2 4 18 2" xfId="54887" xr:uid="{00000000-0005-0000-0000-0000D5DB0000}"/>
    <cellStyle name="Normal 2 8 2 4 19" xfId="54888" xr:uid="{00000000-0005-0000-0000-0000D6DB0000}"/>
    <cellStyle name="Normal 2 8 2 4 19 2" xfId="54889" xr:uid="{00000000-0005-0000-0000-0000D7DB0000}"/>
    <cellStyle name="Normal 2 8 2 4 2" xfId="54890" xr:uid="{00000000-0005-0000-0000-0000D8DB0000}"/>
    <cellStyle name="Normal 2 8 2 4 2 10" xfId="54891" xr:uid="{00000000-0005-0000-0000-0000D9DB0000}"/>
    <cellStyle name="Normal 2 8 2 4 2 10 2" xfId="54892" xr:uid="{00000000-0005-0000-0000-0000DADB0000}"/>
    <cellStyle name="Normal 2 8 2 4 2 11" xfId="54893" xr:uid="{00000000-0005-0000-0000-0000DBDB0000}"/>
    <cellStyle name="Normal 2 8 2 4 2 11 2" xfId="54894" xr:uid="{00000000-0005-0000-0000-0000DCDB0000}"/>
    <cellStyle name="Normal 2 8 2 4 2 12" xfId="54895" xr:uid="{00000000-0005-0000-0000-0000DDDB0000}"/>
    <cellStyle name="Normal 2 8 2 4 2 12 2" xfId="54896" xr:uid="{00000000-0005-0000-0000-0000DEDB0000}"/>
    <cellStyle name="Normal 2 8 2 4 2 13" xfId="54897" xr:uid="{00000000-0005-0000-0000-0000DFDB0000}"/>
    <cellStyle name="Normal 2 8 2 4 2 13 2" xfId="54898" xr:uid="{00000000-0005-0000-0000-0000E0DB0000}"/>
    <cellStyle name="Normal 2 8 2 4 2 14" xfId="54899" xr:uid="{00000000-0005-0000-0000-0000E1DB0000}"/>
    <cellStyle name="Normal 2 8 2 4 2 14 2" xfId="54900" xr:uid="{00000000-0005-0000-0000-0000E2DB0000}"/>
    <cellStyle name="Normal 2 8 2 4 2 15" xfId="54901" xr:uid="{00000000-0005-0000-0000-0000E3DB0000}"/>
    <cellStyle name="Normal 2 8 2 4 2 15 2" xfId="54902" xr:uid="{00000000-0005-0000-0000-0000E4DB0000}"/>
    <cellStyle name="Normal 2 8 2 4 2 16" xfId="54903" xr:uid="{00000000-0005-0000-0000-0000E5DB0000}"/>
    <cellStyle name="Normal 2 8 2 4 2 16 2" xfId="54904" xr:uid="{00000000-0005-0000-0000-0000E6DB0000}"/>
    <cellStyle name="Normal 2 8 2 4 2 17" xfId="54905" xr:uid="{00000000-0005-0000-0000-0000E7DB0000}"/>
    <cellStyle name="Normal 2 8 2 4 2 17 2" xfId="54906" xr:uid="{00000000-0005-0000-0000-0000E8DB0000}"/>
    <cellStyle name="Normal 2 8 2 4 2 18" xfId="54907" xr:uid="{00000000-0005-0000-0000-0000E9DB0000}"/>
    <cellStyle name="Normal 2 8 2 4 2 18 2" xfId="54908" xr:uid="{00000000-0005-0000-0000-0000EADB0000}"/>
    <cellStyle name="Normal 2 8 2 4 2 19" xfId="54909" xr:uid="{00000000-0005-0000-0000-0000EBDB0000}"/>
    <cellStyle name="Normal 2 8 2 4 2 19 2" xfId="54910" xr:uid="{00000000-0005-0000-0000-0000ECDB0000}"/>
    <cellStyle name="Normal 2 8 2 4 2 2" xfId="54911" xr:uid="{00000000-0005-0000-0000-0000EDDB0000}"/>
    <cellStyle name="Normal 2 8 2 4 2 2 2" xfId="54912" xr:uid="{00000000-0005-0000-0000-0000EEDB0000}"/>
    <cellStyle name="Normal 2 8 2 4 2 20" xfId="54913" xr:uid="{00000000-0005-0000-0000-0000EFDB0000}"/>
    <cellStyle name="Normal 2 8 2 4 2 20 2" xfId="54914" xr:uid="{00000000-0005-0000-0000-0000F0DB0000}"/>
    <cellStyle name="Normal 2 8 2 4 2 21" xfId="54915" xr:uid="{00000000-0005-0000-0000-0000F1DB0000}"/>
    <cellStyle name="Normal 2 8 2 4 2 21 2" xfId="54916" xr:uid="{00000000-0005-0000-0000-0000F2DB0000}"/>
    <cellStyle name="Normal 2 8 2 4 2 22" xfId="54917" xr:uid="{00000000-0005-0000-0000-0000F3DB0000}"/>
    <cellStyle name="Normal 2 8 2 4 2 3" xfId="54918" xr:uid="{00000000-0005-0000-0000-0000F4DB0000}"/>
    <cellStyle name="Normal 2 8 2 4 2 3 2" xfId="54919" xr:uid="{00000000-0005-0000-0000-0000F5DB0000}"/>
    <cellStyle name="Normal 2 8 2 4 2 4" xfId="54920" xr:uid="{00000000-0005-0000-0000-0000F6DB0000}"/>
    <cellStyle name="Normal 2 8 2 4 2 4 2" xfId="54921" xr:uid="{00000000-0005-0000-0000-0000F7DB0000}"/>
    <cellStyle name="Normal 2 8 2 4 2 5" xfId="54922" xr:uid="{00000000-0005-0000-0000-0000F8DB0000}"/>
    <cellStyle name="Normal 2 8 2 4 2 5 2" xfId="54923" xr:uid="{00000000-0005-0000-0000-0000F9DB0000}"/>
    <cellStyle name="Normal 2 8 2 4 2 6" xfId="54924" xr:uid="{00000000-0005-0000-0000-0000FADB0000}"/>
    <cellStyle name="Normal 2 8 2 4 2 6 2" xfId="54925" xr:uid="{00000000-0005-0000-0000-0000FBDB0000}"/>
    <cellStyle name="Normal 2 8 2 4 2 7" xfId="54926" xr:uid="{00000000-0005-0000-0000-0000FCDB0000}"/>
    <cellStyle name="Normal 2 8 2 4 2 7 2" xfId="54927" xr:uid="{00000000-0005-0000-0000-0000FDDB0000}"/>
    <cellStyle name="Normal 2 8 2 4 2 8" xfId="54928" xr:uid="{00000000-0005-0000-0000-0000FEDB0000}"/>
    <cellStyle name="Normal 2 8 2 4 2 8 2" xfId="54929" xr:uid="{00000000-0005-0000-0000-0000FFDB0000}"/>
    <cellStyle name="Normal 2 8 2 4 2 9" xfId="54930" xr:uid="{00000000-0005-0000-0000-000000DC0000}"/>
    <cellStyle name="Normal 2 8 2 4 2 9 2" xfId="54931" xr:uid="{00000000-0005-0000-0000-000001DC0000}"/>
    <cellStyle name="Normal 2 8 2 4 20" xfId="54932" xr:uid="{00000000-0005-0000-0000-000002DC0000}"/>
    <cellStyle name="Normal 2 8 2 4 20 2" xfId="54933" xr:uid="{00000000-0005-0000-0000-000003DC0000}"/>
    <cellStyle name="Normal 2 8 2 4 21" xfId="54934" xr:uid="{00000000-0005-0000-0000-000004DC0000}"/>
    <cellStyle name="Normal 2 8 2 4 21 2" xfId="54935" xr:uid="{00000000-0005-0000-0000-000005DC0000}"/>
    <cellStyle name="Normal 2 8 2 4 22" xfId="54936" xr:uid="{00000000-0005-0000-0000-000006DC0000}"/>
    <cellStyle name="Normal 2 8 2 4 22 2" xfId="54937" xr:uid="{00000000-0005-0000-0000-000007DC0000}"/>
    <cellStyle name="Normal 2 8 2 4 23" xfId="54938" xr:uid="{00000000-0005-0000-0000-000008DC0000}"/>
    <cellStyle name="Normal 2 8 2 4 23 2" xfId="54939" xr:uid="{00000000-0005-0000-0000-000009DC0000}"/>
    <cellStyle name="Normal 2 8 2 4 24" xfId="54940" xr:uid="{00000000-0005-0000-0000-00000ADC0000}"/>
    <cellStyle name="Normal 2 8 2 4 3" xfId="54941" xr:uid="{00000000-0005-0000-0000-00000BDC0000}"/>
    <cellStyle name="Normal 2 8 2 4 3 10" xfId="54942" xr:uid="{00000000-0005-0000-0000-00000CDC0000}"/>
    <cellStyle name="Normal 2 8 2 4 3 10 2" xfId="54943" xr:uid="{00000000-0005-0000-0000-00000DDC0000}"/>
    <cellStyle name="Normal 2 8 2 4 3 11" xfId="54944" xr:uid="{00000000-0005-0000-0000-00000EDC0000}"/>
    <cellStyle name="Normal 2 8 2 4 3 11 2" xfId="54945" xr:uid="{00000000-0005-0000-0000-00000FDC0000}"/>
    <cellStyle name="Normal 2 8 2 4 3 12" xfId="54946" xr:uid="{00000000-0005-0000-0000-000010DC0000}"/>
    <cellStyle name="Normal 2 8 2 4 3 12 2" xfId="54947" xr:uid="{00000000-0005-0000-0000-000011DC0000}"/>
    <cellStyle name="Normal 2 8 2 4 3 13" xfId="54948" xr:uid="{00000000-0005-0000-0000-000012DC0000}"/>
    <cellStyle name="Normal 2 8 2 4 3 13 2" xfId="54949" xr:uid="{00000000-0005-0000-0000-000013DC0000}"/>
    <cellStyle name="Normal 2 8 2 4 3 14" xfId="54950" xr:uid="{00000000-0005-0000-0000-000014DC0000}"/>
    <cellStyle name="Normal 2 8 2 4 3 14 2" xfId="54951" xr:uid="{00000000-0005-0000-0000-000015DC0000}"/>
    <cellStyle name="Normal 2 8 2 4 3 15" xfId="54952" xr:uid="{00000000-0005-0000-0000-000016DC0000}"/>
    <cellStyle name="Normal 2 8 2 4 3 15 2" xfId="54953" xr:uid="{00000000-0005-0000-0000-000017DC0000}"/>
    <cellStyle name="Normal 2 8 2 4 3 16" xfId="54954" xr:uid="{00000000-0005-0000-0000-000018DC0000}"/>
    <cellStyle name="Normal 2 8 2 4 3 16 2" xfId="54955" xr:uid="{00000000-0005-0000-0000-000019DC0000}"/>
    <cellStyle name="Normal 2 8 2 4 3 17" xfId="54956" xr:uid="{00000000-0005-0000-0000-00001ADC0000}"/>
    <cellStyle name="Normal 2 8 2 4 3 17 2" xfId="54957" xr:uid="{00000000-0005-0000-0000-00001BDC0000}"/>
    <cellStyle name="Normal 2 8 2 4 3 18" xfId="54958" xr:uid="{00000000-0005-0000-0000-00001CDC0000}"/>
    <cellStyle name="Normal 2 8 2 4 3 18 2" xfId="54959" xr:uid="{00000000-0005-0000-0000-00001DDC0000}"/>
    <cellStyle name="Normal 2 8 2 4 3 19" xfId="54960" xr:uid="{00000000-0005-0000-0000-00001EDC0000}"/>
    <cellStyle name="Normal 2 8 2 4 3 19 2" xfId="54961" xr:uid="{00000000-0005-0000-0000-00001FDC0000}"/>
    <cellStyle name="Normal 2 8 2 4 3 2" xfId="54962" xr:uid="{00000000-0005-0000-0000-000020DC0000}"/>
    <cellStyle name="Normal 2 8 2 4 3 2 2" xfId="54963" xr:uid="{00000000-0005-0000-0000-000021DC0000}"/>
    <cellStyle name="Normal 2 8 2 4 3 20" xfId="54964" xr:uid="{00000000-0005-0000-0000-000022DC0000}"/>
    <cellStyle name="Normal 2 8 2 4 3 20 2" xfId="54965" xr:uid="{00000000-0005-0000-0000-000023DC0000}"/>
    <cellStyle name="Normal 2 8 2 4 3 21" xfId="54966" xr:uid="{00000000-0005-0000-0000-000024DC0000}"/>
    <cellStyle name="Normal 2 8 2 4 3 21 2" xfId="54967" xr:uid="{00000000-0005-0000-0000-000025DC0000}"/>
    <cellStyle name="Normal 2 8 2 4 3 22" xfId="54968" xr:uid="{00000000-0005-0000-0000-000026DC0000}"/>
    <cellStyle name="Normal 2 8 2 4 3 3" xfId="54969" xr:uid="{00000000-0005-0000-0000-000027DC0000}"/>
    <cellStyle name="Normal 2 8 2 4 3 3 2" xfId="54970" xr:uid="{00000000-0005-0000-0000-000028DC0000}"/>
    <cellStyle name="Normal 2 8 2 4 3 4" xfId="54971" xr:uid="{00000000-0005-0000-0000-000029DC0000}"/>
    <cellStyle name="Normal 2 8 2 4 3 4 2" xfId="54972" xr:uid="{00000000-0005-0000-0000-00002ADC0000}"/>
    <cellStyle name="Normal 2 8 2 4 3 5" xfId="54973" xr:uid="{00000000-0005-0000-0000-00002BDC0000}"/>
    <cellStyle name="Normal 2 8 2 4 3 5 2" xfId="54974" xr:uid="{00000000-0005-0000-0000-00002CDC0000}"/>
    <cellStyle name="Normal 2 8 2 4 3 6" xfId="54975" xr:uid="{00000000-0005-0000-0000-00002DDC0000}"/>
    <cellStyle name="Normal 2 8 2 4 3 6 2" xfId="54976" xr:uid="{00000000-0005-0000-0000-00002EDC0000}"/>
    <cellStyle name="Normal 2 8 2 4 3 7" xfId="54977" xr:uid="{00000000-0005-0000-0000-00002FDC0000}"/>
    <cellStyle name="Normal 2 8 2 4 3 7 2" xfId="54978" xr:uid="{00000000-0005-0000-0000-000030DC0000}"/>
    <cellStyle name="Normal 2 8 2 4 3 8" xfId="54979" xr:uid="{00000000-0005-0000-0000-000031DC0000}"/>
    <cellStyle name="Normal 2 8 2 4 3 8 2" xfId="54980" xr:uid="{00000000-0005-0000-0000-000032DC0000}"/>
    <cellStyle name="Normal 2 8 2 4 3 9" xfId="54981" xr:uid="{00000000-0005-0000-0000-000033DC0000}"/>
    <cellStyle name="Normal 2 8 2 4 3 9 2" xfId="54982" xr:uid="{00000000-0005-0000-0000-000034DC0000}"/>
    <cellStyle name="Normal 2 8 2 4 4" xfId="54983" xr:uid="{00000000-0005-0000-0000-000035DC0000}"/>
    <cellStyle name="Normal 2 8 2 4 4 2" xfId="54984" xr:uid="{00000000-0005-0000-0000-000036DC0000}"/>
    <cellStyle name="Normal 2 8 2 4 5" xfId="54985" xr:uid="{00000000-0005-0000-0000-000037DC0000}"/>
    <cellStyle name="Normal 2 8 2 4 5 2" xfId="54986" xr:uid="{00000000-0005-0000-0000-000038DC0000}"/>
    <cellStyle name="Normal 2 8 2 4 6" xfId="54987" xr:uid="{00000000-0005-0000-0000-000039DC0000}"/>
    <cellStyle name="Normal 2 8 2 4 6 2" xfId="54988" xr:uid="{00000000-0005-0000-0000-00003ADC0000}"/>
    <cellStyle name="Normal 2 8 2 4 7" xfId="54989" xr:uid="{00000000-0005-0000-0000-00003BDC0000}"/>
    <cellStyle name="Normal 2 8 2 4 7 2" xfId="54990" xr:uid="{00000000-0005-0000-0000-00003CDC0000}"/>
    <cellStyle name="Normal 2 8 2 4 8" xfId="54991" xr:uid="{00000000-0005-0000-0000-00003DDC0000}"/>
    <cellStyle name="Normal 2 8 2 4 8 2" xfId="54992" xr:uid="{00000000-0005-0000-0000-00003EDC0000}"/>
    <cellStyle name="Normal 2 8 2 4 9" xfId="54993" xr:uid="{00000000-0005-0000-0000-00003FDC0000}"/>
    <cellStyle name="Normal 2 8 2 4 9 2" xfId="54994" xr:uid="{00000000-0005-0000-0000-000040DC0000}"/>
    <cellStyle name="Normal 2 8 2 5" xfId="54995" xr:uid="{00000000-0005-0000-0000-000041DC0000}"/>
    <cellStyle name="Normal 2 8 2 5 10" xfId="54996" xr:uid="{00000000-0005-0000-0000-000042DC0000}"/>
    <cellStyle name="Normal 2 8 2 5 10 2" xfId="54997" xr:uid="{00000000-0005-0000-0000-000043DC0000}"/>
    <cellStyle name="Normal 2 8 2 5 11" xfId="54998" xr:uid="{00000000-0005-0000-0000-000044DC0000}"/>
    <cellStyle name="Normal 2 8 2 5 11 2" xfId="54999" xr:uid="{00000000-0005-0000-0000-000045DC0000}"/>
    <cellStyle name="Normal 2 8 2 5 12" xfId="55000" xr:uid="{00000000-0005-0000-0000-000046DC0000}"/>
    <cellStyle name="Normal 2 8 2 5 12 2" xfId="55001" xr:uid="{00000000-0005-0000-0000-000047DC0000}"/>
    <cellStyle name="Normal 2 8 2 5 13" xfId="55002" xr:uid="{00000000-0005-0000-0000-000048DC0000}"/>
    <cellStyle name="Normal 2 8 2 5 13 2" xfId="55003" xr:uid="{00000000-0005-0000-0000-000049DC0000}"/>
    <cellStyle name="Normal 2 8 2 5 14" xfId="55004" xr:uid="{00000000-0005-0000-0000-00004ADC0000}"/>
    <cellStyle name="Normal 2 8 2 5 14 2" xfId="55005" xr:uid="{00000000-0005-0000-0000-00004BDC0000}"/>
    <cellStyle name="Normal 2 8 2 5 15" xfId="55006" xr:uid="{00000000-0005-0000-0000-00004CDC0000}"/>
    <cellStyle name="Normal 2 8 2 5 15 2" xfId="55007" xr:uid="{00000000-0005-0000-0000-00004DDC0000}"/>
    <cellStyle name="Normal 2 8 2 5 16" xfId="55008" xr:uid="{00000000-0005-0000-0000-00004EDC0000}"/>
    <cellStyle name="Normal 2 8 2 5 16 2" xfId="55009" xr:uid="{00000000-0005-0000-0000-00004FDC0000}"/>
    <cellStyle name="Normal 2 8 2 5 17" xfId="55010" xr:uid="{00000000-0005-0000-0000-000050DC0000}"/>
    <cellStyle name="Normal 2 8 2 5 17 2" xfId="55011" xr:uid="{00000000-0005-0000-0000-000051DC0000}"/>
    <cellStyle name="Normal 2 8 2 5 18" xfId="55012" xr:uid="{00000000-0005-0000-0000-000052DC0000}"/>
    <cellStyle name="Normal 2 8 2 5 18 2" xfId="55013" xr:uid="{00000000-0005-0000-0000-000053DC0000}"/>
    <cellStyle name="Normal 2 8 2 5 19" xfId="55014" xr:uid="{00000000-0005-0000-0000-000054DC0000}"/>
    <cellStyle name="Normal 2 8 2 5 19 2" xfId="55015" xr:uid="{00000000-0005-0000-0000-000055DC0000}"/>
    <cellStyle name="Normal 2 8 2 5 2" xfId="55016" xr:uid="{00000000-0005-0000-0000-000056DC0000}"/>
    <cellStyle name="Normal 2 8 2 5 2 2" xfId="55017" xr:uid="{00000000-0005-0000-0000-000057DC0000}"/>
    <cellStyle name="Normal 2 8 2 5 20" xfId="55018" xr:uid="{00000000-0005-0000-0000-000058DC0000}"/>
    <cellStyle name="Normal 2 8 2 5 20 2" xfId="55019" xr:uid="{00000000-0005-0000-0000-000059DC0000}"/>
    <cellStyle name="Normal 2 8 2 5 21" xfId="55020" xr:uid="{00000000-0005-0000-0000-00005ADC0000}"/>
    <cellStyle name="Normal 2 8 2 5 21 2" xfId="55021" xr:uid="{00000000-0005-0000-0000-00005BDC0000}"/>
    <cellStyle name="Normal 2 8 2 5 22" xfId="55022" xr:uid="{00000000-0005-0000-0000-00005CDC0000}"/>
    <cellStyle name="Normal 2 8 2 5 3" xfId="55023" xr:uid="{00000000-0005-0000-0000-00005DDC0000}"/>
    <cellStyle name="Normal 2 8 2 5 3 2" xfId="55024" xr:uid="{00000000-0005-0000-0000-00005EDC0000}"/>
    <cellStyle name="Normal 2 8 2 5 4" xfId="55025" xr:uid="{00000000-0005-0000-0000-00005FDC0000}"/>
    <cellStyle name="Normal 2 8 2 5 4 2" xfId="55026" xr:uid="{00000000-0005-0000-0000-000060DC0000}"/>
    <cellStyle name="Normal 2 8 2 5 5" xfId="55027" xr:uid="{00000000-0005-0000-0000-000061DC0000}"/>
    <cellStyle name="Normal 2 8 2 5 5 2" xfId="55028" xr:uid="{00000000-0005-0000-0000-000062DC0000}"/>
    <cellStyle name="Normal 2 8 2 5 6" xfId="55029" xr:uid="{00000000-0005-0000-0000-000063DC0000}"/>
    <cellStyle name="Normal 2 8 2 5 6 2" xfId="55030" xr:uid="{00000000-0005-0000-0000-000064DC0000}"/>
    <cellStyle name="Normal 2 8 2 5 7" xfId="55031" xr:uid="{00000000-0005-0000-0000-000065DC0000}"/>
    <cellStyle name="Normal 2 8 2 5 7 2" xfId="55032" xr:uid="{00000000-0005-0000-0000-000066DC0000}"/>
    <cellStyle name="Normal 2 8 2 5 8" xfId="55033" xr:uid="{00000000-0005-0000-0000-000067DC0000}"/>
    <cellStyle name="Normal 2 8 2 5 8 2" xfId="55034" xr:uid="{00000000-0005-0000-0000-000068DC0000}"/>
    <cellStyle name="Normal 2 8 2 5 9" xfId="55035" xr:uid="{00000000-0005-0000-0000-000069DC0000}"/>
    <cellStyle name="Normal 2 8 2 5 9 2" xfId="55036" xr:uid="{00000000-0005-0000-0000-00006ADC0000}"/>
    <cellStyle name="Normal 2 8 2 6" xfId="55037" xr:uid="{00000000-0005-0000-0000-00006BDC0000}"/>
    <cellStyle name="Normal 2 8 2 6 10" xfId="55038" xr:uid="{00000000-0005-0000-0000-00006CDC0000}"/>
    <cellStyle name="Normal 2 8 2 6 10 2" xfId="55039" xr:uid="{00000000-0005-0000-0000-00006DDC0000}"/>
    <cellStyle name="Normal 2 8 2 6 11" xfId="55040" xr:uid="{00000000-0005-0000-0000-00006EDC0000}"/>
    <cellStyle name="Normal 2 8 2 6 11 2" xfId="55041" xr:uid="{00000000-0005-0000-0000-00006FDC0000}"/>
    <cellStyle name="Normal 2 8 2 6 12" xfId="55042" xr:uid="{00000000-0005-0000-0000-000070DC0000}"/>
    <cellStyle name="Normal 2 8 2 6 12 2" xfId="55043" xr:uid="{00000000-0005-0000-0000-000071DC0000}"/>
    <cellStyle name="Normal 2 8 2 6 13" xfId="55044" xr:uid="{00000000-0005-0000-0000-000072DC0000}"/>
    <cellStyle name="Normal 2 8 2 6 13 2" xfId="55045" xr:uid="{00000000-0005-0000-0000-000073DC0000}"/>
    <cellStyle name="Normal 2 8 2 6 14" xfId="55046" xr:uid="{00000000-0005-0000-0000-000074DC0000}"/>
    <cellStyle name="Normal 2 8 2 6 14 2" xfId="55047" xr:uid="{00000000-0005-0000-0000-000075DC0000}"/>
    <cellStyle name="Normal 2 8 2 6 15" xfId="55048" xr:uid="{00000000-0005-0000-0000-000076DC0000}"/>
    <cellStyle name="Normal 2 8 2 6 15 2" xfId="55049" xr:uid="{00000000-0005-0000-0000-000077DC0000}"/>
    <cellStyle name="Normal 2 8 2 6 16" xfId="55050" xr:uid="{00000000-0005-0000-0000-000078DC0000}"/>
    <cellStyle name="Normal 2 8 2 6 16 2" xfId="55051" xr:uid="{00000000-0005-0000-0000-000079DC0000}"/>
    <cellStyle name="Normal 2 8 2 6 17" xfId="55052" xr:uid="{00000000-0005-0000-0000-00007ADC0000}"/>
    <cellStyle name="Normal 2 8 2 6 17 2" xfId="55053" xr:uid="{00000000-0005-0000-0000-00007BDC0000}"/>
    <cellStyle name="Normal 2 8 2 6 18" xfId="55054" xr:uid="{00000000-0005-0000-0000-00007CDC0000}"/>
    <cellStyle name="Normal 2 8 2 6 18 2" xfId="55055" xr:uid="{00000000-0005-0000-0000-00007DDC0000}"/>
    <cellStyle name="Normal 2 8 2 6 19" xfId="55056" xr:uid="{00000000-0005-0000-0000-00007EDC0000}"/>
    <cellStyle name="Normal 2 8 2 6 19 2" xfId="55057" xr:uid="{00000000-0005-0000-0000-00007FDC0000}"/>
    <cellStyle name="Normal 2 8 2 6 2" xfId="55058" xr:uid="{00000000-0005-0000-0000-000080DC0000}"/>
    <cellStyle name="Normal 2 8 2 6 2 2" xfId="55059" xr:uid="{00000000-0005-0000-0000-000081DC0000}"/>
    <cellStyle name="Normal 2 8 2 6 20" xfId="55060" xr:uid="{00000000-0005-0000-0000-000082DC0000}"/>
    <cellStyle name="Normal 2 8 2 6 20 2" xfId="55061" xr:uid="{00000000-0005-0000-0000-000083DC0000}"/>
    <cellStyle name="Normal 2 8 2 6 21" xfId="55062" xr:uid="{00000000-0005-0000-0000-000084DC0000}"/>
    <cellStyle name="Normal 2 8 2 6 21 2" xfId="55063" xr:uid="{00000000-0005-0000-0000-000085DC0000}"/>
    <cellStyle name="Normal 2 8 2 6 22" xfId="55064" xr:uid="{00000000-0005-0000-0000-000086DC0000}"/>
    <cellStyle name="Normal 2 8 2 6 3" xfId="55065" xr:uid="{00000000-0005-0000-0000-000087DC0000}"/>
    <cellStyle name="Normal 2 8 2 6 3 2" xfId="55066" xr:uid="{00000000-0005-0000-0000-000088DC0000}"/>
    <cellStyle name="Normal 2 8 2 6 4" xfId="55067" xr:uid="{00000000-0005-0000-0000-000089DC0000}"/>
    <cellStyle name="Normal 2 8 2 6 4 2" xfId="55068" xr:uid="{00000000-0005-0000-0000-00008ADC0000}"/>
    <cellStyle name="Normal 2 8 2 6 5" xfId="55069" xr:uid="{00000000-0005-0000-0000-00008BDC0000}"/>
    <cellStyle name="Normal 2 8 2 6 5 2" xfId="55070" xr:uid="{00000000-0005-0000-0000-00008CDC0000}"/>
    <cellStyle name="Normal 2 8 2 6 6" xfId="55071" xr:uid="{00000000-0005-0000-0000-00008DDC0000}"/>
    <cellStyle name="Normal 2 8 2 6 6 2" xfId="55072" xr:uid="{00000000-0005-0000-0000-00008EDC0000}"/>
    <cellStyle name="Normal 2 8 2 6 7" xfId="55073" xr:uid="{00000000-0005-0000-0000-00008FDC0000}"/>
    <cellStyle name="Normal 2 8 2 6 7 2" xfId="55074" xr:uid="{00000000-0005-0000-0000-000090DC0000}"/>
    <cellStyle name="Normal 2 8 2 6 8" xfId="55075" xr:uid="{00000000-0005-0000-0000-000091DC0000}"/>
    <cellStyle name="Normal 2 8 2 6 8 2" xfId="55076" xr:uid="{00000000-0005-0000-0000-000092DC0000}"/>
    <cellStyle name="Normal 2 8 2 6 9" xfId="55077" xr:uid="{00000000-0005-0000-0000-000093DC0000}"/>
    <cellStyle name="Normal 2 8 2 6 9 2" xfId="55078" xr:uid="{00000000-0005-0000-0000-000094DC0000}"/>
    <cellStyle name="Normal 2 8 2 7" xfId="55079" xr:uid="{00000000-0005-0000-0000-000095DC0000}"/>
    <cellStyle name="Normal 2 8 2 7 2" xfId="55080" xr:uid="{00000000-0005-0000-0000-000096DC0000}"/>
    <cellStyle name="Normal 2 8 2 8" xfId="55081" xr:uid="{00000000-0005-0000-0000-000097DC0000}"/>
    <cellStyle name="Normal 2 8 2 8 2" xfId="55082" xr:uid="{00000000-0005-0000-0000-000098DC0000}"/>
    <cellStyle name="Normal 2 8 2 9" xfId="55083" xr:uid="{00000000-0005-0000-0000-000099DC0000}"/>
    <cellStyle name="Normal 2 8 2 9 2" xfId="55084" xr:uid="{00000000-0005-0000-0000-00009ADC0000}"/>
    <cellStyle name="Normal 2 8 20" xfId="55085" xr:uid="{00000000-0005-0000-0000-00009BDC0000}"/>
    <cellStyle name="Normal 2 8 20 2" xfId="55086" xr:uid="{00000000-0005-0000-0000-00009CDC0000}"/>
    <cellStyle name="Normal 2 8 21" xfId="55087" xr:uid="{00000000-0005-0000-0000-00009DDC0000}"/>
    <cellStyle name="Normal 2 8 21 2" xfId="55088" xr:uid="{00000000-0005-0000-0000-00009EDC0000}"/>
    <cellStyle name="Normal 2 8 22" xfId="55089" xr:uid="{00000000-0005-0000-0000-00009FDC0000}"/>
    <cellStyle name="Normal 2 8 22 2" xfId="55090" xr:uid="{00000000-0005-0000-0000-0000A0DC0000}"/>
    <cellStyle name="Normal 2 8 23" xfId="55091" xr:uid="{00000000-0005-0000-0000-0000A1DC0000}"/>
    <cellStyle name="Normal 2 8 23 2" xfId="55092" xr:uid="{00000000-0005-0000-0000-0000A2DC0000}"/>
    <cellStyle name="Normal 2 8 24" xfId="55093" xr:uid="{00000000-0005-0000-0000-0000A3DC0000}"/>
    <cellStyle name="Normal 2 8 24 2" xfId="55094" xr:uid="{00000000-0005-0000-0000-0000A4DC0000}"/>
    <cellStyle name="Normal 2 8 25" xfId="55095" xr:uid="{00000000-0005-0000-0000-0000A5DC0000}"/>
    <cellStyle name="Normal 2 8 25 2" xfId="55096" xr:uid="{00000000-0005-0000-0000-0000A6DC0000}"/>
    <cellStyle name="Normal 2 8 26" xfId="55097" xr:uid="{00000000-0005-0000-0000-0000A7DC0000}"/>
    <cellStyle name="Normal 2 8 26 2" xfId="55098" xr:uid="{00000000-0005-0000-0000-0000A8DC0000}"/>
    <cellStyle name="Normal 2 8 27" xfId="55099" xr:uid="{00000000-0005-0000-0000-0000A9DC0000}"/>
    <cellStyle name="Normal 2 8 27 2" xfId="55100" xr:uid="{00000000-0005-0000-0000-0000AADC0000}"/>
    <cellStyle name="Normal 2 8 28" xfId="55101" xr:uid="{00000000-0005-0000-0000-0000ABDC0000}"/>
    <cellStyle name="Normal 2 8 3" xfId="55102" xr:uid="{00000000-0005-0000-0000-0000ACDC0000}"/>
    <cellStyle name="Normal 2 8 3 10" xfId="55103" xr:uid="{00000000-0005-0000-0000-0000ADDC0000}"/>
    <cellStyle name="Normal 2 8 3 10 2" xfId="55104" xr:uid="{00000000-0005-0000-0000-0000AEDC0000}"/>
    <cellStyle name="Normal 2 8 3 11" xfId="55105" xr:uid="{00000000-0005-0000-0000-0000AFDC0000}"/>
    <cellStyle name="Normal 2 8 3 11 2" xfId="55106" xr:uid="{00000000-0005-0000-0000-0000B0DC0000}"/>
    <cellStyle name="Normal 2 8 3 12" xfId="55107" xr:uid="{00000000-0005-0000-0000-0000B1DC0000}"/>
    <cellStyle name="Normal 2 8 3 12 2" xfId="55108" xr:uid="{00000000-0005-0000-0000-0000B2DC0000}"/>
    <cellStyle name="Normal 2 8 3 13" xfId="55109" xr:uid="{00000000-0005-0000-0000-0000B3DC0000}"/>
    <cellStyle name="Normal 2 8 3 13 2" xfId="55110" xr:uid="{00000000-0005-0000-0000-0000B4DC0000}"/>
    <cellStyle name="Normal 2 8 3 14" xfId="55111" xr:uid="{00000000-0005-0000-0000-0000B5DC0000}"/>
    <cellStyle name="Normal 2 8 3 14 2" xfId="55112" xr:uid="{00000000-0005-0000-0000-0000B6DC0000}"/>
    <cellStyle name="Normal 2 8 3 15" xfId="55113" xr:uid="{00000000-0005-0000-0000-0000B7DC0000}"/>
    <cellStyle name="Normal 2 8 3 15 2" xfId="55114" xr:uid="{00000000-0005-0000-0000-0000B8DC0000}"/>
    <cellStyle name="Normal 2 8 3 16" xfId="55115" xr:uid="{00000000-0005-0000-0000-0000B9DC0000}"/>
    <cellStyle name="Normal 2 8 3 16 2" xfId="55116" xr:uid="{00000000-0005-0000-0000-0000BADC0000}"/>
    <cellStyle name="Normal 2 8 3 17" xfId="55117" xr:uid="{00000000-0005-0000-0000-0000BBDC0000}"/>
    <cellStyle name="Normal 2 8 3 17 2" xfId="55118" xr:uid="{00000000-0005-0000-0000-0000BCDC0000}"/>
    <cellStyle name="Normal 2 8 3 18" xfId="55119" xr:uid="{00000000-0005-0000-0000-0000BDDC0000}"/>
    <cellStyle name="Normal 2 8 3 18 2" xfId="55120" xr:uid="{00000000-0005-0000-0000-0000BEDC0000}"/>
    <cellStyle name="Normal 2 8 3 19" xfId="55121" xr:uid="{00000000-0005-0000-0000-0000BFDC0000}"/>
    <cellStyle name="Normal 2 8 3 19 2" xfId="55122" xr:uid="{00000000-0005-0000-0000-0000C0DC0000}"/>
    <cellStyle name="Normal 2 8 3 2" xfId="55123" xr:uid="{00000000-0005-0000-0000-0000C1DC0000}"/>
    <cellStyle name="Normal 2 8 3 2 10" xfId="55124" xr:uid="{00000000-0005-0000-0000-0000C2DC0000}"/>
    <cellStyle name="Normal 2 8 3 2 10 2" xfId="55125" xr:uid="{00000000-0005-0000-0000-0000C3DC0000}"/>
    <cellStyle name="Normal 2 8 3 2 11" xfId="55126" xr:uid="{00000000-0005-0000-0000-0000C4DC0000}"/>
    <cellStyle name="Normal 2 8 3 2 11 2" xfId="55127" xr:uid="{00000000-0005-0000-0000-0000C5DC0000}"/>
    <cellStyle name="Normal 2 8 3 2 12" xfId="55128" xr:uid="{00000000-0005-0000-0000-0000C6DC0000}"/>
    <cellStyle name="Normal 2 8 3 2 12 2" xfId="55129" xr:uid="{00000000-0005-0000-0000-0000C7DC0000}"/>
    <cellStyle name="Normal 2 8 3 2 13" xfId="55130" xr:uid="{00000000-0005-0000-0000-0000C8DC0000}"/>
    <cellStyle name="Normal 2 8 3 2 13 2" xfId="55131" xr:uid="{00000000-0005-0000-0000-0000C9DC0000}"/>
    <cellStyle name="Normal 2 8 3 2 14" xfId="55132" xr:uid="{00000000-0005-0000-0000-0000CADC0000}"/>
    <cellStyle name="Normal 2 8 3 2 14 2" xfId="55133" xr:uid="{00000000-0005-0000-0000-0000CBDC0000}"/>
    <cellStyle name="Normal 2 8 3 2 15" xfId="55134" xr:uid="{00000000-0005-0000-0000-0000CCDC0000}"/>
    <cellStyle name="Normal 2 8 3 2 15 2" xfId="55135" xr:uid="{00000000-0005-0000-0000-0000CDDC0000}"/>
    <cellStyle name="Normal 2 8 3 2 16" xfId="55136" xr:uid="{00000000-0005-0000-0000-0000CEDC0000}"/>
    <cellStyle name="Normal 2 8 3 2 16 2" xfId="55137" xr:uid="{00000000-0005-0000-0000-0000CFDC0000}"/>
    <cellStyle name="Normal 2 8 3 2 17" xfId="55138" xr:uid="{00000000-0005-0000-0000-0000D0DC0000}"/>
    <cellStyle name="Normal 2 8 3 2 17 2" xfId="55139" xr:uid="{00000000-0005-0000-0000-0000D1DC0000}"/>
    <cellStyle name="Normal 2 8 3 2 18" xfId="55140" xr:uid="{00000000-0005-0000-0000-0000D2DC0000}"/>
    <cellStyle name="Normal 2 8 3 2 18 2" xfId="55141" xr:uid="{00000000-0005-0000-0000-0000D3DC0000}"/>
    <cellStyle name="Normal 2 8 3 2 19" xfId="55142" xr:uid="{00000000-0005-0000-0000-0000D4DC0000}"/>
    <cellStyle name="Normal 2 8 3 2 19 2" xfId="55143" xr:uid="{00000000-0005-0000-0000-0000D5DC0000}"/>
    <cellStyle name="Normal 2 8 3 2 2" xfId="55144" xr:uid="{00000000-0005-0000-0000-0000D6DC0000}"/>
    <cellStyle name="Normal 2 8 3 2 2 2" xfId="55145" xr:uid="{00000000-0005-0000-0000-0000D7DC0000}"/>
    <cellStyle name="Normal 2 8 3 2 20" xfId="55146" xr:uid="{00000000-0005-0000-0000-0000D8DC0000}"/>
    <cellStyle name="Normal 2 8 3 2 20 2" xfId="55147" xr:uid="{00000000-0005-0000-0000-0000D9DC0000}"/>
    <cellStyle name="Normal 2 8 3 2 21" xfId="55148" xr:uid="{00000000-0005-0000-0000-0000DADC0000}"/>
    <cellStyle name="Normal 2 8 3 2 21 2" xfId="55149" xr:uid="{00000000-0005-0000-0000-0000DBDC0000}"/>
    <cellStyle name="Normal 2 8 3 2 22" xfId="55150" xr:uid="{00000000-0005-0000-0000-0000DCDC0000}"/>
    <cellStyle name="Normal 2 8 3 2 3" xfId="55151" xr:uid="{00000000-0005-0000-0000-0000DDDC0000}"/>
    <cellStyle name="Normal 2 8 3 2 3 2" xfId="55152" xr:uid="{00000000-0005-0000-0000-0000DEDC0000}"/>
    <cellStyle name="Normal 2 8 3 2 4" xfId="55153" xr:uid="{00000000-0005-0000-0000-0000DFDC0000}"/>
    <cellStyle name="Normal 2 8 3 2 4 2" xfId="55154" xr:uid="{00000000-0005-0000-0000-0000E0DC0000}"/>
    <cellStyle name="Normal 2 8 3 2 5" xfId="55155" xr:uid="{00000000-0005-0000-0000-0000E1DC0000}"/>
    <cellStyle name="Normal 2 8 3 2 5 2" xfId="55156" xr:uid="{00000000-0005-0000-0000-0000E2DC0000}"/>
    <cellStyle name="Normal 2 8 3 2 6" xfId="55157" xr:uid="{00000000-0005-0000-0000-0000E3DC0000}"/>
    <cellStyle name="Normal 2 8 3 2 6 2" xfId="55158" xr:uid="{00000000-0005-0000-0000-0000E4DC0000}"/>
    <cellStyle name="Normal 2 8 3 2 7" xfId="55159" xr:uid="{00000000-0005-0000-0000-0000E5DC0000}"/>
    <cellStyle name="Normal 2 8 3 2 7 2" xfId="55160" xr:uid="{00000000-0005-0000-0000-0000E6DC0000}"/>
    <cellStyle name="Normal 2 8 3 2 8" xfId="55161" xr:uid="{00000000-0005-0000-0000-0000E7DC0000}"/>
    <cellStyle name="Normal 2 8 3 2 8 2" xfId="55162" xr:uid="{00000000-0005-0000-0000-0000E8DC0000}"/>
    <cellStyle name="Normal 2 8 3 2 9" xfId="55163" xr:uid="{00000000-0005-0000-0000-0000E9DC0000}"/>
    <cellStyle name="Normal 2 8 3 2 9 2" xfId="55164" xr:uid="{00000000-0005-0000-0000-0000EADC0000}"/>
    <cellStyle name="Normal 2 8 3 20" xfId="55165" xr:uid="{00000000-0005-0000-0000-0000EBDC0000}"/>
    <cellStyle name="Normal 2 8 3 20 2" xfId="55166" xr:uid="{00000000-0005-0000-0000-0000ECDC0000}"/>
    <cellStyle name="Normal 2 8 3 21" xfId="55167" xr:uid="{00000000-0005-0000-0000-0000EDDC0000}"/>
    <cellStyle name="Normal 2 8 3 21 2" xfId="55168" xr:uid="{00000000-0005-0000-0000-0000EEDC0000}"/>
    <cellStyle name="Normal 2 8 3 22" xfId="55169" xr:uid="{00000000-0005-0000-0000-0000EFDC0000}"/>
    <cellStyle name="Normal 2 8 3 22 2" xfId="55170" xr:uid="{00000000-0005-0000-0000-0000F0DC0000}"/>
    <cellStyle name="Normal 2 8 3 23" xfId="55171" xr:uid="{00000000-0005-0000-0000-0000F1DC0000}"/>
    <cellStyle name="Normal 2 8 3 23 2" xfId="55172" xr:uid="{00000000-0005-0000-0000-0000F2DC0000}"/>
    <cellStyle name="Normal 2 8 3 24" xfId="55173" xr:uid="{00000000-0005-0000-0000-0000F3DC0000}"/>
    <cellStyle name="Normal 2 8 3 3" xfId="55174" xr:uid="{00000000-0005-0000-0000-0000F4DC0000}"/>
    <cellStyle name="Normal 2 8 3 3 10" xfId="55175" xr:uid="{00000000-0005-0000-0000-0000F5DC0000}"/>
    <cellStyle name="Normal 2 8 3 3 10 2" xfId="55176" xr:uid="{00000000-0005-0000-0000-0000F6DC0000}"/>
    <cellStyle name="Normal 2 8 3 3 11" xfId="55177" xr:uid="{00000000-0005-0000-0000-0000F7DC0000}"/>
    <cellStyle name="Normal 2 8 3 3 11 2" xfId="55178" xr:uid="{00000000-0005-0000-0000-0000F8DC0000}"/>
    <cellStyle name="Normal 2 8 3 3 12" xfId="55179" xr:uid="{00000000-0005-0000-0000-0000F9DC0000}"/>
    <cellStyle name="Normal 2 8 3 3 12 2" xfId="55180" xr:uid="{00000000-0005-0000-0000-0000FADC0000}"/>
    <cellStyle name="Normal 2 8 3 3 13" xfId="55181" xr:uid="{00000000-0005-0000-0000-0000FBDC0000}"/>
    <cellStyle name="Normal 2 8 3 3 13 2" xfId="55182" xr:uid="{00000000-0005-0000-0000-0000FCDC0000}"/>
    <cellStyle name="Normal 2 8 3 3 14" xfId="55183" xr:uid="{00000000-0005-0000-0000-0000FDDC0000}"/>
    <cellStyle name="Normal 2 8 3 3 14 2" xfId="55184" xr:uid="{00000000-0005-0000-0000-0000FEDC0000}"/>
    <cellStyle name="Normal 2 8 3 3 15" xfId="55185" xr:uid="{00000000-0005-0000-0000-0000FFDC0000}"/>
    <cellStyle name="Normal 2 8 3 3 15 2" xfId="55186" xr:uid="{00000000-0005-0000-0000-000000DD0000}"/>
    <cellStyle name="Normal 2 8 3 3 16" xfId="55187" xr:uid="{00000000-0005-0000-0000-000001DD0000}"/>
    <cellStyle name="Normal 2 8 3 3 16 2" xfId="55188" xr:uid="{00000000-0005-0000-0000-000002DD0000}"/>
    <cellStyle name="Normal 2 8 3 3 17" xfId="55189" xr:uid="{00000000-0005-0000-0000-000003DD0000}"/>
    <cellStyle name="Normal 2 8 3 3 17 2" xfId="55190" xr:uid="{00000000-0005-0000-0000-000004DD0000}"/>
    <cellStyle name="Normal 2 8 3 3 18" xfId="55191" xr:uid="{00000000-0005-0000-0000-000005DD0000}"/>
    <cellStyle name="Normal 2 8 3 3 18 2" xfId="55192" xr:uid="{00000000-0005-0000-0000-000006DD0000}"/>
    <cellStyle name="Normal 2 8 3 3 19" xfId="55193" xr:uid="{00000000-0005-0000-0000-000007DD0000}"/>
    <cellStyle name="Normal 2 8 3 3 19 2" xfId="55194" xr:uid="{00000000-0005-0000-0000-000008DD0000}"/>
    <cellStyle name="Normal 2 8 3 3 2" xfId="55195" xr:uid="{00000000-0005-0000-0000-000009DD0000}"/>
    <cellStyle name="Normal 2 8 3 3 2 2" xfId="55196" xr:uid="{00000000-0005-0000-0000-00000ADD0000}"/>
    <cellStyle name="Normal 2 8 3 3 20" xfId="55197" xr:uid="{00000000-0005-0000-0000-00000BDD0000}"/>
    <cellStyle name="Normal 2 8 3 3 20 2" xfId="55198" xr:uid="{00000000-0005-0000-0000-00000CDD0000}"/>
    <cellStyle name="Normal 2 8 3 3 21" xfId="55199" xr:uid="{00000000-0005-0000-0000-00000DDD0000}"/>
    <cellStyle name="Normal 2 8 3 3 21 2" xfId="55200" xr:uid="{00000000-0005-0000-0000-00000EDD0000}"/>
    <cellStyle name="Normal 2 8 3 3 22" xfId="55201" xr:uid="{00000000-0005-0000-0000-00000FDD0000}"/>
    <cellStyle name="Normal 2 8 3 3 3" xfId="55202" xr:uid="{00000000-0005-0000-0000-000010DD0000}"/>
    <cellStyle name="Normal 2 8 3 3 3 2" xfId="55203" xr:uid="{00000000-0005-0000-0000-000011DD0000}"/>
    <cellStyle name="Normal 2 8 3 3 4" xfId="55204" xr:uid="{00000000-0005-0000-0000-000012DD0000}"/>
    <cellStyle name="Normal 2 8 3 3 4 2" xfId="55205" xr:uid="{00000000-0005-0000-0000-000013DD0000}"/>
    <cellStyle name="Normal 2 8 3 3 5" xfId="55206" xr:uid="{00000000-0005-0000-0000-000014DD0000}"/>
    <cellStyle name="Normal 2 8 3 3 5 2" xfId="55207" xr:uid="{00000000-0005-0000-0000-000015DD0000}"/>
    <cellStyle name="Normal 2 8 3 3 6" xfId="55208" xr:uid="{00000000-0005-0000-0000-000016DD0000}"/>
    <cellStyle name="Normal 2 8 3 3 6 2" xfId="55209" xr:uid="{00000000-0005-0000-0000-000017DD0000}"/>
    <cellStyle name="Normal 2 8 3 3 7" xfId="55210" xr:uid="{00000000-0005-0000-0000-000018DD0000}"/>
    <cellStyle name="Normal 2 8 3 3 7 2" xfId="55211" xr:uid="{00000000-0005-0000-0000-000019DD0000}"/>
    <cellStyle name="Normal 2 8 3 3 8" xfId="55212" xr:uid="{00000000-0005-0000-0000-00001ADD0000}"/>
    <cellStyle name="Normal 2 8 3 3 8 2" xfId="55213" xr:uid="{00000000-0005-0000-0000-00001BDD0000}"/>
    <cellStyle name="Normal 2 8 3 3 9" xfId="55214" xr:uid="{00000000-0005-0000-0000-00001CDD0000}"/>
    <cellStyle name="Normal 2 8 3 3 9 2" xfId="55215" xr:uid="{00000000-0005-0000-0000-00001DDD0000}"/>
    <cellStyle name="Normal 2 8 3 4" xfId="55216" xr:uid="{00000000-0005-0000-0000-00001EDD0000}"/>
    <cellStyle name="Normal 2 8 3 4 2" xfId="55217" xr:uid="{00000000-0005-0000-0000-00001FDD0000}"/>
    <cellStyle name="Normal 2 8 3 5" xfId="55218" xr:uid="{00000000-0005-0000-0000-000020DD0000}"/>
    <cellStyle name="Normal 2 8 3 5 2" xfId="55219" xr:uid="{00000000-0005-0000-0000-000021DD0000}"/>
    <cellStyle name="Normal 2 8 3 6" xfId="55220" xr:uid="{00000000-0005-0000-0000-000022DD0000}"/>
    <cellStyle name="Normal 2 8 3 6 2" xfId="55221" xr:uid="{00000000-0005-0000-0000-000023DD0000}"/>
    <cellStyle name="Normal 2 8 3 7" xfId="55222" xr:uid="{00000000-0005-0000-0000-000024DD0000}"/>
    <cellStyle name="Normal 2 8 3 7 2" xfId="55223" xr:uid="{00000000-0005-0000-0000-000025DD0000}"/>
    <cellStyle name="Normal 2 8 3 8" xfId="55224" xr:uid="{00000000-0005-0000-0000-000026DD0000}"/>
    <cellStyle name="Normal 2 8 3 8 2" xfId="55225" xr:uid="{00000000-0005-0000-0000-000027DD0000}"/>
    <cellStyle name="Normal 2 8 3 9" xfId="55226" xr:uid="{00000000-0005-0000-0000-000028DD0000}"/>
    <cellStyle name="Normal 2 8 3 9 2" xfId="55227" xr:uid="{00000000-0005-0000-0000-000029DD0000}"/>
    <cellStyle name="Normal 2 8 4" xfId="55228" xr:uid="{00000000-0005-0000-0000-00002ADD0000}"/>
    <cellStyle name="Normal 2 8 4 10" xfId="55229" xr:uid="{00000000-0005-0000-0000-00002BDD0000}"/>
    <cellStyle name="Normal 2 8 4 10 2" xfId="55230" xr:uid="{00000000-0005-0000-0000-00002CDD0000}"/>
    <cellStyle name="Normal 2 8 4 11" xfId="55231" xr:uid="{00000000-0005-0000-0000-00002DDD0000}"/>
    <cellStyle name="Normal 2 8 4 11 2" xfId="55232" xr:uid="{00000000-0005-0000-0000-00002EDD0000}"/>
    <cellStyle name="Normal 2 8 4 12" xfId="55233" xr:uid="{00000000-0005-0000-0000-00002FDD0000}"/>
    <cellStyle name="Normal 2 8 4 12 2" xfId="55234" xr:uid="{00000000-0005-0000-0000-000030DD0000}"/>
    <cellStyle name="Normal 2 8 4 13" xfId="55235" xr:uid="{00000000-0005-0000-0000-000031DD0000}"/>
    <cellStyle name="Normal 2 8 4 13 2" xfId="55236" xr:uid="{00000000-0005-0000-0000-000032DD0000}"/>
    <cellStyle name="Normal 2 8 4 14" xfId="55237" xr:uid="{00000000-0005-0000-0000-000033DD0000}"/>
    <cellStyle name="Normal 2 8 4 14 2" xfId="55238" xr:uid="{00000000-0005-0000-0000-000034DD0000}"/>
    <cellStyle name="Normal 2 8 4 15" xfId="55239" xr:uid="{00000000-0005-0000-0000-000035DD0000}"/>
    <cellStyle name="Normal 2 8 4 15 2" xfId="55240" xr:uid="{00000000-0005-0000-0000-000036DD0000}"/>
    <cellStyle name="Normal 2 8 4 16" xfId="55241" xr:uid="{00000000-0005-0000-0000-000037DD0000}"/>
    <cellStyle name="Normal 2 8 4 16 2" xfId="55242" xr:uid="{00000000-0005-0000-0000-000038DD0000}"/>
    <cellStyle name="Normal 2 8 4 17" xfId="55243" xr:uid="{00000000-0005-0000-0000-000039DD0000}"/>
    <cellStyle name="Normal 2 8 4 17 2" xfId="55244" xr:uid="{00000000-0005-0000-0000-00003ADD0000}"/>
    <cellStyle name="Normal 2 8 4 18" xfId="55245" xr:uid="{00000000-0005-0000-0000-00003BDD0000}"/>
    <cellStyle name="Normal 2 8 4 18 2" xfId="55246" xr:uid="{00000000-0005-0000-0000-00003CDD0000}"/>
    <cellStyle name="Normal 2 8 4 19" xfId="55247" xr:uid="{00000000-0005-0000-0000-00003DDD0000}"/>
    <cellStyle name="Normal 2 8 4 19 2" xfId="55248" xr:uid="{00000000-0005-0000-0000-00003EDD0000}"/>
    <cellStyle name="Normal 2 8 4 2" xfId="55249" xr:uid="{00000000-0005-0000-0000-00003FDD0000}"/>
    <cellStyle name="Normal 2 8 4 2 10" xfId="55250" xr:uid="{00000000-0005-0000-0000-000040DD0000}"/>
    <cellStyle name="Normal 2 8 4 2 10 2" xfId="55251" xr:uid="{00000000-0005-0000-0000-000041DD0000}"/>
    <cellStyle name="Normal 2 8 4 2 11" xfId="55252" xr:uid="{00000000-0005-0000-0000-000042DD0000}"/>
    <cellStyle name="Normal 2 8 4 2 11 2" xfId="55253" xr:uid="{00000000-0005-0000-0000-000043DD0000}"/>
    <cellStyle name="Normal 2 8 4 2 12" xfId="55254" xr:uid="{00000000-0005-0000-0000-000044DD0000}"/>
    <cellStyle name="Normal 2 8 4 2 12 2" xfId="55255" xr:uid="{00000000-0005-0000-0000-000045DD0000}"/>
    <cellStyle name="Normal 2 8 4 2 13" xfId="55256" xr:uid="{00000000-0005-0000-0000-000046DD0000}"/>
    <cellStyle name="Normal 2 8 4 2 13 2" xfId="55257" xr:uid="{00000000-0005-0000-0000-000047DD0000}"/>
    <cellStyle name="Normal 2 8 4 2 14" xfId="55258" xr:uid="{00000000-0005-0000-0000-000048DD0000}"/>
    <cellStyle name="Normal 2 8 4 2 14 2" xfId="55259" xr:uid="{00000000-0005-0000-0000-000049DD0000}"/>
    <cellStyle name="Normal 2 8 4 2 15" xfId="55260" xr:uid="{00000000-0005-0000-0000-00004ADD0000}"/>
    <cellStyle name="Normal 2 8 4 2 15 2" xfId="55261" xr:uid="{00000000-0005-0000-0000-00004BDD0000}"/>
    <cellStyle name="Normal 2 8 4 2 16" xfId="55262" xr:uid="{00000000-0005-0000-0000-00004CDD0000}"/>
    <cellStyle name="Normal 2 8 4 2 16 2" xfId="55263" xr:uid="{00000000-0005-0000-0000-00004DDD0000}"/>
    <cellStyle name="Normal 2 8 4 2 17" xfId="55264" xr:uid="{00000000-0005-0000-0000-00004EDD0000}"/>
    <cellStyle name="Normal 2 8 4 2 17 2" xfId="55265" xr:uid="{00000000-0005-0000-0000-00004FDD0000}"/>
    <cellStyle name="Normal 2 8 4 2 18" xfId="55266" xr:uid="{00000000-0005-0000-0000-000050DD0000}"/>
    <cellStyle name="Normal 2 8 4 2 18 2" xfId="55267" xr:uid="{00000000-0005-0000-0000-000051DD0000}"/>
    <cellStyle name="Normal 2 8 4 2 19" xfId="55268" xr:uid="{00000000-0005-0000-0000-000052DD0000}"/>
    <cellStyle name="Normal 2 8 4 2 19 2" xfId="55269" xr:uid="{00000000-0005-0000-0000-000053DD0000}"/>
    <cellStyle name="Normal 2 8 4 2 2" xfId="55270" xr:uid="{00000000-0005-0000-0000-000054DD0000}"/>
    <cellStyle name="Normal 2 8 4 2 2 2" xfId="55271" xr:uid="{00000000-0005-0000-0000-000055DD0000}"/>
    <cellStyle name="Normal 2 8 4 2 20" xfId="55272" xr:uid="{00000000-0005-0000-0000-000056DD0000}"/>
    <cellStyle name="Normal 2 8 4 2 20 2" xfId="55273" xr:uid="{00000000-0005-0000-0000-000057DD0000}"/>
    <cellStyle name="Normal 2 8 4 2 21" xfId="55274" xr:uid="{00000000-0005-0000-0000-000058DD0000}"/>
    <cellStyle name="Normal 2 8 4 2 21 2" xfId="55275" xr:uid="{00000000-0005-0000-0000-000059DD0000}"/>
    <cellStyle name="Normal 2 8 4 2 22" xfId="55276" xr:uid="{00000000-0005-0000-0000-00005ADD0000}"/>
    <cellStyle name="Normal 2 8 4 2 3" xfId="55277" xr:uid="{00000000-0005-0000-0000-00005BDD0000}"/>
    <cellStyle name="Normal 2 8 4 2 3 2" xfId="55278" xr:uid="{00000000-0005-0000-0000-00005CDD0000}"/>
    <cellStyle name="Normal 2 8 4 2 4" xfId="55279" xr:uid="{00000000-0005-0000-0000-00005DDD0000}"/>
    <cellStyle name="Normal 2 8 4 2 4 2" xfId="55280" xr:uid="{00000000-0005-0000-0000-00005EDD0000}"/>
    <cellStyle name="Normal 2 8 4 2 5" xfId="55281" xr:uid="{00000000-0005-0000-0000-00005FDD0000}"/>
    <cellStyle name="Normal 2 8 4 2 5 2" xfId="55282" xr:uid="{00000000-0005-0000-0000-000060DD0000}"/>
    <cellStyle name="Normal 2 8 4 2 6" xfId="55283" xr:uid="{00000000-0005-0000-0000-000061DD0000}"/>
    <cellStyle name="Normal 2 8 4 2 6 2" xfId="55284" xr:uid="{00000000-0005-0000-0000-000062DD0000}"/>
    <cellStyle name="Normal 2 8 4 2 7" xfId="55285" xr:uid="{00000000-0005-0000-0000-000063DD0000}"/>
    <cellStyle name="Normal 2 8 4 2 7 2" xfId="55286" xr:uid="{00000000-0005-0000-0000-000064DD0000}"/>
    <cellStyle name="Normal 2 8 4 2 8" xfId="55287" xr:uid="{00000000-0005-0000-0000-000065DD0000}"/>
    <cellStyle name="Normal 2 8 4 2 8 2" xfId="55288" xr:uid="{00000000-0005-0000-0000-000066DD0000}"/>
    <cellStyle name="Normal 2 8 4 2 9" xfId="55289" xr:uid="{00000000-0005-0000-0000-000067DD0000}"/>
    <cellStyle name="Normal 2 8 4 2 9 2" xfId="55290" xr:uid="{00000000-0005-0000-0000-000068DD0000}"/>
    <cellStyle name="Normal 2 8 4 20" xfId="55291" xr:uid="{00000000-0005-0000-0000-000069DD0000}"/>
    <cellStyle name="Normal 2 8 4 20 2" xfId="55292" xr:uid="{00000000-0005-0000-0000-00006ADD0000}"/>
    <cellStyle name="Normal 2 8 4 21" xfId="55293" xr:uid="{00000000-0005-0000-0000-00006BDD0000}"/>
    <cellStyle name="Normal 2 8 4 21 2" xfId="55294" xr:uid="{00000000-0005-0000-0000-00006CDD0000}"/>
    <cellStyle name="Normal 2 8 4 22" xfId="55295" xr:uid="{00000000-0005-0000-0000-00006DDD0000}"/>
    <cellStyle name="Normal 2 8 4 22 2" xfId="55296" xr:uid="{00000000-0005-0000-0000-00006EDD0000}"/>
    <cellStyle name="Normal 2 8 4 23" xfId="55297" xr:uid="{00000000-0005-0000-0000-00006FDD0000}"/>
    <cellStyle name="Normal 2 8 4 23 2" xfId="55298" xr:uid="{00000000-0005-0000-0000-000070DD0000}"/>
    <cellStyle name="Normal 2 8 4 24" xfId="55299" xr:uid="{00000000-0005-0000-0000-000071DD0000}"/>
    <cellStyle name="Normal 2 8 4 3" xfId="55300" xr:uid="{00000000-0005-0000-0000-000072DD0000}"/>
    <cellStyle name="Normal 2 8 4 3 10" xfId="55301" xr:uid="{00000000-0005-0000-0000-000073DD0000}"/>
    <cellStyle name="Normal 2 8 4 3 10 2" xfId="55302" xr:uid="{00000000-0005-0000-0000-000074DD0000}"/>
    <cellStyle name="Normal 2 8 4 3 11" xfId="55303" xr:uid="{00000000-0005-0000-0000-000075DD0000}"/>
    <cellStyle name="Normal 2 8 4 3 11 2" xfId="55304" xr:uid="{00000000-0005-0000-0000-000076DD0000}"/>
    <cellStyle name="Normal 2 8 4 3 12" xfId="55305" xr:uid="{00000000-0005-0000-0000-000077DD0000}"/>
    <cellStyle name="Normal 2 8 4 3 12 2" xfId="55306" xr:uid="{00000000-0005-0000-0000-000078DD0000}"/>
    <cellStyle name="Normal 2 8 4 3 13" xfId="55307" xr:uid="{00000000-0005-0000-0000-000079DD0000}"/>
    <cellStyle name="Normal 2 8 4 3 13 2" xfId="55308" xr:uid="{00000000-0005-0000-0000-00007ADD0000}"/>
    <cellStyle name="Normal 2 8 4 3 14" xfId="55309" xr:uid="{00000000-0005-0000-0000-00007BDD0000}"/>
    <cellStyle name="Normal 2 8 4 3 14 2" xfId="55310" xr:uid="{00000000-0005-0000-0000-00007CDD0000}"/>
    <cellStyle name="Normal 2 8 4 3 15" xfId="55311" xr:uid="{00000000-0005-0000-0000-00007DDD0000}"/>
    <cellStyle name="Normal 2 8 4 3 15 2" xfId="55312" xr:uid="{00000000-0005-0000-0000-00007EDD0000}"/>
    <cellStyle name="Normal 2 8 4 3 16" xfId="55313" xr:uid="{00000000-0005-0000-0000-00007FDD0000}"/>
    <cellStyle name="Normal 2 8 4 3 16 2" xfId="55314" xr:uid="{00000000-0005-0000-0000-000080DD0000}"/>
    <cellStyle name="Normal 2 8 4 3 17" xfId="55315" xr:uid="{00000000-0005-0000-0000-000081DD0000}"/>
    <cellStyle name="Normal 2 8 4 3 17 2" xfId="55316" xr:uid="{00000000-0005-0000-0000-000082DD0000}"/>
    <cellStyle name="Normal 2 8 4 3 18" xfId="55317" xr:uid="{00000000-0005-0000-0000-000083DD0000}"/>
    <cellStyle name="Normal 2 8 4 3 18 2" xfId="55318" xr:uid="{00000000-0005-0000-0000-000084DD0000}"/>
    <cellStyle name="Normal 2 8 4 3 19" xfId="55319" xr:uid="{00000000-0005-0000-0000-000085DD0000}"/>
    <cellStyle name="Normal 2 8 4 3 19 2" xfId="55320" xr:uid="{00000000-0005-0000-0000-000086DD0000}"/>
    <cellStyle name="Normal 2 8 4 3 2" xfId="55321" xr:uid="{00000000-0005-0000-0000-000087DD0000}"/>
    <cellStyle name="Normal 2 8 4 3 2 2" xfId="55322" xr:uid="{00000000-0005-0000-0000-000088DD0000}"/>
    <cellStyle name="Normal 2 8 4 3 20" xfId="55323" xr:uid="{00000000-0005-0000-0000-000089DD0000}"/>
    <cellStyle name="Normal 2 8 4 3 20 2" xfId="55324" xr:uid="{00000000-0005-0000-0000-00008ADD0000}"/>
    <cellStyle name="Normal 2 8 4 3 21" xfId="55325" xr:uid="{00000000-0005-0000-0000-00008BDD0000}"/>
    <cellStyle name="Normal 2 8 4 3 21 2" xfId="55326" xr:uid="{00000000-0005-0000-0000-00008CDD0000}"/>
    <cellStyle name="Normal 2 8 4 3 22" xfId="55327" xr:uid="{00000000-0005-0000-0000-00008DDD0000}"/>
    <cellStyle name="Normal 2 8 4 3 3" xfId="55328" xr:uid="{00000000-0005-0000-0000-00008EDD0000}"/>
    <cellStyle name="Normal 2 8 4 3 3 2" xfId="55329" xr:uid="{00000000-0005-0000-0000-00008FDD0000}"/>
    <cellStyle name="Normal 2 8 4 3 4" xfId="55330" xr:uid="{00000000-0005-0000-0000-000090DD0000}"/>
    <cellStyle name="Normal 2 8 4 3 4 2" xfId="55331" xr:uid="{00000000-0005-0000-0000-000091DD0000}"/>
    <cellStyle name="Normal 2 8 4 3 5" xfId="55332" xr:uid="{00000000-0005-0000-0000-000092DD0000}"/>
    <cellStyle name="Normal 2 8 4 3 5 2" xfId="55333" xr:uid="{00000000-0005-0000-0000-000093DD0000}"/>
    <cellStyle name="Normal 2 8 4 3 6" xfId="55334" xr:uid="{00000000-0005-0000-0000-000094DD0000}"/>
    <cellStyle name="Normal 2 8 4 3 6 2" xfId="55335" xr:uid="{00000000-0005-0000-0000-000095DD0000}"/>
    <cellStyle name="Normal 2 8 4 3 7" xfId="55336" xr:uid="{00000000-0005-0000-0000-000096DD0000}"/>
    <cellStyle name="Normal 2 8 4 3 7 2" xfId="55337" xr:uid="{00000000-0005-0000-0000-000097DD0000}"/>
    <cellStyle name="Normal 2 8 4 3 8" xfId="55338" xr:uid="{00000000-0005-0000-0000-000098DD0000}"/>
    <cellStyle name="Normal 2 8 4 3 8 2" xfId="55339" xr:uid="{00000000-0005-0000-0000-000099DD0000}"/>
    <cellStyle name="Normal 2 8 4 3 9" xfId="55340" xr:uid="{00000000-0005-0000-0000-00009ADD0000}"/>
    <cellStyle name="Normal 2 8 4 3 9 2" xfId="55341" xr:uid="{00000000-0005-0000-0000-00009BDD0000}"/>
    <cellStyle name="Normal 2 8 4 4" xfId="55342" xr:uid="{00000000-0005-0000-0000-00009CDD0000}"/>
    <cellStyle name="Normal 2 8 4 4 2" xfId="55343" xr:uid="{00000000-0005-0000-0000-00009DDD0000}"/>
    <cellStyle name="Normal 2 8 4 5" xfId="55344" xr:uid="{00000000-0005-0000-0000-00009EDD0000}"/>
    <cellStyle name="Normal 2 8 4 5 2" xfId="55345" xr:uid="{00000000-0005-0000-0000-00009FDD0000}"/>
    <cellStyle name="Normal 2 8 4 6" xfId="55346" xr:uid="{00000000-0005-0000-0000-0000A0DD0000}"/>
    <cellStyle name="Normal 2 8 4 6 2" xfId="55347" xr:uid="{00000000-0005-0000-0000-0000A1DD0000}"/>
    <cellStyle name="Normal 2 8 4 7" xfId="55348" xr:uid="{00000000-0005-0000-0000-0000A2DD0000}"/>
    <cellStyle name="Normal 2 8 4 7 2" xfId="55349" xr:uid="{00000000-0005-0000-0000-0000A3DD0000}"/>
    <cellStyle name="Normal 2 8 4 8" xfId="55350" xr:uid="{00000000-0005-0000-0000-0000A4DD0000}"/>
    <cellStyle name="Normal 2 8 4 8 2" xfId="55351" xr:uid="{00000000-0005-0000-0000-0000A5DD0000}"/>
    <cellStyle name="Normal 2 8 4 9" xfId="55352" xr:uid="{00000000-0005-0000-0000-0000A6DD0000}"/>
    <cellStyle name="Normal 2 8 4 9 2" xfId="55353" xr:uid="{00000000-0005-0000-0000-0000A7DD0000}"/>
    <cellStyle name="Normal 2 8 5" xfId="55354" xr:uid="{00000000-0005-0000-0000-0000A8DD0000}"/>
    <cellStyle name="Normal 2 8 5 10" xfId="55355" xr:uid="{00000000-0005-0000-0000-0000A9DD0000}"/>
    <cellStyle name="Normal 2 8 5 10 2" xfId="55356" xr:uid="{00000000-0005-0000-0000-0000AADD0000}"/>
    <cellStyle name="Normal 2 8 5 11" xfId="55357" xr:uid="{00000000-0005-0000-0000-0000ABDD0000}"/>
    <cellStyle name="Normal 2 8 5 11 2" xfId="55358" xr:uid="{00000000-0005-0000-0000-0000ACDD0000}"/>
    <cellStyle name="Normal 2 8 5 12" xfId="55359" xr:uid="{00000000-0005-0000-0000-0000ADDD0000}"/>
    <cellStyle name="Normal 2 8 5 12 2" xfId="55360" xr:uid="{00000000-0005-0000-0000-0000AEDD0000}"/>
    <cellStyle name="Normal 2 8 5 13" xfId="55361" xr:uid="{00000000-0005-0000-0000-0000AFDD0000}"/>
    <cellStyle name="Normal 2 8 5 13 2" xfId="55362" xr:uid="{00000000-0005-0000-0000-0000B0DD0000}"/>
    <cellStyle name="Normal 2 8 5 14" xfId="55363" xr:uid="{00000000-0005-0000-0000-0000B1DD0000}"/>
    <cellStyle name="Normal 2 8 5 14 2" xfId="55364" xr:uid="{00000000-0005-0000-0000-0000B2DD0000}"/>
    <cellStyle name="Normal 2 8 5 15" xfId="55365" xr:uid="{00000000-0005-0000-0000-0000B3DD0000}"/>
    <cellStyle name="Normal 2 8 5 15 2" xfId="55366" xr:uid="{00000000-0005-0000-0000-0000B4DD0000}"/>
    <cellStyle name="Normal 2 8 5 16" xfId="55367" xr:uid="{00000000-0005-0000-0000-0000B5DD0000}"/>
    <cellStyle name="Normal 2 8 5 16 2" xfId="55368" xr:uid="{00000000-0005-0000-0000-0000B6DD0000}"/>
    <cellStyle name="Normal 2 8 5 17" xfId="55369" xr:uid="{00000000-0005-0000-0000-0000B7DD0000}"/>
    <cellStyle name="Normal 2 8 5 17 2" xfId="55370" xr:uid="{00000000-0005-0000-0000-0000B8DD0000}"/>
    <cellStyle name="Normal 2 8 5 18" xfId="55371" xr:uid="{00000000-0005-0000-0000-0000B9DD0000}"/>
    <cellStyle name="Normal 2 8 5 18 2" xfId="55372" xr:uid="{00000000-0005-0000-0000-0000BADD0000}"/>
    <cellStyle name="Normal 2 8 5 19" xfId="55373" xr:uid="{00000000-0005-0000-0000-0000BBDD0000}"/>
    <cellStyle name="Normal 2 8 5 19 2" xfId="55374" xr:uid="{00000000-0005-0000-0000-0000BCDD0000}"/>
    <cellStyle name="Normal 2 8 5 2" xfId="55375" xr:uid="{00000000-0005-0000-0000-0000BDDD0000}"/>
    <cellStyle name="Normal 2 8 5 2 10" xfId="55376" xr:uid="{00000000-0005-0000-0000-0000BEDD0000}"/>
    <cellStyle name="Normal 2 8 5 2 10 2" xfId="55377" xr:uid="{00000000-0005-0000-0000-0000BFDD0000}"/>
    <cellStyle name="Normal 2 8 5 2 11" xfId="55378" xr:uid="{00000000-0005-0000-0000-0000C0DD0000}"/>
    <cellStyle name="Normal 2 8 5 2 11 2" xfId="55379" xr:uid="{00000000-0005-0000-0000-0000C1DD0000}"/>
    <cellStyle name="Normal 2 8 5 2 12" xfId="55380" xr:uid="{00000000-0005-0000-0000-0000C2DD0000}"/>
    <cellStyle name="Normal 2 8 5 2 12 2" xfId="55381" xr:uid="{00000000-0005-0000-0000-0000C3DD0000}"/>
    <cellStyle name="Normal 2 8 5 2 13" xfId="55382" xr:uid="{00000000-0005-0000-0000-0000C4DD0000}"/>
    <cellStyle name="Normal 2 8 5 2 13 2" xfId="55383" xr:uid="{00000000-0005-0000-0000-0000C5DD0000}"/>
    <cellStyle name="Normal 2 8 5 2 14" xfId="55384" xr:uid="{00000000-0005-0000-0000-0000C6DD0000}"/>
    <cellStyle name="Normal 2 8 5 2 14 2" xfId="55385" xr:uid="{00000000-0005-0000-0000-0000C7DD0000}"/>
    <cellStyle name="Normal 2 8 5 2 15" xfId="55386" xr:uid="{00000000-0005-0000-0000-0000C8DD0000}"/>
    <cellStyle name="Normal 2 8 5 2 15 2" xfId="55387" xr:uid="{00000000-0005-0000-0000-0000C9DD0000}"/>
    <cellStyle name="Normal 2 8 5 2 16" xfId="55388" xr:uid="{00000000-0005-0000-0000-0000CADD0000}"/>
    <cellStyle name="Normal 2 8 5 2 16 2" xfId="55389" xr:uid="{00000000-0005-0000-0000-0000CBDD0000}"/>
    <cellStyle name="Normal 2 8 5 2 17" xfId="55390" xr:uid="{00000000-0005-0000-0000-0000CCDD0000}"/>
    <cellStyle name="Normal 2 8 5 2 17 2" xfId="55391" xr:uid="{00000000-0005-0000-0000-0000CDDD0000}"/>
    <cellStyle name="Normal 2 8 5 2 18" xfId="55392" xr:uid="{00000000-0005-0000-0000-0000CEDD0000}"/>
    <cellStyle name="Normal 2 8 5 2 18 2" xfId="55393" xr:uid="{00000000-0005-0000-0000-0000CFDD0000}"/>
    <cellStyle name="Normal 2 8 5 2 19" xfId="55394" xr:uid="{00000000-0005-0000-0000-0000D0DD0000}"/>
    <cellStyle name="Normal 2 8 5 2 19 2" xfId="55395" xr:uid="{00000000-0005-0000-0000-0000D1DD0000}"/>
    <cellStyle name="Normal 2 8 5 2 2" xfId="55396" xr:uid="{00000000-0005-0000-0000-0000D2DD0000}"/>
    <cellStyle name="Normal 2 8 5 2 2 2" xfId="55397" xr:uid="{00000000-0005-0000-0000-0000D3DD0000}"/>
    <cellStyle name="Normal 2 8 5 2 20" xfId="55398" xr:uid="{00000000-0005-0000-0000-0000D4DD0000}"/>
    <cellStyle name="Normal 2 8 5 2 20 2" xfId="55399" xr:uid="{00000000-0005-0000-0000-0000D5DD0000}"/>
    <cellStyle name="Normal 2 8 5 2 21" xfId="55400" xr:uid="{00000000-0005-0000-0000-0000D6DD0000}"/>
    <cellStyle name="Normal 2 8 5 2 21 2" xfId="55401" xr:uid="{00000000-0005-0000-0000-0000D7DD0000}"/>
    <cellStyle name="Normal 2 8 5 2 22" xfId="55402" xr:uid="{00000000-0005-0000-0000-0000D8DD0000}"/>
    <cellStyle name="Normal 2 8 5 2 3" xfId="55403" xr:uid="{00000000-0005-0000-0000-0000D9DD0000}"/>
    <cellStyle name="Normal 2 8 5 2 3 2" xfId="55404" xr:uid="{00000000-0005-0000-0000-0000DADD0000}"/>
    <cellStyle name="Normal 2 8 5 2 4" xfId="55405" xr:uid="{00000000-0005-0000-0000-0000DBDD0000}"/>
    <cellStyle name="Normal 2 8 5 2 4 2" xfId="55406" xr:uid="{00000000-0005-0000-0000-0000DCDD0000}"/>
    <cellStyle name="Normal 2 8 5 2 5" xfId="55407" xr:uid="{00000000-0005-0000-0000-0000DDDD0000}"/>
    <cellStyle name="Normal 2 8 5 2 5 2" xfId="55408" xr:uid="{00000000-0005-0000-0000-0000DEDD0000}"/>
    <cellStyle name="Normal 2 8 5 2 6" xfId="55409" xr:uid="{00000000-0005-0000-0000-0000DFDD0000}"/>
    <cellStyle name="Normal 2 8 5 2 6 2" xfId="55410" xr:uid="{00000000-0005-0000-0000-0000E0DD0000}"/>
    <cellStyle name="Normal 2 8 5 2 7" xfId="55411" xr:uid="{00000000-0005-0000-0000-0000E1DD0000}"/>
    <cellStyle name="Normal 2 8 5 2 7 2" xfId="55412" xr:uid="{00000000-0005-0000-0000-0000E2DD0000}"/>
    <cellStyle name="Normal 2 8 5 2 8" xfId="55413" xr:uid="{00000000-0005-0000-0000-0000E3DD0000}"/>
    <cellStyle name="Normal 2 8 5 2 8 2" xfId="55414" xr:uid="{00000000-0005-0000-0000-0000E4DD0000}"/>
    <cellStyle name="Normal 2 8 5 2 9" xfId="55415" xr:uid="{00000000-0005-0000-0000-0000E5DD0000}"/>
    <cellStyle name="Normal 2 8 5 2 9 2" xfId="55416" xr:uid="{00000000-0005-0000-0000-0000E6DD0000}"/>
    <cellStyle name="Normal 2 8 5 20" xfId="55417" xr:uid="{00000000-0005-0000-0000-0000E7DD0000}"/>
    <cellStyle name="Normal 2 8 5 20 2" xfId="55418" xr:uid="{00000000-0005-0000-0000-0000E8DD0000}"/>
    <cellStyle name="Normal 2 8 5 21" xfId="55419" xr:uid="{00000000-0005-0000-0000-0000E9DD0000}"/>
    <cellStyle name="Normal 2 8 5 21 2" xfId="55420" xr:uid="{00000000-0005-0000-0000-0000EADD0000}"/>
    <cellStyle name="Normal 2 8 5 22" xfId="55421" xr:uid="{00000000-0005-0000-0000-0000EBDD0000}"/>
    <cellStyle name="Normal 2 8 5 22 2" xfId="55422" xr:uid="{00000000-0005-0000-0000-0000ECDD0000}"/>
    <cellStyle name="Normal 2 8 5 23" xfId="55423" xr:uid="{00000000-0005-0000-0000-0000EDDD0000}"/>
    <cellStyle name="Normal 2 8 5 23 2" xfId="55424" xr:uid="{00000000-0005-0000-0000-0000EEDD0000}"/>
    <cellStyle name="Normal 2 8 5 24" xfId="55425" xr:uid="{00000000-0005-0000-0000-0000EFDD0000}"/>
    <cellStyle name="Normal 2 8 5 3" xfId="55426" xr:uid="{00000000-0005-0000-0000-0000F0DD0000}"/>
    <cellStyle name="Normal 2 8 5 3 10" xfId="55427" xr:uid="{00000000-0005-0000-0000-0000F1DD0000}"/>
    <cellStyle name="Normal 2 8 5 3 10 2" xfId="55428" xr:uid="{00000000-0005-0000-0000-0000F2DD0000}"/>
    <cellStyle name="Normal 2 8 5 3 11" xfId="55429" xr:uid="{00000000-0005-0000-0000-0000F3DD0000}"/>
    <cellStyle name="Normal 2 8 5 3 11 2" xfId="55430" xr:uid="{00000000-0005-0000-0000-0000F4DD0000}"/>
    <cellStyle name="Normal 2 8 5 3 12" xfId="55431" xr:uid="{00000000-0005-0000-0000-0000F5DD0000}"/>
    <cellStyle name="Normal 2 8 5 3 12 2" xfId="55432" xr:uid="{00000000-0005-0000-0000-0000F6DD0000}"/>
    <cellStyle name="Normal 2 8 5 3 13" xfId="55433" xr:uid="{00000000-0005-0000-0000-0000F7DD0000}"/>
    <cellStyle name="Normal 2 8 5 3 13 2" xfId="55434" xr:uid="{00000000-0005-0000-0000-0000F8DD0000}"/>
    <cellStyle name="Normal 2 8 5 3 14" xfId="55435" xr:uid="{00000000-0005-0000-0000-0000F9DD0000}"/>
    <cellStyle name="Normal 2 8 5 3 14 2" xfId="55436" xr:uid="{00000000-0005-0000-0000-0000FADD0000}"/>
    <cellStyle name="Normal 2 8 5 3 15" xfId="55437" xr:uid="{00000000-0005-0000-0000-0000FBDD0000}"/>
    <cellStyle name="Normal 2 8 5 3 15 2" xfId="55438" xr:uid="{00000000-0005-0000-0000-0000FCDD0000}"/>
    <cellStyle name="Normal 2 8 5 3 16" xfId="55439" xr:uid="{00000000-0005-0000-0000-0000FDDD0000}"/>
    <cellStyle name="Normal 2 8 5 3 16 2" xfId="55440" xr:uid="{00000000-0005-0000-0000-0000FEDD0000}"/>
    <cellStyle name="Normal 2 8 5 3 17" xfId="55441" xr:uid="{00000000-0005-0000-0000-0000FFDD0000}"/>
    <cellStyle name="Normal 2 8 5 3 17 2" xfId="55442" xr:uid="{00000000-0005-0000-0000-000000DE0000}"/>
    <cellStyle name="Normal 2 8 5 3 18" xfId="55443" xr:uid="{00000000-0005-0000-0000-000001DE0000}"/>
    <cellStyle name="Normal 2 8 5 3 18 2" xfId="55444" xr:uid="{00000000-0005-0000-0000-000002DE0000}"/>
    <cellStyle name="Normal 2 8 5 3 19" xfId="55445" xr:uid="{00000000-0005-0000-0000-000003DE0000}"/>
    <cellStyle name="Normal 2 8 5 3 19 2" xfId="55446" xr:uid="{00000000-0005-0000-0000-000004DE0000}"/>
    <cellStyle name="Normal 2 8 5 3 2" xfId="55447" xr:uid="{00000000-0005-0000-0000-000005DE0000}"/>
    <cellStyle name="Normal 2 8 5 3 2 2" xfId="55448" xr:uid="{00000000-0005-0000-0000-000006DE0000}"/>
    <cellStyle name="Normal 2 8 5 3 20" xfId="55449" xr:uid="{00000000-0005-0000-0000-000007DE0000}"/>
    <cellStyle name="Normal 2 8 5 3 20 2" xfId="55450" xr:uid="{00000000-0005-0000-0000-000008DE0000}"/>
    <cellStyle name="Normal 2 8 5 3 21" xfId="55451" xr:uid="{00000000-0005-0000-0000-000009DE0000}"/>
    <cellStyle name="Normal 2 8 5 3 21 2" xfId="55452" xr:uid="{00000000-0005-0000-0000-00000ADE0000}"/>
    <cellStyle name="Normal 2 8 5 3 22" xfId="55453" xr:uid="{00000000-0005-0000-0000-00000BDE0000}"/>
    <cellStyle name="Normal 2 8 5 3 3" xfId="55454" xr:uid="{00000000-0005-0000-0000-00000CDE0000}"/>
    <cellStyle name="Normal 2 8 5 3 3 2" xfId="55455" xr:uid="{00000000-0005-0000-0000-00000DDE0000}"/>
    <cellStyle name="Normal 2 8 5 3 4" xfId="55456" xr:uid="{00000000-0005-0000-0000-00000EDE0000}"/>
    <cellStyle name="Normal 2 8 5 3 4 2" xfId="55457" xr:uid="{00000000-0005-0000-0000-00000FDE0000}"/>
    <cellStyle name="Normal 2 8 5 3 5" xfId="55458" xr:uid="{00000000-0005-0000-0000-000010DE0000}"/>
    <cellStyle name="Normal 2 8 5 3 5 2" xfId="55459" xr:uid="{00000000-0005-0000-0000-000011DE0000}"/>
    <cellStyle name="Normal 2 8 5 3 6" xfId="55460" xr:uid="{00000000-0005-0000-0000-000012DE0000}"/>
    <cellStyle name="Normal 2 8 5 3 6 2" xfId="55461" xr:uid="{00000000-0005-0000-0000-000013DE0000}"/>
    <cellStyle name="Normal 2 8 5 3 7" xfId="55462" xr:uid="{00000000-0005-0000-0000-000014DE0000}"/>
    <cellStyle name="Normal 2 8 5 3 7 2" xfId="55463" xr:uid="{00000000-0005-0000-0000-000015DE0000}"/>
    <cellStyle name="Normal 2 8 5 3 8" xfId="55464" xr:uid="{00000000-0005-0000-0000-000016DE0000}"/>
    <cellStyle name="Normal 2 8 5 3 8 2" xfId="55465" xr:uid="{00000000-0005-0000-0000-000017DE0000}"/>
    <cellStyle name="Normal 2 8 5 3 9" xfId="55466" xr:uid="{00000000-0005-0000-0000-000018DE0000}"/>
    <cellStyle name="Normal 2 8 5 3 9 2" xfId="55467" xr:uid="{00000000-0005-0000-0000-000019DE0000}"/>
    <cellStyle name="Normal 2 8 5 4" xfId="55468" xr:uid="{00000000-0005-0000-0000-00001ADE0000}"/>
    <cellStyle name="Normal 2 8 5 4 2" xfId="55469" xr:uid="{00000000-0005-0000-0000-00001BDE0000}"/>
    <cellStyle name="Normal 2 8 5 5" xfId="55470" xr:uid="{00000000-0005-0000-0000-00001CDE0000}"/>
    <cellStyle name="Normal 2 8 5 5 2" xfId="55471" xr:uid="{00000000-0005-0000-0000-00001DDE0000}"/>
    <cellStyle name="Normal 2 8 5 6" xfId="55472" xr:uid="{00000000-0005-0000-0000-00001EDE0000}"/>
    <cellStyle name="Normal 2 8 5 6 2" xfId="55473" xr:uid="{00000000-0005-0000-0000-00001FDE0000}"/>
    <cellStyle name="Normal 2 8 5 7" xfId="55474" xr:uid="{00000000-0005-0000-0000-000020DE0000}"/>
    <cellStyle name="Normal 2 8 5 7 2" xfId="55475" xr:uid="{00000000-0005-0000-0000-000021DE0000}"/>
    <cellStyle name="Normal 2 8 5 8" xfId="55476" xr:uid="{00000000-0005-0000-0000-000022DE0000}"/>
    <cellStyle name="Normal 2 8 5 8 2" xfId="55477" xr:uid="{00000000-0005-0000-0000-000023DE0000}"/>
    <cellStyle name="Normal 2 8 5 9" xfId="55478" xr:uid="{00000000-0005-0000-0000-000024DE0000}"/>
    <cellStyle name="Normal 2 8 5 9 2" xfId="55479" xr:uid="{00000000-0005-0000-0000-000025DE0000}"/>
    <cellStyle name="Normal 2 8 6" xfId="55480" xr:uid="{00000000-0005-0000-0000-000026DE0000}"/>
    <cellStyle name="Normal 2 8 6 10" xfId="55481" xr:uid="{00000000-0005-0000-0000-000027DE0000}"/>
    <cellStyle name="Normal 2 8 6 10 2" xfId="55482" xr:uid="{00000000-0005-0000-0000-000028DE0000}"/>
    <cellStyle name="Normal 2 8 6 11" xfId="55483" xr:uid="{00000000-0005-0000-0000-000029DE0000}"/>
    <cellStyle name="Normal 2 8 6 11 2" xfId="55484" xr:uid="{00000000-0005-0000-0000-00002ADE0000}"/>
    <cellStyle name="Normal 2 8 6 12" xfId="55485" xr:uid="{00000000-0005-0000-0000-00002BDE0000}"/>
    <cellStyle name="Normal 2 8 6 12 2" xfId="55486" xr:uid="{00000000-0005-0000-0000-00002CDE0000}"/>
    <cellStyle name="Normal 2 8 6 13" xfId="55487" xr:uid="{00000000-0005-0000-0000-00002DDE0000}"/>
    <cellStyle name="Normal 2 8 6 13 2" xfId="55488" xr:uid="{00000000-0005-0000-0000-00002EDE0000}"/>
    <cellStyle name="Normal 2 8 6 14" xfId="55489" xr:uid="{00000000-0005-0000-0000-00002FDE0000}"/>
    <cellStyle name="Normal 2 8 6 14 2" xfId="55490" xr:uid="{00000000-0005-0000-0000-000030DE0000}"/>
    <cellStyle name="Normal 2 8 6 15" xfId="55491" xr:uid="{00000000-0005-0000-0000-000031DE0000}"/>
    <cellStyle name="Normal 2 8 6 15 2" xfId="55492" xr:uid="{00000000-0005-0000-0000-000032DE0000}"/>
    <cellStyle name="Normal 2 8 6 16" xfId="55493" xr:uid="{00000000-0005-0000-0000-000033DE0000}"/>
    <cellStyle name="Normal 2 8 6 16 2" xfId="55494" xr:uid="{00000000-0005-0000-0000-000034DE0000}"/>
    <cellStyle name="Normal 2 8 6 17" xfId="55495" xr:uid="{00000000-0005-0000-0000-000035DE0000}"/>
    <cellStyle name="Normal 2 8 6 17 2" xfId="55496" xr:uid="{00000000-0005-0000-0000-000036DE0000}"/>
    <cellStyle name="Normal 2 8 6 18" xfId="55497" xr:uid="{00000000-0005-0000-0000-000037DE0000}"/>
    <cellStyle name="Normal 2 8 6 18 2" xfId="55498" xr:uid="{00000000-0005-0000-0000-000038DE0000}"/>
    <cellStyle name="Normal 2 8 6 19" xfId="55499" xr:uid="{00000000-0005-0000-0000-000039DE0000}"/>
    <cellStyle name="Normal 2 8 6 19 2" xfId="55500" xr:uid="{00000000-0005-0000-0000-00003ADE0000}"/>
    <cellStyle name="Normal 2 8 6 2" xfId="55501" xr:uid="{00000000-0005-0000-0000-00003BDE0000}"/>
    <cellStyle name="Normal 2 8 6 2 2" xfId="55502" xr:uid="{00000000-0005-0000-0000-00003CDE0000}"/>
    <cellStyle name="Normal 2 8 6 20" xfId="55503" xr:uid="{00000000-0005-0000-0000-00003DDE0000}"/>
    <cellStyle name="Normal 2 8 6 20 2" xfId="55504" xr:uid="{00000000-0005-0000-0000-00003EDE0000}"/>
    <cellStyle name="Normal 2 8 6 21" xfId="55505" xr:uid="{00000000-0005-0000-0000-00003FDE0000}"/>
    <cellStyle name="Normal 2 8 6 21 2" xfId="55506" xr:uid="{00000000-0005-0000-0000-000040DE0000}"/>
    <cellStyle name="Normal 2 8 6 22" xfId="55507" xr:uid="{00000000-0005-0000-0000-000041DE0000}"/>
    <cellStyle name="Normal 2 8 6 3" xfId="55508" xr:uid="{00000000-0005-0000-0000-000042DE0000}"/>
    <cellStyle name="Normal 2 8 6 3 2" xfId="55509" xr:uid="{00000000-0005-0000-0000-000043DE0000}"/>
    <cellStyle name="Normal 2 8 6 4" xfId="55510" xr:uid="{00000000-0005-0000-0000-000044DE0000}"/>
    <cellStyle name="Normal 2 8 6 4 2" xfId="55511" xr:uid="{00000000-0005-0000-0000-000045DE0000}"/>
    <cellStyle name="Normal 2 8 6 5" xfId="55512" xr:uid="{00000000-0005-0000-0000-000046DE0000}"/>
    <cellStyle name="Normal 2 8 6 5 2" xfId="55513" xr:uid="{00000000-0005-0000-0000-000047DE0000}"/>
    <cellStyle name="Normal 2 8 6 6" xfId="55514" xr:uid="{00000000-0005-0000-0000-000048DE0000}"/>
    <cellStyle name="Normal 2 8 6 6 2" xfId="55515" xr:uid="{00000000-0005-0000-0000-000049DE0000}"/>
    <cellStyle name="Normal 2 8 6 7" xfId="55516" xr:uid="{00000000-0005-0000-0000-00004ADE0000}"/>
    <cellStyle name="Normal 2 8 6 7 2" xfId="55517" xr:uid="{00000000-0005-0000-0000-00004BDE0000}"/>
    <cellStyle name="Normal 2 8 6 8" xfId="55518" xr:uid="{00000000-0005-0000-0000-00004CDE0000}"/>
    <cellStyle name="Normal 2 8 6 8 2" xfId="55519" xr:uid="{00000000-0005-0000-0000-00004DDE0000}"/>
    <cellStyle name="Normal 2 8 6 9" xfId="55520" xr:uid="{00000000-0005-0000-0000-00004EDE0000}"/>
    <cellStyle name="Normal 2 8 6 9 2" xfId="55521" xr:uid="{00000000-0005-0000-0000-00004FDE0000}"/>
    <cellStyle name="Normal 2 8 7" xfId="55522" xr:uid="{00000000-0005-0000-0000-000050DE0000}"/>
    <cellStyle name="Normal 2 8 7 10" xfId="55523" xr:uid="{00000000-0005-0000-0000-000051DE0000}"/>
    <cellStyle name="Normal 2 8 7 10 2" xfId="55524" xr:uid="{00000000-0005-0000-0000-000052DE0000}"/>
    <cellStyle name="Normal 2 8 7 11" xfId="55525" xr:uid="{00000000-0005-0000-0000-000053DE0000}"/>
    <cellStyle name="Normal 2 8 7 11 2" xfId="55526" xr:uid="{00000000-0005-0000-0000-000054DE0000}"/>
    <cellStyle name="Normal 2 8 7 12" xfId="55527" xr:uid="{00000000-0005-0000-0000-000055DE0000}"/>
    <cellStyle name="Normal 2 8 7 12 2" xfId="55528" xr:uid="{00000000-0005-0000-0000-000056DE0000}"/>
    <cellStyle name="Normal 2 8 7 13" xfId="55529" xr:uid="{00000000-0005-0000-0000-000057DE0000}"/>
    <cellStyle name="Normal 2 8 7 13 2" xfId="55530" xr:uid="{00000000-0005-0000-0000-000058DE0000}"/>
    <cellStyle name="Normal 2 8 7 14" xfId="55531" xr:uid="{00000000-0005-0000-0000-000059DE0000}"/>
    <cellStyle name="Normal 2 8 7 14 2" xfId="55532" xr:uid="{00000000-0005-0000-0000-00005ADE0000}"/>
    <cellStyle name="Normal 2 8 7 15" xfId="55533" xr:uid="{00000000-0005-0000-0000-00005BDE0000}"/>
    <cellStyle name="Normal 2 8 7 15 2" xfId="55534" xr:uid="{00000000-0005-0000-0000-00005CDE0000}"/>
    <cellStyle name="Normal 2 8 7 16" xfId="55535" xr:uid="{00000000-0005-0000-0000-00005DDE0000}"/>
    <cellStyle name="Normal 2 8 7 16 2" xfId="55536" xr:uid="{00000000-0005-0000-0000-00005EDE0000}"/>
    <cellStyle name="Normal 2 8 7 17" xfId="55537" xr:uid="{00000000-0005-0000-0000-00005FDE0000}"/>
    <cellStyle name="Normal 2 8 7 17 2" xfId="55538" xr:uid="{00000000-0005-0000-0000-000060DE0000}"/>
    <cellStyle name="Normal 2 8 7 18" xfId="55539" xr:uid="{00000000-0005-0000-0000-000061DE0000}"/>
    <cellStyle name="Normal 2 8 7 18 2" xfId="55540" xr:uid="{00000000-0005-0000-0000-000062DE0000}"/>
    <cellStyle name="Normal 2 8 7 19" xfId="55541" xr:uid="{00000000-0005-0000-0000-000063DE0000}"/>
    <cellStyle name="Normal 2 8 7 19 2" xfId="55542" xr:uid="{00000000-0005-0000-0000-000064DE0000}"/>
    <cellStyle name="Normal 2 8 7 2" xfId="55543" xr:uid="{00000000-0005-0000-0000-000065DE0000}"/>
    <cellStyle name="Normal 2 8 7 2 2" xfId="55544" xr:uid="{00000000-0005-0000-0000-000066DE0000}"/>
    <cellStyle name="Normal 2 8 7 20" xfId="55545" xr:uid="{00000000-0005-0000-0000-000067DE0000}"/>
    <cellStyle name="Normal 2 8 7 20 2" xfId="55546" xr:uid="{00000000-0005-0000-0000-000068DE0000}"/>
    <cellStyle name="Normal 2 8 7 21" xfId="55547" xr:uid="{00000000-0005-0000-0000-000069DE0000}"/>
    <cellStyle name="Normal 2 8 7 21 2" xfId="55548" xr:uid="{00000000-0005-0000-0000-00006ADE0000}"/>
    <cellStyle name="Normal 2 8 7 22" xfId="55549" xr:uid="{00000000-0005-0000-0000-00006BDE0000}"/>
    <cellStyle name="Normal 2 8 7 3" xfId="55550" xr:uid="{00000000-0005-0000-0000-00006CDE0000}"/>
    <cellStyle name="Normal 2 8 7 3 2" xfId="55551" xr:uid="{00000000-0005-0000-0000-00006DDE0000}"/>
    <cellStyle name="Normal 2 8 7 4" xfId="55552" xr:uid="{00000000-0005-0000-0000-00006EDE0000}"/>
    <cellStyle name="Normal 2 8 7 4 2" xfId="55553" xr:uid="{00000000-0005-0000-0000-00006FDE0000}"/>
    <cellStyle name="Normal 2 8 7 5" xfId="55554" xr:uid="{00000000-0005-0000-0000-000070DE0000}"/>
    <cellStyle name="Normal 2 8 7 5 2" xfId="55555" xr:uid="{00000000-0005-0000-0000-000071DE0000}"/>
    <cellStyle name="Normal 2 8 7 6" xfId="55556" xr:uid="{00000000-0005-0000-0000-000072DE0000}"/>
    <cellStyle name="Normal 2 8 7 6 2" xfId="55557" xr:uid="{00000000-0005-0000-0000-000073DE0000}"/>
    <cellStyle name="Normal 2 8 7 7" xfId="55558" xr:uid="{00000000-0005-0000-0000-000074DE0000}"/>
    <cellStyle name="Normal 2 8 7 7 2" xfId="55559" xr:uid="{00000000-0005-0000-0000-000075DE0000}"/>
    <cellStyle name="Normal 2 8 7 8" xfId="55560" xr:uid="{00000000-0005-0000-0000-000076DE0000}"/>
    <cellStyle name="Normal 2 8 7 8 2" xfId="55561" xr:uid="{00000000-0005-0000-0000-000077DE0000}"/>
    <cellStyle name="Normal 2 8 7 9" xfId="55562" xr:uid="{00000000-0005-0000-0000-000078DE0000}"/>
    <cellStyle name="Normal 2 8 7 9 2" xfId="55563" xr:uid="{00000000-0005-0000-0000-000079DE0000}"/>
    <cellStyle name="Normal 2 8 8" xfId="55564" xr:uid="{00000000-0005-0000-0000-00007ADE0000}"/>
    <cellStyle name="Normal 2 8 8 2" xfId="55565" xr:uid="{00000000-0005-0000-0000-00007BDE0000}"/>
    <cellStyle name="Normal 2 8 9" xfId="55566" xr:uid="{00000000-0005-0000-0000-00007CDE0000}"/>
    <cellStyle name="Normal 2 8 9 2" xfId="55567" xr:uid="{00000000-0005-0000-0000-00007DDE0000}"/>
    <cellStyle name="Normal 2 9" xfId="55568" xr:uid="{00000000-0005-0000-0000-00007EDE0000}"/>
    <cellStyle name="Normal 2 9 10" xfId="55569" xr:uid="{00000000-0005-0000-0000-00007FDE0000}"/>
    <cellStyle name="Normal 2 9 10 2" xfId="55570" xr:uid="{00000000-0005-0000-0000-000080DE0000}"/>
    <cellStyle name="Normal 2 9 11" xfId="55571" xr:uid="{00000000-0005-0000-0000-000081DE0000}"/>
    <cellStyle name="Normal 2 9 11 2" xfId="55572" xr:uid="{00000000-0005-0000-0000-000082DE0000}"/>
    <cellStyle name="Normal 2 9 12" xfId="55573" xr:uid="{00000000-0005-0000-0000-000083DE0000}"/>
    <cellStyle name="Normal 2 9 12 2" xfId="55574" xr:uid="{00000000-0005-0000-0000-000084DE0000}"/>
    <cellStyle name="Normal 2 9 13" xfId="55575" xr:uid="{00000000-0005-0000-0000-000085DE0000}"/>
    <cellStyle name="Normal 2 9 13 2" xfId="55576" xr:uid="{00000000-0005-0000-0000-000086DE0000}"/>
    <cellStyle name="Normal 2 9 14" xfId="55577" xr:uid="{00000000-0005-0000-0000-000087DE0000}"/>
    <cellStyle name="Normal 2 9 14 2" xfId="55578" xr:uid="{00000000-0005-0000-0000-000088DE0000}"/>
    <cellStyle name="Normal 2 9 15" xfId="55579" xr:uid="{00000000-0005-0000-0000-000089DE0000}"/>
    <cellStyle name="Normal 2 9 15 2" xfId="55580" xr:uid="{00000000-0005-0000-0000-00008ADE0000}"/>
    <cellStyle name="Normal 2 9 16" xfId="55581" xr:uid="{00000000-0005-0000-0000-00008BDE0000}"/>
    <cellStyle name="Normal 2 9 16 2" xfId="55582" xr:uid="{00000000-0005-0000-0000-00008CDE0000}"/>
    <cellStyle name="Normal 2 9 17" xfId="55583" xr:uid="{00000000-0005-0000-0000-00008DDE0000}"/>
    <cellStyle name="Normal 2 9 17 2" xfId="55584" xr:uid="{00000000-0005-0000-0000-00008EDE0000}"/>
    <cellStyle name="Normal 2 9 18" xfId="55585" xr:uid="{00000000-0005-0000-0000-00008FDE0000}"/>
    <cellStyle name="Normal 2 9 18 2" xfId="55586" xr:uid="{00000000-0005-0000-0000-000090DE0000}"/>
    <cellStyle name="Normal 2 9 19" xfId="55587" xr:uid="{00000000-0005-0000-0000-000091DE0000}"/>
    <cellStyle name="Normal 2 9 19 2" xfId="55588" xr:uid="{00000000-0005-0000-0000-000092DE0000}"/>
    <cellStyle name="Normal 2 9 2" xfId="55589" xr:uid="{00000000-0005-0000-0000-000093DE0000}"/>
    <cellStyle name="Normal 2 9 2 10" xfId="55590" xr:uid="{00000000-0005-0000-0000-000094DE0000}"/>
    <cellStyle name="Normal 2 9 2 10 2" xfId="55591" xr:uid="{00000000-0005-0000-0000-000095DE0000}"/>
    <cellStyle name="Normal 2 9 2 11" xfId="55592" xr:uid="{00000000-0005-0000-0000-000096DE0000}"/>
    <cellStyle name="Normal 2 9 2 11 2" xfId="55593" xr:uid="{00000000-0005-0000-0000-000097DE0000}"/>
    <cellStyle name="Normal 2 9 2 12" xfId="55594" xr:uid="{00000000-0005-0000-0000-000098DE0000}"/>
    <cellStyle name="Normal 2 9 2 12 2" xfId="55595" xr:uid="{00000000-0005-0000-0000-000099DE0000}"/>
    <cellStyle name="Normal 2 9 2 13" xfId="55596" xr:uid="{00000000-0005-0000-0000-00009ADE0000}"/>
    <cellStyle name="Normal 2 9 2 13 2" xfId="55597" xr:uid="{00000000-0005-0000-0000-00009BDE0000}"/>
    <cellStyle name="Normal 2 9 2 14" xfId="55598" xr:uid="{00000000-0005-0000-0000-00009CDE0000}"/>
    <cellStyle name="Normal 2 9 2 14 2" xfId="55599" xr:uid="{00000000-0005-0000-0000-00009DDE0000}"/>
    <cellStyle name="Normal 2 9 2 15" xfId="55600" xr:uid="{00000000-0005-0000-0000-00009EDE0000}"/>
    <cellStyle name="Normal 2 9 2 15 2" xfId="55601" xr:uid="{00000000-0005-0000-0000-00009FDE0000}"/>
    <cellStyle name="Normal 2 9 2 16" xfId="55602" xr:uid="{00000000-0005-0000-0000-0000A0DE0000}"/>
    <cellStyle name="Normal 2 9 2 16 2" xfId="55603" xr:uid="{00000000-0005-0000-0000-0000A1DE0000}"/>
    <cellStyle name="Normal 2 9 2 17" xfId="55604" xr:uid="{00000000-0005-0000-0000-0000A2DE0000}"/>
    <cellStyle name="Normal 2 9 2 17 2" xfId="55605" xr:uid="{00000000-0005-0000-0000-0000A3DE0000}"/>
    <cellStyle name="Normal 2 9 2 18" xfId="55606" xr:uid="{00000000-0005-0000-0000-0000A4DE0000}"/>
    <cellStyle name="Normal 2 9 2 18 2" xfId="55607" xr:uid="{00000000-0005-0000-0000-0000A5DE0000}"/>
    <cellStyle name="Normal 2 9 2 19" xfId="55608" xr:uid="{00000000-0005-0000-0000-0000A6DE0000}"/>
    <cellStyle name="Normal 2 9 2 19 2" xfId="55609" xr:uid="{00000000-0005-0000-0000-0000A7DE0000}"/>
    <cellStyle name="Normal 2 9 2 2" xfId="55610" xr:uid="{00000000-0005-0000-0000-0000A8DE0000}"/>
    <cellStyle name="Normal 2 9 2 2 10" xfId="55611" xr:uid="{00000000-0005-0000-0000-0000A9DE0000}"/>
    <cellStyle name="Normal 2 9 2 2 10 2" xfId="55612" xr:uid="{00000000-0005-0000-0000-0000AADE0000}"/>
    <cellStyle name="Normal 2 9 2 2 11" xfId="55613" xr:uid="{00000000-0005-0000-0000-0000ABDE0000}"/>
    <cellStyle name="Normal 2 9 2 2 11 2" xfId="55614" xr:uid="{00000000-0005-0000-0000-0000ACDE0000}"/>
    <cellStyle name="Normal 2 9 2 2 12" xfId="55615" xr:uid="{00000000-0005-0000-0000-0000ADDE0000}"/>
    <cellStyle name="Normal 2 9 2 2 12 2" xfId="55616" xr:uid="{00000000-0005-0000-0000-0000AEDE0000}"/>
    <cellStyle name="Normal 2 9 2 2 13" xfId="55617" xr:uid="{00000000-0005-0000-0000-0000AFDE0000}"/>
    <cellStyle name="Normal 2 9 2 2 13 2" xfId="55618" xr:uid="{00000000-0005-0000-0000-0000B0DE0000}"/>
    <cellStyle name="Normal 2 9 2 2 14" xfId="55619" xr:uid="{00000000-0005-0000-0000-0000B1DE0000}"/>
    <cellStyle name="Normal 2 9 2 2 14 2" xfId="55620" xr:uid="{00000000-0005-0000-0000-0000B2DE0000}"/>
    <cellStyle name="Normal 2 9 2 2 15" xfId="55621" xr:uid="{00000000-0005-0000-0000-0000B3DE0000}"/>
    <cellStyle name="Normal 2 9 2 2 15 2" xfId="55622" xr:uid="{00000000-0005-0000-0000-0000B4DE0000}"/>
    <cellStyle name="Normal 2 9 2 2 16" xfId="55623" xr:uid="{00000000-0005-0000-0000-0000B5DE0000}"/>
    <cellStyle name="Normal 2 9 2 2 16 2" xfId="55624" xr:uid="{00000000-0005-0000-0000-0000B6DE0000}"/>
    <cellStyle name="Normal 2 9 2 2 17" xfId="55625" xr:uid="{00000000-0005-0000-0000-0000B7DE0000}"/>
    <cellStyle name="Normal 2 9 2 2 17 2" xfId="55626" xr:uid="{00000000-0005-0000-0000-0000B8DE0000}"/>
    <cellStyle name="Normal 2 9 2 2 18" xfId="55627" xr:uid="{00000000-0005-0000-0000-0000B9DE0000}"/>
    <cellStyle name="Normal 2 9 2 2 18 2" xfId="55628" xr:uid="{00000000-0005-0000-0000-0000BADE0000}"/>
    <cellStyle name="Normal 2 9 2 2 19" xfId="55629" xr:uid="{00000000-0005-0000-0000-0000BBDE0000}"/>
    <cellStyle name="Normal 2 9 2 2 19 2" xfId="55630" xr:uid="{00000000-0005-0000-0000-0000BCDE0000}"/>
    <cellStyle name="Normal 2 9 2 2 2" xfId="55631" xr:uid="{00000000-0005-0000-0000-0000BDDE0000}"/>
    <cellStyle name="Normal 2 9 2 2 2 10" xfId="55632" xr:uid="{00000000-0005-0000-0000-0000BEDE0000}"/>
    <cellStyle name="Normal 2 9 2 2 2 10 2" xfId="55633" xr:uid="{00000000-0005-0000-0000-0000BFDE0000}"/>
    <cellStyle name="Normal 2 9 2 2 2 11" xfId="55634" xr:uid="{00000000-0005-0000-0000-0000C0DE0000}"/>
    <cellStyle name="Normal 2 9 2 2 2 11 2" xfId="55635" xr:uid="{00000000-0005-0000-0000-0000C1DE0000}"/>
    <cellStyle name="Normal 2 9 2 2 2 12" xfId="55636" xr:uid="{00000000-0005-0000-0000-0000C2DE0000}"/>
    <cellStyle name="Normal 2 9 2 2 2 12 2" xfId="55637" xr:uid="{00000000-0005-0000-0000-0000C3DE0000}"/>
    <cellStyle name="Normal 2 9 2 2 2 13" xfId="55638" xr:uid="{00000000-0005-0000-0000-0000C4DE0000}"/>
    <cellStyle name="Normal 2 9 2 2 2 13 2" xfId="55639" xr:uid="{00000000-0005-0000-0000-0000C5DE0000}"/>
    <cellStyle name="Normal 2 9 2 2 2 14" xfId="55640" xr:uid="{00000000-0005-0000-0000-0000C6DE0000}"/>
    <cellStyle name="Normal 2 9 2 2 2 14 2" xfId="55641" xr:uid="{00000000-0005-0000-0000-0000C7DE0000}"/>
    <cellStyle name="Normal 2 9 2 2 2 15" xfId="55642" xr:uid="{00000000-0005-0000-0000-0000C8DE0000}"/>
    <cellStyle name="Normal 2 9 2 2 2 15 2" xfId="55643" xr:uid="{00000000-0005-0000-0000-0000C9DE0000}"/>
    <cellStyle name="Normal 2 9 2 2 2 16" xfId="55644" xr:uid="{00000000-0005-0000-0000-0000CADE0000}"/>
    <cellStyle name="Normal 2 9 2 2 2 16 2" xfId="55645" xr:uid="{00000000-0005-0000-0000-0000CBDE0000}"/>
    <cellStyle name="Normal 2 9 2 2 2 17" xfId="55646" xr:uid="{00000000-0005-0000-0000-0000CCDE0000}"/>
    <cellStyle name="Normal 2 9 2 2 2 17 2" xfId="55647" xr:uid="{00000000-0005-0000-0000-0000CDDE0000}"/>
    <cellStyle name="Normal 2 9 2 2 2 18" xfId="55648" xr:uid="{00000000-0005-0000-0000-0000CEDE0000}"/>
    <cellStyle name="Normal 2 9 2 2 2 18 2" xfId="55649" xr:uid="{00000000-0005-0000-0000-0000CFDE0000}"/>
    <cellStyle name="Normal 2 9 2 2 2 19" xfId="55650" xr:uid="{00000000-0005-0000-0000-0000D0DE0000}"/>
    <cellStyle name="Normal 2 9 2 2 2 19 2" xfId="55651" xr:uid="{00000000-0005-0000-0000-0000D1DE0000}"/>
    <cellStyle name="Normal 2 9 2 2 2 2" xfId="55652" xr:uid="{00000000-0005-0000-0000-0000D2DE0000}"/>
    <cellStyle name="Normal 2 9 2 2 2 2 2" xfId="55653" xr:uid="{00000000-0005-0000-0000-0000D3DE0000}"/>
    <cellStyle name="Normal 2 9 2 2 2 20" xfId="55654" xr:uid="{00000000-0005-0000-0000-0000D4DE0000}"/>
    <cellStyle name="Normal 2 9 2 2 2 20 2" xfId="55655" xr:uid="{00000000-0005-0000-0000-0000D5DE0000}"/>
    <cellStyle name="Normal 2 9 2 2 2 21" xfId="55656" xr:uid="{00000000-0005-0000-0000-0000D6DE0000}"/>
    <cellStyle name="Normal 2 9 2 2 2 21 2" xfId="55657" xr:uid="{00000000-0005-0000-0000-0000D7DE0000}"/>
    <cellStyle name="Normal 2 9 2 2 2 22" xfId="55658" xr:uid="{00000000-0005-0000-0000-0000D8DE0000}"/>
    <cellStyle name="Normal 2 9 2 2 2 3" xfId="55659" xr:uid="{00000000-0005-0000-0000-0000D9DE0000}"/>
    <cellStyle name="Normal 2 9 2 2 2 3 2" xfId="55660" xr:uid="{00000000-0005-0000-0000-0000DADE0000}"/>
    <cellStyle name="Normal 2 9 2 2 2 4" xfId="55661" xr:uid="{00000000-0005-0000-0000-0000DBDE0000}"/>
    <cellStyle name="Normal 2 9 2 2 2 4 2" xfId="55662" xr:uid="{00000000-0005-0000-0000-0000DCDE0000}"/>
    <cellStyle name="Normal 2 9 2 2 2 5" xfId="55663" xr:uid="{00000000-0005-0000-0000-0000DDDE0000}"/>
    <cellStyle name="Normal 2 9 2 2 2 5 2" xfId="55664" xr:uid="{00000000-0005-0000-0000-0000DEDE0000}"/>
    <cellStyle name="Normal 2 9 2 2 2 6" xfId="55665" xr:uid="{00000000-0005-0000-0000-0000DFDE0000}"/>
    <cellStyle name="Normal 2 9 2 2 2 6 2" xfId="55666" xr:uid="{00000000-0005-0000-0000-0000E0DE0000}"/>
    <cellStyle name="Normal 2 9 2 2 2 7" xfId="55667" xr:uid="{00000000-0005-0000-0000-0000E1DE0000}"/>
    <cellStyle name="Normal 2 9 2 2 2 7 2" xfId="55668" xr:uid="{00000000-0005-0000-0000-0000E2DE0000}"/>
    <cellStyle name="Normal 2 9 2 2 2 8" xfId="55669" xr:uid="{00000000-0005-0000-0000-0000E3DE0000}"/>
    <cellStyle name="Normal 2 9 2 2 2 8 2" xfId="55670" xr:uid="{00000000-0005-0000-0000-0000E4DE0000}"/>
    <cellStyle name="Normal 2 9 2 2 2 9" xfId="55671" xr:uid="{00000000-0005-0000-0000-0000E5DE0000}"/>
    <cellStyle name="Normal 2 9 2 2 2 9 2" xfId="55672" xr:uid="{00000000-0005-0000-0000-0000E6DE0000}"/>
    <cellStyle name="Normal 2 9 2 2 20" xfId="55673" xr:uid="{00000000-0005-0000-0000-0000E7DE0000}"/>
    <cellStyle name="Normal 2 9 2 2 20 2" xfId="55674" xr:uid="{00000000-0005-0000-0000-0000E8DE0000}"/>
    <cellStyle name="Normal 2 9 2 2 21" xfId="55675" xr:uid="{00000000-0005-0000-0000-0000E9DE0000}"/>
    <cellStyle name="Normal 2 9 2 2 21 2" xfId="55676" xr:uid="{00000000-0005-0000-0000-0000EADE0000}"/>
    <cellStyle name="Normal 2 9 2 2 22" xfId="55677" xr:uid="{00000000-0005-0000-0000-0000EBDE0000}"/>
    <cellStyle name="Normal 2 9 2 2 22 2" xfId="55678" xr:uid="{00000000-0005-0000-0000-0000ECDE0000}"/>
    <cellStyle name="Normal 2 9 2 2 23" xfId="55679" xr:uid="{00000000-0005-0000-0000-0000EDDE0000}"/>
    <cellStyle name="Normal 2 9 2 2 23 2" xfId="55680" xr:uid="{00000000-0005-0000-0000-0000EEDE0000}"/>
    <cellStyle name="Normal 2 9 2 2 24" xfId="55681" xr:uid="{00000000-0005-0000-0000-0000EFDE0000}"/>
    <cellStyle name="Normal 2 9 2 2 3" xfId="55682" xr:uid="{00000000-0005-0000-0000-0000F0DE0000}"/>
    <cellStyle name="Normal 2 9 2 2 3 10" xfId="55683" xr:uid="{00000000-0005-0000-0000-0000F1DE0000}"/>
    <cellStyle name="Normal 2 9 2 2 3 10 2" xfId="55684" xr:uid="{00000000-0005-0000-0000-0000F2DE0000}"/>
    <cellStyle name="Normal 2 9 2 2 3 11" xfId="55685" xr:uid="{00000000-0005-0000-0000-0000F3DE0000}"/>
    <cellStyle name="Normal 2 9 2 2 3 11 2" xfId="55686" xr:uid="{00000000-0005-0000-0000-0000F4DE0000}"/>
    <cellStyle name="Normal 2 9 2 2 3 12" xfId="55687" xr:uid="{00000000-0005-0000-0000-0000F5DE0000}"/>
    <cellStyle name="Normal 2 9 2 2 3 12 2" xfId="55688" xr:uid="{00000000-0005-0000-0000-0000F6DE0000}"/>
    <cellStyle name="Normal 2 9 2 2 3 13" xfId="55689" xr:uid="{00000000-0005-0000-0000-0000F7DE0000}"/>
    <cellStyle name="Normal 2 9 2 2 3 13 2" xfId="55690" xr:uid="{00000000-0005-0000-0000-0000F8DE0000}"/>
    <cellStyle name="Normal 2 9 2 2 3 14" xfId="55691" xr:uid="{00000000-0005-0000-0000-0000F9DE0000}"/>
    <cellStyle name="Normal 2 9 2 2 3 14 2" xfId="55692" xr:uid="{00000000-0005-0000-0000-0000FADE0000}"/>
    <cellStyle name="Normal 2 9 2 2 3 15" xfId="55693" xr:uid="{00000000-0005-0000-0000-0000FBDE0000}"/>
    <cellStyle name="Normal 2 9 2 2 3 15 2" xfId="55694" xr:uid="{00000000-0005-0000-0000-0000FCDE0000}"/>
    <cellStyle name="Normal 2 9 2 2 3 16" xfId="55695" xr:uid="{00000000-0005-0000-0000-0000FDDE0000}"/>
    <cellStyle name="Normal 2 9 2 2 3 16 2" xfId="55696" xr:uid="{00000000-0005-0000-0000-0000FEDE0000}"/>
    <cellStyle name="Normal 2 9 2 2 3 17" xfId="55697" xr:uid="{00000000-0005-0000-0000-0000FFDE0000}"/>
    <cellStyle name="Normal 2 9 2 2 3 17 2" xfId="55698" xr:uid="{00000000-0005-0000-0000-000000DF0000}"/>
    <cellStyle name="Normal 2 9 2 2 3 18" xfId="55699" xr:uid="{00000000-0005-0000-0000-000001DF0000}"/>
    <cellStyle name="Normal 2 9 2 2 3 18 2" xfId="55700" xr:uid="{00000000-0005-0000-0000-000002DF0000}"/>
    <cellStyle name="Normal 2 9 2 2 3 19" xfId="55701" xr:uid="{00000000-0005-0000-0000-000003DF0000}"/>
    <cellStyle name="Normal 2 9 2 2 3 19 2" xfId="55702" xr:uid="{00000000-0005-0000-0000-000004DF0000}"/>
    <cellStyle name="Normal 2 9 2 2 3 2" xfId="55703" xr:uid="{00000000-0005-0000-0000-000005DF0000}"/>
    <cellStyle name="Normal 2 9 2 2 3 2 2" xfId="55704" xr:uid="{00000000-0005-0000-0000-000006DF0000}"/>
    <cellStyle name="Normal 2 9 2 2 3 20" xfId="55705" xr:uid="{00000000-0005-0000-0000-000007DF0000}"/>
    <cellStyle name="Normal 2 9 2 2 3 20 2" xfId="55706" xr:uid="{00000000-0005-0000-0000-000008DF0000}"/>
    <cellStyle name="Normal 2 9 2 2 3 21" xfId="55707" xr:uid="{00000000-0005-0000-0000-000009DF0000}"/>
    <cellStyle name="Normal 2 9 2 2 3 21 2" xfId="55708" xr:uid="{00000000-0005-0000-0000-00000ADF0000}"/>
    <cellStyle name="Normal 2 9 2 2 3 22" xfId="55709" xr:uid="{00000000-0005-0000-0000-00000BDF0000}"/>
    <cellStyle name="Normal 2 9 2 2 3 3" xfId="55710" xr:uid="{00000000-0005-0000-0000-00000CDF0000}"/>
    <cellStyle name="Normal 2 9 2 2 3 3 2" xfId="55711" xr:uid="{00000000-0005-0000-0000-00000DDF0000}"/>
    <cellStyle name="Normal 2 9 2 2 3 4" xfId="55712" xr:uid="{00000000-0005-0000-0000-00000EDF0000}"/>
    <cellStyle name="Normal 2 9 2 2 3 4 2" xfId="55713" xr:uid="{00000000-0005-0000-0000-00000FDF0000}"/>
    <cellStyle name="Normal 2 9 2 2 3 5" xfId="55714" xr:uid="{00000000-0005-0000-0000-000010DF0000}"/>
    <cellStyle name="Normal 2 9 2 2 3 5 2" xfId="55715" xr:uid="{00000000-0005-0000-0000-000011DF0000}"/>
    <cellStyle name="Normal 2 9 2 2 3 6" xfId="55716" xr:uid="{00000000-0005-0000-0000-000012DF0000}"/>
    <cellStyle name="Normal 2 9 2 2 3 6 2" xfId="55717" xr:uid="{00000000-0005-0000-0000-000013DF0000}"/>
    <cellStyle name="Normal 2 9 2 2 3 7" xfId="55718" xr:uid="{00000000-0005-0000-0000-000014DF0000}"/>
    <cellStyle name="Normal 2 9 2 2 3 7 2" xfId="55719" xr:uid="{00000000-0005-0000-0000-000015DF0000}"/>
    <cellStyle name="Normal 2 9 2 2 3 8" xfId="55720" xr:uid="{00000000-0005-0000-0000-000016DF0000}"/>
    <cellStyle name="Normal 2 9 2 2 3 8 2" xfId="55721" xr:uid="{00000000-0005-0000-0000-000017DF0000}"/>
    <cellStyle name="Normal 2 9 2 2 3 9" xfId="55722" xr:uid="{00000000-0005-0000-0000-000018DF0000}"/>
    <cellStyle name="Normal 2 9 2 2 3 9 2" xfId="55723" xr:uid="{00000000-0005-0000-0000-000019DF0000}"/>
    <cellStyle name="Normal 2 9 2 2 4" xfId="55724" xr:uid="{00000000-0005-0000-0000-00001ADF0000}"/>
    <cellStyle name="Normal 2 9 2 2 4 2" xfId="55725" xr:uid="{00000000-0005-0000-0000-00001BDF0000}"/>
    <cellStyle name="Normal 2 9 2 2 5" xfId="55726" xr:uid="{00000000-0005-0000-0000-00001CDF0000}"/>
    <cellStyle name="Normal 2 9 2 2 5 2" xfId="55727" xr:uid="{00000000-0005-0000-0000-00001DDF0000}"/>
    <cellStyle name="Normal 2 9 2 2 6" xfId="55728" xr:uid="{00000000-0005-0000-0000-00001EDF0000}"/>
    <cellStyle name="Normal 2 9 2 2 6 2" xfId="55729" xr:uid="{00000000-0005-0000-0000-00001FDF0000}"/>
    <cellStyle name="Normal 2 9 2 2 7" xfId="55730" xr:uid="{00000000-0005-0000-0000-000020DF0000}"/>
    <cellStyle name="Normal 2 9 2 2 7 2" xfId="55731" xr:uid="{00000000-0005-0000-0000-000021DF0000}"/>
    <cellStyle name="Normal 2 9 2 2 8" xfId="55732" xr:uid="{00000000-0005-0000-0000-000022DF0000}"/>
    <cellStyle name="Normal 2 9 2 2 8 2" xfId="55733" xr:uid="{00000000-0005-0000-0000-000023DF0000}"/>
    <cellStyle name="Normal 2 9 2 2 9" xfId="55734" xr:uid="{00000000-0005-0000-0000-000024DF0000}"/>
    <cellStyle name="Normal 2 9 2 2 9 2" xfId="55735" xr:uid="{00000000-0005-0000-0000-000025DF0000}"/>
    <cellStyle name="Normal 2 9 2 20" xfId="55736" xr:uid="{00000000-0005-0000-0000-000026DF0000}"/>
    <cellStyle name="Normal 2 9 2 20 2" xfId="55737" xr:uid="{00000000-0005-0000-0000-000027DF0000}"/>
    <cellStyle name="Normal 2 9 2 21" xfId="55738" xr:uid="{00000000-0005-0000-0000-000028DF0000}"/>
    <cellStyle name="Normal 2 9 2 21 2" xfId="55739" xr:uid="{00000000-0005-0000-0000-000029DF0000}"/>
    <cellStyle name="Normal 2 9 2 22" xfId="55740" xr:uid="{00000000-0005-0000-0000-00002ADF0000}"/>
    <cellStyle name="Normal 2 9 2 22 2" xfId="55741" xr:uid="{00000000-0005-0000-0000-00002BDF0000}"/>
    <cellStyle name="Normal 2 9 2 23" xfId="55742" xr:uid="{00000000-0005-0000-0000-00002CDF0000}"/>
    <cellStyle name="Normal 2 9 2 23 2" xfId="55743" xr:uid="{00000000-0005-0000-0000-00002DDF0000}"/>
    <cellStyle name="Normal 2 9 2 24" xfId="55744" xr:uid="{00000000-0005-0000-0000-00002EDF0000}"/>
    <cellStyle name="Normal 2 9 2 24 2" xfId="55745" xr:uid="{00000000-0005-0000-0000-00002FDF0000}"/>
    <cellStyle name="Normal 2 9 2 25" xfId="55746" xr:uid="{00000000-0005-0000-0000-000030DF0000}"/>
    <cellStyle name="Normal 2 9 2 25 2" xfId="55747" xr:uid="{00000000-0005-0000-0000-000031DF0000}"/>
    <cellStyle name="Normal 2 9 2 26" xfId="55748" xr:uid="{00000000-0005-0000-0000-000032DF0000}"/>
    <cellStyle name="Normal 2 9 2 26 2" xfId="55749" xr:uid="{00000000-0005-0000-0000-000033DF0000}"/>
    <cellStyle name="Normal 2 9 2 27" xfId="55750" xr:uid="{00000000-0005-0000-0000-000034DF0000}"/>
    <cellStyle name="Normal 2 9 2 3" xfId="55751" xr:uid="{00000000-0005-0000-0000-000035DF0000}"/>
    <cellStyle name="Normal 2 9 2 3 10" xfId="55752" xr:uid="{00000000-0005-0000-0000-000036DF0000}"/>
    <cellStyle name="Normal 2 9 2 3 10 2" xfId="55753" xr:uid="{00000000-0005-0000-0000-000037DF0000}"/>
    <cellStyle name="Normal 2 9 2 3 11" xfId="55754" xr:uid="{00000000-0005-0000-0000-000038DF0000}"/>
    <cellStyle name="Normal 2 9 2 3 11 2" xfId="55755" xr:uid="{00000000-0005-0000-0000-000039DF0000}"/>
    <cellStyle name="Normal 2 9 2 3 12" xfId="55756" xr:uid="{00000000-0005-0000-0000-00003ADF0000}"/>
    <cellStyle name="Normal 2 9 2 3 12 2" xfId="55757" xr:uid="{00000000-0005-0000-0000-00003BDF0000}"/>
    <cellStyle name="Normal 2 9 2 3 13" xfId="55758" xr:uid="{00000000-0005-0000-0000-00003CDF0000}"/>
    <cellStyle name="Normal 2 9 2 3 13 2" xfId="55759" xr:uid="{00000000-0005-0000-0000-00003DDF0000}"/>
    <cellStyle name="Normal 2 9 2 3 14" xfId="55760" xr:uid="{00000000-0005-0000-0000-00003EDF0000}"/>
    <cellStyle name="Normal 2 9 2 3 14 2" xfId="55761" xr:uid="{00000000-0005-0000-0000-00003FDF0000}"/>
    <cellStyle name="Normal 2 9 2 3 15" xfId="55762" xr:uid="{00000000-0005-0000-0000-000040DF0000}"/>
    <cellStyle name="Normal 2 9 2 3 15 2" xfId="55763" xr:uid="{00000000-0005-0000-0000-000041DF0000}"/>
    <cellStyle name="Normal 2 9 2 3 16" xfId="55764" xr:uid="{00000000-0005-0000-0000-000042DF0000}"/>
    <cellStyle name="Normal 2 9 2 3 16 2" xfId="55765" xr:uid="{00000000-0005-0000-0000-000043DF0000}"/>
    <cellStyle name="Normal 2 9 2 3 17" xfId="55766" xr:uid="{00000000-0005-0000-0000-000044DF0000}"/>
    <cellStyle name="Normal 2 9 2 3 17 2" xfId="55767" xr:uid="{00000000-0005-0000-0000-000045DF0000}"/>
    <cellStyle name="Normal 2 9 2 3 18" xfId="55768" xr:uid="{00000000-0005-0000-0000-000046DF0000}"/>
    <cellStyle name="Normal 2 9 2 3 18 2" xfId="55769" xr:uid="{00000000-0005-0000-0000-000047DF0000}"/>
    <cellStyle name="Normal 2 9 2 3 19" xfId="55770" xr:uid="{00000000-0005-0000-0000-000048DF0000}"/>
    <cellStyle name="Normal 2 9 2 3 19 2" xfId="55771" xr:uid="{00000000-0005-0000-0000-000049DF0000}"/>
    <cellStyle name="Normal 2 9 2 3 2" xfId="55772" xr:uid="{00000000-0005-0000-0000-00004ADF0000}"/>
    <cellStyle name="Normal 2 9 2 3 2 10" xfId="55773" xr:uid="{00000000-0005-0000-0000-00004BDF0000}"/>
    <cellStyle name="Normal 2 9 2 3 2 10 2" xfId="55774" xr:uid="{00000000-0005-0000-0000-00004CDF0000}"/>
    <cellStyle name="Normal 2 9 2 3 2 11" xfId="55775" xr:uid="{00000000-0005-0000-0000-00004DDF0000}"/>
    <cellStyle name="Normal 2 9 2 3 2 11 2" xfId="55776" xr:uid="{00000000-0005-0000-0000-00004EDF0000}"/>
    <cellStyle name="Normal 2 9 2 3 2 12" xfId="55777" xr:uid="{00000000-0005-0000-0000-00004FDF0000}"/>
    <cellStyle name="Normal 2 9 2 3 2 12 2" xfId="55778" xr:uid="{00000000-0005-0000-0000-000050DF0000}"/>
    <cellStyle name="Normal 2 9 2 3 2 13" xfId="55779" xr:uid="{00000000-0005-0000-0000-000051DF0000}"/>
    <cellStyle name="Normal 2 9 2 3 2 13 2" xfId="55780" xr:uid="{00000000-0005-0000-0000-000052DF0000}"/>
    <cellStyle name="Normal 2 9 2 3 2 14" xfId="55781" xr:uid="{00000000-0005-0000-0000-000053DF0000}"/>
    <cellStyle name="Normal 2 9 2 3 2 14 2" xfId="55782" xr:uid="{00000000-0005-0000-0000-000054DF0000}"/>
    <cellStyle name="Normal 2 9 2 3 2 15" xfId="55783" xr:uid="{00000000-0005-0000-0000-000055DF0000}"/>
    <cellStyle name="Normal 2 9 2 3 2 15 2" xfId="55784" xr:uid="{00000000-0005-0000-0000-000056DF0000}"/>
    <cellStyle name="Normal 2 9 2 3 2 16" xfId="55785" xr:uid="{00000000-0005-0000-0000-000057DF0000}"/>
    <cellStyle name="Normal 2 9 2 3 2 16 2" xfId="55786" xr:uid="{00000000-0005-0000-0000-000058DF0000}"/>
    <cellStyle name="Normal 2 9 2 3 2 17" xfId="55787" xr:uid="{00000000-0005-0000-0000-000059DF0000}"/>
    <cellStyle name="Normal 2 9 2 3 2 17 2" xfId="55788" xr:uid="{00000000-0005-0000-0000-00005ADF0000}"/>
    <cellStyle name="Normal 2 9 2 3 2 18" xfId="55789" xr:uid="{00000000-0005-0000-0000-00005BDF0000}"/>
    <cellStyle name="Normal 2 9 2 3 2 18 2" xfId="55790" xr:uid="{00000000-0005-0000-0000-00005CDF0000}"/>
    <cellStyle name="Normal 2 9 2 3 2 19" xfId="55791" xr:uid="{00000000-0005-0000-0000-00005DDF0000}"/>
    <cellStyle name="Normal 2 9 2 3 2 19 2" xfId="55792" xr:uid="{00000000-0005-0000-0000-00005EDF0000}"/>
    <cellStyle name="Normal 2 9 2 3 2 2" xfId="55793" xr:uid="{00000000-0005-0000-0000-00005FDF0000}"/>
    <cellStyle name="Normal 2 9 2 3 2 2 2" xfId="55794" xr:uid="{00000000-0005-0000-0000-000060DF0000}"/>
    <cellStyle name="Normal 2 9 2 3 2 20" xfId="55795" xr:uid="{00000000-0005-0000-0000-000061DF0000}"/>
    <cellStyle name="Normal 2 9 2 3 2 20 2" xfId="55796" xr:uid="{00000000-0005-0000-0000-000062DF0000}"/>
    <cellStyle name="Normal 2 9 2 3 2 21" xfId="55797" xr:uid="{00000000-0005-0000-0000-000063DF0000}"/>
    <cellStyle name="Normal 2 9 2 3 2 21 2" xfId="55798" xr:uid="{00000000-0005-0000-0000-000064DF0000}"/>
    <cellStyle name="Normal 2 9 2 3 2 22" xfId="55799" xr:uid="{00000000-0005-0000-0000-000065DF0000}"/>
    <cellStyle name="Normal 2 9 2 3 2 3" xfId="55800" xr:uid="{00000000-0005-0000-0000-000066DF0000}"/>
    <cellStyle name="Normal 2 9 2 3 2 3 2" xfId="55801" xr:uid="{00000000-0005-0000-0000-000067DF0000}"/>
    <cellStyle name="Normal 2 9 2 3 2 4" xfId="55802" xr:uid="{00000000-0005-0000-0000-000068DF0000}"/>
    <cellStyle name="Normal 2 9 2 3 2 4 2" xfId="55803" xr:uid="{00000000-0005-0000-0000-000069DF0000}"/>
    <cellStyle name="Normal 2 9 2 3 2 5" xfId="55804" xr:uid="{00000000-0005-0000-0000-00006ADF0000}"/>
    <cellStyle name="Normal 2 9 2 3 2 5 2" xfId="55805" xr:uid="{00000000-0005-0000-0000-00006BDF0000}"/>
    <cellStyle name="Normal 2 9 2 3 2 6" xfId="55806" xr:uid="{00000000-0005-0000-0000-00006CDF0000}"/>
    <cellStyle name="Normal 2 9 2 3 2 6 2" xfId="55807" xr:uid="{00000000-0005-0000-0000-00006DDF0000}"/>
    <cellStyle name="Normal 2 9 2 3 2 7" xfId="55808" xr:uid="{00000000-0005-0000-0000-00006EDF0000}"/>
    <cellStyle name="Normal 2 9 2 3 2 7 2" xfId="55809" xr:uid="{00000000-0005-0000-0000-00006FDF0000}"/>
    <cellStyle name="Normal 2 9 2 3 2 8" xfId="55810" xr:uid="{00000000-0005-0000-0000-000070DF0000}"/>
    <cellStyle name="Normal 2 9 2 3 2 8 2" xfId="55811" xr:uid="{00000000-0005-0000-0000-000071DF0000}"/>
    <cellStyle name="Normal 2 9 2 3 2 9" xfId="55812" xr:uid="{00000000-0005-0000-0000-000072DF0000}"/>
    <cellStyle name="Normal 2 9 2 3 2 9 2" xfId="55813" xr:uid="{00000000-0005-0000-0000-000073DF0000}"/>
    <cellStyle name="Normal 2 9 2 3 20" xfId="55814" xr:uid="{00000000-0005-0000-0000-000074DF0000}"/>
    <cellStyle name="Normal 2 9 2 3 20 2" xfId="55815" xr:uid="{00000000-0005-0000-0000-000075DF0000}"/>
    <cellStyle name="Normal 2 9 2 3 21" xfId="55816" xr:uid="{00000000-0005-0000-0000-000076DF0000}"/>
    <cellStyle name="Normal 2 9 2 3 21 2" xfId="55817" xr:uid="{00000000-0005-0000-0000-000077DF0000}"/>
    <cellStyle name="Normal 2 9 2 3 22" xfId="55818" xr:uid="{00000000-0005-0000-0000-000078DF0000}"/>
    <cellStyle name="Normal 2 9 2 3 22 2" xfId="55819" xr:uid="{00000000-0005-0000-0000-000079DF0000}"/>
    <cellStyle name="Normal 2 9 2 3 23" xfId="55820" xr:uid="{00000000-0005-0000-0000-00007ADF0000}"/>
    <cellStyle name="Normal 2 9 2 3 23 2" xfId="55821" xr:uid="{00000000-0005-0000-0000-00007BDF0000}"/>
    <cellStyle name="Normal 2 9 2 3 24" xfId="55822" xr:uid="{00000000-0005-0000-0000-00007CDF0000}"/>
    <cellStyle name="Normal 2 9 2 3 3" xfId="55823" xr:uid="{00000000-0005-0000-0000-00007DDF0000}"/>
    <cellStyle name="Normal 2 9 2 3 3 10" xfId="55824" xr:uid="{00000000-0005-0000-0000-00007EDF0000}"/>
    <cellStyle name="Normal 2 9 2 3 3 10 2" xfId="55825" xr:uid="{00000000-0005-0000-0000-00007FDF0000}"/>
    <cellStyle name="Normal 2 9 2 3 3 11" xfId="55826" xr:uid="{00000000-0005-0000-0000-000080DF0000}"/>
    <cellStyle name="Normal 2 9 2 3 3 11 2" xfId="55827" xr:uid="{00000000-0005-0000-0000-000081DF0000}"/>
    <cellStyle name="Normal 2 9 2 3 3 12" xfId="55828" xr:uid="{00000000-0005-0000-0000-000082DF0000}"/>
    <cellStyle name="Normal 2 9 2 3 3 12 2" xfId="55829" xr:uid="{00000000-0005-0000-0000-000083DF0000}"/>
    <cellStyle name="Normal 2 9 2 3 3 13" xfId="55830" xr:uid="{00000000-0005-0000-0000-000084DF0000}"/>
    <cellStyle name="Normal 2 9 2 3 3 13 2" xfId="55831" xr:uid="{00000000-0005-0000-0000-000085DF0000}"/>
    <cellStyle name="Normal 2 9 2 3 3 14" xfId="55832" xr:uid="{00000000-0005-0000-0000-000086DF0000}"/>
    <cellStyle name="Normal 2 9 2 3 3 14 2" xfId="55833" xr:uid="{00000000-0005-0000-0000-000087DF0000}"/>
    <cellStyle name="Normal 2 9 2 3 3 15" xfId="55834" xr:uid="{00000000-0005-0000-0000-000088DF0000}"/>
    <cellStyle name="Normal 2 9 2 3 3 15 2" xfId="55835" xr:uid="{00000000-0005-0000-0000-000089DF0000}"/>
    <cellStyle name="Normal 2 9 2 3 3 16" xfId="55836" xr:uid="{00000000-0005-0000-0000-00008ADF0000}"/>
    <cellStyle name="Normal 2 9 2 3 3 16 2" xfId="55837" xr:uid="{00000000-0005-0000-0000-00008BDF0000}"/>
    <cellStyle name="Normal 2 9 2 3 3 17" xfId="55838" xr:uid="{00000000-0005-0000-0000-00008CDF0000}"/>
    <cellStyle name="Normal 2 9 2 3 3 17 2" xfId="55839" xr:uid="{00000000-0005-0000-0000-00008DDF0000}"/>
    <cellStyle name="Normal 2 9 2 3 3 18" xfId="55840" xr:uid="{00000000-0005-0000-0000-00008EDF0000}"/>
    <cellStyle name="Normal 2 9 2 3 3 18 2" xfId="55841" xr:uid="{00000000-0005-0000-0000-00008FDF0000}"/>
    <cellStyle name="Normal 2 9 2 3 3 19" xfId="55842" xr:uid="{00000000-0005-0000-0000-000090DF0000}"/>
    <cellStyle name="Normal 2 9 2 3 3 19 2" xfId="55843" xr:uid="{00000000-0005-0000-0000-000091DF0000}"/>
    <cellStyle name="Normal 2 9 2 3 3 2" xfId="55844" xr:uid="{00000000-0005-0000-0000-000092DF0000}"/>
    <cellStyle name="Normal 2 9 2 3 3 2 2" xfId="55845" xr:uid="{00000000-0005-0000-0000-000093DF0000}"/>
    <cellStyle name="Normal 2 9 2 3 3 20" xfId="55846" xr:uid="{00000000-0005-0000-0000-000094DF0000}"/>
    <cellStyle name="Normal 2 9 2 3 3 20 2" xfId="55847" xr:uid="{00000000-0005-0000-0000-000095DF0000}"/>
    <cellStyle name="Normal 2 9 2 3 3 21" xfId="55848" xr:uid="{00000000-0005-0000-0000-000096DF0000}"/>
    <cellStyle name="Normal 2 9 2 3 3 21 2" xfId="55849" xr:uid="{00000000-0005-0000-0000-000097DF0000}"/>
    <cellStyle name="Normal 2 9 2 3 3 22" xfId="55850" xr:uid="{00000000-0005-0000-0000-000098DF0000}"/>
    <cellStyle name="Normal 2 9 2 3 3 3" xfId="55851" xr:uid="{00000000-0005-0000-0000-000099DF0000}"/>
    <cellStyle name="Normal 2 9 2 3 3 3 2" xfId="55852" xr:uid="{00000000-0005-0000-0000-00009ADF0000}"/>
    <cellStyle name="Normal 2 9 2 3 3 4" xfId="55853" xr:uid="{00000000-0005-0000-0000-00009BDF0000}"/>
    <cellStyle name="Normal 2 9 2 3 3 4 2" xfId="55854" xr:uid="{00000000-0005-0000-0000-00009CDF0000}"/>
    <cellStyle name="Normal 2 9 2 3 3 5" xfId="55855" xr:uid="{00000000-0005-0000-0000-00009DDF0000}"/>
    <cellStyle name="Normal 2 9 2 3 3 5 2" xfId="55856" xr:uid="{00000000-0005-0000-0000-00009EDF0000}"/>
    <cellStyle name="Normal 2 9 2 3 3 6" xfId="55857" xr:uid="{00000000-0005-0000-0000-00009FDF0000}"/>
    <cellStyle name="Normal 2 9 2 3 3 6 2" xfId="55858" xr:uid="{00000000-0005-0000-0000-0000A0DF0000}"/>
    <cellStyle name="Normal 2 9 2 3 3 7" xfId="55859" xr:uid="{00000000-0005-0000-0000-0000A1DF0000}"/>
    <cellStyle name="Normal 2 9 2 3 3 7 2" xfId="55860" xr:uid="{00000000-0005-0000-0000-0000A2DF0000}"/>
    <cellStyle name="Normal 2 9 2 3 3 8" xfId="55861" xr:uid="{00000000-0005-0000-0000-0000A3DF0000}"/>
    <cellStyle name="Normal 2 9 2 3 3 8 2" xfId="55862" xr:uid="{00000000-0005-0000-0000-0000A4DF0000}"/>
    <cellStyle name="Normal 2 9 2 3 3 9" xfId="55863" xr:uid="{00000000-0005-0000-0000-0000A5DF0000}"/>
    <cellStyle name="Normal 2 9 2 3 3 9 2" xfId="55864" xr:uid="{00000000-0005-0000-0000-0000A6DF0000}"/>
    <cellStyle name="Normal 2 9 2 3 4" xfId="55865" xr:uid="{00000000-0005-0000-0000-0000A7DF0000}"/>
    <cellStyle name="Normal 2 9 2 3 4 2" xfId="55866" xr:uid="{00000000-0005-0000-0000-0000A8DF0000}"/>
    <cellStyle name="Normal 2 9 2 3 5" xfId="55867" xr:uid="{00000000-0005-0000-0000-0000A9DF0000}"/>
    <cellStyle name="Normal 2 9 2 3 5 2" xfId="55868" xr:uid="{00000000-0005-0000-0000-0000AADF0000}"/>
    <cellStyle name="Normal 2 9 2 3 6" xfId="55869" xr:uid="{00000000-0005-0000-0000-0000ABDF0000}"/>
    <cellStyle name="Normal 2 9 2 3 6 2" xfId="55870" xr:uid="{00000000-0005-0000-0000-0000ACDF0000}"/>
    <cellStyle name="Normal 2 9 2 3 7" xfId="55871" xr:uid="{00000000-0005-0000-0000-0000ADDF0000}"/>
    <cellStyle name="Normal 2 9 2 3 7 2" xfId="55872" xr:uid="{00000000-0005-0000-0000-0000AEDF0000}"/>
    <cellStyle name="Normal 2 9 2 3 8" xfId="55873" xr:uid="{00000000-0005-0000-0000-0000AFDF0000}"/>
    <cellStyle name="Normal 2 9 2 3 8 2" xfId="55874" xr:uid="{00000000-0005-0000-0000-0000B0DF0000}"/>
    <cellStyle name="Normal 2 9 2 3 9" xfId="55875" xr:uid="{00000000-0005-0000-0000-0000B1DF0000}"/>
    <cellStyle name="Normal 2 9 2 3 9 2" xfId="55876" xr:uid="{00000000-0005-0000-0000-0000B2DF0000}"/>
    <cellStyle name="Normal 2 9 2 4" xfId="55877" xr:uid="{00000000-0005-0000-0000-0000B3DF0000}"/>
    <cellStyle name="Normal 2 9 2 4 10" xfId="55878" xr:uid="{00000000-0005-0000-0000-0000B4DF0000}"/>
    <cellStyle name="Normal 2 9 2 4 10 2" xfId="55879" xr:uid="{00000000-0005-0000-0000-0000B5DF0000}"/>
    <cellStyle name="Normal 2 9 2 4 11" xfId="55880" xr:uid="{00000000-0005-0000-0000-0000B6DF0000}"/>
    <cellStyle name="Normal 2 9 2 4 11 2" xfId="55881" xr:uid="{00000000-0005-0000-0000-0000B7DF0000}"/>
    <cellStyle name="Normal 2 9 2 4 12" xfId="55882" xr:uid="{00000000-0005-0000-0000-0000B8DF0000}"/>
    <cellStyle name="Normal 2 9 2 4 12 2" xfId="55883" xr:uid="{00000000-0005-0000-0000-0000B9DF0000}"/>
    <cellStyle name="Normal 2 9 2 4 13" xfId="55884" xr:uid="{00000000-0005-0000-0000-0000BADF0000}"/>
    <cellStyle name="Normal 2 9 2 4 13 2" xfId="55885" xr:uid="{00000000-0005-0000-0000-0000BBDF0000}"/>
    <cellStyle name="Normal 2 9 2 4 14" xfId="55886" xr:uid="{00000000-0005-0000-0000-0000BCDF0000}"/>
    <cellStyle name="Normal 2 9 2 4 14 2" xfId="55887" xr:uid="{00000000-0005-0000-0000-0000BDDF0000}"/>
    <cellStyle name="Normal 2 9 2 4 15" xfId="55888" xr:uid="{00000000-0005-0000-0000-0000BEDF0000}"/>
    <cellStyle name="Normal 2 9 2 4 15 2" xfId="55889" xr:uid="{00000000-0005-0000-0000-0000BFDF0000}"/>
    <cellStyle name="Normal 2 9 2 4 16" xfId="55890" xr:uid="{00000000-0005-0000-0000-0000C0DF0000}"/>
    <cellStyle name="Normal 2 9 2 4 16 2" xfId="55891" xr:uid="{00000000-0005-0000-0000-0000C1DF0000}"/>
    <cellStyle name="Normal 2 9 2 4 17" xfId="55892" xr:uid="{00000000-0005-0000-0000-0000C2DF0000}"/>
    <cellStyle name="Normal 2 9 2 4 17 2" xfId="55893" xr:uid="{00000000-0005-0000-0000-0000C3DF0000}"/>
    <cellStyle name="Normal 2 9 2 4 18" xfId="55894" xr:uid="{00000000-0005-0000-0000-0000C4DF0000}"/>
    <cellStyle name="Normal 2 9 2 4 18 2" xfId="55895" xr:uid="{00000000-0005-0000-0000-0000C5DF0000}"/>
    <cellStyle name="Normal 2 9 2 4 19" xfId="55896" xr:uid="{00000000-0005-0000-0000-0000C6DF0000}"/>
    <cellStyle name="Normal 2 9 2 4 19 2" xfId="55897" xr:uid="{00000000-0005-0000-0000-0000C7DF0000}"/>
    <cellStyle name="Normal 2 9 2 4 2" xfId="55898" xr:uid="{00000000-0005-0000-0000-0000C8DF0000}"/>
    <cellStyle name="Normal 2 9 2 4 2 10" xfId="55899" xr:uid="{00000000-0005-0000-0000-0000C9DF0000}"/>
    <cellStyle name="Normal 2 9 2 4 2 10 2" xfId="55900" xr:uid="{00000000-0005-0000-0000-0000CADF0000}"/>
    <cellStyle name="Normal 2 9 2 4 2 11" xfId="55901" xr:uid="{00000000-0005-0000-0000-0000CBDF0000}"/>
    <cellStyle name="Normal 2 9 2 4 2 11 2" xfId="55902" xr:uid="{00000000-0005-0000-0000-0000CCDF0000}"/>
    <cellStyle name="Normal 2 9 2 4 2 12" xfId="55903" xr:uid="{00000000-0005-0000-0000-0000CDDF0000}"/>
    <cellStyle name="Normal 2 9 2 4 2 12 2" xfId="55904" xr:uid="{00000000-0005-0000-0000-0000CEDF0000}"/>
    <cellStyle name="Normal 2 9 2 4 2 13" xfId="55905" xr:uid="{00000000-0005-0000-0000-0000CFDF0000}"/>
    <cellStyle name="Normal 2 9 2 4 2 13 2" xfId="55906" xr:uid="{00000000-0005-0000-0000-0000D0DF0000}"/>
    <cellStyle name="Normal 2 9 2 4 2 14" xfId="55907" xr:uid="{00000000-0005-0000-0000-0000D1DF0000}"/>
    <cellStyle name="Normal 2 9 2 4 2 14 2" xfId="55908" xr:uid="{00000000-0005-0000-0000-0000D2DF0000}"/>
    <cellStyle name="Normal 2 9 2 4 2 15" xfId="55909" xr:uid="{00000000-0005-0000-0000-0000D3DF0000}"/>
    <cellStyle name="Normal 2 9 2 4 2 15 2" xfId="55910" xr:uid="{00000000-0005-0000-0000-0000D4DF0000}"/>
    <cellStyle name="Normal 2 9 2 4 2 16" xfId="55911" xr:uid="{00000000-0005-0000-0000-0000D5DF0000}"/>
    <cellStyle name="Normal 2 9 2 4 2 16 2" xfId="55912" xr:uid="{00000000-0005-0000-0000-0000D6DF0000}"/>
    <cellStyle name="Normal 2 9 2 4 2 17" xfId="55913" xr:uid="{00000000-0005-0000-0000-0000D7DF0000}"/>
    <cellStyle name="Normal 2 9 2 4 2 17 2" xfId="55914" xr:uid="{00000000-0005-0000-0000-0000D8DF0000}"/>
    <cellStyle name="Normal 2 9 2 4 2 18" xfId="55915" xr:uid="{00000000-0005-0000-0000-0000D9DF0000}"/>
    <cellStyle name="Normal 2 9 2 4 2 18 2" xfId="55916" xr:uid="{00000000-0005-0000-0000-0000DADF0000}"/>
    <cellStyle name="Normal 2 9 2 4 2 19" xfId="55917" xr:uid="{00000000-0005-0000-0000-0000DBDF0000}"/>
    <cellStyle name="Normal 2 9 2 4 2 19 2" xfId="55918" xr:uid="{00000000-0005-0000-0000-0000DCDF0000}"/>
    <cellStyle name="Normal 2 9 2 4 2 2" xfId="55919" xr:uid="{00000000-0005-0000-0000-0000DDDF0000}"/>
    <cellStyle name="Normal 2 9 2 4 2 2 2" xfId="55920" xr:uid="{00000000-0005-0000-0000-0000DEDF0000}"/>
    <cellStyle name="Normal 2 9 2 4 2 20" xfId="55921" xr:uid="{00000000-0005-0000-0000-0000DFDF0000}"/>
    <cellStyle name="Normal 2 9 2 4 2 20 2" xfId="55922" xr:uid="{00000000-0005-0000-0000-0000E0DF0000}"/>
    <cellStyle name="Normal 2 9 2 4 2 21" xfId="55923" xr:uid="{00000000-0005-0000-0000-0000E1DF0000}"/>
    <cellStyle name="Normal 2 9 2 4 2 21 2" xfId="55924" xr:uid="{00000000-0005-0000-0000-0000E2DF0000}"/>
    <cellStyle name="Normal 2 9 2 4 2 22" xfId="55925" xr:uid="{00000000-0005-0000-0000-0000E3DF0000}"/>
    <cellStyle name="Normal 2 9 2 4 2 3" xfId="55926" xr:uid="{00000000-0005-0000-0000-0000E4DF0000}"/>
    <cellStyle name="Normal 2 9 2 4 2 3 2" xfId="55927" xr:uid="{00000000-0005-0000-0000-0000E5DF0000}"/>
    <cellStyle name="Normal 2 9 2 4 2 4" xfId="55928" xr:uid="{00000000-0005-0000-0000-0000E6DF0000}"/>
    <cellStyle name="Normal 2 9 2 4 2 4 2" xfId="55929" xr:uid="{00000000-0005-0000-0000-0000E7DF0000}"/>
    <cellStyle name="Normal 2 9 2 4 2 5" xfId="55930" xr:uid="{00000000-0005-0000-0000-0000E8DF0000}"/>
    <cellStyle name="Normal 2 9 2 4 2 5 2" xfId="55931" xr:uid="{00000000-0005-0000-0000-0000E9DF0000}"/>
    <cellStyle name="Normal 2 9 2 4 2 6" xfId="55932" xr:uid="{00000000-0005-0000-0000-0000EADF0000}"/>
    <cellStyle name="Normal 2 9 2 4 2 6 2" xfId="55933" xr:uid="{00000000-0005-0000-0000-0000EBDF0000}"/>
    <cellStyle name="Normal 2 9 2 4 2 7" xfId="55934" xr:uid="{00000000-0005-0000-0000-0000ECDF0000}"/>
    <cellStyle name="Normal 2 9 2 4 2 7 2" xfId="55935" xr:uid="{00000000-0005-0000-0000-0000EDDF0000}"/>
    <cellStyle name="Normal 2 9 2 4 2 8" xfId="55936" xr:uid="{00000000-0005-0000-0000-0000EEDF0000}"/>
    <cellStyle name="Normal 2 9 2 4 2 8 2" xfId="55937" xr:uid="{00000000-0005-0000-0000-0000EFDF0000}"/>
    <cellStyle name="Normal 2 9 2 4 2 9" xfId="55938" xr:uid="{00000000-0005-0000-0000-0000F0DF0000}"/>
    <cellStyle name="Normal 2 9 2 4 2 9 2" xfId="55939" xr:uid="{00000000-0005-0000-0000-0000F1DF0000}"/>
    <cellStyle name="Normal 2 9 2 4 20" xfId="55940" xr:uid="{00000000-0005-0000-0000-0000F2DF0000}"/>
    <cellStyle name="Normal 2 9 2 4 20 2" xfId="55941" xr:uid="{00000000-0005-0000-0000-0000F3DF0000}"/>
    <cellStyle name="Normal 2 9 2 4 21" xfId="55942" xr:uid="{00000000-0005-0000-0000-0000F4DF0000}"/>
    <cellStyle name="Normal 2 9 2 4 21 2" xfId="55943" xr:uid="{00000000-0005-0000-0000-0000F5DF0000}"/>
    <cellStyle name="Normal 2 9 2 4 22" xfId="55944" xr:uid="{00000000-0005-0000-0000-0000F6DF0000}"/>
    <cellStyle name="Normal 2 9 2 4 22 2" xfId="55945" xr:uid="{00000000-0005-0000-0000-0000F7DF0000}"/>
    <cellStyle name="Normal 2 9 2 4 23" xfId="55946" xr:uid="{00000000-0005-0000-0000-0000F8DF0000}"/>
    <cellStyle name="Normal 2 9 2 4 23 2" xfId="55947" xr:uid="{00000000-0005-0000-0000-0000F9DF0000}"/>
    <cellStyle name="Normal 2 9 2 4 24" xfId="55948" xr:uid="{00000000-0005-0000-0000-0000FADF0000}"/>
    <cellStyle name="Normal 2 9 2 4 3" xfId="55949" xr:uid="{00000000-0005-0000-0000-0000FBDF0000}"/>
    <cellStyle name="Normal 2 9 2 4 3 10" xfId="55950" xr:uid="{00000000-0005-0000-0000-0000FCDF0000}"/>
    <cellStyle name="Normal 2 9 2 4 3 10 2" xfId="55951" xr:uid="{00000000-0005-0000-0000-0000FDDF0000}"/>
    <cellStyle name="Normal 2 9 2 4 3 11" xfId="55952" xr:uid="{00000000-0005-0000-0000-0000FEDF0000}"/>
    <cellStyle name="Normal 2 9 2 4 3 11 2" xfId="55953" xr:uid="{00000000-0005-0000-0000-0000FFDF0000}"/>
    <cellStyle name="Normal 2 9 2 4 3 12" xfId="55954" xr:uid="{00000000-0005-0000-0000-000000E00000}"/>
    <cellStyle name="Normal 2 9 2 4 3 12 2" xfId="55955" xr:uid="{00000000-0005-0000-0000-000001E00000}"/>
    <cellStyle name="Normal 2 9 2 4 3 13" xfId="55956" xr:uid="{00000000-0005-0000-0000-000002E00000}"/>
    <cellStyle name="Normal 2 9 2 4 3 13 2" xfId="55957" xr:uid="{00000000-0005-0000-0000-000003E00000}"/>
    <cellStyle name="Normal 2 9 2 4 3 14" xfId="55958" xr:uid="{00000000-0005-0000-0000-000004E00000}"/>
    <cellStyle name="Normal 2 9 2 4 3 14 2" xfId="55959" xr:uid="{00000000-0005-0000-0000-000005E00000}"/>
    <cellStyle name="Normal 2 9 2 4 3 15" xfId="55960" xr:uid="{00000000-0005-0000-0000-000006E00000}"/>
    <cellStyle name="Normal 2 9 2 4 3 15 2" xfId="55961" xr:uid="{00000000-0005-0000-0000-000007E00000}"/>
    <cellStyle name="Normal 2 9 2 4 3 16" xfId="55962" xr:uid="{00000000-0005-0000-0000-000008E00000}"/>
    <cellStyle name="Normal 2 9 2 4 3 16 2" xfId="55963" xr:uid="{00000000-0005-0000-0000-000009E00000}"/>
    <cellStyle name="Normal 2 9 2 4 3 17" xfId="55964" xr:uid="{00000000-0005-0000-0000-00000AE00000}"/>
    <cellStyle name="Normal 2 9 2 4 3 17 2" xfId="55965" xr:uid="{00000000-0005-0000-0000-00000BE00000}"/>
    <cellStyle name="Normal 2 9 2 4 3 18" xfId="55966" xr:uid="{00000000-0005-0000-0000-00000CE00000}"/>
    <cellStyle name="Normal 2 9 2 4 3 18 2" xfId="55967" xr:uid="{00000000-0005-0000-0000-00000DE00000}"/>
    <cellStyle name="Normal 2 9 2 4 3 19" xfId="55968" xr:uid="{00000000-0005-0000-0000-00000EE00000}"/>
    <cellStyle name="Normal 2 9 2 4 3 19 2" xfId="55969" xr:uid="{00000000-0005-0000-0000-00000FE00000}"/>
    <cellStyle name="Normal 2 9 2 4 3 2" xfId="55970" xr:uid="{00000000-0005-0000-0000-000010E00000}"/>
    <cellStyle name="Normal 2 9 2 4 3 2 2" xfId="55971" xr:uid="{00000000-0005-0000-0000-000011E00000}"/>
    <cellStyle name="Normal 2 9 2 4 3 20" xfId="55972" xr:uid="{00000000-0005-0000-0000-000012E00000}"/>
    <cellStyle name="Normal 2 9 2 4 3 20 2" xfId="55973" xr:uid="{00000000-0005-0000-0000-000013E00000}"/>
    <cellStyle name="Normal 2 9 2 4 3 21" xfId="55974" xr:uid="{00000000-0005-0000-0000-000014E00000}"/>
    <cellStyle name="Normal 2 9 2 4 3 21 2" xfId="55975" xr:uid="{00000000-0005-0000-0000-000015E00000}"/>
    <cellStyle name="Normal 2 9 2 4 3 22" xfId="55976" xr:uid="{00000000-0005-0000-0000-000016E00000}"/>
    <cellStyle name="Normal 2 9 2 4 3 3" xfId="55977" xr:uid="{00000000-0005-0000-0000-000017E00000}"/>
    <cellStyle name="Normal 2 9 2 4 3 3 2" xfId="55978" xr:uid="{00000000-0005-0000-0000-000018E00000}"/>
    <cellStyle name="Normal 2 9 2 4 3 4" xfId="55979" xr:uid="{00000000-0005-0000-0000-000019E00000}"/>
    <cellStyle name="Normal 2 9 2 4 3 4 2" xfId="55980" xr:uid="{00000000-0005-0000-0000-00001AE00000}"/>
    <cellStyle name="Normal 2 9 2 4 3 5" xfId="55981" xr:uid="{00000000-0005-0000-0000-00001BE00000}"/>
    <cellStyle name="Normal 2 9 2 4 3 5 2" xfId="55982" xr:uid="{00000000-0005-0000-0000-00001CE00000}"/>
    <cellStyle name="Normal 2 9 2 4 3 6" xfId="55983" xr:uid="{00000000-0005-0000-0000-00001DE00000}"/>
    <cellStyle name="Normal 2 9 2 4 3 6 2" xfId="55984" xr:uid="{00000000-0005-0000-0000-00001EE00000}"/>
    <cellStyle name="Normal 2 9 2 4 3 7" xfId="55985" xr:uid="{00000000-0005-0000-0000-00001FE00000}"/>
    <cellStyle name="Normal 2 9 2 4 3 7 2" xfId="55986" xr:uid="{00000000-0005-0000-0000-000020E00000}"/>
    <cellStyle name="Normal 2 9 2 4 3 8" xfId="55987" xr:uid="{00000000-0005-0000-0000-000021E00000}"/>
    <cellStyle name="Normal 2 9 2 4 3 8 2" xfId="55988" xr:uid="{00000000-0005-0000-0000-000022E00000}"/>
    <cellStyle name="Normal 2 9 2 4 3 9" xfId="55989" xr:uid="{00000000-0005-0000-0000-000023E00000}"/>
    <cellStyle name="Normal 2 9 2 4 3 9 2" xfId="55990" xr:uid="{00000000-0005-0000-0000-000024E00000}"/>
    <cellStyle name="Normal 2 9 2 4 4" xfId="55991" xr:uid="{00000000-0005-0000-0000-000025E00000}"/>
    <cellStyle name="Normal 2 9 2 4 4 2" xfId="55992" xr:uid="{00000000-0005-0000-0000-000026E00000}"/>
    <cellStyle name="Normal 2 9 2 4 5" xfId="55993" xr:uid="{00000000-0005-0000-0000-000027E00000}"/>
    <cellStyle name="Normal 2 9 2 4 5 2" xfId="55994" xr:uid="{00000000-0005-0000-0000-000028E00000}"/>
    <cellStyle name="Normal 2 9 2 4 6" xfId="55995" xr:uid="{00000000-0005-0000-0000-000029E00000}"/>
    <cellStyle name="Normal 2 9 2 4 6 2" xfId="55996" xr:uid="{00000000-0005-0000-0000-00002AE00000}"/>
    <cellStyle name="Normal 2 9 2 4 7" xfId="55997" xr:uid="{00000000-0005-0000-0000-00002BE00000}"/>
    <cellStyle name="Normal 2 9 2 4 7 2" xfId="55998" xr:uid="{00000000-0005-0000-0000-00002CE00000}"/>
    <cellStyle name="Normal 2 9 2 4 8" xfId="55999" xr:uid="{00000000-0005-0000-0000-00002DE00000}"/>
    <cellStyle name="Normal 2 9 2 4 8 2" xfId="56000" xr:uid="{00000000-0005-0000-0000-00002EE00000}"/>
    <cellStyle name="Normal 2 9 2 4 9" xfId="56001" xr:uid="{00000000-0005-0000-0000-00002FE00000}"/>
    <cellStyle name="Normal 2 9 2 4 9 2" xfId="56002" xr:uid="{00000000-0005-0000-0000-000030E00000}"/>
    <cellStyle name="Normal 2 9 2 5" xfId="56003" xr:uid="{00000000-0005-0000-0000-000031E00000}"/>
    <cellStyle name="Normal 2 9 2 5 10" xfId="56004" xr:uid="{00000000-0005-0000-0000-000032E00000}"/>
    <cellStyle name="Normal 2 9 2 5 10 2" xfId="56005" xr:uid="{00000000-0005-0000-0000-000033E00000}"/>
    <cellStyle name="Normal 2 9 2 5 11" xfId="56006" xr:uid="{00000000-0005-0000-0000-000034E00000}"/>
    <cellStyle name="Normal 2 9 2 5 11 2" xfId="56007" xr:uid="{00000000-0005-0000-0000-000035E00000}"/>
    <cellStyle name="Normal 2 9 2 5 12" xfId="56008" xr:uid="{00000000-0005-0000-0000-000036E00000}"/>
    <cellStyle name="Normal 2 9 2 5 12 2" xfId="56009" xr:uid="{00000000-0005-0000-0000-000037E00000}"/>
    <cellStyle name="Normal 2 9 2 5 13" xfId="56010" xr:uid="{00000000-0005-0000-0000-000038E00000}"/>
    <cellStyle name="Normal 2 9 2 5 13 2" xfId="56011" xr:uid="{00000000-0005-0000-0000-000039E00000}"/>
    <cellStyle name="Normal 2 9 2 5 14" xfId="56012" xr:uid="{00000000-0005-0000-0000-00003AE00000}"/>
    <cellStyle name="Normal 2 9 2 5 14 2" xfId="56013" xr:uid="{00000000-0005-0000-0000-00003BE00000}"/>
    <cellStyle name="Normal 2 9 2 5 15" xfId="56014" xr:uid="{00000000-0005-0000-0000-00003CE00000}"/>
    <cellStyle name="Normal 2 9 2 5 15 2" xfId="56015" xr:uid="{00000000-0005-0000-0000-00003DE00000}"/>
    <cellStyle name="Normal 2 9 2 5 16" xfId="56016" xr:uid="{00000000-0005-0000-0000-00003EE00000}"/>
    <cellStyle name="Normal 2 9 2 5 16 2" xfId="56017" xr:uid="{00000000-0005-0000-0000-00003FE00000}"/>
    <cellStyle name="Normal 2 9 2 5 17" xfId="56018" xr:uid="{00000000-0005-0000-0000-000040E00000}"/>
    <cellStyle name="Normal 2 9 2 5 17 2" xfId="56019" xr:uid="{00000000-0005-0000-0000-000041E00000}"/>
    <cellStyle name="Normal 2 9 2 5 18" xfId="56020" xr:uid="{00000000-0005-0000-0000-000042E00000}"/>
    <cellStyle name="Normal 2 9 2 5 18 2" xfId="56021" xr:uid="{00000000-0005-0000-0000-000043E00000}"/>
    <cellStyle name="Normal 2 9 2 5 19" xfId="56022" xr:uid="{00000000-0005-0000-0000-000044E00000}"/>
    <cellStyle name="Normal 2 9 2 5 19 2" xfId="56023" xr:uid="{00000000-0005-0000-0000-000045E00000}"/>
    <cellStyle name="Normal 2 9 2 5 2" xfId="56024" xr:uid="{00000000-0005-0000-0000-000046E00000}"/>
    <cellStyle name="Normal 2 9 2 5 2 2" xfId="56025" xr:uid="{00000000-0005-0000-0000-000047E00000}"/>
    <cellStyle name="Normal 2 9 2 5 20" xfId="56026" xr:uid="{00000000-0005-0000-0000-000048E00000}"/>
    <cellStyle name="Normal 2 9 2 5 20 2" xfId="56027" xr:uid="{00000000-0005-0000-0000-000049E00000}"/>
    <cellStyle name="Normal 2 9 2 5 21" xfId="56028" xr:uid="{00000000-0005-0000-0000-00004AE00000}"/>
    <cellStyle name="Normal 2 9 2 5 21 2" xfId="56029" xr:uid="{00000000-0005-0000-0000-00004BE00000}"/>
    <cellStyle name="Normal 2 9 2 5 22" xfId="56030" xr:uid="{00000000-0005-0000-0000-00004CE00000}"/>
    <cellStyle name="Normal 2 9 2 5 3" xfId="56031" xr:uid="{00000000-0005-0000-0000-00004DE00000}"/>
    <cellStyle name="Normal 2 9 2 5 3 2" xfId="56032" xr:uid="{00000000-0005-0000-0000-00004EE00000}"/>
    <cellStyle name="Normal 2 9 2 5 4" xfId="56033" xr:uid="{00000000-0005-0000-0000-00004FE00000}"/>
    <cellStyle name="Normal 2 9 2 5 4 2" xfId="56034" xr:uid="{00000000-0005-0000-0000-000050E00000}"/>
    <cellStyle name="Normal 2 9 2 5 5" xfId="56035" xr:uid="{00000000-0005-0000-0000-000051E00000}"/>
    <cellStyle name="Normal 2 9 2 5 5 2" xfId="56036" xr:uid="{00000000-0005-0000-0000-000052E00000}"/>
    <cellStyle name="Normal 2 9 2 5 6" xfId="56037" xr:uid="{00000000-0005-0000-0000-000053E00000}"/>
    <cellStyle name="Normal 2 9 2 5 6 2" xfId="56038" xr:uid="{00000000-0005-0000-0000-000054E00000}"/>
    <cellStyle name="Normal 2 9 2 5 7" xfId="56039" xr:uid="{00000000-0005-0000-0000-000055E00000}"/>
    <cellStyle name="Normal 2 9 2 5 7 2" xfId="56040" xr:uid="{00000000-0005-0000-0000-000056E00000}"/>
    <cellStyle name="Normal 2 9 2 5 8" xfId="56041" xr:uid="{00000000-0005-0000-0000-000057E00000}"/>
    <cellStyle name="Normal 2 9 2 5 8 2" xfId="56042" xr:uid="{00000000-0005-0000-0000-000058E00000}"/>
    <cellStyle name="Normal 2 9 2 5 9" xfId="56043" xr:uid="{00000000-0005-0000-0000-000059E00000}"/>
    <cellStyle name="Normal 2 9 2 5 9 2" xfId="56044" xr:uid="{00000000-0005-0000-0000-00005AE00000}"/>
    <cellStyle name="Normal 2 9 2 6" xfId="56045" xr:uid="{00000000-0005-0000-0000-00005BE00000}"/>
    <cellStyle name="Normal 2 9 2 6 10" xfId="56046" xr:uid="{00000000-0005-0000-0000-00005CE00000}"/>
    <cellStyle name="Normal 2 9 2 6 10 2" xfId="56047" xr:uid="{00000000-0005-0000-0000-00005DE00000}"/>
    <cellStyle name="Normal 2 9 2 6 11" xfId="56048" xr:uid="{00000000-0005-0000-0000-00005EE00000}"/>
    <cellStyle name="Normal 2 9 2 6 11 2" xfId="56049" xr:uid="{00000000-0005-0000-0000-00005FE00000}"/>
    <cellStyle name="Normal 2 9 2 6 12" xfId="56050" xr:uid="{00000000-0005-0000-0000-000060E00000}"/>
    <cellStyle name="Normal 2 9 2 6 12 2" xfId="56051" xr:uid="{00000000-0005-0000-0000-000061E00000}"/>
    <cellStyle name="Normal 2 9 2 6 13" xfId="56052" xr:uid="{00000000-0005-0000-0000-000062E00000}"/>
    <cellStyle name="Normal 2 9 2 6 13 2" xfId="56053" xr:uid="{00000000-0005-0000-0000-000063E00000}"/>
    <cellStyle name="Normal 2 9 2 6 14" xfId="56054" xr:uid="{00000000-0005-0000-0000-000064E00000}"/>
    <cellStyle name="Normal 2 9 2 6 14 2" xfId="56055" xr:uid="{00000000-0005-0000-0000-000065E00000}"/>
    <cellStyle name="Normal 2 9 2 6 15" xfId="56056" xr:uid="{00000000-0005-0000-0000-000066E00000}"/>
    <cellStyle name="Normal 2 9 2 6 15 2" xfId="56057" xr:uid="{00000000-0005-0000-0000-000067E00000}"/>
    <cellStyle name="Normal 2 9 2 6 16" xfId="56058" xr:uid="{00000000-0005-0000-0000-000068E00000}"/>
    <cellStyle name="Normal 2 9 2 6 16 2" xfId="56059" xr:uid="{00000000-0005-0000-0000-000069E00000}"/>
    <cellStyle name="Normal 2 9 2 6 17" xfId="56060" xr:uid="{00000000-0005-0000-0000-00006AE00000}"/>
    <cellStyle name="Normal 2 9 2 6 17 2" xfId="56061" xr:uid="{00000000-0005-0000-0000-00006BE00000}"/>
    <cellStyle name="Normal 2 9 2 6 18" xfId="56062" xr:uid="{00000000-0005-0000-0000-00006CE00000}"/>
    <cellStyle name="Normal 2 9 2 6 18 2" xfId="56063" xr:uid="{00000000-0005-0000-0000-00006DE00000}"/>
    <cellStyle name="Normal 2 9 2 6 19" xfId="56064" xr:uid="{00000000-0005-0000-0000-00006EE00000}"/>
    <cellStyle name="Normal 2 9 2 6 19 2" xfId="56065" xr:uid="{00000000-0005-0000-0000-00006FE00000}"/>
    <cellStyle name="Normal 2 9 2 6 2" xfId="56066" xr:uid="{00000000-0005-0000-0000-000070E00000}"/>
    <cellStyle name="Normal 2 9 2 6 2 2" xfId="56067" xr:uid="{00000000-0005-0000-0000-000071E00000}"/>
    <cellStyle name="Normal 2 9 2 6 20" xfId="56068" xr:uid="{00000000-0005-0000-0000-000072E00000}"/>
    <cellStyle name="Normal 2 9 2 6 20 2" xfId="56069" xr:uid="{00000000-0005-0000-0000-000073E00000}"/>
    <cellStyle name="Normal 2 9 2 6 21" xfId="56070" xr:uid="{00000000-0005-0000-0000-000074E00000}"/>
    <cellStyle name="Normal 2 9 2 6 21 2" xfId="56071" xr:uid="{00000000-0005-0000-0000-000075E00000}"/>
    <cellStyle name="Normal 2 9 2 6 22" xfId="56072" xr:uid="{00000000-0005-0000-0000-000076E00000}"/>
    <cellStyle name="Normal 2 9 2 6 3" xfId="56073" xr:uid="{00000000-0005-0000-0000-000077E00000}"/>
    <cellStyle name="Normal 2 9 2 6 3 2" xfId="56074" xr:uid="{00000000-0005-0000-0000-000078E00000}"/>
    <cellStyle name="Normal 2 9 2 6 4" xfId="56075" xr:uid="{00000000-0005-0000-0000-000079E00000}"/>
    <cellStyle name="Normal 2 9 2 6 4 2" xfId="56076" xr:uid="{00000000-0005-0000-0000-00007AE00000}"/>
    <cellStyle name="Normal 2 9 2 6 5" xfId="56077" xr:uid="{00000000-0005-0000-0000-00007BE00000}"/>
    <cellStyle name="Normal 2 9 2 6 5 2" xfId="56078" xr:uid="{00000000-0005-0000-0000-00007CE00000}"/>
    <cellStyle name="Normal 2 9 2 6 6" xfId="56079" xr:uid="{00000000-0005-0000-0000-00007DE00000}"/>
    <cellStyle name="Normal 2 9 2 6 6 2" xfId="56080" xr:uid="{00000000-0005-0000-0000-00007EE00000}"/>
    <cellStyle name="Normal 2 9 2 6 7" xfId="56081" xr:uid="{00000000-0005-0000-0000-00007FE00000}"/>
    <cellStyle name="Normal 2 9 2 6 7 2" xfId="56082" xr:uid="{00000000-0005-0000-0000-000080E00000}"/>
    <cellStyle name="Normal 2 9 2 6 8" xfId="56083" xr:uid="{00000000-0005-0000-0000-000081E00000}"/>
    <cellStyle name="Normal 2 9 2 6 8 2" xfId="56084" xr:uid="{00000000-0005-0000-0000-000082E00000}"/>
    <cellStyle name="Normal 2 9 2 6 9" xfId="56085" xr:uid="{00000000-0005-0000-0000-000083E00000}"/>
    <cellStyle name="Normal 2 9 2 6 9 2" xfId="56086" xr:uid="{00000000-0005-0000-0000-000084E00000}"/>
    <cellStyle name="Normal 2 9 2 7" xfId="56087" xr:uid="{00000000-0005-0000-0000-000085E00000}"/>
    <cellStyle name="Normal 2 9 2 7 2" xfId="56088" xr:uid="{00000000-0005-0000-0000-000086E00000}"/>
    <cellStyle name="Normal 2 9 2 8" xfId="56089" xr:uid="{00000000-0005-0000-0000-000087E00000}"/>
    <cellStyle name="Normal 2 9 2 8 2" xfId="56090" xr:uid="{00000000-0005-0000-0000-000088E00000}"/>
    <cellStyle name="Normal 2 9 2 9" xfId="56091" xr:uid="{00000000-0005-0000-0000-000089E00000}"/>
    <cellStyle name="Normal 2 9 2 9 2" xfId="56092" xr:uid="{00000000-0005-0000-0000-00008AE00000}"/>
    <cellStyle name="Normal 2 9 20" xfId="56093" xr:uid="{00000000-0005-0000-0000-00008BE00000}"/>
    <cellStyle name="Normal 2 9 20 2" xfId="56094" xr:uid="{00000000-0005-0000-0000-00008CE00000}"/>
    <cellStyle name="Normal 2 9 21" xfId="56095" xr:uid="{00000000-0005-0000-0000-00008DE00000}"/>
    <cellStyle name="Normal 2 9 21 2" xfId="56096" xr:uid="{00000000-0005-0000-0000-00008EE00000}"/>
    <cellStyle name="Normal 2 9 22" xfId="56097" xr:uid="{00000000-0005-0000-0000-00008FE00000}"/>
    <cellStyle name="Normal 2 9 22 2" xfId="56098" xr:uid="{00000000-0005-0000-0000-000090E00000}"/>
    <cellStyle name="Normal 2 9 23" xfId="56099" xr:uid="{00000000-0005-0000-0000-000091E00000}"/>
    <cellStyle name="Normal 2 9 23 2" xfId="56100" xr:uid="{00000000-0005-0000-0000-000092E00000}"/>
    <cellStyle name="Normal 2 9 24" xfId="56101" xr:uid="{00000000-0005-0000-0000-000093E00000}"/>
    <cellStyle name="Normal 2 9 24 2" xfId="56102" xr:uid="{00000000-0005-0000-0000-000094E00000}"/>
    <cellStyle name="Normal 2 9 25" xfId="56103" xr:uid="{00000000-0005-0000-0000-000095E00000}"/>
    <cellStyle name="Normal 2 9 25 2" xfId="56104" xr:uid="{00000000-0005-0000-0000-000096E00000}"/>
    <cellStyle name="Normal 2 9 26" xfId="56105" xr:uid="{00000000-0005-0000-0000-000097E00000}"/>
    <cellStyle name="Normal 2 9 26 2" xfId="56106" xr:uid="{00000000-0005-0000-0000-000098E00000}"/>
    <cellStyle name="Normal 2 9 27" xfId="56107" xr:uid="{00000000-0005-0000-0000-000099E00000}"/>
    <cellStyle name="Normal 2 9 27 2" xfId="56108" xr:uid="{00000000-0005-0000-0000-00009AE00000}"/>
    <cellStyle name="Normal 2 9 28" xfId="56109" xr:uid="{00000000-0005-0000-0000-00009BE00000}"/>
    <cellStyle name="Normal 2 9 3" xfId="56110" xr:uid="{00000000-0005-0000-0000-00009CE00000}"/>
    <cellStyle name="Normal 2 9 3 10" xfId="56111" xr:uid="{00000000-0005-0000-0000-00009DE00000}"/>
    <cellStyle name="Normal 2 9 3 10 2" xfId="56112" xr:uid="{00000000-0005-0000-0000-00009EE00000}"/>
    <cellStyle name="Normal 2 9 3 11" xfId="56113" xr:uid="{00000000-0005-0000-0000-00009FE00000}"/>
    <cellStyle name="Normal 2 9 3 11 2" xfId="56114" xr:uid="{00000000-0005-0000-0000-0000A0E00000}"/>
    <cellStyle name="Normal 2 9 3 12" xfId="56115" xr:uid="{00000000-0005-0000-0000-0000A1E00000}"/>
    <cellStyle name="Normal 2 9 3 12 2" xfId="56116" xr:uid="{00000000-0005-0000-0000-0000A2E00000}"/>
    <cellStyle name="Normal 2 9 3 13" xfId="56117" xr:uid="{00000000-0005-0000-0000-0000A3E00000}"/>
    <cellStyle name="Normal 2 9 3 13 2" xfId="56118" xr:uid="{00000000-0005-0000-0000-0000A4E00000}"/>
    <cellStyle name="Normal 2 9 3 14" xfId="56119" xr:uid="{00000000-0005-0000-0000-0000A5E00000}"/>
    <cellStyle name="Normal 2 9 3 14 2" xfId="56120" xr:uid="{00000000-0005-0000-0000-0000A6E00000}"/>
    <cellStyle name="Normal 2 9 3 15" xfId="56121" xr:uid="{00000000-0005-0000-0000-0000A7E00000}"/>
    <cellStyle name="Normal 2 9 3 15 2" xfId="56122" xr:uid="{00000000-0005-0000-0000-0000A8E00000}"/>
    <cellStyle name="Normal 2 9 3 16" xfId="56123" xr:uid="{00000000-0005-0000-0000-0000A9E00000}"/>
    <cellStyle name="Normal 2 9 3 16 2" xfId="56124" xr:uid="{00000000-0005-0000-0000-0000AAE00000}"/>
    <cellStyle name="Normal 2 9 3 17" xfId="56125" xr:uid="{00000000-0005-0000-0000-0000ABE00000}"/>
    <cellStyle name="Normal 2 9 3 17 2" xfId="56126" xr:uid="{00000000-0005-0000-0000-0000ACE00000}"/>
    <cellStyle name="Normal 2 9 3 18" xfId="56127" xr:uid="{00000000-0005-0000-0000-0000ADE00000}"/>
    <cellStyle name="Normal 2 9 3 18 2" xfId="56128" xr:uid="{00000000-0005-0000-0000-0000AEE00000}"/>
    <cellStyle name="Normal 2 9 3 19" xfId="56129" xr:uid="{00000000-0005-0000-0000-0000AFE00000}"/>
    <cellStyle name="Normal 2 9 3 19 2" xfId="56130" xr:uid="{00000000-0005-0000-0000-0000B0E00000}"/>
    <cellStyle name="Normal 2 9 3 2" xfId="56131" xr:uid="{00000000-0005-0000-0000-0000B1E00000}"/>
    <cellStyle name="Normal 2 9 3 2 10" xfId="56132" xr:uid="{00000000-0005-0000-0000-0000B2E00000}"/>
    <cellStyle name="Normal 2 9 3 2 10 2" xfId="56133" xr:uid="{00000000-0005-0000-0000-0000B3E00000}"/>
    <cellStyle name="Normal 2 9 3 2 11" xfId="56134" xr:uid="{00000000-0005-0000-0000-0000B4E00000}"/>
    <cellStyle name="Normal 2 9 3 2 11 2" xfId="56135" xr:uid="{00000000-0005-0000-0000-0000B5E00000}"/>
    <cellStyle name="Normal 2 9 3 2 12" xfId="56136" xr:uid="{00000000-0005-0000-0000-0000B6E00000}"/>
    <cellStyle name="Normal 2 9 3 2 12 2" xfId="56137" xr:uid="{00000000-0005-0000-0000-0000B7E00000}"/>
    <cellStyle name="Normal 2 9 3 2 13" xfId="56138" xr:uid="{00000000-0005-0000-0000-0000B8E00000}"/>
    <cellStyle name="Normal 2 9 3 2 13 2" xfId="56139" xr:uid="{00000000-0005-0000-0000-0000B9E00000}"/>
    <cellStyle name="Normal 2 9 3 2 14" xfId="56140" xr:uid="{00000000-0005-0000-0000-0000BAE00000}"/>
    <cellStyle name="Normal 2 9 3 2 14 2" xfId="56141" xr:uid="{00000000-0005-0000-0000-0000BBE00000}"/>
    <cellStyle name="Normal 2 9 3 2 15" xfId="56142" xr:uid="{00000000-0005-0000-0000-0000BCE00000}"/>
    <cellStyle name="Normal 2 9 3 2 15 2" xfId="56143" xr:uid="{00000000-0005-0000-0000-0000BDE00000}"/>
    <cellStyle name="Normal 2 9 3 2 16" xfId="56144" xr:uid="{00000000-0005-0000-0000-0000BEE00000}"/>
    <cellStyle name="Normal 2 9 3 2 16 2" xfId="56145" xr:uid="{00000000-0005-0000-0000-0000BFE00000}"/>
    <cellStyle name="Normal 2 9 3 2 17" xfId="56146" xr:uid="{00000000-0005-0000-0000-0000C0E00000}"/>
    <cellStyle name="Normal 2 9 3 2 17 2" xfId="56147" xr:uid="{00000000-0005-0000-0000-0000C1E00000}"/>
    <cellStyle name="Normal 2 9 3 2 18" xfId="56148" xr:uid="{00000000-0005-0000-0000-0000C2E00000}"/>
    <cellStyle name="Normal 2 9 3 2 18 2" xfId="56149" xr:uid="{00000000-0005-0000-0000-0000C3E00000}"/>
    <cellStyle name="Normal 2 9 3 2 19" xfId="56150" xr:uid="{00000000-0005-0000-0000-0000C4E00000}"/>
    <cellStyle name="Normal 2 9 3 2 19 2" xfId="56151" xr:uid="{00000000-0005-0000-0000-0000C5E00000}"/>
    <cellStyle name="Normal 2 9 3 2 2" xfId="56152" xr:uid="{00000000-0005-0000-0000-0000C6E00000}"/>
    <cellStyle name="Normal 2 9 3 2 2 2" xfId="56153" xr:uid="{00000000-0005-0000-0000-0000C7E00000}"/>
    <cellStyle name="Normal 2 9 3 2 20" xfId="56154" xr:uid="{00000000-0005-0000-0000-0000C8E00000}"/>
    <cellStyle name="Normal 2 9 3 2 20 2" xfId="56155" xr:uid="{00000000-0005-0000-0000-0000C9E00000}"/>
    <cellStyle name="Normal 2 9 3 2 21" xfId="56156" xr:uid="{00000000-0005-0000-0000-0000CAE00000}"/>
    <cellStyle name="Normal 2 9 3 2 21 2" xfId="56157" xr:uid="{00000000-0005-0000-0000-0000CBE00000}"/>
    <cellStyle name="Normal 2 9 3 2 22" xfId="56158" xr:uid="{00000000-0005-0000-0000-0000CCE00000}"/>
    <cellStyle name="Normal 2 9 3 2 3" xfId="56159" xr:uid="{00000000-0005-0000-0000-0000CDE00000}"/>
    <cellStyle name="Normal 2 9 3 2 3 2" xfId="56160" xr:uid="{00000000-0005-0000-0000-0000CEE00000}"/>
    <cellStyle name="Normal 2 9 3 2 4" xfId="56161" xr:uid="{00000000-0005-0000-0000-0000CFE00000}"/>
    <cellStyle name="Normal 2 9 3 2 4 2" xfId="56162" xr:uid="{00000000-0005-0000-0000-0000D0E00000}"/>
    <cellStyle name="Normal 2 9 3 2 5" xfId="56163" xr:uid="{00000000-0005-0000-0000-0000D1E00000}"/>
    <cellStyle name="Normal 2 9 3 2 5 2" xfId="56164" xr:uid="{00000000-0005-0000-0000-0000D2E00000}"/>
    <cellStyle name="Normal 2 9 3 2 6" xfId="56165" xr:uid="{00000000-0005-0000-0000-0000D3E00000}"/>
    <cellStyle name="Normal 2 9 3 2 6 2" xfId="56166" xr:uid="{00000000-0005-0000-0000-0000D4E00000}"/>
    <cellStyle name="Normal 2 9 3 2 7" xfId="56167" xr:uid="{00000000-0005-0000-0000-0000D5E00000}"/>
    <cellStyle name="Normal 2 9 3 2 7 2" xfId="56168" xr:uid="{00000000-0005-0000-0000-0000D6E00000}"/>
    <cellStyle name="Normal 2 9 3 2 8" xfId="56169" xr:uid="{00000000-0005-0000-0000-0000D7E00000}"/>
    <cellStyle name="Normal 2 9 3 2 8 2" xfId="56170" xr:uid="{00000000-0005-0000-0000-0000D8E00000}"/>
    <cellStyle name="Normal 2 9 3 2 9" xfId="56171" xr:uid="{00000000-0005-0000-0000-0000D9E00000}"/>
    <cellStyle name="Normal 2 9 3 2 9 2" xfId="56172" xr:uid="{00000000-0005-0000-0000-0000DAE00000}"/>
    <cellStyle name="Normal 2 9 3 20" xfId="56173" xr:uid="{00000000-0005-0000-0000-0000DBE00000}"/>
    <cellStyle name="Normal 2 9 3 20 2" xfId="56174" xr:uid="{00000000-0005-0000-0000-0000DCE00000}"/>
    <cellStyle name="Normal 2 9 3 21" xfId="56175" xr:uid="{00000000-0005-0000-0000-0000DDE00000}"/>
    <cellStyle name="Normal 2 9 3 21 2" xfId="56176" xr:uid="{00000000-0005-0000-0000-0000DEE00000}"/>
    <cellStyle name="Normal 2 9 3 22" xfId="56177" xr:uid="{00000000-0005-0000-0000-0000DFE00000}"/>
    <cellStyle name="Normal 2 9 3 22 2" xfId="56178" xr:uid="{00000000-0005-0000-0000-0000E0E00000}"/>
    <cellStyle name="Normal 2 9 3 23" xfId="56179" xr:uid="{00000000-0005-0000-0000-0000E1E00000}"/>
    <cellStyle name="Normal 2 9 3 23 2" xfId="56180" xr:uid="{00000000-0005-0000-0000-0000E2E00000}"/>
    <cellStyle name="Normal 2 9 3 24" xfId="56181" xr:uid="{00000000-0005-0000-0000-0000E3E00000}"/>
    <cellStyle name="Normal 2 9 3 3" xfId="56182" xr:uid="{00000000-0005-0000-0000-0000E4E00000}"/>
    <cellStyle name="Normal 2 9 3 3 10" xfId="56183" xr:uid="{00000000-0005-0000-0000-0000E5E00000}"/>
    <cellStyle name="Normal 2 9 3 3 10 2" xfId="56184" xr:uid="{00000000-0005-0000-0000-0000E6E00000}"/>
    <cellStyle name="Normal 2 9 3 3 11" xfId="56185" xr:uid="{00000000-0005-0000-0000-0000E7E00000}"/>
    <cellStyle name="Normal 2 9 3 3 11 2" xfId="56186" xr:uid="{00000000-0005-0000-0000-0000E8E00000}"/>
    <cellStyle name="Normal 2 9 3 3 12" xfId="56187" xr:uid="{00000000-0005-0000-0000-0000E9E00000}"/>
    <cellStyle name="Normal 2 9 3 3 12 2" xfId="56188" xr:uid="{00000000-0005-0000-0000-0000EAE00000}"/>
    <cellStyle name="Normal 2 9 3 3 13" xfId="56189" xr:uid="{00000000-0005-0000-0000-0000EBE00000}"/>
    <cellStyle name="Normal 2 9 3 3 13 2" xfId="56190" xr:uid="{00000000-0005-0000-0000-0000ECE00000}"/>
    <cellStyle name="Normal 2 9 3 3 14" xfId="56191" xr:uid="{00000000-0005-0000-0000-0000EDE00000}"/>
    <cellStyle name="Normal 2 9 3 3 14 2" xfId="56192" xr:uid="{00000000-0005-0000-0000-0000EEE00000}"/>
    <cellStyle name="Normal 2 9 3 3 15" xfId="56193" xr:uid="{00000000-0005-0000-0000-0000EFE00000}"/>
    <cellStyle name="Normal 2 9 3 3 15 2" xfId="56194" xr:uid="{00000000-0005-0000-0000-0000F0E00000}"/>
    <cellStyle name="Normal 2 9 3 3 16" xfId="56195" xr:uid="{00000000-0005-0000-0000-0000F1E00000}"/>
    <cellStyle name="Normal 2 9 3 3 16 2" xfId="56196" xr:uid="{00000000-0005-0000-0000-0000F2E00000}"/>
    <cellStyle name="Normal 2 9 3 3 17" xfId="56197" xr:uid="{00000000-0005-0000-0000-0000F3E00000}"/>
    <cellStyle name="Normal 2 9 3 3 17 2" xfId="56198" xr:uid="{00000000-0005-0000-0000-0000F4E00000}"/>
    <cellStyle name="Normal 2 9 3 3 18" xfId="56199" xr:uid="{00000000-0005-0000-0000-0000F5E00000}"/>
    <cellStyle name="Normal 2 9 3 3 18 2" xfId="56200" xr:uid="{00000000-0005-0000-0000-0000F6E00000}"/>
    <cellStyle name="Normal 2 9 3 3 19" xfId="56201" xr:uid="{00000000-0005-0000-0000-0000F7E00000}"/>
    <cellStyle name="Normal 2 9 3 3 19 2" xfId="56202" xr:uid="{00000000-0005-0000-0000-0000F8E00000}"/>
    <cellStyle name="Normal 2 9 3 3 2" xfId="56203" xr:uid="{00000000-0005-0000-0000-0000F9E00000}"/>
    <cellStyle name="Normal 2 9 3 3 2 2" xfId="56204" xr:uid="{00000000-0005-0000-0000-0000FAE00000}"/>
    <cellStyle name="Normal 2 9 3 3 20" xfId="56205" xr:uid="{00000000-0005-0000-0000-0000FBE00000}"/>
    <cellStyle name="Normal 2 9 3 3 20 2" xfId="56206" xr:uid="{00000000-0005-0000-0000-0000FCE00000}"/>
    <cellStyle name="Normal 2 9 3 3 21" xfId="56207" xr:uid="{00000000-0005-0000-0000-0000FDE00000}"/>
    <cellStyle name="Normal 2 9 3 3 21 2" xfId="56208" xr:uid="{00000000-0005-0000-0000-0000FEE00000}"/>
    <cellStyle name="Normal 2 9 3 3 22" xfId="56209" xr:uid="{00000000-0005-0000-0000-0000FFE00000}"/>
    <cellStyle name="Normal 2 9 3 3 3" xfId="56210" xr:uid="{00000000-0005-0000-0000-000000E10000}"/>
    <cellStyle name="Normal 2 9 3 3 3 2" xfId="56211" xr:uid="{00000000-0005-0000-0000-000001E10000}"/>
    <cellStyle name="Normal 2 9 3 3 4" xfId="56212" xr:uid="{00000000-0005-0000-0000-000002E10000}"/>
    <cellStyle name="Normal 2 9 3 3 4 2" xfId="56213" xr:uid="{00000000-0005-0000-0000-000003E10000}"/>
    <cellStyle name="Normal 2 9 3 3 5" xfId="56214" xr:uid="{00000000-0005-0000-0000-000004E10000}"/>
    <cellStyle name="Normal 2 9 3 3 5 2" xfId="56215" xr:uid="{00000000-0005-0000-0000-000005E10000}"/>
    <cellStyle name="Normal 2 9 3 3 6" xfId="56216" xr:uid="{00000000-0005-0000-0000-000006E10000}"/>
    <cellStyle name="Normal 2 9 3 3 6 2" xfId="56217" xr:uid="{00000000-0005-0000-0000-000007E10000}"/>
    <cellStyle name="Normal 2 9 3 3 7" xfId="56218" xr:uid="{00000000-0005-0000-0000-000008E10000}"/>
    <cellStyle name="Normal 2 9 3 3 7 2" xfId="56219" xr:uid="{00000000-0005-0000-0000-000009E10000}"/>
    <cellStyle name="Normal 2 9 3 3 8" xfId="56220" xr:uid="{00000000-0005-0000-0000-00000AE10000}"/>
    <cellStyle name="Normal 2 9 3 3 8 2" xfId="56221" xr:uid="{00000000-0005-0000-0000-00000BE10000}"/>
    <cellStyle name="Normal 2 9 3 3 9" xfId="56222" xr:uid="{00000000-0005-0000-0000-00000CE10000}"/>
    <cellStyle name="Normal 2 9 3 3 9 2" xfId="56223" xr:uid="{00000000-0005-0000-0000-00000DE10000}"/>
    <cellStyle name="Normal 2 9 3 4" xfId="56224" xr:uid="{00000000-0005-0000-0000-00000EE10000}"/>
    <cellStyle name="Normal 2 9 3 4 2" xfId="56225" xr:uid="{00000000-0005-0000-0000-00000FE10000}"/>
    <cellStyle name="Normal 2 9 3 5" xfId="56226" xr:uid="{00000000-0005-0000-0000-000010E10000}"/>
    <cellStyle name="Normal 2 9 3 5 2" xfId="56227" xr:uid="{00000000-0005-0000-0000-000011E10000}"/>
    <cellStyle name="Normal 2 9 3 6" xfId="56228" xr:uid="{00000000-0005-0000-0000-000012E10000}"/>
    <cellStyle name="Normal 2 9 3 6 2" xfId="56229" xr:uid="{00000000-0005-0000-0000-000013E10000}"/>
    <cellStyle name="Normal 2 9 3 7" xfId="56230" xr:uid="{00000000-0005-0000-0000-000014E10000}"/>
    <cellStyle name="Normal 2 9 3 7 2" xfId="56231" xr:uid="{00000000-0005-0000-0000-000015E10000}"/>
    <cellStyle name="Normal 2 9 3 8" xfId="56232" xr:uid="{00000000-0005-0000-0000-000016E10000}"/>
    <cellStyle name="Normal 2 9 3 8 2" xfId="56233" xr:uid="{00000000-0005-0000-0000-000017E10000}"/>
    <cellStyle name="Normal 2 9 3 9" xfId="56234" xr:uid="{00000000-0005-0000-0000-000018E10000}"/>
    <cellStyle name="Normal 2 9 3 9 2" xfId="56235" xr:uid="{00000000-0005-0000-0000-000019E10000}"/>
    <cellStyle name="Normal 2 9 4" xfId="56236" xr:uid="{00000000-0005-0000-0000-00001AE10000}"/>
    <cellStyle name="Normal 2 9 4 10" xfId="56237" xr:uid="{00000000-0005-0000-0000-00001BE10000}"/>
    <cellStyle name="Normal 2 9 4 10 2" xfId="56238" xr:uid="{00000000-0005-0000-0000-00001CE10000}"/>
    <cellStyle name="Normal 2 9 4 11" xfId="56239" xr:uid="{00000000-0005-0000-0000-00001DE10000}"/>
    <cellStyle name="Normal 2 9 4 11 2" xfId="56240" xr:uid="{00000000-0005-0000-0000-00001EE10000}"/>
    <cellStyle name="Normal 2 9 4 12" xfId="56241" xr:uid="{00000000-0005-0000-0000-00001FE10000}"/>
    <cellStyle name="Normal 2 9 4 12 2" xfId="56242" xr:uid="{00000000-0005-0000-0000-000020E10000}"/>
    <cellStyle name="Normal 2 9 4 13" xfId="56243" xr:uid="{00000000-0005-0000-0000-000021E10000}"/>
    <cellStyle name="Normal 2 9 4 13 2" xfId="56244" xr:uid="{00000000-0005-0000-0000-000022E10000}"/>
    <cellStyle name="Normal 2 9 4 14" xfId="56245" xr:uid="{00000000-0005-0000-0000-000023E10000}"/>
    <cellStyle name="Normal 2 9 4 14 2" xfId="56246" xr:uid="{00000000-0005-0000-0000-000024E10000}"/>
    <cellStyle name="Normal 2 9 4 15" xfId="56247" xr:uid="{00000000-0005-0000-0000-000025E10000}"/>
    <cellStyle name="Normal 2 9 4 15 2" xfId="56248" xr:uid="{00000000-0005-0000-0000-000026E10000}"/>
    <cellStyle name="Normal 2 9 4 16" xfId="56249" xr:uid="{00000000-0005-0000-0000-000027E10000}"/>
    <cellStyle name="Normal 2 9 4 16 2" xfId="56250" xr:uid="{00000000-0005-0000-0000-000028E10000}"/>
    <cellStyle name="Normal 2 9 4 17" xfId="56251" xr:uid="{00000000-0005-0000-0000-000029E10000}"/>
    <cellStyle name="Normal 2 9 4 17 2" xfId="56252" xr:uid="{00000000-0005-0000-0000-00002AE10000}"/>
    <cellStyle name="Normal 2 9 4 18" xfId="56253" xr:uid="{00000000-0005-0000-0000-00002BE10000}"/>
    <cellStyle name="Normal 2 9 4 18 2" xfId="56254" xr:uid="{00000000-0005-0000-0000-00002CE10000}"/>
    <cellStyle name="Normal 2 9 4 19" xfId="56255" xr:uid="{00000000-0005-0000-0000-00002DE10000}"/>
    <cellStyle name="Normal 2 9 4 19 2" xfId="56256" xr:uid="{00000000-0005-0000-0000-00002EE10000}"/>
    <cellStyle name="Normal 2 9 4 2" xfId="56257" xr:uid="{00000000-0005-0000-0000-00002FE10000}"/>
    <cellStyle name="Normal 2 9 4 2 10" xfId="56258" xr:uid="{00000000-0005-0000-0000-000030E10000}"/>
    <cellStyle name="Normal 2 9 4 2 10 2" xfId="56259" xr:uid="{00000000-0005-0000-0000-000031E10000}"/>
    <cellStyle name="Normal 2 9 4 2 11" xfId="56260" xr:uid="{00000000-0005-0000-0000-000032E10000}"/>
    <cellStyle name="Normal 2 9 4 2 11 2" xfId="56261" xr:uid="{00000000-0005-0000-0000-000033E10000}"/>
    <cellStyle name="Normal 2 9 4 2 12" xfId="56262" xr:uid="{00000000-0005-0000-0000-000034E10000}"/>
    <cellStyle name="Normal 2 9 4 2 12 2" xfId="56263" xr:uid="{00000000-0005-0000-0000-000035E10000}"/>
    <cellStyle name="Normal 2 9 4 2 13" xfId="56264" xr:uid="{00000000-0005-0000-0000-000036E10000}"/>
    <cellStyle name="Normal 2 9 4 2 13 2" xfId="56265" xr:uid="{00000000-0005-0000-0000-000037E10000}"/>
    <cellStyle name="Normal 2 9 4 2 14" xfId="56266" xr:uid="{00000000-0005-0000-0000-000038E10000}"/>
    <cellStyle name="Normal 2 9 4 2 14 2" xfId="56267" xr:uid="{00000000-0005-0000-0000-000039E10000}"/>
    <cellStyle name="Normal 2 9 4 2 15" xfId="56268" xr:uid="{00000000-0005-0000-0000-00003AE10000}"/>
    <cellStyle name="Normal 2 9 4 2 15 2" xfId="56269" xr:uid="{00000000-0005-0000-0000-00003BE10000}"/>
    <cellStyle name="Normal 2 9 4 2 16" xfId="56270" xr:uid="{00000000-0005-0000-0000-00003CE10000}"/>
    <cellStyle name="Normal 2 9 4 2 16 2" xfId="56271" xr:uid="{00000000-0005-0000-0000-00003DE10000}"/>
    <cellStyle name="Normal 2 9 4 2 17" xfId="56272" xr:uid="{00000000-0005-0000-0000-00003EE10000}"/>
    <cellStyle name="Normal 2 9 4 2 17 2" xfId="56273" xr:uid="{00000000-0005-0000-0000-00003FE10000}"/>
    <cellStyle name="Normal 2 9 4 2 18" xfId="56274" xr:uid="{00000000-0005-0000-0000-000040E10000}"/>
    <cellStyle name="Normal 2 9 4 2 18 2" xfId="56275" xr:uid="{00000000-0005-0000-0000-000041E10000}"/>
    <cellStyle name="Normal 2 9 4 2 19" xfId="56276" xr:uid="{00000000-0005-0000-0000-000042E10000}"/>
    <cellStyle name="Normal 2 9 4 2 19 2" xfId="56277" xr:uid="{00000000-0005-0000-0000-000043E10000}"/>
    <cellStyle name="Normal 2 9 4 2 2" xfId="56278" xr:uid="{00000000-0005-0000-0000-000044E10000}"/>
    <cellStyle name="Normal 2 9 4 2 2 2" xfId="56279" xr:uid="{00000000-0005-0000-0000-000045E10000}"/>
    <cellStyle name="Normal 2 9 4 2 20" xfId="56280" xr:uid="{00000000-0005-0000-0000-000046E10000}"/>
    <cellStyle name="Normal 2 9 4 2 20 2" xfId="56281" xr:uid="{00000000-0005-0000-0000-000047E10000}"/>
    <cellStyle name="Normal 2 9 4 2 21" xfId="56282" xr:uid="{00000000-0005-0000-0000-000048E10000}"/>
    <cellStyle name="Normal 2 9 4 2 21 2" xfId="56283" xr:uid="{00000000-0005-0000-0000-000049E10000}"/>
    <cellStyle name="Normal 2 9 4 2 22" xfId="56284" xr:uid="{00000000-0005-0000-0000-00004AE10000}"/>
    <cellStyle name="Normal 2 9 4 2 3" xfId="56285" xr:uid="{00000000-0005-0000-0000-00004BE10000}"/>
    <cellStyle name="Normal 2 9 4 2 3 2" xfId="56286" xr:uid="{00000000-0005-0000-0000-00004CE10000}"/>
    <cellStyle name="Normal 2 9 4 2 4" xfId="56287" xr:uid="{00000000-0005-0000-0000-00004DE10000}"/>
    <cellStyle name="Normal 2 9 4 2 4 2" xfId="56288" xr:uid="{00000000-0005-0000-0000-00004EE10000}"/>
    <cellStyle name="Normal 2 9 4 2 5" xfId="56289" xr:uid="{00000000-0005-0000-0000-00004FE10000}"/>
    <cellStyle name="Normal 2 9 4 2 5 2" xfId="56290" xr:uid="{00000000-0005-0000-0000-000050E10000}"/>
    <cellStyle name="Normal 2 9 4 2 6" xfId="56291" xr:uid="{00000000-0005-0000-0000-000051E10000}"/>
    <cellStyle name="Normal 2 9 4 2 6 2" xfId="56292" xr:uid="{00000000-0005-0000-0000-000052E10000}"/>
    <cellStyle name="Normal 2 9 4 2 7" xfId="56293" xr:uid="{00000000-0005-0000-0000-000053E10000}"/>
    <cellStyle name="Normal 2 9 4 2 7 2" xfId="56294" xr:uid="{00000000-0005-0000-0000-000054E10000}"/>
    <cellStyle name="Normal 2 9 4 2 8" xfId="56295" xr:uid="{00000000-0005-0000-0000-000055E10000}"/>
    <cellStyle name="Normal 2 9 4 2 8 2" xfId="56296" xr:uid="{00000000-0005-0000-0000-000056E10000}"/>
    <cellStyle name="Normal 2 9 4 2 9" xfId="56297" xr:uid="{00000000-0005-0000-0000-000057E10000}"/>
    <cellStyle name="Normal 2 9 4 2 9 2" xfId="56298" xr:uid="{00000000-0005-0000-0000-000058E10000}"/>
    <cellStyle name="Normal 2 9 4 20" xfId="56299" xr:uid="{00000000-0005-0000-0000-000059E10000}"/>
    <cellStyle name="Normal 2 9 4 20 2" xfId="56300" xr:uid="{00000000-0005-0000-0000-00005AE10000}"/>
    <cellStyle name="Normal 2 9 4 21" xfId="56301" xr:uid="{00000000-0005-0000-0000-00005BE10000}"/>
    <cellStyle name="Normal 2 9 4 21 2" xfId="56302" xr:uid="{00000000-0005-0000-0000-00005CE10000}"/>
    <cellStyle name="Normal 2 9 4 22" xfId="56303" xr:uid="{00000000-0005-0000-0000-00005DE10000}"/>
    <cellStyle name="Normal 2 9 4 22 2" xfId="56304" xr:uid="{00000000-0005-0000-0000-00005EE10000}"/>
    <cellStyle name="Normal 2 9 4 23" xfId="56305" xr:uid="{00000000-0005-0000-0000-00005FE10000}"/>
    <cellStyle name="Normal 2 9 4 23 2" xfId="56306" xr:uid="{00000000-0005-0000-0000-000060E10000}"/>
    <cellStyle name="Normal 2 9 4 24" xfId="56307" xr:uid="{00000000-0005-0000-0000-000061E10000}"/>
    <cellStyle name="Normal 2 9 4 3" xfId="56308" xr:uid="{00000000-0005-0000-0000-000062E10000}"/>
    <cellStyle name="Normal 2 9 4 3 10" xfId="56309" xr:uid="{00000000-0005-0000-0000-000063E10000}"/>
    <cellStyle name="Normal 2 9 4 3 10 2" xfId="56310" xr:uid="{00000000-0005-0000-0000-000064E10000}"/>
    <cellStyle name="Normal 2 9 4 3 11" xfId="56311" xr:uid="{00000000-0005-0000-0000-000065E10000}"/>
    <cellStyle name="Normal 2 9 4 3 11 2" xfId="56312" xr:uid="{00000000-0005-0000-0000-000066E10000}"/>
    <cellStyle name="Normal 2 9 4 3 12" xfId="56313" xr:uid="{00000000-0005-0000-0000-000067E10000}"/>
    <cellStyle name="Normal 2 9 4 3 12 2" xfId="56314" xr:uid="{00000000-0005-0000-0000-000068E10000}"/>
    <cellStyle name="Normal 2 9 4 3 13" xfId="56315" xr:uid="{00000000-0005-0000-0000-000069E10000}"/>
    <cellStyle name="Normal 2 9 4 3 13 2" xfId="56316" xr:uid="{00000000-0005-0000-0000-00006AE10000}"/>
    <cellStyle name="Normal 2 9 4 3 14" xfId="56317" xr:uid="{00000000-0005-0000-0000-00006BE10000}"/>
    <cellStyle name="Normal 2 9 4 3 14 2" xfId="56318" xr:uid="{00000000-0005-0000-0000-00006CE10000}"/>
    <cellStyle name="Normal 2 9 4 3 15" xfId="56319" xr:uid="{00000000-0005-0000-0000-00006DE10000}"/>
    <cellStyle name="Normal 2 9 4 3 15 2" xfId="56320" xr:uid="{00000000-0005-0000-0000-00006EE10000}"/>
    <cellStyle name="Normal 2 9 4 3 16" xfId="56321" xr:uid="{00000000-0005-0000-0000-00006FE10000}"/>
    <cellStyle name="Normal 2 9 4 3 16 2" xfId="56322" xr:uid="{00000000-0005-0000-0000-000070E10000}"/>
    <cellStyle name="Normal 2 9 4 3 17" xfId="56323" xr:uid="{00000000-0005-0000-0000-000071E10000}"/>
    <cellStyle name="Normal 2 9 4 3 17 2" xfId="56324" xr:uid="{00000000-0005-0000-0000-000072E10000}"/>
    <cellStyle name="Normal 2 9 4 3 18" xfId="56325" xr:uid="{00000000-0005-0000-0000-000073E10000}"/>
    <cellStyle name="Normal 2 9 4 3 18 2" xfId="56326" xr:uid="{00000000-0005-0000-0000-000074E10000}"/>
    <cellStyle name="Normal 2 9 4 3 19" xfId="56327" xr:uid="{00000000-0005-0000-0000-000075E10000}"/>
    <cellStyle name="Normal 2 9 4 3 19 2" xfId="56328" xr:uid="{00000000-0005-0000-0000-000076E10000}"/>
    <cellStyle name="Normal 2 9 4 3 2" xfId="56329" xr:uid="{00000000-0005-0000-0000-000077E10000}"/>
    <cellStyle name="Normal 2 9 4 3 2 2" xfId="56330" xr:uid="{00000000-0005-0000-0000-000078E10000}"/>
    <cellStyle name="Normal 2 9 4 3 20" xfId="56331" xr:uid="{00000000-0005-0000-0000-000079E10000}"/>
    <cellStyle name="Normal 2 9 4 3 20 2" xfId="56332" xr:uid="{00000000-0005-0000-0000-00007AE10000}"/>
    <cellStyle name="Normal 2 9 4 3 21" xfId="56333" xr:uid="{00000000-0005-0000-0000-00007BE10000}"/>
    <cellStyle name="Normal 2 9 4 3 21 2" xfId="56334" xr:uid="{00000000-0005-0000-0000-00007CE10000}"/>
    <cellStyle name="Normal 2 9 4 3 22" xfId="56335" xr:uid="{00000000-0005-0000-0000-00007DE10000}"/>
    <cellStyle name="Normal 2 9 4 3 3" xfId="56336" xr:uid="{00000000-0005-0000-0000-00007EE10000}"/>
    <cellStyle name="Normal 2 9 4 3 3 2" xfId="56337" xr:uid="{00000000-0005-0000-0000-00007FE10000}"/>
    <cellStyle name="Normal 2 9 4 3 4" xfId="56338" xr:uid="{00000000-0005-0000-0000-000080E10000}"/>
    <cellStyle name="Normal 2 9 4 3 4 2" xfId="56339" xr:uid="{00000000-0005-0000-0000-000081E10000}"/>
    <cellStyle name="Normal 2 9 4 3 5" xfId="56340" xr:uid="{00000000-0005-0000-0000-000082E10000}"/>
    <cellStyle name="Normal 2 9 4 3 5 2" xfId="56341" xr:uid="{00000000-0005-0000-0000-000083E10000}"/>
    <cellStyle name="Normal 2 9 4 3 6" xfId="56342" xr:uid="{00000000-0005-0000-0000-000084E10000}"/>
    <cellStyle name="Normal 2 9 4 3 6 2" xfId="56343" xr:uid="{00000000-0005-0000-0000-000085E10000}"/>
    <cellStyle name="Normal 2 9 4 3 7" xfId="56344" xr:uid="{00000000-0005-0000-0000-000086E10000}"/>
    <cellStyle name="Normal 2 9 4 3 7 2" xfId="56345" xr:uid="{00000000-0005-0000-0000-000087E10000}"/>
    <cellStyle name="Normal 2 9 4 3 8" xfId="56346" xr:uid="{00000000-0005-0000-0000-000088E10000}"/>
    <cellStyle name="Normal 2 9 4 3 8 2" xfId="56347" xr:uid="{00000000-0005-0000-0000-000089E10000}"/>
    <cellStyle name="Normal 2 9 4 3 9" xfId="56348" xr:uid="{00000000-0005-0000-0000-00008AE10000}"/>
    <cellStyle name="Normal 2 9 4 3 9 2" xfId="56349" xr:uid="{00000000-0005-0000-0000-00008BE10000}"/>
    <cellStyle name="Normal 2 9 4 4" xfId="56350" xr:uid="{00000000-0005-0000-0000-00008CE10000}"/>
    <cellStyle name="Normal 2 9 4 4 2" xfId="56351" xr:uid="{00000000-0005-0000-0000-00008DE10000}"/>
    <cellStyle name="Normal 2 9 4 5" xfId="56352" xr:uid="{00000000-0005-0000-0000-00008EE10000}"/>
    <cellStyle name="Normal 2 9 4 5 2" xfId="56353" xr:uid="{00000000-0005-0000-0000-00008FE10000}"/>
    <cellStyle name="Normal 2 9 4 6" xfId="56354" xr:uid="{00000000-0005-0000-0000-000090E10000}"/>
    <cellStyle name="Normal 2 9 4 6 2" xfId="56355" xr:uid="{00000000-0005-0000-0000-000091E10000}"/>
    <cellStyle name="Normal 2 9 4 7" xfId="56356" xr:uid="{00000000-0005-0000-0000-000092E10000}"/>
    <cellStyle name="Normal 2 9 4 7 2" xfId="56357" xr:uid="{00000000-0005-0000-0000-000093E10000}"/>
    <cellStyle name="Normal 2 9 4 8" xfId="56358" xr:uid="{00000000-0005-0000-0000-000094E10000}"/>
    <cellStyle name="Normal 2 9 4 8 2" xfId="56359" xr:uid="{00000000-0005-0000-0000-000095E10000}"/>
    <cellStyle name="Normal 2 9 4 9" xfId="56360" xr:uid="{00000000-0005-0000-0000-000096E10000}"/>
    <cellStyle name="Normal 2 9 4 9 2" xfId="56361" xr:uid="{00000000-0005-0000-0000-000097E10000}"/>
    <cellStyle name="Normal 2 9 5" xfId="56362" xr:uid="{00000000-0005-0000-0000-000098E10000}"/>
    <cellStyle name="Normal 2 9 5 10" xfId="56363" xr:uid="{00000000-0005-0000-0000-000099E10000}"/>
    <cellStyle name="Normal 2 9 5 10 2" xfId="56364" xr:uid="{00000000-0005-0000-0000-00009AE10000}"/>
    <cellStyle name="Normal 2 9 5 11" xfId="56365" xr:uid="{00000000-0005-0000-0000-00009BE10000}"/>
    <cellStyle name="Normal 2 9 5 11 2" xfId="56366" xr:uid="{00000000-0005-0000-0000-00009CE10000}"/>
    <cellStyle name="Normal 2 9 5 12" xfId="56367" xr:uid="{00000000-0005-0000-0000-00009DE10000}"/>
    <cellStyle name="Normal 2 9 5 12 2" xfId="56368" xr:uid="{00000000-0005-0000-0000-00009EE10000}"/>
    <cellStyle name="Normal 2 9 5 13" xfId="56369" xr:uid="{00000000-0005-0000-0000-00009FE10000}"/>
    <cellStyle name="Normal 2 9 5 13 2" xfId="56370" xr:uid="{00000000-0005-0000-0000-0000A0E10000}"/>
    <cellStyle name="Normal 2 9 5 14" xfId="56371" xr:uid="{00000000-0005-0000-0000-0000A1E10000}"/>
    <cellStyle name="Normal 2 9 5 14 2" xfId="56372" xr:uid="{00000000-0005-0000-0000-0000A2E10000}"/>
    <cellStyle name="Normal 2 9 5 15" xfId="56373" xr:uid="{00000000-0005-0000-0000-0000A3E10000}"/>
    <cellStyle name="Normal 2 9 5 15 2" xfId="56374" xr:uid="{00000000-0005-0000-0000-0000A4E10000}"/>
    <cellStyle name="Normal 2 9 5 16" xfId="56375" xr:uid="{00000000-0005-0000-0000-0000A5E10000}"/>
    <cellStyle name="Normal 2 9 5 16 2" xfId="56376" xr:uid="{00000000-0005-0000-0000-0000A6E10000}"/>
    <cellStyle name="Normal 2 9 5 17" xfId="56377" xr:uid="{00000000-0005-0000-0000-0000A7E10000}"/>
    <cellStyle name="Normal 2 9 5 17 2" xfId="56378" xr:uid="{00000000-0005-0000-0000-0000A8E10000}"/>
    <cellStyle name="Normal 2 9 5 18" xfId="56379" xr:uid="{00000000-0005-0000-0000-0000A9E10000}"/>
    <cellStyle name="Normal 2 9 5 18 2" xfId="56380" xr:uid="{00000000-0005-0000-0000-0000AAE10000}"/>
    <cellStyle name="Normal 2 9 5 19" xfId="56381" xr:uid="{00000000-0005-0000-0000-0000ABE10000}"/>
    <cellStyle name="Normal 2 9 5 19 2" xfId="56382" xr:uid="{00000000-0005-0000-0000-0000ACE10000}"/>
    <cellStyle name="Normal 2 9 5 2" xfId="56383" xr:uid="{00000000-0005-0000-0000-0000ADE10000}"/>
    <cellStyle name="Normal 2 9 5 2 10" xfId="56384" xr:uid="{00000000-0005-0000-0000-0000AEE10000}"/>
    <cellStyle name="Normal 2 9 5 2 10 2" xfId="56385" xr:uid="{00000000-0005-0000-0000-0000AFE10000}"/>
    <cellStyle name="Normal 2 9 5 2 11" xfId="56386" xr:uid="{00000000-0005-0000-0000-0000B0E10000}"/>
    <cellStyle name="Normal 2 9 5 2 11 2" xfId="56387" xr:uid="{00000000-0005-0000-0000-0000B1E10000}"/>
    <cellStyle name="Normal 2 9 5 2 12" xfId="56388" xr:uid="{00000000-0005-0000-0000-0000B2E10000}"/>
    <cellStyle name="Normal 2 9 5 2 12 2" xfId="56389" xr:uid="{00000000-0005-0000-0000-0000B3E10000}"/>
    <cellStyle name="Normal 2 9 5 2 13" xfId="56390" xr:uid="{00000000-0005-0000-0000-0000B4E10000}"/>
    <cellStyle name="Normal 2 9 5 2 13 2" xfId="56391" xr:uid="{00000000-0005-0000-0000-0000B5E10000}"/>
    <cellStyle name="Normal 2 9 5 2 14" xfId="56392" xr:uid="{00000000-0005-0000-0000-0000B6E10000}"/>
    <cellStyle name="Normal 2 9 5 2 14 2" xfId="56393" xr:uid="{00000000-0005-0000-0000-0000B7E10000}"/>
    <cellStyle name="Normal 2 9 5 2 15" xfId="56394" xr:uid="{00000000-0005-0000-0000-0000B8E10000}"/>
    <cellStyle name="Normal 2 9 5 2 15 2" xfId="56395" xr:uid="{00000000-0005-0000-0000-0000B9E10000}"/>
    <cellStyle name="Normal 2 9 5 2 16" xfId="56396" xr:uid="{00000000-0005-0000-0000-0000BAE10000}"/>
    <cellStyle name="Normal 2 9 5 2 16 2" xfId="56397" xr:uid="{00000000-0005-0000-0000-0000BBE10000}"/>
    <cellStyle name="Normal 2 9 5 2 17" xfId="56398" xr:uid="{00000000-0005-0000-0000-0000BCE10000}"/>
    <cellStyle name="Normal 2 9 5 2 17 2" xfId="56399" xr:uid="{00000000-0005-0000-0000-0000BDE10000}"/>
    <cellStyle name="Normal 2 9 5 2 18" xfId="56400" xr:uid="{00000000-0005-0000-0000-0000BEE10000}"/>
    <cellStyle name="Normal 2 9 5 2 18 2" xfId="56401" xr:uid="{00000000-0005-0000-0000-0000BFE10000}"/>
    <cellStyle name="Normal 2 9 5 2 19" xfId="56402" xr:uid="{00000000-0005-0000-0000-0000C0E10000}"/>
    <cellStyle name="Normal 2 9 5 2 19 2" xfId="56403" xr:uid="{00000000-0005-0000-0000-0000C1E10000}"/>
    <cellStyle name="Normal 2 9 5 2 2" xfId="56404" xr:uid="{00000000-0005-0000-0000-0000C2E10000}"/>
    <cellStyle name="Normal 2 9 5 2 2 2" xfId="56405" xr:uid="{00000000-0005-0000-0000-0000C3E10000}"/>
    <cellStyle name="Normal 2 9 5 2 20" xfId="56406" xr:uid="{00000000-0005-0000-0000-0000C4E10000}"/>
    <cellStyle name="Normal 2 9 5 2 20 2" xfId="56407" xr:uid="{00000000-0005-0000-0000-0000C5E10000}"/>
    <cellStyle name="Normal 2 9 5 2 21" xfId="56408" xr:uid="{00000000-0005-0000-0000-0000C6E10000}"/>
    <cellStyle name="Normal 2 9 5 2 21 2" xfId="56409" xr:uid="{00000000-0005-0000-0000-0000C7E10000}"/>
    <cellStyle name="Normal 2 9 5 2 22" xfId="56410" xr:uid="{00000000-0005-0000-0000-0000C8E10000}"/>
    <cellStyle name="Normal 2 9 5 2 3" xfId="56411" xr:uid="{00000000-0005-0000-0000-0000C9E10000}"/>
    <cellStyle name="Normal 2 9 5 2 3 2" xfId="56412" xr:uid="{00000000-0005-0000-0000-0000CAE10000}"/>
    <cellStyle name="Normal 2 9 5 2 4" xfId="56413" xr:uid="{00000000-0005-0000-0000-0000CBE10000}"/>
    <cellStyle name="Normal 2 9 5 2 4 2" xfId="56414" xr:uid="{00000000-0005-0000-0000-0000CCE10000}"/>
    <cellStyle name="Normal 2 9 5 2 5" xfId="56415" xr:uid="{00000000-0005-0000-0000-0000CDE10000}"/>
    <cellStyle name="Normal 2 9 5 2 5 2" xfId="56416" xr:uid="{00000000-0005-0000-0000-0000CEE10000}"/>
    <cellStyle name="Normal 2 9 5 2 6" xfId="56417" xr:uid="{00000000-0005-0000-0000-0000CFE10000}"/>
    <cellStyle name="Normal 2 9 5 2 6 2" xfId="56418" xr:uid="{00000000-0005-0000-0000-0000D0E10000}"/>
    <cellStyle name="Normal 2 9 5 2 7" xfId="56419" xr:uid="{00000000-0005-0000-0000-0000D1E10000}"/>
    <cellStyle name="Normal 2 9 5 2 7 2" xfId="56420" xr:uid="{00000000-0005-0000-0000-0000D2E10000}"/>
    <cellStyle name="Normal 2 9 5 2 8" xfId="56421" xr:uid="{00000000-0005-0000-0000-0000D3E10000}"/>
    <cellStyle name="Normal 2 9 5 2 8 2" xfId="56422" xr:uid="{00000000-0005-0000-0000-0000D4E10000}"/>
    <cellStyle name="Normal 2 9 5 2 9" xfId="56423" xr:uid="{00000000-0005-0000-0000-0000D5E10000}"/>
    <cellStyle name="Normal 2 9 5 2 9 2" xfId="56424" xr:uid="{00000000-0005-0000-0000-0000D6E10000}"/>
    <cellStyle name="Normal 2 9 5 20" xfId="56425" xr:uid="{00000000-0005-0000-0000-0000D7E10000}"/>
    <cellStyle name="Normal 2 9 5 20 2" xfId="56426" xr:uid="{00000000-0005-0000-0000-0000D8E10000}"/>
    <cellStyle name="Normal 2 9 5 21" xfId="56427" xr:uid="{00000000-0005-0000-0000-0000D9E10000}"/>
    <cellStyle name="Normal 2 9 5 21 2" xfId="56428" xr:uid="{00000000-0005-0000-0000-0000DAE10000}"/>
    <cellStyle name="Normal 2 9 5 22" xfId="56429" xr:uid="{00000000-0005-0000-0000-0000DBE10000}"/>
    <cellStyle name="Normal 2 9 5 22 2" xfId="56430" xr:uid="{00000000-0005-0000-0000-0000DCE10000}"/>
    <cellStyle name="Normal 2 9 5 23" xfId="56431" xr:uid="{00000000-0005-0000-0000-0000DDE10000}"/>
    <cellStyle name="Normal 2 9 5 23 2" xfId="56432" xr:uid="{00000000-0005-0000-0000-0000DEE10000}"/>
    <cellStyle name="Normal 2 9 5 24" xfId="56433" xr:uid="{00000000-0005-0000-0000-0000DFE10000}"/>
    <cellStyle name="Normal 2 9 5 3" xfId="56434" xr:uid="{00000000-0005-0000-0000-0000E0E10000}"/>
    <cellStyle name="Normal 2 9 5 3 10" xfId="56435" xr:uid="{00000000-0005-0000-0000-0000E1E10000}"/>
    <cellStyle name="Normal 2 9 5 3 10 2" xfId="56436" xr:uid="{00000000-0005-0000-0000-0000E2E10000}"/>
    <cellStyle name="Normal 2 9 5 3 11" xfId="56437" xr:uid="{00000000-0005-0000-0000-0000E3E10000}"/>
    <cellStyle name="Normal 2 9 5 3 11 2" xfId="56438" xr:uid="{00000000-0005-0000-0000-0000E4E10000}"/>
    <cellStyle name="Normal 2 9 5 3 12" xfId="56439" xr:uid="{00000000-0005-0000-0000-0000E5E10000}"/>
    <cellStyle name="Normal 2 9 5 3 12 2" xfId="56440" xr:uid="{00000000-0005-0000-0000-0000E6E10000}"/>
    <cellStyle name="Normal 2 9 5 3 13" xfId="56441" xr:uid="{00000000-0005-0000-0000-0000E7E10000}"/>
    <cellStyle name="Normal 2 9 5 3 13 2" xfId="56442" xr:uid="{00000000-0005-0000-0000-0000E8E10000}"/>
    <cellStyle name="Normal 2 9 5 3 14" xfId="56443" xr:uid="{00000000-0005-0000-0000-0000E9E10000}"/>
    <cellStyle name="Normal 2 9 5 3 14 2" xfId="56444" xr:uid="{00000000-0005-0000-0000-0000EAE10000}"/>
    <cellStyle name="Normal 2 9 5 3 15" xfId="56445" xr:uid="{00000000-0005-0000-0000-0000EBE10000}"/>
    <cellStyle name="Normal 2 9 5 3 15 2" xfId="56446" xr:uid="{00000000-0005-0000-0000-0000ECE10000}"/>
    <cellStyle name="Normal 2 9 5 3 16" xfId="56447" xr:uid="{00000000-0005-0000-0000-0000EDE10000}"/>
    <cellStyle name="Normal 2 9 5 3 16 2" xfId="56448" xr:uid="{00000000-0005-0000-0000-0000EEE10000}"/>
    <cellStyle name="Normal 2 9 5 3 17" xfId="56449" xr:uid="{00000000-0005-0000-0000-0000EFE10000}"/>
    <cellStyle name="Normal 2 9 5 3 17 2" xfId="56450" xr:uid="{00000000-0005-0000-0000-0000F0E10000}"/>
    <cellStyle name="Normal 2 9 5 3 18" xfId="56451" xr:uid="{00000000-0005-0000-0000-0000F1E10000}"/>
    <cellStyle name="Normal 2 9 5 3 18 2" xfId="56452" xr:uid="{00000000-0005-0000-0000-0000F2E10000}"/>
    <cellStyle name="Normal 2 9 5 3 19" xfId="56453" xr:uid="{00000000-0005-0000-0000-0000F3E10000}"/>
    <cellStyle name="Normal 2 9 5 3 19 2" xfId="56454" xr:uid="{00000000-0005-0000-0000-0000F4E10000}"/>
    <cellStyle name="Normal 2 9 5 3 2" xfId="56455" xr:uid="{00000000-0005-0000-0000-0000F5E10000}"/>
    <cellStyle name="Normal 2 9 5 3 2 2" xfId="56456" xr:uid="{00000000-0005-0000-0000-0000F6E10000}"/>
    <cellStyle name="Normal 2 9 5 3 20" xfId="56457" xr:uid="{00000000-0005-0000-0000-0000F7E10000}"/>
    <cellStyle name="Normal 2 9 5 3 20 2" xfId="56458" xr:uid="{00000000-0005-0000-0000-0000F8E10000}"/>
    <cellStyle name="Normal 2 9 5 3 21" xfId="56459" xr:uid="{00000000-0005-0000-0000-0000F9E10000}"/>
    <cellStyle name="Normal 2 9 5 3 21 2" xfId="56460" xr:uid="{00000000-0005-0000-0000-0000FAE10000}"/>
    <cellStyle name="Normal 2 9 5 3 22" xfId="56461" xr:uid="{00000000-0005-0000-0000-0000FBE10000}"/>
    <cellStyle name="Normal 2 9 5 3 3" xfId="56462" xr:uid="{00000000-0005-0000-0000-0000FCE10000}"/>
    <cellStyle name="Normal 2 9 5 3 3 2" xfId="56463" xr:uid="{00000000-0005-0000-0000-0000FDE10000}"/>
    <cellStyle name="Normal 2 9 5 3 4" xfId="56464" xr:uid="{00000000-0005-0000-0000-0000FEE10000}"/>
    <cellStyle name="Normal 2 9 5 3 4 2" xfId="56465" xr:uid="{00000000-0005-0000-0000-0000FFE10000}"/>
    <cellStyle name="Normal 2 9 5 3 5" xfId="56466" xr:uid="{00000000-0005-0000-0000-000000E20000}"/>
    <cellStyle name="Normal 2 9 5 3 5 2" xfId="56467" xr:uid="{00000000-0005-0000-0000-000001E20000}"/>
    <cellStyle name="Normal 2 9 5 3 6" xfId="56468" xr:uid="{00000000-0005-0000-0000-000002E20000}"/>
    <cellStyle name="Normal 2 9 5 3 6 2" xfId="56469" xr:uid="{00000000-0005-0000-0000-000003E20000}"/>
    <cellStyle name="Normal 2 9 5 3 7" xfId="56470" xr:uid="{00000000-0005-0000-0000-000004E20000}"/>
    <cellStyle name="Normal 2 9 5 3 7 2" xfId="56471" xr:uid="{00000000-0005-0000-0000-000005E20000}"/>
    <cellStyle name="Normal 2 9 5 3 8" xfId="56472" xr:uid="{00000000-0005-0000-0000-000006E20000}"/>
    <cellStyle name="Normal 2 9 5 3 8 2" xfId="56473" xr:uid="{00000000-0005-0000-0000-000007E20000}"/>
    <cellStyle name="Normal 2 9 5 3 9" xfId="56474" xr:uid="{00000000-0005-0000-0000-000008E20000}"/>
    <cellStyle name="Normal 2 9 5 3 9 2" xfId="56475" xr:uid="{00000000-0005-0000-0000-000009E20000}"/>
    <cellStyle name="Normal 2 9 5 4" xfId="56476" xr:uid="{00000000-0005-0000-0000-00000AE20000}"/>
    <cellStyle name="Normal 2 9 5 4 2" xfId="56477" xr:uid="{00000000-0005-0000-0000-00000BE20000}"/>
    <cellStyle name="Normal 2 9 5 5" xfId="56478" xr:uid="{00000000-0005-0000-0000-00000CE20000}"/>
    <cellStyle name="Normal 2 9 5 5 2" xfId="56479" xr:uid="{00000000-0005-0000-0000-00000DE20000}"/>
    <cellStyle name="Normal 2 9 5 6" xfId="56480" xr:uid="{00000000-0005-0000-0000-00000EE20000}"/>
    <cellStyle name="Normal 2 9 5 6 2" xfId="56481" xr:uid="{00000000-0005-0000-0000-00000FE20000}"/>
    <cellStyle name="Normal 2 9 5 7" xfId="56482" xr:uid="{00000000-0005-0000-0000-000010E20000}"/>
    <cellStyle name="Normal 2 9 5 7 2" xfId="56483" xr:uid="{00000000-0005-0000-0000-000011E20000}"/>
    <cellStyle name="Normal 2 9 5 8" xfId="56484" xr:uid="{00000000-0005-0000-0000-000012E20000}"/>
    <cellStyle name="Normal 2 9 5 8 2" xfId="56485" xr:uid="{00000000-0005-0000-0000-000013E20000}"/>
    <cellStyle name="Normal 2 9 5 9" xfId="56486" xr:uid="{00000000-0005-0000-0000-000014E20000}"/>
    <cellStyle name="Normal 2 9 5 9 2" xfId="56487" xr:uid="{00000000-0005-0000-0000-000015E20000}"/>
    <cellStyle name="Normal 2 9 6" xfId="56488" xr:uid="{00000000-0005-0000-0000-000016E20000}"/>
    <cellStyle name="Normal 2 9 6 10" xfId="56489" xr:uid="{00000000-0005-0000-0000-000017E20000}"/>
    <cellStyle name="Normal 2 9 6 10 2" xfId="56490" xr:uid="{00000000-0005-0000-0000-000018E20000}"/>
    <cellStyle name="Normal 2 9 6 11" xfId="56491" xr:uid="{00000000-0005-0000-0000-000019E20000}"/>
    <cellStyle name="Normal 2 9 6 11 2" xfId="56492" xr:uid="{00000000-0005-0000-0000-00001AE20000}"/>
    <cellStyle name="Normal 2 9 6 12" xfId="56493" xr:uid="{00000000-0005-0000-0000-00001BE20000}"/>
    <cellStyle name="Normal 2 9 6 12 2" xfId="56494" xr:uid="{00000000-0005-0000-0000-00001CE20000}"/>
    <cellStyle name="Normal 2 9 6 13" xfId="56495" xr:uid="{00000000-0005-0000-0000-00001DE20000}"/>
    <cellStyle name="Normal 2 9 6 13 2" xfId="56496" xr:uid="{00000000-0005-0000-0000-00001EE20000}"/>
    <cellStyle name="Normal 2 9 6 14" xfId="56497" xr:uid="{00000000-0005-0000-0000-00001FE20000}"/>
    <cellStyle name="Normal 2 9 6 14 2" xfId="56498" xr:uid="{00000000-0005-0000-0000-000020E20000}"/>
    <cellStyle name="Normal 2 9 6 15" xfId="56499" xr:uid="{00000000-0005-0000-0000-000021E20000}"/>
    <cellStyle name="Normal 2 9 6 15 2" xfId="56500" xr:uid="{00000000-0005-0000-0000-000022E20000}"/>
    <cellStyle name="Normal 2 9 6 16" xfId="56501" xr:uid="{00000000-0005-0000-0000-000023E20000}"/>
    <cellStyle name="Normal 2 9 6 16 2" xfId="56502" xr:uid="{00000000-0005-0000-0000-000024E20000}"/>
    <cellStyle name="Normal 2 9 6 17" xfId="56503" xr:uid="{00000000-0005-0000-0000-000025E20000}"/>
    <cellStyle name="Normal 2 9 6 17 2" xfId="56504" xr:uid="{00000000-0005-0000-0000-000026E20000}"/>
    <cellStyle name="Normal 2 9 6 18" xfId="56505" xr:uid="{00000000-0005-0000-0000-000027E20000}"/>
    <cellStyle name="Normal 2 9 6 18 2" xfId="56506" xr:uid="{00000000-0005-0000-0000-000028E20000}"/>
    <cellStyle name="Normal 2 9 6 19" xfId="56507" xr:uid="{00000000-0005-0000-0000-000029E20000}"/>
    <cellStyle name="Normal 2 9 6 19 2" xfId="56508" xr:uid="{00000000-0005-0000-0000-00002AE20000}"/>
    <cellStyle name="Normal 2 9 6 2" xfId="56509" xr:uid="{00000000-0005-0000-0000-00002BE20000}"/>
    <cellStyle name="Normal 2 9 6 2 2" xfId="56510" xr:uid="{00000000-0005-0000-0000-00002CE20000}"/>
    <cellStyle name="Normal 2 9 6 20" xfId="56511" xr:uid="{00000000-0005-0000-0000-00002DE20000}"/>
    <cellStyle name="Normal 2 9 6 20 2" xfId="56512" xr:uid="{00000000-0005-0000-0000-00002EE20000}"/>
    <cellStyle name="Normal 2 9 6 21" xfId="56513" xr:uid="{00000000-0005-0000-0000-00002FE20000}"/>
    <cellStyle name="Normal 2 9 6 21 2" xfId="56514" xr:uid="{00000000-0005-0000-0000-000030E20000}"/>
    <cellStyle name="Normal 2 9 6 22" xfId="56515" xr:uid="{00000000-0005-0000-0000-000031E20000}"/>
    <cellStyle name="Normal 2 9 6 3" xfId="56516" xr:uid="{00000000-0005-0000-0000-000032E20000}"/>
    <cellStyle name="Normal 2 9 6 3 2" xfId="56517" xr:uid="{00000000-0005-0000-0000-000033E20000}"/>
    <cellStyle name="Normal 2 9 6 4" xfId="56518" xr:uid="{00000000-0005-0000-0000-000034E20000}"/>
    <cellStyle name="Normal 2 9 6 4 2" xfId="56519" xr:uid="{00000000-0005-0000-0000-000035E20000}"/>
    <cellStyle name="Normal 2 9 6 5" xfId="56520" xr:uid="{00000000-0005-0000-0000-000036E20000}"/>
    <cellStyle name="Normal 2 9 6 5 2" xfId="56521" xr:uid="{00000000-0005-0000-0000-000037E20000}"/>
    <cellStyle name="Normal 2 9 6 6" xfId="56522" xr:uid="{00000000-0005-0000-0000-000038E20000}"/>
    <cellStyle name="Normal 2 9 6 6 2" xfId="56523" xr:uid="{00000000-0005-0000-0000-000039E20000}"/>
    <cellStyle name="Normal 2 9 6 7" xfId="56524" xr:uid="{00000000-0005-0000-0000-00003AE20000}"/>
    <cellStyle name="Normal 2 9 6 7 2" xfId="56525" xr:uid="{00000000-0005-0000-0000-00003BE20000}"/>
    <cellStyle name="Normal 2 9 6 8" xfId="56526" xr:uid="{00000000-0005-0000-0000-00003CE20000}"/>
    <cellStyle name="Normal 2 9 6 8 2" xfId="56527" xr:uid="{00000000-0005-0000-0000-00003DE20000}"/>
    <cellStyle name="Normal 2 9 6 9" xfId="56528" xr:uid="{00000000-0005-0000-0000-00003EE20000}"/>
    <cellStyle name="Normal 2 9 6 9 2" xfId="56529" xr:uid="{00000000-0005-0000-0000-00003FE20000}"/>
    <cellStyle name="Normal 2 9 7" xfId="56530" xr:uid="{00000000-0005-0000-0000-000040E20000}"/>
    <cellStyle name="Normal 2 9 7 10" xfId="56531" xr:uid="{00000000-0005-0000-0000-000041E20000}"/>
    <cellStyle name="Normal 2 9 7 10 2" xfId="56532" xr:uid="{00000000-0005-0000-0000-000042E20000}"/>
    <cellStyle name="Normal 2 9 7 11" xfId="56533" xr:uid="{00000000-0005-0000-0000-000043E20000}"/>
    <cellStyle name="Normal 2 9 7 11 2" xfId="56534" xr:uid="{00000000-0005-0000-0000-000044E20000}"/>
    <cellStyle name="Normal 2 9 7 12" xfId="56535" xr:uid="{00000000-0005-0000-0000-000045E20000}"/>
    <cellStyle name="Normal 2 9 7 12 2" xfId="56536" xr:uid="{00000000-0005-0000-0000-000046E20000}"/>
    <cellStyle name="Normal 2 9 7 13" xfId="56537" xr:uid="{00000000-0005-0000-0000-000047E20000}"/>
    <cellStyle name="Normal 2 9 7 13 2" xfId="56538" xr:uid="{00000000-0005-0000-0000-000048E20000}"/>
    <cellStyle name="Normal 2 9 7 14" xfId="56539" xr:uid="{00000000-0005-0000-0000-000049E20000}"/>
    <cellStyle name="Normal 2 9 7 14 2" xfId="56540" xr:uid="{00000000-0005-0000-0000-00004AE20000}"/>
    <cellStyle name="Normal 2 9 7 15" xfId="56541" xr:uid="{00000000-0005-0000-0000-00004BE20000}"/>
    <cellStyle name="Normal 2 9 7 15 2" xfId="56542" xr:uid="{00000000-0005-0000-0000-00004CE20000}"/>
    <cellStyle name="Normal 2 9 7 16" xfId="56543" xr:uid="{00000000-0005-0000-0000-00004DE20000}"/>
    <cellStyle name="Normal 2 9 7 16 2" xfId="56544" xr:uid="{00000000-0005-0000-0000-00004EE20000}"/>
    <cellStyle name="Normal 2 9 7 17" xfId="56545" xr:uid="{00000000-0005-0000-0000-00004FE20000}"/>
    <cellStyle name="Normal 2 9 7 17 2" xfId="56546" xr:uid="{00000000-0005-0000-0000-000050E20000}"/>
    <cellStyle name="Normal 2 9 7 18" xfId="56547" xr:uid="{00000000-0005-0000-0000-000051E20000}"/>
    <cellStyle name="Normal 2 9 7 18 2" xfId="56548" xr:uid="{00000000-0005-0000-0000-000052E20000}"/>
    <cellStyle name="Normal 2 9 7 19" xfId="56549" xr:uid="{00000000-0005-0000-0000-000053E20000}"/>
    <cellStyle name="Normal 2 9 7 19 2" xfId="56550" xr:uid="{00000000-0005-0000-0000-000054E20000}"/>
    <cellStyle name="Normal 2 9 7 2" xfId="56551" xr:uid="{00000000-0005-0000-0000-000055E20000}"/>
    <cellStyle name="Normal 2 9 7 2 2" xfId="56552" xr:uid="{00000000-0005-0000-0000-000056E20000}"/>
    <cellStyle name="Normal 2 9 7 20" xfId="56553" xr:uid="{00000000-0005-0000-0000-000057E20000}"/>
    <cellStyle name="Normal 2 9 7 20 2" xfId="56554" xr:uid="{00000000-0005-0000-0000-000058E20000}"/>
    <cellStyle name="Normal 2 9 7 21" xfId="56555" xr:uid="{00000000-0005-0000-0000-000059E20000}"/>
    <cellStyle name="Normal 2 9 7 21 2" xfId="56556" xr:uid="{00000000-0005-0000-0000-00005AE20000}"/>
    <cellStyle name="Normal 2 9 7 22" xfId="56557" xr:uid="{00000000-0005-0000-0000-00005BE20000}"/>
    <cellStyle name="Normal 2 9 7 3" xfId="56558" xr:uid="{00000000-0005-0000-0000-00005CE20000}"/>
    <cellStyle name="Normal 2 9 7 3 2" xfId="56559" xr:uid="{00000000-0005-0000-0000-00005DE20000}"/>
    <cellStyle name="Normal 2 9 7 4" xfId="56560" xr:uid="{00000000-0005-0000-0000-00005EE20000}"/>
    <cellStyle name="Normal 2 9 7 4 2" xfId="56561" xr:uid="{00000000-0005-0000-0000-00005FE20000}"/>
    <cellStyle name="Normal 2 9 7 5" xfId="56562" xr:uid="{00000000-0005-0000-0000-000060E20000}"/>
    <cellStyle name="Normal 2 9 7 5 2" xfId="56563" xr:uid="{00000000-0005-0000-0000-000061E20000}"/>
    <cellStyle name="Normal 2 9 7 6" xfId="56564" xr:uid="{00000000-0005-0000-0000-000062E20000}"/>
    <cellStyle name="Normal 2 9 7 6 2" xfId="56565" xr:uid="{00000000-0005-0000-0000-000063E20000}"/>
    <cellStyle name="Normal 2 9 7 7" xfId="56566" xr:uid="{00000000-0005-0000-0000-000064E20000}"/>
    <cellStyle name="Normal 2 9 7 7 2" xfId="56567" xr:uid="{00000000-0005-0000-0000-000065E20000}"/>
    <cellStyle name="Normal 2 9 7 8" xfId="56568" xr:uid="{00000000-0005-0000-0000-000066E20000}"/>
    <cellStyle name="Normal 2 9 7 8 2" xfId="56569" xr:uid="{00000000-0005-0000-0000-000067E20000}"/>
    <cellStyle name="Normal 2 9 7 9" xfId="56570" xr:uid="{00000000-0005-0000-0000-000068E20000}"/>
    <cellStyle name="Normal 2 9 7 9 2" xfId="56571" xr:uid="{00000000-0005-0000-0000-000069E20000}"/>
    <cellStyle name="Normal 2 9 8" xfId="56572" xr:uid="{00000000-0005-0000-0000-00006AE20000}"/>
    <cellStyle name="Normal 2 9 8 2" xfId="56573" xr:uid="{00000000-0005-0000-0000-00006BE20000}"/>
    <cellStyle name="Normal 2 9 9" xfId="56574" xr:uid="{00000000-0005-0000-0000-00006CE20000}"/>
    <cellStyle name="Normal 2 9 9 2" xfId="56575" xr:uid="{00000000-0005-0000-0000-00006DE20000}"/>
    <cellStyle name="Normal 2 Ĳ 2 2 3 3 22 2" xfId="6097" xr:uid="{00000000-0005-0000-0000-00006EE20000}"/>
    <cellStyle name="Normal 2_EYLÜL-2008 İCRA SUNUMU-S1" xfId="56576" xr:uid="{00000000-0005-0000-0000-00006FE20000}"/>
    <cellStyle name="Normal 20" xfId="56577" xr:uid="{00000000-0005-0000-0000-000070E20000}"/>
    <cellStyle name="Normal 20 2" xfId="56578" xr:uid="{00000000-0005-0000-0000-000071E20000}"/>
    <cellStyle name="Normal 21" xfId="56579" xr:uid="{00000000-0005-0000-0000-000072E20000}"/>
    <cellStyle name="Normal 21 2" xfId="56580" xr:uid="{00000000-0005-0000-0000-000073E20000}"/>
    <cellStyle name="Normal 21 3" xfId="61385" xr:uid="{00000000-0005-0000-0000-000074E20000}"/>
    <cellStyle name="Normal 21 4" xfId="61386" xr:uid="{00000000-0005-0000-0000-000075E20000}"/>
    <cellStyle name="Normal 21 5" xfId="61387" xr:uid="{00000000-0005-0000-0000-000076E20000}"/>
    <cellStyle name="Normal 22" xfId="56581" xr:uid="{00000000-0005-0000-0000-000077E20000}"/>
    <cellStyle name="Normal 23" xfId="56582" xr:uid="{00000000-0005-0000-0000-000078E20000}"/>
    <cellStyle name="Normal 24" xfId="56583" xr:uid="{00000000-0005-0000-0000-000079E20000}"/>
    <cellStyle name="Normal 24 2" xfId="61388" xr:uid="{00000000-0005-0000-0000-00007AE20000}"/>
    <cellStyle name="Normal 24 3" xfId="61389" xr:uid="{00000000-0005-0000-0000-00007BE20000}"/>
    <cellStyle name="Normal 24 4" xfId="61390" xr:uid="{00000000-0005-0000-0000-00007CE20000}"/>
    <cellStyle name="Normal 24 5" xfId="61391" xr:uid="{00000000-0005-0000-0000-00007DE20000}"/>
    <cellStyle name="Normal 25" xfId="56584" xr:uid="{00000000-0005-0000-0000-00007EE20000}"/>
    <cellStyle name="Normal 25 2" xfId="56585" xr:uid="{00000000-0005-0000-0000-00007FE20000}"/>
    <cellStyle name="Normal 26" xfId="56586" xr:uid="{00000000-0005-0000-0000-000080E20000}"/>
    <cellStyle name="Normal 26 2" xfId="56587" xr:uid="{00000000-0005-0000-0000-000081E20000}"/>
    <cellStyle name="Normal 27" xfId="56588" xr:uid="{00000000-0005-0000-0000-000082E20000}"/>
    <cellStyle name="Normal 27 2" xfId="56589" xr:uid="{00000000-0005-0000-0000-000083E20000}"/>
    <cellStyle name="Normal 28" xfId="56590" xr:uid="{00000000-0005-0000-0000-000084E20000}"/>
    <cellStyle name="Normal 28 2" xfId="56591" xr:uid="{00000000-0005-0000-0000-000085E20000}"/>
    <cellStyle name="Normal 29" xfId="56592" xr:uid="{00000000-0005-0000-0000-000086E20000}"/>
    <cellStyle name="Normal 29 2" xfId="56593" xr:uid="{00000000-0005-0000-0000-000087E20000}"/>
    <cellStyle name="Normal 3" xfId="56594" xr:uid="{00000000-0005-0000-0000-000088E20000}"/>
    <cellStyle name="Normal 3 10" xfId="56595" xr:uid="{00000000-0005-0000-0000-000089E20000}"/>
    <cellStyle name="Normal 3 10 2" xfId="56596" xr:uid="{00000000-0005-0000-0000-00008AE20000}"/>
    <cellStyle name="Normal 3 10 2 2" xfId="56597" xr:uid="{00000000-0005-0000-0000-00008BE20000}"/>
    <cellStyle name="Normal 3 11" xfId="56598" xr:uid="{00000000-0005-0000-0000-00008CE20000}"/>
    <cellStyle name="Normal 3 11 2" xfId="56599" xr:uid="{00000000-0005-0000-0000-00008DE20000}"/>
    <cellStyle name="Normal 3 11 2 2" xfId="56600" xr:uid="{00000000-0005-0000-0000-00008EE20000}"/>
    <cellStyle name="Normal 3 12" xfId="56601" xr:uid="{00000000-0005-0000-0000-00008FE20000}"/>
    <cellStyle name="Normal 3 12 2" xfId="56602" xr:uid="{00000000-0005-0000-0000-000090E20000}"/>
    <cellStyle name="Normal 3 12 2 2" xfId="56603" xr:uid="{00000000-0005-0000-0000-000091E20000}"/>
    <cellStyle name="Normal 3 13" xfId="56604" xr:uid="{00000000-0005-0000-0000-000092E20000}"/>
    <cellStyle name="Normal 3 13 2" xfId="56605" xr:uid="{00000000-0005-0000-0000-000093E20000}"/>
    <cellStyle name="Normal 3 13 2 2" xfId="56606" xr:uid="{00000000-0005-0000-0000-000094E20000}"/>
    <cellStyle name="Normal 3 14" xfId="56607" xr:uid="{00000000-0005-0000-0000-000095E20000}"/>
    <cellStyle name="Normal 3 14 2" xfId="56608" xr:uid="{00000000-0005-0000-0000-000096E20000}"/>
    <cellStyle name="Normal 3 14 2 2" xfId="56609" xr:uid="{00000000-0005-0000-0000-000097E20000}"/>
    <cellStyle name="Normal 3 15" xfId="56610" xr:uid="{00000000-0005-0000-0000-000098E20000}"/>
    <cellStyle name="Normal 3 15 2" xfId="56611" xr:uid="{00000000-0005-0000-0000-000099E20000}"/>
    <cellStyle name="Normal 3 15 2 2" xfId="56612" xr:uid="{00000000-0005-0000-0000-00009AE20000}"/>
    <cellStyle name="Normal 3 16" xfId="56613" xr:uid="{00000000-0005-0000-0000-00009BE20000}"/>
    <cellStyle name="Normal 3 16 2" xfId="56614" xr:uid="{00000000-0005-0000-0000-00009CE20000}"/>
    <cellStyle name="Normal 3 16 2 2" xfId="56615" xr:uid="{00000000-0005-0000-0000-00009DE20000}"/>
    <cellStyle name="Normal 3 17" xfId="56616" xr:uid="{00000000-0005-0000-0000-00009EE20000}"/>
    <cellStyle name="Normal 3 17 2" xfId="56617" xr:uid="{00000000-0005-0000-0000-00009FE20000}"/>
    <cellStyle name="Normal 3 17 2 2" xfId="56618" xr:uid="{00000000-0005-0000-0000-0000A0E20000}"/>
    <cellStyle name="Normal 3 18" xfId="56619" xr:uid="{00000000-0005-0000-0000-0000A1E20000}"/>
    <cellStyle name="Normal 3 18 2" xfId="56620" xr:uid="{00000000-0005-0000-0000-0000A2E20000}"/>
    <cellStyle name="Normal 3 18 2 2" xfId="56621" xr:uid="{00000000-0005-0000-0000-0000A3E20000}"/>
    <cellStyle name="Normal 3 19" xfId="56622" xr:uid="{00000000-0005-0000-0000-0000A4E20000}"/>
    <cellStyle name="Normal 3 19 2" xfId="56623" xr:uid="{00000000-0005-0000-0000-0000A5E20000}"/>
    <cellStyle name="Normal 3 2" xfId="56624" xr:uid="{00000000-0005-0000-0000-0000A6E20000}"/>
    <cellStyle name="Normal 3 2 10" xfId="56625" xr:uid="{00000000-0005-0000-0000-0000A7E20000}"/>
    <cellStyle name="Normal 3 2 10 2" xfId="56626" xr:uid="{00000000-0005-0000-0000-0000A8E20000}"/>
    <cellStyle name="Normal 3 2 11" xfId="56627" xr:uid="{00000000-0005-0000-0000-0000A9E20000}"/>
    <cellStyle name="Normal 3 2 11 2" xfId="56628" xr:uid="{00000000-0005-0000-0000-0000AAE20000}"/>
    <cellStyle name="Normal 3 2 12" xfId="56629" xr:uid="{00000000-0005-0000-0000-0000ABE20000}"/>
    <cellStyle name="Normal 3 2 12 2" xfId="56630" xr:uid="{00000000-0005-0000-0000-0000ACE20000}"/>
    <cellStyle name="Normal 3 2 13" xfId="56631" xr:uid="{00000000-0005-0000-0000-0000ADE20000}"/>
    <cellStyle name="Normal 3 2 13 2" xfId="56632" xr:uid="{00000000-0005-0000-0000-0000AEE20000}"/>
    <cellStyle name="Normal 3 2 14" xfId="56633" xr:uid="{00000000-0005-0000-0000-0000AFE20000}"/>
    <cellStyle name="Normal 3 2 14 2" xfId="56634" xr:uid="{00000000-0005-0000-0000-0000B0E20000}"/>
    <cellStyle name="Normal 3 2 15" xfId="56635" xr:uid="{00000000-0005-0000-0000-0000B1E20000}"/>
    <cellStyle name="Normal 3 2 15 2" xfId="56636" xr:uid="{00000000-0005-0000-0000-0000B2E20000}"/>
    <cellStyle name="Normal 3 2 16" xfId="56637" xr:uid="{00000000-0005-0000-0000-0000B3E20000}"/>
    <cellStyle name="Normal 3 2 16 2" xfId="56638" xr:uid="{00000000-0005-0000-0000-0000B4E20000}"/>
    <cellStyle name="Normal 3 2 17" xfId="56639" xr:uid="{00000000-0005-0000-0000-0000B5E20000}"/>
    <cellStyle name="Normal 3 2 17 2" xfId="56640" xr:uid="{00000000-0005-0000-0000-0000B6E20000}"/>
    <cellStyle name="Normal 3 2 18" xfId="56641" xr:uid="{00000000-0005-0000-0000-0000B7E20000}"/>
    <cellStyle name="Normal 3 2 18 2" xfId="56642" xr:uid="{00000000-0005-0000-0000-0000B8E20000}"/>
    <cellStyle name="Normal 3 2 19" xfId="56643" xr:uid="{00000000-0005-0000-0000-0000B9E20000}"/>
    <cellStyle name="Normal 3 2 19 2" xfId="56644" xr:uid="{00000000-0005-0000-0000-0000BAE20000}"/>
    <cellStyle name="Normal 3 2 2" xfId="56645" xr:uid="{00000000-0005-0000-0000-0000BBE20000}"/>
    <cellStyle name="Normal 3 2 2 10" xfId="56646" xr:uid="{00000000-0005-0000-0000-0000BCE20000}"/>
    <cellStyle name="Normal 3 2 2 10 2" xfId="56647" xr:uid="{00000000-0005-0000-0000-0000BDE20000}"/>
    <cellStyle name="Normal 3 2 2 11" xfId="56648" xr:uid="{00000000-0005-0000-0000-0000BEE20000}"/>
    <cellStyle name="Normal 3 2 2 11 2" xfId="56649" xr:uid="{00000000-0005-0000-0000-0000BFE20000}"/>
    <cellStyle name="Normal 3 2 2 12" xfId="56650" xr:uid="{00000000-0005-0000-0000-0000C0E20000}"/>
    <cellStyle name="Normal 3 2 2 12 2" xfId="56651" xr:uid="{00000000-0005-0000-0000-0000C1E20000}"/>
    <cellStyle name="Normal 3 2 2 13" xfId="56652" xr:uid="{00000000-0005-0000-0000-0000C2E20000}"/>
    <cellStyle name="Normal 3 2 2 13 2" xfId="56653" xr:uid="{00000000-0005-0000-0000-0000C3E20000}"/>
    <cellStyle name="Normal 3 2 2 14" xfId="56654" xr:uid="{00000000-0005-0000-0000-0000C4E20000}"/>
    <cellStyle name="Normal 3 2 2 14 2" xfId="56655" xr:uid="{00000000-0005-0000-0000-0000C5E20000}"/>
    <cellStyle name="Normal 3 2 2 15" xfId="56656" xr:uid="{00000000-0005-0000-0000-0000C6E20000}"/>
    <cellStyle name="Normal 3 2 2 15 2" xfId="56657" xr:uid="{00000000-0005-0000-0000-0000C7E20000}"/>
    <cellStyle name="Normal 3 2 2 16" xfId="56658" xr:uid="{00000000-0005-0000-0000-0000C8E20000}"/>
    <cellStyle name="Normal 3 2 2 16 2" xfId="56659" xr:uid="{00000000-0005-0000-0000-0000C9E20000}"/>
    <cellStyle name="Normal 3 2 2 17" xfId="56660" xr:uid="{00000000-0005-0000-0000-0000CAE20000}"/>
    <cellStyle name="Normal 3 2 2 17 2" xfId="56661" xr:uid="{00000000-0005-0000-0000-0000CBE20000}"/>
    <cellStyle name="Normal 3 2 2 18" xfId="56662" xr:uid="{00000000-0005-0000-0000-0000CCE20000}"/>
    <cellStyle name="Normal 3 2 2 18 2" xfId="56663" xr:uid="{00000000-0005-0000-0000-0000CDE20000}"/>
    <cellStyle name="Normal 3 2 2 19" xfId="56664" xr:uid="{00000000-0005-0000-0000-0000CEE20000}"/>
    <cellStyle name="Normal 3 2 2 19 2" xfId="56665" xr:uid="{00000000-0005-0000-0000-0000CFE20000}"/>
    <cellStyle name="Normal 3 2 2 2" xfId="56666" xr:uid="{00000000-0005-0000-0000-0000D0E20000}"/>
    <cellStyle name="Normal 3 2 2 2 10" xfId="56667" xr:uid="{00000000-0005-0000-0000-0000D1E20000}"/>
    <cellStyle name="Normal 3 2 2 2 10 2" xfId="56668" xr:uid="{00000000-0005-0000-0000-0000D2E20000}"/>
    <cellStyle name="Normal 3 2 2 2 11" xfId="56669" xr:uid="{00000000-0005-0000-0000-0000D3E20000}"/>
    <cellStyle name="Normal 3 2 2 2 11 2" xfId="56670" xr:uid="{00000000-0005-0000-0000-0000D4E20000}"/>
    <cellStyle name="Normal 3 2 2 2 12" xfId="56671" xr:uid="{00000000-0005-0000-0000-0000D5E20000}"/>
    <cellStyle name="Normal 3 2 2 2 12 2" xfId="56672" xr:uid="{00000000-0005-0000-0000-0000D6E20000}"/>
    <cellStyle name="Normal 3 2 2 2 13" xfId="56673" xr:uid="{00000000-0005-0000-0000-0000D7E20000}"/>
    <cellStyle name="Normal 3 2 2 2 13 2" xfId="56674" xr:uid="{00000000-0005-0000-0000-0000D8E20000}"/>
    <cellStyle name="Normal 3 2 2 2 14" xfId="56675" xr:uid="{00000000-0005-0000-0000-0000D9E20000}"/>
    <cellStyle name="Normal 3 2 2 2 14 2" xfId="56676" xr:uid="{00000000-0005-0000-0000-0000DAE20000}"/>
    <cellStyle name="Normal 3 2 2 2 15" xfId="56677" xr:uid="{00000000-0005-0000-0000-0000DBE20000}"/>
    <cellStyle name="Normal 3 2 2 2 15 2" xfId="56678" xr:uid="{00000000-0005-0000-0000-0000DCE20000}"/>
    <cellStyle name="Normal 3 2 2 2 16" xfId="56679" xr:uid="{00000000-0005-0000-0000-0000DDE20000}"/>
    <cellStyle name="Normal 3 2 2 2 16 2" xfId="56680" xr:uid="{00000000-0005-0000-0000-0000DEE20000}"/>
    <cellStyle name="Normal 3 2 2 2 17" xfId="56681" xr:uid="{00000000-0005-0000-0000-0000DFE20000}"/>
    <cellStyle name="Normal 3 2 2 2 17 2" xfId="56682" xr:uid="{00000000-0005-0000-0000-0000E0E20000}"/>
    <cellStyle name="Normal 3 2 2 2 18" xfId="56683" xr:uid="{00000000-0005-0000-0000-0000E1E20000}"/>
    <cellStyle name="Normal 3 2 2 2 18 2" xfId="56684" xr:uid="{00000000-0005-0000-0000-0000E2E20000}"/>
    <cellStyle name="Normal 3 2 2 2 19" xfId="56685" xr:uid="{00000000-0005-0000-0000-0000E3E20000}"/>
    <cellStyle name="Normal 3 2 2 2 19 2" xfId="56686" xr:uid="{00000000-0005-0000-0000-0000E4E20000}"/>
    <cellStyle name="Normal 3 2 2 2 2" xfId="56687" xr:uid="{00000000-0005-0000-0000-0000E5E20000}"/>
    <cellStyle name="Normal 3 2 2 2 2 2" xfId="56688" xr:uid="{00000000-0005-0000-0000-0000E6E20000}"/>
    <cellStyle name="Normal 3 2 2 2 20" xfId="56689" xr:uid="{00000000-0005-0000-0000-0000E7E20000}"/>
    <cellStyle name="Normal 3 2 2 2 20 2" xfId="56690" xr:uid="{00000000-0005-0000-0000-0000E8E20000}"/>
    <cellStyle name="Normal 3 2 2 2 21" xfId="56691" xr:uid="{00000000-0005-0000-0000-0000E9E20000}"/>
    <cellStyle name="Normal 3 2 2 2 21 2" xfId="56692" xr:uid="{00000000-0005-0000-0000-0000EAE20000}"/>
    <cellStyle name="Normal 3 2 2 2 22" xfId="56693" xr:uid="{00000000-0005-0000-0000-0000EBE20000}"/>
    <cellStyle name="Normal 3 2 2 2 3" xfId="56694" xr:uid="{00000000-0005-0000-0000-0000ECE20000}"/>
    <cellStyle name="Normal 3 2 2 2 3 2" xfId="56695" xr:uid="{00000000-0005-0000-0000-0000EDE20000}"/>
    <cellStyle name="Normal 3 2 2 2 4" xfId="56696" xr:uid="{00000000-0005-0000-0000-0000EEE20000}"/>
    <cellStyle name="Normal 3 2 2 2 4 2" xfId="56697" xr:uid="{00000000-0005-0000-0000-0000EFE20000}"/>
    <cellStyle name="Normal 3 2 2 2 5" xfId="56698" xr:uid="{00000000-0005-0000-0000-0000F0E20000}"/>
    <cellStyle name="Normal 3 2 2 2 5 2" xfId="56699" xr:uid="{00000000-0005-0000-0000-0000F1E20000}"/>
    <cellStyle name="Normal 3 2 2 2 6" xfId="56700" xr:uid="{00000000-0005-0000-0000-0000F2E20000}"/>
    <cellStyle name="Normal 3 2 2 2 6 2" xfId="56701" xr:uid="{00000000-0005-0000-0000-0000F3E20000}"/>
    <cellStyle name="Normal 3 2 2 2 7" xfId="56702" xr:uid="{00000000-0005-0000-0000-0000F4E20000}"/>
    <cellStyle name="Normal 3 2 2 2 7 2" xfId="56703" xr:uid="{00000000-0005-0000-0000-0000F5E20000}"/>
    <cellStyle name="Normal 3 2 2 2 8" xfId="56704" xr:uid="{00000000-0005-0000-0000-0000F6E20000}"/>
    <cellStyle name="Normal 3 2 2 2 8 2" xfId="56705" xr:uid="{00000000-0005-0000-0000-0000F7E20000}"/>
    <cellStyle name="Normal 3 2 2 2 9" xfId="56706" xr:uid="{00000000-0005-0000-0000-0000F8E20000}"/>
    <cellStyle name="Normal 3 2 2 2 9 2" xfId="56707" xr:uid="{00000000-0005-0000-0000-0000F9E20000}"/>
    <cellStyle name="Normal 3 2 2 20" xfId="56708" xr:uid="{00000000-0005-0000-0000-0000FAE20000}"/>
    <cellStyle name="Normal 3 2 2 20 2" xfId="56709" xr:uid="{00000000-0005-0000-0000-0000FBE20000}"/>
    <cellStyle name="Normal 3 2 2 21" xfId="56710" xr:uid="{00000000-0005-0000-0000-0000FCE20000}"/>
    <cellStyle name="Normal 3 2 2 21 2" xfId="56711" xr:uid="{00000000-0005-0000-0000-0000FDE20000}"/>
    <cellStyle name="Normal 3 2 2 22" xfId="56712" xr:uid="{00000000-0005-0000-0000-0000FEE20000}"/>
    <cellStyle name="Normal 3 2 2 22 2" xfId="56713" xr:uid="{00000000-0005-0000-0000-0000FFE20000}"/>
    <cellStyle name="Normal 3 2 2 23" xfId="56714" xr:uid="{00000000-0005-0000-0000-000000E30000}"/>
    <cellStyle name="Normal 3 2 2 23 2" xfId="56715" xr:uid="{00000000-0005-0000-0000-000001E30000}"/>
    <cellStyle name="Normal 3 2 2 24" xfId="56716" xr:uid="{00000000-0005-0000-0000-000002E30000}"/>
    <cellStyle name="Normal 3 2 2 24 2" xfId="56717" xr:uid="{00000000-0005-0000-0000-000003E30000}"/>
    <cellStyle name="Normal 3 2 2 3" xfId="56718" xr:uid="{00000000-0005-0000-0000-000004E30000}"/>
    <cellStyle name="Normal 3 2 2 3 10" xfId="56719" xr:uid="{00000000-0005-0000-0000-000005E30000}"/>
    <cellStyle name="Normal 3 2 2 3 10 2" xfId="56720" xr:uid="{00000000-0005-0000-0000-000006E30000}"/>
    <cellStyle name="Normal 3 2 2 3 11" xfId="56721" xr:uid="{00000000-0005-0000-0000-000007E30000}"/>
    <cellStyle name="Normal 3 2 2 3 11 2" xfId="56722" xr:uid="{00000000-0005-0000-0000-000008E30000}"/>
    <cellStyle name="Normal 3 2 2 3 12" xfId="56723" xr:uid="{00000000-0005-0000-0000-000009E30000}"/>
    <cellStyle name="Normal 3 2 2 3 12 2" xfId="56724" xr:uid="{00000000-0005-0000-0000-00000AE30000}"/>
    <cellStyle name="Normal 3 2 2 3 13" xfId="56725" xr:uid="{00000000-0005-0000-0000-00000BE30000}"/>
    <cellStyle name="Normal 3 2 2 3 13 2" xfId="56726" xr:uid="{00000000-0005-0000-0000-00000CE30000}"/>
    <cellStyle name="Normal 3 2 2 3 14" xfId="56727" xr:uid="{00000000-0005-0000-0000-00000DE30000}"/>
    <cellStyle name="Normal 3 2 2 3 14 2" xfId="56728" xr:uid="{00000000-0005-0000-0000-00000EE30000}"/>
    <cellStyle name="Normal 3 2 2 3 15" xfId="56729" xr:uid="{00000000-0005-0000-0000-00000FE30000}"/>
    <cellStyle name="Normal 3 2 2 3 15 2" xfId="56730" xr:uid="{00000000-0005-0000-0000-000010E30000}"/>
    <cellStyle name="Normal 3 2 2 3 16" xfId="56731" xr:uid="{00000000-0005-0000-0000-000011E30000}"/>
    <cellStyle name="Normal 3 2 2 3 16 2" xfId="56732" xr:uid="{00000000-0005-0000-0000-000012E30000}"/>
    <cellStyle name="Normal 3 2 2 3 17" xfId="56733" xr:uid="{00000000-0005-0000-0000-000013E30000}"/>
    <cellStyle name="Normal 3 2 2 3 17 2" xfId="56734" xr:uid="{00000000-0005-0000-0000-000014E30000}"/>
    <cellStyle name="Normal 3 2 2 3 18" xfId="56735" xr:uid="{00000000-0005-0000-0000-000015E30000}"/>
    <cellStyle name="Normal 3 2 2 3 18 2" xfId="56736" xr:uid="{00000000-0005-0000-0000-000016E30000}"/>
    <cellStyle name="Normal 3 2 2 3 19" xfId="56737" xr:uid="{00000000-0005-0000-0000-000017E30000}"/>
    <cellStyle name="Normal 3 2 2 3 19 2" xfId="56738" xr:uid="{00000000-0005-0000-0000-000018E30000}"/>
    <cellStyle name="Normal 3 2 2 3 2" xfId="56739" xr:uid="{00000000-0005-0000-0000-000019E30000}"/>
    <cellStyle name="Normal 3 2 2 3 2 2" xfId="56740" xr:uid="{00000000-0005-0000-0000-00001AE30000}"/>
    <cellStyle name="Normal 3 2 2 3 20" xfId="56741" xr:uid="{00000000-0005-0000-0000-00001BE30000}"/>
    <cellStyle name="Normal 3 2 2 3 20 2" xfId="56742" xr:uid="{00000000-0005-0000-0000-00001CE30000}"/>
    <cellStyle name="Normal 3 2 2 3 21" xfId="56743" xr:uid="{00000000-0005-0000-0000-00001DE30000}"/>
    <cellStyle name="Normal 3 2 2 3 21 2" xfId="56744" xr:uid="{00000000-0005-0000-0000-00001EE30000}"/>
    <cellStyle name="Normal 3 2 2 3 22" xfId="56745" xr:uid="{00000000-0005-0000-0000-00001FE30000}"/>
    <cellStyle name="Normal 3 2 2 3 3" xfId="56746" xr:uid="{00000000-0005-0000-0000-000020E30000}"/>
    <cellStyle name="Normal 3 2 2 3 3 2" xfId="56747" xr:uid="{00000000-0005-0000-0000-000021E30000}"/>
    <cellStyle name="Normal 3 2 2 3 4" xfId="56748" xr:uid="{00000000-0005-0000-0000-000022E30000}"/>
    <cellStyle name="Normal 3 2 2 3 4 2" xfId="56749" xr:uid="{00000000-0005-0000-0000-000023E30000}"/>
    <cellStyle name="Normal 3 2 2 3 5" xfId="56750" xr:uid="{00000000-0005-0000-0000-000024E30000}"/>
    <cellStyle name="Normal 3 2 2 3 5 2" xfId="56751" xr:uid="{00000000-0005-0000-0000-000025E30000}"/>
    <cellStyle name="Normal 3 2 2 3 6" xfId="56752" xr:uid="{00000000-0005-0000-0000-000026E30000}"/>
    <cellStyle name="Normal 3 2 2 3 6 2" xfId="56753" xr:uid="{00000000-0005-0000-0000-000027E30000}"/>
    <cellStyle name="Normal 3 2 2 3 7" xfId="56754" xr:uid="{00000000-0005-0000-0000-000028E30000}"/>
    <cellStyle name="Normal 3 2 2 3 7 2" xfId="56755" xr:uid="{00000000-0005-0000-0000-000029E30000}"/>
    <cellStyle name="Normal 3 2 2 3 8" xfId="56756" xr:uid="{00000000-0005-0000-0000-00002AE30000}"/>
    <cellStyle name="Normal 3 2 2 3 8 2" xfId="56757" xr:uid="{00000000-0005-0000-0000-00002BE30000}"/>
    <cellStyle name="Normal 3 2 2 3 9" xfId="56758" xr:uid="{00000000-0005-0000-0000-00002CE30000}"/>
    <cellStyle name="Normal 3 2 2 3 9 2" xfId="56759" xr:uid="{00000000-0005-0000-0000-00002DE30000}"/>
    <cellStyle name="Normal 3 2 2 4" xfId="56760" xr:uid="{00000000-0005-0000-0000-00002EE30000}"/>
    <cellStyle name="Normal 3 2 2 4 2" xfId="56761" xr:uid="{00000000-0005-0000-0000-00002FE30000}"/>
    <cellStyle name="Normal 3 2 2 5" xfId="56762" xr:uid="{00000000-0005-0000-0000-000030E30000}"/>
    <cellStyle name="Normal 3 2 2 5 2" xfId="56763" xr:uid="{00000000-0005-0000-0000-000031E30000}"/>
    <cellStyle name="Normal 3 2 2 6" xfId="56764" xr:uid="{00000000-0005-0000-0000-000032E30000}"/>
    <cellStyle name="Normal 3 2 2 6 2" xfId="56765" xr:uid="{00000000-0005-0000-0000-000033E30000}"/>
    <cellStyle name="Normal 3 2 2 7" xfId="56766" xr:uid="{00000000-0005-0000-0000-000034E30000}"/>
    <cellStyle name="Normal 3 2 2 7 2" xfId="56767" xr:uid="{00000000-0005-0000-0000-000035E30000}"/>
    <cellStyle name="Normal 3 2 2 8" xfId="56768" xr:uid="{00000000-0005-0000-0000-000036E30000}"/>
    <cellStyle name="Normal 3 2 2 8 2" xfId="56769" xr:uid="{00000000-0005-0000-0000-000037E30000}"/>
    <cellStyle name="Normal 3 2 2 9" xfId="56770" xr:uid="{00000000-0005-0000-0000-000038E30000}"/>
    <cellStyle name="Normal 3 2 2 9 2" xfId="56771" xr:uid="{00000000-0005-0000-0000-000039E30000}"/>
    <cellStyle name="Normal 3 2 20" xfId="56772" xr:uid="{00000000-0005-0000-0000-00003AE30000}"/>
    <cellStyle name="Normal 3 2 20 2" xfId="56773" xr:uid="{00000000-0005-0000-0000-00003BE30000}"/>
    <cellStyle name="Normal 3 2 21" xfId="56774" xr:uid="{00000000-0005-0000-0000-00003CE30000}"/>
    <cellStyle name="Normal 3 2 21 2" xfId="56775" xr:uid="{00000000-0005-0000-0000-00003DE30000}"/>
    <cellStyle name="Normal 3 2 22" xfId="56776" xr:uid="{00000000-0005-0000-0000-00003EE30000}"/>
    <cellStyle name="Normal 3 2 22 2" xfId="56777" xr:uid="{00000000-0005-0000-0000-00003FE30000}"/>
    <cellStyle name="Normal 3 2 23" xfId="56778" xr:uid="{00000000-0005-0000-0000-000040E30000}"/>
    <cellStyle name="Normal 3 2 23 2" xfId="56779" xr:uid="{00000000-0005-0000-0000-000041E30000}"/>
    <cellStyle name="Normal 3 2 24" xfId="56780" xr:uid="{00000000-0005-0000-0000-000042E30000}"/>
    <cellStyle name="Normal 3 2 24 2" xfId="56781" xr:uid="{00000000-0005-0000-0000-000043E30000}"/>
    <cellStyle name="Normal 3 2 25" xfId="56782" xr:uid="{00000000-0005-0000-0000-000044E30000}"/>
    <cellStyle name="Normal 3 2 25 2" xfId="56783" xr:uid="{00000000-0005-0000-0000-000045E30000}"/>
    <cellStyle name="Normal 3 2 26" xfId="56784" xr:uid="{00000000-0005-0000-0000-000046E30000}"/>
    <cellStyle name="Normal 3 2 26 2" xfId="56785" xr:uid="{00000000-0005-0000-0000-000047E30000}"/>
    <cellStyle name="Normal 3 2 27" xfId="56786" xr:uid="{00000000-0005-0000-0000-000048E30000}"/>
    <cellStyle name="Normal 3 2 27 2" xfId="56787" xr:uid="{00000000-0005-0000-0000-000049E30000}"/>
    <cellStyle name="Normal 3 2 3" xfId="56788" xr:uid="{00000000-0005-0000-0000-00004AE30000}"/>
    <cellStyle name="Normal 3 2 3 10" xfId="56789" xr:uid="{00000000-0005-0000-0000-00004BE30000}"/>
    <cellStyle name="Normal 3 2 3 10 2" xfId="56790" xr:uid="{00000000-0005-0000-0000-00004CE30000}"/>
    <cellStyle name="Normal 3 2 3 11" xfId="56791" xr:uid="{00000000-0005-0000-0000-00004DE30000}"/>
    <cellStyle name="Normal 3 2 3 11 2" xfId="56792" xr:uid="{00000000-0005-0000-0000-00004EE30000}"/>
    <cellStyle name="Normal 3 2 3 12" xfId="56793" xr:uid="{00000000-0005-0000-0000-00004FE30000}"/>
    <cellStyle name="Normal 3 2 3 12 2" xfId="56794" xr:uid="{00000000-0005-0000-0000-000050E30000}"/>
    <cellStyle name="Normal 3 2 3 13" xfId="56795" xr:uid="{00000000-0005-0000-0000-000051E30000}"/>
    <cellStyle name="Normal 3 2 3 13 2" xfId="56796" xr:uid="{00000000-0005-0000-0000-000052E30000}"/>
    <cellStyle name="Normal 3 2 3 14" xfId="56797" xr:uid="{00000000-0005-0000-0000-000053E30000}"/>
    <cellStyle name="Normal 3 2 3 14 2" xfId="56798" xr:uid="{00000000-0005-0000-0000-000054E30000}"/>
    <cellStyle name="Normal 3 2 3 15" xfId="56799" xr:uid="{00000000-0005-0000-0000-000055E30000}"/>
    <cellStyle name="Normal 3 2 3 15 2" xfId="56800" xr:uid="{00000000-0005-0000-0000-000056E30000}"/>
    <cellStyle name="Normal 3 2 3 16" xfId="56801" xr:uid="{00000000-0005-0000-0000-000057E30000}"/>
    <cellStyle name="Normal 3 2 3 16 2" xfId="56802" xr:uid="{00000000-0005-0000-0000-000058E30000}"/>
    <cellStyle name="Normal 3 2 3 17" xfId="56803" xr:uid="{00000000-0005-0000-0000-000059E30000}"/>
    <cellStyle name="Normal 3 2 3 17 2" xfId="56804" xr:uid="{00000000-0005-0000-0000-00005AE30000}"/>
    <cellStyle name="Normal 3 2 3 18" xfId="56805" xr:uid="{00000000-0005-0000-0000-00005BE30000}"/>
    <cellStyle name="Normal 3 2 3 18 2" xfId="56806" xr:uid="{00000000-0005-0000-0000-00005CE30000}"/>
    <cellStyle name="Normal 3 2 3 19" xfId="56807" xr:uid="{00000000-0005-0000-0000-00005DE30000}"/>
    <cellStyle name="Normal 3 2 3 19 2" xfId="56808" xr:uid="{00000000-0005-0000-0000-00005EE30000}"/>
    <cellStyle name="Normal 3 2 3 2" xfId="56809" xr:uid="{00000000-0005-0000-0000-00005FE30000}"/>
    <cellStyle name="Normal 3 2 3 2 10" xfId="56810" xr:uid="{00000000-0005-0000-0000-000060E30000}"/>
    <cellStyle name="Normal 3 2 3 2 10 2" xfId="56811" xr:uid="{00000000-0005-0000-0000-000061E30000}"/>
    <cellStyle name="Normal 3 2 3 2 11" xfId="56812" xr:uid="{00000000-0005-0000-0000-000062E30000}"/>
    <cellStyle name="Normal 3 2 3 2 11 2" xfId="56813" xr:uid="{00000000-0005-0000-0000-000063E30000}"/>
    <cellStyle name="Normal 3 2 3 2 12" xfId="56814" xr:uid="{00000000-0005-0000-0000-000064E30000}"/>
    <cellStyle name="Normal 3 2 3 2 12 2" xfId="56815" xr:uid="{00000000-0005-0000-0000-000065E30000}"/>
    <cellStyle name="Normal 3 2 3 2 13" xfId="56816" xr:uid="{00000000-0005-0000-0000-000066E30000}"/>
    <cellStyle name="Normal 3 2 3 2 13 2" xfId="56817" xr:uid="{00000000-0005-0000-0000-000067E30000}"/>
    <cellStyle name="Normal 3 2 3 2 14" xfId="56818" xr:uid="{00000000-0005-0000-0000-000068E30000}"/>
    <cellStyle name="Normal 3 2 3 2 14 2" xfId="56819" xr:uid="{00000000-0005-0000-0000-000069E30000}"/>
    <cellStyle name="Normal 3 2 3 2 15" xfId="56820" xr:uid="{00000000-0005-0000-0000-00006AE30000}"/>
    <cellStyle name="Normal 3 2 3 2 15 2" xfId="56821" xr:uid="{00000000-0005-0000-0000-00006BE30000}"/>
    <cellStyle name="Normal 3 2 3 2 16" xfId="56822" xr:uid="{00000000-0005-0000-0000-00006CE30000}"/>
    <cellStyle name="Normal 3 2 3 2 16 2" xfId="56823" xr:uid="{00000000-0005-0000-0000-00006DE30000}"/>
    <cellStyle name="Normal 3 2 3 2 17" xfId="56824" xr:uid="{00000000-0005-0000-0000-00006EE30000}"/>
    <cellStyle name="Normal 3 2 3 2 17 2" xfId="56825" xr:uid="{00000000-0005-0000-0000-00006FE30000}"/>
    <cellStyle name="Normal 3 2 3 2 18" xfId="56826" xr:uid="{00000000-0005-0000-0000-000070E30000}"/>
    <cellStyle name="Normal 3 2 3 2 18 2" xfId="56827" xr:uid="{00000000-0005-0000-0000-000071E30000}"/>
    <cellStyle name="Normal 3 2 3 2 19" xfId="56828" xr:uid="{00000000-0005-0000-0000-000072E30000}"/>
    <cellStyle name="Normal 3 2 3 2 19 2" xfId="56829" xr:uid="{00000000-0005-0000-0000-000073E30000}"/>
    <cellStyle name="Normal 3 2 3 2 2" xfId="56830" xr:uid="{00000000-0005-0000-0000-000074E30000}"/>
    <cellStyle name="Normal 3 2 3 2 2 2" xfId="56831" xr:uid="{00000000-0005-0000-0000-000075E30000}"/>
    <cellStyle name="Normal 3 2 3 2 20" xfId="56832" xr:uid="{00000000-0005-0000-0000-000076E30000}"/>
    <cellStyle name="Normal 3 2 3 2 20 2" xfId="56833" xr:uid="{00000000-0005-0000-0000-000077E30000}"/>
    <cellStyle name="Normal 3 2 3 2 21" xfId="56834" xr:uid="{00000000-0005-0000-0000-000078E30000}"/>
    <cellStyle name="Normal 3 2 3 2 21 2" xfId="56835" xr:uid="{00000000-0005-0000-0000-000079E30000}"/>
    <cellStyle name="Normal 3 2 3 2 22" xfId="56836" xr:uid="{00000000-0005-0000-0000-00007AE30000}"/>
    <cellStyle name="Normal 3 2 3 2 3" xfId="56837" xr:uid="{00000000-0005-0000-0000-00007BE30000}"/>
    <cellStyle name="Normal 3 2 3 2 3 2" xfId="56838" xr:uid="{00000000-0005-0000-0000-00007CE30000}"/>
    <cellStyle name="Normal 3 2 3 2 4" xfId="56839" xr:uid="{00000000-0005-0000-0000-00007DE30000}"/>
    <cellStyle name="Normal 3 2 3 2 4 2" xfId="56840" xr:uid="{00000000-0005-0000-0000-00007EE30000}"/>
    <cellStyle name="Normal 3 2 3 2 5" xfId="56841" xr:uid="{00000000-0005-0000-0000-00007FE30000}"/>
    <cellStyle name="Normal 3 2 3 2 5 2" xfId="56842" xr:uid="{00000000-0005-0000-0000-000080E30000}"/>
    <cellStyle name="Normal 3 2 3 2 6" xfId="56843" xr:uid="{00000000-0005-0000-0000-000081E30000}"/>
    <cellStyle name="Normal 3 2 3 2 6 2" xfId="56844" xr:uid="{00000000-0005-0000-0000-000082E30000}"/>
    <cellStyle name="Normal 3 2 3 2 7" xfId="56845" xr:uid="{00000000-0005-0000-0000-000083E30000}"/>
    <cellStyle name="Normal 3 2 3 2 7 2" xfId="56846" xr:uid="{00000000-0005-0000-0000-000084E30000}"/>
    <cellStyle name="Normal 3 2 3 2 8" xfId="56847" xr:uid="{00000000-0005-0000-0000-000085E30000}"/>
    <cellStyle name="Normal 3 2 3 2 8 2" xfId="56848" xr:uid="{00000000-0005-0000-0000-000086E30000}"/>
    <cellStyle name="Normal 3 2 3 2 9" xfId="56849" xr:uid="{00000000-0005-0000-0000-000087E30000}"/>
    <cellStyle name="Normal 3 2 3 2 9 2" xfId="56850" xr:uid="{00000000-0005-0000-0000-000088E30000}"/>
    <cellStyle name="Normal 3 2 3 20" xfId="56851" xr:uid="{00000000-0005-0000-0000-000089E30000}"/>
    <cellStyle name="Normal 3 2 3 20 2" xfId="56852" xr:uid="{00000000-0005-0000-0000-00008AE30000}"/>
    <cellStyle name="Normal 3 2 3 21" xfId="56853" xr:uid="{00000000-0005-0000-0000-00008BE30000}"/>
    <cellStyle name="Normal 3 2 3 21 2" xfId="56854" xr:uid="{00000000-0005-0000-0000-00008CE30000}"/>
    <cellStyle name="Normal 3 2 3 22" xfId="56855" xr:uid="{00000000-0005-0000-0000-00008DE30000}"/>
    <cellStyle name="Normal 3 2 3 22 2" xfId="56856" xr:uid="{00000000-0005-0000-0000-00008EE30000}"/>
    <cellStyle name="Normal 3 2 3 23" xfId="56857" xr:uid="{00000000-0005-0000-0000-00008FE30000}"/>
    <cellStyle name="Normal 3 2 3 23 2" xfId="56858" xr:uid="{00000000-0005-0000-0000-000090E30000}"/>
    <cellStyle name="Normal 3 2 3 24" xfId="56859" xr:uid="{00000000-0005-0000-0000-000091E30000}"/>
    <cellStyle name="Normal 3 2 3 3" xfId="56860" xr:uid="{00000000-0005-0000-0000-000092E30000}"/>
    <cellStyle name="Normal 3 2 3 3 10" xfId="56861" xr:uid="{00000000-0005-0000-0000-000093E30000}"/>
    <cellStyle name="Normal 3 2 3 3 10 2" xfId="56862" xr:uid="{00000000-0005-0000-0000-000094E30000}"/>
    <cellStyle name="Normal 3 2 3 3 11" xfId="56863" xr:uid="{00000000-0005-0000-0000-000095E30000}"/>
    <cellStyle name="Normal 3 2 3 3 11 2" xfId="56864" xr:uid="{00000000-0005-0000-0000-000096E30000}"/>
    <cellStyle name="Normal 3 2 3 3 12" xfId="56865" xr:uid="{00000000-0005-0000-0000-000097E30000}"/>
    <cellStyle name="Normal 3 2 3 3 12 2" xfId="56866" xr:uid="{00000000-0005-0000-0000-000098E30000}"/>
    <cellStyle name="Normal 3 2 3 3 13" xfId="56867" xr:uid="{00000000-0005-0000-0000-000099E30000}"/>
    <cellStyle name="Normal 3 2 3 3 13 2" xfId="56868" xr:uid="{00000000-0005-0000-0000-00009AE30000}"/>
    <cellStyle name="Normal 3 2 3 3 14" xfId="56869" xr:uid="{00000000-0005-0000-0000-00009BE30000}"/>
    <cellStyle name="Normal 3 2 3 3 14 2" xfId="56870" xr:uid="{00000000-0005-0000-0000-00009CE30000}"/>
    <cellStyle name="Normal 3 2 3 3 15" xfId="56871" xr:uid="{00000000-0005-0000-0000-00009DE30000}"/>
    <cellStyle name="Normal 3 2 3 3 15 2" xfId="56872" xr:uid="{00000000-0005-0000-0000-00009EE30000}"/>
    <cellStyle name="Normal 3 2 3 3 16" xfId="56873" xr:uid="{00000000-0005-0000-0000-00009FE30000}"/>
    <cellStyle name="Normal 3 2 3 3 16 2" xfId="56874" xr:uid="{00000000-0005-0000-0000-0000A0E30000}"/>
    <cellStyle name="Normal 3 2 3 3 17" xfId="56875" xr:uid="{00000000-0005-0000-0000-0000A1E30000}"/>
    <cellStyle name="Normal 3 2 3 3 17 2" xfId="56876" xr:uid="{00000000-0005-0000-0000-0000A2E30000}"/>
    <cellStyle name="Normal 3 2 3 3 18" xfId="56877" xr:uid="{00000000-0005-0000-0000-0000A3E30000}"/>
    <cellStyle name="Normal 3 2 3 3 18 2" xfId="56878" xr:uid="{00000000-0005-0000-0000-0000A4E30000}"/>
    <cellStyle name="Normal 3 2 3 3 19" xfId="56879" xr:uid="{00000000-0005-0000-0000-0000A5E30000}"/>
    <cellStyle name="Normal 3 2 3 3 19 2" xfId="56880" xr:uid="{00000000-0005-0000-0000-0000A6E30000}"/>
    <cellStyle name="Normal 3 2 3 3 2" xfId="56881" xr:uid="{00000000-0005-0000-0000-0000A7E30000}"/>
    <cellStyle name="Normal 3 2 3 3 2 2" xfId="56882" xr:uid="{00000000-0005-0000-0000-0000A8E30000}"/>
    <cellStyle name="Normal 3 2 3 3 20" xfId="56883" xr:uid="{00000000-0005-0000-0000-0000A9E30000}"/>
    <cellStyle name="Normal 3 2 3 3 20 2" xfId="56884" xr:uid="{00000000-0005-0000-0000-0000AAE30000}"/>
    <cellStyle name="Normal 3 2 3 3 21" xfId="56885" xr:uid="{00000000-0005-0000-0000-0000ABE30000}"/>
    <cellStyle name="Normal 3 2 3 3 21 2" xfId="56886" xr:uid="{00000000-0005-0000-0000-0000ACE30000}"/>
    <cellStyle name="Normal 3 2 3 3 22" xfId="56887" xr:uid="{00000000-0005-0000-0000-0000ADE30000}"/>
    <cellStyle name="Normal 3 2 3 3 3" xfId="56888" xr:uid="{00000000-0005-0000-0000-0000AEE30000}"/>
    <cellStyle name="Normal 3 2 3 3 3 2" xfId="56889" xr:uid="{00000000-0005-0000-0000-0000AFE30000}"/>
    <cellStyle name="Normal 3 2 3 3 4" xfId="56890" xr:uid="{00000000-0005-0000-0000-0000B0E30000}"/>
    <cellStyle name="Normal 3 2 3 3 4 2" xfId="56891" xr:uid="{00000000-0005-0000-0000-0000B1E30000}"/>
    <cellStyle name="Normal 3 2 3 3 5" xfId="56892" xr:uid="{00000000-0005-0000-0000-0000B2E30000}"/>
    <cellStyle name="Normal 3 2 3 3 5 2" xfId="56893" xr:uid="{00000000-0005-0000-0000-0000B3E30000}"/>
    <cellStyle name="Normal 3 2 3 3 6" xfId="56894" xr:uid="{00000000-0005-0000-0000-0000B4E30000}"/>
    <cellStyle name="Normal 3 2 3 3 6 2" xfId="56895" xr:uid="{00000000-0005-0000-0000-0000B5E30000}"/>
    <cellStyle name="Normal 3 2 3 3 7" xfId="56896" xr:uid="{00000000-0005-0000-0000-0000B6E30000}"/>
    <cellStyle name="Normal 3 2 3 3 7 2" xfId="56897" xr:uid="{00000000-0005-0000-0000-0000B7E30000}"/>
    <cellStyle name="Normal 3 2 3 3 8" xfId="56898" xr:uid="{00000000-0005-0000-0000-0000B8E30000}"/>
    <cellStyle name="Normal 3 2 3 3 8 2" xfId="56899" xr:uid="{00000000-0005-0000-0000-0000B9E30000}"/>
    <cellStyle name="Normal 3 2 3 3 9" xfId="56900" xr:uid="{00000000-0005-0000-0000-0000BAE30000}"/>
    <cellStyle name="Normal 3 2 3 3 9 2" xfId="56901" xr:uid="{00000000-0005-0000-0000-0000BBE30000}"/>
    <cellStyle name="Normal 3 2 3 4" xfId="56902" xr:uid="{00000000-0005-0000-0000-0000BCE30000}"/>
    <cellStyle name="Normal 3 2 3 4 2" xfId="56903" xr:uid="{00000000-0005-0000-0000-0000BDE30000}"/>
    <cellStyle name="Normal 3 2 3 5" xfId="56904" xr:uid="{00000000-0005-0000-0000-0000BEE30000}"/>
    <cellStyle name="Normal 3 2 3 5 2" xfId="56905" xr:uid="{00000000-0005-0000-0000-0000BFE30000}"/>
    <cellStyle name="Normal 3 2 3 6" xfId="56906" xr:uid="{00000000-0005-0000-0000-0000C0E30000}"/>
    <cellStyle name="Normal 3 2 3 6 2" xfId="56907" xr:uid="{00000000-0005-0000-0000-0000C1E30000}"/>
    <cellStyle name="Normal 3 2 3 7" xfId="56908" xr:uid="{00000000-0005-0000-0000-0000C2E30000}"/>
    <cellStyle name="Normal 3 2 3 7 2" xfId="56909" xr:uid="{00000000-0005-0000-0000-0000C3E30000}"/>
    <cellStyle name="Normal 3 2 3 8" xfId="56910" xr:uid="{00000000-0005-0000-0000-0000C4E30000}"/>
    <cellStyle name="Normal 3 2 3 8 2" xfId="56911" xr:uid="{00000000-0005-0000-0000-0000C5E30000}"/>
    <cellStyle name="Normal 3 2 3 9" xfId="56912" xr:uid="{00000000-0005-0000-0000-0000C6E30000}"/>
    <cellStyle name="Normal 3 2 3 9 2" xfId="56913" xr:uid="{00000000-0005-0000-0000-0000C7E30000}"/>
    <cellStyle name="Normal 3 2 4" xfId="56914" xr:uid="{00000000-0005-0000-0000-0000C8E30000}"/>
    <cellStyle name="Normal 3 2 4 10" xfId="56915" xr:uid="{00000000-0005-0000-0000-0000C9E30000}"/>
    <cellStyle name="Normal 3 2 4 10 2" xfId="56916" xr:uid="{00000000-0005-0000-0000-0000CAE30000}"/>
    <cellStyle name="Normal 3 2 4 11" xfId="56917" xr:uid="{00000000-0005-0000-0000-0000CBE30000}"/>
    <cellStyle name="Normal 3 2 4 11 2" xfId="56918" xr:uid="{00000000-0005-0000-0000-0000CCE30000}"/>
    <cellStyle name="Normal 3 2 4 12" xfId="56919" xr:uid="{00000000-0005-0000-0000-0000CDE30000}"/>
    <cellStyle name="Normal 3 2 4 12 2" xfId="56920" xr:uid="{00000000-0005-0000-0000-0000CEE30000}"/>
    <cellStyle name="Normal 3 2 4 13" xfId="56921" xr:uid="{00000000-0005-0000-0000-0000CFE30000}"/>
    <cellStyle name="Normal 3 2 4 13 2" xfId="56922" xr:uid="{00000000-0005-0000-0000-0000D0E30000}"/>
    <cellStyle name="Normal 3 2 4 14" xfId="56923" xr:uid="{00000000-0005-0000-0000-0000D1E30000}"/>
    <cellStyle name="Normal 3 2 4 14 2" xfId="56924" xr:uid="{00000000-0005-0000-0000-0000D2E30000}"/>
    <cellStyle name="Normal 3 2 4 15" xfId="56925" xr:uid="{00000000-0005-0000-0000-0000D3E30000}"/>
    <cellStyle name="Normal 3 2 4 15 2" xfId="56926" xr:uid="{00000000-0005-0000-0000-0000D4E30000}"/>
    <cellStyle name="Normal 3 2 4 16" xfId="56927" xr:uid="{00000000-0005-0000-0000-0000D5E30000}"/>
    <cellStyle name="Normal 3 2 4 16 2" xfId="56928" xr:uid="{00000000-0005-0000-0000-0000D6E30000}"/>
    <cellStyle name="Normal 3 2 4 17" xfId="56929" xr:uid="{00000000-0005-0000-0000-0000D7E30000}"/>
    <cellStyle name="Normal 3 2 4 17 2" xfId="56930" xr:uid="{00000000-0005-0000-0000-0000D8E30000}"/>
    <cellStyle name="Normal 3 2 4 18" xfId="56931" xr:uid="{00000000-0005-0000-0000-0000D9E30000}"/>
    <cellStyle name="Normal 3 2 4 18 2" xfId="56932" xr:uid="{00000000-0005-0000-0000-0000DAE30000}"/>
    <cellStyle name="Normal 3 2 4 19" xfId="56933" xr:uid="{00000000-0005-0000-0000-0000DBE30000}"/>
    <cellStyle name="Normal 3 2 4 19 2" xfId="56934" xr:uid="{00000000-0005-0000-0000-0000DCE30000}"/>
    <cellStyle name="Normal 3 2 4 2" xfId="56935" xr:uid="{00000000-0005-0000-0000-0000DDE30000}"/>
    <cellStyle name="Normal 3 2 4 2 10" xfId="56936" xr:uid="{00000000-0005-0000-0000-0000DEE30000}"/>
    <cellStyle name="Normal 3 2 4 2 10 2" xfId="56937" xr:uid="{00000000-0005-0000-0000-0000DFE30000}"/>
    <cellStyle name="Normal 3 2 4 2 11" xfId="56938" xr:uid="{00000000-0005-0000-0000-0000E0E30000}"/>
    <cellStyle name="Normal 3 2 4 2 11 2" xfId="56939" xr:uid="{00000000-0005-0000-0000-0000E1E30000}"/>
    <cellStyle name="Normal 3 2 4 2 12" xfId="56940" xr:uid="{00000000-0005-0000-0000-0000E2E30000}"/>
    <cellStyle name="Normal 3 2 4 2 12 2" xfId="56941" xr:uid="{00000000-0005-0000-0000-0000E3E30000}"/>
    <cellStyle name="Normal 3 2 4 2 13" xfId="56942" xr:uid="{00000000-0005-0000-0000-0000E4E30000}"/>
    <cellStyle name="Normal 3 2 4 2 13 2" xfId="56943" xr:uid="{00000000-0005-0000-0000-0000E5E30000}"/>
    <cellStyle name="Normal 3 2 4 2 14" xfId="56944" xr:uid="{00000000-0005-0000-0000-0000E6E30000}"/>
    <cellStyle name="Normal 3 2 4 2 14 2" xfId="56945" xr:uid="{00000000-0005-0000-0000-0000E7E30000}"/>
    <cellStyle name="Normal 3 2 4 2 15" xfId="56946" xr:uid="{00000000-0005-0000-0000-0000E8E30000}"/>
    <cellStyle name="Normal 3 2 4 2 15 2" xfId="56947" xr:uid="{00000000-0005-0000-0000-0000E9E30000}"/>
    <cellStyle name="Normal 3 2 4 2 16" xfId="56948" xr:uid="{00000000-0005-0000-0000-0000EAE30000}"/>
    <cellStyle name="Normal 3 2 4 2 16 2" xfId="56949" xr:uid="{00000000-0005-0000-0000-0000EBE30000}"/>
    <cellStyle name="Normal 3 2 4 2 17" xfId="56950" xr:uid="{00000000-0005-0000-0000-0000ECE30000}"/>
    <cellStyle name="Normal 3 2 4 2 17 2" xfId="56951" xr:uid="{00000000-0005-0000-0000-0000EDE30000}"/>
    <cellStyle name="Normal 3 2 4 2 18" xfId="56952" xr:uid="{00000000-0005-0000-0000-0000EEE30000}"/>
    <cellStyle name="Normal 3 2 4 2 18 2" xfId="56953" xr:uid="{00000000-0005-0000-0000-0000EFE30000}"/>
    <cellStyle name="Normal 3 2 4 2 19" xfId="56954" xr:uid="{00000000-0005-0000-0000-0000F0E30000}"/>
    <cellStyle name="Normal 3 2 4 2 19 2" xfId="56955" xr:uid="{00000000-0005-0000-0000-0000F1E30000}"/>
    <cellStyle name="Normal 3 2 4 2 2" xfId="56956" xr:uid="{00000000-0005-0000-0000-0000F2E30000}"/>
    <cellStyle name="Normal 3 2 4 2 2 2" xfId="56957" xr:uid="{00000000-0005-0000-0000-0000F3E30000}"/>
    <cellStyle name="Normal 3 2 4 2 20" xfId="56958" xr:uid="{00000000-0005-0000-0000-0000F4E30000}"/>
    <cellStyle name="Normal 3 2 4 2 20 2" xfId="56959" xr:uid="{00000000-0005-0000-0000-0000F5E30000}"/>
    <cellStyle name="Normal 3 2 4 2 21" xfId="56960" xr:uid="{00000000-0005-0000-0000-0000F6E30000}"/>
    <cellStyle name="Normal 3 2 4 2 21 2" xfId="56961" xr:uid="{00000000-0005-0000-0000-0000F7E30000}"/>
    <cellStyle name="Normal 3 2 4 2 22" xfId="56962" xr:uid="{00000000-0005-0000-0000-0000F8E30000}"/>
    <cellStyle name="Normal 3 2 4 2 3" xfId="56963" xr:uid="{00000000-0005-0000-0000-0000F9E30000}"/>
    <cellStyle name="Normal 3 2 4 2 3 2" xfId="56964" xr:uid="{00000000-0005-0000-0000-0000FAE30000}"/>
    <cellStyle name="Normal 3 2 4 2 4" xfId="56965" xr:uid="{00000000-0005-0000-0000-0000FBE30000}"/>
    <cellStyle name="Normal 3 2 4 2 4 2" xfId="56966" xr:uid="{00000000-0005-0000-0000-0000FCE30000}"/>
    <cellStyle name="Normal 3 2 4 2 5" xfId="56967" xr:uid="{00000000-0005-0000-0000-0000FDE30000}"/>
    <cellStyle name="Normal 3 2 4 2 5 2" xfId="56968" xr:uid="{00000000-0005-0000-0000-0000FEE30000}"/>
    <cellStyle name="Normal 3 2 4 2 6" xfId="56969" xr:uid="{00000000-0005-0000-0000-0000FFE30000}"/>
    <cellStyle name="Normal 3 2 4 2 6 2" xfId="56970" xr:uid="{00000000-0005-0000-0000-000000E40000}"/>
    <cellStyle name="Normal 3 2 4 2 7" xfId="56971" xr:uid="{00000000-0005-0000-0000-000001E40000}"/>
    <cellStyle name="Normal 3 2 4 2 7 2" xfId="56972" xr:uid="{00000000-0005-0000-0000-000002E40000}"/>
    <cellStyle name="Normal 3 2 4 2 8" xfId="56973" xr:uid="{00000000-0005-0000-0000-000003E40000}"/>
    <cellStyle name="Normal 3 2 4 2 8 2" xfId="56974" xr:uid="{00000000-0005-0000-0000-000004E40000}"/>
    <cellStyle name="Normal 3 2 4 2 9" xfId="56975" xr:uid="{00000000-0005-0000-0000-000005E40000}"/>
    <cellStyle name="Normal 3 2 4 2 9 2" xfId="56976" xr:uid="{00000000-0005-0000-0000-000006E40000}"/>
    <cellStyle name="Normal 3 2 4 20" xfId="56977" xr:uid="{00000000-0005-0000-0000-000007E40000}"/>
    <cellStyle name="Normal 3 2 4 20 2" xfId="56978" xr:uid="{00000000-0005-0000-0000-000008E40000}"/>
    <cellStyle name="Normal 3 2 4 21" xfId="56979" xr:uid="{00000000-0005-0000-0000-000009E40000}"/>
    <cellStyle name="Normal 3 2 4 21 2" xfId="56980" xr:uid="{00000000-0005-0000-0000-00000AE40000}"/>
    <cellStyle name="Normal 3 2 4 22" xfId="56981" xr:uid="{00000000-0005-0000-0000-00000BE40000}"/>
    <cellStyle name="Normal 3 2 4 22 2" xfId="56982" xr:uid="{00000000-0005-0000-0000-00000CE40000}"/>
    <cellStyle name="Normal 3 2 4 23" xfId="56983" xr:uid="{00000000-0005-0000-0000-00000DE40000}"/>
    <cellStyle name="Normal 3 2 4 23 2" xfId="56984" xr:uid="{00000000-0005-0000-0000-00000EE40000}"/>
    <cellStyle name="Normal 3 2 4 24" xfId="56985" xr:uid="{00000000-0005-0000-0000-00000FE40000}"/>
    <cellStyle name="Normal 3 2 4 3" xfId="56986" xr:uid="{00000000-0005-0000-0000-000010E40000}"/>
    <cellStyle name="Normal 3 2 4 3 10" xfId="56987" xr:uid="{00000000-0005-0000-0000-000011E40000}"/>
    <cellStyle name="Normal 3 2 4 3 10 2" xfId="56988" xr:uid="{00000000-0005-0000-0000-000012E40000}"/>
    <cellStyle name="Normal 3 2 4 3 11" xfId="56989" xr:uid="{00000000-0005-0000-0000-000013E40000}"/>
    <cellStyle name="Normal 3 2 4 3 11 2" xfId="56990" xr:uid="{00000000-0005-0000-0000-000014E40000}"/>
    <cellStyle name="Normal 3 2 4 3 12" xfId="56991" xr:uid="{00000000-0005-0000-0000-000015E40000}"/>
    <cellStyle name="Normal 3 2 4 3 12 2" xfId="56992" xr:uid="{00000000-0005-0000-0000-000016E40000}"/>
    <cellStyle name="Normal 3 2 4 3 13" xfId="56993" xr:uid="{00000000-0005-0000-0000-000017E40000}"/>
    <cellStyle name="Normal 3 2 4 3 13 2" xfId="56994" xr:uid="{00000000-0005-0000-0000-000018E40000}"/>
    <cellStyle name="Normal 3 2 4 3 14" xfId="56995" xr:uid="{00000000-0005-0000-0000-000019E40000}"/>
    <cellStyle name="Normal 3 2 4 3 14 2" xfId="56996" xr:uid="{00000000-0005-0000-0000-00001AE40000}"/>
    <cellStyle name="Normal 3 2 4 3 15" xfId="56997" xr:uid="{00000000-0005-0000-0000-00001BE40000}"/>
    <cellStyle name="Normal 3 2 4 3 15 2" xfId="56998" xr:uid="{00000000-0005-0000-0000-00001CE40000}"/>
    <cellStyle name="Normal 3 2 4 3 16" xfId="56999" xr:uid="{00000000-0005-0000-0000-00001DE40000}"/>
    <cellStyle name="Normal 3 2 4 3 16 2" xfId="57000" xr:uid="{00000000-0005-0000-0000-00001EE40000}"/>
    <cellStyle name="Normal 3 2 4 3 17" xfId="57001" xr:uid="{00000000-0005-0000-0000-00001FE40000}"/>
    <cellStyle name="Normal 3 2 4 3 17 2" xfId="57002" xr:uid="{00000000-0005-0000-0000-000020E40000}"/>
    <cellStyle name="Normal 3 2 4 3 18" xfId="57003" xr:uid="{00000000-0005-0000-0000-000021E40000}"/>
    <cellStyle name="Normal 3 2 4 3 18 2" xfId="57004" xr:uid="{00000000-0005-0000-0000-000022E40000}"/>
    <cellStyle name="Normal 3 2 4 3 19" xfId="57005" xr:uid="{00000000-0005-0000-0000-000023E40000}"/>
    <cellStyle name="Normal 3 2 4 3 19 2" xfId="57006" xr:uid="{00000000-0005-0000-0000-000024E40000}"/>
    <cellStyle name="Normal 3 2 4 3 2" xfId="57007" xr:uid="{00000000-0005-0000-0000-000025E40000}"/>
    <cellStyle name="Normal 3 2 4 3 2 2" xfId="57008" xr:uid="{00000000-0005-0000-0000-000026E40000}"/>
    <cellStyle name="Normal 3 2 4 3 20" xfId="57009" xr:uid="{00000000-0005-0000-0000-000027E40000}"/>
    <cellStyle name="Normal 3 2 4 3 20 2" xfId="57010" xr:uid="{00000000-0005-0000-0000-000028E40000}"/>
    <cellStyle name="Normal 3 2 4 3 21" xfId="57011" xr:uid="{00000000-0005-0000-0000-000029E40000}"/>
    <cellStyle name="Normal 3 2 4 3 21 2" xfId="57012" xr:uid="{00000000-0005-0000-0000-00002AE40000}"/>
    <cellStyle name="Normal 3 2 4 3 22" xfId="57013" xr:uid="{00000000-0005-0000-0000-00002BE40000}"/>
    <cellStyle name="Normal 3 2 4 3 3" xfId="57014" xr:uid="{00000000-0005-0000-0000-00002CE40000}"/>
    <cellStyle name="Normal 3 2 4 3 3 2" xfId="57015" xr:uid="{00000000-0005-0000-0000-00002DE40000}"/>
    <cellStyle name="Normal 3 2 4 3 4" xfId="57016" xr:uid="{00000000-0005-0000-0000-00002EE40000}"/>
    <cellStyle name="Normal 3 2 4 3 4 2" xfId="57017" xr:uid="{00000000-0005-0000-0000-00002FE40000}"/>
    <cellStyle name="Normal 3 2 4 3 5" xfId="57018" xr:uid="{00000000-0005-0000-0000-000030E40000}"/>
    <cellStyle name="Normal 3 2 4 3 5 2" xfId="57019" xr:uid="{00000000-0005-0000-0000-000031E40000}"/>
    <cellStyle name="Normal 3 2 4 3 6" xfId="57020" xr:uid="{00000000-0005-0000-0000-000032E40000}"/>
    <cellStyle name="Normal 3 2 4 3 6 2" xfId="57021" xr:uid="{00000000-0005-0000-0000-000033E40000}"/>
    <cellStyle name="Normal 3 2 4 3 7" xfId="57022" xr:uid="{00000000-0005-0000-0000-000034E40000}"/>
    <cellStyle name="Normal 3 2 4 3 7 2" xfId="57023" xr:uid="{00000000-0005-0000-0000-000035E40000}"/>
    <cellStyle name="Normal 3 2 4 3 8" xfId="57024" xr:uid="{00000000-0005-0000-0000-000036E40000}"/>
    <cellStyle name="Normal 3 2 4 3 8 2" xfId="57025" xr:uid="{00000000-0005-0000-0000-000037E40000}"/>
    <cellStyle name="Normal 3 2 4 3 9" xfId="57026" xr:uid="{00000000-0005-0000-0000-000038E40000}"/>
    <cellStyle name="Normal 3 2 4 3 9 2" xfId="57027" xr:uid="{00000000-0005-0000-0000-000039E40000}"/>
    <cellStyle name="Normal 3 2 4 4" xfId="57028" xr:uid="{00000000-0005-0000-0000-00003AE40000}"/>
    <cellStyle name="Normal 3 2 4 4 2" xfId="57029" xr:uid="{00000000-0005-0000-0000-00003BE40000}"/>
    <cellStyle name="Normal 3 2 4 5" xfId="57030" xr:uid="{00000000-0005-0000-0000-00003CE40000}"/>
    <cellStyle name="Normal 3 2 4 5 2" xfId="57031" xr:uid="{00000000-0005-0000-0000-00003DE40000}"/>
    <cellStyle name="Normal 3 2 4 6" xfId="57032" xr:uid="{00000000-0005-0000-0000-00003EE40000}"/>
    <cellStyle name="Normal 3 2 4 6 2" xfId="57033" xr:uid="{00000000-0005-0000-0000-00003FE40000}"/>
    <cellStyle name="Normal 3 2 4 7" xfId="57034" xr:uid="{00000000-0005-0000-0000-000040E40000}"/>
    <cellStyle name="Normal 3 2 4 7 2" xfId="57035" xr:uid="{00000000-0005-0000-0000-000041E40000}"/>
    <cellStyle name="Normal 3 2 4 8" xfId="57036" xr:uid="{00000000-0005-0000-0000-000042E40000}"/>
    <cellStyle name="Normal 3 2 4 8 2" xfId="57037" xr:uid="{00000000-0005-0000-0000-000043E40000}"/>
    <cellStyle name="Normal 3 2 4 9" xfId="57038" xr:uid="{00000000-0005-0000-0000-000044E40000}"/>
    <cellStyle name="Normal 3 2 4 9 2" xfId="57039" xr:uid="{00000000-0005-0000-0000-000045E40000}"/>
    <cellStyle name="Normal 3 2 5" xfId="57040" xr:uid="{00000000-0005-0000-0000-000046E40000}"/>
    <cellStyle name="Normal 3 2 5 10" xfId="57041" xr:uid="{00000000-0005-0000-0000-000047E40000}"/>
    <cellStyle name="Normal 3 2 5 10 2" xfId="57042" xr:uid="{00000000-0005-0000-0000-000048E40000}"/>
    <cellStyle name="Normal 3 2 5 11" xfId="57043" xr:uid="{00000000-0005-0000-0000-000049E40000}"/>
    <cellStyle name="Normal 3 2 5 11 2" xfId="57044" xr:uid="{00000000-0005-0000-0000-00004AE40000}"/>
    <cellStyle name="Normal 3 2 5 12" xfId="57045" xr:uid="{00000000-0005-0000-0000-00004BE40000}"/>
    <cellStyle name="Normal 3 2 5 12 2" xfId="57046" xr:uid="{00000000-0005-0000-0000-00004CE40000}"/>
    <cellStyle name="Normal 3 2 5 13" xfId="57047" xr:uid="{00000000-0005-0000-0000-00004DE40000}"/>
    <cellStyle name="Normal 3 2 5 13 2" xfId="57048" xr:uid="{00000000-0005-0000-0000-00004EE40000}"/>
    <cellStyle name="Normal 3 2 5 14" xfId="57049" xr:uid="{00000000-0005-0000-0000-00004FE40000}"/>
    <cellStyle name="Normal 3 2 5 14 2" xfId="57050" xr:uid="{00000000-0005-0000-0000-000050E40000}"/>
    <cellStyle name="Normal 3 2 5 15" xfId="57051" xr:uid="{00000000-0005-0000-0000-000051E40000}"/>
    <cellStyle name="Normal 3 2 5 15 2" xfId="57052" xr:uid="{00000000-0005-0000-0000-000052E40000}"/>
    <cellStyle name="Normal 3 2 5 16" xfId="57053" xr:uid="{00000000-0005-0000-0000-000053E40000}"/>
    <cellStyle name="Normal 3 2 5 16 2" xfId="57054" xr:uid="{00000000-0005-0000-0000-000054E40000}"/>
    <cellStyle name="Normal 3 2 5 17" xfId="57055" xr:uid="{00000000-0005-0000-0000-000055E40000}"/>
    <cellStyle name="Normal 3 2 5 17 2" xfId="57056" xr:uid="{00000000-0005-0000-0000-000056E40000}"/>
    <cellStyle name="Normal 3 2 5 18" xfId="57057" xr:uid="{00000000-0005-0000-0000-000057E40000}"/>
    <cellStyle name="Normal 3 2 5 18 2" xfId="57058" xr:uid="{00000000-0005-0000-0000-000058E40000}"/>
    <cellStyle name="Normal 3 2 5 19" xfId="57059" xr:uid="{00000000-0005-0000-0000-000059E40000}"/>
    <cellStyle name="Normal 3 2 5 19 2" xfId="57060" xr:uid="{00000000-0005-0000-0000-00005AE40000}"/>
    <cellStyle name="Normal 3 2 5 2" xfId="57061" xr:uid="{00000000-0005-0000-0000-00005BE40000}"/>
    <cellStyle name="Normal 3 2 5 2 2" xfId="57062" xr:uid="{00000000-0005-0000-0000-00005CE40000}"/>
    <cellStyle name="Normal 3 2 5 20" xfId="57063" xr:uid="{00000000-0005-0000-0000-00005DE40000}"/>
    <cellStyle name="Normal 3 2 5 20 2" xfId="57064" xr:uid="{00000000-0005-0000-0000-00005EE40000}"/>
    <cellStyle name="Normal 3 2 5 21" xfId="57065" xr:uid="{00000000-0005-0000-0000-00005FE40000}"/>
    <cellStyle name="Normal 3 2 5 21 2" xfId="57066" xr:uid="{00000000-0005-0000-0000-000060E40000}"/>
    <cellStyle name="Normal 3 2 5 22" xfId="57067" xr:uid="{00000000-0005-0000-0000-000061E40000}"/>
    <cellStyle name="Normal 3 2 5 3" xfId="57068" xr:uid="{00000000-0005-0000-0000-000062E40000}"/>
    <cellStyle name="Normal 3 2 5 3 2" xfId="57069" xr:uid="{00000000-0005-0000-0000-000063E40000}"/>
    <cellStyle name="Normal 3 2 5 4" xfId="57070" xr:uid="{00000000-0005-0000-0000-000064E40000}"/>
    <cellStyle name="Normal 3 2 5 4 2" xfId="57071" xr:uid="{00000000-0005-0000-0000-000065E40000}"/>
    <cellStyle name="Normal 3 2 5 5" xfId="57072" xr:uid="{00000000-0005-0000-0000-000066E40000}"/>
    <cellStyle name="Normal 3 2 5 5 2" xfId="57073" xr:uid="{00000000-0005-0000-0000-000067E40000}"/>
    <cellStyle name="Normal 3 2 5 6" xfId="57074" xr:uid="{00000000-0005-0000-0000-000068E40000}"/>
    <cellStyle name="Normal 3 2 5 6 2" xfId="57075" xr:uid="{00000000-0005-0000-0000-000069E40000}"/>
    <cellStyle name="Normal 3 2 5 7" xfId="57076" xr:uid="{00000000-0005-0000-0000-00006AE40000}"/>
    <cellStyle name="Normal 3 2 5 7 2" xfId="57077" xr:uid="{00000000-0005-0000-0000-00006BE40000}"/>
    <cellStyle name="Normal 3 2 5 8" xfId="57078" xr:uid="{00000000-0005-0000-0000-00006CE40000}"/>
    <cellStyle name="Normal 3 2 5 8 2" xfId="57079" xr:uid="{00000000-0005-0000-0000-00006DE40000}"/>
    <cellStyle name="Normal 3 2 5 9" xfId="57080" xr:uid="{00000000-0005-0000-0000-00006EE40000}"/>
    <cellStyle name="Normal 3 2 5 9 2" xfId="57081" xr:uid="{00000000-0005-0000-0000-00006FE40000}"/>
    <cellStyle name="Normal 3 2 6" xfId="57082" xr:uid="{00000000-0005-0000-0000-000070E40000}"/>
    <cellStyle name="Normal 3 2 6 10" xfId="57083" xr:uid="{00000000-0005-0000-0000-000071E40000}"/>
    <cellStyle name="Normal 3 2 6 10 2" xfId="57084" xr:uid="{00000000-0005-0000-0000-000072E40000}"/>
    <cellStyle name="Normal 3 2 6 11" xfId="57085" xr:uid="{00000000-0005-0000-0000-000073E40000}"/>
    <cellStyle name="Normal 3 2 6 11 2" xfId="57086" xr:uid="{00000000-0005-0000-0000-000074E40000}"/>
    <cellStyle name="Normal 3 2 6 12" xfId="57087" xr:uid="{00000000-0005-0000-0000-000075E40000}"/>
    <cellStyle name="Normal 3 2 6 12 2" xfId="57088" xr:uid="{00000000-0005-0000-0000-000076E40000}"/>
    <cellStyle name="Normal 3 2 6 13" xfId="57089" xr:uid="{00000000-0005-0000-0000-000077E40000}"/>
    <cellStyle name="Normal 3 2 6 13 2" xfId="57090" xr:uid="{00000000-0005-0000-0000-000078E40000}"/>
    <cellStyle name="Normal 3 2 6 14" xfId="57091" xr:uid="{00000000-0005-0000-0000-000079E40000}"/>
    <cellStyle name="Normal 3 2 6 14 2" xfId="57092" xr:uid="{00000000-0005-0000-0000-00007AE40000}"/>
    <cellStyle name="Normal 3 2 6 15" xfId="57093" xr:uid="{00000000-0005-0000-0000-00007BE40000}"/>
    <cellStyle name="Normal 3 2 6 15 2" xfId="57094" xr:uid="{00000000-0005-0000-0000-00007CE40000}"/>
    <cellStyle name="Normal 3 2 6 16" xfId="57095" xr:uid="{00000000-0005-0000-0000-00007DE40000}"/>
    <cellStyle name="Normal 3 2 6 16 2" xfId="57096" xr:uid="{00000000-0005-0000-0000-00007EE40000}"/>
    <cellStyle name="Normal 3 2 6 17" xfId="57097" xr:uid="{00000000-0005-0000-0000-00007FE40000}"/>
    <cellStyle name="Normal 3 2 6 17 2" xfId="57098" xr:uid="{00000000-0005-0000-0000-000080E40000}"/>
    <cellStyle name="Normal 3 2 6 18" xfId="57099" xr:uid="{00000000-0005-0000-0000-000081E40000}"/>
    <cellStyle name="Normal 3 2 6 18 2" xfId="57100" xr:uid="{00000000-0005-0000-0000-000082E40000}"/>
    <cellStyle name="Normal 3 2 6 19" xfId="57101" xr:uid="{00000000-0005-0000-0000-000083E40000}"/>
    <cellStyle name="Normal 3 2 6 19 2" xfId="57102" xr:uid="{00000000-0005-0000-0000-000084E40000}"/>
    <cellStyle name="Normal 3 2 6 2" xfId="57103" xr:uid="{00000000-0005-0000-0000-000085E40000}"/>
    <cellStyle name="Normal 3 2 6 2 2" xfId="57104" xr:uid="{00000000-0005-0000-0000-000086E40000}"/>
    <cellStyle name="Normal 3 2 6 20" xfId="57105" xr:uid="{00000000-0005-0000-0000-000087E40000}"/>
    <cellStyle name="Normal 3 2 6 20 2" xfId="57106" xr:uid="{00000000-0005-0000-0000-000088E40000}"/>
    <cellStyle name="Normal 3 2 6 21" xfId="57107" xr:uid="{00000000-0005-0000-0000-000089E40000}"/>
    <cellStyle name="Normal 3 2 6 21 2" xfId="57108" xr:uid="{00000000-0005-0000-0000-00008AE40000}"/>
    <cellStyle name="Normal 3 2 6 22" xfId="57109" xr:uid="{00000000-0005-0000-0000-00008BE40000}"/>
    <cellStyle name="Normal 3 2 6 3" xfId="57110" xr:uid="{00000000-0005-0000-0000-00008CE40000}"/>
    <cellStyle name="Normal 3 2 6 3 2" xfId="57111" xr:uid="{00000000-0005-0000-0000-00008DE40000}"/>
    <cellStyle name="Normal 3 2 6 4" xfId="57112" xr:uid="{00000000-0005-0000-0000-00008EE40000}"/>
    <cellStyle name="Normal 3 2 6 4 2" xfId="57113" xr:uid="{00000000-0005-0000-0000-00008FE40000}"/>
    <cellStyle name="Normal 3 2 6 5" xfId="57114" xr:uid="{00000000-0005-0000-0000-000090E40000}"/>
    <cellStyle name="Normal 3 2 6 5 2" xfId="57115" xr:uid="{00000000-0005-0000-0000-000091E40000}"/>
    <cellStyle name="Normal 3 2 6 6" xfId="57116" xr:uid="{00000000-0005-0000-0000-000092E40000}"/>
    <cellStyle name="Normal 3 2 6 6 2" xfId="57117" xr:uid="{00000000-0005-0000-0000-000093E40000}"/>
    <cellStyle name="Normal 3 2 6 7" xfId="57118" xr:uid="{00000000-0005-0000-0000-000094E40000}"/>
    <cellStyle name="Normal 3 2 6 7 2" xfId="57119" xr:uid="{00000000-0005-0000-0000-000095E40000}"/>
    <cellStyle name="Normal 3 2 6 8" xfId="57120" xr:uid="{00000000-0005-0000-0000-000096E40000}"/>
    <cellStyle name="Normal 3 2 6 8 2" xfId="57121" xr:uid="{00000000-0005-0000-0000-000097E40000}"/>
    <cellStyle name="Normal 3 2 6 9" xfId="57122" xr:uid="{00000000-0005-0000-0000-000098E40000}"/>
    <cellStyle name="Normal 3 2 6 9 2" xfId="57123" xr:uid="{00000000-0005-0000-0000-000099E40000}"/>
    <cellStyle name="Normal 3 2 7" xfId="57124" xr:uid="{00000000-0005-0000-0000-00009AE40000}"/>
    <cellStyle name="Normal 3 2 7 2" xfId="57125" xr:uid="{00000000-0005-0000-0000-00009BE40000}"/>
    <cellStyle name="Normal 3 2 8" xfId="57126" xr:uid="{00000000-0005-0000-0000-00009CE40000}"/>
    <cellStyle name="Normal 3 2 8 2" xfId="57127" xr:uid="{00000000-0005-0000-0000-00009DE40000}"/>
    <cellStyle name="Normal 3 2 9" xfId="57128" xr:uid="{00000000-0005-0000-0000-00009EE40000}"/>
    <cellStyle name="Normal 3 2 9 2" xfId="57129" xr:uid="{00000000-0005-0000-0000-00009FE40000}"/>
    <cellStyle name="Normal 3 20" xfId="57130" xr:uid="{00000000-0005-0000-0000-0000A0E40000}"/>
    <cellStyle name="Normal 3 20 2" xfId="57131" xr:uid="{00000000-0005-0000-0000-0000A1E40000}"/>
    <cellStyle name="Normal 3 21" xfId="57132" xr:uid="{00000000-0005-0000-0000-0000A2E40000}"/>
    <cellStyle name="Normal 3 21 2" xfId="57133" xr:uid="{00000000-0005-0000-0000-0000A3E40000}"/>
    <cellStyle name="Normal 3 22" xfId="57134" xr:uid="{00000000-0005-0000-0000-0000A4E40000}"/>
    <cellStyle name="Normal 3 22 2" xfId="57135" xr:uid="{00000000-0005-0000-0000-0000A5E40000}"/>
    <cellStyle name="Normal 3 23" xfId="57136" xr:uid="{00000000-0005-0000-0000-0000A6E40000}"/>
    <cellStyle name="Normal 3 23 2" xfId="57137" xr:uid="{00000000-0005-0000-0000-0000A7E40000}"/>
    <cellStyle name="Normal 3 24" xfId="57138" xr:uid="{00000000-0005-0000-0000-0000A8E40000}"/>
    <cellStyle name="Normal 3 24 2" xfId="57139" xr:uid="{00000000-0005-0000-0000-0000A9E40000}"/>
    <cellStyle name="Normal 3 25" xfId="57140" xr:uid="{00000000-0005-0000-0000-0000AAE40000}"/>
    <cellStyle name="Normal 3 25 2" xfId="57141" xr:uid="{00000000-0005-0000-0000-0000ABE40000}"/>
    <cellStyle name="Normal 3 26" xfId="57142" xr:uid="{00000000-0005-0000-0000-0000ACE40000}"/>
    <cellStyle name="Normal 3 26 2" xfId="57143" xr:uid="{00000000-0005-0000-0000-0000ADE40000}"/>
    <cellStyle name="Normal 3 27" xfId="57144" xr:uid="{00000000-0005-0000-0000-0000AEE40000}"/>
    <cellStyle name="Normal 3 27 2" xfId="57145" xr:uid="{00000000-0005-0000-0000-0000AFE40000}"/>
    <cellStyle name="Normal 3 28" xfId="57146" xr:uid="{00000000-0005-0000-0000-0000B0E40000}"/>
    <cellStyle name="Normal 3 29" xfId="57147" xr:uid="{00000000-0005-0000-0000-0000B1E40000}"/>
    <cellStyle name="Normal 3 3" xfId="57148" xr:uid="{00000000-0005-0000-0000-0000B2E40000}"/>
    <cellStyle name="Normal 3 3 10" xfId="57149" xr:uid="{00000000-0005-0000-0000-0000B3E40000}"/>
    <cellStyle name="Normal 3 3 10 2" xfId="57150" xr:uid="{00000000-0005-0000-0000-0000B4E40000}"/>
    <cellStyle name="Normal 3 3 11" xfId="57151" xr:uid="{00000000-0005-0000-0000-0000B5E40000}"/>
    <cellStyle name="Normal 3 3 11 2" xfId="57152" xr:uid="{00000000-0005-0000-0000-0000B6E40000}"/>
    <cellStyle name="Normal 3 3 12" xfId="57153" xr:uid="{00000000-0005-0000-0000-0000B7E40000}"/>
    <cellStyle name="Normal 3 3 12 2" xfId="57154" xr:uid="{00000000-0005-0000-0000-0000B8E40000}"/>
    <cellStyle name="Normal 3 3 13" xfId="57155" xr:uid="{00000000-0005-0000-0000-0000B9E40000}"/>
    <cellStyle name="Normal 3 3 13 2" xfId="57156" xr:uid="{00000000-0005-0000-0000-0000BAE40000}"/>
    <cellStyle name="Normal 3 3 14" xfId="57157" xr:uid="{00000000-0005-0000-0000-0000BBE40000}"/>
    <cellStyle name="Normal 3 3 14 2" xfId="57158" xr:uid="{00000000-0005-0000-0000-0000BCE40000}"/>
    <cellStyle name="Normal 3 3 15" xfId="57159" xr:uid="{00000000-0005-0000-0000-0000BDE40000}"/>
    <cellStyle name="Normal 3 3 15 2" xfId="57160" xr:uid="{00000000-0005-0000-0000-0000BEE40000}"/>
    <cellStyle name="Normal 3 3 16" xfId="57161" xr:uid="{00000000-0005-0000-0000-0000BFE40000}"/>
    <cellStyle name="Normal 3 3 16 2" xfId="57162" xr:uid="{00000000-0005-0000-0000-0000C0E40000}"/>
    <cellStyle name="Normal 3 3 17" xfId="57163" xr:uid="{00000000-0005-0000-0000-0000C1E40000}"/>
    <cellStyle name="Normal 3 3 17 2" xfId="57164" xr:uid="{00000000-0005-0000-0000-0000C2E40000}"/>
    <cellStyle name="Normal 3 3 18" xfId="57165" xr:uid="{00000000-0005-0000-0000-0000C3E40000}"/>
    <cellStyle name="Normal 3 3 18 2" xfId="57166" xr:uid="{00000000-0005-0000-0000-0000C4E40000}"/>
    <cellStyle name="Normal 3 3 19" xfId="57167" xr:uid="{00000000-0005-0000-0000-0000C5E40000}"/>
    <cellStyle name="Normal 3 3 19 2" xfId="57168" xr:uid="{00000000-0005-0000-0000-0000C6E40000}"/>
    <cellStyle name="Normal 3 3 2" xfId="57169" xr:uid="{00000000-0005-0000-0000-0000C7E40000}"/>
    <cellStyle name="Normal 3 3 2 10" xfId="57170" xr:uid="{00000000-0005-0000-0000-0000C8E40000}"/>
    <cellStyle name="Normal 3 3 2 10 2" xfId="57171" xr:uid="{00000000-0005-0000-0000-0000C9E40000}"/>
    <cellStyle name="Normal 3 3 2 11" xfId="57172" xr:uid="{00000000-0005-0000-0000-0000CAE40000}"/>
    <cellStyle name="Normal 3 3 2 11 2" xfId="57173" xr:uid="{00000000-0005-0000-0000-0000CBE40000}"/>
    <cellStyle name="Normal 3 3 2 12" xfId="57174" xr:uid="{00000000-0005-0000-0000-0000CCE40000}"/>
    <cellStyle name="Normal 3 3 2 12 2" xfId="57175" xr:uid="{00000000-0005-0000-0000-0000CDE40000}"/>
    <cellStyle name="Normal 3 3 2 13" xfId="57176" xr:uid="{00000000-0005-0000-0000-0000CEE40000}"/>
    <cellStyle name="Normal 3 3 2 13 2" xfId="57177" xr:uid="{00000000-0005-0000-0000-0000CFE40000}"/>
    <cellStyle name="Normal 3 3 2 14" xfId="57178" xr:uid="{00000000-0005-0000-0000-0000D0E40000}"/>
    <cellStyle name="Normal 3 3 2 14 2" xfId="57179" xr:uid="{00000000-0005-0000-0000-0000D1E40000}"/>
    <cellStyle name="Normal 3 3 2 15" xfId="57180" xr:uid="{00000000-0005-0000-0000-0000D2E40000}"/>
    <cellStyle name="Normal 3 3 2 15 2" xfId="57181" xr:uid="{00000000-0005-0000-0000-0000D3E40000}"/>
    <cellStyle name="Normal 3 3 2 16" xfId="57182" xr:uid="{00000000-0005-0000-0000-0000D4E40000}"/>
    <cellStyle name="Normal 3 3 2 16 2" xfId="57183" xr:uid="{00000000-0005-0000-0000-0000D5E40000}"/>
    <cellStyle name="Normal 3 3 2 17" xfId="57184" xr:uid="{00000000-0005-0000-0000-0000D6E40000}"/>
    <cellStyle name="Normal 3 3 2 17 2" xfId="57185" xr:uid="{00000000-0005-0000-0000-0000D7E40000}"/>
    <cellStyle name="Normal 3 3 2 18" xfId="57186" xr:uid="{00000000-0005-0000-0000-0000D8E40000}"/>
    <cellStyle name="Normal 3 3 2 18 2" xfId="57187" xr:uid="{00000000-0005-0000-0000-0000D9E40000}"/>
    <cellStyle name="Normal 3 3 2 19" xfId="57188" xr:uid="{00000000-0005-0000-0000-0000DAE40000}"/>
    <cellStyle name="Normal 3 3 2 19 2" xfId="57189" xr:uid="{00000000-0005-0000-0000-0000DBE40000}"/>
    <cellStyle name="Normal 3 3 2 2" xfId="57190" xr:uid="{00000000-0005-0000-0000-0000DCE40000}"/>
    <cellStyle name="Normal 3 3 2 2 2" xfId="57191" xr:uid="{00000000-0005-0000-0000-0000DDE40000}"/>
    <cellStyle name="Normal 3 3 2 20" xfId="57192" xr:uid="{00000000-0005-0000-0000-0000DEE40000}"/>
    <cellStyle name="Normal 3 3 2 20 2" xfId="57193" xr:uid="{00000000-0005-0000-0000-0000DFE40000}"/>
    <cellStyle name="Normal 3 3 2 21" xfId="57194" xr:uid="{00000000-0005-0000-0000-0000E0E40000}"/>
    <cellStyle name="Normal 3 3 2 21 2" xfId="57195" xr:uid="{00000000-0005-0000-0000-0000E1E40000}"/>
    <cellStyle name="Normal 3 3 2 22" xfId="57196" xr:uid="{00000000-0005-0000-0000-0000E2E40000}"/>
    <cellStyle name="Normal 3 3 2 22 2" xfId="57197" xr:uid="{00000000-0005-0000-0000-0000E3E40000}"/>
    <cellStyle name="Normal 3 3 2 3" xfId="57198" xr:uid="{00000000-0005-0000-0000-0000E4E40000}"/>
    <cellStyle name="Normal 3 3 2 3 2" xfId="57199" xr:uid="{00000000-0005-0000-0000-0000E5E40000}"/>
    <cellStyle name="Normal 3 3 2 4" xfId="57200" xr:uid="{00000000-0005-0000-0000-0000E6E40000}"/>
    <cellStyle name="Normal 3 3 2 4 2" xfId="57201" xr:uid="{00000000-0005-0000-0000-0000E7E40000}"/>
    <cellStyle name="Normal 3 3 2 5" xfId="57202" xr:uid="{00000000-0005-0000-0000-0000E8E40000}"/>
    <cellStyle name="Normal 3 3 2 5 2" xfId="57203" xr:uid="{00000000-0005-0000-0000-0000E9E40000}"/>
    <cellStyle name="Normal 3 3 2 6" xfId="57204" xr:uid="{00000000-0005-0000-0000-0000EAE40000}"/>
    <cellStyle name="Normal 3 3 2 6 2" xfId="57205" xr:uid="{00000000-0005-0000-0000-0000EBE40000}"/>
    <cellStyle name="Normal 3 3 2 7" xfId="57206" xr:uid="{00000000-0005-0000-0000-0000ECE40000}"/>
    <cellStyle name="Normal 3 3 2 7 2" xfId="57207" xr:uid="{00000000-0005-0000-0000-0000EDE40000}"/>
    <cellStyle name="Normal 3 3 2 8" xfId="57208" xr:uid="{00000000-0005-0000-0000-0000EEE40000}"/>
    <cellStyle name="Normal 3 3 2 8 2" xfId="57209" xr:uid="{00000000-0005-0000-0000-0000EFE40000}"/>
    <cellStyle name="Normal 3 3 2 9" xfId="57210" xr:uid="{00000000-0005-0000-0000-0000F0E40000}"/>
    <cellStyle name="Normal 3 3 2 9 2" xfId="57211" xr:uid="{00000000-0005-0000-0000-0000F1E40000}"/>
    <cellStyle name="Normal 3 3 20" xfId="57212" xr:uid="{00000000-0005-0000-0000-0000F2E40000}"/>
    <cellStyle name="Normal 3 3 20 2" xfId="57213" xr:uid="{00000000-0005-0000-0000-0000F3E40000}"/>
    <cellStyle name="Normal 3 3 21" xfId="57214" xr:uid="{00000000-0005-0000-0000-0000F4E40000}"/>
    <cellStyle name="Normal 3 3 21 2" xfId="57215" xr:uid="{00000000-0005-0000-0000-0000F5E40000}"/>
    <cellStyle name="Normal 3 3 22" xfId="57216" xr:uid="{00000000-0005-0000-0000-0000F6E40000}"/>
    <cellStyle name="Normal 3 3 22 2" xfId="57217" xr:uid="{00000000-0005-0000-0000-0000F7E40000}"/>
    <cellStyle name="Normal 3 3 23" xfId="57218" xr:uid="{00000000-0005-0000-0000-0000F8E40000}"/>
    <cellStyle name="Normal 3 3 23 2" xfId="57219" xr:uid="{00000000-0005-0000-0000-0000F9E40000}"/>
    <cellStyle name="Normal 3 3 24" xfId="57220" xr:uid="{00000000-0005-0000-0000-0000FAE40000}"/>
    <cellStyle name="Normal 3 3 24 2" xfId="57221" xr:uid="{00000000-0005-0000-0000-0000FBE40000}"/>
    <cellStyle name="Normal 3 3 25" xfId="57222" xr:uid="{00000000-0005-0000-0000-0000FCE40000}"/>
    <cellStyle name="Normal 3 3 3" xfId="57223" xr:uid="{00000000-0005-0000-0000-0000FDE40000}"/>
    <cellStyle name="Normal 3 3 3 10" xfId="57224" xr:uid="{00000000-0005-0000-0000-0000FEE40000}"/>
    <cellStyle name="Normal 3 3 3 10 2" xfId="57225" xr:uid="{00000000-0005-0000-0000-0000FFE40000}"/>
    <cellStyle name="Normal 3 3 3 11" xfId="57226" xr:uid="{00000000-0005-0000-0000-000000E50000}"/>
    <cellStyle name="Normal 3 3 3 11 2" xfId="57227" xr:uid="{00000000-0005-0000-0000-000001E50000}"/>
    <cellStyle name="Normal 3 3 3 12" xfId="57228" xr:uid="{00000000-0005-0000-0000-000002E50000}"/>
    <cellStyle name="Normal 3 3 3 12 2" xfId="57229" xr:uid="{00000000-0005-0000-0000-000003E50000}"/>
    <cellStyle name="Normal 3 3 3 13" xfId="57230" xr:uid="{00000000-0005-0000-0000-000004E50000}"/>
    <cellStyle name="Normal 3 3 3 13 2" xfId="57231" xr:uid="{00000000-0005-0000-0000-000005E50000}"/>
    <cellStyle name="Normal 3 3 3 14" xfId="57232" xr:uid="{00000000-0005-0000-0000-000006E50000}"/>
    <cellStyle name="Normal 3 3 3 14 2" xfId="57233" xr:uid="{00000000-0005-0000-0000-000007E50000}"/>
    <cellStyle name="Normal 3 3 3 15" xfId="57234" xr:uid="{00000000-0005-0000-0000-000008E50000}"/>
    <cellStyle name="Normal 3 3 3 15 2" xfId="57235" xr:uid="{00000000-0005-0000-0000-000009E50000}"/>
    <cellStyle name="Normal 3 3 3 16" xfId="57236" xr:uid="{00000000-0005-0000-0000-00000AE50000}"/>
    <cellStyle name="Normal 3 3 3 16 2" xfId="57237" xr:uid="{00000000-0005-0000-0000-00000BE50000}"/>
    <cellStyle name="Normal 3 3 3 17" xfId="57238" xr:uid="{00000000-0005-0000-0000-00000CE50000}"/>
    <cellStyle name="Normal 3 3 3 17 2" xfId="57239" xr:uid="{00000000-0005-0000-0000-00000DE50000}"/>
    <cellStyle name="Normal 3 3 3 18" xfId="57240" xr:uid="{00000000-0005-0000-0000-00000EE50000}"/>
    <cellStyle name="Normal 3 3 3 18 2" xfId="57241" xr:uid="{00000000-0005-0000-0000-00000FE50000}"/>
    <cellStyle name="Normal 3 3 3 19" xfId="57242" xr:uid="{00000000-0005-0000-0000-000010E50000}"/>
    <cellStyle name="Normal 3 3 3 19 2" xfId="57243" xr:uid="{00000000-0005-0000-0000-000011E50000}"/>
    <cellStyle name="Normal 3 3 3 2" xfId="57244" xr:uid="{00000000-0005-0000-0000-000012E50000}"/>
    <cellStyle name="Normal 3 3 3 2 2" xfId="57245" xr:uid="{00000000-0005-0000-0000-000013E50000}"/>
    <cellStyle name="Normal 3 3 3 20" xfId="57246" xr:uid="{00000000-0005-0000-0000-000014E50000}"/>
    <cellStyle name="Normal 3 3 3 20 2" xfId="57247" xr:uid="{00000000-0005-0000-0000-000015E50000}"/>
    <cellStyle name="Normal 3 3 3 21" xfId="57248" xr:uid="{00000000-0005-0000-0000-000016E50000}"/>
    <cellStyle name="Normal 3 3 3 21 2" xfId="57249" xr:uid="{00000000-0005-0000-0000-000017E50000}"/>
    <cellStyle name="Normal 3 3 3 22" xfId="57250" xr:uid="{00000000-0005-0000-0000-000018E50000}"/>
    <cellStyle name="Normal 3 3 3 3" xfId="57251" xr:uid="{00000000-0005-0000-0000-000019E50000}"/>
    <cellStyle name="Normal 3 3 3 3 2" xfId="57252" xr:uid="{00000000-0005-0000-0000-00001AE50000}"/>
    <cellStyle name="Normal 3 3 3 4" xfId="57253" xr:uid="{00000000-0005-0000-0000-00001BE50000}"/>
    <cellStyle name="Normal 3 3 3 4 2" xfId="57254" xr:uid="{00000000-0005-0000-0000-00001CE50000}"/>
    <cellStyle name="Normal 3 3 3 5" xfId="57255" xr:uid="{00000000-0005-0000-0000-00001DE50000}"/>
    <cellStyle name="Normal 3 3 3 5 2" xfId="57256" xr:uid="{00000000-0005-0000-0000-00001EE50000}"/>
    <cellStyle name="Normal 3 3 3 6" xfId="57257" xr:uid="{00000000-0005-0000-0000-00001FE50000}"/>
    <cellStyle name="Normal 3 3 3 6 2" xfId="57258" xr:uid="{00000000-0005-0000-0000-000020E50000}"/>
    <cellStyle name="Normal 3 3 3 7" xfId="57259" xr:uid="{00000000-0005-0000-0000-000021E50000}"/>
    <cellStyle name="Normal 3 3 3 7 2" xfId="57260" xr:uid="{00000000-0005-0000-0000-000022E50000}"/>
    <cellStyle name="Normal 3 3 3 8" xfId="57261" xr:uid="{00000000-0005-0000-0000-000023E50000}"/>
    <cellStyle name="Normal 3 3 3 8 2" xfId="57262" xr:uid="{00000000-0005-0000-0000-000024E50000}"/>
    <cellStyle name="Normal 3 3 3 9" xfId="57263" xr:uid="{00000000-0005-0000-0000-000025E50000}"/>
    <cellStyle name="Normal 3 3 3 9 2" xfId="57264" xr:uid="{00000000-0005-0000-0000-000026E50000}"/>
    <cellStyle name="Normal 3 3 4" xfId="57265" xr:uid="{00000000-0005-0000-0000-000027E50000}"/>
    <cellStyle name="Normal 3 3 4 2" xfId="57266" xr:uid="{00000000-0005-0000-0000-000028E50000}"/>
    <cellStyle name="Normal 3 3 5" xfId="57267" xr:uid="{00000000-0005-0000-0000-000029E50000}"/>
    <cellStyle name="Normal 3 3 5 2" xfId="57268" xr:uid="{00000000-0005-0000-0000-00002AE50000}"/>
    <cellStyle name="Normal 3 3 6" xfId="57269" xr:uid="{00000000-0005-0000-0000-00002BE50000}"/>
    <cellStyle name="Normal 3 3 6 2" xfId="57270" xr:uid="{00000000-0005-0000-0000-00002CE50000}"/>
    <cellStyle name="Normal 3 3 7" xfId="57271" xr:uid="{00000000-0005-0000-0000-00002DE50000}"/>
    <cellStyle name="Normal 3 3 7 2" xfId="57272" xr:uid="{00000000-0005-0000-0000-00002EE50000}"/>
    <cellStyle name="Normal 3 3 8" xfId="57273" xr:uid="{00000000-0005-0000-0000-00002FE50000}"/>
    <cellStyle name="Normal 3 3 8 2" xfId="57274" xr:uid="{00000000-0005-0000-0000-000030E50000}"/>
    <cellStyle name="Normal 3 3 9" xfId="57275" xr:uid="{00000000-0005-0000-0000-000031E50000}"/>
    <cellStyle name="Normal 3 3 9 2" xfId="57276" xr:uid="{00000000-0005-0000-0000-000032E50000}"/>
    <cellStyle name="Normal 3 4" xfId="57277" xr:uid="{00000000-0005-0000-0000-000033E50000}"/>
    <cellStyle name="Normal 3 4 10" xfId="57278" xr:uid="{00000000-0005-0000-0000-000034E50000}"/>
    <cellStyle name="Normal 3 4 10 2" xfId="57279" xr:uid="{00000000-0005-0000-0000-000035E50000}"/>
    <cellStyle name="Normal 3 4 11" xfId="57280" xr:uid="{00000000-0005-0000-0000-000036E50000}"/>
    <cellStyle name="Normal 3 4 11 2" xfId="57281" xr:uid="{00000000-0005-0000-0000-000037E50000}"/>
    <cellStyle name="Normal 3 4 12" xfId="57282" xr:uid="{00000000-0005-0000-0000-000038E50000}"/>
    <cellStyle name="Normal 3 4 12 2" xfId="57283" xr:uid="{00000000-0005-0000-0000-000039E50000}"/>
    <cellStyle name="Normal 3 4 13" xfId="57284" xr:uid="{00000000-0005-0000-0000-00003AE50000}"/>
    <cellStyle name="Normal 3 4 13 2" xfId="57285" xr:uid="{00000000-0005-0000-0000-00003BE50000}"/>
    <cellStyle name="Normal 3 4 14" xfId="57286" xr:uid="{00000000-0005-0000-0000-00003CE50000}"/>
    <cellStyle name="Normal 3 4 14 2" xfId="57287" xr:uid="{00000000-0005-0000-0000-00003DE50000}"/>
    <cellStyle name="Normal 3 4 15" xfId="57288" xr:uid="{00000000-0005-0000-0000-00003EE50000}"/>
    <cellStyle name="Normal 3 4 15 2" xfId="57289" xr:uid="{00000000-0005-0000-0000-00003FE50000}"/>
    <cellStyle name="Normal 3 4 16" xfId="57290" xr:uid="{00000000-0005-0000-0000-000040E50000}"/>
    <cellStyle name="Normal 3 4 16 2" xfId="57291" xr:uid="{00000000-0005-0000-0000-000041E50000}"/>
    <cellStyle name="Normal 3 4 17" xfId="57292" xr:uid="{00000000-0005-0000-0000-000042E50000}"/>
    <cellStyle name="Normal 3 4 17 2" xfId="57293" xr:uid="{00000000-0005-0000-0000-000043E50000}"/>
    <cellStyle name="Normal 3 4 18" xfId="57294" xr:uid="{00000000-0005-0000-0000-000044E50000}"/>
    <cellStyle name="Normal 3 4 18 2" xfId="57295" xr:uid="{00000000-0005-0000-0000-000045E50000}"/>
    <cellStyle name="Normal 3 4 19" xfId="57296" xr:uid="{00000000-0005-0000-0000-000046E50000}"/>
    <cellStyle name="Normal 3 4 19 2" xfId="57297" xr:uid="{00000000-0005-0000-0000-000047E50000}"/>
    <cellStyle name="Normal 3 4 2" xfId="57298" xr:uid="{00000000-0005-0000-0000-000048E50000}"/>
    <cellStyle name="Normal 3 4 2 10" xfId="57299" xr:uid="{00000000-0005-0000-0000-000049E50000}"/>
    <cellStyle name="Normal 3 4 2 10 2" xfId="57300" xr:uid="{00000000-0005-0000-0000-00004AE50000}"/>
    <cellStyle name="Normal 3 4 2 11" xfId="57301" xr:uid="{00000000-0005-0000-0000-00004BE50000}"/>
    <cellStyle name="Normal 3 4 2 11 2" xfId="57302" xr:uid="{00000000-0005-0000-0000-00004CE50000}"/>
    <cellStyle name="Normal 3 4 2 12" xfId="57303" xr:uid="{00000000-0005-0000-0000-00004DE50000}"/>
    <cellStyle name="Normal 3 4 2 12 2" xfId="57304" xr:uid="{00000000-0005-0000-0000-00004EE50000}"/>
    <cellStyle name="Normal 3 4 2 13" xfId="57305" xr:uid="{00000000-0005-0000-0000-00004FE50000}"/>
    <cellStyle name="Normal 3 4 2 13 2" xfId="57306" xr:uid="{00000000-0005-0000-0000-000050E50000}"/>
    <cellStyle name="Normal 3 4 2 14" xfId="57307" xr:uid="{00000000-0005-0000-0000-000051E50000}"/>
    <cellStyle name="Normal 3 4 2 14 2" xfId="57308" xr:uid="{00000000-0005-0000-0000-000052E50000}"/>
    <cellStyle name="Normal 3 4 2 15" xfId="57309" xr:uid="{00000000-0005-0000-0000-000053E50000}"/>
    <cellStyle name="Normal 3 4 2 15 2" xfId="57310" xr:uid="{00000000-0005-0000-0000-000054E50000}"/>
    <cellStyle name="Normal 3 4 2 16" xfId="57311" xr:uid="{00000000-0005-0000-0000-000055E50000}"/>
    <cellStyle name="Normal 3 4 2 16 2" xfId="57312" xr:uid="{00000000-0005-0000-0000-000056E50000}"/>
    <cellStyle name="Normal 3 4 2 17" xfId="57313" xr:uid="{00000000-0005-0000-0000-000057E50000}"/>
    <cellStyle name="Normal 3 4 2 17 2" xfId="57314" xr:uid="{00000000-0005-0000-0000-000058E50000}"/>
    <cellStyle name="Normal 3 4 2 18" xfId="57315" xr:uid="{00000000-0005-0000-0000-000059E50000}"/>
    <cellStyle name="Normal 3 4 2 18 2" xfId="57316" xr:uid="{00000000-0005-0000-0000-00005AE50000}"/>
    <cellStyle name="Normal 3 4 2 19" xfId="57317" xr:uid="{00000000-0005-0000-0000-00005BE50000}"/>
    <cellStyle name="Normal 3 4 2 19 2" xfId="57318" xr:uid="{00000000-0005-0000-0000-00005CE50000}"/>
    <cellStyle name="Normal 3 4 2 2" xfId="57319" xr:uid="{00000000-0005-0000-0000-00005DE50000}"/>
    <cellStyle name="Normal 3 4 2 2 2" xfId="57320" xr:uid="{00000000-0005-0000-0000-00005EE50000}"/>
    <cellStyle name="Normal 3 4 2 20" xfId="57321" xr:uid="{00000000-0005-0000-0000-00005FE50000}"/>
    <cellStyle name="Normal 3 4 2 20 2" xfId="57322" xr:uid="{00000000-0005-0000-0000-000060E50000}"/>
    <cellStyle name="Normal 3 4 2 21" xfId="57323" xr:uid="{00000000-0005-0000-0000-000061E50000}"/>
    <cellStyle name="Normal 3 4 2 21 2" xfId="57324" xr:uid="{00000000-0005-0000-0000-000062E50000}"/>
    <cellStyle name="Normal 3 4 2 22" xfId="57325" xr:uid="{00000000-0005-0000-0000-000063E50000}"/>
    <cellStyle name="Normal 3 4 2 22 2" xfId="57326" xr:uid="{00000000-0005-0000-0000-000064E50000}"/>
    <cellStyle name="Normal 3 4 2 3" xfId="57327" xr:uid="{00000000-0005-0000-0000-000065E50000}"/>
    <cellStyle name="Normal 3 4 2 3 2" xfId="57328" xr:uid="{00000000-0005-0000-0000-000066E50000}"/>
    <cellStyle name="Normal 3 4 2 4" xfId="57329" xr:uid="{00000000-0005-0000-0000-000067E50000}"/>
    <cellStyle name="Normal 3 4 2 4 2" xfId="57330" xr:uid="{00000000-0005-0000-0000-000068E50000}"/>
    <cellStyle name="Normal 3 4 2 5" xfId="57331" xr:uid="{00000000-0005-0000-0000-000069E50000}"/>
    <cellStyle name="Normal 3 4 2 5 2" xfId="57332" xr:uid="{00000000-0005-0000-0000-00006AE50000}"/>
    <cellStyle name="Normal 3 4 2 6" xfId="57333" xr:uid="{00000000-0005-0000-0000-00006BE50000}"/>
    <cellStyle name="Normal 3 4 2 6 2" xfId="57334" xr:uid="{00000000-0005-0000-0000-00006CE50000}"/>
    <cellStyle name="Normal 3 4 2 7" xfId="57335" xr:uid="{00000000-0005-0000-0000-00006DE50000}"/>
    <cellStyle name="Normal 3 4 2 7 2" xfId="57336" xr:uid="{00000000-0005-0000-0000-00006EE50000}"/>
    <cellStyle name="Normal 3 4 2 8" xfId="57337" xr:uid="{00000000-0005-0000-0000-00006FE50000}"/>
    <cellStyle name="Normal 3 4 2 8 2" xfId="57338" xr:uid="{00000000-0005-0000-0000-000070E50000}"/>
    <cellStyle name="Normal 3 4 2 9" xfId="57339" xr:uid="{00000000-0005-0000-0000-000071E50000}"/>
    <cellStyle name="Normal 3 4 2 9 2" xfId="57340" xr:uid="{00000000-0005-0000-0000-000072E50000}"/>
    <cellStyle name="Normal 3 4 20" xfId="57341" xr:uid="{00000000-0005-0000-0000-000073E50000}"/>
    <cellStyle name="Normal 3 4 20 2" xfId="57342" xr:uid="{00000000-0005-0000-0000-000074E50000}"/>
    <cellStyle name="Normal 3 4 21" xfId="57343" xr:uid="{00000000-0005-0000-0000-000075E50000}"/>
    <cellStyle name="Normal 3 4 21 2" xfId="57344" xr:uid="{00000000-0005-0000-0000-000076E50000}"/>
    <cellStyle name="Normal 3 4 22" xfId="57345" xr:uid="{00000000-0005-0000-0000-000077E50000}"/>
    <cellStyle name="Normal 3 4 22 2" xfId="57346" xr:uid="{00000000-0005-0000-0000-000078E50000}"/>
    <cellStyle name="Normal 3 4 23" xfId="57347" xr:uid="{00000000-0005-0000-0000-000079E50000}"/>
    <cellStyle name="Normal 3 4 23 2" xfId="57348" xr:uid="{00000000-0005-0000-0000-00007AE50000}"/>
    <cellStyle name="Normal 3 4 24" xfId="57349" xr:uid="{00000000-0005-0000-0000-00007BE50000}"/>
    <cellStyle name="Normal 3 4 3" xfId="57350" xr:uid="{00000000-0005-0000-0000-00007CE50000}"/>
    <cellStyle name="Normal 3 4 3 10" xfId="57351" xr:uid="{00000000-0005-0000-0000-00007DE50000}"/>
    <cellStyle name="Normal 3 4 3 10 2" xfId="57352" xr:uid="{00000000-0005-0000-0000-00007EE50000}"/>
    <cellStyle name="Normal 3 4 3 11" xfId="57353" xr:uid="{00000000-0005-0000-0000-00007FE50000}"/>
    <cellStyle name="Normal 3 4 3 11 2" xfId="57354" xr:uid="{00000000-0005-0000-0000-000080E50000}"/>
    <cellStyle name="Normal 3 4 3 12" xfId="57355" xr:uid="{00000000-0005-0000-0000-000081E50000}"/>
    <cellStyle name="Normal 3 4 3 12 2" xfId="57356" xr:uid="{00000000-0005-0000-0000-000082E50000}"/>
    <cellStyle name="Normal 3 4 3 13" xfId="57357" xr:uid="{00000000-0005-0000-0000-000083E50000}"/>
    <cellStyle name="Normal 3 4 3 13 2" xfId="57358" xr:uid="{00000000-0005-0000-0000-000084E50000}"/>
    <cellStyle name="Normal 3 4 3 14" xfId="57359" xr:uid="{00000000-0005-0000-0000-000085E50000}"/>
    <cellStyle name="Normal 3 4 3 14 2" xfId="57360" xr:uid="{00000000-0005-0000-0000-000086E50000}"/>
    <cellStyle name="Normal 3 4 3 15" xfId="57361" xr:uid="{00000000-0005-0000-0000-000087E50000}"/>
    <cellStyle name="Normal 3 4 3 15 2" xfId="57362" xr:uid="{00000000-0005-0000-0000-000088E50000}"/>
    <cellStyle name="Normal 3 4 3 16" xfId="57363" xr:uid="{00000000-0005-0000-0000-000089E50000}"/>
    <cellStyle name="Normal 3 4 3 16 2" xfId="57364" xr:uid="{00000000-0005-0000-0000-00008AE50000}"/>
    <cellStyle name="Normal 3 4 3 17" xfId="57365" xr:uid="{00000000-0005-0000-0000-00008BE50000}"/>
    <cellStyle name="Normal 3 4 3 17 2" xfId="57366" xr:uid="{00000000-0005-0000-0000-00008CE50000}"/>
    <cellStyle name="Normal 3 4 3 18" xfId="57367" xr:uid="{00000000-0005-0000-0000-00008DE50000}"/>
    <cellStyle name="Normal 3 4 3 18 2" xfId="57368" xr:uid="{00000000-0005-0000-0000-00008EE50000}"/>
    <cellStyle name="Normal 3 4 3 19" xfId="57369" xr:uid="{00000000-0005-0000-0000-00008FE50000}"/>
    <cellStyle name="Normal 3 4 3 19 2" xfId="57370" xr:uid="{00000000-0005-0000-0000-000090E50000}"/>
    <cellStyle name="Normal 3 4 3 2" xfId="57371" xr:uid="{00000000-0005-0000-0000-000091E50000}"/>
    <cellStyle name="Normal 3 4 3 2 2" xfId="57372" xr:uid="{00000000-0005-0000-0000-000092E50000}"/>
    <cellStyle name="Normal 3 4 3 20" xfId="57373" xr:uid="{00000000-0005-0000-0000-000093E50000}"/>
    <cellStyle name="Normal 3 4 3 20 2" xfId="57374" xr:uid="{00000000-0005-0000-0000-000094E50000}"/>
    <cellStyle name="Normal 3 4 3 21" xfId="57375" xr:uid="{00000000-0005-0000-0000-000095E50000}"/>
    <cellStyle name="Normal 3 4 3 21 2" xfId="57376" xr:uid="{00000000-0005-0000-0000-000096E50000}"/>
    <cellStyle name="Normal 3 4 3 22" xfId="57377" xr:uid="{00000000-0005-0000-0000-000097E50000}"/>
    <cellStyle name="Normal 3 4 3 3" xfId="57378" xr:uid="{00000000-0005-0000-0000-000098E50000}"/>
    <cellStyle name="Normal 3 4 3 3 2" xfId="57379" xr:uid="{00000000-0005-0000-0000-000099E50000}"/>
    <cellStyle name="Normal 3 4 3 4" xfId="57380" xr:uid="{00000000-0005-0000-0000-00009AE50000}"/>
    <cellStyle name="Normal 3 4 3 4 2" xfId="57381" xr:uid="{00000000-0005-0000-0000-00009BE50000}"/>
    <cellStyle name="Normal 3 4 3 5" xfId="57382" xr:uid="{00000000-0005-0000-0000-00009CE50000}"/>
    <cellStyle name="Normal 3 4 3 5 2" xfId="57383" xr:uid="{00000000-0005-0000-0000-00009DE50000}"/>
    <cellStyle name="Normal 3 4 3 6" xfId="57384" xr:uid="{00000000-0005-0000-0000-00009EE50000}"/>
    <cellStyle name="Normal 3 4 3 6 2" xfId="57385" xr:uid="{00000000-0005-0000-0000-00009FE50000}"/>
    <cellStyle name="Normal 3 4 3 7" xfId="57386" xr:uid="{00000000-0005-0000-0000-0000A0E50000}"/>
    <cellStyle name="Normal 3 4 3 7 2" xfId="57387" xr:uid="{00000000-0005-0000-0000-0000A1E50000}"/>
    <cellStyle name="Normal 3 4 3 8" xfId="57388" xr:uid="{00000000-0005-0000-0000-0000A2E50000}"/>
    <cellStyle name="Normal 3 4 3 8 2" xfId="57389" xr:uid="{00000000-0005-0000-0000-0000A3E50000}"/>
    <cellStyle name="Normal 3 4 3 9" xfId="57390" xr:uid="{00000000-0005-0000-0000-0000A4E50000}"/>
    <cellStyle name="Normal 3 4 3 9 2" xfId="57391" xr:uid="{00000000-0005-0000-0000-0000A5E50000}"/>
    <cellStyle name="Normal 3 4 4" xfId="57392" xr:uid="{00000000-0005-0000-0000-0000A6E50000}"/>
    <cellStyle name="Normal 3 4 4 2" xfId="57393" xr:uid="{00000000-0005-0000-0000-0000A7E50000}"/>
    <cellStyle name="Normal 3 4 5" xfId="57394" xr:uid="{00000000-0005-0000-0000-0000A8E50000}"/>
    <cellStyle name="Normal 3 4 5 2" xfId="57395" xr:uid="{00000000-0005-0000-0000-0000A9E50000}"/>
    <cellStyle name="Normal 3 4 6" xfId="57396" xr:uid="{00000000-0005-0000-0000-0000AAE50000}"/>
    <cellStyle name="Normal 3 4 6 2" xfId="57397" xr:uid="{00000000-0005-0000-0000-0000ABE50000}"/>
    <cellStyle name="Normal 3 4 7" xfId="57398" xr:uid="{00000000-0005-0000-0000-0000ACE50000}"/>
    <cellStyle name="Normal 3 4 7 2" xfId="57399" xr:uid="{00000000-0005-0000-0000-0000ADE50000}"/>
    <cellStyle name="Normal 3 4 8" xfId="57400" xr:uid="{00000000-0005-0000-0000-0000AEE50000}"/>
    <cellStyle name="Normal 3 4 8 2" xfId="57401" xr:uid="{00000000-0005-0000-0000-0000AFE50000}"/>
    <cellStyle name="Normal 3 4 9" xfId="57402" xr:uid="{00000000-0005-0000-0000-0000B0E50000}"/>
    <cellStyle name="Normal 3 4 9 2" xfId="57403" xr:uid="{00000000-0005-0000-0000-0000B1E50000}"/>
    <cellStyle name="Normal 3 5" xfId="57404" xr:uid="{00000000-0005-0000-0000-0000B2E50000}"/>
    <cellStyle name="Normal 3 5 10" xfId="57405" xr:uid="{00000000-0005-0000-0000-0000B3E50000}"/>
    <cellStyle name="Normal 3 5 10 2" xfId="57406" xr:uid="{00000000-0005-0000-0000-0000B4E50000}"/>
    <cellStyle name="Normal 3 5 11" xfId="57407" xr:uid="{00000000-0005-0000-0000-0000B5E50000}"/>
    <cellStyle name="Normal 3 5 11 2" xfId="57408" xr:uid="{00000000-0005-0000-0000-0000B6E50000}"/>
    <cellStyle name="Normal 3 5 12" xfId="57409" xr:uid="{00000000-0005-0000-0000-0000B7E50000}"/>
    <cellStyle name="Normal 3 5 12 2" xfId="57410" xr:uid="{00000000-0005-0000-0000-0000B8E50000}"/>
    <cellStyle name="Normal 3 5 13" xfId="57411" xr:uid="{00000000-0005-0000-0000-0000B9E50000}"/>
    <cellStyle name="Normal 3 5 13 2" xfId="57412" xr:uid="{00000000-0005-0000-0000-0000BAE50000}"/>
    <cellStyle name="Normal 3 5 14" xfId="57413" xr:uid="{00000000-0005-0000-0000-0000BBE50000}"/>
    <cellStyle name="Normal 3 5 14 2" xfId="57414" xr:uid="{00000000-0005-0000-0000-0000BCE50000}"/>
    <cellStyle name="Normal 3 5 15" xfId="57415" xr:uid="{00000000-0005-0000-0000-0000BDE50000}"/>
    <cellStyle name="Normal 3 5 15 2" xfId="57416" xr:uid="{00000000-0005-0000-0000-0000BEE50000}"/>
    <cellStyle name="Normal 3 5 16" xfId="57417" xr:uid="{00000000-0005-0000-0000-0000BFE50000}"/>
    <cellStyle name="Normal 3 5 16 2" xfId="57418" xr:uid="{00000000-0005-0000-0000-0000C0E50000}"/>
    <cellStyle name="Normal 3 5 17" xfId="57419" xr:uid="{00000000-0005-0000-0000-0000C1E50000}"/>
    <cellStyle name="Normal 3 5 17 2" xfId="57420" xr:uid="{00000000-0005-0000-0000-0000C2E50000}"/>
    <cellStyle name="Normal 3 5 18" xfId="57421" xr:uid="{00000000-0005-0000-0000-0000C3E50000}"/>
    <cellStyle name="Normal 3 5 18 2" xfId="57422" xr:uid="{00000000-0005-0000-0000-0000C4E50000}"/>
    <cellStyle name="Normal 3 5 19" xfId="57423" xr:uid="{00000000-0005-0000-0000-0000C5E50000}"/>
    <cellStyle name="Normal 3 5 19 2" xfId="57424" xr:uid="{00000000-0005-0000-0000-0000C6E50000}"/>
    <cellStyle name="Normal 3 5 2" xfId="57425" xr:uid="{00000000-0005-0000-0000-0000C7E50000}"/>
    <cellStyle name="Normal 3 5 2 10" xfId="57426" xr:uid="{00000000-0005-0000-0000-0000C8E50000}"/>
    <cellStyle name="Normal 3 5 2 10 2" xfId="57427" xr:uid="{00000000-0005-0000-0000-0000C9E50000}"/>
    <cellStyle name="Normal 3 5 2 11" xfId="57428" xr:uid="{00000000-0005-0000-0000-0000CAE50000}"/>
    <cellStyle name="Normal 3 5 2 11 2" xfId="57429" xr:uid="{00000000-0005-0000-0000-0000CBE50000}"/>
    <cellStyle name="Normal 3 5 2 12" xfId="57430" xr:uid="{00000000-0005-0000-0000-0000CCE50000}"/>
    <cellStyle name="Normal 3 5 2 12 2" xfId="57431" xr:uid="{00000000-0005-0000-0000-0000CDE50000}"/>
    <cellStyle name="Normal 3 5 2 13" xfId="57432" xr:uid="{00000000-0005-0000-0000-0000CEE50000}"/>
    <cellStyle name="Normal 3 5 2 13 2" xfId="57433" xr:uid="{00000000-0005-0000-0000-0000CFE50000}"/>
    <cellStyle name="Normal 3 5 2 14" xfId="57434" xr:uid="{00000000-0005-0000-0000-0000D0E50000}"/>
    <cellStyle name="Normal 3 5 2 14 2" xfId="57435" xr:uid="{00000000-0005-0000-0000-0000D1E50000}"/>
    <cellStyle name="Normal 3 5 2 15" xfId="57436" xr:uid="{00000000-0005-0000-0000-0000D2E50000}"/>
    <cellStyle name="Normal 3 5 2 15 2" xfId="57437" xr:uid="{00000000-0005-0000-0000-0000D3E50000}"/>
    <cellStyle name="Normal 3 5 2 16" xfId="57438" xr:uid="{00000000-0005-0000-0000-0000D4E50000}"/>
    <cellStyle name="Normal 3 5 2 16 2" xfId="57439" xr:uid="{00000000-0005-0000-0000-0000D5E50000}"/>
    <cellStyle name="Normal 3 5 2 17" xfId="57440" xr:uid="{00000000-0005-0000-0000-0000D6E50000}"/>
    <cellStyle name="Normal 3 5 2 17 2" xfId="57441" xr:uid="{00000000-0005-0000-0000-0000D7E50000}"/>
    <cellStyle name="Normal 3 5 2 18" xfId="57442" xr:uid="{00000000-0005-0000-0000-0000D8E50000}"/>
    <cellStyle name="Normal 3 5 2 18 2" xfId="57443" xr:uid="{00000000-0005-0000-0000-0000D9E50000}"/>
    <cellStyle name="Normal 3 5 2 19" xfId="57444" xr:uid="{00000000-0005-0000-0000-0000DAE50000}"/>
    <cellStyle name="Normal 3 5 2 19 2" xfId="57445" xr:uid="{00000000-0005-0000-0000-0000DBE50000}"/>
    <cellStyle name="Normal 3 5 2 2" xfId="57446" xr:uid="{00000000-0005-0000-0000-0000DCE50000}"/>
    <cellStyle name="Normal 3 5 2 2 2" xfId="57447" xr:uid="{00000000-0005-0000-0000-0000DDE50000}"/>
    <cellStyle name="Normal 3 5 2 20" xfId="57448" xr:uid="{00000000-0005-0000-0000-0000DEE50000}"/>
    <cellStyle name="Normal 3 5 2 20 2" xfId="57449" xr:uid="{00000000-0005-0000-0000-0000DFE50000}"/>
    <cellStyle name="Normal 3 5 2 21" xfId="57450" xr:uid="{00000000-0005-0000-0000-0000E0E50000}"/>
    <cellStyle name="Normal 3 5 2 21 2" xfId="57451" xr:uid="{00000000-0005-0000-0000-0000E1E50000}"/>
    <cellStyle name="Normal 3 5 2 22" xfId="57452" xr:uid="{00000000-0005-0000-0000-0000E2E50000}"/>
    <cellStyle name="Normal 3 5 2 3" xfId="57453" xr:uid="{00000000-0005-0000-0000-0000E3E50000}"/>
    <cellStyle name="Normal 3 5 2 3 2" xfId="57454" xr:uid="{00000000-0005-0000-0000-0000E4E50000}"/>
    <cellStyle name="Normal 3 5 2 4" xfId="57455" xr:uid="{00000000-0005-0000-0000-0000E5E50000}"/>
    <cellStyle name="Normal 3 5 2 4 2" xfId="57456" xr:uid="{00000000-0005-0000-0000-0000E6E50000}"/>
    <cellStyle name="Normal 3 5 2 5" xfId="57457" xr:uid="{00000000-0005-0000-0000-0000E7E50000}"/>
    <cellStyle name="Normal 3 5 2 5 2" xfId="57458" xr:uid="{00000000-0005-0000-0000-0000E8E50000}"/>
    <cellStyle name="Normal 3 5 2 6" xfId="57459" xr:uid="{00000000-0005-0000-0000-0000E9E50000}"/>
    <cellStyle name="Normal 3 5 2 6 2" xfId="57460" xr:uid="{00000000-0005-0000-0000-0000EAE50000}"/>
    <cellStyle name="Normal 3 5 2 7" xfId="57461" xr:uid="{00000000-0005-0000-0000-0000EBE50000}"/>
    <cellStyle name="Normal 3 5 2 7 2" xfId="57462" xr:uid="{00000000-0005-0000-0000-0000ECE50000}"/>
    <cellStyle name="Normal 3 5 2 8" xfId="57463" xr:uid="{00000000-0005-0000-0000-0000EDE50000}"/>
    <cellStyle name="Normal 3 5 2 8 2" xfId="57464" xr:uid="{00000000-0005-0000-0000-0000EEE50000}"/>
    <cellStyle name="Normal 3 5 2 9" xfId="57465" xr:uid="{00000000-0005-0000-0000-0000EFE50000}"/>
    <cellStyle name="Normal 3 5 2 9 2" xfId="57466" xr:uid="{00000000-0005-0000-0000-0000F0E50000}"/>
    <cellStyle name="Normal 3 5 20" xfId="57467" xr:uid="{00000000-0005-0000-0000-0000F1E50000}"/>
    <cellStyle name="Normal 3 5 20 2" xfId="57468" xr:uid="{00000000-0005-0000-0000-0000F2E50000}"/>
    <cellStyle name="Normal 3 5 21" xfId="57469" xr:uid="{00000000-0005-0000-0000-0000F3E50000}"/>
    <cellStyle name="Normal 3 5 21 2" xfId="57470" xr:uid="{00000000-0005-0000-0000-0000F4E50000}"/>
    <cellStyle name="Normal 3 5 22" xfId="57471" xr:uid="{00000000-0005-0000-0000-0000F5E50000}"/>
    <cellStyle name="Normal 3 5 22 2" xfId="57472" xr:uid="{00000000-0005-0000-0000-0000F6E50000}"/>
    <cellStyle name="Normal 3 5 23" xfId="57473" xr:uid="{00000000-0005-0000-0000-0000F7E50000}"/>
    <cellStyle name="Normal 3 5 23 2" xfId="57474" xr:uid="{00000000-0005-0000-0000-0000F8E50000}"/>
    <cellStyle name="Normal 3 5 24" xfId="57475" xr:uid="{00000000-0005-0000-0000-0000F9E50000}"/>
    <cellStyle name="Normal 3 5 24 2" xfId="57476" xr:uid="{00000000-0005-0000-0000-0000FAE50000}"/>
    <cellStyle name="Normal 3 5 25" xfId="57477" xr:uid="{00000000-0005-0000-0000-0000FBE50000}"/>
    <cellStyle name="Normal 3 5 3" xfId="57478" xr:uid="{00000000-0005-0000-0000-0000FCE50000}"/>
    <cellStyle name="Normal 3 5 3 10" xfId="57479" xr:uid="{00000000-0005-0000-0000-0000FDE50000}"/>
    <cellStyle name="Normal 3 5 3 10 2" xfId="57480" xr:uid="{00000000-0005-0000-0000-0000FEE50000}"/>
    <cellStyle name="Normal 3 5 3 11" xfId="57481" xr:uid="{00000000-0005-0000-0000-0000FFE50000}"/>
    <cellStyle name="Normal 3 5 3 11 2" xfId="57482" xr:uid="{00000000-0005-0000-0000-000000E60000}"/>
    <cellStyle name="Normal 3 5 3 12" xfId="57483" xr:uid="{00000000-0005-0000-0000-000001E60000}"/>
    <cellStyle name="Normal 3 5 3 12 2" xfId="57484" xr:uid="{00000000-0005-0000-0000-000002E60000}"/>
    <cellStyle name="Normal 3 5 3 13" xfId="57485" xr:uid="{00000000-0005-0000-0000-000003E60000}"/>
    <cellStyle name="Normal 3 5 3 13 2" xfId="57486" xr:uid="{00000000-0005-0000-0000-000004E60000}"/>
    <cellStyle name="Normal 3 5 3 14" xfId="57487" xr:uid="{00000000-0005-0000-0000-000005E60000}"/>
    <cellStyle name="Normal 3 5 3 14 2" xfId="57488" xr:uid="{00000000-0005-0000-0000-000006E60000}"/>
    <cellStyle name="Normal 3 5 3 15" xfId="57489" xr:uid="{00000000-0005-0000-0000-000007E60000}"/>
    <cellStyle name="Normal 3 5 3 15 2" xfId="57490" xr:uid="{00000000-0005-0000-0000-000008E60000}"/>
    <cellStyle name="Normal 3 5 3 16" xfId="57491" xr:uid="{00000000-0005-0000-0000-000009E60000}"/>
    <cellStyle name="Normal 3 5 3 16 2" xfId="57492" xr:uid="{00000000-0005-0000-0000-00000AE60000}"/>
    <cellStyle name="Normal 3 5 3 17" xfId="57493" xr:uid="{00000000-0005-0000-0000-00000BE60000}"/>
    <cellStyle name="Normal 3 5 3 17 2" xfId="57494" xr:uid="{00000000-0005-0000-0000-00000CE60000}"/>
    <cellStyle name="Normal 3 5 3 18" xfId="57495" xr:uid="{00000000-0005-0000-0000-00000DE60000}"/>
    <cellStyle name="Normal 3 5 3 18 2" xfId="57496" xr:uid="{00000000-0005-0000-0000-00000EE60000}"/>
    <cellStyle name="Normal 3 5 3 19" xfId="57497" xr:uid="{00000000-0005-0000-0000-00000FE60000}"/>
    <cellStyle name="Normal 3 5 3 19 2" xfId="57498" xr:uid="{00000000-0005-0000-0000-000010E60000}"/>
    <cellStyle name="Normal 3 5 3 2" xfId="57499" xr:uid="{00000000-0005-0000-0000-000011E60000}"/>
    <cellStyle name="Normal 3 5 3 2 2" xfId="57500" xr:uid="{00000000-0005-0000-0000-000012E60000}"/>
    <cellStyle name="Normal 3 5 3 20" xfId="57501" xr:uid="{00000000-0005-0000-0000-000013E60000}"/>
    <cellStyle name="Normal 3 5 3 20 2" xfId="57502" xr:uid="{00000000-0005-0000-0000-000014E60000}"/>
    <cellStyle name="Normal 3 5 3 21" xfId="57503" xr:uid="{00000000-0005-0000-0000-000015E60000}"/>
    <cellStyle name="Normal 3 5 3 21 2" xfId="57504" xr:uid="{00000000-0005-0000-0000-000016E60000}"/>
    <cellStyle name="Normal 3 5 3 22" xfId="57505" xr:uid="{00000000-0005-0000-0000-000017E60000}"/>
    <cellStyle name="Normal 3 5 3 3" xfId="57506" xr:uid="{00000000-0005-0000-0000-000018E60000}"/>
    <cellStyle name="Normal 3 5 3 3 2" xfId="57507" xr:uid="{00000000-0005-0000-0000-000019E60000}"/>
    <cellStyle name="Normal 3 5 3 4" xfId="57508" xr:uid="{00000000-0005-0000-0000-00001AE60000}"/>
    <cellStyle name="Normal 3 5 3 4 2" xfId="57509" xr:uid="{00000000-0005-0000-0000-00001BE60000}"/>
    <cellStyle name="Normal 3 5 3 5" xfId="57510" xr:uid="{00000000-0005-0000-0000-00001CE60000}"/>
    <cellStyle name="Normal 3 5 3 5 2" xfId="57511" xr:uid="{00000000-0005-0000-0000-00001DE60000}"/>
    <cellStyle name="Normal 3 5 3 6" xfId="57512" xr:uid="{00000000-0005-0000-0000-00001EE60000}"/>
    <cellStyle name="Normal 3 5 3 6 2" xfId="57513" xr:uid="{00000000-0005-0000-0000-00001FE60000}"/>
    <cellStyle name="Normal 3 5 3 7" xfId="57514" xr:uid="{00000000-0005-0000-0000-000020E60000}"/>
    <cellStyle name="Normal 3 5 3 7 2" xfId="57515" xr:uid="{00000000-0005-0000-0000-000021E60000}"/>
    <cellStyle name="Normal 3 5 3 8" xfId="57516" xr:uid="{00000000-0005-0000-0000-000022E60000}"/>
    <cellStyle name="Normal 3 5 3 8 2" xfId="57517" xr:uid="{00000000-0005-0000-0000-000023E60000}"/>
    <cellStyle name="Normal 3 5 3 9" xfId="57518" xr:uid="{00000000-0005-0000-0000-000024E60000}"/>
    <cellStyle name="Normal 3 5 3 9 2" xfId="57519" xr:uid="{00000000-0005-0000-0000-000025E60000}"/>
    <cellStyle name="Normal 3 5 4" xfId="57520" xr:uid="{00000000-0005-0000-0000-000026E60000}"/>
    <cellStyle name="Normal 3 5 4 2" xfId="57521" xr:uid="{00000000-0005-0000-0000-000027E60000}"/>
    <cellStyle name="Normal 3 5 5" xfId="57522" xr:uid="{00000000-0005-0000-0000-000028E60000}"/>
    <cellStyle name="Normal 3 5 5 2" xfId="57523" xr:uid="{00000000-0005-0000-0000-000029E60000}"/>
    <cellStyle name="Normal 3 5 6" xfId="57524" xr:uid="{00000000-0005-0000-0000-00002AE60000}"/>
    <cellStyle name="Normal 3 5 6 2" xfId="57525" xr:uid="{00000000-0005-0000-0000-00002BE60000}"/>
    <cellStyle name="Normal 3 5 7" xfId="57526" xr:uid="{00000000-0005-0000-0000-00002CE60000}"/>
    <cellStyle name="Normal 3 5 7 2" xfId="57527" xr:uid="{00000000-0005-0000-0000-00002DE60000}"/>
    <cellStyle name="Normal 3 5 8" xfId="57528" xr:uid="{00000000-0005-0000-0000-00002EE60000}"/>
    <cellStyle name="Normal 3 5 8 2" xfId="57529" xr:uid="{00000000-0005-0000-0000-00002FE60000}"/>
    <cellStyle name="Normal 3 5 9" xfId="57530" xr:uid="{00000000-0005-0000-0000-000030E60000}"/>
    <cellStyle name="Normal 3 5 9 2" xfId="57531" xr:uid="{00000000-0005-0000-0000-000031E60000}"/>
    <cellStyle name="Normal 3 6" xfId="57532" xr:uid="{00000000-0005-0000-0000-000032E60000}"/>
    <cellStyle name="Normal 3 6 10" xfId="57533" xr:uid="{00000000-0005-0000-0000-000033E60000}"/>
    <cellStyle name="Normal 3 6 10 2" xfId="57534" xr:uid="{00000000-0005-0000-0000-000034E60000}"/>
    <cellStyle name="Normal 3 6 11" xfId="57535" xr:uid="{00000000-0005-0000-0000-000035E60000}"/>
    <cellStyle name="Normal 3 6 11 2" xfId="57536" xr:uid="{00000000-0005-0000-0000-000036E60000}"/>
    <cellStyle name="Normal 3 6 12" xfId="57537" xr:uid="{00000000-0005-0000-0000-000037E60000}"/>
    <cellStyle name="Normal 3 6 12 2" xfId="57538" xr:uid="{00000000-0005-0000-0000-000038E60000}"/>
    <cellStyle name="Normal 3 6 13" xfId="57539" xr:uid="{00000000-0005-0000-0000-000039E60000}"/>
    <cellStyle name="Normal 3 6 13 2" xfId="57540" xr:uid="{00000000-0005-0000-0000-00003AE60000}"/>
    <cellStyle name="Normal 3 6 14" xfId="57541" xr:uid="{00000000-0005-0000-0000-00003BE60000}"/>
    <cellStyle name="Normal 3 6 14 2" xfId="57542" xr:uid="{00000000-0005-0000-0000-00003CE60000}"/>
    <cellStyle name="Normal 3 6 15" xfId="57543" xr:uid="{00000000-0005-0000-0000-00003DE60000}"/>
    <cellStyle name="Normal 3 6 15 2" xfId="57544" xr:uid="{00000000-0005-0000-0000-00003EE60000}"/>
    <cellStyle name="Normal 3 6 16" xfId="57545" xr:uid="{00000000-0005-0000-0000-00003FE60000}"/>
    <cellStyle name="Normal 3 6 16 2" xfId="57546" xr:uid="{00000000-0005-0000-0000-000040E60000}"/>
    <cellStyle name="Normal 3 6 17" xfId="57547" xr:uid="{00000000-0005-0000-0000-000041E60000}"/>
    <cellStyle name="Normal 3 6 17 2" xfId="57548" xr:uid="{00000000-0005-0000-0000-000042E60000}"/>
    <cellStyle name="Normal 3 6 18" xfId="57549" xr:uid="{00000000-0005-0000-0000-000043E60000}"/>
    <cellStyle name="Normal 3 6 18 2" xfId="57550" xr:uid="{00000000-0005-0000-0000-000044E60000}"/>
    <cellStyle name="Normal 3 6 19" xfId="57551" xr:uid="{00000000-0005-0000-0000-000045E60000}"/>
    <cellStyle name="Normal 3 6 19 2" xfId="57552" xr:uid="{00000000-0005-0000-0000-000046E60000}"/>
    <cellStyle name="Normal 3 6 2" xfId="57553" xr:uid="{00000000-0005-0000-0000-000047E60000}"/>
    <cellStyle name="Normal 3 6 2 2" xfId="57554" xr:uid="{00000000-0005-0000-0000-000048E60000}"/>
    <cellStyle name="Normal 3 6 20" xfId="57555" xr:uid="{00000000-0005-0000-0000-000049E60000}"/>
    <cellStyle name="Normal 3 6 20 2" xfId="57556" xr:uid="{00000000-0005-0000-0000-00004AE60000}"/>
    <cellStyle name="Normal 3 6 21" xfId="57557" xr:uid="{00000000-0005-0000-0000-00004BE60000}"/>
    <cellStyle name="Normal 3 6 21 2" xfId="57558" xr:uid="{00000000-0005-0000-0000-00004CE60000}"/>
    <cellStyle name="Normal 3 6 22" xfId="57559" xr:uid="{00000000-0005-0000-0000-00004DE60000}"/>
    <cellStyle name="Normal 3 6 22 2" xfId="57560" xr:uid="{00000000-0005-0000-0000-00004EE60000}"/>
    <cellStyle name="Normal 3 6 3" xfId="57561" xr:uid="{00000000-0005-0000-0000-00004FE60000}"/>
    <cellStyle name="Normal 3 6 3 2" xfId="57562" xr:uid="{00000000-0005-0000-0000-000050E60000}"/>
    <cellStyle name="Normal 3 6 4" xfId="57563" xr:uid="{00000000-0005-0000-0000-000051E60000}"/>
    <cellStyle name="Normal 3 6 4 2" xfId="57564" xr:uid="{00000000-0005-0000-0000-000052E60000}"/>
    <cellStyle name="Normal 3 6 5" xfId="57565" xr:uid="{00000000-0005-0000-0000-000053E60000}"/>
    <cellStyle name="Normal 3 6 5 2" xfId="57566" xr:uid="{00000000-0005-0000-0000-000054E60000}"/>
    <cellStyle name="Normal 3 6 6" xfId="57567" xr:uid="{00000000-0005-0000-0000-000055E60000}"/>
    <cellStyle name="Normal 3 6 6 2" xfId="57568" xr:uid="{00000000-0005-0000-0000-000056E60000}"/>
    <cellStyle name="Normal 3 6 7" xfId="57569" xr:uid="{00000000-0005-0000-0000-000057E60000}"/>
    <cellStyle name="Normal 3 6 7 2" xfId="57570" xr:uid="{00000000-0005-0000-0000-000058E60000}"/>
    <cellStyle name="Normal 3 6 8" xfId="57571" xr:uid="{00000000-0005-0000-0000-000059E60000}"/>
    <cellStyle name="Normal 3 6 8 2" xfId="57572" xr:uid="{00000000-0005-0000-0000-00005AE60000}"/>
    <cellStyle name="Normal 3 6 9" xfId="57573" xr:uid="{00000000-0005-0000-0000-00005BE60000}"/>
    <cellStyle name="Normal 3 6 9 2" xfId="57574" xr:uid="{00000000-0005-0000-0000-00005CE60000}"/>
    <cellStyle name="Normal 3 7" xfId="57575" xr:uid="{00000000-0005-0000-0000-00005DE60000}"/>
    <cellStyle name="Normal 3 7 10" xfId="57576" xr:uid="{00000000-0005-0000-0000-00005EE60000}"/>
    <cellStyle name="Normal 3 7 10 2" xfId="57577" xr:uid="{00000000-0005-0000-0000-00005FE60000}"/>
    <cellStyle name="Normal 3 7 11" xfId="57578" xr:uid="{00000000-0005-0000-0000-000060E60000}"/>
    <cellStyle name="Normal 3 7 11 2" xfId="57579" xr:uid="{00000000-0005-0000-0000-000061E60000}"/>
    <cellStyle name="Normal 3 7 12" xfId="57580" xr:uid="{00000000-0005-0000-0000-000062E60000}"/>
    <cellStyle name="Normal 3 7 12 2" xfId="57581" xr:uid="{00000000-0005-0000-0000-000063E60000}"/>
    <cellStyle name="Normal 3 7 13" xfId="57582" xr:uid="{00000000-0005-0000-0000-000064E60000}"/>
    <cellStyle name="Normal 3 7 13 2" xfId="57583" xr:uid="{00000000-0005-0000-0000-000065E60000}"/>
    <cellStyle name="Normal 3 7 14" xfId="57584" xr:uid="{00000000-0005-0000-0000-000066E60000}"/>
    <cellStyle name="Normal 3 7 14 2" xfId="57585" xr:uid="{00000000-0005-0000-0000-000067E60000}"/>
    <cellStyle name="Normal 3 7 15" xfId="57586" xr:uid="{00000000-0005-0000-0000-000068E60000}"/>
    <cellStyle name="Normal 3 7 15 2" xfId="57587" xr:uid="{00000000-0005-0000-0000-000069E60000}"/>
    <cellStyle name="Normal 3 7 16" xfId="57588" xr:uid="{00000000-0005-0000-0000-00006AE60000}"/>
    <cellStyle name="Normal 3 7 16 2" xfId="57589" xr:uid="{00000000-0005-0000-0000-00006BE60000}"/>
    <cellStyle name="Normal 3 7 17" xfId="57590" xr:uid="{00000000-0005-0000-0000-00006CE60000}"/>
    <cellStyle name="Normal 3 7 17 2" xfId="57591" xr:uid="{00000000-0005-0000-0000-00006DE60000}"/>
    <cellStyle name="Normal 3 7 18" xfId="57592" xr:uid="{00000000-0005-0000-0000-00006EE60000}"/>
    <cellStyle name="Normal 3 7 18 2" xfId="57593" xr:uid="{00000000-0005-0000-0000-00006FE60000}"/>
    <cellStyle name="Normal 3 7 19" xfId="57594" xr:uid="{00000000-0005-0000-0000-000070E60000}"/>
    <cellStyle name="Normal 3 7 19 2" xfId="57595" xr:uid="{00000000-0005-0000-0000-000071E60000}"/>
    <cellStyle name="Normal 3 7 2" xfId="57596" xr:uid="{00000000-0005-0000-0000-000072E60000}"/>
    <cellStyle name="Normal 3 7 2 2" xfId="57597" xr:uid="{00000000-0005-0000-0000-000073E60000}"/>
    <cellStyle name="Normal 3 7 20" xfId="57598" xr:uid="{00000000-0005-0000-0000-000074E60000}"/>
    <cellStyle name="Normal 3 7 20 2" xfId="57599" xr:uid="{00000000-0005-0000-0000-000075E60000}"/>
    <cellStyle name="Normal 3 7 21" xfId="57600" xr:uid="{00000000-0005-0000-0000-000076E60000}"/>
    <cellStyle name="Normal 3 7 21 2" xfId="57601" xr:uid="{00000000-0005-0000-0000-000077E60000}"/>
    <cellStyle name="Normal 3 7 22" xfId="57602" xr:uid="{00000000-0005-0000-0000-000078E60000}"/>
    <cellStyle name="Normal 3 7 22 2" xfId="57603" xr:uid="{00000000-0005-0000-0000-000079E60000}"/>
    <cellStyle name="Normal 3 7 3" xfId="57604" xr:uid="{00000000-0005-0000-0000-00007AE60000}"/>
    <cellStyle name="Normal 3 7 3 2" xfId="57605" xr:uid="{00000000-0005-0000-0000-00007BE60000}"/>
    <cellStyle name="Normal 3 7 4" xfId="57606" xr:uid="{00000000-0005-0000-0000-00007CE60000}"/>
    <cellStyle name="Normal 3 7 4 2" xfId="57607" xr:uid="{00000000-0005-0000-0000-00007DE60000}"/>
    <cellStyle name="Normal 3 7 5" xfId="57608" xr:uid="{00000000-0005-0000-0000-00007EE60000}"/>
    <cellStyle name="Normal 3 7 5 2" xfId="57609" xr:uid="{00000000-0005-0000-0000-00007FE60000}"/>
    <cellStyle name="Normal 3 7 6" xfId="57610" xr:uid="{00000000-0005-0000-0000-000080E60000}"/>
    <cellStyle name="Normal 3 7 6 2" xfId="57611" xr:uid="{00000000-0005-0000-0000-000081E60000}"/>
    <cellStyle name="Normal 3 7 7" xfId="57612" xr:uid="{00000000-0005-0000-0000-000082E60000}"/>
    <cellStyle name="Normal 3 7 7 2" xfId="57613" xr:uid="{00000000-0005-0000-0000-000083E60000}"/>
    <cellStyle name="Normal 3 7 8" xfId="57614" xr:uid="{00000000-0005-0000-0000-000084E60000}"/>
    <cellStyle name="Normal 3 7 8 2" xfId="57615" xr:uid="{00000000-0005-0000-0000-000085E60000}"/>
    <cellStyle name="Normal 3 7 9" xfId="57616" xr:uid="{00000000-0005-0000-0000-000086E60000}"/>
    <cellStyle name="Normal 3 7 9 2" xfId="57617" xr:uid="{00000000-0005-0000-0000-000087E60000}"/>
    <cellStyle name="Normal 3 8" xfId="57618" xr:uid="{00000000-0005-0000-0000-000088E60000}"/>
    <cellStyle name="Normal 3 8 2" xfId="57619" xr:uid="{00000000-0005-0000-0000-000089E60000}"/>
    <cellStyle name="Normal 3 8 2 2" xfId="57620" xr:uid="{00000000-0005-0000-0000-00008AE60000}"/>
    <cellStyle name="Normal 3 9" xfId="57621" xr:uid="{00000000-0005-0000-0000-00008BE60000}"/>
    <cellStyle name="Normal 3 9 2" xfId="57622" xr:uid="{00000000-0005-0000-0000-00008CE60000}"/>
    <cellStyle name="Normal 3 9 2 2" xfId="57623" xr:uid="{00000000-0005-0000-0000-00008DE60000}"/>
    <cellStyle name="Normal 3_EYLÜL-2008 İCRA SUNUMU-S1" xfId="57624" xr:uid="{00000000-0005-0000-0000-00008EE60000}"/>
    <cellStyle name="Normal 30" xfId="57625" xr:uid="{00000000-0005-0000-0000-00008FE60000}"/>
    <cellStyle name="Normal 30 2" xfId="57626" xr:uid="{00000000-0005-0000-0000-000090E60000}"/>
    <cellStyle name="Normal 31" xfId="57627" xr:uid="{00000000-0005-0000-0000-000091E60000}"/>
    <cellStyle name="Normal 32" xfId="57628" xr:uid="{00000000-0005-0000-0000-000092E60000}"/>
    <cellStyle name="Normal 33" xfId="57629" xr:uid="{00000000-0005-0000-0000-000093E60000}"/>
    <cellStyle name="Normal 34" xfId="57630" xr:uid="{00000000-0005-0000-0000-000094E60000}"/>
    <cellStyle name="Normal 35" xfId="57631" xr:uid="{00000000-0005-0000-0000-000095E60000}"/>
    <cellStyle name="Normal 36" xfId="57632" xr:uid="{00000000-0005-0000-0000-000096E60000}"/>
    <cellStyle name="Normal 37" xfId="57633" xr:uid="{00000000-0005-0000-0000-000097E60000}"/>
    <cellStyle name="Normal 37 2" xfId="61392" xr:uid="{00000000-0005-0000-0000-000098E60000}"/>
    <cellStyle name="Normal 38" xfId="57634" xr:uid="{00000000-0005-0000-0000-000099E60000}"/>
    <cellStyle name="Normal 39" xfId="57635" xr:uid="{00000000-0005-0000-0000-00009AE60000}"/>
    <cellStyle name="Normal 4" xfId="7" xr:uid="{00000000-0005-0000-0000-00009BE60000}"/>
    <cellStyle name="Normal 4 10" xfId="57636" xr:uid="{00000000-0005-0000-0000-00009CE60000}"/>
    <cellStyle name="Normal 4 10 2" xfId="57637" xr:uid="{00000000-0005-0000-0000-00009DE60000}"/>
    <cellStyle name="Normal 4 11" xfId="57638" xr:uid="{00000000-0005-0000-0000-00009EE60000}"/>
    <cellStyle name="Normal 4 11 2" xfId="57639" xr:uid="{00000000-0005-0000-0000-00009FE60000}"/>
    <cellStyle name="Normal 4 12" xfId="57640" xr:uid="{00000000-0005-0000-0000-0000A0E60000}"/>
    <cellStyle name="Normal 4 12 2" xfId="57641" xr:uid="{00000000-0005-0000-0000-0000A1E60000}"/>
    <cellStyle name="Normal 4 13" xfId="57642" xr:uid="{00000000-0005-0000-0000-0000A2E60000}"/>
    <cellStyle name="Normal 4 13 2" xfId="57643" xr:uid="{00000000-0005-0000-0000-0000A3E60000}"/>
    <cellStyle name="Normal 4 14" xfId="57644" xr:uid="{00000000-0005-0000-0000-0000A4E60000}"/>
    <cellStyle name="Normal 4 14 2" xfId="57645" xr:uid="{00000000-0005-0000-0000-0000A5E60000}"/>
    <cellStyle name="Normal 4 15" xfId="57646" xr:uid="{00000000-0005-0000-0000-0000A6E60000}"/>
    <cellStyle name="Normal 4 15 2" xfId="57647" xr:uid="{00000000-0005-0000-0000-0000A7E60000}"/>
    <cellStyle name="Normal 4 16" xfId="57648" xr:uid="{00000000-0005-0000-0000-0000A8E60000}"/>
    <cellStyle name="Normal 4 16 2" xfId="57649" xr:uid="{00000000-0005-0000-0000-0000A9E60000}"/>
    <cellStyle name="Normal 4 17" xfId="57650" xr:uid="{00000000-0005-0000-0000-0000AAE60000}"/>
    <cellStyle name="Normal 4 17 2" xfId="57651" xr:uid="{00000000-0005-0000-0000-0000ABE60000}"/>
    <cellStyle name="Normal 4 18" xfId="57652" xr:uid="{00000000-0005-0000-0000-0000ACE60000}"/>
    <cellStyle name="Normal 4 18 2" xfId="57653" xr:uid="{00000000-0005-0000-0000-0000ADE60000}"/>
    <cellStyle name="Normal 4 19" xfId="57654" xr:uid="{00000000-0005-0000-0000-0000AEE60000}"/>
    <cellStyle name="Normal 4 19 2" xfId="57655" xr:uid="{00000000-0005-0000-0000-0000AFE60000}"/>
    <cellStyle name="Normal 4 2" xfId="57656" xr:uid="{00000000-0005-0000-0000-0000B0E60000}"/>
    <cellStyle name="Normal 4 2 10" xfId="57657" xr:uid="{00000000-0005-0000-0000-0000B1E60000}"/>
    <cellStyle name="Normal 4 2 10 2" xfId="57658" xr:uid="{00000000-0005-0000-0000-0000B2E60000}"/>
    <cellStyle name="Normal 4 2 11" xfId="57659" xr:uid="{00000000-0005-0000-0000-0000B3E60000}"/>
    <cellStyle name="Normal 4 2 11 2" xfId="57660" xr:uid="{00000000-0005-0000-0000-0000B4E60000}"/>
    <cellStyle name="Normal 4 2 12" xfId="57661" xr:uid="{00000000-0005-0000-0000-0000B5E60000}"/>
    <cellStyle name="Normal 4 2 12 2" xfId="57662" xr:uid="{00000000-0005-0000-0000-0000B6E60000}"/>
    <cellStyle name="Normal 4 2 13" xfId="57663" xr:uid="{00000000-0005-0000-0000-0000B7E60000}"/>
    <cellStyle name="Normal 4 2 13 2" xfId="57664" xr:uid="{00000000-0005-0000-0000-0000B8E60000}"/>
    <cellStyle name="Normal 4 2 14" xfId="57665" xr:uid="{00000000-0005-0000-0000-0000B9E60000}"/>
    <cellStyle name="Normal 4 2 14 2" xfId="57666" xr:uid="{00000000-0005-0000-0000-0000BAE60000}"/>
    <cellStyle name="Normal 4 2 15" xfId="57667" xr:uid="{00000000-0005-0000-0000-0000BBE60000}"/>
    <cellStyle name="Normal 4 2 15 2" xfId="57668" xr:uid="{00000000-0005-0000-0000-0000BCE60000}"/>
    <cellStyle name="Normal 4 2 16" xfId="57669" xr:uid="{00000000-0005-0000-0000-0000BDE60000}"/>
    <cellStyle name="Normal 4 2 16 2" xfId="57670" xr:uid="{00000000-0005-0000-0000-0000BEE60000}"/>
    <cellStyle name="Normal 4 2 17" xfId="57671" xr:uid="{00000000-0005-0000-0000-0000BFE60000}"/>
    <cellStyle name="Normal 4 2 17 2" xfId="57672" xr:uid="{00000000-0005-0000-0000-0000C0E60000}"/>
    <cellStyle name="Normal 4 2 18" xfId="57673" xr:uid="{00000000-0005-0000-0000-0000C1E60000}"/>
    <cellStyle name="Normal 4 2 18 2" xfId="57674" xr:uid="{00000000-0005-0000-0000-0000C2E60000}"/>
    <cellStyle name="Normal 4 2 19" xfId="57675" xr:uid="{00000000-0005-0000-0000-0000C3E60000}"/>
    <cellStyle name="Normal 4 2 19 2" xfId="57676" xr:uid="{00000000-0005-0000-0000-0000C4E60000}"/>
    <cellStyle name="Normal 4 2 2" xfId="57677" xr:uid="{00000000-0005-0000-0000-0000C5E60000}"/>
    <cellStyle name="Normal 4 2 2 10" xfId="57678" xr:uid="{00000000-0005-0000-0000-0000C6E60000}"/>
    <cellStyle name="Normal 4 2 2 10 2" xfId="57679" xr:uid="{00000000-0005-0000-0000-0000C7E60000}"/>
    <cellStyle name="Normal 4 2 2 11" xfId="57680" xr:uid="{00000000-0005-0000-0000-0000C8E60000}"/>
    <cellStyle name="Normal 4 2 2 11 2" xfId="57681" xr:uid="{00000000-0005-0000-0000-0000C9E60000}"/>
    <cellStyle name="Normal 4 2 2 12" xfId="57682" xr:uid="{00000000-0005-0000-0000-0000CAE60000}"/>
    <cellStyle name="Normal 4 2 2 12 2" xfId="57683" xr:uid="{00000000-0005-0000-0000-0000CBE60000}"/>
    <cellStyle name="Normal 4 2 2 13" xfId="57684" xr:uid="{00000000-0005-0000-0000-0000CCE60000}"/>
    <cellStyle name="Normal 4 2 2 13 2" xfId="57685" xr:uid="{00000000-0005-0000-0000-0000CDE60000}"/>
    <cellStyle name="Normal 4 2 2 14" xfId="57686" xr:uid="{00000000-0005-0000-0000-0000CEE60000}"/>
    <cellStyle name="Normal 4 2 2 14 2" xfId="57687" xr:uid="{00000000-0005-0000-0000-0000CFE60000}"/>
    <cellStyle name="Normal 4 2 2 15" xfId="57688" xr:uid="{00000000-0005-0000-0000-0000D0E60000}"/>
    <cellStyle name="Normal 4 2 2 15 2" xfId="57689" xr:uid="{00000000-0005-0000-0000-0000D1E60000}"/>
    <cellStyle name="Normal 4 2 2 16" xfId="57690" xr:uid="{00000000-0005-0000-0000-0000D2E60000}"/>
    <cellStyle name="Normal 4 2 2 16 2" xfId="57691" xr:uid="{00000000-0005-0000-0000-0000D3E60000}"/>
    <cellStyle name="Normal 4 2 2 17" xfId="57692" xr:uid="{00000000-0005-0000-0000-0000D4E60000}"/>
    <cellStyle name="Normal 4 2 2 17 2" xfId="57693" xr:uid="{00000000-0005-0000-0000-0000D5E60000}"/>
    <cellStyle name="Normal 4 2 2 18" xfId="57694" xr:uid="{00000000-0005-0000-0000-0000D6E60000}"/>
    <cellStyle name="Normal 4 2 2 18 2" xfId="57695" xr:uid="{00000000-0005-0000-0000-0000D7E60000}"/>
    <cellStyle name="Normal 4 2 2 19" xfId="57696" xr:uid="{00000000-0005-0000-0000-0000D8E60000}"/>
    <cellStyle name="Normal 4 2 2 19 2" xfId="57697" xr:uid="{00000000-0005-0000-0000-0000D9E60000}"/>
    <cellStyle name="Normal 4 2 2 2" xfId="57698" xr:uid="{00000000-0005-0000-0000-0000DAE60000}"/>
    <cellStyle name="Normal 4 2 2 2 10" xfId="57699" xr:uid="{00000000-0005-0000-0000-0000DBE60000}"/>
    <cellStyle name="Normal 4 2 2 2 10 2" xfId="57700" xr:uid="{00000000-0005-0000-0000-0000DCE60000}"/>
    <cellStyle name="Normal 4 2 2 2 11" xfId="57701" xr:uid="{00000000-0005-0000-0000-0000DDE60000}"/>
    <cellStyle name="Normal 4 2 2 2 11 2" xfId="57702" xr:uid="{00000000-0005-0000-0000-0000DEE60000}"/>
    <cellStyle name="Normal 4 2 2 2 12" xfId="57703" xr:uid="{00000000-0005-0000-0000-0000DFE60000}"/>
    <cellStyle name="Normal 4 2 2 2 12 2" xfId="57704" xr:uid="{00000000-0005-0000-0000-0000E0E60000}"/>
    <cellStyle name="Normal 4 2 2 2 13" xfId="57705" xr:uid="{00000000-0005-0000-0000-0000E1E60000}"/>
    <cellStyle name="Normal 4 2 2 2 13 2" xfId="57706" xr:uid="{00000000-0005-0000-0000-0000E2E60000}"/>
    <cellStyle name="Normal 4 2 2 2 14" xfId="57707" xr:uid="{00000000-0005-0000-0000-0000E3E60000}"/>
    <cellStyle name="Normal 4 2 2 2 14 2" xfId="57708" xr:uid="{00000000-0005-0000-0000-0000E4E60000}"/>
    <cellStyle name="Normal 4 2 2 2 15" xfId="57709" xr:uid="{00000000-0005-0000-0000-0000E5E60000}"/>
    <cellStyle name="Normal 4 2 2 2 15 2" xfId="57710" xr:uid="{00000000-0005-0000-0000-0000E6E60000}"/>
    <cellStyle name="Normal 4 2 2 2 16" xfId="57711" xr:uid="{00000000-0005-0000-0000-0000E7E60000}"/>
    <cellStyle name="Normal 4 2 2 2 16 2" xfId="57712" xr:uid="{00000000-0005-0000-0000-0000E8E60000}"/>
    <cellStyle name="Normal 4 2 2 2 17" xfId="57713" xr:uid="{00000000-0005-0000-0000-0000E9E60000}"/>
    <cellStyle name="Normal 4 2 2 2 17 2" xfId="57714" xr:uid="{00000000-0005-0000-0000-0000EAE60000}"/>
    <cellStyle name="Normal 4 2 2 2 18" xfId="57715" xr:uid="{00000000-0005-0000-0000-0000EBE60000}"/>
    <cellStyle name="Normal 4 2 2 2 18 2" xfId="57716" xr:uid="{00000000-0005-0000-0000-0000ECE60000}"/>
    <cellStyle name="Normal 4 2 2 2 19" xfId="57717" xr:uid="{00000000-0005-0000-0000-0000EDE60000}"/>
    <cellStyle name="Normal 4 2 2 2 19 2" xfId="57718" xr:uid="{00000000-0005-0000-0000-0000EEE60000}"/>
    <cellStyle name="Normal 4 2 2 2 2" xfId="57719" xr:uid="{00000000-0005-0000-0000-0000EFE60000}"/>
    <cellStyle name="Normal 4 2 2 2 2 2" xfId="57720" xr:uid="{00000000-0005-0000-0000-0000F0E60000}"/>
    <cellStyle name="Normal 4 2 2 2 20" xfId="57721" xr:uid="{00000000-0005-0000-0000-0000F1E60000}"/>
    <cellStyle name="Normal 4 2 2 2 20 2" xfId="57722" xr:uid="{00000000-0005-0000-0000-0000F2E60000}"/>
    <cellStyle name="Normal 4 2 2 2 21" xfId="57723" xr:uid="{00000000-0005-0000-0000-0000F3E60000}"/>
    <cellStyle name="Normal 4 2 2 2 21 2" xfId="57724" xr:uid="{00000000-0005-0000-0000-0000F4E60000}"/>
    <cellStyle name="Normal 4 2 2 2 22" xfId="57725" xr:uid="{00000000-0005-0000-0000-0000F5E60000}"/>
    <cellStyle name="Normal 4 2 2 2 3" xfId="57726" xr:uid="{00000000-0005-0000-0000-0000F6E60000}"/>
    <cellStyle name="Normal 4 2 2 2 3 2" xfId="57727" xr:uid="{00000000-0005-0000-0000-0000F7E60000}"/>
    <cellStyle name="Normal 4 2 2 2 4" xfId="57728" xr:uid="{00000000-0005-0000-0000-0000F8E60000}"/>
    <cellStyle name="Normal 4 2 2 2 4 2" xfId="57729" xr:uid="{00000000-0005-0000-0000-0000F9E60000}"/>
    <cellStyle name="Normal 4 2 2 2 5" xfId="57730" xr:uid="{00000000-0005-0000-0000-0000FAE60000}"/>
    <cellStyle name="Normal 4 2 2 2 5 2" xfId="57731" xr:uid="{00000000-0005-0000-0000-0000FBE60000}"/>
    <cellStyle name="Normal 4 2 2 2 6" xfId="57732" xr:uid="{00000000-0005-0000-0000-0000FCE60000}"/>
    <cellStyle name="Normal 4 2 2 2 6 2" xfId="57733" xr:uid="{00000000-0005-0000-0000-0000FDE60000}"/>
    <cellStyle name="Normal 4 2 2 2 7" xfId="57734" xr:uid="{00000000-0005-0000-0000-0000FEE60000}"/>
    <cellStyle name="Normal 4 2 2 2 7 2" xfId="57735" xr:uid="{00000000-0005-0000-0000-0000FFE60000}"/>
    <cellStyle name="Normal 4 2 2 2 8" xfId="57736" xr:uid="{00000000-0005-0000-0000-000000E70000}"/>
    <cellStyle name="Normal 4 2 2 2 8 2" xfId="57737" xr:uid="{00000000-0005-0000-0000-000001E70000}"/>
    <cellStyle name="Normal 4 2 2 2 9" xfId="57738" xr:uid="{00000000-0005-0000-0000-000002E70000}"/>
    <cellStyle name="Normal 4 2 2 2 9 2" xfId="57739" xr:uid="{00000000-0005-0000-0000-000003E70000}"/>
    <cellStyle name="Normal 4 2 2 20" xfId="57740" xr:uid="{00000000-0005-0000-0000-000004E70000}"/>
    <cellStyle name="Normal 4 2 2 20 2" xfId="57741" xr:uid="{00000000-0005-0000-0000-000005E70000}"/>
    <cellStyle name="Normal 4 2 2 21" xfId="57742" xr:uid="{00000000-0005-0000-0000-000006E70000}"/>
    <cellStyle name="Normal 4 2 2 21 2" xfId="57743" xr:uid="{00000000-0005-0000-0000-000007E70000}"/>
    <cellStyle name="Normal 4 2 2 22" xfId="57744" xr:uid="{00000000-0005-0000-0000-000008E70000}"/>
    <cellStyle name="Normal 4 2 2 22 2" xfId="57745" xr:uid="{00000000-0005-0000-0000-000009E70000}"/>
    <cellStyle name="Normal 4 2 2 23" xfId="57746" xr:uid="{00000000-0005-0000-0000-00000AE70000}"/>
    <cellStyle name="Normal 4 2 2 23 2" xfId="57747" xr:uid="{00000000-0005-0000-0000-00000BE70000}"/>
    <cellStyle name="Normal 4 2 2 24" xfId="57748" xr:uid="{00000000-0005-0000-0000-00000CE70000}"/>
    <cellStyle name="Normal 4 2 2 3" xfId="57749" xr:uid="{00000000-0005-0000-0000-00000DE70000}"/>
    <cellStyle name="Normal 4 2 2 3 10" xfId="57750" xr:uid="{00000000-0005-0000-0000-00000EE70000}"/>
    <cellStyle name="Normal 4 2 2 3 10 2" xfId="57751" xr:uid="{00000000-0005-0000-0000-00000FE70000}"/>
    <cellStyle name="Normal 4 2 2 3 11" xfId="57752" xr:uid="{00000000-0005-0000-0000-000010E70000}"/>
    <cellStyle name="Normal 4 2 2 3 11 2" xfId="57753" xr:uid="{00000000-0005-0000-0000-000011E70000}"/>
    <cellStyle name="Normal 4 2 2 3 12" xfId="57754" xr:uid="{00000000-0005-0000-0000-000012E70000}"/>
    <cellStyle name="Normal 4 2 2 3 12 2" xfId="57755" xr:uid="{00000000-0005-0000-0000-000013E70000}"/>
    <cellStyle name="Normal 4 2 2 3 13" xfId="57756" xr:uid="{00000000-0005-0000-0000-000014E70000}"/>
    <cellStyle name="Normal 4 2 2 3 13 2" xfId="57757" xr:uid="{00000000-0005-0000-0000-000015E70000}"/>
    <cellStyle name="Normal 4 2 2 3 14" xfId="57758" xr:uid="{00000000-0005-0000-0000-000016E70000}"/>
    <cellStyle name="Normal 4 2 2 3 14 2" xfId="57759" xr:uid="{00000000-0005-0000-0000-000017E70000}"/>
    <cellStyle name="Normal 4 2 2 3 15" xfId="57760" xr:uid="{00000000-0005-0000-0000-000018E70000}"/>
    <cellStyle name="Normal 4 2 2 3 15 2" xfId="57761" xr:uid="{00000000-0005-0000-0000-000019E70000}"/>
    <cellStyle name="Normal 4 2 2 3 16" xfId="57762" xr:uid="{00000000-0005-0000-0000-00001AE70000}"/>
    <cellStyle name="Normal 4 2 2 3 16 2" xfId="57763" xr:uid="{00000000-0005-0000-0000-00001BE70000}"/>
    <cellStyle name="Normal 4 2 2 3 17" xfId="57764" xr:uid="{00000000-0005-0000-0000-00001CE70000}"/>
    <cellStyle name="Normal 4 2 2 3 17 2" xfId="57765" xr:uid="{00000000-0005-0000-0000-00001DE70000}"/>
    <cellStyle name="Normal 4 2 2 3 18" xfId="57766" xr:uid="{00000000-0005-0000-0000-00001EE70000}"/>
    <cellStyle name="Normal 4 2 2 3 18 2" xfId="57767" xr:uid="{00000000-0005-0000-0000-00001FE70000}"/>
    <cellStyle name="Normal 4 2 2 3 19" xfId="57768" xr:uid="{00000000-0005-0000-0000-000020E70000}"/>
    <cellStyle name="Normal 4 2 2 3 19 2" xfId="57769" xr:uid="{00000000-0005-0000-0000-000021E70000}"/>
    <cellStyle name="Normal 4 2 2 3 2" xfId="57770" xr:uid="{00000000-0005-0000-0000-000022E70000}"/>
    <cellStyle name="Normal 4 2 2 3 2 2" xfId="57771" xr:uid="{00000000-0005-0000-0000-000023E70000}"/>
    <cellStyle name="Normal 4 2 2 3 20" xfId="57772" xr:uid="{00000000-0005-0000-0000-000024E70000}"/>
    <cellStyle name="Normal 4 2 2 3 20 2" xfId="57773" xr:uid="{00000000-0005-0000-0000-000025E70000}"/>
    <cellStyle name="Normal 4 2 2 3 21" xfId="57774" xr:uid="{00000000-0005-0000-0000-000026E70000}"/>
    <cellStyle name="Normal 4 2 2 3 21 2" xfId="57775" xr:uid="{00000000-0005-0000-0000-000027E70000}"/>
    <cellStyle name="Normal 4 2 2 3 22" xfId="57776" xr:uid="{00000000-0005-0000-0000-000028E70000}"/>
    <cellStyle name="Normal 4 2 2 3 3" xfId="57777" xr:uid="{00000000-0005-0000-0000-000029E70000}"/>
    <cellStyle name="Normal 4 2 2 3 3 2" xfId="57778" xr:uid="{00000000-0005-0000-0000-00002AE70000}"/>
    <cellStyle name="Normal 4 2 2 3 4" xfId="57779" xr:uid="{00000000-0005-0000-0000-00002BE70000}"/>
    <cellStyle name="Normal 4 2 2 3 4 2" xfId="57780" xr:uid="{00000000-0005-0000-0000-00002CE70000}"/>
    <cellStyle name="Normal 4 2 2 3 5" xfId="57781" xr:uid="{00000000-0005-0000-0000-00002DE70000}"/>
    <cellStyle name="Normal 4 2 2 3 5 2" xfId="57782" xr:uid="{00000000-0005-0000-0000-00002EE70000}"/>
    <cellStyle name="Normal 4 2 2 3 6" xfId="57783" xr:uid="{00000000-0005-0000-0000-00002FE70000}"/>
    <cellStyle name="Normal 4 2 2 3 6 2" xfId="57784" xr:uid="{00000000-0005-0000-0000-000030E70000}"/>
    <cellStyle name="Normal 4 2 2 3 7" xfId="57785" xr:uid="{00000000-0005-0000-0000-000031E70000}"/>
    <cellStyle name="Normal 4 2 2 3 7 2" xfId="57786" xr:uid="{00000000-0005-0000-0000-000032E70000}"/>
    <cellStyle name="Normal 4 2 2 3 8" xfId="57787" xr:uid="{00000000-0005-0000-0000-000033E70000}"/>
    <cellStyle name="Normal 4 2 2 3 8 2" xfId="57788" xr:uid="{00000000-0005-0000-0000-000034E70000}"/>
    <cellStyle name="Normal 4 2 2 3 9" xfId="57789" xr:uid="{00000000-0005-0000-0000-000035E70000}"/>
    <cellStyle name="Normal 4 2 2 3 9 2" xfId="57790" xr:uid="{00000000-0005-0000-0000-000036E70000}"/>
    <cellStyle name="Normal 4 2 2 4" xfId="57791" xr:uid="{00000000-0005-0000-0000-000037E70000}"/>
    <cellStyle name="Normal 4 2 2 4 2" xfId="57792" xr:uid="{00000000-0005-0000-0000-000038E70000}"/>
    <cellStyle name="Normal 4 2 2 5" xfId="57793" xr:uid="{00000000-0005-0000-0000-000039E70000}"/>
    <cellStyle name="Normal 4 2 2 5 2" xfId="57794" xr:uid="{00000000-0005-0000-0000-00003AE70000}"/>
    <cellStyle name="Normal 4 2 2 6" xfId="57795" xr:uid="{00000000-0005-0000-0000-00003BE70000}"/>
    <cellStyle name="Normal 4 2 2 6 2" xfId="57796" xr:uid="{00000000-0005-0000-0000-00003CE70000}"/>
    <cellStyle name="Normal 4 2 2 7" xfId="57797" xr:uid="{00000000-0005-0000-0000-00003DE70000}"/>
    <cellStyle name="Normal 4 2 2 7 2" xfId="57798" xr:uid="{00000000-0005-0000-0000-00003EE70000}"/>
    <cellStyle name="Normal 4 2 2 8" xfId="57799" xr:uid="{00000000-0005-0000-0000-00003FE70000}"/>
    <cellStyle name="Normal 4 2 2 8 2" xfId="57800" xr:uid="{00000000-0005-0000-0000-000040E70000}"/>
    <cellStyle name="Normal 4 2 2 9" xfId="57801" xr:uid="{00000000-0005-0000-0000-000041E70000}"/>
    <cellStyle name="Normal 4 2 2 9 2" xfId="57802" xr:uid="{00000000-0005-0000-0000-000042E70000}"/>
    <cellStyle name="Normal 4 2 20" xfId="57803" xr:uid="{00000000-0005-0000-0000-000043E70000}"/>
    <cellStyle name="Normal 4 2 20 2" xfId="57804" xr:uid="{00000000-0005-0000-0000-000044E70000}"/>
    <cellStyle name="Normal 4 2 21" xfId="57805" xr:uid="{00000000-0005-0000-0000-000045E70000}"/>
    <cellStyle name="Normal 4 2 21 2" xfId="57806" xr:uid="{00000000-0005-0000-0000-000046E70000}"/>
    <cellStyle name="Normal 4 2 22" xfId="57807" xr:uid="{00000000-0005-0000-0000-000047E70000}"/>
    <cellStyle name="Normal 4 2 22 2" xfId="57808" xr:uid="{00000000-0005-0000-0000-000048E70000}"/>
    <cellStyle name="Normal 4 2 23" xfId="57809" xr:uid="{00000000-0005-0000-0000-000049E70000}"/>
    <cellStyle name="Normal 4 2 23 2" xfId="57810" xr:uid="{00000000-0005-0000-0000-00004AE70000}"/>
    <cellStyle name="Normal 4 2 24" xfId="57811" xr:uid="{00000000-0005-0000-0000-00004BE70000}"/>
    <cellStyle name="Normal 4 2 24 2" xfId="57812" xr:uid="{00000000-0005-0000-0000-00004CE70000}"/>
    <cellStyle name="Normal 4 2 25" xfId="57813" xr:uid="{00000000-0005-0000-0000-00004DE70000}"/>
    <cellStyle name="Normal 4 2 25 2" xfId="57814" xr:uid="{00000000-0005-0000-0000-00004EE70000}"/>
    <cellStyle name="Normal 4 2 26" xfId="57815" xr:uid="{00000000-0005-0000-0000-00004FE70000}"/>
    <cellStyle name="Normal 4 2 26 2" xfId="57816" xr:uid="{00000000-0005-0000-0000-000050E70000}"/>
    <cellStyle name="Normal 4 2 27" xfId="57817" xr:uid="{00000000-0005-0000-0000-000051E70000}"/>
    <cellStyle name="Normal 4 2 27 2" xfId="57818" xr:uid="{00000000-0005-0000-0000-000052E70000}"/>
    <cellStyle name="Normal 4 2 3" xfId="57819" xr:uid="{00000000-0005-0000-0000-000053E70000}"/>
    <cellStyle name="Normal 4 2 3 10" xfId="57820" xr:uid="{00000000-0005-0000-0000-000054E70000}"/>
    <cellStyle name="Normal 4 2 3 10 2" xfId="57821" xr:uid="{00000000-0005-0000-0000-000055E70000}"/>
    <cellStyle name="Normal 4 2 3 11" xfId="57822" xr:uid="{00000000-0005-0000-0000-000056E70000}"/>
    <cellStyle name="Normal 4 2 3 11 2" xfId="57823" xr:uid="{00000000-0005-0000-0000-000057E70000}"/>
    <cellStyle name="Normal 4 2 3 12" xfId="57824" xr:uid="{00000000-0005-0000-0000-000058E70000}"/>
    <cellStyle name="Normal 4 2 3 12 2" xfId="57825" xr:uid="{00000000-0005-0000-0000-000059E70000}"/>
    <cellStyle name="Normal 4 2 3 13" xfId="57826" xr:uid="{00000000-0005-0000-0000-00005AE70000}"/>
    <cellStyle name="Normal 4 2 3 13 2" xfId="57827" xr:uid="{00000000-0005-0000-0000-00005BE70000}"/>
    <cellStyle name="Normal 4 2 3 14" xfId="57828" xr:uid="{00000000-0005-0000-0000-00005CE70000}"/>
    <cellStyle name="Normal 4 2 3 14 2" xfId="57829" xr:uid="{00000000-0005-0000-0000-00005DE70000}"/>
    <cellStyle name="Normal 4 2 3 15" xfId="57830" xr:uid="{00000000-0005-0000-0000-00005EE70000}"/>
    <cellStyle name="Normal 4 2 3 15 2" xfId="57831" xr:uid="{00000000-0005-0000-0000-00005FE70000}"/>
    <cellStyle name="Normal 4 2 3 16" xfId="57832" xr:uid="{00000000-0005-0000-0000-000060E70000}"/>
    <cellStyle name="Normal 4 2 3 16 2" xfId="57833" xr:uid="{00000000-0005-0000-0000-000061E70000}"/>
    <cellStyle name="Normal 4 2 3 17" xfId="57834" xr:uid="{00000000-0005-0000-0000-000062E70000}"/>
    <cellStyle name="Normal 4 2 3 17 2" xfId="57835" xr:uid="{00000000-0005-0000-0000-000063E70000}"/>
    <cellStyle name="Normal 4 2 3 18" xfId="57836" xr:uid="{00000000-0005-0000-0000-000064E70000}"/>
    <cellStyle name="Normal 4 2 3 18 2" xfId="57837" xr:uid="{00000000-0005-0000-0000-000065E70000}"/>
    <cellStyle name="Normal 4 2 3 19" xfId="57838" xr:uid="{00000000-0005-0000-0000-000066E70000}"/>
    <cellStyle name="Normal 4 2 3 19 2" xfId="57839" xr:uid="{00000000-0005-0000-0000-000067E70000}"/>
    <cellStyle name="Normal 4 2 3 2" xfId="57840" xr:uid="{00000000-0005-0000-0000-000068E70000}"/>
    <cellStyle name="Normal 4 2 3 2 10" xfId="57841" xr:uid="{00000000-0005-0000-0000-000069E70000}"/>
    <cellStyle name="Normal 4 2 3 2 10 2" xfId="57842" xr:uid="{00000000-0005-0000-0000-00006AE70000}"/>
    <cellStyle name="Normal 4 2 3 2 11" xfId="57843" xr:uid="{00000000-0005-0000-0000-00006BE70000}"/>
    <cellStyle name="Normal 4 2 3 2 11 2" xfId="57844" xr:uid="{00000000-0005-0000-0000-00006CE70000}"/>
    <cellStyle name="Normal 4 2 3 2 12" xfId="57845" xr:uid="{00000000-0005-0000-0000-00006DE70000}"/>
    <cellStyle name="Normal 4 2 3 2 12 2" xfId="57846" xr:uid="{00000000-0005-0000-0000-00006EE70000}"/>
    <cellStyle name="Normal 4 2 3 2 13" xfId="57847" xr:uid="{00000000-0005-0000-0000-00006FE70000}"/>
    <cellStyle name="Normal 4 2 3 2 13 2" xfId="57848" xr:uid="{00000000-0005-0000-0000-000070E70000}"/>
    <cellStyle name="Normal 4 2 3 2 14" xfId="57849" xr:uid="{00000000-0005-0000-0000-000071E70000}"/>
    <cellStyle name="Normal 4 2 3 2 14 2" xfId="57850" xr:uid="{00000000-0005-0000-0000-000072E70000}"/>
    <cellStyle name="Normal 4 2 3 2 15" xfId="57851" xr:uid="{00000000-0005-0000-0000-000073E70000}"/>
    <cellStyle name="Normal 4 2 3 2 15 2" xfId="57852" xr:uid="{00000000-0005-0000-0000-000074E70000}"/>
    <cellStyle name="Normal 4 2 3 2 16" xfId="57853" xr:uid="{00000000-0005-0000-0000-000075E70000}"/>
    <cellStyle name="Normal 4 2 3 2 16 2" xfId="57854" xr:uid="{00000000-0005-0000-0000-000076E70000}"/>
    <cellStyle name="Normal 4 2 3 2 17" xfId="57855" xr:uid="{00000000-0005-0000-0000-000077E70000}"/>
    <cellStyle name="Normal 4 2 3 2 17 2" xfId="57856" xr:uid="{00000000-0005-0000-0000-000078E70000}"/>
    <cellStyle name="Normal 4 2 3 2 18" xfId="57857" xr:uid="{00000000-0005-0000-0000-000079E70000}"/>
    <cellStyle name="Normal 4 2 3 2 18 2" xfId="57858" xr:uid="{00000000-0005-0000-0000-00007AE70000}"/>
    <cellStyle name="Normal 4 2 3 2 19" xfId="57859" xr:uid="{00000000-0005-0000-0000-00007BE70000}"/>
    <cellStyle name="Normal 4 2 3 2 19 2" xfId="57860" xr:uid="{00000000-0005-0000-0000-00007CE70000}"/>
    <cellStyle name="Normal 4 2 3 2 2" xfId="57861" xr:uid="{00000000-0005-0000-0000-00007DE70000}"/>
    <cellStyle name="Normal 4 2 3 2 2 2" xfId="57862" xr:uid="{00000000-0005-0000-0000-00007EE70000}"/>
    <cellStyle name="Normal 4 2 3 2 20" xfId="57863" xr:uid="{00000000-0005-0000-0000-00007FE70000}"/>
    <cellStyle name="Normal 4 2 3 2 20 2" xfId="57864" xr:uid="{00000000-0005-0000-0000-000080E70000}"/>
    <cellStyle name="Normal 4 2 3 2 21" xfId="57865" xr:uid="{00000000-0005-0000-0000-000081E70000}"/>
    <cellStyle name="Normal 4 2 3 2 21 2" xfId="57866" xr:uid="{00000000-0005-0000-0000-000082E70000}"/>
    <cellStyle name="Normal 4 2 3 2 22" xfId="57867" xr:uid="{00000000-0005-0000-0000-000083E70000}"/>
    <cellStyle name="Normal 4 2 3 2 3" xfId="57868" xr:uid="{00000000-0005-0000-0000-000084E70000}"/>
    <cellStyle name="Normal 4 2 3 2 3 2" xfId="57869" xr:uid="{00000000-0005-0000-0000-000085E70000}"/>
    <cellStyle name="Normal 4 2 3 2 4" xfId="57870" xr:uid="{00000000-0005-0000-0000-000086E70000}"/>
    <cellStyle name="Normal 4 2 3 2 4 2" xfId="57871" xr:uid="{00000000-0005-0000-0000-000087E70000}"/>
    <cellStyle name="Normal 4 2 3 2 5" xfId="57872" xr:uid="{00000000-0005-0000-0000-000088E70000}"/>
    <cellStyle name="Normal 4 2 3 2 5 2" xfId="57873" xr:uid="{00000000-0005-0000-0000-000089E70000}"/>
    <cellStyle name="Normal 4 2 3 2 6" xfId="57874" xr:uid="{00000000-0005-0000-0000-00008AE70000}"/>
    <cellStyle name="Normal 4 2 3 2 6 2" xfId="57875" xr:uid="{00000000-0005-0000-0000-00008BE70000}"/>
    <cellStyle name="Normal 4 2 3 2 7" xfId="57876" xr:uid="{00000000-0005-0000-0000-00008CE70000}"/>
    <cellStyle name="Normal 4 2 3 2 7 2" xfId="57877" xr:uid="{00000000-0005-0000-0000-00008DE70000}"/>
    <cellStyle name="Normal 4 2 3 2 8" xfId="57878" xr:uid="{00000000-0005-0000-0000-00008EE70000}"/>
    <cellStyle name="Normal 4 2 3 2 8 2" xfId="57879" xr:uid="{00000000-0005-0000-0000-00008FE70000}"/>
    <cellStyle name="Normal 4 2 3 2 9" xfId="57880" xr:uid="{00000000-0005-0000-0000-000090E70000}"/>
    <cellStyle name="Normal 4 2 3 2 9 2" xfId="57881" xr:uid="{00000000-0005-0000-0000-000091E70000}"/>
    <cellStyle name="Normal 4 2 3 20" xfId="57882" xr:uid="{00000000-0005-0000-0000-000092E70000}"/>
    <cellStyle name="Normal 4 2 3 20 2" xfId="57883" xr:uid="{00000000-0005-0000-0000-000093E70000}"/>
    <cellStyle name="Normal 4 2 3 21" xfId="57884" xr:uid="{00000000-0005-0000-0000-000094E70000}"/>
    <cellStyle name="Normal 4 2 3 21 2" xfId="57885" xr:uid="{00000000-0005-0000-0000-000095E70000}"/>
    <cellStyle name="Normal 4 2 3 22" xfId="57886" xr:uid="{00000000-0005-0000-0000-000096E70000}"/>
    <cellStyle name="Normal 4 2 3 22 2" xfId="57887" xr:uid="{00000000-0005-0000-0000-000097E70000}"/>
    <cellStyle name="Normal 4 2 3 23" xfId="57888" xr:uid="{00000000-0005-0000-0000-000098E70000}"/>
    <cellStyle name="Normal 4 2 3 23 2" xfId="57889" xr:uid="{00000000-0005-0000-0000-000099E70000}"/>
    <cellStyle name="Normal 4 2 3 24" xfId="57890" xr:uid="{00000000-0005-0000-0000-00009AE70000}"/>
    <cellStyle name="Normal 4 2 3 3" xfId="57891" xr:uid="{00000000-0005-0000-0000-00009BE70000}"/>
    <cellStyle name="Normal 4 2 3 3 10" xfId="57892" xr:uid="{00000000-0005-0000-0000-00009CE70000}"/>
    <cellStyle name="Normal 4 2 3 3 10 2" xfId="57893" xr:uid="{00000000-0005-0000-0000-00009DE70000}"/>
    <cellStyle name="Normal 4 2 3 3 11" xfId="57894" xr:uid="{00000000-0005-0000-0000-00009EE70000}"/>
    <cellStyle name="Normal 4 2 3 3 11 2" xfId="57895" xr:uid="{00000000-0005-0000-0000-00009FE70000}"/>
    <cellStyle name="Normal 4 2 3 3 12" xfId="57896" xr:uid="{00000000-0005-0000-0000-0000A0E70000}"/>
    <cellStyle name="Normal 4 2 3 3 12 2" xfId="57897" xr:uid="{00000000-0005-0000-0000-0000A1E70000}"/>
    <cellStyle name="Normal 4 2 3 3 13" xfId="57898" xr:uid="{00000000-0005-0000-0000-0000A2E70000}"/>
    <cellStyle name="Normal 4 2 3 3 13 2" xfId="57899" xr:uid="{00000000-0005-0000-0000-0000A3E70000}"/>
    <cellStyle name="Normal 4 2 3 3 14" xfId="57900" xr:uid="{00000000-0005-0000-0000-0000A4E70000}"/>
    <cellStyle name="Normal 4 2 3 3 14 2" xfId="57901" xr:uid="{00000000-0005-0000-0000-0000A5E70000}"/>
    <cellStyle name="Normal 4 2 3 3 15" xfId="57902" xr:uid="{00000000-0005-0000-0000-0000A6E70000}"/>
    <cellStyle name="Normal 4 2 3 3 15 2" xfId="57903" xr:uid="{00000000-0005-0000-0000-0000A7E70000}"/>
    <cellStyle name="Normal 4 2 3 3 16" xfId="57904" xr:uid="{00000000-0005-0000-0000-0000A8E70000}"/>
    <cellStyle name="Normal 4 2 3 3 16 2" xfId="57905" xr:uid="{00000000-0005-0000-0000-0000A9E70000}"/>
    <cellStyle name="Normal 4 2 3 3 17" xfId="57906" xr:uid="{00000000-0005-0000-0000-0000AAE70000}"/>
    <cellStyle name="Normal 4 2 3 3 17 2" xfId="57907" xr:uid="{00000000-0005-0000-0000-0000ABE70000}"/>
    <cellStyle name="Normal 4 2 3 3 18" xfId="57908" xr:uid="{00000000-0005-0000-0000-0000ACE70000}"/>
    <cellStyle name="Normal 4 2 3 3 18 2" xfId="57909" xr:uid="{00000000-0005-0000-0000-0000ADE70000}"/>
    <cellStyle name="Normal 4 2 3 3 19" xfId="57910" xr:uid="{00000000-0005-0000-0000-0000AEE70000}"/>
    <cellStyle name="Normal 4 2 3 3 19 2" xfId="57911" xr:uid="{00000000-0005-0000-0000-0000AFE70000}"/>
    <cellStyle name="Normal 4 2 3 3 2" xfId="57912" xr:uid="{00000000-0005-0000-0000-0000B0E70000}"/>
    <cellStyle name="Normal 4 2 3 3 2 2" xfId="57913" xr:uid="{00000000-0005-0000-0000-0000B1E70000}"/>
    <cellStyle name="Normal 4 2 3 3 20" xfId="57914" xr:uid="{00000000-0005-0000-0000-0000B2E70000}"/>
    <cellStyle name="Normal 4 2 3 3 20 2" xfId="57915" xr:uid="{00000000-0005-0000-0000-0000B3E70000}"/>
    <cellStyle name="Normal 4 2 3 3 21" xfId="57916" xr:uid="{00000000-0005-0000-0000-0000B4E70000}"/>
    <cellStyle name="Normal 4 2 3 3 21 2" xfId="57917" xr:uid="{00000000-0005-0000-0000-0000B5E70000}"/>
    <cellStyle name="Normal 4 2 3 3 22" xfId="57918" xr:uid="{00000000-0005-0000-0000-0000B6E70000}"/>
    <cellStyle name="Normal 4 2 3 3 3" xfId="57919" xr:uid="{00000000-0005-0000-0000-0000B7E70000}"/>
    <cellStyle name="Normal 4 2 3 3 3 2" xfId="57920" xr:uid="{00000000-0005-0000-0000-0000B8E70000}"/>
    <cellStyle name="Normal 4 2 3 3 4" xfId="57921" xr:uid="{00000000-0005-0000-0000-0000B9E70000}"/>
    <cellStyle name="Normal 4 2 3 3 4 2" xfId="57922" xr:uid="{00000000-0005-0000-0000-0000BAE70000}"/>
    <cellStyle name="Normal 4 2 3 3 5" xfId="57923" xr:uid="{00000000-0005-0000-0000-0000BBE70000}"/>
    <cellStyle name="Normal 4 2 3 3 5 2" xfId="57924" xr:uid="{00000000-0005-0000-0000-0000BCE70000}"/>
    <cellStyle name="Normal 4 2 3 3 6" xfId="57925" xr:uid="{00000000-0005-0000-0000-0000BDE70000}"/>
    <cellStyle name="Normal 4 2 3 3 6 2" xfId="57926" xr:uid="{00000000-0005-0000-0000-0000BEE70000}"/>
    <cellStyle name="Normal 4 2 3 3 7" xfId="57927" xr:uid="{00000000-0005-0000-0000-0000BFE70000}"/>
    <cellStyle name="Normal 4 2 3 3 7 2" xfId="57928" xr:uid="{00000000-0005-0000-0000-0000C0E70000}"/>
    <cellStyle name="Normal 4 2 3 3 8" xfId="57929" xr:uid="{00000000-0005-0000-0000-0000C1E70000}"/>
    <cellStyle name="Normal 4 2 3 3 8 2" xfId="57930" xr:uid="{00000000-0005-0000-0000-0000C2E70000}"/>
    <cellStyle name="Normal 4 2 3 3 9" xfId="57931" xr:uid="{00000000-0005-0000-0000-0000C3E70000}"/>
    <cellStyle name="Normal 4 2 3 3 9 2" xfId="57932" xr:uid="{00000000-0005-0000-0000-0000C4E70000}"/>
    <cellStyle name="Normal 4 2 3 4" xfId="57933" xr:uid="{00000000-0005-0000-0000-0000C5E70000}"/>
    <cellStyle name="Normal 4 2 3 4 2" xfId="57934" xr:uid="{00000000-0005-0000-0000-0000C6E70000}"/>
    <cellStyle name="Normal 4 2 3 5" xfId="57935" xr:uid="{00000000-0005-0000-0000-0000C7E70000}"/>
    <cellStyle name="Normal 4 2 3 5 2" xfId="57936" xr:uid="{00000000-0005-0000-0000-0000C8E70000}"/>
    <cellStyle name="Normal 4 2 3 6" xfId="57937" xr:uid="{00000000-0005-0000-0000-0000C9E70000}"/>
    <cellStyle name="Normal 4 2 3 6 2" xfId="57938" xr:uid="{00000000-0005-0000-0000-0000CAE70000}"/>
    <cellStyle name="Normal 4 2 3 7" xfId="57939" xr:uid="{00000000-0005-0000-0000-0000CBE70000}"/>
    <cellStyle name="Normal 4 2 3 7 2" xfId="57940" xr:uid="{00000000-0005-0000-0000-0000CCE70000}"/>
    <cellStyle name="Normal 4 2 3 8" xfId="57941" xr:uid="{00000000-0005-0000-0000-0000CDE70000}"/>
    <cellStyle name="Normal 4 2 3 8 2" xfId="57942" xr:uid="{00000000-0005-0000-0000-0000CEE70000}"/>
    <cellStyle name="Normal 4 2 3 9" xfId="57943" xr:uid="{00000000-0005-0000-0000-0000CFE70000}"/>
    <cellStyle name="Normal 4 2 3 9 2" xfId="57944" xr:uid="{00000000-0005-0000-0000-0000D0E70000}"/>
    <cellStyle name="Normal 4 2 4" xfId="57945" xr:uid="{00000000-0005-0000-0000-0000D1E70000}"/>
    <cellStyle name="Normal 4 2 4 10" xfId="57946" xr:uid="{00000000-0005-0000-0000-0000D2E70000}"/>
    <cellStyle name="Normal 4 2 4 10 2" xfId="57947" xr:uid="{00000000-0005-0000-0000-0000D3E70000}"/>
    <cellStyle name="Normal 4 2 4 11" xfId="57948" xr:uid="{00000000-0005-0000-0000-0000D4E70000}"/>
    <cellStyle name="Normal 4 2 4 11 2" xfId="57949" xr:uid="{00000000-0005-0000-0000-0000D5E70000}"/>
    <cellStyle name="Normal 4 2 4 12" xfId="57950" xr:uid="{00000000-0005-0000-0000-0000D6E70000}"/>
    <cellStyle name="Normal 4 2 4 12 2" xfId="57951" xr:uid="{00000000-0005-0000-0000-0000D7E70000}"/>
    <cellStyle name="Normal 4 2 4 13" xfId="57952" xr:uid="{00000000-0005-0000-0000-0000D8E70000}"/>
    <cellStyle name="Normal 4 2 4 13 2" xfId="57953" xr:uid="{00000000-0005-0000-0000-0000D9E70000}"/>
    <cellStyle name="Normal 4 2 4 14" xfId="57954" xr:uid="{00000000-0005-0000-0000-0000DAE70000}"/>
    <cellStyle name="Normal 4 2 4 14 2" xfId="57955" xr:uid="{00000000-0005-0000-0000-0000DBE70000}"/>
    <cellStyle name="Normal 4 2 4 15" xfId="57956" xr:uid="{00000000-0005-0000-0000-0000DCE70000}"/>
    <cellStyle name="Normal 4 2 4 15 2" xfId="57957" xr:uid="{00000000-0005-0000-0000-0000DDE70000}"/>
    <cellStyle name="Normal 4 2 4 16" xfId="57958" xr:uid="{00000000-0005-0000-0000-0000DEE70000}"/>
    <cellStyle name="Normal 4 2 4 16 2" xfId="57959" xr:uid="{00000000-0005-0000-0000-0000DFE70000}"/>
    <cellStyle name="Normal 4 2 4 17" xfId="57960" xr:uid="{00000000-0005-0000-0000-0000E0E70000}"/>
    <cellStyle name="Normal 4 2 4 17 2" xfId="57961" xr:uid="{00000000-0005-0000-0000-0000E1E70000}"/>
    <cellStyle name="Normal 4 2 4 18" xfId="57962" xr:uid="{00000000-0005-0000-0000-0000E2E70000}"/>
    <cellStyle name="Normal 4 2 4 18 2" xfId="57963" xr:uid="{00000000-0005-0000-0000-0000E3E70000}"/>
    <cellStyle name="Normal 4 2 4 19" xfId="57964" xr:uid="{00000000-0005-0000-0000-0000E4E70000}"/>
    <cellStyle name="Normal 4 2 4 19 2" xfId="57965" xr:uid="{00000000-0005-0000-0000-0000E5E70000}"/>
    <cellStyle name="Normal 4 2 4 2" xfId="57966" xr:uid="{00000000-0005-0000-0000-0000E6E70000}"/>
    <cellStyle name="Normal 4 2 4 2 10" xfId="57967" xr:uid="{00000000-0005-0000-0000-0000E7E70000}"/>
    <cellStyle name="Normal 4 2 4 2 10 2" xfId="57968" xr:uid="{00000000-0005-0000-0000-0000E8E70000}"/>
    <cellStyle name="Normal 4 2 4 2 11" xfId="57969" xr:uid="{00000000-0005-0000-0000-0000E9E70000}"/>
    <cellStyle name="Normal 4 2 4 2 11 2" xfId="57970" xr:uid="{00000000-0005-0000-0000-0000EAE70000}"/>
    <cellStyle name="Normal 4 2 4 2 12" xfId="57971" xr:uid="{00000000-0005-0000-0000-0000EBE70000}"/>
    <cellStyle name="Normal 4 2 4 2 12 2" xfId="57972" xr:uid="{00000000-0005-0000-0000-0000ECE70000}"/>
    <cellStyle name="Normal 4 2 4 2 13" xfId="57973" xr:uid="{00000000-0005-0000-0000-0000EDE70000}"/>
    <cellStyle name="Normal 4 2 4 2 13 2" xfId="57974" xr:uid="{00000000-0005-0000-0000-0000EEE70000}"/>
    <cellStyle name="Normal 4 2 4 2 14" xfId="57975" xr:uid="{00000000-0005-0000-0000-0000EFE70000}"/>
    <cellStyle name="Normal 4 2 4 2 14 2" xfId="57976" xr:uid="{00000000-0005-0000-0000-0000F0E70000}"/>
    <cellStyle name="Normal 4 2 4 2 15" xfId="57977" xr:uid="{00000000-0005-0000-0000-0000F1E70000}"/>
    <cellStyle name="Normal 4 2 4 2 15 2" xfId="57978" xr:uid="{00000000-0005-0000-0000-0000F2E70000}"/>
    <cellStyle name="Normal 4 2 4 2 16" xfId="57979" xr:uid="{00000000-0005-0000-0000-0000F3E70000}"/>
    <cellStyle name="Normal 4 2 4 2 16 2" xfId="57980" xr:uid="{00000000-0005-0000-0000-0000F4E70000}"/>
    <cellStyle name="Normal 4 2 4 2 17" xfId="57981" xr:uid="{00000000-0005-0000-0000-0000F5E70000}"/>
    <cellStyle name="Normal 4 2 4 2 17 2" xfId="57982" xr:uid="{00000000-0005-0000-0000-0000F6E70000}"/>
    <cellStyle name="Normal 4 2 4 2 18" xfId="57983" xr:uid="{00000000-0005-0000-0000-0000F7E70000}"/>
    <cellStyle name="Normal 4 2 4 2 18 2" xfId="57984" xr:uid="{00000000-0005-0000-0000-0000F8E70000}"/>
    <cellStyle name="Normal 4 2 4 2 19" xfId="57985" xr:uid="{00000000-0005-0000-0000-0000F9E70000}"/>
    <cellStyle name="Normal 4 2 4 2 19 2" xfId="57986" xr:uid="{00000000-0005-0000-0000-0000FAE70000}"/>
    <cellStyle name="Normal 4 2 4 2 2" xfId="57987" xr:uid="{00000000-0005-0000-0000-0000FBE70000}"/>
    <cellStyle name="Normal 4 2 4 2 2 2" xfId="57988" xr:uid="{00000000-0005-0000-0000-0000FCE70000}"/>
    <cellStyle name="Normal 4 2 4 2 20" xfId="57989" xr:uid="{00000000-0005-0000-0000-0000FDE70000}"/>
    <cellStyle name="Normal 4 2 4 2 20 2" xfId="57990" xr:uid="{00000000-0005-0000-0000-0000FEE70000}"/>
    <cellStyle name="Normal 4 2 4 2 21" xfId="57991" xr:uid="{00000000-0005-0000-0000-0000FFE70000}"/>
    <cellStyle name="Normal 4 2 4 2 21 2" xfId="57992" xr:uid="{00000000-0005-0000-0000-000000E80000}"/>
    <cellStyle name="Normal 4 2 4 2 22" xfId="57993" xr:uid="{00000000-0005-0000-0000-000001E80000}"/>
    <cellStyle name="Normal 4 2 4 2 3" xfId="57994" xr:uid="{00000000-0005-0000-0000-000002E80000}"/>
    <cellStyle name="Normal 4 2 4 2 3 2" xfId="57995" xr:uid="{00000000-0005-0000-0000-000003E80000}"/>
    <cellStyle name="Normal 4 2 4 2 4" xfId="57996" xr:uid="{00000000-0005-0000-0000-000004E80000}"/>
    <cellStyle name="Normal 4 2 4 2 4 2" xfId="57997" xr:uid="{00000000-0005-0000-0000-000005E80000}"/>
    <cellStyle name="Normal 4 2 4 2 5" xfId="57998" xr:uid="{00000000-0005-0000-0000-000006E80000}"/>
    <cellStyle name="Normal 4 2 4 2 5 2" xfId="57999" xr:uid="{00000000-0005-0000-0000-000007E80000}"/>
    <cellStyle name="Normal 4 2 4 2 6" xfId="58000" xr:uid="{00000000-0005-0000-0000-000008E80000}"/>
    <cellStyle name="Normal 4 2 4 2 6 2" xfId="58001" xr:uid="{00000000-0005-0000-0000-000009E80000}"/>
    <cellStyle name="Normal 4 2 4 2 7" xfId="58002" xr:uid="{00000000-0005-0000-0000-00000AE80000}"/>
    <cellStyle name="Normal 4 2 4 2 7 2" xfId="58003" xr:uid="{00000000-0005-0000-0000-00000BE80000}"/>
    <cellStyle name="Normal 4 2 4 2 8" xfId="58004" xr:uid="{00000000-0005-0000-0000-00000CE80000}"/>
    <cellStyle name="Normal 4 2 4 2 8 2" xfId="58005" xr:uid="{00000000-0005-0000-0000-00000DE80000}"/>
    <cellStyle name="Normal 4 2 4 2 9" xfId="58006" xr:uid="{00000000-0005-0000-0000-00000EE80000}"/>
    <cellStyle name="Normal 4 2 4 2 9 2" xfId="58007" xr:uid="{00000000-0005-0000-0000-00000FE80000}"/>
    <cellStyle name="Normal 4 2 4 20" xfId="58008" xr:uid="{00000000-0005-0000-0000-000010E80000}"/>
    <cellStyle name="Normal 4 2 4 20 2" xfId="58009" xr:uid="{00000000-0005-0000-0000-000011E80000}"/>
    <cellStyle name="Normal 4 2 4 21" xfId="58010" xr:uid="{00000000-0005-0000-0000-000012E80000}"/>
    <cellStyle name="Normal 4 2 4 21 2" xfId="58011" xr:uid="{00000000-0005-0000-0000-000013E80000}"/>
    <cellStyle name="Normal 4 2 4 22" xfId="58012" xr:uid="{00000000-0005-0000-0000-000014E80000}"/>
    <cellStyle name="Normal 4 2 4 22 2" xfId="58013" xr:uid="{00000000-0005-0000-0000-000015E80000}"/>
    <cellStyle name="Normal 4 2 4 23" xfId="58014" xr:uid="{00000000-0005-0000-0000-000016E80000}"/>
    <cellStyle name="Normal 4 2 4 23 2" xfId="58015" xr:uid="{00000000-0005-0000-0000-000017E80000}"/>
    <cellStyle name="Normal 4 2 4 24" xfId="58016" xr:uid="{00000000-0005-0000-0000-000018E80000}"/>
    <cellStyle name="Normal 4 2 4 3" xfId="58017" xr:uid="{00000000-0005-0000-0000-000019E80000}"/>
    <cellStyle name="Normal 4 2 4 3 10" xfId="58018" xr:uid="{00000000-0005-0000-0000-00001AE80000}"/>
    <cellStyle name="Normal 4 2 4 3 10 2" xfId="58019" xr:uid="{00000000-0005-0000-0000-00001BE80000}"/>
    <cellStyle name="Normal 4 2 4 3 11" xfId="58020" xr:uid="{00000000-0005-0000-0000-00001CE80000}"/>
    <cellStyle name="Normal 4 2 4 3 11 2" xfId="58021" xr:uid="{00000000-0005-0000-0000-00001DE80000}"/>
    <cellStyle name="Normal 4 2 4 3 12" xfId="58022" xr:uid="{00000000-0005-0000-0000-00001EE80000}"/>
    <cellStyle name="Normal 4 2 4 3 12 2" xfId="58023" xr:uid="{00000000-0005-0000-0000-00001FE80000}"/>
    <cellStyle name="Normal 4 2 4 3 13" xfId="58024" xr:uid="{00000000-0005-0000-0000-000020E80000}"/>
    <cellStyle name="Normal 4 2 4 3 13 2" xfId="58025" xr:uid="{00000000-0005-0000-0000-000021E80000}"/>
    <cellStyle name="Normal 4 2 4 3 14" xfId="58026" xr:uid="{00000000-0005-0000-0000-000022E80000}"/>
    <cellStyle name="Normal 4 2 4 3 14 2" xfId="58027" xr:uid="{00000000-0005-0000-0000-000023E80000}"/>
    <cellStyle name="Normal 4 2 4 3 15" xfId="58028" xr:uid="{00000000-0005-0000-0000-000024E80000}"/>
    <cellStyle name="Normal 4 2 4 3 15 2" xfId="58029" xr:uid="{00000000-0005-0000-0000-000025E80000}"/>
    <cellStyle name="Normal 4 2 4 3 16" xfId="58030" xr:uid="{00000000-0005-0000-0000-000026E80000}"/>
    <cellStyle name="Normal 4 2 4 3 16 2" xfId="58031" xr:uid="{00000000-0005-0000-0000-000027E80000}"/>
    <cellStyle name="Normal 4 2 4 3 17" xfId="58032" xr:uid="{00000000-0005-0000-0000-000028E80000}"/>
    <cellStyle name="Normal 4 2 4 3 17 2" xfId="58033" xr:uid="{00000000-0005-0000-0000-000029E80000}"/>
    <cellStyle name="Normal 4 2 4 3 18" xfId="58034" xr:uid="{00000000-0005-0000-0000-00002AE80000}"/>
    <cellStyle name="Normal 4 2 4 3 18 2" xfId="58035" xr:uid="{00000000-0005-0000-0000-00002BE80000}"/>
    <cellStyle name="Normal 4 2 4 3 19" xfId="58036" xr:uid="{00000000-0005-0000-0000-00002CE80000}"/>
    <cellStyle name="Normal 4 2 4 3 19 2" xfId="58037" xr:uid="{00000000-0005-0000-0000-00002DE80000}"/>
    <cellStyle name="Normal 4 2 4 3 2" xfId="58038" xr:uid="{00000000-0005-0000-0000-00002EE80000}"/>
    <cellStyle name="Normal 4 2 4 3 2 2" xfId="58039" xr:uid="{00000000-0005-0000-0000-00002FE80000}"/>
    <cellStyle name="Normal 4 2 4 3 20" xfId="58040" xr:uid="{00000000-0005-0000-0000-000030E80000}"/>
    <cellStyle name="Normal 4 2 4 3 20 2" xfId="58041" xr:uid="{00000000-0005-0000-0000-000031E80000}"/>
    <cellStyle name="Normal 4 2 4 3 21" xfId="58042" xr:uid="{00000000-0005-0000-0000-000032E80000}"/>
    <cellStyle name="Normal 4 2 4 3 21 2" xfId="58043" xr:uid="{00000000-0005-0000-0000-000033E80000}"/>
    <cellStyle name="Normal 4 2 4 3 22" xfId="58044" xr:uid="{00000000-0005-0000-0000-000034E80000}"/>
    <cellStyle name="Normal 4 2 4 3 3" xfId="58045" xr:uid="{00000000-0005-0000-0000-000035E80000}"/>
    <cellStyle name="Normal 4 2 4 3 3 2" xfId="58046" xr:uid="{00000000-0005-0000-0000-000036E80000}"/>
    <cellStyle name="Normal 4 2 4 3 4" xfId="58047" xr:uid="{00000000-0005-0000-0000-000037E80000}"/>
    <cellStyle name="Normal 4 2 4 3 4 2" xfId="58048" xr:uid="{00000000-0005-0000-0000-000038E80000}"/>
    <cellStyle name="Normal 4 2 4 3 5" xfId="58049" xr:uid="{00000000-0005-0000-0000-000039E80000}"/>
    <cellStyle name="Normal 4 2 4 3 5 2" xfId="58050" xr:uid="{00000000-0005-0000-0000-00003AE80000}"/>
    <cellStyle name="Normal 4 2 4 3 6" xfId="58051" xr:uid="{00000000-0005-0000-0000-00003BE80000}"/>
    <cellStyle name="Normal 4 2 4 3 6 2" xfId="58052" xr:uid="{00000000-0005-0000-0000-00003CE80000}"/>
    <cellStyle name="Normal 4 2 4 3 7" xfId="58053" xr:uid="{00000000-0005-0000-0000-00003DE80000}"/>
    <cellStyle name="Normal 4 2 4 3 7 2" xfId="58054" xr:uid="{00000000-0005-0000-0000-00003EE80000}"/>
    <cellStyle name="Normal 4 2 4 3 8" xfId="58055" xr:uid="{00000000-0005-0000-0000-00003FE80000}"/>
    <cellStyle name="Normal 4 2 4 3 8 2" xfId="58056" xr:uid="{00000000-0005-0000-0000-000040E80000}"/>
    <cellStyle name="Normal 4 2 4 3 9" xfId="58057" xr:uid="{00000000-0005-0000-0000-000041E80000}"/>
    <cellStyle name="Normal 4 2 4 3 9 2" xfId="58058" xr:uid="{00000000-0005-0000-0000-000042E80000}"/>
    <cellStyle name="Normal 4 2 4 4" xfId="58059" xr:uid="{00000000-0005-0000-0000-000043E80000}"/>
    <cellStyle name="Normal 4 2 4 4 2" xfId="58060" xr:uid="{00000000-0005-0000-0000-000044E80000}"/>
    <cellStyle name="Normal 4 2 4 5" xfId="58061" xr:uid="{00000000-0005-0000-0000-000045E80000}"/>
    <cellStyle name="Normal 4 2 4 5 2" xfId="58062" xr:uid="{00000000-0005-0000-0000-000046E80000}"/>
    <cellStyle name="Normal 4 2 4 6" xfId="58063" xr:uid="{00000000-0005-0000-0000-000047E80000}"/>
    <cellStyle name="Normal 4 2 4 6 2" xfId="58064" xr:uid="{00000000-0005-0000-0000-000048E80000}"/>
    <cellStyle name="Normal 4 2 4 7" xfId="58065" xr:uid="{00000000-0005-0000-0000-000049E80000}"/>
    <cellStyle name="Normal 4 2 4 7 2" xfId="58066" xr:uid="{00000000-0005-0000-0000-00004AE80000}"/>
    <cellStyle name="Normal 4 2 4 8" xfId="58067" xr:uid="{00000000-0005-0000-0000-00004BE80000}"/>
    <cellStyle name="Normal 4 2 4 8 2" xfId="58068" xr:uid="{00000000-0005-0000-0000-00004CE80000}"/>
    <cellStyle name="Normal 4 2 4 9" xfId="58069" xr:uid="{00000000-0005-0000-0000-00004DE80000}"/>
    <cellStyle name="Normal 4 2 4 9 2" xfId="58070" xr:uid="{00000000-0005-0000-0000-00004EE80000}"/>
    <cellStyle name="Normal 4 2 5" xfId="58071" xr:uid="{00000000-0005-0000-0000-00004FE80000}"/>
    <cellStyle name="Normal 4 2 5 10" xfId="58072" xr:uid="{00000000-0005-0000-0000-000050E80000}"/>
    <cellStyle name="Normal 4 2 5 10 2" xfId="58073" xr:uid="{00000000-0005-0000-0000-000051E80000}"/>
    <cellStyle name="Normal 4 2 5 11" xfId="58074" xr:uid="{00000000-0005-0000-0000-000052E80000}"/>
    <cellStyle name="Normal 4 2 5 11 2" xfId="58075" xr:uid="{00000000-0005-0000-0000-000053E80000}"/>
    <cellStyle name="Normal 4 2 5 12" xfId="58076" xr:uid="{00000000-0005-0000-0000-000054E80000}"/>
    <cellStyle name="Normal 4 2 5 12 2" xfId="58077" xr:uid="{00000000-0005-0000-0000-000055E80000}"/>
    <cellStyle name="Normal 4 2 5 13" xfId="58078" xr:uid="{00000000-0005-0000-0000-000056E80000}"/>
    <cellStyle name="Normal 4 2 5 13 2" xfId="58079" xr:uid="{00000000-0005-0000-0000-000057E80000}"/>
    <cellStyle name="Normal 4 2 5 14" xfId="58080" xr:uid="{00000000-0005-0000-0000-000058E80000}"/>
    <cellStyle name="Normal 4 2 5 14 2" xfId="58081" xr:uid="{00000000-0005-0000-0000-000059E80000}"/>
    <cellStyle name="Normal 4 2 5 15" xfId="58082" xr:uid="{00000000-0005-0000-0000-00005AE80000}"/>
    <cellStyle name="Normal 4 2 5 15 2" xfId="58083" xr:uid="{00000000-0005-0000-0000-00005BE80000}"/>
    <cellStyle name="Normal 4 2 5 16" xfId="58084" xr:uid="{00000000-0005-0000-0000-00005CE80000}"/>
    <cellStyle name="Normal 4 2 5 16 2" xfId="58085" xr:uid="{00000000-0005-0000-0000-00005DE80000}"/>
    <cellStyle name="Normal 4 2 5 17" xfId="58086" xr:uid="{00000000-0005-0000-0000-00005EE80000}"/>
    <cellStyle name="Normal 4 2 5 17 2" xfId="58087" xr:uid="{00000000-0005-0000-0000-00005FE80000}"/>
    <cellStyle name="Normal 4 2 5 18" xfId="58088" xr:uid="{00000000-0005-0000-0000-000060E80000}"/>
    <cellStyle name="Normal 4 2 5 18 2" xfId="58089" xr:uid="{00000000-0005-0000-0000-000061E80000}"/>
    <cellStyle name="Normal 4 2 5 19" xfId="58090" xr:uid="{00000000-0005-0000-0000-000062E80000}"/>
    <cellStyle name="Normal 4 2 5 19 2" xfId="58091" xr:uid="{00000000-0005-0000-0000-000063E80000}"/>
    <cellStyle name="Normal 4 2 5 2" xfId="58092" xr:uid="{00000000-0005-0000-0000-000064E80000}"/>
    <cellStyle name="Normal 4 2 5 2 2" xfId="58093" xr:uid="{00000000-0005-0000-0000-000065E80000}"/>
    <cellStyle name="Normal 4 2 5 20" xfId="58094" xr:uid="{00000000-0005-0000-0000-000066E80000}"/>
    <cellStyle name="Normal 4 2 5 20 2" xfId="58095" xr:uid="{00000000-0005-0000-0000-000067E80000}"/>
    <cellStyle name="Normal 4 2 5 21" xfId="58096" xr:uid="{00000000-0005-0000-0000-000068E80000}"/>
    <cellStyle name="Normal 4 2 5 21 2" xfId="58097" xr:uid="{00000000-0005-0000-0000-000069E80000}"/>
    <cellStyle name="Normal 4 2 5 22" xfId="58098" xr:uid="{00000000-0005-0000-0000-00006AE80000}"/>
    <cellStyle name="Normal 4 2 5 3" xfId="58099" xr:uid="{00000000-0005-0000-0000-00006BE80000}"/>
    <cellStyle name="Normal 4 2 5 3 2" xfId="58100" xr:uid="{00000000-0005-0000-0000-00006CE80000}"/>
    <cellStyle name="Normal 4 2 5 4" xfId="58101" xr:uid="{00000000-0005-0000-0000-00006DE80000}"/>
    <cellStyle name="Normal 4 2 5 4 2" xfId="58102" xr:uid="{00000000-0005-0000-0000-00006EE80000}"/>
    <cellStyle name="Normal 4 2 5 5" xfId="58103" xr:uid="{00000000-0005-0000-0000-00006FE80000}"/>
    <cellStyle name="Normal 4 2 5 5 2" xfId="58104" xr:uid="{00000000-0005-0000-0000-000070E80000}"/>
    <cellStyle name="Normal 4 2 5 6" xfId="58105" xr:uid="{00000000-0005-0000-0000-000071E80000}"/>
    <cellStyle name="Normal 4 2 5 6 2" xfId="58106" xr:uid="{00000000-0005-0000-0000-000072E80000}"/>
    <cellStyle name="Normal 4 2 5 7" xfId="58107" xr:uid="{00000000-0005-0000-0000-000073E80000}"/>
    <cellStyle name="Normal 4 2 5 7 2" xfId="58108" xr:uid="{00000000-0005-0000-0000-000074E80000}"/>
    <cellStyle name="Normal 4 2 5 8" xfId="58109" xr:uid="{00000000-0005-0000-0000-000075E80000}"/>
    <cellStyle name="Normal 4 2 5 8 2" xfId="58110" xr:uid="{00000000-0005-0000-0000-000076E80000}"/>
    <cellStyle name="Normal 4 2 5 9" xfId="58111" xr:uid="{00000000-0005-0000-0000-000077E80000}"/>
    <cellStyle name="Normal 4 2 5 9 2" xfId="58112" xr:uid="{00000000-0005-0000-0000-000078E80000}"/>
    <cellStyle name="Normal 4 2 6" xfId="58113" xr:uid="{00000000-0005-0000-0000-000079E80000}"/>
    <cellStyle name="Normal 4 2 6 10" xfId="58114" xr:uid="{00000000-0005-0000-0000-00007AE80000}"/>
    <cellStyle name="Normal 4 2 6 10 2" xfId="58115" xr:uid="{00000000-0005-0000-0000-00007BE80000}"/>
    <cellStyle name="Normal 4 2 6 11" xfId="58116" xr:uid="{00000000-0005-0000-0000-00007CE80000}"/>
    <cellStyle name="Normal 4 2 6 11 2" xfId="58117" xr:uid="{00000000-0005-0000-0000-00007DE80000}"/>
    <cellStyle name="Normal 4 2 6 12" xfId="58118" xr:uid="{00000000-0005-0000-0000-00007EE80000}"/>
    <cellStyle name="Normal 4 2 6 12 2" xfId="58119" xr:uid="{00000000-0005-0000-0000-00007FE80000}"/>
    <cellStyle name="Normal 4 2 6 13" xfId="58120" xr:uid="{00000000-0005-0000-0000-000080E80000}"/>
    <cellStyle name="Normal 4 2 6 13 2" xfId="58121" xr:uid="{00000000-0005-0000-0000-000081E80000}"/>
    <cellStyle name="Normal 4 2 6 14" xfId="58122" xr:uid="{00000000-0005-0000-0000-000082E80000}"/>
    <cellStyle name="Normal 4 2 6 14 2" xfId="58123" xr:uid="{00000000-0005-0000-0000-000083E80000}"/>
    <cellStyle name="Normal 4 2 6 15" xfId="58124" xr:uid="{00000000-0005-0000-0000-000084E80000}"/>
    <cellStyle name="Normal 4 2 6 15 2" xfId="58125" xr:uid="{00000000-0005-0000-0000-000085E80000}"/>
    <cellStyle name="Normal 4 2 6 16" xfId="58126" xr:uid="{00000000-0005-0000-0000-000086E80000}"/>
    <cellStyle name="Normal 4 2 6 16 2" xfId="58127" xr:uid="{00000000-0005-0000-0000-000087E80000}"/>
    <cellStyle name="Normal 4 2 6 17" xfId="58128" xr:uid="{00000000-0005-0000-0000-000088E80000}"/>
    <cellStyle name="Normal 4 2 6 17 2" xfId="58129" xr:uid="{00000000-0005-0000-0000-000089E80000}"/>
    <cellStyle name="Normal 4 2 6 18" xfId="58130" xr:uid="{00000000-0005-0000-0000-00008AE80000}"/>
    <cellStyle name="Normal 4 2 6 18 2" xfId="58131" xr:uid="{00000000-0005-0000-0000-00008BE80000}"/>
    <cellStyle name="Normal 4 2 6 19" xfId="58132" xr:uid="{00000000-0005-0000-0000-00008CE80000}"/>
    <cellStyle name="Normal 4 2 6 19 2" xfId="58133" xr:uid="{00000000-0005-0000-0000-00008DE80000}"/>
    <cellStyle name="Normal 4 2 6 2" xfId="58134" xr:uid="{00000000-0005-0000-0000-00008EE80000}"/>
    <cellStyle name="Normal 4 2 6 2 2" xfId="58135" xr:uid="{00000000-0005-0000-0000-00008FE80000}"/>
    <cellStyle name="Normal 4 2 6 20" xfId="58136" xr:uid="{00000000-0005-0000-0000-000090E80000}"/>
    <cellStyle name="Normal 4 2 6 20 2" xfId="58137" xr:uid="{00000000-0005-0000-0000-000091E80000}"/>
    <cellStyle name="Normal 4 2 6 21" xfId="58138" xr:uid="{00000000-0005-0000-0000-000092E80000}"/>
    <cellStyle name="Normal 4 2 6 21 2" xfId="58139" xr:uid="{00000000-0005-0000-0000-000093E80000}"/>
    <cellStyle name="Normal 4 2 6 22" xfId="58140" xr:uid="{00000000-0005-0000-0000-000094E80000}"/>
    <cellStyle name="Normal 4 2 6 3" xfId="58141" xr:uid="{00000000-0005-0000-0000-000095E80000}"/>
    <cellStyle name="Normal 4 2 6 3 2" xfId="58142" xr:uid="{00000000-0005-0000-0000-000096E80000}"/>
    <cellStyle name="Normal 4 2 6 4" xfId="58143" xr:uid="{00000000-0005-0000-0000-000097E80000}"/>
    <cellStyle name="Normal 4 2 6 4 2" xfId="58144" xr:uid="{00000000-0005-0000-0000-000098E80000}"/>
    <cellStyle name="Normal 4 2 6 5" xfId="58145" xr:uid="{00000000-0005-0000-0000-000099E80000}"/>
    <cellStyle name="Normal 4 2 6 5 2" xfId="58146" xr:uid="{00000000-0005-0000-0000-00009AE80000}"/>
    <cellStyle name="Normal 4 2 6 6" xfId="58147" xr:uid="{00000000-0005-0000-0000-00009BE80000}"/>
    <cellStyle name="Normal 4 2 6 6 2" xfId="58148" xr:uid="{00000000-0005-0000-0000-00009CE80000}"/>
    <cellStyle name="Normal 4 2 6 7" xfId="58149" xr:uid="{00000000-0005-0000-0000-00009DE80000}"/>
    <cellStyle name="Normal 4 2 6 7 2" xfId="58150" xr:uid="{00000000-0005-0000-0000-00009EE80000}"/>
    <cellStyle name="Normal 4 2 6 8" xfId="58151" xr:uid="{00000000-0005-0000-0000-00009FE80000}"/>
    <cellStyle name="Normal 4 2 6 8 2" xfId="58152" xr:uid="{00000000-0005-0000-0000-0000A0E80000}"/>
    <cellStyle name="Normal 4 2 6 9" xfId="58153" xr:uid="{00000000-0005-0000-0000-0000A1E80000}"/>
    <cellStyle name="Normal 4 2 6 9 2" xfId="58154" xr:uid="{00000000-0005-0000-0000-0000A2E80000}"/>
    <cellStyle name="Normal 4 2 7" xfId="58155" xr:uid="{00000000-0005-0000-0000-0000A3E80000}"/>
    <cellStyle name="Normal 4 2 7 2" xfId="58156" xr:uid="{00000000-0005-0000-0000-0000A4E80000}"/>
    <cellStyle name="Normal 4 2 8" xfId="58157" xr:uid="{00000000-0005-0000-0000-0000A5E80000}"/>
    <cellStyle name="Normal 4 2 8 2" xfId="58158" xr:uid="{00000000-0005-0000-0000-0000A6E80000}"/>
    <cellStyle name="Normal 4 2 9" xfId="58159" xr:uid="{00000000-0005-0000-0000-0000A7E80000}"/>
    <cellStyle name="Normal 4 2 9 2" xfId="58160" xr:uid="{00000000-0005-0000-0000-0000A8E80000}"/>
    <cellStyle name="Normal 4 20" xfId="58161" xr:uid="{00000000-0005-0000-0000-0000A9E80000}"/>
    <cellStyle name="Normal 4 20 2" xfId="58162" xr:uid="{00000000-0005-0000-0000-0000AAE80000}"/>
    <cellStyle name="Normal 4 21" xfId="58163" xr:uid="{00000000-0005-0000-0000-0000ABE80000}"/>
    <cellStyle name="Normal 4 21 2" xfId="58164" xr:uid="{00000000-0005-0000-0000-0000ACE80000}"/>
    <cellStyle name="Normal 4 22" xfId="58165" xr:uid="{00000000-0005-0000-0000-0000ADE80000}"/>
    <cellStyle name="Normal 4 22 2" xfId="58166" xr:uid="{00000000-0005-0000-0000-0000AEE80000}"/>
    <cellStyle name="Normal 4 23" xfId="58167" xr:uid="{00000000-0005-0000-0000-0000AFE80000}"/>
    <cellStyle name="Normal 4 23 2" xfId="58168" xr:uid="{00000000-0005-0000-0000-0000B0E80000}"/>
    <cellStyle name="Normal 4 24" xfId="58169" xr:uid="{00000000-0005-0000-0000-0000B1E80000}"/>
    <cellStyle name="Normal 4 24 2" xfId="58170" xr:uid="{00000000-0005-0000-0000-0000B2E80000}"/>
    <cellStyle name="Normal 4 25" xfId="58171" xr:uid="{00000000-0005-0000-0000-0000B3E80000}"/>
    <cellStyle name="Normal 4 25 2" xfId="58172" xr:uid="{00000000-0005-0000-0000-0000B4E80000}"/>
    <cellStyle name="Normal 4 26" xfId="58173" xr:uid="{00000000-0005-0000-0000-0000B5E80000}"/>
    <cellStyle name="Normal 4 26 2" xfId="58174" xr:uid="{00000000-0005-0000-0000-0000B6E80000}"/>
    <cellStyle name="Normal 4 27" xfId="58175" xr:uid="{00000000-0005-0000-0000-0000B7E80000}"/>
    <cellStyle name="Normal 4 27 2" xfId="58176" xr:uid="{00000000-0005-0000-0000-0000B8E80000}"/>
    <cellStyle name="Normal 4 28" xfId="58177" xr:uid="{00000000-0005-0000-0000-0000B9E80000}"/>
    <cellStyle name="Normal 4 29" xfId="58178" xr:uid="{00000000-0005-0000-0000-0000BAE80000}"/>
    <cellStyle name="Normal 4 3" xfId="58179" xr:uid="{00000000-0005-0000-0000-0000BBE80000}"/>
    <cellStyle name="Normal 4 3 10" xfId="58180" xr:uid="{00000000-0005-0000-0000-0000BCE80000}"/>
    <cellStyle name="Normal 4 3 10 2" xfId="58181" xr:uid="{00000000-0005-0000-0000-0000BDE80000}"/>
    <cellStyle name="Normal 4 3 11" xfId="58182" xr:uid="{00000000-0005-0000-0000-0000BEE80000}"/>
    <cellStyle name="Normal 4 3 11 2" xfId="58183" xr:uid="{00000000-0005-0000-0000-0000BFE80000}"/>
    <cellStyle name="Normal 4 3 12" xfId="58184" xr:uid="{00000000-0005-0000-0000-0000C0E80000}"/>
    <cellStyle name="Normal 4 3 12 2" xfId="58185" xr:uid="{00000000-0005-0000-0000-0000C1E80000}"/>
    <cellStyle name="Normal 4 3 13" xfId="58186" xr:uid="{00000000-0005-0000-0000-0000C2E80000}"/>
    <cellStyle name="Normal 4 3 13 2" xfId="58187" xr:uid="{00000000-0005-0000-0000-0000C3E80000}"/>
    <cellStyle name="Normal 4 3 14" xfId="58188" xr:uid="{00000000-0005-0000-0000-0000C4E80000}"/>
    <cellStyle name="Normal 4 3 14 2" xfId="58189" xr:uid="{00000000-0005-0000-0000-0000C5E80000}"/>
    <cellStyle name="Normal 4 3 15" xfId="58190" xr:uid="{00000000-0005-0000-0000-0000C6E80000}"/>
    <cellStyle name="Normal 4 3 15 2" xfId="58191" xr:uid="{00000000-0005-0000-0000-0000C7E80000}"/>
    <cellStyle name="Normal 4 3 16" xfId="58192" xr:uid="{00000000-0005-0000-0000-0000C8E80000}"/>
    <cellStyle name="Normal 4 3 16 2" xfId="58193" xr:uid="{00000000-0005-0000-0000-0000C9E80000}"/>
    <cellStyle name="Normal 4 3 17" xfId="58194" xr:uid="{00000000-0005-0000-0000-0000CAE80000}"/>
    <cellStyle name="Normal 4 3 17 2" xfId="58195" xr:uid="{00000000-0005-0000-0000-0000CBE80000}"/>
    <cellStyle name="Normal 4 3 18" xfId="58196" xr:uid="{00000000-0005-0000-0000-0000CCE80000}"/>
    <cellStyle name="Normal 4 3 18 2" xfId="58197" xr:uid="{00000000-0005-0000-0000-0000CDE80000}"/>
    <cellStyle name="Normal 4 3 19" xfId="58198" xr:uid="{00000000-0005-0000-0000-0000CEE80000}"/>
    <cellStyle name="Normal 4 3 19 2" xfId="58199" xr:uid="{00000000-0005-0000-0000-0000CFE80000}"/>
    <cellStyle name="Normal 4 3 2" xfId="58200" xr:uid="{00000000-0005-0000-0000-0000D0E80000}"/>
    <cellStyle name="Normal 4 3 2 10" xfId="58201" xr:uid="{00000000-0005-0000-0000-0000D1E80000}"/>
    <cellStyle name="Normal 4 3 2 10 2" xfId="58202" xr:uid="{00000000-0005-0000-0000-0000D2E80000}"/>
    <cellStyle name="Normal 4 3 2 11" xfId="58203" xr:uid="{00000000-0005-0000-0000-0000D3E80000}"/>
    <cellStyle name="Normal 4 3 2 11 2" xfId="58204" xr:uid="{00000000-0005-0000-0000-0000D4E80000}"/>
    <cellStyle name="Normal 4 3 2 12" xfId="58205" xr:uid="{00000000-0005-0000-0000-0000D5E80000}"/>
    <cellStyle name="Normal 4 3 2 12 2" xfId="58206" xr:uid="{00000000-0005-0000-0000-0000D6E80000}"/>
    <cellStyle name="Normal 4 3 2 13" xfId="58207" xr:uid="{00000000-0005-0000-0000-0000D7E80000}"/>
    <cellStyle name="Normal 4 3 2 13 2" xfId="58208" xr:uid="{00000000-0005-0000-0000-0000D8E80000}"/>
    <cellStyle name="Normal 4 3 2 14" xfId="58209" xr:uid="{00000000-0005-0000-0000-0000D9E80000}"/>
    <cellStyle name="Normal 4 3 2 14 2" xfId="58210" xr:uid="{00000000-0005-0000-0000-0000DAE80000}"/>
    <cellStyle name="Normal 4 3 2 15" xfId="58211" xr:uid="{00000000-0005-0000-0000-0000DBE80000}"/>
    <cellStyle name="Normal 4 3 2 15 2" xfId="58212" xr:uid="{00000000-0005-0000-0000-0000DCE80000}"/>
    <cellStyle name="Normal 4 3 2 16" xfId="58213" xr:uid="{00000000-0005-0000-0000-0000DDE80000}"/>
    <cellStyle name="Normal 4 3 2 16 2" xfId="58214" xr:uid="{00000000-0005-0000-0000-0000DEE80000}"/>
    <cellStyle name="Normal 4 3 2 17" xfId="58215" xr:uid="{00000000-0005-0000-0000-0000DFE80000}"/>
    <cellStyle name="Normal 4 3 2 17 2" xfId="58216" xr:uid="{00000000-0005-0000-0000-0000E0E80000}"/>
    <cellStyle name="Normal 4 3 2 18" xfId="58217" xr:uid="{00000000-0005-0000-0000-0000E1E80000}"/>
    <cellStyle name="Normal 4 3 2 18 2" xfId="58218" xr:uid="{00000000-0005-0000-0000-0000E2E80000}"/>
    <cellStyle name="Normal 4 3 2 19" xfId="58219" xr:uid="{00000000-0005-0000-0000-0000E3E80000}"/>
    <cellStyle name="Normal 4 3 2 19 2" xfId="58220" xr:uid="{00000000-0005-0000-0000-0000E4E80000}"/>
    <cellStyle name="Normal 4 3 2 2" xfId="58221" xr:uid="{00000000-0005-0000-0000-0000E5E80000}"/>
    <cellStyle name="Normal 4 3 2 2 2" xfId="58222" xr:uid="{00000000-0005-0000-0000-0000E6E80000}"/>
    <cellStyle name="Normal 4 3 2 20" xfId="58223" xr:uid="{00000000-0005-0000-0000-0000E7E80000}"/>
    <cellStyle name="Normal 4 3 2 20 2" xfId="58224" xr:uid="{00000000-0005-0000-0000-0000E8E80000}"/>
    <cellStyle name="Normal 4 3 2 21" xfId="58225" xr:uid="{00000000-0005-0000-0000-0000E9E80000}"/>
    <cellStyle name="Normal 4 3 2 21 2" xfId="58226" xr:uid="{00000000-0005-0000-0000-0000EAE80000}"/>
    <cellStyle name="Normal 4 3 2 22" xfId="58227" xr:uid="{00000000-0005-0000-0000-0000EBE80000}"/>
    <cellStyle name="Normal 4 3 2 3" xfId="58228" xr:uid="{00000000-0005-0000-0000-0000ECE80000}"/>
    <cellStyle name="Normal 4 3 2 3 2" xfId="58229" xr:uid="{00000000-0005-0000-0000-0000EDE80000}"/>
    <cellStyle name="Normal 4 3 2 4" xfId="58230" xr:uid="{00000000-0005-0000-0000-0000EEE80000}"/>
    <cellStyle name="Normal 4 3 2 4 2" xfId="58231" xr:uid="{00000000-0005-0000-0000-0000EFE80000}"/>
    <cellStyle name="Normal 4 3 2 5" xfId="58232" xr:uid="{00000000-0005-0000-0000-0000F0E80000}"/>
    <cellStyle name="Normal 4 3 2 5 2" xfId="58233" xr:uid="{00000000-0005-0000-0000-0000F1E80000}"/>
    <cellStyle name="Normal 4 3 2 6" xfId="58234" xr:uid="{00000000-0005-0000-0000-0000F2E80000}"/>
    <cellStyle name="Normal 4 3 2 6 2" xfId="58235" xr:uid="{00000000-0005-0000-0000-0000F3E80000}"/>
    <cellStyle name="Normal 4 3 2 7" xfId="58236" xr:uid="{00000000-0005-0000-0000-0000F4E80000}"/>
    <cellStyle name="Normal 4 3 2 7 2" xfId="58237" xr:uid="{00000000-0005-0000-0000-0000F5E80000}"/>
    <cellStyle name="Normal 4 3 2 8" xfId="58238" xr:uid="{00000000-0005-0000-0000-0000F6E80000}"/>
    <cellStyle name="Normal 4 3 2 8 2" xfId="58239" xr:uid="{00000000-0005-0000-0000-0000F7E80000}"/>
    <cellStyle name="Normal 4 3 2 9" xfId="58240" xr:uid="{00000000-0005-0000-0000-0000F8E80000}"/>
    <cellStyle name="Normal 4 3 2 9 2" xfId="58241" xr:uid="{00000000-0005-0000-0000-0000F9E80000}"/>
    <cellStyle name="Normal 4 3 20" xfId="58242" xr:uid="{00000000-0005-0000-0000-0000FAE80000}"/>
    <cellStyle name="Normal 4 3 20 2" xfId="58243" xr:uid="{00000000-0005-0000-0000-0000FBE80000}"/>
    <cellStyle name="Normal 4 3 21" xfId="58244" xr:uid="{00000000-0005-0000-0000-0000FCE80000}"/>
    <cellStyle name="Normal 4 3 21 2" xfId="58245" xr:uid="{00000000-0005-0000-0000-0000FDE80000}"/>
    <cellStyle name="Normal 4 3 22" xfId="58246" xr:uid="{00000000-0005-0000-0000-0000FEE80000}"/>
    <cellStyle name="Normal 4 3 22 2" xfId="58247" xr:uid="{00000000-0005-0000-0000-0000FFE80000}"/>
    <cellStyle name="Normal 4 3 23" xfId="58248" xr:uid="{00000000-0005-0000-0000-000000E90000}"/>
    <cellStyle name="Normal 4 3 23 2" xfId="58249" xr:uid="{00000000-0005-0000-0000-000001E90000}"/>
    <cellStyle name="Normal 4 3 24" xfId="58250" xr:uid="{00000000-0005-0000-0000-000002E90000}"/>
    <cellStyle name="Normal 4 3 24 2" xfId="58251" xr:uid="{00000000-0005-0000-0000-000003E90000}"/>
    <cellStyle name="Normal 4 3 3" xfId="58252" xr:uid="{00000000-0005-0000-0000-000004E90000}"/>
    <cellStyle name="Normal 4 3 3 10" xfId="58253" xr:uid="{00000000-0005-0000-0000-000005E90000}"/>
    <cellStyle name="Normal 4 3 3 10 2" xfId="58254" xr:uid="{00000000-0005-0000-0000-000006E90000}"/>
    <cellStyle name="Normal 4 3 3 11" xfId="58255" xr:uid="{00000000-0005-0000-0000-000007E90000}"/>
    <cellStyle name="Normal 4 3 3 11 2" xfId="58256" xr:uid="{00000000-0005-0000-0000-000008E90000}"/>
    <cellStyle name="Normal 4 3 3 12" xfId="58257" xr:uid="{00000000-0005-0000-0000-000009E90000}"/>
    <cellStyle name="Normal 4 3 3 12 2" xfId="58258" xr:uid="{00000000-0005-0000-0000-00000AE90000}"/>
    <cellStyle name="Normal 4 3 3 13" xfId="58259" xr:uid="{00000000-0005-0000-0000-00000BE90000}"/>
    <cellStyle name="Normal 4 3 3 13 2" xfId="58260" xr:uid="{00000000-0005-0000-0000-00000CE90000}"/>
    <cellStyle name="Normal 4 3 3 14" xfId="58261" xr:uid="{00000000-0005-0000-0000-00000DE90000}"/>
    <cellStyle name="Normal 4 3 3 14 2" xfId="58262" xr:uid="{00000000-0005-0000-0000-00000EE90000}"/>
    <cellStyle name="Normal 4 3 3 15" xfId="58263" xr:uid="{00000000-0005-0000-0000-00000FE90000}"/>
    <cellStyle name="Normal 4 3 3 15 2" xfId="58264" xr:uid="{00000000-0005-0000-0000-000010E90000}"/>
    <cellStyle name="Normal 4 3 3 16" xfId="58265" xr:uid="{00000000-0005-0000-0000-000011E90000}"/>
    <cellStyle name="Normal 4 3 3 16 2" xfId="58266" xr:uid="{00000000-0005-0000-0000-000012E90000}"/>
    <cellStyle name="Normal 4 3 3 17" xfId="58267" xr:uid="{00000000-0005-0000-0000-000013E90000}"/>
    <cellStyle name="Normal 4 3 3 17 2" xfId="58268" xr:uid="{00000000-0005-0000-0000-000014E90000}"/>
    <cellStyle name="Normal 4 3 3 18" xfId="58269" xr:uid="{00000000-0005-0000-0000-000015E90000}"/>
    <cellStyle name="Normal 4 3 3 18 2" xfId="58270" xr:uid="{00000000-0005-0000-0000-000016E90000}"/>
    <cellStyle name="Normal 4 3 3 19" xfId="58271" xr:uid="{00000000-0005-0000-0000-000017E90000}"/>
    <cellStyle name="Normal 4 3 3 19 2" xfId="58272" xr:uid="{00000000-0005-0000-0000-000018E90000}"/>
    <cellStyle name="Normal 4 3 3 2" xfId="58273" xr:uid="{00000000-0005-0000-0000-000019E90000}"/>
    <cellStyle name="Normal 4 3 3 2 2" xfId="58274" xr:uid="{00000000-0005-0000-0000-00001AE90000}"/>
    <cellStyle name="Normal 4 3 3 20" xfId="58275" xr:uid="{00000000-0005-0000-0000-00001BE90000}"/>
    <cellStyle name="Normal 4 3 3 20 2" xfId="58276" xr:uid="{00000000-0005-0000-0000-00001CE90000}"/>
    <cellStyle name="Normal 4 3 3 21" xfId="58277" xr:uid="{00000000-0005-0000-0000-00001DE90000}"/>
    <cellStyle name="Normal 4 3 3 21 2" xfId="58278" xr:uid="{00000000-0005-0000-0000-00001EE90000}"/>
    <cellStyle name="Normal 4 3 3 22" xfId="58279" xr:uid="{00000000-0005-0000-0000-00001FE90000}"/>
    <cellStyle name="Normal 4 3 3 3" xfId="58280" xr:uid="{00000000-0005-0000-0000-000020E90000}"/>
    <cellStyle name="Normal 4 3 3 3 2" xfId="58281" xr:uid="{00000000-0005-0000-0000-000021E90000}"/>
    <cellStyle name="Normal 4 3 3 4" xfId="58282" xr:uid="{00000000-0005-0000-0000-000022E90000}"/>
    <cellStyle name="Normal 4 3 3 4 2" xfId="58283" xr:uid="{00000000-0005-0000-0000-000023E90000}"/>
    <cellStyle name="Normal 4 3 3 5" xfId="58284" xr:uid="{00000000-0005-0000-0000-000024E90000}"/>
    <cellStyle name="Normal 4 3 3 5 2" xfId="58285" xr:uid="{00000000-0005-0000-0000-000025E90000}"/>
    <cellStyle name="Normal 4 3 3 6" xfId="58286" xr:uid="{00000000-0005-0000-0000-000026E90000}"/>
    <cellStyle name="Normal 4 3 3 6 2" xfId="58287" xr:uid="{00000000-0005-0000-0000-000027E90000}"/>
    <cellStyle name="Normal 4 3 3 7" xfId="58288" xr:uid="{00000000-0005-0000-0000-000028E90000}"/>
    <cellStyle name="Normal 4 3 3 7 2" xfId="58289" xr:uid="{00000000-0005-0000-0000-000029E90000}"/>
    <cellStyle name="Normal 4 3 3 8" xfId="58290" xr:uid="{00000000-0005-0000-0000-00002AE90000}"/>
    <cellStyle name="Normal 4 3 3 8 2" xfId="58291" xr:uid="{00000000-0005-0000-0000-00002BE90000}"/>
    <cellStyle name="Normal 4 3 3 9" xfId="58292" xr:uid="{00000000-0005-0000-0000-00002CE90000}"/>
    <cellStyle name="Normal 4 3 3 9 2" xfId="58293" xr:uid="{00000000-0005-0000-0000-00002DE90000}"/>
    <cellStyle name="Normal 4 3 4" xfId="58294" xr:uid="{00000000-0005-0000-0000-00002EE90000}"/>
    <cellStyle name="Normal 4 3 4 2" xfId="58295" xr:uid="{00000000-0005-0000-0000-00002FE90000}"/>
    <cellStyle name="Normal 4 3 5" xfId="58296" xr:uid="{00000000-0005-0000-0000-000030E90000}"/>
    <cellStyle name="Normal 4 3 5 2" xfId="58297" xr:uid="{00000000-0005-0000-0000-000031E90000}"/>
    <cellStyle name="Normal 4 3 6" xfId="58298" xr:uid="{00000000-0005-0000-0000-000032E90000}"/>
    <cellStyle name="Normal 4 3 6 2" xfId="58299" xr:uid="{00000000-0005-0000-0000-000033E90000}"/>
    <cellStyle name="Normal 4 3 7" xfId="58300" xr:uid="{00000000-0005-0000-0000-000034E90000}"/>
    <cellStyle name="Normal 4 3 7 2" xfId="58301" xr:uid="{00000000-0005-0000-0000-000035E90000}"/>
    <cellStyle name="Normal 4 3 8" xfId="58302" xr:uid="{00000000-0005-0000-0000-000036E90000}"/>
    <cellStyle name="Normal 4 3 8 2" xfId="58303" xr:uid="{00000000-0005-0000-0000-000037E90000}"/>
    <cellStyle name="Normal 4 3 9" xfId="58304" xr:uid="{00000000-0005-0000-0000-000038E90000}"/>
    <cellStyle name="Normal 4 3 9 2" xfId="58305" xr:uid="{00000000-0005-0000-0000-000039E90000}"/>
    <cellStyle name="Normal 4 4" xfId="58306" xr:uid="{00000000-0005-0000-0000-00003AE90000}"/>
    <cellStyle name="Normal 4 4 10" xfId="58307" xr:uid="{00000000-0005-0000-0000-00003BE90000}"/>
    <cellStyle name="Normal 4 4 10 2" xfId="58308" xr:uid="{00000000-0005-0000-0000-00003CE90000}"/>
    <cellStyle name="Normal 4 4 11" xfId="58309" xr:uid="{00000000-0005-0000-0000-00003DE90000}"/>
    <cellStyle name="Normal 4 4 11 2" xfId="58310" xr:uid="{00000000-0005-0000-0000-00003EE90000}"/>
    <cellStyle name="Normal 4 4 12" xfId="58311" xr:uid="{00000000-0005-0000-0000-00003FE90000}"/>
    <cellStyle name="Normal 4 4 12 2" xfId="58312" xr:uid="{00000000-0005-0000-0000-000040E90000}"/>
    <cellStyle name="Normal 4 4 13" xfId="58313" xr:uid="{00000000-0005-0000-0000-000041E90000}"/>
    <cellStyle name="Normal 4 4 13 2" xfId="58314" xr:uid="{00000000-0005-0000-0000-000042E90000}"/>
    <cellStyle name="Normal 4 4 14" xfId="58315" xr:uid="{00000000-0005-0000-0000-000043E90000}"/>
    <cellStyle name="Normal 4 4 14 2" xfId="58316" xr:uid="{00000000-0005-0000-0000-000044E90000}"/>
    <cellStyle name="Normal 4 4 15" xfId="58317" xr:uid="{00000000-0005-0000-0000-000045E90000}"/>
    <cellStyle name="Normal 4 4 15 2" xfId="58318" xr:uid="{00000000-0005-0000-0000-000046E90000}"/>
    <cellStyle name="Normal 4 4 16" xfId="58319" xr:uid="{00000000-0005-0000-0000-000047E90000}"/>
    <cellStyle name="Normal 4 4 16 2" xfId="58320" xr:uid="{00000000-0005-0000-0000-000048E90000}"/>
    <cellStyle name="Normal 4 4 17" xfId="58321" xr:uid="{00000000-0005-0000-0000-000049E90000}"/>
    <cellStyle name="Normal 4 4 17 2" xfId="58322" xr:uid="{00000000-0005-0000-0000-00004AE90000}"/>
    <cellStyle name="Normal 4 4 18" xfId="58323" xr:uid="{00000000-0005-0000-0000-00004BE90000}"/>
    <cellStyle name="Normal 4 4 18 2" xfId="58324" xr:uid="{00000000-0005-0000-0000-00004CE90000}"/>
    <cellStyle name="Normal 4 4 19" xfId="58325" xr:uid="{00000000-0005-0000-0000-00004DE90000}"/>
    <cellStyle name="Normal 4 4 19 2" xfId="58326" xr:uid="{00000000-0005-0000-0000-00004EE90000}"/>
    <cellStyle name="Normal 4 4 2" xfId="58327" xr:uid="{00000000-0005-0000-0000-00004FE90000}"/>
    <cellStyle name="Normal 4 4 2 10" xfId="58328" xr:uid="{00000000-0005-0000-0000-000050E90000}"/>
    <cellStyle name="Normal 4 4 2 10 2" xfId="58329" xr:uid="{00000000-0005-0000-0000-000051E90000}"/>
    <cellStyle name="Normal 4 4 2 11" xfId="58330" xr:uid="{00000000-0005-0000-0000-000052E90000}"/>
    <cellStyle name="Normal 4 4 2 11 2" xfId="58331" xr:uid="{00000000-0005-0000-0000-000053E90000}"/>
    <cellStyle name="Normal 4 4 2 12" xfId="58332" xr:uid="{00000000-0005-0000-0000-000054E90000}"/>
    <cellStyle name="Normal 4 4 2 12 2" xfId="58333" xr:uid="{00000000-0005-0000-0000-000055E90000}"/>
    <cellStyle name="Normal 4 4 2 13" xfId="58334" xr:uid="{00000000-0005-0000-0000-000056E90000}"/>
    <cellStyle name="Normal 4 4 2 13 2" xfId="58335" xr:uid="{00000000-0005-0000-0000-000057E90000}"/>
    <cellStyle name="Normal 4 4 2 14" xfId="58336" xr:uid="{00000000-0005-0000-0000-000058E90000}"/>
    <cellStyle name="Normal 4 4 2 14 2" xfId="58337" xr:uid="{00000000-0005-0000-0000-000059E90000}"/>
    <cellStyle name="Normal 4 4 2 15" xfId="58338" xr:uid="{00000000-0005-0000-0000-00005AE90000}"/>
    <cellStyle name="Normal 4 4 2 15 2" xfId="58339" xr:uid="{00000000-0005-0000-0000-00005BE90000}"/>
    <cellStyle name="Normal 4 4 2 16" xfId="58340" xr:uid="{00000000-0005-0000-0000-00005CE90000}"/>
    <cellStyle name="Normal 4 4 2 16 2" xfId="58341" xr:uid="{00000000-0005-0000-0000-00005DE90000}"/>
    <cellStyle name="Normal 4 4 2 17" xfId="58342" xr:uid="{00000000-0005-0000-0000-00005EE90000}"/>
    <cellStyle name="Normal 4 4 2 17 2" xfId="58343" xr:uid="{00000000-0005-0000-0000-00005FE90000}"/>
    <cellStyle name="Normal 4 4 2 18" xfId="58344" xr:uid="{00000000-0005-0000-0000-000060E90000}"/>
    <cellStyle name="Normal 4 4 2 18 2" xfId="58345" xr:uid="{00000000-0005-0000-0000-000061E90000}"/>
    <cellStyle name="Normal 4 4 2 19" xfId="58346" xr:uid="{00000000-0005-0000-0000-000062E90000}"/>
    <cellStyle name="Normal 4 4 2 19 2" xfId="58347" xr:uid="{00000000-0005-0000-0000-000063E90000}"/>
    <cellStyle name="Normal 4 4 2 2" xfId="58348" xr:uid="{00000000-0005-0000-0000-000064E90000}"/>
    <cellStyle name="Normal 4 4 2 2 2" xfId="58349" xr:uid="{00000000-0005-0000-0000-000065E90000}"/>
    <cellStyle name="Normal 4 4 2 20" xfId="58350" xr:uid="{00000000-0005-0000-0000-000066E90000}"/>
    <cellStyle name="Normal 4 4 2 20 2" xfId="58351" xr:uid="{00000000-0005-0000-0000-000067E90000}"/>
    <cellStyle name="Normal 4 4 2 21" xfId="58352" xr:uid="{00000000-0005-0000-0000-000068E90000}"/>
    <cellStyle name="Normal 4 4 2 21 2" xfId="58353" xr:uid="{00000000-0005-0000-0000-000069E90000}"/>
    <cellStyle name="Normal 4 4 2 22" xfId="58354" xr:uid="{00000000-0005-0000-0000-00006AE90000}"/>
    <cellStyle name="Normal 4 4 2 3" xfId="58355" xr:uid="{00000000-0005-0000-0000-00006BE90000}"/>
    <cellStyle name="Normal 4 4 2 3 2" xfId="58356" xr:uid="{00000000-0005-0000-0000-00006CE90000}"/>
    <cellStyle name="Normal 4 4 2 4" xfId="58357" xr:uid="{00000000-0005-0000-0000-00006DE90000}"/>
    <cellStyle name="Normal 4 4 2 4 2" xfId="58358" xr:uid="{00000000-0005-0000-0000-00006EE90000}"/>
    <cellStyle name="Normal 4 4 2 5" xfId="58359" xr:uid="{00000000-0005-0000-0000-00006FE90000}"/>
    <cellStyle name="Normal 4 4 2 5 2" xfId="58360" xr:uid="{00000000-0005-0000-0000-000070E90000}"/>
    <cellStyle name="Normal 4 4 2 6" xfId="58361" xr:uid="{00000000-0005-0000-0000-000071E90000}"/>
    <cellStyle name="Normal 4 4 2 6 2" xfId="58362" xr:uid="{00000000-0005-0000-0000-000072E90000}"/>
    <cellStyle name="Normal 4 4 2 7" xfId="58363" xr:uid="{00000000-0005-0000-0000-000073E90000}"/>
    <cellStyle name="Normal 4 4 2 7 2" xfId="58364" xr:uid="{00000000-0005-0000-0000-000074E90000}"/>
    <cellStyle name="Normal 4 4 2 8" xfId="58365" xr:uid="{00000000-0005-0000-0000-000075E90000}"/>
    <cellStyle name="Normal 4 4 2 8 2" xfId="58366" xr:uid="{00000000-0005-0000-0000-000076E90000}"/>
    <cellStyle name="Normal 4 4 2 9" xfId="58367" xr:uid="{00000000-0005-0000-0000-000077E90000}"/>
    <cellStyle name="Normal 4 4 2 9 2" xfId="58368" xr:uid="{00000000-0005-0000-0000-000078E90000}"/>
    <cellStyle name="Normal 4 4 20" xfId="58369" xr:uid="{00000000-0005-0000-0000-000079E90000}"/>
    <cellStyle name="Normal 4 4 20 2" xfId="58370" xr:uid="{00000000-0005-0000-0000-00007AE90000}"/>
    <cellStyle name="Normal 4 4 21" xfId="58371" xr:uid="{00000000-0005-0000-0000-00007BE90000}"/>
    <cellStyle name="Normal 4 4 21 2" xfId="58372" xr:uid="{00000000-0005-0000-0000-00007CE90000}"/>
    <cellStyle name="Normal 4 4 22" xfId="58373" xr:uid="{00000000-0005-0000-0000-00007DE90000}"/>
    <cellStyle name="Normal 4 4 22 2" xfId="58374" xr:uid="{00000000-0005-0000-0000-00007EE90000}"/>
    <cellStyle name="Normal 4 4 23" xfId="58375" xr:uid="{00000000-0005-0000-0000-00007FE90000}"/>
    <cellStyle name="Normal 4 4 23 2" xfId="58376" xr:uid="{00000000-0005-0000-0000-000080E90000}"/>
    <cellStyle name="Normal 4 4 24" xfId="58377" xr:uid="{00000000-0005-0000-0000-000081E90000}"/>
    <cellStyle name="Normal 4 4 3" xfId="58378" xr:uid="{00000000-0005-0000-0000-000082E90000}"/>
    <cellStyle name="Normal 4 4 3 10" xfId="58379" xr:uid="{00000000-0005-0000-0000-000083E90000}"/>
    <cellStyle name="Normal 4 4 3 10 2" xfId="58380" xr:uid="{00000000-0005-0000-0000-000084E90000}"/>
    <cellStyle name="Normal 4 4 3 11" xfId="58381" xr:uid="{00000000-0005-0000-0000-000085E90000}"/>
    <cellStyle name="Normal 4 4 3 11 2" xfId="58382" xr:uid="{00000000-0005-0000-0000-000086E90000}"/>
    <cellStyle name="Normal 4 4 3 12" xfId="58383" xr:uid="{00000000-0005-0000-0000-000087E90000}"/>
    <cellStyle name="Normal 4 4 3 12 2" xfId="58384" xr:uid="{00000000-0005-0000-0000-000088E90000}"/>
    <cellStyle name="Normal 4 4 3 13" xfId="58385" xr:uid="{00000000-0005-0000-0000-000089E90000}"/>
    <cellStyle name="Normal 4 4 3 13 2" xfId="58386" xr:uid="{00000000-0005-0000-0000-00008AE90000}"/>
    <cellStyle name="Normal 4 4 3 14" xfId="58387" xr:uid="{00000000-0005-0000-0000-00008BE90000}"/>
    <cellStyle name="Normal 4 4 3 14 2" xfId="58388" xr:uid="{00000000-0005-0000-0000-00008CE90000}"/>
    <cellStyle name="Normal 4 4 3 15" xfId="58389" xr:uid="{00000000-0005-0000-0000-00008DE90000}"/>
    <cellStyle name="Normal 4 4 3 15 2" xfId="58390" xr:uid="{00000000-0005-0000-0000-00008EE90000}"/>
    <cellStyle name="Normal 4 4 3 16" xfId="58391" xr:uid="{00000000-0005-0000-0000-00008FE90000}"/>
    <cellStyle name="Normal 4 4 3 16 2" xfId="58392" xr:uid="{00000000-0005-0000-0000-000090E90000}"/>
    <cellStyle name="Normal 4 4 3 17" xfId="58393" xr:uid="{00000000-0005-0000-0000-000091E90000}"/>
    <cellStyle name="Normal 4 4 3 17 2" xfId="58394" xr:uid="{00000000-0005-0000-0000-000092E90000}"/>
    <cellStyle name="Normal 4 4 3 18" xfId="58395" xr:uid="{00000000-0005-0000-0000-000093E90000}"/>
    <cellStyle name="Normal 4 4 3 18 2" xfId="58396" xr:uid="{00000000-0005-0000-0000-000094E90000}"/>
    <cellStyle name="Normal 4 4 3 19" xfId="58397" xr:uid="{00000000-0005-0000-0000-000095E90000}"/>
    <cellStyle name="Normal 4 4 3 19 2" xfId="58398" xr:uid="{00000000-0005-0000-0000-000096E90000}"/>
    <cellStyle name="Normal 4 4 3 2" xfId="58399" xr:uid="{00000000-0005-0000-0000-000097E90000}"/>
    <cellStyle name="Normal 4 4 3 2 2" xfId="58400" xr:uid="{00000000-0005-0000-0000-000098E90000}"/>
    <cellStyle name="Normal 4 4 3 20" xfId="58401" xr:uid="{00000000-0005-0000-0000-000099E90000}"/>
    <cellStyle name="Normal 4 4 3 20 2" xfId="58402" xr:uid="{00000000-0005-0000-0000-00009AE90000}"/>
    <cellStyle name="Normal 4 4 3 21" xfId="58403" xr:uid="{00000000-0005-0000-0000-00009BE90000}"/>
    <cellStyle name="Normal 4 4 3 21 2" xfId="58404" xr:uid="{00000000-0005-0000-0000-00009CE90000}"/>
    <cellStyle name="Normal 4 4 3 22" xfId="58405" xr:uid="{00000000-0005-0000-0000-00009DE90000}"/>
    <cellStyle name="Normal 4 4 3 3" xfId="58406" xr:uid="{00000000-0005-0000-0000-00009EE90000}"/>
    <cellStyle name="Normal 4 4 3 3 2" xfId="58407" xr:uid="{00000000-0005-0000-0000-00009FE90000}"/>
    <cellStyle name="Normal 4 4 3 4" xfId="58408" xr:uid="{00000000-0005-0000-0000-0000A0E90000}"/>
    <cellStyle name="Normal 4 4 3 4 2" xfId="58409" xr:uid="{00000000-0005-0000-0000-0000A1E90000}"/>
    <cellStyle name="Normal 4 4 3 5" xfId="58410" xr:uid="{00000000-0005-0000-0000-0000A2E90000}"/>
    <cellStyle name="Normal 4 4 3 5 2" xfId="58411" xr:uid="{00000000-0005-0000-0000-0000A3E90000}"/>
    <cellStyle name="Normal 4 4 3 6" xfId="58412" xr:uid="{00000000-0005-0000-0000-0000A4E90000}"/>
    <cellStyle name="Normal 4 4 3 6 2" xfId="58413" xr:uid="{00000000-0005-0000-0000-0000A5E90000}"/>
    <cellStyle name="Normal 4 4 3 7" xfId="58414" xr:uid="{00000000-0005-0000-0000-0000A6E90000}"/>
    <cellStyle name="Normal 4 4 3 7 2" xfId="58415" xr:uid="{00000000-0005-0000-0000-0000A7E90000}"/>
    <cellStyle name="Normal 4 4 3 8" xfId="58416" xr:uid="{00000000-0005-0000-0000-0000A8E90000}"/>
    <cellStyle name="Normal 4 4 3 8 2" xfId="58417" xr:uid="{00000000-0005-0000-0000-0000A9E90000}"/>
    <cellStyle name="Normal 4 4 3 9" xfId="58418" xr:uid="{00000000-0005-0000-0000-0000AAE90000}"/>
    <cellStyle name="Normal 4 4 3 9 2" xfId="58419" xr:uid="{00000000-0005-0000-0000-0000ABE90000}"/>
    <cellStyle name="Normal 4 4 4" xfId="58420" xr:uid="{00000000-0005-0000-0000-0000ACE90000}"/>
    <cellStyle name="Normal 4 4 4 2" xfId="58421" xr:uid="{00000000-0005-0000-0000-0000ADE90000}"/>
    <cellStyle name="Normal 4 4 5" xfId="58422" xr:uid="{00000000-0005-0000-0000-0000AEE90000}"/>
    <cellStyle name="Normal 4 4 5 2" xfId="58423" xr:uid="{00000000-0005-0000-0000-0000AFE90000}"/>
    <cellStyle name="Normal 4 4 6" xfId="58424" xr:uid="{00000000-0005-0000-0000-0000B0E90000}"/>
    <cellStyle name="Normal 4 4 6 2" xfId="58425" xr:uid="{00000000-0005-0000-0000-0000B1E90000}"/>
    <cellStyle name="Normal 4 4 7" xfId="58426" xr:uid="{00000000-0005-0000-0000-0000B2E90000}"/>
    <cellStyle name="Normal 4 4 7 2" xfId="58427" xr:uid="{00000000-0005-0000-0000-0000B3E90000}"/>
    <cellStyle name="Normal 4 4 8" xfId="58428" xr:uid="{00000000-0005-0000-0000-0000B4E90000}"/>
    <cellStyle name="Normal 4 4 8 2" xfId="58429" xr:uid="{00000000-0005-0000-0000-0000B5E90000}"/>
    <cellStyle name="Normal 4 4 9" xfId="58430" xr:uid="{00000000-0005-0000-0000-0000B6E90000}"/>
    <cellStyle name="Normal 4 4 9 2" xfId="58431" xr:uid="{00000000-0005-0000-0000-0000B7E90000}"/>
    <cellStyle name="Normal 4 5" xfId="58432" xr:uid="{00000000-0005-0000-0000-0000B8E90000}"/>
    <cellStyle name="Normal 4 5 10" xfId="58433" xr:uid="{00000000-0005-0000-0000-0000B9E90000}"/>
    <cellStyle name="Normal 4 5 10 2" xfId="58434" xr:uid="{00000000-0005-0000-0000-0000BAE90000}"/>
    <cellStyle name="Normal 4 5 11" xfId="58435" xr:uid="{00000000-0005-0000-0000-0000BBE90000}"/>
    <cellStyle name="Normal 4 5 11 2" xfId="58436" xr:uid="{00000000-0005-0000-0000-0000BCE90000}"/>
    <cellStyle name="Normal 4 5 12" xfId="58437" xr:uid="{00000000-0005-0000-0000-0000BDE90000}"/>
    <cellStyle name="Normal 4 5 12 2" xfId="58438" xr:uid="{00000000-0005-0000-0000-0000BEE90000}"/>
    <cellStyle name="Normal 4 5 13" xfId="58439" xr:uid="{00000000-0005-0000-0000-0000BFE90000}"/>
    <cellStyle name="Normal 4 5 13 2" xfId="58440" xr:uid="{00000000-0005-0000-0000-0000C0E90000}"/>
    <cellStyle name="Normal 4 5 14" xfId="58441" xr:uid="{00000000-0005-0000-0000-0000C1E90000}"/>
    <cellStyle name="Normal 4 5 14 2" xfId="58442" xr:uid="{00000000-0005-0000-0000-0000C2E90000}"/>
    <cellStyle name="Normal 4 5 15" xfId="58443" xr:uid="{00000000-0005-0000-0000-0000C3E90000}"/>
    <cellStyle name="Normal 4 5 15 2" xfId="58444" xr:uid="{00000000-0005-0000-0000-0000C4E90000}"/>
    <cellStyle name="Normal 4 5 16" xfId="58445" xr:uid="{00000000-0005-0000-0000-0000C5E90000}"/>
    <cellStyle name="Normal 4 5 16 2" xfId="58446" xr:uid="{00000000-0005-0000-0000-0000C6E90000}"/>
    <cellStyle name="Normal 4 5 17" xfId="58447" xr:uid="{00000000-0005-0000-0000-0000C7E90000}"/>
    <cellStyle name="Normal 4 5 17 2" xfId="58448" xr:uid="{00000000-0005-0000-0000-0000C8E90000}"/>
    <cellStyle name="Normal 4 5 18" xfId="58449" xr:uid="{00000000-0005-0000-0000-0000C9E90000}"/>
    <cellStyle name="Normal 4 5 18 2" xfId="58450" xr:uid="{00000000-0005-0000-0000-0000CAE90000}"/>
    <cellStyle name="Normal 4 5 19" xfId="58451" xr:uid="{00000000-0005-0000-0000-0000CBE90000}"/>
    <cellStyle name="Normal 4 5 19 2" xfId="58452" xr:uid="{00000000-0005-0000-0000-0000CCE90000}"/>
    <cellStyle name="Normal 4 5 2" xfId="58453" xr:uid="{00000000-0005-0000-0000-0000CDE90000}"/>
    <cellStyle name="Normal 4 5 2 10" xfId="58454" xr:uid="{00000000-0005-0000-0000-0000CEE90000}"/>
    <cellStyle name="Normal 4 5 2 10 2" xfId="58455" xr:uid="{00000000-0005-0000-0000-0000CFE90000}"/>
    <cellStyle name="Normal 4 5 2 11" xfId="58456" xr:uid="{00000000-0005-0000-0000-0000D0E90000}"/>
    <cellStyle name="Normal 4 5 2 11 2" xfId="58457" xr:uid="{00000000-0005-0000-0000-0000D1E90000}"/>
    <cellStyle name="Normal 4 5 2 12" xfId="58458" xr:uid="{00000000-0005-0000-0000-0000D2E90000}"/>
    <cellStyle name="Normal 4 5 2 12 2" xfId="58459" xr:uid="{00000000-0005-0000-0000-0000D3E90000}"/>
    <cellStyle name="Normal 4 5 2 13" xfId="58460" xr:uid="{00000000-0005-0000-0000-0000D4E90000}"/>
    <cellStyle name="Normal 4 5 2 13 2" xfId="58461" xr:uid="{00000000-0005-0000-0000-0000D5E90000}"/>
    <cellStyle name="Normal 4 5 2 14" xfId="58462" xr:uid="{00000000-0005-0000-0000-0000D6E90000}"/>
    <cellStyle name="Normal 4 5 2 14 2" xfId="58463" xr:uid="{00000000-0005-0000-0000-0000D7E90000}"/>
    <cellStyle name="Normal 4 5 2 15" xfId="58464" xr:uid="{00000000-0005-0000-0000-0000D8E90000}"/>
    <cellStyle name="Normal 4 5 2 15 2" xfId="58465" xr:uid="{00000000-0005-0000-0000-0000D9E90000}"/>
    <cellStyle name="Normal 4 5 2 16" xfId="58466" xr:uid="{00000000-0005-0000-0000-0000DAE90000}"/>
    <cellStyle name="Normal 4 5 2 16 2" xfId="58467" xr:uid="{00000000-0005-0000-0000-0000DBE90000}"/>
    <cellStyle name="Normal 4 5 2 17" xfId="58468" xr:uid="{00000000-0005-0000-0000-0000DCE90000}"/>
    <cellStyle name="Normal 4 5 2 17 2" xfId="58469" xr:uid="{00000000-0005-0000-0000-0000DDE90000}"/>
    <cellStyle name="Normal 4 5 2 18" xfId="58470" xr:uid="{00000000-0005-0000-0000-0000DEE90000}"/>
    <cellStyle name="Normal 4 5 2 18 2" xfId="58471" xr:uid="{00000000-0005-0000-0000-0000DFE90000}"/>
    <cellStyle name="Normal 4 5 2 19" xfId="58472" xr:uid="{00000000-0005-0000-0000-0000E0E90000}"/>
    <cellStyle name="Normal 4 5 2 19 2" xfId="58473" xr:uid="{00000000-0005-0000-0000-0000E1E90000}"/>
    <cellStyle name="Normal 4 5 2 2" xfId="58474" xr:uid="{00000000-0005-0000-0000-0000E2E90000}"/>
    <cellStyle name="Normal 4 5 2 2 2" xfId="58475" xr:uid="{00000000-0005-0000-0000-0000E3E90000}"/>
    <cellStyle name="Normal 4 5 2 20" xfId="58476" xr:uid="{00000000-0005-0000-0000-0000E4E90000}"/>
    <cellStyle name="Normal 4 5 2 20 2" xfId="58477" xr:uid="{00000000-0005-0000-0000-0000E5E90000}"/>
    <cellStyle name="Normal 4 5 2 21" xfId="58478" xr:uid="{00000000-0005-0000-0000-0000E6E90000}"/>
    <cellStyle name="Normal 4 5 2 21 2" xfId="58479" xr:uid="{00000000-0005-0000-0000-0000E7E90000}"/>
    <cellStyle name="Normal 4 5 2 22" xfId="58480" xr:uid="{00000000-0005-0000-0000-0000E8E90000}"/>
    <cellStyle name="Normal 4 5 2 3" xfId="58481" xr:uid="{00000000-0005-0000-0000-0000E9E90000}"/>
    <cellStyle name="Normal 4 5 2 3 2" xfId="58482" xr:uid="{00000000-0005-0000-0000-0000EAE90000}"/>
    <cellStyle name="Normal 4 5 2 4" xfId="58483" xr:uid="{00000000-0005-0000-0000-0000EBE90000}"/>
    <cellStyle name="Normal 4 5 2 4 2" xfId="58484" xr:uid="{00000000-0005-0000-0000-0000ECE90000}"/>
    <cellStyle name="Normal 4 5 2 5" xfId="58485" xr:uid="{00000000-0005-0000-0000-0000EDE90000}"/>
    <cellStyle name="Normal 4 5 2 5 2" xfId="58486" xr:uid="{00000000-0005-0000-0000-0000EEE90000}"/>
    <cellStyle name="Normal 4 5 2 6" xfId="58487" xr:uid="{00000000-0005-0000-0000-0000EFE90000}"/>
    <cellStyle name="Normal 4 5 2 6 2" xfId="58488" xr:uid="{00000000-0005-0000-0000-0000F0E90000}"/>
    <cellStyle name="Normal 4 5 2 7" xfId="58489" xr:uid="{00000000-0005-0000-0000-0000F1E90000}"/>
    <cellStyle name="Normal 4 5 2 7 2" xfId="58490" xr:uid="{00000000-0005-0000-0000-0000F2E90000}"/>
    <cellStyle name="Normal 4 5 2 8" xfId="58491" xr:uid="{00000000-0005-0000-0000-0000F3E90000}"/>
    <cellStyle name="Normal 4 5 2 8 2" xfId="58492" xr:uid="{00000000-0005-0000-0000-0000F4E90000}"/>
    <cellStyle name="Normal 4 5 2 9" xfId="58493" xr:uid="{00000000-0005-0000-0000-0000F5E90000}"/>
    <cellStyle name="Normal 4 5 2 9 2" xfId="58494" xr:uid="{00000000-0005-0000-0000-0000F6E90000}"/>
    <cellStyle name="Normal 4 5 20" xfId="58495" xr:uid="{00000000-0005-0000-0000-0000F7E90000}"/>
    <cellStyle name="Normal 4 5 20 2" xfId="58496" xr:uid="{00000000-0005-0000-0000-0000F8E90000}"/>
    <cellStyle name="Normal 4 5 21" xfId="58497" xr:uid="{00000000-0005-0000-0000-0000F9E90000}"/>
    <cellStyle name="Normal 4 5 21 2" xfId="58498" xr:uid="{00000000-0005-0000-0000-0000FAE90000}"/>
    <cellStyle name="Normal 4 5 22" xfId="58499" xr:uid="{00000000-0005-0000-0000-0000FBE90000}"/>
    <cellStyle name="Normal 4 5 22 2" xfId="58500" xr:uid="{00000000-0005-0000-0000-0000FCE90000}"/>
    <cellStyle name="Normal 4 5 23" xfId="58501" xr:uid="{00000000-0005-0000-0000-0000FDE90000}"/>
    <cellStyle name="Normal 4 5 23 2" xfId="58502" xr:uid="{00000000-0005-0000-0000-0000FEE90000}"/>
    <cellStyle name="Normal 4 5 24" xfId="58503" xr:uid="{00000000-0005-0000-0000-0000FFE90000}"/>
    <cellStyle name="Normal 4 5 24 2" xfId="58504" xr:uid="{00000000-0005-0000-0000-000000EA0000}"/>
    <cellStyle name="Normal 4 5 3" xfId="58505" xr:uid="{00000000-0005-0000-0000-000001EA0000}"/>
    <cellStyle name="Normal 4 5 3 10" xfId="58506" xr:uid="{00000000-0005-0000-0000-000002EA0000}"/>
    <cellStyle name="Normal 4 5 3 10 2" xfId="58507" xr:uid="{00000000-0005-0000-0000-000003EA0000}"/>
    <cellStyle name="Normal 4 5 3 11" xfId="58508" xr:uid="{00000000-0005-0000-0000-000004EA0000}"/>
    <cellStyle name="Normal 4 5 3 11 2" xfId="58509" xr:uid="{00000000-0005-0000-0000-000005EA0000}"/>
    <cellStyle name="Normal 4 5 3 12" xfId="58510" xr:uid="{00000000-0005-0000-0000-000006EA0000}"/>
    <cellStyle name="Normal 4 5 3 12 2" xfId="58511" xr:uid="{00000000-0005-0000-0000-000007EA0000}"/>
    <cellStyle name="Normal 4 5 3 13" xfId="58512" xr:uid="{00000000-0005-0000-0000-000008EA0000}"/>
    <cellStyle name="Normal 4 5 3 13 2" xfId="58513" xr:uid="{00000000-0005-0000-0000-000009EA0000}"/>
    <cellStyle name="Normal 4 5 3 14" xfId="58514" xr:uid="{00000000-0005-0000-0000-00000AEA0000}"/>
    <cellStyle name="Normal 4 5 3 14 2" xfId="58515" xr:uid="{00000000-0005-0000-0000-00000BEA0000}"/>
    <cellStyle name="Normal 4 5 3 15" xfId="58516" xr:uid="{00000000-0005-0000-0000-00000CEA0000}"/>
    <cellStyle name="Normal 4 5 3 15 2" xfId="58517" xr:uid="{00000000-0005-0000-0000-00000DEA0000}"/>
    <cellStyle name="Normal 4 5 3 16" xfId="58518" xr:uid="{00000000-0005-0000-0000-00000EEA0000}"/>
    <cellStyle name="Normal 4 5 3 16 2" xfId="58519" xr:uid="{00000000-0005-0000-0000-00000FEA0000}"/>
    <cellStyle name="Normal 4 5 3 17" xfId="58520" xr:uid="{00000000-0005-0000-0000-000010EA0000}"/>
    <cellStyle name="Normal 4 5 3 17 2" xfId="58521" xr:uid="{00000000-0005-0000-0000-000011EA0000}"/>
    <cellStyle name="Normal 4 5 3 18" xfId="58522" xr:uid="{00000000-0005-0000-0000-000012EA0000}"/>
    <cellStyle name="Normal 4 5 3 18 2" xfId="58523" xr:uid="{00000000-0005-0000-0000-000013EA0000}"/>
    <cellStyle name="Normal 4 5 3 19" xfId="58524" xr:uid="{00000000-0005-0000-0000-000014EA0000}"/>
    <cellStyle name="Normal 4 5 3 19 2" xfId="58525" xr:uid="{00000000-0005-0000-0000-000015EA0000}"/>
    <cellStyle name="Normal 4 5 3 2" xfId="58526" xr:uid="{00000000-0005-0000-0000-000016EA0000}"/>
    <cellStyle name="Normal 4 5 3 2 2" xfId="58527" xr:uid="{00000000-0005-0000-0000-000017EA0000}"/>
    <cellStyle name="Normal 4 5 3 20" xfId="58528" xr:uid="{00000000-0005-0000-0000-000018EA0000}"/>
    <cellStyle name="Normal 4 5 3 20 2" xfId="58529" xr:uid="{00000000-0005-0000-0000-000019EA0000}"/>
    <cellStyle name="Normal 4 5 3 21" xfId="58530" xr:uid="{00000000-0005-0000-0000-00001AEA0000}"/>
    <cellStyle name="Normal 4 5 3 21 2" xfId="58531" xr:uid="{00000000-0005-0000-0000-00001BEA0000}"/>
    <cellStyle name="Normal 4 5 3 22" xfId="58532" xr:uid="{00000000-0005-0000-0000-00001CEA0000}"/>
    <cellStyle name="Normal 4 5 3 3" xfId="58533" xr:uid="{00000000-0005-0000-0000-00001DEA0000}"/>
    <cellStyle name="Normal 4 5 3 3 2" xfId="58534" xr:uid="{00000000-0005-0000-0000-00001EEA0000}"/>
    <cellStyle name="Normal 4 5 3 4" xfId="58535" xr:uid="{00000000-0005-0000-0000-00001FEA0000}"/>
    <cellStyle name="Normal 4 5 3 4 2" xfId="58536" xr:uid="{00000000-0005-0000-0000-000020EA0000}"/>
    <cellStyle name="Normal 4 5 3 5" xfId="58537" xr:uid="{00000000-0005-0000-0000-000021EA0000}"/>
    <cellStyle name="Normal 4 5 3 5 2" xfId="58538" xr:uid="{00000000-0005-0000-0000-000022EA0000}"/>
    <cellStyle name="Normal 4 5 3 6" xfId="58539" xr:uid="{00000000-0005-0000-0000-000023EA0000}"/>
    <cellStyle name="Normal 4 5 3 6 2" xfId="58540" xr:uid="{00000000-0005-0000-0000-000024EA0000}"/>
    <cellStyle name="Normal 4 5 3 7" xfId="58541" xr:uid="{00000000-0005-0000-0000-000025EA0000}"/>
    <cellStyle name="Normal 4 5 3 7 2" xfId="58542" xr:uid="{00000000-0005-0000-0000-000026EA0000}"/>
    <cellStyle name="Normal 4 5 3 8" xfId="58543" xr:uid="{00000000-0005-0000-0000-000027EA0000}"/>
    <cellStyle name="Normal 4 5 3 8 2" xfId="58544" xr:uid="{00000000-0005-0000-0000-000028EA0000}"/>
    <cellStyle name="Normal 4 5 3 9" xfId="58545" xr:uid="{00000000-0005-0000-0000-000029EA0000}"/>
    <cellStyle name="Normal 4 5 3 9 2" xfId="58546" xr:uid="{00000000-0005-0000-0000-00002AEA0000}"/>
    <cellStyle name="Normal 4 5 4" xfId="58547" xr:uid="{00000000-0005-0000-0000-00002BEA0000}"/>
    <cellStyle name="Normal 4 5 4 2" xfId="58548" xr:uid="{00000000-0005-0000-0000-00002CEA0000}"/>
    <cellStyle name="Normal 4 5 5" xfId="58549" xr:uid="{00000000-0005-0000-0000-00002DEA0000}"/>
    <cellStyle name="Normal 4 5 5 2" xfId="58550" xr:uid="{00000000-0005-0000-0000-00002EEA0000}"/>
    <cellStyle name="Normal 4 5 6" xfId="58551" xr:uid="{00000000-0005-0000-0000-00002FEA0000}"/>
    <cellStyle name="Normal 4 5 6 2" xfId="58552" xr:uid="{00000000-0005-0000-0000-000030EA0000}"/>
    <cellStyle name="Normal 4 5 7" xfId="58553" xr:uid="{00000000-0005-0000-0000-000031EA0000}"/>
    <cellStyle name="Normal 4 5 7 2" xfId="58554" xr:uid="{00000000-0005-0000-0000-000032EA0000}"/>
    <cellStyle name="Normal 4 5 8" xfId="58555" xr:uid="{00000000-0005-0000-0000-000033EA0000}"/>
    <cellStyle name="Normal 4 5 8 2" xfId="58556" xr:uid="{00000000-0005-0000-0000-000034EA0000}"/>
    <cellStyle name="Normal 4 5 9" xfId="58557" xr:uid="{00000000-0005-0000-0000-000035EA0000}"/>
    <cellStyle name="Normal 4 5 9 2" xfId="58558" xr:uid="{00000000-0005-0000-0000-000036EA0000}"/>
    <cellStyle name="Normal 4 6" xfId="58559" xr:uid="{00000000-0005-0000-0000-000037EA0000}"/>
    <cellStyle name="Normal 4 6 10" xfId="58560" xr:uid="{00000000-0005-0000-0000-000038EA0000}"/>
    <cellStyle name="Normal 4 6 10 2" xfId="58561" xr:uid="{00000000-0005-0000-0000-000039EA0000}"/>
    <cellStyle name="Normal 4 6 11" xfId="58562" xr:uid="{00000000-0005-0000-0000-00003AEA0000}"/>
    <cellStyle name="Normal 4 6 11 2" xfId="58563" xr:uid="{00000000-0005-0000-0000-00003BEA0000}"/>
    <cellStyle name="Normal 4 6 12" xfId="58564" xr:uid="{00000000-0005-0000-0000-00003CEA0000}"/>
    <cellStyle name="Normal 4 6 12 2" xfId="58565" xr:uid="{00000000-0005-0000-0000-00003DEA0000}"/>
    <cellStyle name="Normal 4 6 13" xfId="58566" xr:uid="{00000000-0005-0000-0000-00003EEA0000}"/>
    <cellStyle name="Normal 4 6 13 2" xfId="58567" xr:uid="{00000000-0005-0000-0000-00003FEA0000}"/>
    <cellStyle name="Normal 4 6 14" xfId="58568" xr:uid="{00000000-0005-0000-0000-000040EA0000}"/>
    <cellStyle name="Normal 4 6 14 2" xfId="58569" xr:uid="{00000000-0005-0000-0000-000041EA0000}"/>
    <cellStyle name="Normal 4 6 15" xfId="58570" xr:uid="{00000000-0005-0000-0000-000042EA0000}"/>
    <cellStyle name="Normal 4 6 15 2" xfId="58571" xr:uid="{00000000-0005-0000-0000-000043EA0000}"/>
    <cellStyle name="Normal 4 6 16" xfId="58572" xr:uid="{00000000-0005-0000-0000-000044EA0000}"/>
    <cellStyle name="Normal 4 6 16 2" xfId="58573" xr:uid="{00000000-0005-0000-0000-000045EA0000}"/>
    <cellStyle name="Normal 4 6 17" xfId="58574" xr:uid="{00000000-0005-0000-0000-000046EA0000}"/>
    <cellStyle name="Normal 4 6 17 2" xfId="58575" xr:uid="{00000000-0005-0000-0000-000047EA0000}"/>
    <cellStyle name="Normal 4 6 18" xfId="58576" xr:uid="{00000000-0005-0000-0000-000048EA0000}"/>
    <cellStyle name="Normal 4 6 18 2" xfId="58577" xr:uid="{00000000-0005-0000-0000-000049EA0000}"/>
    <cellStyle name="Normal 4 6 19" xfId="58578" xr:uid="{00000000-0005-0000-0000-00004AEA0000}"/>
    <cellStyle name="Normal 4 6 19 2" xfId="58579" xr:uid="{00000000-0005-0000-0000-00004BEA0000}"/>
    <cellStyle name="Normal 4 6 2" xfId="58580" xr:uid="{00000000-0005-0000-0000-00004CEA0000}"/>
    <cellStyle name="Normal 4 6 2 2" xfId="58581" xr:uid="{00000000-0005-0000-0000-00004DEA0000}"/>
    <cellStyle name="Normal 4 6 20" xfId="58582" xr:uid="{00000000-0005-0000-0000-00004EEA0000}"/>
    <cellStyle name="Normal 4 6 20 2" xfId="58583" xr:uid="{00000000-0005-0000-0000-00004FEA0000}"/>
    <cellStyle name="Normal 4 6 21" xfId="58584" xr:uid="{00000000-0005-0000-0000-000050EA0000}"/>
    <cellStyle name="Normal 4 6 21 2" xfId="58585" xr:uid="{00000000-0005-0000-0000-000051EA0000}"/>
    <cellStyle name="Normal 4 6 22" xfId="58586" xr:uid="{00000000-0005-0000-0000-000052EA0000}"/>
    <cellStyle name="Normal 4 6 3" xfId="58587" xr:uid="{00000000-0005-0000-0000-000053EA0000}"/>
    <cellStyle name="Normal 4 6 3 2" xfId="58588" xr:uid="{00000000-0005-0000-0000-000054EA0000}"/>
    <cellStyle name="Normal 4 6 4" xfId="58589" xr:uid="{00000000-0005-0000-0000-000055EA0000}"/>
    <cellStyle name="Normal 4 6 4 2" xfId="58590" xr:uid="{00000000-0005-0000-0000-000056EA0000}"/>
    <cellStyle name="Normal 4 6 5" xfId="58591" xr:uid="{00000000-0005-0000-0000-000057EA0000}"/>
    <cellStyle name="Normal 4 6 5 2" xfId="58592" xr:uid="{00000000-0005-0000-0000-000058EA0000}"/>
    <cellStyle name="Normal 4 6 6" xfId="58593" xr:uid="{00000000-0005-0000-0000-000059EA0000}"/>
    <cellStyle name="Normal 4 6 6 2" xfId="58594" xr:uid="{00000000-0005-0000-0000-00005AEA0000}"/>
    <cellStyle name="Normal 4 6 7" xfId="58595" xr:uid="{00000000-0005-0000-0000-00005BEA0000}"/>
    <cellStyle name="Normal 4 6 7 2" xfId="58596" xr:uid="{00000000-0005-0000-0000-00005CEA0000}"/>
    <cellStyle name="Normal 4 6 8" xfId="58597" xr:uid="{00000000-0005-0000-0000-00005DEA0000}"/>
    <cellStyle name="Normal 4 6 8 2" xfId="58598" xr:uid="{00000000-0005-0000-0000-00005EEA0000}"/>
    <cellStyle name="Normal 4 6 9" xfId="58599" xr:uid="{00000000-0005-0000-0000-00005FEA0000}"/>
    <cellStyle name="Normal 4 6 9 2" xfId="58600" xr:uid="{00000000-0005-0000-0000-000060EA0000}"/>
    <cellStyle name="Normal 4 7" xfId="58601" xr:uid="{00000000-0005-0000-0000-000061EA0000}"/>
    <cellStyle name="Normal 4 7 10" xfId="58602" xr:uid="{00000000-0005-0000-0000-000062EA0000}"/>
    <cellStyle name="Normal 4 7 10 2" xfId="58603" xr:uid="{00000000-0005-0000-0000-000063EA0000}"/>
    <cellStyle name="Normal 4 7 11" xfId="58604" xr:uid="{00000000-0005-0000-0000-000064EA0000}"/>
    <cellStyle name="Normal 4 7 11 2" xfId="58605" xr:uid="{00000000-0005-0000-0000-000065EA0000}"/>
    <cellStyle name="Normal 4 7 12" xfId="58606" xr:uid="{00000000-0005-0000-0000-000066EA0000}"/>
    <cellStyle name="Normal 4 7 12 2" xfId="58607" xr:uid="{00000000-0005-0000-0000-000067EA0000}"/>
    <cellStyle name="Normal 4 7 13" xfId="58608" xr:uid="{00000000-0005-0000-0000-000068EA0000}"/>
    <cellStyle name="Normal 4 7 13 2" xfId="58609" xr:uid="{00000000-0005-0000-0000-000069EA0000}"/>
    <cellStyle name="Normal 4 7 14" xfId="58610" xr:uid="{00000000-0005-0000-0000-00006AEA0000}"/>
    <cellStyle name="Normal 4 7 14 2" xfId="58611" xr:uid="{00000000-0005-0000-0000-00006BEA0000}"/>
    <cellStyle name="Normal 4 7 15" xfId="58612" xr:uid="{00000000-0005-0000-0000-00006CEA0000}"/>
    <cellStyle name="Normal 4 7 15 2" xfId="58613" xr:uid="{00000000-0005-0000-0000-00006DEA0000}"/>
    <cellStyle name="Normal 4 7 16" xfId="58614" xr:uid="{00000000-0005-0000-0000-00006EEA0000}"/>
    <cellStyle name="Normal 4 7 16 2" xfId="58615" xr:uid="{00000000-0005-0000-0000-00006FEA0000}"/>
    <cellStyle name="Normal 4 7 17" xfId="58616" xr:uid="{00000000-0005-0000-0000-000070EA0000}"/>
    <cellStyle name="Normal 4 7 17 2" xfId="58617" xr:uid="{00000000-0005-0000-0000-000071EA0000}"/>
    <cellStyle name="Normal 4 7 18" xfId="58618" xr:uid="{00000000-0005-0000-0000-000072EA0000}"/>
    <cellStyle name="Normal 4 7 18 2" xfId="58619" xr:uid="{00000000-0005-0000-0000-000073EA0000}"/>
    <cellStyle name="Normal 4 7 19" xfId="58620" xr:uid="{00000000-0005-0000-0000-000074EA0000}"/>
    <cellStyle name="Normal 4 7 19 2" xfId="58621" xr:uid="{00000000-0005-0000-0000-000075EA0000}"/>
    <cellStyle name="Normal 4 7 2" xfId="58622" xr:uid="{00000000-0005-0000-0000-000076EA0000}"/>
    <cellStyle name="Normal 4 7 2 2" xfId="58623" xr:uid="{00000000-0005-0000-0000-000077EA0000}"/>
    <cellStyle name="Normal 4 7 20" xfId="58624" xr:uid="{00000000-0005-0000-0000-000078EA0000}"/>
    <cellStyle name="Normal 4 7 20 2" xfId="58625" xr:uid="{00000000-0005-0000-0000-000079EA0000}"/>
    <cellStyle name="Normal 4 7 21" xfId="58626" xr:uid="{00000000-0005-0000-0000-00007AEA0000}"/>
    <cellStyle name="Normal 4 7 21 2" xfId="58627" xr:uid="{00000000-0005-0000-0000-00007BEA0000}"/>
    <cellStyle name="Normal 4 7 22" xfId="58628" xr:uid="{00000000-0005-0000-0000-00007CEA0000}"/>
    <cellStyle name="Normal 4 7 3" xfId="58629" xr:uid="{00000000-0005-0000-0000-00007DEA0000}"/>
    <cellStyle name="Normal 4 7 3 2" xfId="58630" xr:uid="{00000000-0005-0000-0000-00007EEA0000}"/>
    <cellStyle name="Normal 4 7 4" xfId="58631" xr:uid="{00000000-0005-0000-0000-00007FEA0000}"/>
    <cellStyle name="Normal 4 7 4 2" xfId="58632" xr:uid="{00000000-0005-0000-0000-000080EA0000}"/>
    <cellStyle name="Normal 4 7 5" xfId="58633" xr:uid="{00000000-0005-0000-0000-000081EA0000}"/>
    <cellStyle name="Normal 4 7 5 2" xfId="58634" xr:uid="{00000000-0005-0000-0000-000082EA0000}"/>
    <cellStyle name="Normal 4 7 6" xfId="58635" xr:uid="{00000000-0005-0000-0000-000083EA0000}"/>
    <cellStyle name="Normal 4 7 6 2" xfId="58636" xr:uid="{00000000-0005-0000-0000-000084EA0000}"/>
    <cellStyle name="Normal 4 7 7" xfId="58637" xr:uid="{00000000-0005-0000-0000-000085EA0000}"/>
    <cellStyle name="Normal 4 7 7 2" xfId="58638" xr:uid="{00000000-0005-0000-0000-000086EA0000}"/>
    <cellStyle name="Normal 4 7 8" xfId="58639" xr:uid="{00000000-0005-0000-0000-000087EA0000}"/>
    <cellStyle name="Normal 4 7 8 2" xfId="58640" xr:uid="{00000000-0005-0000-0000-000088EA0000}"/>
    <cellStyle name="Normal 4 7 9" xfId="58641" xr:uid="{00000000-0005-0000-0000-000089EA0000}"/>
    <cellStyle name="Normal 4 7 9 2" xfId="58642" xr:uid="{00000000-0005-0000-0000-00008AEA0000}"/>
    <cellStyle name="Normal 4 8" xfId="58643" xr:uid="{00000000-0005-0000-0000-00008BEA0000}"/>
    <cellStyle name="Normal 4 8 2" xfId="58644" xr:uid="{00000000-0005-0000-0000-00008CEA0000}"/>
    <cellStyle name="Normal 4 9" xfId="58645" xr:uid="{00000000-0005-0000-0000-00008DEA0000}"/>
    <cellStyle name="Normal 4 9 2" xfId="58646" xr:uid="{00000000-0005-0000-0000-00008EEA0000}"/>
    <cellStyle name="Normal 4_TLLL" xfId="58647" xr:uid="{00000000-0005-0000-0000-00008FEA0000}"/>
    <cellStyle name="Normal 40" xfId="58648" xr:uid="{00000000-0005-0000-0000-000090EA0000}"/>
    <cellStyle name="Normal 41" xfId="58649" xr:uid="{00000000-0005-0000-0000-000091EA0000}"/>
    <cellStyle name="Normal 42" xfId="58650" xr:uid="{00000000-0005-0000-0000-000092EA0000}"/>
    <cellStyle name="Normal 43" xfId="58651" xr:uid="{00000000-0005-0000-0000-000093EA0000}"/>
    <cellStyle name="Normal 43 2" xfId="58652" xr:uid="{00000000-0005-0000-0000-000094EA0000}"/>
    <cellStyle name="Normal 44" xfId="58653" xr:uid="{00000000-0005-0000-0000-000095EA0000}"/>
    <cellStyle name="Normal 45" xfId="58654" xr:uid="{00000000-0005-0000-0000-000096EA0000}"/>
    <cellStyle name="Normal 46" xfId="58655" xr:uid="{00000000-0005-0000-0000-000097EA0000}"/>
    <cellStyle name="Normal 47" xfId="58656" xr:uid="{00000000-0005-0000-0000-000098EA0000}"/>
    <cellStyle name="Normal 48" xfId="58657" xr:uid="{00000000-0005-0000-0000-000099EA0000}"/>
    <cellStyle name="Normal 49" xfId="58658" xr:uid="{00000000-0005-0000-0000-00009AEA0000}"/>
    <cellStyle name="Normal 5" xfId="58659" xr:uid="{00000000-0005-0000-0000-00009BEA0000}"/>
    <cellStyle name="Normal 5 10" xfId="58660" xr:uid="{00000000-0005-0000-0000-00009CEA0000}"/>
    <cellStyle name="Normal 5 10 2" xfId="58661" xr:uid="{00000000-0005-0000-0000-00009DEA0000}"/>
    <cellStyle name="Normal 5 11" xfId="58662" xr:uid="{00000000-0005-0000-0000-00009EEA0000}"/>
    <cellStyle name="Normal 5 11 2" xfId="58663" xr:uid="{00000000-0005-0000-0000-00009FEA0000}"/>
    <cellStyle name="Normal 5 12" xfId="58664" xr:uid="{00000000-0005-0000-0000-0000A0EA0000}"/>
    <cellStyle name="Normal 5 12 2" xfId="58665" xr:uid="{00000000-0005-0000-0000-0000A1EA0000}"/>
    <cellStyle name="Normal 5 13" xfId="58666" xr:uid="{00000000-0005-0000-0000-0000A2EA0000}"/>
    <cellStyle name="Normal 5 13 2" xfId="58667" xr:uid="{00000000-0005-0000-0000-0000A3EA0000}"/>
    <cellStyle name="Normal 5 14" xfId="58668" xr:uid="{00000000-0005-0000-0000-0000A4EA0000}"/>
    <cellStyle name="Normal 5 14 2" xfId="58669" xr:uid="{00000000-0005-0000-0000-0000A5EA0000}"/>
    <cellStyle name="Normal 5 15" xfId="58670" xr:uid="{00000000-0005-0000-0000-0000A6EA0000}"/>
    <cellStyle name="Normal 5 15 2" xfId="58671" xr:uid="{00000000-0005-0000-0000-0000A7EA0000}"/>
    <cellStyle name="Normal 5 16" xfId="58672" xr:uid="{00000000-0005-0000-0000-0000A8EA0000}"/>
    <cellStyle name="Normal 5 16 2" xfId="58673" xr:uid="{00000000-0005-0000-0000-0000A9EA0000}"/>
    <cellStyle name="Normal 5 17" xfId="58674" xr:uid="{00000000-0005-0000-0000-0000AAEA0000}"/>
    <cellStyle name="Normal 5 17 2" xfId="58675" xr:uid="{00000000-0005-0000-0000-0000ABEA0000}"/>
    <cellStyle name="Normal 5 18" xfId="58676" xr:uid="{00000000-0005-0000-0000-0000ACEA0000}"/>
    <cellStyle name="Normal 5 18 2" xfId="58677" xr:uid="{00000000-0005-0000-0000-0000ADEA0000}"/>
    <cellStyle name="Normal 5 19" xfId="58678" xr:uid="{00000000-0005-0000-0000-0000AEEA0000}"/>
    <cellStyle name="Normal 5 19 2" xfId="58679" xr:uid="{00000000-0005-0000-0000-0000AFEA0000}"/>
    <cellStyle name="Normal 5 2" xfId="58680" xr:uid="{00000000-0005-0000-0000-0000B0EA0000}"/>
    <cellStyle name="Normal 5 2 10" xfId="58681" xr:uid="{00000000-0005-0000-0000-0000B1EA0000}"/>
    <cellStyle name="Normal 5 2 10 2" xfId="58682" xr:uid="{00000000-0005-0000-0000-0000B2EA0000}"/>
    <cellStyle name="Normal 5 2 11" xfId="58683" xr:uid="{00000000-0005-0000-0000-0000B3EA0000}"/>
    <cellStyle name="Normal 5 2 11 2" xfId="58684" xr:uid="{00000000-0005-0000-0000-0000B4EA0000}"/>
    <cellStyle name="Normal 5 2 12" xfId="58685" xr:uid="{00000000-0005-0000-0000-0000B5EA0000}"/>
    <cellStyle name="Normal 5 2 12 2" xfId="58686" xr:uid="{00000000-0005-0000-0000-0000B6EA0000}"/>
    <cellStyle name="Normal 5 2 13" xfId="58687" xr:uid="{00000000-0005-0000-0000-0000B7EA0000}"/>
    <cellStyle name="Normal 5 2 13 2" xfId="58688" xr:uid="{00000000-0005-0000-0000-0000B8EA0000}"/>
    <cellStyle name="Normal 5 2 14" xfId="58689" xr:uid="{00000000-0005-0000-0000-0000B9EA0000}"/>
    <cellStyle name="Normal 5 2 14 2" xfId="58690" xr:uid="{00000000-0005-0000-0000-0000BAEA0000}"/>
    <cellStyle name="Normal 5 2 15" xfId="58691" xr:uid="{00000000-0005-0000-0000-0000BBEA0000}"/>
    <cellStyle name="Normal 5 2 15 2" xfId="58692" xr:uid="{00000000-0005-0000-0000-0000BCEA0000}"/>
    <cellStyle name="Normal 5 2 16" xfId="58693" xr:uid="{00000000-0005-0000-0000-0000BDEA0000}"/>
    <cellStyle name="Normal 5 2 16 2" xfId="58694" xr:uid="{00000000-0005-0000-0000-0000BEEA0000}"/>
    <cellStyle name="Normal 5 2 17" xfId="58695" xr:uid="{00000000-0005-0000-0000-0000BFEA0000}"/>
    <cellStyle name="Normal 5 2 17 2" xfId="58696" xr:uid="{00000000-0005-0000-0000-0000C0EA0000}"/>
    <cellStyle name="Normal 5 2 18" xfId="58697" xr:uid="{00000000-0005-0000-0000-0000C1EA0000}"/>
    <cellStyle name="Normal 5 2 18 2" xfId="58698" xr:uid="{00000000-0005-0000-0000-0000C2EA0000}"/>
    <cellStyle name="Normal 5 2 19" xfId="58699" xr:uid="{00000000-0005-0000-0000-0000C3EA0000}"/>
    <cellStyle name="Normal 5 2 19 2" xfId="58700" xr:uid="{00000000-0005-0000-0000-0000C4EA0000}"/>
    <cellStyle name="Normal 5 2 2" xfId="58701" xr:uid="{00000000-0005-0000-0000-0000C5EA0000}"/>
    <cellStyle name="Normal 5 2 2 2" xfId="58702" xr:uid="{00000000-0005-0000-0000-0000C6EA0000}"/>
    <cellStyle name="Normal 5 2 20" xfId="58703" xr:uid="{00000000-0005-0000-0000-0000C7EA0000}"/>
    <cellStyle name="Normal 5 2 20 2" xfId="58704" xr:uid="{00000000-0005-0000-0000-0000C8EA0000}"/>
    <cellStyle name="Normal 5 2 21" xfId="58705" xr:uid="{00000000-0005-0000-0000-0000C9EA0000}"/>
    <cellStyle name="Normal 5 2 21 2" xfId="58706" xr:uid="{00000000-0005-0000-0000-0000CAEA0000}"/>
    <cellStyle name="Normal 5 2 22" xfId="58707" xr:uid="{00000000-0005-0000-0000-0000CBEA0000}"/>
    <cellStyle name="Normal 5 2 22 2" xfId="58708" xr:uid="{00000000-0005-0000-0000-0000CCEA0000}"/>
    <cellStyle name="Normal 5 2 3" xfId="58709" xr:uid="{00000000-0005-0000-0000-0000CDEA0000}"/>
    <cellStyle name="Normal 5 2 3 2" xfId="58710" xr:uid="{00000000-0005-0000-0000-0000CEEA0000}"/>
    <cellStyle name="Normal 5 2 4" xfId="58711" xr:uid="{00000000-0005-0000-0000-0000CFEA0000}"/>
    <cellStyle name="Normal 5 2 4 2" xfId="58712" xr:uid="{00000000-0005-0000-0000-0000D0EA0000}"/>
    <cellStyle name="Normal 5 2 5" xfId="58713" xr:uid="{00000000-0005-0000-0000-0000D1EA0000}"/>
    <cellStyle name="Normal 5 2 5 2" xfId="58714" xr:uid="{00000000-0005-0000-0000-0000D2EA0000}"/>
    <cellStyle name="Normal 5 2 6" xfId="58715" xr:uid="{00000000-0005-0000-0000-0000D3EA0000}"/>
    <cellStyle name="Normal 5 2 6 2" xfId="58716" xr:uid="{00000000-0005-0000-0000-0000D4EA0000}"/>
    <cellStyle name="Normal 5 2 7" xfId="58717" xr:uid="{00000000-0005-0000-0000-0000D5EA0000}"/>
    <cellStyle name="Normal 5 2 7 2" xfId="58718" xr:uid="{00000000-0005-0000-0000-0000D6EA0000}"/>
    <cellStyle name="Normal 5 2 8" xfId="58719" xr:uid="{00000000-0005-0000-0000-0000D7EA0000}"/>
    <cellStyle name="Normal 5 2 8 2" xfId="58720" xr:uid="{00000000-0005-0000-0000-0000D8EA0000}"/>
    <cellStyle name="Normal 5 2 9" xfId="58721" xr:uid="{00000000-0005-0000-0000-0000D9EA0000}"/>
    <cellStyle name="Normal 5 2 9 2" xfId="58722" xr:uid="{00000000-0005-0000-0000-0000DAEA0000}"/>
    <cellStyle name="Normal 5 20" xfId="58723" xr:uid="{00000000-0005-0000-0000-0000DBEA0000}"/>
    <cellStyle name="Normal 5 20 2" xfId="58724" xr:uid="{00000000-0005-0000-0000-0000DCEA0000}"/>
    <cellStyle name="Normal 5 21" xfId="58725" xr:uid="{00000000-0005-0000-0000-0000DDEA0000}"/>
    <cellStyle name="Normal 5 21 2" xfId="58726" xr:uid="{00000000-0005-0000-0000-0000DEEA0000}"/>
    <cellStyle name="Normal 5 22" xfId="58727" xr:uid="{00000000-0005-0000-0000-0000DFEA0000}"/>
    <cellStyle name="Normal 5 22 2" xfId="58728" xr:uid="{00000000-0005-0000-0000-0000E0EA0000}"/>
    <cellStyle name="Normal 5 23" xfId="58729" xr:uid="{00000000-0005-0000-0000-0000E1EA0000}"/>
    <cellStyle name="Normal 5 23 2" xfId="58730" xr:uid="{00000000-0005-0000-0000-0000E2EA0000}"/>
    <cellStyle name="Normal 5 24" xfId="58731" xr:uid="{00000000-0005-0000-0000-0000E3EA0000}"/>
    <cellStyle name="Normal 5 25" xfId="58732" xr:uid="{00000000-0005-0000-0000-0000E4EA0000}"/>
    <cellStyle name="Normal 5 26" xfId="58733" xr:uid="{00000000-0005-0000-0000-0000E5EA0000}"/>
    <cellStyle name="Normal 5 27" xfId="58734" xr:uid="{00000000-0005-0000-0000-0000E6EA0000}"/>
    <cellStyle name="Normal 5 28" xfId="58735" xr:uid="{00000000-0005-0000-0000-0000E7EA0000}"/>
    <cellStyle name="Normal 5 29" xfId="58736" xr:uid="{00000000-0005-0000-0000-0000E8EA0000}"/>
    <cellStyle name="Normal 5 3" xfId="58737" xr:uid="{00000000-0005-0000-0000-0000E9EA0000}"/>
    <cellStyle name="Normal 5 3 10" xfId="58738" xr:uid="{00000000-0005-0000-0000-0000EAEA0000}"/>
    <cellStyle name="Normal 5 3 10 2" xfId="58739" xr:uid="{00000000-0005-0000-0000-0000EBEA0000}"/>
    <cellStyle name="Normal 5 3 11" xfId="58740" xr:uid="{00000000-0005-0000-0000-0000ECEA0000}"/>
    <cellStyle name="Normal 5 3 11 2" xfId="58741" xr:uid="{00000000-0005-0000-0000-0000EDEA0000}"/>
    <cellStyle name="Normal 5 3 12" xfId="58742" xr:uid="{00000000-0005-0000-0000-0000EEEA0000}"/>
    <cellStyle name="Normal 5 3 12 2" xfId="58743" xr:uid="{00000000-0005-0000-0000-0000EFEA0000}"/>
    <cellStyle name="Normal 5 3 13" xfId="58744" xr:uid="{00000000-0005-0000-0000-0000F0EA0000}"/>
    <cellStyle name="Normal 5 3 13 2" xfId="58745" xr:uid="{00000000-0005-0000-0000-0000F1EA0000}"/>
    <cellStyle name="Normal 5 3 14" xfId="58746" xr:uid="{00000000-0005-0000-0000-0000F2EA0000}"/>
    <cellStyle name="Normal 5 3 14 2" xfId="58747" xr:uid="{00000000-0005-0000-0000-0000F3EA0000}"/>
    <cellStyle name="Normal 5 3 15" xfId="58748" xr:uid="{00000000-0005-0000-0000-0000F4EA0000}"/>
    <cellStyle name="Normal 5 3 15 2" xfId="58749" xr:uid="{00000000-0005-0000-0000-0000F5EA0000}"/>
    <cellStyle name="Normal 5 3 16" xfId="58750" xr:uid="{00000000-0005-0000-0000-0000F6EA0000}"/>
    <cellStyle name="Normal 5 3 16 2" xfId="58751" xr:uid="{00000000-0005-0000-0000-0000F7EA0000}"/>
    <cellStyle name="Normal 5 3 17" xfId="58752" xr:uid="{00000000-0005-0000-0000-0000F8EA0000}"/>
    <cellStyle name="Normal 5 3 17 2" xfId="58753" xr:uid="{00000000-0005-0000-0000-0000F9EA0000}"/>
    <cellStyle name="Normal 5 3 18" xfId="58754" xr:uid="{00000000-0005-0000-0000-0000FAEA0000}"/>
    <cellStyle name="Normal 5 3 18 2" xfId="58755" xr:uid="{00000000-0005-0000-0000-0000FBEA0000}"/>
    <cellStyle name="Normal 5 3 19" xfId="58756" xr:uid="{00000000-0005-0000-0000-0000FCEA0000}"/>
    <cellStyle name="Normal 5 3 19 2" xfId="58757" xr:uid="{00000000-0005-0000-0000-0000FDEA0000}"/>
    <cellStyle name="Normal 5 3 2" xfId="58758" xr:uid="{00000000-0005-0000-0000-0000FEEA0000}"/>
    <cellStyle name="Normal 5 3 2 2" xfId="58759" xr:uid="{00000000-0005-0000-0000-0000FFEA0000}"/>
    <cellStyle name="Normal 5 3 20" xfId="58760" xr:uid="{00000000-0005-0000-0000-000000EB0000}"/>
    <cellStyle name="Normal 5 3 20 2" xfId="58761" xr:uid="{00000000-0005-0000-0000-000001EB0000}"/>
    <cellStyle name="Normal 5 3 21" xfId="58762" xr:uid="{00000000-0005-0000-0000-000002EB0000}"/>
    <cellStyle name="Normal 5 3 21 2" xfId="58763" xr:uid="{00000000-0005-0000-0000-000003EB0000}"/>
    <cellStyle name="Normal 5 3 22" xfId="58764" xr:uid="{00000000-0005-0000-0000-000004EB0000}"/>
    <cellStyle name="Normal 5 3 3" xfId="58765" xr:uid="{00000000-0005-0000-0000-000005EB0000}"/>
    <cellStyle name="Normal 5 3 3 2" xfId="58766" xr:uid="{00000000-0005-0000-0000-000006EB0000}"/>
    <cellStyle name="Normal 5 3 4" xfId="58767" xr:uid="{00000000-0005-0000-0000-000007EB0000}"/>
    <cellStyle name="Normal 5 3 4 2" xfId="58768" xr:uid="{00000000-0005-0000-0000-000008EB0000}"/>
    <cellStyle name="Normal 5 3 5" xfId="58769" xr:uid="{00000000-0005-0000-0000-000009EB0000}"/>
    <cellStyle name="Normal 5 3 5 2" xfId="58770" xr:uid="{00000000-0005-0000-0000-00000AEB0000}"/>
    <cellStyle name="Normal 5 3 6" xfId="58771" xr:uid="{00000000-0005-0000-0000-00000BEB0000}"/>
    <cellStyle name="Normal 5 3 6 2" xfId="58772" xr:uid="{00000000-0005-0000-0000-00000CEB0000}"/>
    <cellStyle name="Normal 5 3 7" xfId="58773" xr:uid="{00000000-0005-0000-0000-00000DEB0000}"/>
    <cellStyle name="Normal 5 3 7 2" xfId="58774" xr:uid="{00000000-0005-0000-0000-00000EEB0000}"/>
    <cellStyle name="Normal 5 3 8" xfId="58775" xr:uid="{00000000-0005-0000-0000-00000FEB0000}"/>
    <cellStyle name="Normal 5 3 8 2" xfId="58776" xr:uid="{00000000-0005-0000-0000-000010EB0000}"/>
    <cellStyle name="Normal 5 3 9" xfId="58777" xr:uid="{00000000-0005-0000-0000-000011EB0000}"/>
    <cellStyle name="Normal 5 3 9 2" xfId="58778" xr:uid="{00000000-0005-0000-0000-000012EB0000}"/>
    <cellStyle name="Normal 5 30" xfId="58779" xr:uid="{00000000-0005-0000-0000-000013EB0000}"/>
    <cellStyle name="Normal 5 31" xfId="58780" xr:uid="{00000000-0005-0000-0000-000014EB0000}"/>
    <cellStyle name="Normal 5 32" xfId="58781" xr:uid="{00000000-0005-0000-0000-000015EB0000}"/>
    <cellStyle name="Normal 5 33" xfId="58782" xr:uid="{00000000-0005-0000-0000-000016EB0000}"/>
    <cellStyle name="Normal 5 34" xfId="58783" xr:uid="{00000000-0005-0000-0000-000017EB0000}"/>
    <cellStyle name="Normal 5 35" xfId="58784" xr:uid="{00000000-0005-0000-0000-000018EB0000}"/>
    <cellStyle name="Normal 5 36" xfId="58785" xr:uid="{00000000-0005-0000-0000-000019EB0000}"/>
    <cellStyle name="Normal 5 37" xfId="58786" xr:uid="{00000000-0005-0000-0000-00001AEB0000}"/>
    <cellStyle name="Normal 5 38" xfId="58787" xr:uid="{00000000-0005-0000-0000-00001BEB0000}"/>
    <cellStyle name="Normal 5 39" xfId="58788" xr:uid="{00000000-0005-0000-0000-00001CEB0000}"/>
    <cellStyle name="Normal 5 4" xfId="58789" xr:uid="{00000000-0005-0000-0000-00001DEB0000}"/>
    <cellStyle name="Normal 5 4 2" xfId="58790" xr:uid="{00000000-0005-0000-0000-00001EEB0000}"/>
    <cellStyle name="Normal 5 40" xfId="58791" xr:uid="{00000000-0005-0000-0000-00001FEB0000}"/>
    <cellStyle name="Normal 5 41" xfId="61393" xr:uid="{00000000-0005-0000-0000-000020EB0000}"/>
    <cellStyle name="Normal 5 5" xfId="58792" xr:uid="{00000000-0005-0000-0000-000021EB0000}"/>
    <cellStyle name="Normal 5 5 2" xfId="58793" xr:uid="{00000000-0005-0000-0000-000022EB0000}"/>
    <cellStyle name="Normal 5 6" xfId="58794" xr:uid="{00000000-0005-0000-0000-000023EB0000}"/>
    <cellStyle name="Normal 5 6 2" xfId="58795" xr:uid="{00000000-0005-0000-0000-000024EB0000}"/>
    <cellStyle name="Normal 5 7" xfId="58796" xr:uid="{00000000-0005-0000-0000-000025EB0000}"/>
    <cellStyle name="Normal 5 7 2" xfId="58797" xr:uid="{00000000-0005-0000-0000-000026EB0000}"/>
    <cellStyle name="Normal 5 8" xfId="58798" xr:uid="{00000000-0005-0000-0000-000027EB0000}"/>
    <cellStyle name="Normal 5 8 2" xfId="58799" xr:uid="{00000000-0005-0000-0000-000028EB0000}"/>
    <cellStyle name="Normal 5 9" xfId="58800" xr:uid="{00000000-0005-0000-0000-000029EB0000}"/>
    <cellStyle name="Normal 5 9 2" xfId="58801" xr:uid="{00000000-0005-0000-0000-00002AEB0000}"/>
    <cellStyle name="Normal 50" xfId="58802" xr:uid="{00000000-0005-0000-0000-00002BEB0000}"/>
    <cellStyle name="Normal 51" xfId="12" xr:uid="{00000000-0005-0000-0000-00002CEB0000}"/>
    <cellStyle name="Normal 52" xfId="61394" xr:uid="{00000000-0005-0000-0000-00002DEB0000}"/>
    <cellStyle name="Normal 53" xfId="61395" xr:uid="{00000000-0005-0000-0000-00002EEB0000}"/>
    <cellStyle name="Normal 54" xfId="61396" xr:uid="{00000000-0005-0000-0000-00002FEB0000}"/>
    <cellStyle name="Normal 55" xfId="61397" xr:uid="{00000000-0005-0000-0000-000030EB0000}"/>
    <cellStyle name="Normal 56" xfId="61398" xr:uid="{00000000-0005-0000-0000-000031EB0000}"/>
    <cellStyle name="Normal 57" xfId="61399" xr:uid="{00000000-0005-0000-0000-000032EB0000}"/>
    <cellStyle name="Normal 58" xfId="61400" xr:uid="{00000000-0005-0000-0000-000033EB0000}"/>
    <cellStyle name="Normal 59" xfId="61401" xr:uid="{00000000-0005-0000-0000-000034EB0000}"/>
    <cellStyle name="Normal 6" xfId="58803" xr:uid="{00000000-0005-0000-0000-000035EB0000}"/>
    <cellStyle name="Normal 6 10" xfId="58804" xr:uid="{00000000-0005-0000-0000-000036EB0000}"/>
    <cellStyle name="Normal 6 11" xfId="58805" xr:uid="{00000000-0005-0000-0000-000037EB0000}"/>
    <cellStyle name="Normal 6 12" xfId="58806" xr:uid="{00000000-0005-0000-0000-000038EB0000}"/>
    <cellStyle name="Normal 6 13" xfId="58807" xr:uid="{00000000-0005-0000-0000-000039EB0000}"/>
    <cellStyle name="Normal 6 14" xfId="58808" xr:uid="{00000000-0005-0000-0000-00003AEB0000}"/>
    <cellStyle name="Normal 6 15" xfId="58809" xr:uid="{00000000-0005-0000-0000-00003BEB0000}"/>
    <cellStyle name="Normal 6 16" xfId="58810" xr:uid="{00000000-0005-0000-0000-00003CEB0000}"/>
    <cellStyle name="Normal 6 17" xfId="58811" xr:uid="{00000000-0005-0000-0000-00003DEB0000}"/>
    <cellStyle name="Normal 6 18" xfId="58812" xr:uid="{00000000-0005-0000-0000-00003EEB0000}"/>
    <cellStyle name="Normal 6 19" xfId="58813" xr:uid="{00000000-0005-0000-0000-00003FEB0000}"/>
    <cellStyle name="Normal 6 2" xfId="58814" xr:uid="{00000000-0005-0000-0000-000040EB0000}"/>
    <cellStyle name="Normal 6 20" xfId="58815" xr:uid="{00000000-0005-0000-0000-000041EB0000}"/>
    <cellStyle name="Normal 6 21" xfId="61402" xr:uid="{00000000-0005-0000-0000-000042EB0000}"/>
    <cellStyle name="Normal 6 3" xfId="58816" xr:uid="{00000000-0005-0000-0000-000043EB0000}"/>
    <cellStyle name="Normal 6 4" xfId="58817" xr:uid="{00000000-0005-0000-0000-000044EB0000}"/>
    <cellStyle name="Normal 6 4 2" xfId="58818" xr:uid="{00000000-0005-0000-0000-000045EB0000}"/>
    <cellStyle name="Normal 6 5" xfId="58819" xr:uid="{00000000-0005-0000-0000-000046EB0000}"/>
    <cellStyle name="Normal 6 6" xfId="58820" xr:uid="{00000000-0005-0000-0000-000047EB0000}"/>
    <cellStyle name="Normal 6 7" xfId="58821" xr:uid="{00000000-0005-0000-0000-000048EB0000}"/>
    <cellStyle name="Normal 6 8" xfId="58822" xr:uid="{00000000-0005-0000-0000-000049EB0000}"/>
    <cellStyle name="Normal 6 9" xfId="58823" xr:uid="{00000000-0005-0000-0000-00004AEB0000}"/>
    <cellStyle name="Normal 60" xfId="61403" xr:uid="{00000000-0005-0000-0000-00004BEB0000}"/>
    <cellStyle name="Normal 61" xfId="61404" xr:uid="{00000000-0005-0000-0000-00004CEB0000}"/>
    <cellStyle name="Normal 62" xfId="61405" xr:uid="{00000000-0005-0000-0000-00004DEB0000}"/>
    <cellStyle name="Normal 63" xfId="61406" xr:uid="{00000000-0005-0000-0000-00004EEB0000}"/>
    <cellStyle name="Normal 64" xfId="61407" xr:uid="{00000000-0005-0000-0000-00004FEB0000}"/>
    <cellStyle name="Normal 65" xfId="61408" xr:uid="{00000000-0005-0000-0000-000050EB0000}"/>
    <cellStyle name="Normal 66" xfId="61409" xr:uid="{00000000-0005-0000-0000-000051EB0000}"/>
    <cellStyle name="Normal 67" xfId="61410" xr:uid="{00000000-0005-0000-0000-000052EB0000}"/>
    <cellStyle name="Normal 68" xfId="61411" xr:uid="{00000000-0005-0000-0000-000053EB0000}"/>
    <cellStyle name="Normal 69" xfId="61412" xr:uid="{00000000-0005-0000-0000-000054EB0000}"/>
    <cellStyle name="Normal 7" xfId="58824" xr:uid="{00000000-0005-0000-0000-000055EB0000}"/>
    <cellStyle name="Normal 7 2" xfId="58825" xr:uid="{00000000-0005-0000-0000-000056EB0000}"/>
    <cellStyle name="Normal 7 3" xfId="58826" xr:uid="{00000000-0005-0000-0000-000057EB0000}"/>
    <cellStyle name="Normal 7 4" xfId="61413" xr:uid="{00000000-0005-0000-0000-000058EB0000}"/>
    <cellStyle name="Normal 70" xfId="61414" xr:uid="{00000000-0005-0000-0000-000059EB0000}"/>
    <cellStyle name="Normal 71" xfId="61415" xr:uid="{00000000-0005-0000-0000-00005AEB0000}"/>
    <cellStyle name="Normal 72" xfId="61416" xr:uid="{00000000-0005-0000-0000-00005BEB0000}"/>
    <cellStyle name="Normal 73" xfId="61417" xr:uid="{00000000-0005-0000-0000-00005CEB0000}"/>
    <cellStyle name="Normal 74" xfId="61418" xr:uid="{00000000-0005-0000-0000-00005DEB0000}"/>
    <cellStyle name="Normal 75" xfId="61419" xr:uid="{00000000-0005-0000-0000-00005EEB0000}"/>
    <cellStyle name="Normal 76" xfId="61420" xr:uid="{00000000-0005-0000-0000-00005FEB0000}"/>
    <cellStyle name="Normal 77" xfId="61421" xr:uid="{00000000-0005-0000-0000-000060EB0000}"/>
    <cellStyle name="Normal 78" xfId="61422" xr:uid="{00000000-0005-0000-0000-000061EB0000}"/>
    <cellStyle name="Normal 79" xfId="61423" xr:uid="{00000000-0005-0000-0000-000062EB0000}"/>
    <cellStyle name="Normal 8" xfId="58827" xr:uid="{00000000-0005-0000-0000-000063EB0000}"/>
    <cellStyle name="Normal 8 2" xfId="58828" xr:uid="{00000000-0005-0000-0000-000064EB0000}"/>
    <cellStyle name="Normal 8 2 2" xfId="61424" xr:uid="{00000000-0005-0000-0000-000065EB0000}"/>
    <cellStyle name="Normal 8 2 2 2" xfId="61425" xr:uid="{00000000-0005-0000-0000-000066EB0000}"/>
    <cellStyle name="Normal 8 2 3" xfId="61426" xr:uid="{00000000-0005-0000-0000-000067EB0000}"/>
    <cellStyle name="Normal 8 3" xfId="58829" xr:uid="{00000000-0005-0000-0000-000068EB0000}"/>
    <cellStyle name="Normal 8 4" xfId="58830" xr:uid="{00000000-0005-0000-0000-000069EB0000}"/>
    <cellStyle name="Normal 8 5" xfId="58831" xr:uid="{00000000-0005-0000-0000-00006AEB0000}"/>
    <cellStyle name="Normal 8 6" xfId="58832" xr:uid="{00000000-0005-0000-0000-00006BEB0000}"/>
    <cellStyle name="Normal 8 7" xfId="61427" xr:uid="{00000000-0005-0000-0000-00006CEB0000}"/>
    <cellStyle name="Normal 80" xfId="61428" xr:uid="{00000000-0005-0000-0000-00006DEB0000}"/>
    <cellStyle name="Normal 81" xfId="61429" xr:uid="{00000000-0005-0000-0000-00006EEB0000}"/>
    <cellStyle name="Normal 82" xfId="61430" xr:uid="{00000000-0005-0000-0000-00006FEB0000}"/>
    <cellStyle name="Normal 83" xfId="61431" xr:uid="{00000000-0005-0000-0000-000070EB0000}"/>
    <cellStyle name="Normal 84" xfId="61432" xr:uid="{00000000-0005-0000-0000-000071EB0000}"/>
    <cellStyle name="Normal 85" xfId="61433" xr:uid="{00000000-0005-0000-0000-000072EB0000}"/>
    <cellStyle name="Normal 86" xfId="62591" xr:uid="{00000000-0005-0000-0000-000073EB0000}"/>
    <cellStyle name="Normal 86 2" xfId="62593" xr:uid="{00000000-0005-0000-0000-000074EB0000}"/>
    <cellStyle name="Normal 87" xfId="62594" xr:uid="{00000000-0005-0000-0000-000075EB0000}"/>
    <cellStyle name="Normal 88" xfId="62597" xr:uid="{00000000-0005-0000-0000-000076EB0000}"/>
    <cellStyle name="Normal 89" xfId="62668" xr:uid="{00000000-0005-0000-0000-000077EB0000}"/>
    <cellStyle name="Normal 9" xfId="58833" xr:uid="{00000000-0005-0000-0000-000078EB0000}"/>
    <cellStyle name="Normal 9 10" xfId="58834" xr:uid="{00000000-0005-0000-0000-000079EB0000}"/>
    <cellStyle name="Normal 9 10 2" xfId="58835" xr:uid="{00000000-0005-0000-0000-00007AEB0000}"/>
    <cellStyle name="Normal 9 11" xfId="58836" xr:uid="{00000000-0005-0000-0000-00007BEB0000}"/>
    <cellStyle name="Normal 9 11 2" xfId="58837" xr:uid="{00000000-0005-0000-0000-00007CEB0000}"/>
    <cellStyle name="Normal 9 12" xfId="58838" xr:uid="{00000000-0005-0000-0000-00007DEB0000}"/>
    <cellStyle name="Normal 9 12 2" xfId="58839" xr:uid="{00000000-0005-0000-0000-00007EEB0000}"/>
    <cellStyle name="Normal 9 13" xfId="58840" xr:uid="{00000000-0005-0000-0000-00007FEB0000}"/>
    <cellStyle name="Normal 9 13 2" xfId="58841" xr:uid="{00000000-0005-0000-0000-000080EB0000}"/>
    <cellStyle name="Normal 9 14" xfId="58842" xr:uid="{00000000-0005-0000-0000-000081EB0000}"/>
    <cellStyle name="Normal 9 14 2" xfId="58843" xr:uid="{00000000-0005-0000-0000-000082EB0000}"/>
    <cellStyle name="Normal 9 15" xfId="58844" xr:uid="{00000000-0005-0000-0000-000083EB0000}"/>
    <cellStyle name="Normal 9 15 2" xfId="58845" xr:uid="{00000000-0005-0000-0000-000084EB0000}"/>
    <cellStyle name="Normal 9 16" xfId="58846" xr:uid="{00000000-0005-0000-0000-000085EB0000}"/>
    <cellStyle name="Normal 9 16 2" xfId="58847" xr:uid="{00000000-0005-0000-0000-000086EB0000}"/>
    <cellStyle name="Normal 9 17" xfId="58848" xr:uid="{00000000-0005-0000-0000-000087EB0000}"/>
    <cellStyle name="Normal 9 17 2" xfId="58849" xr:uid="{00000000-0005-0000-0000-000088EB0000}"/>
    <cellStyle name="Normal 9 18" xfId="58850" xr:uid="{00000000-0005-0000-0000-000089EB0000}"/>
    <cellStyle name="Normal 9 18 2" xfId="58851" xr:uid="{00000000-0005-0000-0000-00008AEB0000}"/>
    <cellStyle name="Normal 9 19" xfId="58852" xr:uid="{00000000-0005-0000-0000-00008BEB0000}"/>
    <cellStyle name="Normal 9 19 2" xfId="58853" xr:uid="{00000000-0005-0000-0000-00008CEB0000}"/>
    <cellStyle name="Normal 9 2" xfId="58854" xr:uid="{00000000-0005-0000-0000-00008DEB0000}"/>
    <cellStyle name="Normal 9 2 2" xfId="58855" xr:uid="{00000000-0005-0000-0000-00008EEB0000}"/>
    <cellStyle name="Normal 9 2 3" xfId="58856" xr:uid="{00000000-0005-0000-0000-00008FEB0000}"/>
    <cellStyle name="Normal 9 2 3 2" xfId="58857" xr:uid="{00000000-0005-0000-0000-000090EB0000}"/>
    <cellStyle name="Normal 9 20" xfId="58858" xr:uid="{00000000-0005-0000-0000-000091EB0000}"/>
    <cellStyle name="Normal 9 20 2" xfId="58859" xr:uid="{00000000-0005-0000-0000-000092EB0000}"/>
    <cellStyle name="Normal 9 21" xfId="58860" xr:uid="{00000000-0005-0000-0000-000093EB0000}"/>
    <cellStyle name="Normal 9 21 2" xfId="58861" xr:uid="{00000000-0005-0000-0000-000094EB0000}"/>
    <cellStyle name="Normal 9 22" xfId="58862" xr:uid="{00000000-0005-0000-0000-000095EB0000}"/>
    <cellStyle name="Normal 9 23" xfId="58863" xr:uid="{00000000-0005-0000-0000-000096EB0000}"/>
    <cellStyle name="Normal 9 24" xfId="58864" xr:uid="{00000000-0005-0000-0000-000097EB0000}"/>
    <cellStyle name="Normal 9 25" xfId="58865" xr:uid="{00000000-0005-0000-0000-000098EB0000}"/>
    <cellStyle name="Normal 9 26" xfId="58866" xr:uid="{00000000-0005-0000-0000-000099EB0000}"/>
    <cellStyle name="Normal 9 27" xfId="58867" xr:uid="{00000000-0005-0000-0000-00009AEB0000}"/>
    <cellStyle name="Normal 9 28" xfId="58868" xr:uid="{00000000-0005-0000-0000-00009BEB0000}"/>
    <cellStyle name="Normal 9 29" xfId="58869" xr:uid="{00000000-0005-0000-0000-00009CEB0000}"/>
    <cellStyle name="Normal 9 3" xfId="58870" xr:uid="{00000000-0005-0000-0000-00009DEB0000}"/>
    <cellStyle name="Normal 9 3 2" xfId="58871" xr:uid="{00000000-0005-0000-0000-00009EEB0000}"/>
    <cellStyle name="Normal 9 3 2 2" xfId="58872" xr:uid="{00000000-0005-0000-0000-00009FEB0000}"/>
    <cellStyle name="Normal 9 30" xfId="58873" xr:uid="{00000000-0005-0000-0000-0000A0EB0000}"/>
    <cellStyle name="Normal 9 31" xfId="58874" xr:uid="{00000000-0005-0000-0000-0000A1EB0000}"/>
    <cellStyle name="Normal 9 32" xfId="58875" xr:uid="{00000000-0005-0000-0000-0000A2EB0000}"/>
    <cellStyle name="Normal 9 33" xfId="58876" xr:uid="{00000000-0005-0000-0000-0000A3EB0000}"/>
    <cellStyle name="Normal 9 34" xfId="58877" xr:uid="{00000000-0005-0000-0000-0000A4EB0000}"/>
    <cellStyle name="Normal 9 35" xfId="58878" xr:uid="{00000000-0005-0000-0000-0000A5EB0000}"/>
    <cellStyle name="Normal 9 36" xfId="58879" xr:uid="{00000000-0005-0000-0000-0000A6EB0000}"/>
    <cellStyle name="Normal 9 37" xfId="58880" xr:uid="{00000000-0005-0000-0000-0000A7EB0000}"/>
    <cellStyle name="Normal 9 38" xfId="58881" xr:uid="{00000000-0005-0000-0000-0000A8EB0000}"/>
    <cellStyle name="Normal 9 39" xfId="58882" xr:uid="{00000000-0005-0000-0000-0000A9EB0000}"/>
    <cellStyle name="Normal 9 39 2" xfId="58883" xr:uid="{00000000-0005-0000-0000-0000AAEB0000}"/>
    <cellStyle name="Normal 9 4" xfId="58884" xr:uid="{00000000-0005-0000-0000-0000ABEB0000}"/>
    <cellStyle name="Normal 9 4 2" xfId="58885" xr:uid="{00000000-0005-0000-0000-0000ACEB0000}"/>
    <cellStyle name="Normal 9 4 2 2" xfId="58886" xr:uid="{00000000-0005-0000-0000-0000ADEB0000}"/>
    <cellStyle name="Normal 9 40" xfId="58887" xr:uid="{00000000-0005-0000-0000-0000AEEB0000}"/>
    <cellStyle name="Normal 9 41" xfId="58888" xr:uid="{00000000-0005-0000-0000-0000AFEB0000}"/>
    <cellStyle name="Normal 9 42" xfId="58889" xr:uid="{00000000-0005-0000-0000-0000B0EB0000}"/>
    <cellStyle name="Normal 9 5" xfId="58890" xr:uid="{00000000-0005-0000-0000-0000B1EB0000}"/>
    <cellStyle name="Normal 9 5 2" xfId="58891" xr:uid="{00000000-0005-0000-0000-0000B2EB0000}"/>
    <cellStyle name="Normal 9 6" xfId="58892" xr:uid="{00000000-0005-0000-0000-0000B3EB0000}"/>
    <cellStyle name="Normal 9 6 2" xfId="58893" xr:uid="{00000000-0005-0000-0000-0000B4EB0000}"/>
    <cellStyle name="Normal 9 7" xfId="58894" xr:uid="{00000000-0005-0000-0000-0000B5EB0000}"/>
    <cellStyle name="Normal 9 7 2" xfId="58895" xr:uid="{00000000-0005-0000-0000-0000B6EB0000}"/>
    <cellStyle name="Normal 9 8" xfId="58896" xr:uid="{00000000-0005-0000-0000-0000B7EB0000}"/>
    <cellStyle name="Normal 9 8 2" xfId="58897" xr:uid="{00000000-0005-0000-0000-0000B8EB0000}"/>
    <cellStyle name="Normal 9 9" xfId="58898" xr:uid="{00000000-0005-0000-0000-0000B9EB0000}"/>
    <cellStyle name="Normal 9 9 2" xfId="58899" xr:uid="{00000000-0005-0000-0000-0000BAEB0000}"/>
    <cellStyle name="Normal 90" xfId="62672" xr:uid="{00000000-0005-0000-0000-0000BBEB0000}"/>
    <cellStyle name="Normal 91" xfId="62739" xr:uid="{00000000-0005-0000-0000-0000BCEB0000}"/>
    <cellStyle name="Normal 92" xfId="62768" xr:uid="{00000000-0005-0000-0000-0000BDEB0000}"/>
    <cellStyle name="Normal 93" xfId="62772" xr:uid="{00000000-0005-0000-0000-0000BEEB0000}"/>
    <cellStyle name="Normal 94" xfId="62775" xr:uid="{00000000-0005-0000-0000-0000BFEB0000}"/>
    <cellStyle name="Normal 95" xfId="62778" xr:uid="{00000000-0005-0000-0000-0000C0EB0000}"/>
    <cellStyle name="Normal 96" xfId="62781" xr:uid="{00000000-0005-0000-0000-0000C1EB0000}"/>
    <cellStyle name="Normal 97" xfId="62828" xr:uid="{00000000-0005-0000-0000-0000C2EB0000}"/>
    <cellStyle name="Normal 98" xfId="62832" xr:uid="{00000000-0005-0000-0000-0000C3EB0000}"/>
    <cellStyle name="Normal 99" xfId="62861" xr:uid="{00000000-0005-0000-0000-0000C4EB0000}"/>
    <cellStyle name="Normal_2004AkGidaBudget" xfId="3" xr:uid="{00000000-0005-0000-0000-0000C5EB0000}"/>
    <cellStyle name="Normal_DELLA 2006 12 - GGB F.Rpr" xfId="4" xr:uid="{00000000-0005-0000-0000-0000C6EB0000}"/>
    <cellStyle name="Normal_RASYO 2" xfId="2" xr:uid="{00000000-0005-0000-0000-0000C7EB0000}"/>
    <cellStyle name="Normale_Listino" xfId="62550" xr:uid="{00000000-0005-0000-0000-0000C8EB0000}"/>
    <cellStyle name="Normalshade" xfId="62551" xr:uid="{00000000-0005-0000-0000-0000C9EB0000}"/>
    <cellStyle name="NormaŬ 2 2 2 2 3 3 3 17 2" xfId="6117" xr:uid="{00000000-0005-0000-0000-0000CAEB0000}"/>
    <cellStyle name="Not 10" xfId="58900" xr:uid="{00000000-0005-0000-0000-0000CBEB0000}"/>
    <cellStyle name="Not 10 2" xfId="58901" xr:uid="{00000000-0005-0000-0000-0000CCEB0000}"/>
    <cellStyle name="Not 10 2 2" xfId="58902" xr:uid="{00000000-0005-0000-0000-0000CDEB0000}"/>
    <cellStyle name="Not 10 2 3" xfId="58903" xr:uid="{00000000-0005-0000-0000-0000CEEB0000}"/>
    <cellStyle name="Not 10 3" xfId="58904" xr:uid="{00000000-0005-0000-0000-0000CFEB0000}"/>
    <cellStyle name="Not 10 3 2" xfId="58905" xr:uid="{00000000-0005-0000-0000-0000D0EB0000}"/>
    <cellStyle name="Not 10 3 3" xfId="58906" xr:uid="{00000000-0005-0000-0000-0000D1EB0000}"/>
    <cellStyle name="Not 10 4" xfId="58907" xr:uid="{00000000-0005-0000-0000-0000D2EB0000}"/>
    <cellStyle name="Not 10 5" xfId="58908" xr:uid="{00000000-0005-0000-0000-0000D3EB0000}"/>
    <cellStyle name="Not 11" xfId="58909" xr:uid="{00000000-0005-0000-0000-0000D4EB0000}"/>
    <cellStyle name="Not 11 2" xfId="58910" xr:uid="{00000000-0005-0000-0000-0000D5EB0000}"/>
    <cellStyle name="Not 11 2 2" xfId="58911" xr:uid="{00000000-0005-0000-0000-0000D6EB0000}"/>
    <cellStyle name="Not 11 2 3" xfId="58912" xr:uid="{00000000-0005-0000-0000-0000D7EB0000}"/>
    <cellStyle name="Not 11 3" xfId="58913" xr:uid="{00000000-0005-0000-0000-0000D8EB0000}"/>
    <cellStyle name="Not 11 3 2" xfId="58914" xr:uid="{00000000-0005-0000-0000-0000D9EB0000}"/>
    <cellStyle name="Not 11 3 3" xfId="58915" xr:uid="{00000000-0005-0000-0000-0000DAEB0000}"/>
    <cellStyle name="Not 11 4" xfId="58916" xr:uid="{00000000-0005-0000-0000-0000DBEB0000}"/>
    <cellStyle name="Not 11 5" xfId="58917" xr:uid="{00000000-0005-0000-0000-0000DCEB0000}"/>
    <cellStyle name="Not 12" xfId="58918" xr:uid="{00000000-0005-0000-0000-0000DDEB0000}"/>
    <cellStyle name="Not 12 2" xfId="58919" xr:uid="{00000000-0005-0000-0000-0000DEEB0000}"/>
    <cellStyle name="Not 12 2 2" xfId="58920" xr:uid="{00000000-0005-0000-0000-0000DFEB0000}"/>
    <cellStyle name="Not 12 2 3" xfId="58921" xr:uid="{00000000-0005-0000-0000-0000E0EB0000}"/>
    <cellStyle name="Not 12 3" xfId="58922" xr:uid="{00000000-0005-0000-0000-0000E1EB0000}"/>
    <cellStyle name="Not 12 3 2" xfId="58923" xr:uid="{00000000-0005-0000-0000-0000E2EB0000}"/>
    <cellStyle name="Not 12 3 3" xfId="58924" xr:uid="{00000000-0005-0000-0000-0000E3EB0000}"/>
    <cellStyle name="Not 12 4" xfId="58925" xr:uid="{00000000-0005-0000-0000-0000E4EB0000}"/>
    <cellStyle name="Not 12 5" xfId="58926" xr:uid="{00000000-0005-0000-0000-0000E5EB0000}"/>
    <cellStyle name="Not 13" xfId="58927" xr:uid="{00000000-0005-0000-0000-0000E6EB0000}"/>
    <cellStyle name="Not 13 2" xfId="58928" xr:uid="{00000000-0005-0000-0000-0000E7EB0000}"/>
    <cellStyle name="Not 13 2 2" xfId="58929" xr:uid="{00000000-0005-0000-0000-0000E8EB0000}"/>
    <cellStyle name="Not 13 2 3" xfId="58930" xr:uid="{00000000-0005-0000-0000-0000E9EB0000}"/>
    <cellStyle name="Not 13 3" xfId="58931" xr:uid="{00000000-0005-0000-0000-0000EAEB0000}"/>
    <cellStyle name="Not 13 3 2" xfId="58932" xr:uid="{00000000-0005-0000-0000-0000EBEB0000}"/>
    <cellStyle name="Not 13 3 3" xfId="58933" xr:uid="{00000000-0005-0000-0000-0000ECEB0000}"/>
    <cellStyle name="Not 13 4" xfId="58934" xr:uid="{00000000-0005-0000-0000-0000EDEB0000}"/>
    <cellStyle name="Not 13 5" xfId="58935" xr:uid="{00000000-0005-0000-0000-0000EEEB0000}"/>
    <cellStyle name="Not 14" xfId="58936" xr:uid="{00000000-0005-0000-0000-0000EFEB0000}"/>
    <cellStyle name="Not 14 2" xfId="58937" xr:uid="{00000000-0005-0000-0000-0000F0EB0000}"/>
    <cellStyle name="Not 14 2 2" xfId="58938" xr:uid="{00000000-0005-0000-0000-0000F1EB0000}"/>
    <cellStyle name="Not 14 2 3" xfId="58939" xr:uid="{00000000-0005-0000-0000-0000F2EB0000}"/>
    <cellStyle name="Not 14 3" xfId="58940" xr:uid="{00000000-0005-0000-0000-0000F3EB0000}"/>
    <cellStyle name="Not 14 3 2" xfId="58941" xr:uid="{00000000-0005-0000-0000-0000F4EB0000}"/>
    <cellStyle name="Not 14 3 3" xfId="58942" xr:uid="{00000000-0005-0000-0000-0000F5EB0000}"/>
    <cellStyle name="Not 14 4" xfId="58943" xr:uid="{00000000-0005-0000-0000-0000F6EB0000}"/>
    <cellStyle name="Not 14 5" xfId="58944" xr:uid="{00000000-0005-0000-0000-0000F7EB0000}"/>
    <cellStyle name="Not 15" xfId="58945" xr:uid="{00000000-0005-0000-0000-0000F8EB0000}"/>
    <cellStyle name="Not 15 2" xfId="58946" xr:uid="{00000000-0005-0000-0000-0000F9EB0000}"/>
    <cellStyle name="Not 15 2 2" xfId="58947" xr:uid="{00000000-0005-0000-0000-0000FAEB0000}"/>
    <cellStyle name="Not 15 2 3" xfId="58948" xr:uid="{00000000-0005-0000-0000-0000FBEB0000}"/>
    <cellStyle name="Not 15 3" xfId="58949" xr:uid="{00000000-0005-0000-0000-0000FCEB0000}"/>
    <cellStyle name="Not 15 3 2" xfId="58950" xr:uid="{00000000-0005-0000-0000-0000FDEB0000}"/>
    <cellStyle name="Not 15 3 3" xfId="58951" xr:uid="{00000000-0005-0000-0000-0000FEEB0000}"/>
    <cellStyle name="Not 15 4" xfId="58952" xr:uid="{00000000-0005-0000-0000-0000FFEB0000}"/>
    <cellStyle name="Not 15 5" xfId="58953" xr:uid="{00000000-0005-0000-0000-000000EC0000}"/>
    <cellStyle name="Not 16" xfId="58954" xr:uid="{00000000-0005-0000-0000-000001EC0000}"/>
    <cellStyle name="Not 16 2" xfId="58955" xr:uid="{00000000-0005-0000-0000-000002EC0000}"/>
    <cellStyle name="Not 16 2 2" xfId="58956" xr:uid="{00000000-0005-0000-0000-000003EC0000}"/>
    <cellStyle name="Not 16 2 3" xfId="58957" xr:uid="{00000000-0005-0000-0000-000004EC0000}"/>
    <cellStyle name="Not 16 3" xfId="58958" xr:uid="{00000000-0005-0000-0000-000005EC0000}"/>
    <cellStyle name="Not 16 3 2" xfId="58959" xr:uid="{00000000-0005-0000-0000-000006EC0000}"/>
    <cellStyle name="Not 16 3 3" xfId="58960" xr:uid="{00000000-0005-0000-0000-000007EC0000}"/>
    <cellStyle name="Not 16 4" xfId="58961" xr:uid="{00000000-0005-0000-0000-000008EC0000}"/>
    <cellStyle name="Not 16 5" xfId="58962" xr:uid="{00000000-0005-0000-0000-000009EC0000}"/>
    <cellStyle name="Not 17" xfId="58963" xr:uid="{00000000-0005-0000-0000-00000AEC0000}"/>
    <cellStyle name="Not 17 2" xfId="58964" xr:uid="{00000000-0005-0000-0000-00000BEC0000}"/>
    <cellStyle name="Not 17 2 2" xfId="58965" xr:uid="{00000000-0005-0000-0000-00000CEC0000}"/>
    <cellStyle name="Not 17 2 3" xfId="58966" xr:uid="{00000000-0005-0000-0000-00000DEC0000}"/>
    <cellStyle name="Not 17 3" xfId="58967" xr:uid="{00000000-0005-0000-0000-00000EEC0000}"/>
    <cellStyle name="Not 17 4" xfId="58968" xr:uid="{00000000-0005-0000-0000-00000FEC0000}"/>
    <cellStyle name="Not 18" xfId="58969" xr:uid="{00000000-0005-0000-0000-000010EC0000}"/>
    <cellStyle name="Not 18 2" xfId="58970" xr:uid="{00000000-0005-0000-0000-000011EC0000}"/>
    <cellStyle name="Not 18 2 2" xfId="58971" xr:uid="{00000000-0005-0000-0000-000012EC0000}"/>
    <cellStyle name="Not 18 2 3" xfId="58972" xr:uid="{00000000-0005-0000-0000-000013EC0000}"/>
    <cellStyle name="Not 18 3" xfId="58973" xr:uid="{00000000-0005-0000-0000-000014EC0000}"/>
    <cellStyle name="Not 18 4" xfId="58974" xr:uid="{00000000-0005-0000-0000-000015EC0000}"/>
    <cellStyle name="Not 19" xfId="62831" xr:uid="{00000000-0005-0000-0000-000016EC0000}"/>
    <cellStyle name="Not 2" xfId="58975" xr:uid="{00000000-0005-0000-0000-000017EC0000}"/>
    <cellStyle name="Not 2 10" xfId="58976" xr:uid="{00000000-0005-0000-0000-000018EC0000}"/>
    <cellStyle name="Not 2 10 2" xfId="58977" xr:uid="{00000000-0005-0000-0000-000019EC0000}"/>
    <cellStyle name="Not 2 11" xfId="58978" xr:uid="{00000000-0005-0000-0000-00001AEC0000}"/>
    <cellStyle name="Not 2 11 2" xfId="58979" xr:uid="{00000000-0005-0000-0000-00001BEC0000}"/>
    <cellStyle name="Not 2 12" xfId="58980" xr:uid="{00000000-0005-0000-0000-00001CEC0000}"/>
    <cellStyle name="Not 2 12 2" xfId="58981" xr:uid="{00000000-0005-0000-0000-00001DEC0000}"/>
    <cellStyle name="Not 2 13" xfId="58982" xr:uid="{00000000-0005-0000-0000-00001EEC0000}"/>
    <cellStyle name="Not 2 14" xfId="58983" xr:uid="{00000000-0005-0000-0000-00001FEC0000}"/>
    <cellStyle name="Not 2 15" xfId="61434" xr:uid="{00000000-0005-0000-0000-000020EC0000}"/>
    <cellStyle name="Not 2 16" xfId="61435" xr:uid="{00000000-0005-0000-0000-000021EC0000}"/>
    <cellStyle name="Not 2 17" xfId="61436" xr:uid="{00000000-0005-0000-0000-000022EC0000}"/>
    <cellStyle name="Not 2 18" xfId="61437" xr:uid="{00000000-0005-0000-0000-000023EC0000}"/>
    <cellStyle name="Not 2 19" xfId="61438" xr:uid="{00000000-0005-0000-0000-000024EC0000}"/>
    <cellStyle name="Not 2 2" xfId="58984" xr:uid="{00000000-0005-0000-0000-000025EC0000}"/>
    <cellStyle name="Not 2 2 2" xfId="58985" xr:uid="{00000000-0005-0000-0000-000026EC0000}"/>
    <cellStyle name="Not 2 2 2 2" xfId="58986" xr:uid="{00000000-0005-0000-0000-000027EC0000}"/>
    <cellStyle name="Not 2 2 2 3" xfId="58987" xr:uid="{00000000-0005-0000-0000-000028EC0000}"/>
    <cellStyle name="Not 2 2 3" xfId="58988" xr:uid="{00000000-0005-0000-0000-000029EC0000}"/>
    <cellStyle name="Not 2 20" xfId="61439" xr:uid="{00000000-0005-0000-0000-00002AEC0000}"/>
    <cellStyle name="Not 2 21" xfId="61440" xr:uid="{00000000-0005-0000-0000-00002BEC0000}"/>
    <cellStyle name="Not 2 22" xfId="61441" xr:uid="{00000000-0005-0000-0000-00002CEC0000}"/>
    <cellStyle name="Not 2 23" xfId="61442" xr:uid="{00000000-0005-0000-0000-00002DEC0000}"/>
    <cellStyle name="Not 2 24" xfId="61443" xr:uid="{00000000-0005-0000-0000-00002EEC0000}"/>
    <cellStyle name="Not 2 25" xfId="61444" xr:uid="{00000000-0005-0000-0000-00002FEC0000}"/>
    <cellStyle name="Not 2 26" xfId="61445" xr:uid="{00000000-0005-0000-0000-000030EC0000}"/>
    <cellStyle name="Not 2 27" xfId="61446" xr:uid="{00000000-0005-0000-0000-000031EC0000}"/>
    <cellStyle name="Not 2 28" xfId="61447" xr:uid="{00000000-0005-0000-0000-000032EC0000}"/>
    <cellStyle name="Not 2 29" xfId="61448" xr:uid="{00000000-0005-0000-0000-000033EC0000}"/>
    <cellStyle name="Not 2 3" xfId="58989" xr:uid="{00000000-0005-0000-0000-000034EC0000}"/>
    <cellStyle name="Not 2 3 2" xfId="58990" xr:uid="{00000000-0005-0000-0000-000035EC0000}"/>
    <cellStyle name="Not 2 30" xfId="61449" xr:uid="{00000000-0005-0000-0000-000036EC0000}"/>
    <cellStyle name="Not 2 31" xfId="61450" xr:uid="{00000000-0005-0000-0000-000037EC0000}"/>
    <cellStyle name="Not 2 32" xfId="61451" xr:uid="{00000000-0005-0000-0000-000038EC0000}"/>
    <cellStyle name="Not 2 33" xfId="61452" xr:uid="{00000000-0005-0000-0000-000039EC0000}"/>
    <cellStyle name="Not 2 34" xfId="61453" xr:uid="{00000000-0005-0000-0000-00003AEC0000}"/>
    <cellStyle name="Not 2 35" xfId="61454" xr:uid="{00000000-0005-0000-0000-00003BEC0000}"/>
    <cellStyle name="Not 2 36" xfId="61455" xr:uid="{00000000-0005-0000-0000-00003CEC0000}"/>
    <cellStyle name="Not 2 37" xfId="61456" xr:uid="{00000000-0005-0000-0000-00003DEC0000}"/>
    <cellStyle name="Not 2 38" xfId="61457" xr:uid="{00000000-0005-0000-0000-00003EEC0000}"/>
    <cellStyle name="Not 2 39" xfId="61458" xr:uid="{00000000-0005-0000-0000-00003FEC0000}"/>
    <cellStyle name="Not 2 4" xfId="58991" xr:uid="{00000000-0005-0000-0000-000040EC0000}"/>
    <cellStyle name="Not 2 4 2" xfId="58992" xr:uid="{00000000-0005-0000-0000-000041EC0000}"/>
    <cellStyle name="Not 2 40" xfId="61459" xr:uid="{00000000-0005-0000-0000-000042EC0000}"/>
    <cellStyle name="Not 2 41" xfId="61460" xr:uid="{00000000-0005-0000-0000-000043EC0000}"/>
    <cellStyle name="Not 2 42" xfId="61461" xr:uid="{00000000-0005-0000-0000-000044EC0000}"/>
    <cellStyle name="Not 2 43" xfId="61462" xr:uid="{00000000-0005-0000-0000-000045EC0000}"/>
    <cellStyle name="Not 2 44" xfId="61463" xr:uid="{00000000-0005-0000-0000-000046EC0000}"/>
    <cellStyle name="Not 2 45" xfId="61464" xr:uid="{00000000-0005-0000-0000-000047EC0000}"/>
    <cellStyle name="Not 2 46" xfId="61465" xr:uid="{00000000-0005-0000-0000-000048EC0000}"/>
    <cellStyle name="Not 2 47" xfId="61466" xr:uid="{00000000-0005-0000-0000-000049EC0000}"/>
    <cellStyle name="Not 2 5" xfId="58993" xr:uid="{00000000-0005-0000-0000-00004AEC0000}"/>
    <cellStyle name="Not 2 5 2" xfId="58994" xr:uid="{00000000-0005-0000-0000-00004BEC0000}"/>
    <cellStyle name="Not 2 6" xfId="58995" xr:uid="{00000000-0005-0000-0000-00004CEC0000}"/>
    <cellStyle name="Not 2 6 2" xfId="58996" xr:uid="{00000000-0005-0000-0000-00004DEC0000}"/>
    <cellStyle name="Not 2 7" xfId="58997" xr:uid="{00000000-0005-0000-0000-00004EEC0000}"/>
    <cellStyle name="Not 2 7 2" xfId="58998" xr:uid="{00000000-0005-0000-0000-00004FEC0000}"/>
    <cellStyle name="Not 2 8" xfId="58999" xr:uid="{00000000-0005-0000-0000-000050EC0000}"/>
    <cellStyle name="Not 2 8 2" xfId="59000" xr:uid="{00000000-0005-0000-0000-000051EC0000}"/>
    <cellStyle name="Not 2 9" xfId="59001" xr:uid="{00000000-0005-0000-0000-000052EC0000}"/>
    <cellStyle name="Not 2 9 2" xfId="59002" xr:uid="{00000000-0005-0000-0000-000053EC0000}"/>
    <cellStyle name="Not 3" xfId="59003" xr:uid="{00000000-0005-0000-0000-000054EC0000}"/>
    <cellStyle name="Not 3 10" xfId="59004" xr:uid="{00000000-0005-0000-0000-000055EC0000}"/>
    <cellStyle name="Not 3 10 2" xfId="59005" xr:uid="{00000000-0005-0000-0000-000056EC0000}"/>
    <cellStyle name="Not 3 11" xfId="59006" xr:uid="{00000000-0005-0000-0000-000057EC0000}"/>
    <cellStyle name="Not 3 11 2" xfId="59007" xr:uid="{00000000-0005-0000-0000-000058EC0000}"/>
    <cellStyle name="Not 3 12" xfId="59008" xr:uid="{00000000-0005-0000-0000-000059EC0000}"/>
    <cellStyle name="Not 3 12 2" xfId="59009" xr:uid="{00000000-0005-0000-0000-00005AEC0000}"/>
    <cellStyle name="Not 3 13" xfId="59010" xr:uid="{00000000-0005-0000-0000-00005BEC0000}"/>
    <cellStyle name="Not 3 14" xfId="61467" xr:uid="{00000000-0005-0000-0000-00005CEC0000}"/>
    <cellStyle name="Not 3 15" xfId="61468" xr:uid="{00000000-0005-0000-0000-00005DEC0000}"/>
    <cellStyle name="Not 3 16" xfId="61469" xr:uid="{00000000-0005-0000-0000-00005EEC0000}"/>
    <cellStyle name="Not 3 17" xfId="61470" xr:uid="{00000000-0005-0000-0000-00005FEC0000}"/>
    <cellStyle name="Not 3 18" xfId="61471" xr:uid="{00000000-0005-0000-0000-000060EC0000}"/>
    <cellStyle name="Not 3 19" xfId="61472" xr:uid="{00000000-0005-0000-0000-000061EC0000}"/>
    <cellStyle name="Not 3 2" xfId="59011" xr:uid="{00000000-0005-0000-0000-000062EC0000}"/>
    <cellStyle name="Not 3 2 2" xfId="59012" xr:uid="{00000000-0005-0000-0000-000063EC0000}"/>
    <cellStyle name="Not 3 2 2 2" xfId="59013" xr:uid="{00000000-0005-0000-0000-000064EC0000}"/>
    <cellStyle name="Not 3 2 2 3" xfId="59014" xr:uid="{00000000-0005-0000-0000-000065EC0000}"/>
    <cellStyle name="Not 3 2 3" xfId="59015" xr:uid="{00000000-0005-0000-0000-000066EC0000}"/>
    <cellStyle name="Not 3 20" xfId="61473" xr:uid="{00000000-0005-0000-0000-000067EC0000}"/>
    <cellStyle name="Not 3 21" xfId="61474" xr:uid="{00000000-0005-0000-0000-000068EC0000}"/>
    <cellStyle name="Not 3 22" xfId="61475" xr:uid="{00000000-0005-0000-0000-000069EC0000}"/>
    <cellStyle name="Not 3 23" xfId="61476" xr:uid="{00000000-0005-0000-0000-00006AEC0000}"/>
    <cellStyle name="Not 3 24" xfId="61477" xr:uid="{00000000-0005-0000-0000-00006BEC0000}"/>
    <cellStyle name="Not 3 25" xfId="61478" xr:uid="{00000000-0005-0000-0000-00006CEC0000}"/>
    <cellStyle name="Not 3 26" xfId="61479" xr:uid="{00000000-0005-0000-0000-00006DEC0000}"/>
    <cellStyle name="Not 3 27" xfId="61480" xr:uid="{00000000-0005-0000-0000-00006EEC0000}"/>
    <cellStyle name="Not 3 28" xfId="61481" xr:uid="{00000000-0005-0000-0000-00006FEC0000}"/>
    <cellStyle name="Not 3 29" xfId="61482" xr:uid="{00000000-0005-0000-0000-000070EC0000}"/>
    <cellStyle name="Not 3 3" xfId="59016" xr:uid="{00000000-0005-0000-0000-000071EC0000}"/>
    <cellStyle name="Not 3 3 2" xfId="59017" xr:uid="{00000000-0005-0000-0000-000072EC0000}"/>
    <cellStyle name="Not 3 30" xfId="61483" xr:uid="{00000000-0005-0000-0000-000073EC0000}"/>
    <cellStyle name="Not 3 31" xfId="61484" xr:uid="{00000000-0005-0000-0000-000074EC0000}"/>
    <cellStyle name="Not 3 32" xfId="61485" xr:uid="{00000000-0005-0000-0000-000075EC0000}"/>
    <cellStyle name="Not 3 33" xfId="61486" xr:uid="{00000000-0005-0000-0000-000076EC0000}"/>
    <cellStyle name="Not 3 34" xfId="61487" xr:uid="{00000000-0005-0000-0000-000077EC0000}"/>
    <cellStyle name="Not 3 35" xfId="61488" xr:uid="{00000000-0005-0000-0000-000078EC0000}"/>
    <cellStyle name="Not 3 36" xfId="61489" xr:uid="{00000000-0005-0000-0000-000079EC0000}"/>
    <cellStyle name="Not 3 37" xfId="61490" xr:uid="{00000000-0005-0000-0000-00007AEC0000}"/>
    <cellStyle name="Not 3 38" xfId="61491" xr:uid="{00000000-0005-0000-0000-00007BEC0000}"/>
    <cellStyle name="Not 3 39" xfId="61492" xr:uid="{00000000-0005-0000-0000-00007CEC0000}"/>
    <cellStyle name="Not 3 4" xfId="59018" xr:uid="{00000000-0005-0000-0000-00007DEC0000}"/>
    <cellStyle name="Not 3 4 2" xfId="59019" xr:uid="{00000000-0005-0000-0000-00007EEC0000}"/>
    <cellStyle name="Not 3 40" xfId="61493" xr:uid="{00000000-0005-0000-0000-00007FEC0000}"/>
    <cellStyle name="Not 3 41" xfId="61494" xr:uid="{00000000-0005-0000-0000-000080EC0000}"/>
    <cellStyle name="Not 3 42" xfId="61495" xr:uid="{00000000-0005-0000-0000-000081EC0000}"/>
    <cellStyle name="Not 3 43" xfId="61496" xr:uid="{00000000-0005-0000-0000-000082EC0000}"/>
    <cellStyle name="Not 3 44" xfId="61497" xr:uid="{00000000-0005-0000-0000-000083EC0000}"/>
    <cellStyle name="Not 3 45" xfId="61498" xr:uid="{00000000-0005-0000-0000-000084EC0000}"/>
    <cellStyle name="Not 3 5" xfId="59020" xr:uid="{00000000-0005-0000-0000-000085EC0000}"/>
    <cellStyle name="Not 3 5 2" xfId="59021" xr:uid="{00000000-0005-0000-0000-000086EC0000}"/>
    <cellStyle name="Not 3 6" xfId="59022" xr:uid="{00000000-0005-0000-0000-000087EC0000}"/>
    <cellStyle name="Not 3 6 2" xfId="59023" xr:uid="{00000000-0005-0000-0000-000088EC0000}"/>
    <cellStyle name="Not 3 7" xfId="59024" xr:uid="{00000000-0005-0000-0000-000089EC0000}"/>
    <cellStyle name="Not 3 7 2" xfId="59025" xr:uid="{00000000-0005-0000-0000-00008AEC0000}"/>
    <cellStyle name="Not 3 8" xfId="59026" xr:uid="{00000000-0005-0000-0000-00008BEC0000}"/>
    <cellStyle name="Not 3 8 2" xfId="59027" xr:uid="{00000000-0005-0000-0000-00008CEC0000}"/>
    <cellStyle name="Not 3 9" xfId="59028" xr:uid="{00000000-0005-0000-0000-00008DEC0000}"/>
    <cellStyle name="Not 3 9 2" xfId="59029" xr:uid="{00000000-0005-0000-0000-00008EEC0000}"/>
    <cellStyle name="Not 4" xfId="59030" xr:uid="{00000000-0005-0000-0000-00008FEC0000}"/>
    <cellStyle name="Not 4 2" xfId="59031" xr:uid="{00000000-0005-0000-0000-000090EC0000}"/>
    <cellStyle name="Not 4 2 2" xfId="59032" xr:uid="{00000000-0005-0000-0000-000091EC0000}"/>
    <cellStyle name="Not 4 2 3" xfId="59033" xr:uid="{00000000-0005-0000-0000-000092EC0000}"/>
    <cellStyle name="Not 4 3" xfId="59034" xr:uid="{00000000-0005-0000-0000-000093EC0000}"/>
    <cellStyle name="Not 4 3 2" xfId="59035" xr:uid="{00000000-0005-0000-0000-000094EC0000}"/>
    <cellStyle name="Not 4 3 3" xfId="59036" xr:uid="{00000000-0005-0000-0000-000095EC0000}"/>
    <cellStyle name="Not 4 4" xfId="59037" xr:uid="{00000000-0005-0000-0000-000096EC0000}"/>
    <cellStyle name="Not 4 4 2" xfId="59038" xr:uid="{00000000-0005-0000-0000-000097EC0000}"/>
    <cellStyle name="Not 4 5" xfId="59039" xr:uid="{00000000-0005-0000-0000-000098EC0000}"/>
    <cellStyle name="Not 4 6" xfId="59040" xr:uid="{00000000-0005-0000-0000-000099EC0000}"/>
    <cellStyle name="Not 5" xfId="59041" xr:uid="{00000000-0005-0000-0000-00009AEC0000}"/>
    <cellStyle name="Not 5 2" xfId="59042" xr:uid="{00000000-0005-0000-0000-00009BEC0000}"/>
    <cellStyle name="Not 5 2 2" xfId="59043" xr:uid="{00000000-0005-0000-0000-00009CEC0000}"/>
    <cellStyle name="Not 5 2 3" xfId="59044" xr:uid="{00000000-0005-0000-0000-00009DEC0000}"/>
    <cellStyle name="Not 5 3" xfId="59045" xr:uid="{00000000-0005-0000-0000-00009EEC0000}"/>
    <cellStyle name="Not 5 3 2" xfId="59046" xr:uid="{00000000-0005-0000-0000-00009FEC0000}"/>
    <cellStyle name="Not 5 3 3" xfId="59047" xr:uid="{00000000-0005-0000-0000-0000A0EC0000}"/>
    <cellStyle name="Not 5 4" xfId="59048" xr:uid="{00000000-0005-0000-0000-0000A1EC0000}"/>
    <cellStyle name="Not 5 5" xfId="59049" xr:uid="{00000000-0005-0000-0000-0000A2EC0000}"/>
    <cellStyle name="Not 6" xfId="59050" xr:uid="{00000000-0005-0000-0000-0000A3EC0000}"/>
    <cellStyle name="Not 6 2" xfId="59051" xr:uid="{00000000-0005-0000-0000-0000A4EC0000}"/>
    <cellStyle name="Not 6 2 2" xfId="59052" xr:uid="{00000000-0005-0000-0000-0000A5EC0000}"/>
    <cellStyle name="Not 6 2 3" xfId="59053" xr:uid="{00000000-0005-0000-0000-0000A6EC0000}"/>
    <cellStyle name="Not 6 3" xfId="59054" xr:uid="{00000000-0005-0000-0000-0000A7EC0000}"/>
    <cellStyle name="Not 6 3 2" xfId="59055" xr:uid="{00000000-0005-0000-0000-0000A8EC0000}"/>
    <cellStyle name="Not 6 3 3" xfId="59056" xr:uid="{00000000-0005-0000-0000-0000A9EC0000}"/>
    <cellStyle name="Not 6 4" xfId="59057" xr:uid="{00000000-0005-0000-0000-0000AAEC0000}"/>
    <cellStyle name="Not 6 5" xfId="59058" xr:uid="{00000000-0005-0000-0000-0000ABEC0000}"/>
    <cellStyle name="Not 7" xfId="59059" xr:uid="{00000000-0005-0000-0000-0000ACEC0000}"/>
    <cellStyle name="Not 7 2" xfId="59060" xr:uid="{00000000-0005-0000-0000-0000ADEC0000}"/>
    <cellStyle name="Not 7 2 2" xfId="59061" xr:uid="{00000000-0005-0000-0000-0000AEEC0000}"/>
    <cellStyle name="Not 7 2 3" xfId="59062" xr:uid="{00000000-0005-0000-0000-0000AFEC0000}"/>
    <cellStyle name="Not 7 3" xfId="59063" xr:uid="{00000000-0005-0000-0000-0000B0EC0000}"/>
    <cellStyle name="Not 7 3 2" xfId="59064" xr:uid="{00000000-0005-0000-0000-0000B1EC0000}"/>
    <cellStyle name="Not 7 3 3" xfId="59065" xr:uid="{00000000-0005-0000-0000-0000B2EC0000}"/>
    <cellStyle name="Not 7 4" xfId="59066" xr:uid="{00000000-0005-0000-0000-0000B3EC0000}"/>
    <cellStyle name="Not 7 5" xfId="59067" xr:uid="{00000000-0005-0000-0000-0000B4EC0000}"/>
    <cellStyle name="Not 8" xfId="59068" xr:uid="{00000000-0005-0000-0000-0000B5EC0000}"/>
    <cellStyle name="Not 8 2" xfId="59069" xr:uid="{00000000-0005-0000-0000-0000B6EC0000}"/>
    <cellStyle name="Not 8 2 2" xfId="59070" xr:uid="{00000000-0005-0000-0000-0000B7EC0000}"/>
    <cellStyle name="Not 8 2 3" xfId="59071" xr:uid="{00000000-0005-0000-0000-0000B8EC0000}"/>
    <cellStyle name="Not 8 3" xfId="59072" xr:uid="{00000000-0005-0000-0000-0000B9EC0000}"/>
    <cellStyle name="Not 8 3 2" xfId="59073" xr:uid="{00000000-0005-0000-0000-0000BAEC0000}"/>
    <cellStyle name="Not 8 3 3" xfId="59074" xr:uid="{00000000-0005-0000-0000-0000BBEC0000}"/>
    <cellStyle name="Not 8 4" xfId="59075" xr:uid="{00000000-0005-0000-0000-0000BCEC0000}"/>
    <cellStyle name="Not 8 5" xfId="59076" xr:uid="{00000000-0005-0000-0000-0000BDEC0000}"/>
    <cellStyle name="Not 9" xfId="59077" xr:uid="{00000000-0005-0000-0000-0000BEEC0000}"/>
    <cellStyle name="Not 9 2" xfId="59078" xr:uid="{00000000-0005-0000-0000-0000BFEC0000}"/>
    <cellStyle name="Not 9 2 2" xfId="59079" xr:uid="{00000000-0005-0000-0000-0000C0EC0000}"/>
    <cellStyle name="Not 9 2 3" xfId="59080" xr:uid="{00000000-0005-0000-0000-0000C1EC0000}"/>
    <cellStyle name="Not 9 3" xfId="59081" xr:uid="{00000000-0005-0000-0000-0000C2EC0000}"/>
    <cellStyle name="Not 9 3 2" xfId="59082" xr:uid="{00000000-0005-0000-0000-0000C3EC0000}"/>
    <cellStyle name="Not 9 3 3" xfId="59083" xr:uid="{00000000-0005-0000-0000-0000C4EC0000}"/>
    <cellStyle name="Not 9 4" xfId="59084" xr:uid="{00000000-0005-0000-0000-0000C5EC0000}"/>
    <cellStyle name="Not 9 5" xfId="59085" xr:uid="{00000000-0005-0000-0000-0000C6EC0000}"/>
    <cellStyle name="Note 10" xfId="59086" xr:uid="{00000000-0005-0000-0000-0000C7EC0000}"/>
    <cellStyle name="Note 11" xfId="59087" xr:uid="{00000000-0005-0000-0000-0000C8EC0000}"/>
    <cellStyle name="Note 12" xfId="59088" xr:uid="{00000000-0005-0000-0000-0000C9EC0000}"/>
    <cellStyle name="Note 13" xfId="59089" xr:uid="{00000000-0005-0000-0000-0000CAEC0000}"/>
    <cellStyle name="Note 14" xfId="59090" xr:uid="{00000000-0005-0000-0000-0000CBEC0000}"/>
    <cellStyle name="Note 15" xfId="59091" xr:uid="{00000000-0005-0000-0000-0000CCEC0000}"/>
    <cellStyle name="Note 16" xfId="59092" xr:uid="{00000000-0005-0000-0000-0000CDEC0000}"/>
    <cellStyle name="Note 17" xfId="59093" xr:uid="{00000000-0005-0000-0000-0000CEEC0000}"/>
    <cellStyle name="Note 18" xfId="59094" xr:uid="{00000000-0005-0000-0000-0000CFEC0000}"/>
    <cellStyle name="Note 19" xfId="59095" xr:uid="{00000000-0005-0000-0000-0000D0EC0000}"/>
    <cellStyle name="Note 2" xfId="59096" xr:uid="{00000000-0005-0000-0000-0000D1EC0000}"/>
    <cellStyle name="Note 2 2" xfId="62552" xr:uid="{00000000-0005-0000-0000-0000D2EC0000}"/>
    <cellStyle name="Note 2 3" xfId="62553" xr:uid="{00000000-0005-0000-0000-0000D3EC0000}"/>
    <cellStyle name="Note 20" xfId="59097" xr:uid="{00000000-0005-0000-0000-0000D4EC0000}"/>
    <cellStyle name="Note 21" xfId="62636" xr:uid="{00000000-0005-0000-0000-0000D5EC0000}"/>
    <cellStyle name="Note 22" xfId="62793" xr:uid="{00000000-0005-0000-0000-0000D6EC0000}"/>
    <cellStyle name="Note 3" xfId="59098" xr:uid="{00000000-0005-0000-0000-0000D7EC0000}"/>
    <cellStyle name="Note 4" xfId="59099" xr:uid="{00000000-0005-0000-0000-0000D8EC0000}"/>
    <cellStyle name="Note 5" xfId="59100" xr:uid="{00000000-0005-0000-0000-0000D9EC0000}"/>
    <cellStyle name="Note 6" xfId="59101" xr:uid="{00000000-0005-0000-0000-0000DAEC0000}"/>
    <cellStyle name="Note 7" xfId="59102" xr:uid="{00000000-0005-0000-0000-0000DBEC0000}"/>
    <cellStyle name="Note 8" xfId="59103" xr:uid="{00000000-0005-0000-0000-0000DCEC0000}"/>
    <cellStyle name="Note 9" xfId="59104" xr:uid="{00000000-0005-0000-0000-0000DDEC0000}"/>
    <cellStyle name="Nötr 10" xfId="59105" xr:uid="{00000000-0005-0000-0000-0000DEEC0000}"/>
    <cellStyle name="Nötr 10 2" xfId="59106" xr:uid="{00000000-0005-0000-0000-0000DFEC0000}"/>
    <cellStyle name="Nötr 11" xfId="59107" xr:uid="{00000000-0005-0000-0000-0000E0EC0000}"/>
    <cellStyle name="Nötr 11 2" xfId="59108" xr:uid="{00000000-0005-0000-0000-0000E1EC0000}"/>
    <cellStyle name="Nötr 12" xfId="59109" xr:uid="{00000000-0005-0000-0000-0000E2EC0000}"/>
    <cellStyle name="Nötr 12 2" xfId="59110" xr:uid="{00000000-0005-0000-0000-0000E3EC0000}"/>
    <cellStyle name="Nötr 13" xfId="59111" xr:uid="{00000000-0005-0000-0000-0000E4EC0000}"/>
    <cellStyle name="Nötr 13 2" xfId="59112" xr:uid="{00000000-0005-0000-0000-0000E5EC0000}"/>
    <cellStyle name="Nötr 14" xfId="59113" xr:uid="{00000000-0005-0000-0000-0000E6EC0000}"/>
    <cellStyle name="Nötr 14 2" xfId="59114" xr:uid="{00000000-0005-0000-0000-0000E7EC0000}"/>
    <cellStyle name="Nötr 15" xfId="59115" xr:uid="{00000000-0005-0000-0000-0000E8EC0000}"/>
    <cellStyle name="Nötr 15 2" xfId="59116" xr:uid="{00000000-0005-0000-0000-0000E9EC0000}"/>
    <cellStyle name="Nötr 16" xfId="59117" xr:uid="{00000000-0005-0000-0000-0000EAEC0000}"/>
    <cellStyle name="Nötr 16 2" xfId="59118" xr:uid="{00000000-0005-0000-0000-0000EBEC0000}"/>
    <cellStyle name="Nötr 17" xfId="59119" xr:uid="{00000000-0005-0000-0000-0000ECEC0000}"/>
    <cellStyle name="Nötr 18" xfId="59120" xr:uid="{00000000-0005-0000-0000-0000EDEC0000}"/>
    <cellStyle name="Nötr 2" xfId="59121" xr:uid="{00000000-0005-0000-0000-0000EEEC0000}"/>
    <cellStyle name="Nötr 2 10" xfId="61499" xr:uid="{00000000-0005-0000-0000-0000EFEC0000}"/>
    <cellStyle name="Nötr 2 11" xfId="61500" xr:uid="{00000000-0005-0000-0000-0000F0EC0000}"/>
    <cellStyle name="Nötr 2 12" xfId="61501" xr:uid="{00000000-0005-0000-0000-0000F1EC0000}"/>
    <cellStyle name="Nötr 2 13" xfId="61502" xr:uid="{00000000-0005-0000-0000-0000F2EC0000}"/>
    <cellStyle name="Nötr 2 14" xfId="61503" xr:uid="{00000000-0005-0000-0000-0000F3EC0000}"/>
    <cellStyle name="Nötr 2 15" xfId="61504" xr:uid="{00000000-0005-0000-0000-0000F4EC0000}"/>
    <cellStyle name="Nötr 2 16" xfId="61505" xr:uid="{00000000-0005-0000-0000-0000F5EC0000}"/>
    <cellStyle name="Nötr 2 17" xfId="61506" xr:uid="{00000000-0005-0000-0000-0000F6EC0000}"/>
    <cellStyle name="Nötr 2 18" xfId="61507" xr:uid="{00000000-0005-0000-0000-0000F7EC0000}"/>
    <cellStyle name="Nötr 2 19" xfId="61508" xr:uid="{00000000-0005-0000-0000-0000F8EC0000}"/>
    <cellStyle name="Nötr 2 2" xfId="59122" xr:uid="{00000000-0005-0000-0000-0000F9EC0000}"/>
    <cellStyle name="Nötr 2 2 2" xfId="61509" xr:uid="{00000000-0005-0000-0000-0000FAEC0000}"/>
    <cellStyle name="Nötr 2 20" xfId="61510" xr:uid="{00000000-0005-0000-0000-0000FBEC0000}"/>
    <cellStyle name="Nötr 2 21" xfId="61511" xr:uid="{00000000-0005-0000-0000-0000FCEC0000}"/>
    <cellStyle name="Nötr 2 22" xfId="61512" xr:uid="{00000000-0005-0000-0000-0000FDEC0000}"/>
    <cellStyle name="Nötr 2 23" xfId="61513" xr:uid="{00000000-0005-0000-0000-0000FEEC0000}"/>
    <cellStyle name="Nötr 2 24" xfId="61514" xr:uid="{00000000-0005-0000-0000-0000FFEC0000}"/>
    <cellStyle name="Nötr 2 25" xfId="61515" xr:uid="{00000000-0005-0000-0000-000000ED0000}"/>
    <cellStyle name="Nötr 2 26" xfId="61516" xr:uid="{00000000-0005-0000-0000-000001ED0000}"/>
    <cellStyle name="Nötr 2 27" xfId="61517" xr:uid="{00000000-0005-0000-0000-000002ED0000}"/>
    <cellStyle name="Nötr 2 28" xfId="61518" xr:uid="{00000000-0005-0000-0000-000003ED0000}"/>
    <cellStyle name="Nötr 2 29" xfId="61519" xr:uid="{00000000-0005-0000-0000-000004ED0000}"/>
    <cellStyle name="Nötr 2 3" xfId="59123" xr:uid="{00000000-0005-0000-0000-000005ED0000}"/>
    <cellStyle name="Nötr 2 3 2" xfId="61520" xr:uid="{00000000-0005-0000-0000-000006ED0000}"/>
    <cellStyle name="Nötr 2 30" xfId="61521" xr:uid="{00000000-0005-0000-0000-000007ED0000}"/>
    <cellStyle name="Nötr 2 31" xfId="61522" xr:uid="{00000000-0005-0000-0000-000008ED0000}"/>
    <cellStyle name="Nötr 2 32" xfId="61523" xr:uid="{00000000-0005-0000-0000-000009ED0000}"/>
    <cellStyle name="Nötr 2 33" xfId="61524" xr:uid="{00000000-0005-0000-0000-00000AED0000}"/>
    <cellStyle name="Nötr 2 34" xfId="61525" xr:uid="{00000000-0005-0000-0000-00000BED0000}"/>
    <cellStyle name="Nötr 2 35" xfId="61526" xr:uid="{00000000-0005-0000-0000-00000CED0000}"/>
    <cellStyle name="Nötr 2 36" xfId="61527" xr:uid="{00000000-0005-0000-0000-00000DED0000}"/>
    <cellStyle name="Nötr 2 37" xfId="61528" xr:uid="{00000000-0005-0000-0000-00000EED0000}"/>
    <cellStyle name="Nötr 2 38" xfId="61529" xr:uid="{00000000-0005-0000-0000-00000FED0000}"/>
    <cellStyle name="Nötr 2 39" xfId="61530" xr:uid="{00000000-0005-0000-0000-000010ED0000}"/>
    <cellStyle name="Nötr 2 4" xfId="61531" xr:uid="{00000000-0005-0000-0000-000011ED0000}"/>
    <cellStyle name="Nötr 2 40" xfId="61532" xr:uid="{00000000-0005-0000-0000-000012ED0000}"/>
    <cellStyle name="Nötr 2 41" xfId="61533" xr:uid="{00000000-0005-0000-0000-000013ED0000}"/>
    <cellStyle name="Nötr 2 42" xfId="61534" xr:uid="{00000000-0005-0000-0000-000014ED0000}"/>
    <cellStyle name="Nötr 2 43" xfId="61535" xr:uid="{00000000-0005-0000-0000-000015ED0000}"/>
    <cellStyle name="Nötr 2 44" xfId="61536" xr:uid="{00000000-0005-0000-0000-000016ED0000}"/>
    <cellStyle name="Nötr 2 45" xfId="61537" xr:uid="{00000000-0005-0000-0000-000017ED0000}"/>
    <cellStyle name="Nötr 2 46" xfId="61538" xr:uid="{00000000-0005-0000-0000-000018ED0000}"/>
    <cellStyle name="Nötr 2 47" xfId="61539" xr:uid="{00000000-0005-0000-0000-000019ED0000}"/>
    <cellStyle name="Nötr 2 5" xfId="61540" xr:uid="{00000000-0005-0000-0000-00001AED0000}"/>
    <cellStyle name="Nötr 2 6" xfId="61541" xr:uid="{00000000-0005-0000-0000-00001BED0000}"/>
    <cellStyle name="Nötr 2 7" xfId="61542" xr:uid="{00000000-0005-0000-0000-00001CED0000}"/>
    <cellStyle name="Nötr 2 8" xfId="61543" xr:uid="{00000000-0005-0000-0000-00001DED0000}"/>
    <cellStyle name="Nötr 2 9" xfId="61544" xr:uid="{00000000-0005-0000-0000-00001EED0000}"/>
    <cellStyle name="Nötr 3" xfId="59124" xr:uid="{00000000-0005-0000-0000-00001FED0000}"/>
    <cellStyle name="Nötr 3 10" xfId="61545" xr:uid="{00000000-0005-0000-0000-000020ED0000}"/>
    <cellStyle name="Nötr 3 11" xfId="61546" xr:uid="{00000000-0005-0000-0000-000021ED0000}"/>
    <cellStyle name="Nötr 3 12" xfId="61547" xr:uid="{00000000-0005-0000-0000-000022ED0000}"/>
    <cellStyle name="Nötr 3 13" xfId="61548" xr:uid="{00000000-0005-0000-0000-000023ED0000}"/>
    <cellStyle name="Nötr 3 14" xfId="61549" xr:uid="{00000000-0005-0000-0000-000024ED0000}"/>
    <cellStyle name="Nötr 3 15" xfId="61550" xr:uid="{00000000-0005-0000-0000-000025ED0000}"/>
    <cellStyle name="Nötr 3 16" xfId="61551" xr:uid="{00000000-0005-0000-0000-000026ED0000}"/>
    <cellStyle name="Nötr 3 17" xfId="61552" xr:uid="{00000000-0005-0000-0000-000027ED0000}"/>
    <cellStyle name="Nötr 3 18" xfId="61553" xr:uid="{00000000-0005-0000-0000-000028ED0000}"/>
    <cellStyle name="Nötr 3 19" xfId="61554" xr:uid="{00000000-0005-0000-0000-000029ED0000}"/>
    <cellStyle name="Nötr 3 2" xfId="59125" xr:uid="{00000000-0005-0000-0000-00002AED0000}"/>
    <cellStyle name="Nötr 3 20" xfId="61555" xr:uid="{00000000-0005-0000-0000-00002BED0000}"/>
    <cellStyle name="Nötr 3 21" xfId="61556" xr:uid="{00000000-0005-0000-0000-00002CED0000}"/>
    <cellStyle name="Nötr 3 22" xfId="61557" xr:uid="{00000000-0005-0000-0000-00002DED0000}"/>
    <cellStyle name="Nötr 3 23" xfId="61558" xr:uid="{00000000-0005-0000-0000-00002EED0000}"/>
    <cellStyle name="Nötr 3 24" xfId="61559" xr:uid="{00000000-0005-0000-0000-00002FED0000}"/>
    <cellStyle name="Nötr 3 25" xfId="61560" xr:uid="{00000000-0005-0000-0000-000030ED0000}"/>
    <cellStyle name="Nötr 3 26" xfId="61561" xr:uid="{00000000-0005-0000-0000-000031ED0000}"/>
    <cellStyle name="Nötr 3 27" xfId="61562" xr:uid="{00000000-0005-0000-0000-000032ED0000}"/>
    <cellStyle name="Nötr 3 28" xfId="61563" xr:uid="{00000000-0005-0000-0000-000033ED0000}"/>
    <cellStyle name="Nötr 3 29" xfId="61564" xr:uid="{00000000-0005-0000-0000-000034ED0000}"/>
    <cellStyle name="Nötr 3 3" xfId="61565" xr:uid="{00000000-0005-0000-0000-000035ED0000}"/>
    <cellStyle name="Nötr 3 30" xfId="61566" xr:uid="{00000000-0005-0000-0000-000036ED0000}"/>
    <cellStyle name="Nötr 3 31" xfId="61567" xr:uid="{00000000-0005-0000-0000-000037ED0000}"/>
    <cellStyle name="Nötr 3 32" xfId="61568" xr:uid="{00000000-0005-0000-0000-000038ED0000}"/>
    <cellStyle name="Nötr 3 33" xfId="61569" xr:uid="{00000000-0005-0000-0000-000039ED0000}"/>
    <cellStyle name="Nötr 3 34" xfId="61570" xr:uid="{00000000-0005-0000-0000-00003AED0000}"/>
    <cellStyle name="Nötr 3 35" xfId="61571" xr:uid="{00000000-0005-0000-0000-00003BED0000}"/>
    <cellStyle name="Nötr 3 36" xfId="61572" xr:uid="{00000000-0005-0000-0000-00003CED0000}"/>
    <cellStyle name="Nötr 3 37" xfId="61573" xr:uid="{00000000-0005-0000-0000-00003DED0000}"/>
    <cellStyle name="Nötr 3 38" xfId="61574" xr:uid="{00000000-0005-0000-0000-00003EED0000}"/>
    <cellStyle name="Nötr 3 39" xfId="61575" xr:uid="{00000000-0005-0000-0000-00003FED0000}"/>
    <cellStyle name="Nötr 3 4" xfId="61576" xr:uid="{00000000-0005-0000-0000-000040ED0000}"/>
    <cellStyle name="Nötr 3 40" xfId="61577" xr:uid="{00000000-0005-0000-0000-000041ED0000}"/>
    <cellStyle name="Nötr 3 41" xfId="61578" xr:uid="{00000000-0005-0000-0000-000042ED0000}"/>
    <cellStyle name="Nötr 3 42" xfId="61579" xr:uid="{00000000-0005-0000-0000-000043ED0000}"/>
    <cellStyle name="Nötr 3 43" xfId="61580" xr:uid="{00000000-0005-0000-0000-000044ED0000}"/>
    <cellStyle name="Nötr 3 44" xfId="61581" xr:uid="{00000000-0005-0000-0000-000045ED0000}"/>
    <cellStyle name="Nötr 3 45" xfId="61582" xr:uid="{00000000-0005-0000-0000-000046ED0000}"/>
    <cellStyle name="Nötr 3 5" xfId="61583" xr:uid="{00000000-0005-0000-0000-000047ED0000}"/>
    <cellStyle name="Nötr 3 6" xfId="61584" xr:uid="{00000000-0005-0000-0000-000048ED0000}"/>
    <cellStyle name="Nötr 3 7" xfId="61585" xr:uid="{00000000-0005-0000-0000-000049ED0000}"/>
    <cellStyle name="Nötr 3 8" xfId="61586" xr:uid="{00000000-0005-0000-0000-00004AED0000}"/>
    <cellStyle name="Nötr 3 9" xfId="61587" xr:uid="{00000000-0005-0000-0000-00004BED0000}"/>
    <cellStyle name="Nötr 4" xfId="59126" xr:uid="{00000000-0005-0000-0000-00004CED0000}"/>
    <cellStyle name="Nötr 4 2" xfId="59127" xr:uid="{00000000-0005-0000-0000-00004DED0000}"/>
    <cellStyle name="Nötr 4 3" xfId="61588" xr:uid="{00000000-0005-0000-0000-00004EED0000}"/>
    <cellStyle name="Nötr 5" xfId="59128" xr:uid="{00000000-0005-0000-0000-00004FED0000}"/>
    <cellStyle name="Nötr 5 2" xfId="59129" xr:uid="{00000000-0005-0000-0000-000050ED0000}"/>
    <cellStyle name="Nötr 6" xfId="59130" xr:uid="{00000000-0005-0000-0000-000051ED0000}"/>
    <cellStyle name="Nötr 6 2" xfId="59131" xr:uid="{00000000-0005-0000-0000-000052ED0000}"/>
    <cellStyle name="Nötr 7" xfId="59132" xr:uid="{00000000-0005-0000-0000-000053ED0000}"/>
    <cellStyle name="Nötr 7 2" xfId="59133" xr:uid="{00000000-0005-0000-0000-000054ED0000}"/>
    <cellStyle name="Nötr 8" xfId="59134" xr:uid="{00000000-0005-0000-0000-000055ED0000}"/>
    <cellStyle name="Nötr 8 2" xfId="59135" xr:uid="{00000000-0005-0000-0000-000056ED0000}"/>
    <cellStyle name="Nötr 9" xfId="59136" xr:uid="{00000000-0005-0000-0000-000057ED0000}"/>
    <cellStyle name="Nötr 9 2" xfId="59137" xr:uid="{00000000-0005-0000-0000-000058ED0000}"/>
    <cellStyle name="Nůrmal 2 2 2 2 3 4 2 11" xfId="6179" xr:uid="{00000000-0005-0000-0000-000059ED0000}"/>
    <cellStyle name="Œ…‹æØ‚è [0.00]_laroux" xfId="59138" xr:uid="{00000000-0005-0000-0000-00005AED0000}"/>
    <cellStyle name="Œ…‹æØ‚è_laroux" xfId="59139" xr:uid="{00000000-0005-0000-0000-00005BED0000}"/>
    <cellStyle name="Ôèíàíñîâûé [0]_PERSONAL" xfId="59140" xr:uid="{00000000-0005-0000-0000-00005CED0000}"/>
    <cellStyle name="Ôèíàíñîâûé_PERSONAL" xfId="59141" xr:uid="{00000000-0005-0000-0000-00005DED0000}"/>
    <cellStyle name="Output 10" xfId="59142" xr:uid="{00000000-0005-0000-0000-00005EED0000}"/>
    <cellStyle name="Output 11" xfId="59143" xr:uid="{00000000-0005-0000-0000-00005FED0000}"/>
    <cellStyle name="Output 12" xfId="59144" xr:uid="{00000000-0005-0000-0000-000060ED0000}"/>
    <cellStyle name="Output 13" xfId="59145" xr:uid="{00000000-0005-0000-0000-000061ED0000}"/>
    <cellStyle name="Output 14" xfId="59146" xr:uid="{00000000-0005-0000-0000-000062ED0000}"/>
    <cellStyle name="Output 15" xfId="59147" xr:uid="{00000000-0005-0000-0000-000063ED0000}"/>
    <cellStyle name="Output 16" xfId="59148" xr:uid="{00000000-0005-0000-0000-000064ED0000}"/>
    <cellStyle name="Output 17" xfId="59149" xr:uid="{00000000-0005-0000-0000-000065ED0000}"/>
    <cellStyle name="Output 18" xfId="62637" xr:uid="{00000000-0005-0000-0000-000066ED0000}"/>
    <cellStyle name="Output 2" xfId="59150" xr:uid="{00000000-0005-0000-0000-000067ED0000}"/>
    <cellStyle name="Output 2 2" xfId="62554" xr:uid="{00000000-0005-0000-0000-000068ED0000}"/>
    <cellStyle name="Output 3" xfId="59151" xr:uid="{00000000-0005-0000-0000-000069ED0000}"/>
    <cellStyle name="Output 4" xfId="59152" xr:uid="{00000000-0005-0000-0000-00006AED0000}"/>
    <cellStyle name="Output 5" xfId="59153" xr:uid="{00000000-0005-0000-0000-00006BED0000}"/>
    <cellStyle name="Output 6" xfId="59154" xr:uid="{00000000-0005-0000-0000-00006CED0000}"/>
    <cellStyle name="Output 7" xfId="59155" xr:uid="{00000000-0005-0000-0000-00006DED0000}"/>
    <cellStyle name="Output 8" xfId="59156" xr:uid="{00000000-0005-0000-0000-00006EED0000}"/>
    <cellStyle name="Output 9" xfId="59157" xr:uid="{00000000-0005-0000-0000-00006FED0000}"/>
    <cellStyle name="Para Birimi [0]" xfId="59158" xr:uid="{00000000-0005-0000-0000-000070ED0000}"/>
    <cellStyle name="ParaBirimi [0] 10" xfId="59159" xr:uid="{00000000-0005-0000-0000-000071ED0000}"/>
    <cellStyle name="ParaBirimi [0] 11" xfId="59160" xr:uid="{00000000-0005-0000-0000-000072ED0000}"/>
    <cellStyle name="ParaBirimi [0] 12" xfId="59161" xr:uid="{00000000-0005-0000-0000-000073ED0000}"/>
    <cellStyle name="ParaBirimi [0] 13" xfId="59162" xr:uid="{00000000-0005-0000-0000-000074ED0000}"/>
    <cellStyle name="ParaBirimi [0] 14" xfId="59163" xr:uid="{00000000-0005-0000-0000-000075ED0000}"/>
    <cellStyle name="ParaBirimi [0] 15" xfId="59164" xr:uid="{00000000-0005-0000-0000-000076ED0000}"/>
    <cellStyle name="ParaBirimi [0] 16" xfId="59165" xr:uid="{00000000-0005-0000-0000-000077ED0000}"/>
    <cellStyle name="ParaBirimi [0] 17" xfId="59166" xr:uid="{00000000-0005-0000-0000-000078ED0000}"/>
    <cellStyle name="ParaBirimi [0] 18" xfId="59167" xr:uid="{00000000-0005-0000-0000-000079ED0000}"/>
    <cellStyle name="ParaBirimi [0] 2" xfId="59168" xr:uid="{00000000-0005-0000-0000-00007AED0000}"/>
    <cellStyle name="ParaBirimi [0] 3" xfId="59169" xr:uid="{00000000-0005-0000-0000-00007BED0000}"/>
    <cellStyle name="ParaBirimi [0] 4" xfId="59170" xr:uid="{00000000-0005-0000-0000-00007CED0000}"/>
    <cellStyle name="ParaBirimi [0] 5" xfId="59171" xr:uid="{00000000-0005-0000-0000-00007DED0000}"/>
    <cellStyle name="ParaBirimi [0] 6" xfId="59172" xr:uid="{00000000-0005-0000-0000-00007EED0000}"/>
    <cellStyle name="ParaBirimi [0] 7" xfId="59173" xr:uid="{00000000-0005-0000-0000-00007FED0000}"/>
    <cellStyle name="ParaBirimi [0] 8" xfId="59174" xr:uid="{00000000-0005-0000-0000-000080ED0000}"/>
    <cellStyle name="ParaBirimi [0] 9" xfId="59175" xr:uid="{00000000-0005-0000-0000-000081ED0000}"/>
    <cellStyle name="ParaBirimi 10" xfId="59176" xr:uid="{00000000-0005-0000-0000-000082ED0000}"/>
    <cellStyle name="ParaBirimi 11" xfId="59177" xr:uid="{00000000-0005-0000-0000-000083ED0000}"/>
    <cellStyle name="ParaBirimi 12" xfId="59178" xr:uid="{00000000-0005-0000-0000-000084ED0000}"/>
    <cellStyle name="ParaBirimi 13" xfId="59179" xr:uid="{00000000-0005-0000-0000-000085ED0000}"/>
    <cellStyle name="ParaBirimi 14" xfId="59180" xr:uid="{00000000-0005-0000-0000-000086ED0000}"/>
    <cellStyle name="ParaBirimi 15" xfId="59181" xr:uid="{00000000-0005-0000-0000-000087ED0000}"/>
    <cellStyle name="ParaBirimi 16" xfId="59182" xr:uid="{00000000-0005-0000-0000-000088ED0000}"/>
    <cellStyle name="ParaBirimi 17" xfId="59183" xr:uid="{00000000-0005-0000-0000-000089ED0000}"/>
    <cellStyle name="ParaBirimi 18" xfId="59184" xr:uid="{00000000-0005-0000-0000-00008AED0000}"/>
    <cellStyle name="ParaBirimi 2" xfId="59185" xr:uid="{00000000-0005-0000-0000-00008BED0000}"/>
    <cellStyle name="ParaBirimi 2 2" xfId="62555" xr:uid="{00000000-0005-0000-0000-00008CED0000}"/>
    <cellStyle name="ParaBirimi 2 3" xfId="62556" xr:uid="{00000000-0005-0000-0000-00008DED0000}"/>
    <cellStyle name="ParaBirimi 2 4" xfId="62557" xr:uid="{00000000-0005-0000-0000-00008EED0000}"/>
    <cellStyle name="ParaBirimi 2 5" xfId="62558" xr:uid="{00000000-0005-0000-0000-00008FED0000}"/>
    <cellStyle name="ParaBirimi 3" xfId="59186" xr:uid="{00000000-0005-0000-0000-000090ED0000}"/>
    <cellStyle name="ParaBirimi 4" xfId="59187" xr:uid="{00000000-0005-0000-0000-000091ED0000}"/>
    <cellStyle name="ParaBirimi 5" xfId="59188" xr:uid="{00000000-0005-0000-0000-000092ED0000}"/>
    <cellStyle name="ParaBirimi 6" xfId="59189" xr:uid="{00000000-0005-0000-0000-000093ED0000}"/>
    <cellStyle name="ParaBirimi 7" xfId="59190" xr:uid="{00000000-0005-0000-0000-000094ED0000}"/>
    <cellStyle name="ParaBirimi 8" xfId="59191" xr:uid="{00000000-0005-0000-0000-000095ED0000}"/>
    <cellStyle name="ParaBirimi 9" xfId="59192" xr:uid="{00000000-0005-0000-0000-000096ED0000}"/>
    <cellStyle name="Percen - Biçem1" xfId="59193" xr:uid="{00000000-0005-0000-0000-000097ED0000}"/>
    <cellStyle name="Percent (0)" xfId="62559" xr:uid="{00000000-0005-0000-0000-000098ED0000}"/>
    <cellStyle name="Percent [0]" xfId="59194" xr:uid="{00000000-0005-0000-0000-000099ED0000}"/>
    <cellStyle name="Percent [00]" xfId="59195" xr:uid="{00000000-0005-0000-0000-00009AED0000}"/>
    <cellStyle name="Percent [2]" xfId="59196" xr:uid="{00000000-0005-0000-0000-00009BED0000}"/>
    <cellStyle name="Percent [2] 10" xfId="59197" xr:uid="{00000000-0005-0000-0000-00009CED0000}"/>
    <cellStyle name="Percent [2] 11" xfId="59198" xr:uid="{00000000-0005-0000-0000-00009DED0000}"/>
    <cellStyle name="Percent [2] 12" xfId="59199" xr:uid="{00000000-0005-0000-0000-00009EED0000}"/>
    <cellStyle name="Percent [2] 13" xfId="59200" xr:uid="{00000000-0005-0000-0000-00009FED0000}"/>
    <cellStyle name="Percent [2] 14" xfId="59201" xr:uid="{00000000-0005-0000-0000-0000A0ED0000}"/>
    <cellStyle name="Percent [2] 15" xfId="59202" xr:uid="{00000000-0005-0000-0000-0000A1ED0000}"/>
    <cellStyle name="Percent [2] 16" xfId="59203" xr:uid="{00000000-0005-0000-0000-0000A2ED0000}"/>
    <cellStyle name="Percent [2] 2" xfId="59204" xr:uid="{00000000-0005-0000-0000-0000A3ED0000}"/>
    <cellStyle name="Percent [2] 3" xfId="59205" xr:uid="{00000000-0005-0000-0000-0000A4ED0000}"/>
    <cellStyle name="Percent [2] 4" xfId="59206" xr:uid="{00000000-0005-0000-0000-0000A5ED0000}"/>
    <cellStyle name="Percent [2] 5" xfId="59207" xr:uid="{00000000-0005-0000-0000-0000A6ED0000}"/>
    <cellStyle name="Percent [2] 6" xfId="59208" xr:uid="{00000000-0005-0000-0000-0000A7ED0000}"/>
    <cellStyle name="Percent [2] 7" xfId="59209" xr:uid="{00000000-0005-0000-0000-0000A8ED0000}"/>
    <cellStyle name="Percent [2] 8" xfId="59210" xr:uid="{00000000-0005-0000-0000-0000A9ED0000}"/>
    <cellStyle name="Percent [2] 9" xfId="59211" xr:uid="{00000000-0005-0000-0000-0000AAED0000}"/>
    <cellStyle name="Percent 2" xfId="59212" xr:uid="{00000000-0005-0000-0000-0000ABED0000}"/>
    <cellStyle name="Percent 2 2" xfId="59213" xr:uid="{00000000-0005-0000-0000-0000ACED0000}"/>
    <cellStyle name="Percent 2 3" xfId="61589" xr:uid="{00000000-0005-0000-0000-0000ADED0000}"/>
    <cellStyle name="Percent 3" xfId="59214" xr:uid="{00000000-0005-0000-0000-0000AEED0000}"/>
    <cellStyle name="Percent 4" xfId="59215" xr:uid="{00000000-0005-0000-0000-0000AFED0000}"/>
    <cellStyle name="Percent 5" xfId="59216" xr:uid="{00000000-0005-0000-0000-0000B0ED0000}"/>
    <cellStyle name="Percent 6" xfId="59217" xr:uid="{00000000-0005-0000-0000-0000B1ED0000}"/>
    <cellStyle name="Percent 7" xfId="59218" xr:uid="{00000000-0005-0000-0000-0000B2ED0000}"/>
    <cellStyle name="Percent 8" xfId="59219" xr:uid="{00000000-0005-0000-0000-0000B3ED0000}"/>
    <cellStyle name="Percentpt" xfId="62560" xr:uid="{00000000-0005-0000-0000-0000B4ED0000}"/>
    <cellStyle name="Percentptlk" xfId="62561" xr:uid="{00000000-0005-0000-0000-0000B5ED0000}"/>
    <cellStyle name="Percentptrc" xfId="62562" xr:uid="{00000000-0005-0000-0000-0000B6ED0000}"/>
    <cellStyle name="Percentptrclk" xfId="62563" xr:uid="{00000000-0005-0000-0000-0000B7ED0000}"/>
    <cellStyle name="PrePop Currency (0)" xfId="59220" xr:uid="{00000000-0005-0000-0000-0000B8ED0000}"/>
    <cellStyle name="PrePop Currency (2)" xfId="59221" xr:uid="{00000000-0005-0000-0000-0000B9ED0000}"/>
    <cellStyle name="PrePop Units (0)" xfId="59222" xr:uid="{00000000-0005-0000-0000-0000BAED0000}"/>
    <cellStyle name="PrePop Units (1)" xfId="59223" xr:uid="{00000000-0005-0000-0000-0000BBED0000}"/>
    <cellStyle name="PrePop Units (2)" xfId="59224" xr:uid="{00000000-0005-0000-0000-0000BCED0000}"/>
    <cellStyle name="PSDec" xfId="61590" xr:uid="{00000000-0005-0000-0000-0000BDED0000}"/>
    <cellStyle name="Reference" xfId="62564" xr:uid="{00000000-0005-0000-0000-0000BEED0000}"/>
    <cellStyle name="SAPBEXaggData" xfId="59225" xr:uid="{00000000-0005-0000-0000-0000BFED0000}"/>
    <cellStyle name="SAPBEXaggData 10" xfId="62565" xr:uid="{00000000-0005-0000-0000-0000C0ED0000}"/>
    <cellStyle name="SAPBEXaggData 2" xfId="59226" xr:uid="{00000000-0005-0000-0000-0000C1ED0000}"/>
    <cellStyle name="SAPBEXaggData 2 2" xfId="59227" xr:uid="{00000000-0005-0000-0000-0000C2ED0000}"/>
    <cellStyle name="SAPBEXaggData 2 3" xfId="59228" xr:uid="{00000000-0005-0000-0000-0000C3ED0000}"/>
    <cellStyle name="SAPBEXaggData 3" xfId="59229" xr:uid="{00000000-0005-0000-0000-0000C4ED0000}"/>
    <cellStyle name="SAPBEXaggData 4" xfId="59230" xr:uid="{00000000-0005-0000-0000-0000C5ED0000}"/>
    <cellStyle name="SAPBEXaggData 5" xfId="62794" xr:uid="{00000000-0005-0000-0000-0000C6ED0000}"/>
    <cellStyle name="SAPBEXaggData_BEX TL(İhr Kay Dahil)" xfId="62698" xr:uid="{00000000-0005-0000-0000-0000C7ED0000}"/>
    <cellStyle name="SAPBEXaggDataEmph" xfId="59231" xr:uid="{00000000-0005-0000-0000-0000C8ED0000}"/>
    <cellStyle name="SAPBEXaggDataEmph 10" xfId="62566" xr:uid="{00000000-0005-0000-0000-0000C9ED0000}"/>
    <cellStyle name="SAPBEXaggDataEmph 2" xfId="59232" xr:uid="{00000000-0005-0000-0000-0000CAED0000}"/>
    <cellStyle name="SAPBEXaggDataEmph 2 2" xfId="59233" xr:uid="{00000000-0005-0000-0000-0000CBED0000}"/>
    <cellStyle name="SAPBEXaggDataEmph 2 3" xfId="59234" xr:uid="{00000000-0005-0000-0000-0000CCED0000}"/>
    <cellStyle name="SAPBEXaggDataEmph 3" xfId="59235" xr:uid="{00000000-0005-0000-0000-0000CDED0000}"/>
    <cellStyle name="SAPBEXaggDataEmph 4" xfId="59236" xr:uid="{00000000-0005-0000-0000-0000CEED0000}"/>
    <cellStyle name="SAPBEXaggDataEmph 5" xfId="62795" xr:uid="{00000000-0005-0000-0000-0000CFED0000}"/>
    <cellStyle name="SAPBEXaggDataEmph_BEX TL(İhr Kay Dahil)" xfId="62699" xr:uid="{00000000-0005-0000-0000-0000D0ED0000}"/>
    <cellStyle name="SAPBEXaggItem" xfId="59237" xr:uid="{00000000-0005-0000-0000-0000D1ED0000}"/>
    <cellStyle name="SAPBEXaggItem 10" xfId="62567" xr:uid="{00000000-0005-0000-0000-0000D2ED0000}"/>
    <cellStyle name="SAPBEXaggItem 2" xfId="59238" xr:uid="{00000000-0005-0000-0000-0000D3ED0000}"/>
    <cellStyle name="SAPBEXaggItem 2 2" xfId="59239" xr:uid="{00000000-0005-0000-0000-0000D4ED0000}"/>
    <cellStyle name="SAPBEXaggItem 2 3" xfId="59240" xr:uid="{00000000-0005-0000-0000-0000D5ED0000}"/>
    <cellStyle name="SAPBEXaggItem 3" xfId="59241" xr:uid="{00000000-0005-0000-0000-0000D6ED0000}"/>
    <cellStyle name="SAPBEXaggItem 4" xfId="59242" xr:uid="{00000000-0005-0000-0000-0000D7ED0000}"/>
    <cellStyle name="SAPBEXaggItem 5" xfId="62796" xr:uid="{00000000-0005-0000-0000-0000D8ED0000}"/>
    <cellStyle name="SAPBEXaggItem_BEX TL(İhr Kay Dahil)" xfId="62700" xr:uid="{00000000-0005-0000-0000-0000D9ED0000}"/>
    <cellStyle name="SAPBEXaggItemX" xfId="59243" xr:uid="{00000000-0005-0000-0000-0000DAED0000}"/>
    <cellStyle name="SAPBEXaggItemX 2" xfId="59244" xr:uid="{00000000-0005-0000-0000-0000DBED0000}"/>
    <cellStyle name="SAPBEXaggItemX 2 2" xfId="59245" xr:uid="{00000000-0005-0000-0000-0000DCED0000}"/>
    <cellStyle name="SAPBEXaggItemX 2 3" xfId="59246" xr:uid="{00000000-0005-0000-0000-0000DDED0000}"/>
    <cellStyle name="SAPBEXaggItemX 3" xfId="59247" xr:uid="{00000000-0005-0000-0000-0000DEED0000}"/>
    <cellStyle name="SAPBEXaggItemX 4" xfId="59248" xr:uid="{00000000-0005-0000-0000-0000DFED0000}"/>
    <cellStyle name="SAPBEXaggItemX 5" xfId="62639" xr:uid="{00000000-0005-0000-0000-0000E0ED0000}"/>
    <cellStyle name="SAPBEXaggItemX 6" xfId="62797" xr:uid="{00000000-0005-0000-0000-0000E1ED0000}"/>
    <cellStyle name="SAPBEXaggItemX_BEX TL(İhr Kay Dahil)" xfId="62701" xr:uid="{00000000-0005-0000-0000-0000E2ED0000}"/>
    <cellStyle name="SAPBEXchaText" xfId="59249" xr:uid="{00000000-0005-0000-0000-0000E3ED0000}"/>
    <cellStyle name="SAPBEXchaText 10" xfId="62568" xr:uid="{00000000-0005-0000-0000-0000E4ED0000}"/>
    <cellStyle name="SAPBEXchaText 2" xfId="59250" xr:uid="{00000000-0005-0000-0000-0000E5ED0000}"/>
    <cellStyle name="SAPBEXchaText 2 2" xfId="59251" xr:uid="{00000000-0005-0000-0000-0000E6ED0000}"/>
    <cellStyle name="SAPBEXchaText 2 3" xfId="59252" xr:uid="{00000000-0005-0000-0000-0000E7ED0000}"/>
    <cellStyle name="SAPBEXchaText 3" xfId="61591" xr:uid="{00000000-0005-0000-0000-0000E8ED0000}"/>
    <cellStyle name="SAPBEXchaText 4" xfId="62798" xr:uid="{00000000-0005-0000-0000-0000E9ED0000}"/>
    <cellStyle name="SAPBEXchaText_BEX TL(İhr Kay Dahil)" xfId="62702" xr:uid="{00000000-0005-0000-0000-0000EAED0000}"/>
    <cellStyle name="SAPBEXexcBad7" xfId="59253" xr:uid="{00000000-0005-0000-0000-0000EBED0000}"/>
    <cellStyle name="SAPBEXexcBad7 2" xfId="59254" xr:uid="{00000000-0005-0000-0000-0000ECED0000}"/>
    <cellStyle name="SAPBEXexcBad7 2 2" xfId="59255" xr:uid="{00000000-0005-0000-0000-0000EDED0000}"/>
    <cellStyle name="SAPBEXexcBad7 2 3" xfId="59256" xr:uid="{00000000-0005-0000-0000-0000EEED0000}"/>
    <cellStyle name="SAPBEXexcBad7 3" xfId="59257" xr:uid="{00000000-0005-0000-0000-0000EFED0000}"/>
    <cellStyle name="SAPBEXexcBad7 4" xfId="59258" xr:uid="{00000000-0005-0000-0000-0000F0ED0000}"/>
    <cellStyle name="SAPBEXexcBad7 5" xfId="62640" xr:uid="{00000000-0005-0000-0000-0000F1ED0000}"/>
    <cellStyle name="SAPBEXexcBad7 6" xfId="62799" xr:uid="{00000000-0005-0000-0000-0000F2ED0000}"/>
    <cellStyle name="SAPBEXexcBad7_BEX TL(İhr Kay Dahil)" xfId="62703" xr:uid="{00000000-0005-0000-0000-0000F3ED0000}"/>
    <cellStyle name="SAPBEXexcBad8" xfId="59259" xr:uid="{00000000-0005-0000-0000-0000F4ED0000}"/>
    <cellStyle name="SAPBEXexcBad8 2" xfId="59260" xr:uid="{00000000-0005-0000-0000-0000F5ED0000}"/>
    <cellStyle name="SAPBEXexcBad8 2 2" xfId="59261" xr:uid="{00000000-0005-0000-0000-0000F6ED0000}"/>
    <cellStyle name="SAPBEXexcBad8 2 3" xfId="59262" xr:uid="{00000000-0005-0000-0000-0000F7ED0000}"/>
    <cellStyle name="SAPBEXexcBad8 3" xfId="59263" xr:uid="{00000000-0005-0000-0000-0000F8ED0000}"/>
    <cellStyle name="SAPBEXexcBad8 4" xfId="59264" xr:uid="{00000000-0005-0000-0000-0000F9ED0000}"/>
    <cellStyle name="SAPBEXexcBad8 5" xfId="62641" xr:uid="{00000000-0005-0000-0000-0000FAED0000}"/>
    <cellStyle name="SAPBEXexcBad8 6" xfId="62800" xr:uid="{00000000-0005-0000-0000-0000FBED0000}"/>
    <cellStyle name="SAPBEXexcBad8_BEX TL(İhr Kay Dahil)" xfId="62704" xr:uid="{00000000-0005-0000-0000-0000FCED0000}"/>
    <cellStyle name="SAPBEXexcBad9" xfId="59265" xr:uid="{00000000-0005-0000-0000-0000FDED0000}"/>
    <cellStyle name="SAPBEXexcBad9 2" xfId="59266" xr:uid="{00000000-0005-0000-0000-0000FEED0000}"/>
    <cellStyle name="SAPBEXexcBad9 2 2" xfId="59267" xr:uid="{00000000-0005-0000-0000-0000FFED0000}"/>
    <cellStyle name="SAPBEXexcBad9 2 3" xfId="59268" xr:uid="{00000000-0005-0000-0000-000000EE0000}"/>
    <cellStyle name="SAPBEXexcBad9 3" xfId="59269" xr:uid="{00000000-0005-0000-0000-000001EE0000}"/>
    <cellStyle name="SAPBEXexcBad9 4" xfId="59270" xr:uid="{00000000-0005-0000-0000-000002EE0000}"/>
    <cellStyle name="SAPBEXexcBad9_BEX TL(İhr Kay Dahil)" xfId="62705" xr:uid="{00000000-0005-0000-0000-000003EE0000}"/>
    <cellStyle name="SAPBEXexcCritical4" xfId="59271" xr:uid="{00000000-0005-0000-0000-000004EE0000}"/>
    <cellStyle name="SAPBEXexcCritical4 2" xfId="59272" xr:uid="{00000000-0005-0000-0000-000005EE0000}"/>
    <cellStyle name="SAPBEXexcCritical4 2 2" xfId="59273" xr:uid="{00000000-0005-0000-0000-000006EE0000}"/>
    <cellStyle name="SAPBEXexcCritical4 2 3" xfId="59274" xr:uid="{00000000-0005-0000-0000-000007EE0000}"/>
    <cellStyle name="SAPBEXexcCritical4 3" xfId="59275" xr:uid="{00000000-0005-0000-0000-000008EE0000}"/>
    <cellStyle name="SAPBEXexcCritical4 4" xfId="59276" xr:uid="{00000000-0005-0000-0000-000009EE0000}"/>
    <cellStyle name="SAPBEXexcCritical4 5" xfId="62643" xr:uid="{00000000-0005-0000-0000-00000AEE0000}"/>
    <cellStyle name="SAPBEXexcCritical4 6" xfId="62802" xr:uid="{00000000-0005-0000-0000-00000BEE0000}"/>
    <cellStyle name="SAPBEXexcCritical4_BEX TL(İhr Kay Dahil)" xfId="62706" xr:uid="{00000000-0005-0000-0000-00000CEE0000}"/>
    <cellStyle name="SAPBEXexcCritical5" xfId="59277" xr:uid="{00000000-0005-0000-0000-00000DEE0000}"/>
    <cellStyle name="SAPBEXexcCritical5 2" xfId="59278" xr:uid="{00000000-0005-0000-0000-00000EEE0000}"/>
    <cellStyle name="SAPBEXexcCritical5 2 2" xfId="59279" xr:uid="{00000000-0005-0000-0000-00000FEE0000}"/>
    <cellStyle name="SAPBEXexcCritical5 2 3" xfId="59280" xr:uid="{00000000-0005-0000-0000-000010EE0000}"/>
    <cellStyle name="SAPBEXexcCritical5 3" xfId="59281" xr:uid="{00000000-0005-0000-0000-000011EE0000}"/>
    <cellStyle name="SAPBEXexcCritical5 4" xfId="59282" xr:uid="{00000000-0005-0000-0000-000012EE0000}"/>
    <cellStyle name="SAPBEXexcCritical5 5" xfId="62644" xr:uid="{00000000-0005-0000-0000-000013EE0000}"/>
    <cellStyle name="SAPBEXexcCritical5 6" xfId="62803" xr:uid="{00000000-0005-0000-0000-000014EE0000}"/>
    <cellStyle name="SAPBEXexcCritical5_BEX TL(İhr Kay Dahil)" xfId="62707" xr:uid="{00000000-0005-0000-0000-000015EE0000}"/>
    <cellStyle name="SAPBEXexcCritical6" xfId="59283" xr:uid="{00000000-0005-0000-0000-000016EE0000}"/>
    <cellStyle name="SAPBEXexcCritical6 2" xfId="59284" xr:uid="{00000000-0005-0000-0000-000017EE0000}"/>
    <cellStyle name="SAPBEXexcCritical6 2 2" xfId="59285" xr:uid="{00000000-0005-0000-0000-000018EE0000}"/>
    <cellStyle name="SAPBEXexcCritical6 2 3" xfId="59286" xr:uid="{00000000-0005-0000-0000-000019EE0000}"/>
    <cellStyle name="SAPBEXexcCritical6 3" xfId="59287" xr:uid="{00000000-0005-0000-0000-00001AEE0000}"/>
    <cellStyle name="SAPBEXexcCritical6 4" xfId="59288" xr:uid="{00000000-0005-0000-0000-00001BEE0000}"/>
    <cellStyle name="SAPBEXexcCritical6 5" xfId="62645" xr:uid="{00000000-0005-0000-0000-00001CEE0000}"/>
    <cellStyle name="SAPBEXexcCritical6 6" xfId="62804" xr:uid="{00000000-0005-0000-0000-00001DEE0000}"/>
    <cellStyle name="SAPBEXexcCritical6_BEX TL(İhr Kay Dahil)" xfId="62708" xr:uid="{00000000-0005-0000-0000-00001EEE0000}"/>
    <cellStyle name="SAPBEXexcGood1" xfId="59289" xr:uid="{00000000-0005-0000-0000-00001FEE0000}"/>
    <cellStyle name="SAPBEXexcGood1 2" xfId="59290" xr:uid="{00000000-0005-0000-0000-000020EE0000}"/>
    <cellStyle name="SAPBEXexcGood1 2 2" xfId="59291" xr:uid="{00000000-0005-0000-0000-000021EE0000}"/>
    <cellStyle name="SAPBEXexcGood1 2 3" xfId="59292" xr:uid="{00000000-0005-0000-0000-000022EE0000}"/>
    <cellStyle name="SAPBEXexcGood1 3" xfId="59293" xr:uid="{00000000-0005-0000-0000-000023EE0000}"/>
    <cellStyle name="SAPBEXexcGood1 4" xfId="59294" xr:uid="{00000000-0005-0000-0000-000024EE0000}"/>
    <cellStyle name="SAPBEXexcGood1 5" xfId="62646" xr:uid="{00000000-0005-0000-0000-000025EE0000}"/>
    <cellStyle name="SAPBEXexcGood1 6" xfId="62805" xr:uid="{00000000-0005-0000-0000-000026EE0000}"/>
    <cellStyle name="SAPBEXexcGood1_BEX TL(İhr Kay Dahil)" xfId="62709" xr:uid="{00000000-0005-0000-0000-000027EE0000}"/>
    <cellStyle name="SAPBEXexcGood2" xfId="59295" xr:uid="{00000000-0005-0000-0000-000028EE0000}"/>
    <cellStyle name="SAPBEXexcGood2 2" xfId="59296" xr:uid="{00000000-0005-0000-0000-000029EE0000}"/>
    <cellStyle name="SAPBEXexcGood2 2 2" xfId="59297" xr:uid="{00000000-0005-0000-0000-00002AEE0000}"/>
    <cellStyle name="SAPBEXexcGood2 2 3" xfId="59298" xr:uid="{00000000-0005-0000-0000-00002BEE0000}"/>
    <cellStyle name="SAPBEXexcGood2 3" xfId="59299" xr:uid="{00000000-0005-0000-0000-00002CEE0000}"/>
    <cellStyle name="SAPBEXexcGood2 4" xfId="59300" xr:uid="{00000000-0005-0000-0000-00002DEE0000}"/>
    <cellStyle name="SAPBEXexcGood2 5" xfId="62647" xr:uid="{00000000-0005-0000-0000-00002EEE0000}"/>
    <cellStyle name="SAPBEXexcGood2 6" xfId="62806" xr:uid="{00000000-0005-0000-0000-00002FEE0000}"/>
    <cellStyle name="SAPBEXexcGood2_BEX TL(İhr Kay Dahil)" xfId="62710" xr:uid="{00000000-0005-0000-0000-000030EE0000}"/>
    <cellStyle name="SAPBEXexcGood3" xfId="59301" xr:uid="{00000000-0005-0000-0000-000031EE0000}"/>
    <cellStyle name="SAPBEXexcGood3 2" xfId="59302" xr:uid="{00000000-0005-0000-0000-000032EE0000}"/>
    <cellStyle name="SAPBEXexcGood3 2 2" xfId="59303" xr:uid="{00000000-0005-0000-0000-000033EE0000}"/>
    <cellStyle name="SAPBEXexcGood3 2 3" xfId="59304" xr:uid="{00000000-0005-0000-0000-000034EE0000}"/>
    <cellStyle name="SAPBEXexcGood3 3" xfId="59305" xr:uid="{00000000-0005-0000-0000-000035EE0000}"/>
    <cellStyle name="SAPBEXexcGood3 4" xfId="59306" xr:uid="{00000000-0005-0000-0000-000036EE0000}"/>
    <cellStyle name="SAPBEXexcGood3 5" xfId="62648" xr:uid="{00000000-0005-0000-0000-000037EE0000}"/>
    <cellStyle name="SAPBEXexcGood3 6" xfId="62807" xr:uid="{00000000-0005-0000-0000-000038EE0000}"/>
    <cellStyle name="SAPBEXexcGood3_BEX TL(İhr Kay Dahil)" xfId="62711" xr:uid="{00000000-0005-0000-0000-000039EE0000}"/>
    <cellStyle name="SAPBEXfilterDrill" xfId="59307" xr:uid="{00000000-0005-0000-0000-00003AEE0000}"/>
    <cellStyle name="SAPBEXfilterDrill 2" xfId="59308" xr:uid="{00000000-0005-0000-0000-00003BEE0000}"/>
    <cellStyle name="SAPBEXfilterDrill 2 2" xfId="59309" xr:uid="{00000000-0005-0000-0000-00003CEE0000}"/>
    <cellStyle name="SAPBEXfilterDrill 2 3" xfId="59310" xr:uid="{00000000-0005-0000-0000-00003DEE0000}"/>
    <cellStyle name="SAPBEXfilterDrill_BEX TL(İhr Kay Dahil)" xfId="62712" xr:uid="{00000000-0005-0000-0000-00003EEE0000}"/>
    <cellStyle name="SAPBEXfilterItem" xfId="59311" xr:uid="{00000000-0005-0000-0000-00003FEE0000}"/>
    <cellStyle name="SAPBEXfilterItem 2" xfId="59312" xr:uid="{00000000-0005-0000-0000-000040EE0000}"/>
    <cellStyle name="SAPBEXfilterItem 2 2" xfId="59313" xr:uid="{00000000-0005-0000-0000-000041EE0000}"/>
    <cellStyle name="SAPBEXfilterItem 2 3" xfId="59314" xr:uid="{00000000-0005-0000-0000-000042EE0000}"/>
    <cellStyle name="SAPBEXfilterItem_BEX TL(İhr Kay Dahil)" xfId="62713" xr:uid="{00000000-0005-0000-0000-000043EE0000}"/>
    <cellStyle name="SAPBEXfilterText" xfId="59315" xr:uid="{00000000-0005-0000-0000-000044EE0000}"/>
    <cellStyle name="SAPBEXfilterText 2" xfId="59316" xr:uid="{00000000-0005-0000-0000-000045EE0000}"/>
    <cellStyle name="SAPBEXfilterText 2 2" xfId="59317" xr:uid="{00000000-0005-0000-0000-000046EE0000}"/>
    <cellStyle name="SAPBEXfilterText 2 3" xfId="59318" xr:uid="{00000000-0005-0000-0000-000047EE0000}"/>
    <cellStyle name="SAPBEXfilterText 3" xfId="59319" xr:uid="{00000000-0005-0000-0000-000048EE0000}"/>
    <cellStyle name="SAPBEXfilterText 4" xfId="59320" xr:uid="{00000000-0005-0000-0000-000049EE0000}"/>
    <cellStyle name="SAPBEXfilterText 5" xfId="59321" xr:uid="{00000000-0005-0000-0000-00004AEE0000}"/>
    <cellStyle name="SAPBEXfilterText 6" xfId="59322" xr:uid="{00000000-0005-0000-0000-00004BEE0000}"/>
    <cellStyle name="SAPBEXfilterText 7" xfId="59323" xr:uid="{00000000-0005-0000-0000-00004CEE0000}"/>
    <cellStyle name="SAPBEXfilterText 8" xfId="59324" xr:uid="{00000000-0005-0000-0000-00004DEE0000}"/>
    <cellStyle name="SAPBEXfilterText_BEX TL(İhr Kay Dahil)" xfId="62714" xr:uid="{00000000-0005-0000-0000-00004EEE0000}"/>
    <cellStyle name="SAPBEXformats" xfId="59325" xr:uid="{00000000-0005-0000-0000-00004FEE0000}"/>
    <cellStyle name="SAPBEXformats 2" xfId="59326" xr:uid="{00000000-0005-0000-0000-000050EE0000}"/>
    <cellStyle name="SAPBEXformats 2 2" xfId="59327" xr:uid="{00000000-0005-0000-0000-000051EE0000}"/>
    <cellStyle name="SAPBEXformats 2 3" xfId="59328" xr:uid="{00000000-0005-0000-0000-000052EE0000}"/>
    <cellStyle name="SAPBEXformats 3" xfId="59329" xr:uid="{00000000-0005-0000-0000-000053EE0000}"/>
    <cellStyle name="SAPBEXformats 4" xfId="59330" xr:uid="{00000000-0005-0000-0000-000054EE0000}"/>
    <cellStyle name="SAPBEXformats 5" xfId="62649" xr:uid="{00000000-0005-0000-0000-000055EE0000}"/>
    <cellStyle name="SAPBEXformats 6" xfId="62808" xr:uid="{00000000-0005-0000-0000-000056EE0000}"/>
    <cellStyle name="SAPBEXformats_BEX TL(İhr Kay Dahil)" xfId="62715" xr:uid="{00000000-0005-0000-0000-000057EE0000}"/>
    <cellStyle name="SAPBEXheaderItem" xfId="59331" xr:uid="{00000000-0005-0000-0000-000058EE0000}"/>
    <cellStyle name="SAPBEXheaderItem 2" xfId="59332" xr:uid="{00000000-0005-0000-0000-000059EE0000}"/>
    <cellStyle name="SAPBEXheaderItem 2 2" xfId="59333" xr:uid="{00000000-0005-0000-0000-00005AEE0000}"/>
    <cellStyle name="SAPBEXheaderItem 2 3" xfId="59334" xr:uid="{00000000-0005-0000-0000-00005BEE0000}"/>
    <cellStyle name="SAPBEXheaderItem 3" xfId="59335" xr:uid="{00000000-0005-0000-0000-00005CEE0000}"/>
    <cellStyle name="SAPBEXheaderItem 4" xfId="59336" xr:uid="{00000000-0005-0000-0000-00005DEE0000}"/>
    <cellStyle name="SAPBEXheaderItem 5" xfId="59337" xr:uid="{00000000-0005-0000-0000-00005EEE0000}"/>
    <cellStyle name="SAPBEXheaderItem 6" xfId="59338" xr:uid="{00000000-0005-0000-0000-00005FEE0000}"/>
    <cellStyle name="SAPBEXheaderItem 7" xfId="59339" xr:uid="{00000000-0005-0000-0000-000060EE0000}"/>
    <cellStyle name="SAPBEXheaderItem 8" xfId="59340" xr:uid="{00000000-0005-0000-0000-000061EE0000}"/>
    <cellStyle name="SAPBEXheaderItem_BEX TL(İhr Kay Dahil)" xfId="62716" xr:uid="{00000000-0005-0000-0000-000062EE0000}"/>
    <cellStyle name="SAPBEXheaderText" xfId="59341" xr:uid="{00000000-0005-0000-0000-000063EE0000}"/>
    <cellStyle name="SAPBEXheaderText 2" xfId="59342" xr:uid="{00000000-0005-0000-0000-000064EE0000}"/>
    <cellStyle name="SAPBEXheaderText 2 2" xfId="59343" xr:uid="{00000000-0005-0000-0000-000065EE0000}"/>
    <cellStyle name="SAPBEXheaderText 2 3" xfId="59344" xr:uid="{00000000-0005-0000-0000-000066EE0000}"/>
    <cellStyle name="SAPBEXheaderText 3" xfId="59345" xr:uid="{00000000-0005-0000-0000-000067EE0000}"/>
    <cellStyle name="SAPBEXheaderText 4" xfId="59346" xr:uid="{00000000-0005-0000-0000-000068EE0000}"/>
    <cellStyle name="SAPBEXheaderText 5" xfId="59347" xr:uid="{00000000-0005-0000-0000-000069EE0000}"/>
    <cellStyle name="SAPBEXheaderText 6" xfId="59348" xr:uid="{00000000-0005-0000-0000-00006AEE0000}"/>
    <cellStyle name="SAPBEXheaderText 7" xfId="59349" xr:uid="{00000000-0005-0000-0000-00006BEE0000}"/>
    <cellStyle name="SAPBEXheaderText 8" xfId="59350" xr:uid="{00000000-0005-0000-0000-00006CEE0000}"/>
    <cellStyle name="SAPBEXheaderText_BEX TL(İhr Kay Dahil)" xfId="62717" xr:uid="{00000000-0005-0000-0000-00006DEE0000}"/>
    <cellStyle name="SAPBEXHLevel0" xfId="59351" xr:uid="{00000000-0005-0000-0000-00006EEE0000}"/>
    <cellStyle name="SAPBEXHLevel0 10" xfId="59352" xr:uid="{00000000-0005-0000-0000-00006FEE0000}"/>
    <cellStyle name="SAPBEXHLevel0 11" xfId="59353" xr:uid="{00000000-0005-0000-0000-000070EE0000}"/>
    <cellStyle name="SAPBEXHLevel0 12" xfId="62651" xr:uid="{00000000-0005-0000-0000-000071EE0000}"/>
    <cellStyle name="SAPBEXHLevel0 13" xfId="62810" xr:uid="{00000000-0005-0000-0000-000072EE0000}"/>
    <cellStyle name="SAPBEXHLevel0 2" xfId="59354" xr:uid="{00000000-0005-0000-0000-000073EE0000}"/>
    <cellStyle name="SAPBEXHLevel0 2 2" xfId="59355" xr:uid="{00000000-0005-0000-0000-000074EE0000}"/>
    <cellStyle name="SAPBEXHLevel0 2 2 2" xfId="59356" xr:uid="{00000000-0005-0000-0000-000075EE0000}"/>
    <cellStyle name="SAPBEXHLevel0 2 2 3" xfId="59357" xr:uid="{00000000-0005-0000-0000-000076EE0000}"/>
    <cellStyle name="SAPBEXHLevel0 2 3" xfId="59358" xr:uid="{00000000-0005-0000-0000-000077EE0000}"/>
    <cellStyle name="SAPBEXHLevel0 2 4" xfId="59359" xr:uid="{00000000-0005-0000-0000-000078EE0000}"/>
    <cellStyle name="SAPBEXHLevel0 3" xfId="59360" xr:uid="{00000000-0005-0000-0000-000079EE0000}"/>
    <cellStyle name="SAPBEXHLevel0 3 2" xfId="59361" xr:uid="{00000000-0005-0000-0000-00007AEE0000}"/>
    <cellStyle name="SAPBEXHLevel0 3 2 2" xfId="59362" xr:uid="{00000000-0005-0000-0000-00007BEE0000}"/>
    <cellStyle name="SAPBEXHLevel0 3 2 3" xfId="59363" xr:uid="{00000000-0005-0000-0000-00007CEE0000}"/>
    <cellStyle name="SAPBEXHLevel0 3 3" xfId="59364" xr:uid="{00000000-0005-0000-0000-00007DEE0000}"/>
    <cellStyle name="SAPBEXHLevel0 3 4" xfId="59365" xr:uid="{00000000-0005-0000-0000-00007EEE0000}"/>
    <cellStyle name="SAPBEXHLevel0 4" xfId="59366" xr:uid="{00000000-0005-0000-0000-00007FEE0000}"/>
    <cellStyle name="SAPBEXHLevel0 4 2" xfId="59367" xr:uid="{00000000-0005-0000-0000-000080EE0000}"/>
    <cellStyle name="SAPBEXHLevel0 4 2 2" xfId="59368" xr:uid="{00000000-0005-0000-0000-000081EE0000}"/>
    <cellStyle name="SAPBEXHLevel0 4 2 3" xfId="59369" xr:uid="{00000000-0005-0000-0000-000082EE0000}"/>
    <cellStyle name="SAPBEXHLevel0 4 3" xfId="59370" xr:uid="{00000000-0005-0000-0000-000083EE0000}"/>
    <cellStyle name="SAPBEXHLevel0 4 4" xfId="59371" xr:uid="{00000000-0005-0000-0000-000084EE0000}"/>
    <cellStyle name="SAPBEXHLevel0 5" xfId="59372" xr:uid="{00000000-0005-0000-0000-000085EE0000}"/>
    <cellStyle name="SAPBEXHLevel0 5 2" xfId="59373" xr:uid="{00000000-0005-0000-0000-000086EE0000}"/>
    <cellStyle name="SAPBEXHLevel0 5 2 2" xfId="59374" xr:uid="{00000000-0005-0000-0000-000087EE0000}"/>
    <cellStyle name="SAPBEXHLevel0 5 2 3" xfId="59375" xr:uid="{00000000-0005-0000-0000-000088EE0000}"/>
    <cellStyle name="SAPBEXHLevel0 5 3" xfId="59376" xr:uid="{00000000-0005-0000-0000-000089EE0000}"/>
    <cellStyle name="SAPBEXHLevel0 5 4" xfId="59377" xr:uid="{00000000-0005-0000-0000-00008AEE0000}"/>
    <cellStyle name="SAPBEXHLevel0 6" xfId="59378" xr:uid="{00000000-0005-0000-0000-00008BEE0000}"/>
    <cellStyle name="SAPBEXHLevel0 6 2" xfId="59379" xr:uid="{00000000-0005-0000-0000-00008CEE0000}"/>
    <cellStyle name="SAPBEXHLevel0 6 2 2" xfId="59380" xr:uid="{00000000-0005-0000-0000-00008DEE0000}"/>
    <cellStyle name="SAPBEXHLevel0 6 2 3" xfId="59381" xr:uid="{00000000-0005-0000-0000-00008EEE0000}"/>
    <cellStyle name="SAPBEXHLevel0 6 3" xfId="59382" xr:uid="{00000000-0005-0000-0000-00008FEE0000}"/>
    <cellStyle name="SAPBEXHLevel0 6 4" xfId="59383" xr:uid="{00000000-0005-0000-0000-000090EE0000}"/>
    <cellStyle name="SAPBEXHLevel0 7" xfId="59384" xr:uid="{00000000-0005-0000-0000-000091EE0000}"/>
    <cellStyle name="SAPBEXHLevel0 7 2" xfId="59385" xr:uid="{00000000-0005-0000-0000-000092EE0000}"/>
    <cellStyle name="SAPBEXHLevel0 7 2 2" xfId="59386" xr:uid="{00000000-0005-0000-0000-000093EE0000}"/>
    <cellStyle name="SAPBEXHLevel0 7 2 3" xfId="59387" xr:uid="{00000000-0005-0000-0000-000094EE0000}"/>
    <cellStyle name="SAPBEXHLevel0 7 3" xfId="59388" xr:uid="{00000000-0005-0000-0000-000095EE0000}"/>
    <cellStyle name="SAPBEXHLevel0 7 4" xfId="59389" xr:uid="{00000000-0005-0000-0000-000096EE0000}"/>
    <cellStyle name="SAPBEXHLevel0 8" xfId="59390" xr:uid="{00000000-0005-0000-0000-000097EE0000}"/>
    <cellStyle name="SAPBEXHLevel0 8 2" xfId="59391" xr:uid="{00000000-0005-0000-0000-000098EE0000}"/>
    <cellStyle name="SAPBEXHLevel0 8 2 2" xfId="59392" xr:uid="{00000000-0005-0000-0000-000099EE0000}"/>
    <cellStyle name="SAPBEXHLevel0 8 2 3" xfId="59393" xr:uid="{00000000-0005-0000-0000-00009AEE0000}"/>
    <cellStyle name="SAPBEXHLevel0 8 3" xfId="59394" xr:uid="{00000000-0005-0000-0000-00009BEE0000}"/>
    <cellStyle name="SAPBEXHLevel0 8 4" xfId="59395" xr:uid="{00000000-0005-0000-0000-00009CEE0000}"/>
    <cellStyle name="SAPBEXHLevel0 9" xfId="59396" xr:uid="{00000000-0005-0000-0000-00009DEE0000}"/>
    <cellStyle name="SAPBEXHLevel0 9 2" xfId="59397" xr:uid="{00000000-0005-0000-0000-00009EEE0000}"/>
    <cellStyle name="SAPBEXHLevel0 9 3" xfId="59398" xr:uid="{00000000-0005-0000-0000-00009FEE0000}"/>
    <cellStyle name="SAPBEXHLevel0_BEX TL(İhr Kay Dahil)" xfId="62718" xr:uid="{00000000-0005-0000-0000-0000A0EE0000}"/>
    <cellStyle name="SAPBEXHLevel0X" xfId="59399" xr:uid="{00000000-0005-0000-0000-0000A1EE0000}"/>
    <cellStyle name="SAPBEXHLevel0X 10" xfId="59400" xr:uid="{00000000-0005-0000-0000-0000A2EE0000}"/>
    <cellStyle name="SAPBEXHLevel0X 11" xfId="59401" xr:uid="{00000000-0005-0000-0000-0000A3EE0000}"/>
    <cellStyle name="SAPBEXHLevel0X 12" xfId="61592" xr:uid="{00000000-0005-0000-0000-0000A4EE0000}"/>
    <cellStyle name="SAPBEXHLevel0X 13" xfId="61593" xr:uid="{00000000-0005-0000-0000-0000A5EE0000}"/>
    <cellStyle name="SAPBEXHLevel0X 14" xfId="61594" xr:uid="{00000000-0005-0000-0000-0000A6EE0000}"/>
    <cellStyle name="SAPBEXHLevel0X 15" xfId="61595" xr:uid="{00000000-0005-0000-0000-0000A7EE0000}"/>
    <cellStyle name="SAPBEXHLevel0X 16" xfId="61596" xr:uid="{00000000-0005-0000-0000-0000A8EE0000}"/>
    <cellStyle name="SAPBEXHLevel0X 17" xfId="61597" xr:uid="{00000000-0005-0000-0000-0000A9EE0000}"/>
    <cellStyle name="SAPBEXHLevel0X 18" xfId="61598" xr:uid="{00000000-0005-0000-0000-0000AAEE0000}"/>
    <cellStyle name="SAPBEXHLevel0X 19" xfId="61599" xr:uid="{00000000-0005-0000-0000-0000ABEE0000}"/>
    <cellStyle name="SAPBEXHLevel0X 2" xfId="59402" xr:uid="{00000000-0005-0000-0000-0000ACEE0000}"/>
    <cellStyle name="SAPBEXHLevel0X 2 2" xfId="59403" xr:uid="{00000000-0005-0000-0000-0000ADEE0000}"/>
    <cellStyle name="SAPBEXHLevel0X 2 2 2" xfId="59404" xr:uid="{00000000-0005-0000-0000-0000AEEE0000}"/>
    <cellStyle name="SAPBEXHLevel0X 2 2 3" xfId="59405" xr:uid="{00000000-0005-0000-0000-0000AFEE0000}"/>
    <cellStyle name="SAPBEXHLevel0X 2 3" xfId="59406" xr:uid="{00000000-0005-0000-0000-0000B0EE0000}"/>
    <cellStyle name="SAPBEXHLevel0X 2 4" xfId="59407" xr:uid="{00000000-0005-0000-0000-0000B1EE0000}"/>
    <cellStyle name="SAPBEXHLevel0X 20" xfId="61600" xr:uid="{00000000-0005-0000-0000-0000B2EE0000}"/>
    <cellStyle name="SAPBEXHLevel0X 21" xfId="61601" xr:uid="{00000000-0005-0000-0000-0000B3EE0000}"/>
    <cellStyle name="SAPBEXHLevel0X 22" xfId="62652" xr:uid="{00000000-0005-0000-0000-0000B4EE0000}"/>
    <cellStyle name="SAPBEXHLevel0X 23" xfId="62811" xr:uid="{00000000-0005-0000-0000-0000B5EE0000}"/>
    <cellStyle name="SAPBEXHLevel0X 3" xfId="59408" xr:uid="{00000000-0005-0000-0000-0000B6EE0000}"/>
    <cellStyle name="SAPBEXHLevel0X 3 2" xfId="59409" xr:uid="{00000000-0005-0000-0000-0000B7EE0000}"/>
    <cellStyle name="SAPBEXHLevel0X 3 2 2" xfId="59410" xr:uid="{00000000-0005-0000-0000-0000B8EE0000}"/>
    <cellStyle name="SAPBEXHLevel0X 3 2 3" xfId="59411" xr:uid="{00000000-0005-0000-0000-0000B9EE0000}"/>
    <cellStyle name="SAPBEXHLevel0X 3 3" xfId="59412" xr:uid="{00000000-0005-0000-0000-0000BAEE0000}"/>
    <cellStyle name="SAPBEXHLevel0X 3 4" xfId="59413" xr:uid="{00000000-0005-0000-0000-0000BBEE0000}"/>
    <cellStyle name="SAPBEXHLevel0X 4" xfId="59414" xr:uid="{00000000-0005-0000-0000-0000BCEE0000}"/>
    <cellStyle name="SAPBEXHLevel0X 4 2" xfId="59415" xr:uid="{00000000-0005-0000-0000-0000BDEE0000}"/>
    <cellStyle name="SAPBEXHLevel0X 4 2 2" xfId="59416" xr:uid="{00000000-0005-0000-0000-0000BEEE0000}"/>
    <cellStyle name="SAPBEXHLevel0X 4 2 3" xfId="59417" xr:uid="{00000000-0005-0000-0000-0000BFEE0000}"/>
    <cellStyle name="SAPBEXHLevel0X 4 3" xfId="59418" xr:uid="{00000000-0005-0000-0000-0000C0EE0000}"/>
    <cellStyle name="SAPBEXHLevel0X 4 4" xfId="59419" xr:uid="{00000000-0005-0000-0000-0000C1EE0000}"/>
    <cellStyle name="SAPBEXHLevel0X 5" xfId="59420" xr:uid="{00000000-0005-0000-0000-0000C2EE0000}"/>
    <cellStyle name="SAPBEXHLevel0X 5 2" xfId="59421" xr:uid="{00000000-0005-0000-0000-0000C3EE0000}"/>
    <cellStyle name="SAPBEXHLevel0X 5 2 2" xfId="59422" xr:uid="{00000000-0005-0000-0000-0000C4EE0000}"/>
    <cellStyle name="SAPBEXHLevel0X 5 2 3" xfId="59423" xr:uid="{00000000-0005-0000-0000-0000C5EE0000}"/>
    <cellStyle name="SAPBEXHLevel0X 5 3" xfId="59424" xr:uid="{00000000-0005-0000-0000-0000C6EE0000}"/>
    <cellStyle name="SAPBEXHLevel0X 5 4" xfId="59425" xr:uid="{00000000-0005-0000-0000-0000C7EE0000}"/>
    <cellStyle name="SAPBEXHLevel0X 6" xfId="59426" xr:uid="{00000000-0005-0000-0000-0000C8EE0000}"/>
    <cellStyle name="SAPBEXHLevel0X 6 2" xfId="59427" xr:uid="{00000000-0005-0000-0000-0000C9EE0000}"/>
    <cellStyle name="SAPBEXHLevel0X 6 2 2" xfId="59428" xr:uid="{00000000-0005-0000-0000-0000CAEE0000}"/>
    <cellStyle name="SAPBEXHLevel0X 6 2 3" xfId="59429" xr:uid="{00000000-0005-0000-0000-0000CBEE0000}"/>
    <cellStyle name="SAPBEXHLevel0X 6 3" xfId="59430" xr:uid="{00000000-0005-0000-0000-0000CCEE0000}"/>
    <cellStyle name="SAPBEXHLevel0X 6 4" xfId="59431" xr:uid="{00000000-0005-0000-0000-0000CDEE0000}"/>
    <cellStyle name="SAPBEXHLevel0X 7" xfId="59432" xr:uid="{00000000-0005-0000-0000-0000CEEE0000}"/>
    <cellStyle name="SAPBEXHLevel0X 7 2" xfId="59433" xr:uid="{00000000-0005-0000-0000-0000CFEE0000}"/>
    <cellStyle name="SAPBEXHLevel0X 7 2 2" xfId="59434" xr:uid="{00000000-0005-0000-0000-0000D0EE0000}"/>
    <cellStyle name="SAPBEXHLevel0X 7 2 3" xfId="59435" xr:uid="{00000000-0005-0000-0000-0000D1EE0000}"/>
    <cellStyle name="SAPBEXHLevel0X 7 3" xfId="59436" xr:uid="{00000000-0005-0000-0000-0000D2EE0000}"/>
    <cellStyle name="SAPBEXHLevel0X 7 4" xfId="59437" xr:uid="{00000000-0005-0000-0000-0000D3EE0000}"/>
    <cellStyle name="SAPBEXHLevel0X 8" xfId="59438" xr:uid="{00000000-0005-0000-0000-0000D4EE0000}"/>
    <cellStyle name="SAPBEXHLevel0X 8 2" xfId="59439" xr:uid="{00000000-0005-0000-0000-0000D5EE0000}"/>
    <cellStyle name="SAPBEXHLevel0X 8 2 2" xfId="59440" xr:uid="{00000000-0005-0000-0000-0000D6EE0000}"/>
    <cellStyle name="SAPBEXHLevel0X 8 2 3" xfId="59441" xr:uid="{00000000-0005-0000-0000-0000D7EE0000}"/>
    <cellStyle name="SAPBEXHLevel0X 8 3" xfId="59442" xr:uid="{00000000-0005-0000-0000-0000D8EE0000}"/>
    <cellStyle name="SAPBEXHLevel0X 8 4" xfId="59443" xr:uid="{00000000-0005-0000-0000-0000D9EE0000}"/>
    <cellStyle name="SAPBEXHLevel0X 9" xfId="59444" xr:uid="{00000000-0005-0000-0000-0000DAEE0000}"/>
    <cellStyle name="SAPBEXHLevel0X 9 2" xfId="59445" xr:uid="{00000000-0005-0000-0000-0000DBEE0000}"/>
    <cellStyle name="SAPBEXHLevel0X 9 3" xfId="59446" xr:uid="{00000000-0005-0000-0000-0000DCEE0000}"/>
    <cellStyle name="SAPBEXHLevel0X_BEX TL(İhr Kay Dahil)" xfId="62719" xr:uid="{00000000-0005-0000-0000-0000DDEE0000}"/>
    <cellStyle name="SAPBEXHLevel1" xfId="59447" xr:uid="{00000000-0005-0000-0000-0000DEEE0000}"/>
    <cellStyle name="SAPBEXHLevel1 10" xfId="59448" xr:uid="{00000000-0005-0000-0000-0000DFEE0000}"/>
    <cellStyle name="SAPBEXHLevel1 11" xfId="59449" xr:uid="{00000000-0005-0000-0000-0000E0EE0000}"/>
    <cellStyle name="SAPBEXHLevel1 12" xfId="62653" xr:uid="{00000000-0005-0000-0000-0000E1EE0000}"/>
    <cellStyle name="SAPBEXHLevel1 13" xfId="62812" xr:uid="{00000000-0005-0000-0000-0000E2EE0000}"/>
    <cellStyle name="SAPBEXHLevel1 2" xfId="59450" xr:uid="{00000000-0005-0000-0000-0000E3EE0000}"/>
    <cellStyle name="SAPBEXHLevel1 2 2" xfId="59451" xr:uid="{00000000-0005-0000-0000-0000E4EE0000}"/>
    <cellStyle name="SAPBEXHLevel1 2 2 2" xfId="59452" xr:uid="{00000000-0005-0000-0000-0000E5EE0000}"/>
    <cellStyle name="SAPBEXHLevel1 2 2 3" xfId="59453" xr:uid="{00000000-0005-0000-0000-0000E6EE0000}"/>
    <cellStyle name="SAPBEXHLevel1 2 3" xfId="59454" xr:uid="{00000000-0005-0000-0000-0000E7EE0000}"/>
    <cellStyle name="SAPBEXHLevel1 2 4" xfId="59455" xr:uid="{00000000-0005-0000-0000-0000E8EE0000}"/>
    <cellStyle name="SAPBEXHLevel1 3" xfId="59456" xr:uid="{00000000-0005-0000-0000-0000E9EE0000}"/>
    <cellStyle name="SAPBEXHLevel1 3 2" xfId="59457" xr:uid="{00000000-0005-0000-0000-0000EAEE0000}"/>
    <cellStyle name="SAPBEXHLevel1 3 2 2" xfId="59458" xr:uid="{00000000-0005-0000-0000-0000EBEE0000}"/>
    <cellStyle name="SAPBEXHLevel1 3 2 3" xfId="59459" xr:uid="{00000000-0005-0000-0000-0000ECEE0000}"/>
    <cellStyle name="SAPBEXHLevel1 3 3" xfId="59460" xr:uid="{00000000-0005-0000-0000-0000EDEE0000}"/>
    <cellStyle name="SAPBEXHLevel1 3 4" xfId="59461" xr:uid="{00000000-0005-0000-0000-0000EEEE0000}"/>
    <cellStyle name="SAPBEXHLevel1 4" xfId="59462" xr:uid="{00000000-0005-0000-0000-0000EFEE0000}"/>
    <cellStyle name="SAPBEXHLevel1 4 2" xfId="59463" xr:uid="{00000000-0005-0000-0000-0000F0EE0000}"/>
    <cellStyle name="SAPBEXHLevel1 4 2 2" xfId="59464" xr:uid="{00000000-0005-0000-0000-0000F1EE0000}"/>
    <cellStyle name="SAPBEXHLevel1 4 2 3" xfId="59465" xr:uid="{00000000-0005-0000-0000-0000F2EE0000}"/>
    <cellStyle name="SAPBEXHLevel1 4 3" xfId="59466" xr:uid="{00000000-0005-0000-0000-0000F3EE0000}"/>
    <cellStyle name="SAPBEXHLevel1 4 4" xfId="59467" xr:uid="{00000000-0005-0000-0000-0000F4EE0000}"/>
    <cellStyle name="SAPBEXHLevel1 5" xfId="59468" xr:uid="{00000000-0005-0000-0000-0000F5EE0000}"/>
    <cellStyle name="SAPBEXHLevel1 5 2" xfId="59469" xr:uid="{00000000-0005-0000-0000-0000F6EE0000}"/>
    <cellStyle name="SAPBEXHLevel1 5 2 2" xfId="59470" xr:uid="{00000000-0005-0000-0000-0000F7EE0000}"/>
    <cellStyle name="SAPBEXHLevel1 5 2 3" xfId="59471" xr:uid="{00000000-0005-0000-0000-0000F8EE0000}"/>
    <cellStyle name="SAPBEXHLevel1 5 3" xfId="59472" xr:uid="{00000000-0005-0000-0000-0000F9EE0000}"/>
    <cellStyle name="SAPBEXHLevel1 5 4" xfId="59473" xr:uid="{00000000-0005-0000-0000-0000FAEE0000}"/>
    <cellStyle name="SAPBEXHLevel1 6" xfId="59474" xr:uid="{00000000-0005-0000-0000-0000FBEE0000}"/>
    <cellStyle name="SAPBEXHLevel1 6 2" xfId="59475" xr:uid="{00000000-0005-0000-0000-0000FCEE0000}"/>
    <cellStyle name="SAPBEXHLevel1 6 2 2" xfId="59476" xr:uid="{00000000-0005-0000-0000-0000FDEE0000}"/>
    <cellStyle name="SAPBEXHLevel1 6 2 3" xfId="59477" xr:uid="{00000000-0005-0000-0000-0000FEEE0000}"/>
    <cellStyle name="SAPBEXHLevel1 6 3" xfId="59478" xr:uid="{00000000-0005-0000-0000-0000FFEE0000}"/>
    <cellStyle name="SAPBEXHLevel1 6 4" xfId="59479" xr:uid="{00000000-0005-0000-0000-000000EF0000}"/>
    <cellStyle name="SAPBEXHLevel1 7" xfId="59480" xr:uid="{00000000-0005-0000-0000-000001EF0000}"/>
    <cellStyle name="SAPBEXHLevel1 7 2" xfId="59481" xr:uid="{00000000-0005-0000-0000-000002EF0000}"/>
    <cellStyle name="SAPBEXHLevel1 7 2 2" xfId="59482" xr:uid="{00000000-0005-0000-0000-000003EF0000}"/>
    <cellStyle name="SAPBEXHLevel1 7 2 3" xfId="59483" xr:uid="{00000000-0005-0000-0000-000004EF0000}"/>
    <cellStyle name="SAPBEXHLevel1 7 3" xfId="59484" xr:uid="{00000000-0005-0000-0000-000005EF0000}"/>
    <cellStyle name="SAPBEXHLevel1 7 4" xfId="59485" xr:uid="{00000000-0005-0000-0000-000006EF0000}"/>
    <cellStyle name="SAPBEXHLevel1 8" xfId="59486" xr:uid="{00000000-0005-0000-0000-000007EF0000}"/>
    <cellStyle name="SAPBEXHLevel1 8 2" xfId="59487" xr:uid="{00000000-0005-0000-0000-000008EF0000}"/>
    <cellStyle name="SAPBEXHLevel1 8 2 2" xfId="59488" xr:uid="{00000000-0005-0000-0000-000009EF0000}"/>
    <cellStyle name="SAPBEXHLevel1 8 2 3" xfId="59489" xr:uid="{00000000-0005-0000-0000-00000AEF0000}"/>
    <cellStyle name="SAPBEXHLevel1 8 3" xfId="59490" xr:uid="{00000000-0005-0000-0000-00000BEF0000}"/>
    <cellStyle name="SAPBEXHLevel1 8 4" xfId="59491" xr:uid="{00000000-0005-0000-0000-00000CEF0000}"/>
    <cellStyle name="SAPBEXHLevel1 9" xfId="59492" xr:uid="{00000000-0005-0000-0000-00000DEF0000}"/>
    <cellStyle name="SAPBEXHLevel1 9 2" xfId="59493" xr:uid="{00000000-0005-0000-0000-00000EEF0000}"/>
    <cellStyle name="SAPBEXHLevel1 9 3" xfId="59494" xr:uid="{00000000-0005-0000-0000-00000FEF0000}"/>
    <cellStyle name="SAPBEXHLevel1_BEX TL(İhr Kay Dahil)" xfId="62720" xr:uid="{00000000-0005-0000-0000-000010EF0000}"/>
    <cellStyle name="SAPBEXHLevel1X" xfId="59495" xr:uid="{00000000-0005-0000-0000-000011EF0000}"/>
    <cellStyle name="SAPBEXHLevel1X 10" xfId="59496" xr:uid="{00000000-0005-0000-0000-000012EF0000}"/>
    <cellStyle name="SAPBEXHLevel1X 11" xfId="59497" xr:uid="{00000000-0005-0000-0000-000013EF0000}"/>
    <cellStyle name="SAPBEXHLevel1X 12" xfId="61602" xr:uid="{00000000-0005-0000-0000-000014EF0000}"/>
    <cellStyle name="SAPBEXHLevel1X 13" xfId="61603" xr:uid="{00000000-0005-0000-0000-000015EF0000}"/>
    <cellStyle name="SAPBEXHLevel1X 14" xfId="61604" xr:uid="{00000000-0005-0000-0000-000016EF0000}"/>
    <cellStyle name="SAPBEXHLevel1X 15" xfId="61605" xr:uid="{00000000-0005-0000-0000-000017EF0000}"/>
    <cellStyle name="SAPBEXHLevel1X 16" xfId="61606" xr:uid="{00000000-0005-0000-0000-000018EF0000}"/>
    <cellStyle name="SAPBEXHLevel1X 17" xfId="61607" xr:uid="{00000000-0005-0000-0000-000019EF0000}"/>
    <cellStyle name="SAPBEXHLevel1X 18" xfId="61608" xr:uid="{00000000-0005-0000-0000-00001AEF0000}"/>
    <cellStyle name="SAPBEXHLevel1X 19" xfId="61609" xr:uid="{00000000-0005-0000-0000-00001BEF0000}"/>
    <cellStyle name="SAPBEXHLevel1X 2" xfId="59498" xr:uid="{00000000-0005-0000-0000-00001CEF0000}"/>
    <cellStyle name="SAPBEXHLevel1X 2 2" xfId="59499" xr:uid="{00000000-0005-0000-0000-00001DEF0000}"/>
    <cellStyle name="SAPBEXHLevel1X 2 2 2" xfId="59500" xr:uid="{00000000-0005-0000-0000-00001EEF0000}"/>
    <cellStyle name="SAPBEXHLevel1X 2 2 3" xfId="59501" xr:uid="{00000000-0005-0000-0000-00001FEF0000}"/>
    <cellStyle name="SAPBEXHLevel1X 2 3" xfId="59502" xr:uid="{00000000-0005-0000-0000-000020EF0000}"/>
    <cellStyle name="SAPBEXHLevel1X 2 4" xfId="59503" xr:uid="{00000000-0005-0000-0000-000021EF0000}"/>
    <cellStyle name="SAPBEXHLevel1X 20" xfId="61610" xr:uid="{00000000-0005-0000-0000-000022EF0000}"/>
    <cellStyle name="SAPBEXHLevel1X 21" xfId="61611" xr:uid="{00000000-0005-0000-0000-000023EF0000}"/>
    <cellStyle name="SAPBEXHLevel1X 22" xfId="62654" xr:uid="{00000000-0005-0000-0000-000024EF0000}"/>
    <cellStyle name="SAPBEXHLevel1X 23" xfId="62813" xr:uid="{00000000-0005-0000-0000-000025EF0000}"/>
    <cellStyle name="SAPBEXHLevel1X 3" xfId="59504" xr:uid="{00000000-0005-0000-0000-000026EF0000}"/>
    <cellStyle name="SAPBEXHLevel1X 3 2" xfId="59505" xr:uid="{00000000-0005-0000-0000-000027EF0000}"/>
    <cellStyle name="SAPBEXHLevel1X 3 2 2" xfId="59506" xr:uid="{00000000-0005-0000-0000-000028EF0000}"/>
    <cellStyle name="SAPBEXHLevel1X 3 2 3" xfId="59507" xr:uid="{00000000-0005-0000-0000-000029EF0000}"/>
    <cellStyle name="SAPBEXHLevel1X 3 3" xfId="59508" xr:uid="{00000000-0005-0000-0000-00002AEF0000}"/>
    <cellStyle name="SAPBEXHLevel1X 3 4" xfId="59509" xr:uid="{00000000-0005-0000-0000-00002BEF0000}"/>
    <cellStyle name="SAPBEXHLevel1X 4" xfId="59510" xr:uid="{00000000-0005-0000-0000-00002CEF0000}"/>
    <cellStyle name="SAPBEXHLevel1X 4 2" xfId="59511" xr:uid="{00000000-0005-0000-0000-00002DEF0000}"/>
    <cellStyle name="SAPBEXHLevel1X 4 2 2" xfId="59512" xr:uid="{00000000-0005-0000-0000-00002EEF0000}"/>
    <cellStyle name="SAPBEXHLevel1X 4 2 3" xfId="59513" xr:uid="{00000000-0005-0000-0000-00002FEF0000}"/>
    <cellStyle name="SAPBEXHLevel1X 4 3" xfId="59514" xr:uid="{00000000-0005-0000-0000-000030EF0000}"/>
    <cellStyle name="SAPBEXHLevel1X 4 4" xfId="59515" xr:uid="{00000000-0005-0000-0000-000031EF0000}"/>
    <cellStyle name="SAPBEXHLevel1X 5" xfId="59516" xr:uid="{00000000-0005-0000-0000-000032EF0000}"/>
    <cellStyle name="SAPBEXHLevel1X 5 2" xfId="59517" xr:uid="{00000000-0005-0000-0000-000033EF0000}"/>
    <cellStyle name="SAPBEXHLevel1X 5 2 2" xfId="59518" xr:uid="{00000000-0005-0000-0000-000034EF0000}"/>
    <cellStyle name="SAPBEXHLevel1X 5 2 3" xfId="59519" xr:uid="{00000000-0005-0000-0000-000035EF0000}"/>
    <cellStyle name="SAPBEXHLevel1X 5 3" xfId="59520" xr:uid="{00000000-0005-0000-0000-000036EF0000}"/>
    <cellStyle name="SAPBEXHLevel1X 5 4" xfId="59521" xr:uid="{00000000-0005-0000-0000-000037EF0000}"/>
    <cellStyle name="SAPBEXHLevel1X 6" xfId="59522" xr:uid="{00000000-0005-0000-0000-000038EF0000}"/>
    <cellStyle name="SAPBEXHLevel1X 6 2" xfId="59523" xr:uid="{00000000-0005-0000-0000-000039EF0000}"/>
    <cellStyle name="SAPBEXHLevel1X 6 2 2" xfId="59524" xr:uid="{00000000-0005-0000-0000-00003AEF0000}"/>
    <cellStyle name="SAPBEXHLevel1X 6 2 3" xfId="59525" xr:uid="{00000000-0005-0000-0000-00003BEF0000}"/>
    <cellStyle name="SAPBEXHLevel1X 6 3" xfId="59526" xr:uid="{00000000-0005-0000-0000-00003CEF0000}"/>
    <cellStyle name="SAPBEXHLevel1X 6 4" xfId="59527" xr:uid="{00000000-0005-0000-0000-00003DEF0000}"/>
    <cellStyle name="SAPBEXHLevel1X 7" xfId="59528" xr:uid="{00000000-0005-0000-0000-00003EEF0000}"/>
    <cellStyle name="SAPBEXHLevel1X 7 2" xfId="59529" xr:uid="{00000000-0005-0000-0000-00003FEF0000}"/>
    <cellStyle name="SAPBEXHLevel1X 7 2 2" xfId="59530" xr:uid="{00000000-0005-0000-0000-000040EF0000}"/>
    <cellStyle name="SAPBEXHLevel1X 7 2 3" xfId="59531" xr:uid="{00000000-0005-0000-0000-000041EF0000}"/>
    <cellStyle name="SAPBEXHLevel1X 7 3" xfId="59532" xr:uid="{00000000-0005-0000-0000-000042EF0000}"/>
    <cellStyle name="SAPBEXHLevel1X 7 4" xfId="59533" xr:uid="{00000000-0005-0000-0000-000043EF0000}"/>
    <cellStyle name="SAPBEXHLevel1X 8" xfId="59534" xr:uid="{00000000-0005-0000-0000-000044EF0000}"/>
    <cellStyle name="SAPBEXHLevel1X 8 2" xfId="59535" xr:uid="{00000000-0005-0000-0000-000045EF0000}"/>
    <cellStyle name="SAPBEXHLevel1X 8 2 2" xfId="59536" xr:uid="{00000000-0005-0000-0000-000046EF0000}"/>
    <cellStyle name="SAPBEXHLevel1X 8 2 3" xfId="59537" xr:uid="{00000000-0005-0000-0000-000047EF0000}"/>
    <cellStyle name="SAPBEXHLevel1X 8 3" xfId="59538" xr:uid="{00000000-0005-0000-0000-000048EF0000}"/>
    <cellStyle name="SAPBEXHLevel1X 8 4" xfId="59539" xr:uid="{00000000-0005-0000-0000-000049EF0000}"/>
    <cellStyle name="SAPBEXHLevel1X 9" xfId="59540" xr:uid="{00000000-0005-0000-0000-00004AEF0000}"/>
    <cellStyle name="SAPBEXHLevel1X 9 2" xfId="59541" xr:uid="{00000000-0005-0000-0000-00004BEF0000}"/>
    <cellStyle name="SAPBEXHLevel1X 9 3" xfId="59542" xr:uid="{00000000-0005-0000-0000-00004CEF0000}"/>
    <cellStyle name="SAPBEXHLevel1X_BEX TL(İhr Kay Dahil)" xfId="62721" xr:uid="{00000000-0005-0000-0000-00004DEF0000}"/>
    <cellStyle name="SAPBEXHLevel2" xfId="59543" xr:uid="{00000000-0005-0000-0000-00004EEF0000}"/>
    <cellStyle name="SAPBEXHLevel2 10" xfId="59544" xr:uid="{00000000-0005-0000-0000-00004FEF0000}"/>
    <cellStyle name="SAPBEXHLevel2 11" xfId="59545" xr:uid="{00000000-0005-0000-0000-000050EF0000}"/>
    <cellStyle name="SAPBEXHLevel2 12" xfId="62655" xr:uid="{00000000-0005-0000-0000-000051EF0000}"/>
    <cellStyle name="SAPBEXHLevel2 13" xfId="62814" xr:uid="{00000000-0005-0000-0000-000052EF0000}"/>
    <cellStyle name="SAPBEXHLevel2 2" xfId="59546" xr:uid="{00000000-0005-0000-0000-000053EF0000}"/>
    <cellStyle name="SAPBEXHLevel2 2 2" xfId="59547" xr:uid="{00000000-0005-0000-0000-000054EF0000}"/>
    <cellStyle name="SAPBEXHLevel2 2 2 2" xfId="59548" xr:uid="{00000000-0005-0000-0000-000055EF0000}"/>
    <cellStyle name="SAPBEXHLevel2 2 2 3" xfId="59549" xr:uid="{00000000-0005-0000-0000-000056EF0000}"/>
    <cellStyle name="SAPBEXHLevel2 2 3" xfId="59550" xr:uid="{00000000-0005-0000-0000-000057EF0000}"/>
    <cellStyle name="SAPBEXHLevel2 2 4" xfId="59551" xr:uid="{00000000-0005-0000-0000-000058EF0000}"/>
    <cellStyle name="SAPBEXHLevel2 3" xfId="59552" xr:uid="{00000000-0005-0000-0000-000059EF0000}"/>
    <cellStyle name="SAPBEXHLevel2 3 2" xfId="59553" xr:uid="{00000000-0005-0000-0000-00005AEF0000}"/>
    <cellStyle name="SAPBEXHLevel2 3 2 2" xfId="59554" xr:uid="{00000000-0005-0000-0000-00005BEF0000}"/>
    <cellStyle name="SAPBEXHLevel2 3 2 3" xfId="59555" xr:uid="{00000000-0005-0000-0000-00005CEF0000}"/>
    <cellStyle name="SAPBEXHLevel2 3 3" xfId="59556" xr:uid="{00000000-0005-0000-0000-00005DEF0000}"/>
    <cellStyle name="SAPBEXHLevel2 3 4" xfId="59557" xr:uid="{00000000-0005-0000-0000-00005EEF0000}"/>
    <cellStyle name="SAPBEXHLevel2 4" xfId="59558" xr:uid="{00000000-0005-0000-0000-00005FEF0000}"/>
    <cellStyle name="SAPBEXHLevel2 4 2" xfId="59559" xr:uid="{00000000-0005-0000-0000-000060EF0000}"/>
    <cellStyle name="SAPBEXHLevel2 4 2 2" xfId="59560" xr:uid="{00000000-0005-0000-0000-000061EF0000}"/>
    <cellStyle name="SAPBEXHLevel2 4 2 3" xfId="59561" xr:uid="{00000000-0005-0000-0000-000062EF0000}"/>
    <cellStyle name="SAPBEXHLevel2 4 3" xfId="59562" xr:uid="{00000000-0005-0000-0000-000063EF0000}"/>
    <cellStyle name="SAPBEXHLevel2 4 4" xfId="59563" xr:uid="{00000000-0005-0000-0000-000064EF0000}"/>
    <cellStyle name="SAPBEXHLevel2 5" xfId="59564" xr:uid="{00000000-0005-0000-0000-000065EF0000}"/>
    <cellStyle name="SAPBEXHLevel2 5 2" xfId="59565" xr:uid="{00000000-0005-0000-0000-000066EF0000}"/>
    <cellStyle name="SAPBEXHLevel2 5 2 2" xfId="59566" xr:uid="{00000000-0005-0000-0000-000067EF0000}"/>
    <cellStyle name="SAPBEXHLevel2 5 2 3" xfId="59567" xr:uid="{00000000-0005-0000-0000-000068EF0000}"/>
    <cellStyle name="SAPBEXHLevel2 5 3" xfId="59568" xr:uid="{00000000-0005-0000-0000-000069EF0000}"/>
    <cellStyle name="SAPBEXHLevel2 5 4" xfId="59569" xr:uid="{00000000-0005-0000-0000-00006AEF0000}"/>
    <cellStyle name="SAPBEXHLevel2 6" xfId="59570" xr:uid="{00000000-0005-0000-0000-00006BEF0000}"/>
    <cellStyle name="SAPBEXHLevel2 6 2" xfId="59571" xr:uid="{00000000-0005-0000-0000-00006CEF0000}"/>
    <cellStyle name="SAPBEXHLevel2 6 2 2" xfId="59572" xr:uid="{00000000-0005-0000-0000-00006DEF0000}"/>
    <cellStyle name="SAPBEXHLevel2 6 2 3" xfId="59573" xr:uid="{00000000-0005-0000-0000-00006EEF0000}"/>
    <cellStyle name="SAPBEXHLevel2 6 3" xfId="59574" xr:uid="{00000000-0005-0000-0000-00006FEF0000}"/>
    <cellStyle name="SAPBEXHLevel2 6 4" xfId="59575" xr:uid="{00000000-0005-0000-0000-000070EF0000}"/>
    <cellStyle name="SAPBEXHLevel2 7" xfId="59576" xr:uid="{00000000-0005-0000-0000-000071EF0000}"/>
    <cellStyle name="SAPBEXHLevel2 7 2" xfId="59577" xr:uid="{00000000-0005-0000-0000-000072EF0000}"/>
    <cellStyle name="SAPBEXHLevel2 7 2 2" xfId="59578" xr:uid="{00000000-0005-0000-0000-000073EF0000}"/>
    <cellStyle name="SAPBEXHLevel2 7 2 3" xfId="59579" xr:uid="{00000000-0005-0000-0000-000074EF0000}"/>
    <cellStyle name="SAPBEXHLevel2 7 3" xfId="59580" xr:uid="{00000000-0005-0000-0000-000075EF0000}"/>
    <cellStyle name="SAPBEXHLevel2 7 4" xfId="59581" xr:uid="{00000000-0005-0000-0000-000076EF0000}"/>
    <cellStyle name="SAPBEXHLevel2 8" xfId="59582" xr:uid="{00000000-0005-0000-0000-000077EF0000}"/>
    <cellStyle name="SAPBEXHLevel2 8 2" xfId="59583" xr:uid="{00000000-0005-0000-0000-000078EF0000}"/>
    <cellStyle name="SAPBEXHLevel2 8 2 2" xfId="59584" xr:uid="{00000000-0005-0000-0000-000079EF0000}"/>
    <cellStyle name="SAPBEXHLevel2 8 2 3" xfId="59585" xr:uid="{00000000-0005-0000-0000-00007AEF0000}"/>
    <cellStyle name="SAPBEXHLevel2 8 3" xfId="59586" xr:uid="{00000000-0005-0000-0000-00007BEF0000}"/>
    <cellStyle name="SAPBEXHLevel2 8 4" xfId="59587" xr:uid="{00000000-0005-0000-0000-00007CEF0000}"/>
    <cellStyle name="SAPBEXHLevel2 9" xfId="59588" xr:uid="{00000000-0005-0000-0000-00007DEF0000}"/>
    <cellStyle name="SAPBEXHLevel2 9 2" xfId="59589" xr:uid="{00000000-0005-0000-0000-00007EEF0000}"/>
    <cellStyle name="SAPBEXHLevel2 9 3" xfId="59590" xr:uid="{00000000-0005-0000-0000-00007FEF0000}"/>
    <cellStyle name="SAPBEXHLevel2_BEX TL(İhr Kay Dahil)" xfId="62722" xr:uid="{00000000-0005-0000-0000-000080EF0000}"/>
    <cellStyle name="SAPBEXHLevel2X" xfId="59591" xr:uid="{00000000-0005-0000-0000-000081EF0000}"/>
    <cellStyle name="SAPBEXHLevel2X 10" xfId="59592" xr:uid="{00000000-0005-0000-0000-000082EF0000}"/>
    <cellStyle name="SAPBEXHLevel2X 11" xfId="59593" xr:uid="{00000000-0005-0000-0000-000083EF0000}"/>
    <cellStyle name="SAPBEXHLevel2X 12" xfId="61612" xr:uid="{00000000-0005-0000-0000-000084EF0000}"/>
    <cellStyle name="SAPBEXHLevel2X 13" xfId="61613" xr:uid="{00000000-0005-0000-0000-000085EF0000}"/>
    <cellStyle name="SAPBEXHLevel2X 14" xfId="61614" xr:uid="{00000000-0005-0000-0000-000086EF0000}"/>
    <cellStyle name="SAPBEXHLevel2X 15" xfId="61615" xr:uid="{00000000-0005-0000-0000-000087EF0000}"/>
    <cellStyle name="SAPBEXHLevel2X 16" xfId="61616" xr:uid="{00000000-0005-0000-0000-000088EF0000}"/>
    <cellStyle name="SAPBEXHLevel2X 17" xfId="61617" xr:uid="{00000000-0005-0000-0000-000089EF0000}"/>
    <cellStyle name="SAPBEXHLevel2X 18" xfId="61618" xr:uid="{00000000-0005-0000-0000-00008AEF0000}"/>
    <cellStyle name="SAPBEXHLevel2X 19" xfId="61619" xr:uid="{00000000-0005-0000-0000-00008BEF0000}"/>
    <cellStyle name="SAPBEXHLevel2X 2" xfId="59594" xr:uid="{00000000-0005-0000-0000-00008CEF0000}"/>
    <cellStyle name="SAPBEXHLevel2X 2 2" xfId="59595" xr:uid="{00000000-0005-0000-0000-00008DEF0000}"/>
    <cellStyle name="SAPBEXHLevel2X 2 2 2" xfId="59596" xr:uid="{00000000-0005-0000-0000-00008EEF0000}"/>
    <cellStyle name="SAPBEXHLevel2X 2 2 3" xfId="59597" xr:uid="{00000000-0005-0000-0000-00008FEF0000}"/>
    <cellStyle name="SAPBEXHLevel2X 2 3" xfId="59598" xr:uid="{00000000-0005-0000-0000-000090EF0000}"/>
    <cellStyle name="SAPBEXHLevel2X 2 4" xfId="59599" xr:uid="{00000000-0005-0000-0000-000091EF0000}"/>
    <cellStyle name="SAPBEXHLevel2X 20" xfId="61620" xr:uid="{00000000-0005-0000-0000-000092EF0000}"/>
    <cellStyle name="SAPBEXHLevel2X 21" xfId="61621" xr:uid="{00000000-0005-0000-0000-000093EF0000}"/>
    <cellStyle name="SAPBEXHLevel2X 22" xfId="62656" xr:uid="{00000000-0005-0000-0000-000094EF0000}"/>
    <cellStyle name="SAPBEXHLevel2X 23" xfId="62815" xr:uid="{00000000-0005-0000-0000-000095EF0000}"/>
    <cellStyle name="SAPBEXHLevel2X 3" xfId="59600" xr:uid="{00000000-0005-0000-0000-000096EF0000}"/>
    <cellStyle name="SAPBEXHLevel2X 3 2" xfId="59601" xr:uid="{00000000-0005-0000-0000-000097EF0000}"/>
    <cellStyle name="SAPBEXHLevel2X 3 2 2" xfId="59602" xr:uid="{00000000-0005-0000-0000-000098EF0000}"/>
    <cellStyle name="SAPBEXHLevel2X 3 2 3" xfId="59603" xr:uid="{00000000-0005-0000-0000-000099EF0000}"/>
    <cellStyle name="SAPBEXHLevel2X 3 3" xfId="59604" xr:uid="{00000000-0005-0000-0000-00009AEF0000}"/>
    <cellStyle name="SAPBEXHLevel2X 3 4" xfId="59605" xr:uid="{00000000-0005-0000-0000-00009BEF0000}"/>
    <cellStyle name="SAPBEXHLevel2X 4" xfId="59606" xr:uid="{00000000-0005-0000-0000-00009CEF0000}"/>
    <cellStyle name="SAPBEXHLevel2X 4 2" xfId="59607" xr:uid="{00000000-0005-0000-0000-00009DEF0000}"/>
    <cellStyle name="SAPBEXHLevel2X 4 2 2" xfId="59608" xr:uid="{00000000-0005-0000-0000-00009EEF0000}"/>
    <cellStyle name="SAPBEXHLevel2X 4 2 3" xfId="59609" xr:uid="{00000000-0005-0000-0000-00009FEF0000}"/>
    <cellStyle name="SAPBEXHLevel2X 4 3" xfId="59610" xr:uid="{00000000-0005-0000-0000-0000A0EF0000}"/>
    <cellStyle name="SAPBEXHLevel2X 4 4" xfId="59611" xr:uid="{00000000-0005-0000-0000-0000A1EF0000}"/>
    <cellStyle name="SAPBEXHLevel2X 5" xfId="59612" xr:uid="{00000000-0005-0000-0000-0000A2EF0000}"/>
    <cellStyle name="SAPBEXHLevel2X 5 2" xfId="59613" xr:uid="{00000000-0005-0000-0000-0000A3EF0000}"/>
    <cellStyle name="SAPBEXHLevel2X 5 2 2" xfId="59614" xr:uid="{00000000-0005-0000-0000-0000A4EF0000}"/>
    <cellStyle name="SAPBEXHLevel2X 5 2 3" xfId="59615" xr:uid="{00000000-0005-0000-0000-0000A5EF0000}"/>
    <cellStyle name="SAPBEXHLevel2X 5 3" xfId="59616" xr:uid="{00000000-0005-0000-0000-0000A6EF0000}"/>
    <cellStyle name="SAPBEXHLevel2X 5 4" xfId="59617" xr:uid="{00000000-0005-0000-0000-0000A7EF0000}"/>
    <cellStyle name="SAPBEXHLevel2X 6" xfId="59618" xr:uid="{00000000-0005-0000-0000-0000A8EF0000}"/>
    <cellStyle name="SAPBEXHLevel2X 6 2" xfId="59619" xr:uid="{00000000-0005-0000-0000-0000A9EF0000}"/>
    <cellStyle name="SAPBEXHLevel2X 6 2 2" xfId="59620" xr:uid="{00000000-0005-0000-0000-0000AAEF0000}"/>
    <cellStyle name="SAPBEXHLevel2X 6 2 3" xfId="59621" xr:uid="{00000000-0005-0000-0000-0000ABEF0000}"/>
    <cellStyle name="SAPBEXHLevel2X 6 3" xfId="59622" xr:uid="{00000000-0005-0000-0000-0000ACEF0000}"/>
    <cellStyle name="SAPBEXHLevel2X 6 4" xfId="59623" xr:uid="{00000000-0005-0000-0000-0000ADEF0000}"/>
    <cellStyle name="SAPBEXHLevel2X 7" xfId="59624" xr:uid="{00000000-0005-0000-0000-0000AEEF0000}"/>
    <cellStyle name="SAPBEXHLevel2X 7 2" xfId="59625" xr:uid="{00000000-0005-0000-0000-0000AFEF0000}"/>
    <cellStyle name="SAPBEXHLevel2X 7 2 2" xfId="59626" xr:uid="{00000000-0005-0000-0000-0000B0EF0000}"/>
    <cellStyle name="SAPBEXHLevel2X 7 2 3" xfId="59627" xr:uid="{00000000-0005-0000-0000-0000B1EF0000}"/>
    <cellStyle name="SAPBEXHLevel2X 7 3" xfId="59628" xr:uid="{00000000-0005-0000-0000-0000B2EF0000}"/>
    <cellStyle name="SAPBEXHLevel2X 7 4" xfId="59629" xr:uid="{00000000-0005-0000-0000-0000B3EF0000}"/>
    <cellStyle name="SAPBEXHLevel2X 8" xfId="59630" xr:uid="{00000000-0005-0000-0000-0000B4EF0000}"/>
    <cellStyle name="SAPBEXHLevel2X 8 2" xfId="59631" xr:uid="{00000000-0005-0000-0000-0000B5EF0000}"/>
    <cellStyle name="SAPBEXHLevel2X 8 2 2" xfId="59632" xr:uid="{00000000-0005-0000-0000-0000B6EF0000}"/>
    <cellStyle name="SAPBEXHLevel2X 8 2 3" xfId="59633" xr:uid="{00000000-0005-0000-0000-0000B7EF0000}"/>
    <cellStyle name="SAPBEXHLevel2X 8 3" xfId="59634" xr:uid="{00000000-0005-0000-0000-0000B8EF0000}"/>
    <cellStyle name="SAPBEXHLevel2X 8 4" xfId="59635" xr:uid="{00000000-0005-0000-0000-0000B9EF0000}"/>
    <cellStyle name="SAPBEXHLevel2X 9" xfId="59636" xr:uid="{00000000-0005-0000-0000-0000BAEF0000}"/>
    <cellStyle name="SAPBEXHLevel2X 9 2" xfId="59637" xr:uid="{00000000-0005-0000-0000-0000BBEF0000}"/>
    <cellStyle name="SAPBEXHLevel2X 9 3" xfId="59638" xr:uid="{00000000-0005-0000-0000-0000BCEF0000}"/>
    <cellStyle name="SAPBEXHLevel2X_BEX TL(İhr Kay Dahil)" xfId="62723" xr:uid="{00000000-0005-0000-0000-0000BDEF0000}"/>
    <cellStyle name="SAPBEXHLevel3" xfId="59639" xr:uid="{00000000-0005-0000-0000-0000BEEF0000}"/>
    <cellStyle name="SAPBEXHLevel3 10" xfId="59640" xr:uid="{00000000-0005-0000-0000-0000BFEF0000}"/>
    <cellStyle name="SAPBEXHLevel3 11" xfId="59641" xr:uid="{00000000-0005-0000-0000-0000C0EF0000}"/>
    <cellStyle name="SAPBEXHLevel3 12" xfId="62657" xr:uid="{00000000-0005-0000-0000-0000C1EF0000}"/>
    <cellStyle name="SAPBEXHLevel3 13" xfId="62816" xr:uid="{00000000-0005-0000-0000-0000C2EF0000}"/>
    <cellStyle name="SAPBEXHLevel3 2" xfId="59642" xr:uid="{00000000-0005-0000-0000-0000C3EF0000}"/>
    <cellStyle name="SAPBEXHLevel3 2 2" xfId="59643" xr:uid="{00000000-0005-0000-0000-0000C4EF0000}"/>
    <cellStyle name="SAPBEXHLevel3 2 2 2" xfId="59644" xr:uid="{00000000-0005-0000-0000-0000C5EF0000}"/>
    <cellStyle name="SAPBEXHLevel3 2 2 3" xfId="59645" xr:uid="{00000000-0005-0000-0000-0000C6EF0000}"/>
    <cellStyle name="SAPBEXHLevel3 2 3" xfId="59646" xr:uid="{00000000-0005-0000-0000-0000C7EF0000}"/>
    <cellStyle name="SAPBEXHLevel3 2 4" xfId="59647" xr:uid="{00000000-0005-0000-0000-0000C8EF0000}"/>
    <cellStyle name="SAPBEXHLevel3 3" xfId="59648" xr:uid="{00000000-0005-0000-0000-0000C9EF0000}"/>
    <cellStyle name="SAPBEXHLevel3 3 2" xfId="59649" xr:uid="{00000000-0005-0000-0000-0000CAEF0000}"/>
    <cellStyle name="SAPBEXHLevel3 3 2 2" xfId="59650" xr:uid="{00000000-0005-0000-0000-0000CBEF0000}"/>
    <cellStyle name="SAPBEXHLevel3 3 2 3" xfId="59651" xr:uid="{00000000-0005-0000-0000-0000CCEF0000}"/>
    <cellStyle name="SAPBEXHLevel3 3 3" xfId="59652" xr:uid="{00000000-0005-0000-0000-0000CDEF0000}"/>
    <cellStyle name="SAPBEXHLevel3 3 4" xfId="59653" xr:uid="{00000000-0005-0000-0000-0000CEEF0000}"/>
    <cellStyle name="SAPBEXHLevel3 4" xfId="59654" xr:uid="{00000000-0005-0000-0000-0000CFEF0000}"/>
    <cellStyle name="SAPBEXHLevel3 4 2" xfId="59655" xr:uid="{00000000-0005-0000-0000-0000D0EF0000}"/>
    <cellStyle name="SAPBEXHLevel3 4 2 2" xfId="59656" xr:uid="{00000000-0005-0000-0000-0000D1EF0000}"/>
    <cellStyle name="SAPBEXHLevel3 4 2 3" xfId="59657" xr:uid="{00000000-0005-0000-0000-0000D2EF0000}"/>
    <cellStyle name="SAPBEXHLevel3 4 3" xfId="59658" xr:uid="{00000000-0005-0000-0000-0000D3EF0000}"/>
    <cellStyle name="SAPBEXHLevel3 4 4" xfId="59659" xr:uid="{00000000-0005-0000-0000-0000D4EF0000}"/>
    <cellStyle name="SAPBEXHLevel3 5" xfId="59660" xr:uid="{00000000-0005-0000-0000-0000D5EF0000}"/>
    <cellStyle name="SAPBEXHLevel3 5 2" xfId="59661" xr:uid="{00000000-0005-0000-0000-0000D6EF0000}"/>
    <cellStyle name="SAPBEXHLevel3 5 2 2" xfId="59662" xr:uid="{00000000-0005-0000-0000-0000D7EF0000}"/>
    <cellStyle name="SAPBEXHLevel3 5 2 3" xfId="59663" xr:uid="{00000000-0005-0000-0000-0000D8EF0000}"/>
    <cellStyle name="SAPBEXHLevel3 5 3" xfId="59664" xr:uid="{00000000-0005-0000-0000-0000D9EF0000}"/>
    <cellStyle name="SAPBEXHLevel3 5 4" xfId="59665" xr:uid="{00000000-0005-0000-0000-0000DAEF0000}"/>
    <cellStyle name="SAPBEXHLevel3 6" xfId="59666" xr:uid="{00000000-0005-0000-0000-0000DBEF0000}"/>
    <cellStyle name="SAPBEXHLevel3 6 2" xfId="59667" xr:uid="{00000000-0005-0000-0000-0000DCEF0000}"/>
    <cellStyle name="SAPBEXHLevel3 6 2 2" xfId="59668" xr:uid="{00000000-0005-0000-0000-0000DDEF0000}"/>
    <cellStyle name="SAPBEXHLevel3 6 2 3" xfId="59669" xr:uid="{00000000-0005-0000-0000-0000DEEF0000}"/>
    <cellStyle name="SAPBEXHLevel3 6 3" xfId="59670" xr:uid="{00000000-0005-0000-0000-0000DFEF0000}"/>
    <cellStyle name="SAPBEXHLevel3 6 4" xfId="59671" xr:uid="{00000000-0005-0000-0000-0000E0EF0000}"/>
    <cellStyle name="SAPBEXHLevel3 7" xfId="59672" xr:uid="{00000000-0005-0000-0000-0000E1EF0000}"/>
    <cellStyle name="SAPBEXHLevel3 7 2" xfId="59673" xr:uid="{00000000-0005-0000-0000-0000E2EF0000}"/>
    <cellStyle name="SAPBEXHLevel3 7 2 2" xfId="59674" xr:uid="{00000000-0005-0000-0000-0000E3EF0000}"/>
    <cellStyle name="SAPBEXHLevel3 7 2 3" xfId="59675" xr:uid="{00000000-0005-0000-0000-0000E4EF0000}"/>
    <cellStyle name="SAPBEXHLevel3 7 3" xfId="59676" xr:uid="{00000000-0005-0000-0000-0000E5EF0000}"/>
    <cellStyle name="SAPBEXHLevel3 7 4" xfId="59677" xr:uid="{00000000-0005-0000-0000-0000E6EF0000}"/>
    <cellStyle name="SAPBEXHLevel3 8" xfId="59678" xr:uid="{00000000-0005-0000-0000-0000E7EF0000}"/>
    <cellStyle name="SAPBEXHLevel3 8 2" xfId="59679" xr:uid="{00000000-0005-0000-0000-0000E8EF0000}"/>
    <cellStyle name="SAPBEXHLevel3 8 2 2" xfId="59680" xr:uid="{00000000-0005-0000-0000-0000E9EF0000}"/>
    <cellStyle name="SAPBEXHLevel3 8 2 3" xfId="59681" xr:uid="{00000000-0005-0000-0000-0000EAEF0000}"/>
    <cellStyle name="SAPBEXHLevel3 8 3" xfId="59682" xr:uid="{00000000-0005-0000-0000-0000EBEF0000}"/>
    <cellStyle name="SAPBEXHLevel3 8 4" xfId="59683" xr:uid="{00000000-0005-0000-0000-0000ECEF0000}"/>
    <cellStyle name="SAPBEXHLevel3 9" xfId="59684" xr:uid="{00000000-0005-0000-0000-0000EDEF0000}"/>
    <cellStyle name="SAPBEXHLevel3 9 2" xfId="59685" xr:uid="{00000000-0005-0000-0000-0000EEEF0000}"/>
    <cellStyle name="SAPBEXHLevel3 9 3" xfId="59686" xr:uid="{00000000-0005-0000-0000-0000EFEF0000}"/>
    <cellStyle name="SAPBEXHLevel3_BEX TL(İhr Kay Dahil)" xfId="62724" xr:uid="{00000000-0005-0000-0000-0000F0EF0000}"/>
    <cellStyle name="SAPBEXHLevel3X" xfId="59687" xr:uid="{00000000-0005-0000-0000-0000F1EF0000}"/>
    <cellStyle name="SAPBEXHLevel3X 10" xfId="59688" xr:uid="{00000000-0005-0000-0000-0000F2EF0000}"/>
    <cellStyle name="SAPBEXHLevel3X 11" xfId="59689" xr:uid="{00000000-0005-0000-0000-0000F3EF0000}"/>
    <cellStyle name="SAPBEXHLevel3X 12" xfId="61622" xr:uid="{00000000-0005-0000-0000-0000F4EF0000}"/>
    <cellStyle name="SAPBEXHLevel3X 13" xfId="61623" xr:uid="{00000000-0005-0000-0000-0000F5EF0000}"/>
    <cellStyle name="SAPBEXHLevel3X 14" xfId="61624" xr:uid="{00000000-0005-0000-0000-0000F6EF0000}"/>
    <cellStyle name="SAPBEXHLevel3X 15" xfId="61625" xr:uid="{00000000-0005-0000-0000-0000F7EF0000}"/>
    <cellStyle name="SAPBEXHLevel3X 16" xfId="61626" xr:uid="{00000000-0005-0000-0000-0000F8EF0000}"/>
    <cellStyle name="SAPBEXHLevel3X 17" xfId="61627" xr:uid="{00000000-0005-0000-0000-0000F9EF0000}"/>
    <cellStyle name="SAPBEXHLevel3X 18" xfId="61628" xr:uid="{00000000-0005-0000-0000-0000FAEF0000}"/>
    <cellStyle name="SAPBEXHLevel3X 19" xfId="61629" xr:uid="{00000000-0005-0000-0000-0000FBEF0000}"/>
    <cellStyle name="SAPBEXHLevel3X 2" xfId="59690" xr:uid="{00000000-0005-0000-0000-0000FCEF0000}"/>
    <cellStyle name="SAPBEXHLevel3X 2 2" xfId="59691" xr:uid="{00000000-0005-0000-0000-0000FDEF0000}"/>
    <cellStyle name="SAPBEXHLevel3X 2 2 2" xfId="59692" xr:uid="{00000000-0005-0000-0000-0000FEEF0000}"/>
    <cellStyle name="SAPBEXHLevel3X 2 2 3" xfId="59693" xr:uid="{00000000-0005-0000-0000-0000FFEF0000}"/>
    <cellStyle name="SAPBEXHLevel3X 2 3" xfId="59694" xr:uid="{00000000-0005-0000-0000-000000F00000}"/>
    <cellStyle name="SAPBEXHLevel3X 2 4" xfId="59695" xr:uid="{00000000-0005-0000-0000-000001F00000}"/>
    <cellStyle name="SAPBEXHLevel3X 20" xfId="61630" xr:uid="{00000000-0005-0000-0000-000002F00000}"/>
    <cellStyle name="SAPBEXHLevel3X 21" xfId="61631" xr:uid="{00000000-0005-0000-0000-000003F00000}"/>
    <cellStyle name="SAPBEXHLevel3X 22" xfId="62658" xr:uid="{00000000-0005-0000-0000-000004F00000}"/>
    <cellStyle name="SAPBEXHLevel3X 23" xfId="62817" xr:uid="{00000000-0005-0000-0000-000005F00000}"/>
    <cellStyle name="SAPBEXHLevel3X 3" xfId="59696" xr:uid="{00000000-0005-0000-0000-000006F00000}"/>
    <cellStyle name="SAPBEXHLevel3X 3 2" xfId="59697" xr:uid="{00000000-0005-0000-0000-000007F00000}"/>
    <cellStyle name="SAPBEXHLevel3X 3 2 2" xfId="59698" xr:uid="{00000000-0005-0000-0000-000008F00000}"/>
    <cellStyle name="SAPBEXHLevel3X 3 2 3" xfId="59699" xr:uid="{00000000-0005-0000-0000-000009F00000}"/>
    <cellStyle name="SAPBEXHLevel3X 3 3" xfId="59700" xr:uid="{00000000-0005-0000-0000-00000AF00000}"/>
    <cellStyle name="SAPBEXHLevel3X 3 4" xfId="59701" xr:uid="{00000000-0005-0000-0000-00000BF00000}"/>
    <cellStyle name="SAPBEXHLevel3X 4" xfId="59702" xr:uid="{00000000-0005-0000-0000-00000CF00000}"/>
    <cellStyle name="SAPBEXHLevel3X 4 2" xfId="59703" xr:uid="{00000000-0005-0000-0000-00000DF00000}"/>
    <cellStyle name="SAPBEXHLevel3X 4 2 2" xfId="59704" xr:uid="{00000000-0005-0000-0000-00000EF00000}"/>
    <cellStyle name="SAPBEXHLevel3X 4 2 3" xfId="59705" xr:uid="{00000000-0005-0000-0000-00000FF00000}"/>
    <cellStyle name="SAPBEXHLevel3X 4 3" xfId="59706" xr:uid="{00000000-0005-0000-0000-000010F00000}"/>
    <cellStyle name="SAPBEXHLevel3X 4 4" xfId="59707" xr:uid="{00000000-0005-0000-0000-000011F00000}"/>
    <cellStyle name="SAPBEXHLevel3X 5" xfId="59708" xr:uid="{00000000-0005-0000-0000-000012F00000}"/>
    <cellStyle name="SAPBEXHLevel3X 5 2" xfId="59709" xr:uid="{00000000-0005-0000-0000-000013F00000}"/>
    <cellStyle name="SAPBEXHLevel3X 5 2 2" xfId="59710" xr:uid="{00000000-0005-0000-0000-000014F00000}"/>
    <cellStyle name="SAPBEXHLevel3X 5 2 3" xfId="59711" xr:uid="{00000000-0005-0000-0000-000015F00000}"/>
    <cellStyle name="SAPBEXHLevel3X 5 3" xfId="59712" xr:uid="{00000000-0005-0000-0000-000016F00000}"/>
    <cellStyle name="SAPBEXHLevel3X 5 4" xfId="59713" xr:uid="{00000000-0005-0000-0000-000017F00000}"/>
    <cellStyle name="SAPBEXHLevel3X 6" xfId="59714" xr:uid="{00000000-0005-0000-0000-000018F00000}"/>
    <cellStyle name="SAPBEXHLevel3X 6 2" xfId="59715" xr:uid="{00000000-0005-0000-0000-000019F00000}"/>
    <cellStyle name="SAPBEXHLevel3X 6 2 2" xfId="59716" xr:uid="{00000000-0005-0000-0000-00001AF00000}"/>
    <cellStyle name="SAPBEXHLevel3X 6 2 3" xfId="59717" xr:uid="{00000000-0005-0000-0000-00001BF00000}"/>
    <cellStyle name="SAPBEXHLevel3X 6 3" xfId="59718" xr:uid="{00000000-0005-0000-0000-00001CF00000}"/>
    <cellStyle name="SAPBEXHLevel3X 6 4" xfId="59719" xr:uid="{00000000-0005-0000-0000-00001DF00000}"/>
    <cellStyle name="SAPBEXHLevel3X 7" xfId="59720" xr:uid="{00000000-0005-0000-0000-00001EF00000}"/>
    <cellStyle name="SAPBEXHLevel3X 7 2" xfId="59721" xr:uid="{00000000-0005-0000-0000-00001FF00000}"/>
    <cellStyle name="SAPBEXHLevel3X 7 2 2" xfId="59722" xr:uid="{00000000-0005-0000-0000-000020F00000}"/>
    <cellStyle name="SAPBEXHLevel3X 7 2 3" xfId="59723" xr:uid="{00000000-0005-0000-0000-000021F00000}"/>
    <cellStyle name="SAPBEXHLevel3X 7 3" xfId="59724" xr:uid="{00000000-0005-0000-0000-000022F00000}"/>
    <cellStyle name="SAPBEXHLevel3X 7 4" xfId="59725" xr:uid="{00000000-0005-0000-0000-000023F00000}"/>
    <cellStyle name="SAPBEXHLevel3X 8" xfId="59726" xr:uid="{00000000-0005-0000-0000-000024F00000}"/>
    <cellStyle name="SAPBEXHLevel3X 8 2" xfId="59727" xr:uid="{00000000-0005-0000-0000-000025F00000}"/>
    <cellStyle name="SAPBEXHLevel3X 8 2 2" xfId="59728" xr:uid="{00000000-0005-0000-0000-000026F00000}"/>
    <cellStyle name="SAPBEXHLevel3X 8 2 3" xfId="59729" xr:uid="{00000000-0005-0000-0000-000027F00000}"/>
    <cellStyle name="SAPBEXHLevel3X 8 3" xfId="59730" xr:uid="{00000000-0005-0000-0000-000028F00000}"/>
    <cellStyle name="SAPBEXHLevel3X 8 4" xfId="59731" xr:uid="{00000000-0005-0000-0000-000029F00000}"/>
    <cellStyle name="SAPBEXHLevel3X 9" xfId="59732" xr:uid="{00000000-0005-0000-0000-00002AF00000}"/>
    <cellStyle name="SAPBEXHLevel3X 9 2" xfId="59733" xr:uid="{00000000-0005-0000-0000-00002BF00000}"/>
    <cellStyle name="SAPBEXHLevel3X 9 3" xfId="59734" xr:uid="{00000000-0005-0000-0000-00002CF00000}"/>
    <cellStyle name="SAPBEXHLevel3X_BEX TL(İhr Kay Dahil)" xfId="62725" xr:uid="{00000000-0005-0000-0000-00002DF00000}"/>
    <cellStyle name="SAPBEXItemHeader" xfId="59750" xr:uid="{00000000-0005-0000-0000-00002EF00000}"/>
    <cellStyle name="SAPBEXItemHeader 2" xfId="59751" xr:uid="{00000000-0005-0000-0000-00002FF00000}"/>
    <cellStyle name="SAPBEXItemHeader 2 2" xfId="59752" xr:uid="{00000000-0005-0000-0000-000030F00000}"/>
    <cellStyle name="SAPBEXItemHeader 2 3" xfId="59753" xr:uid="{00000000-0005-0000-0000-000031F00000}"/>
    <cellStyle name="SAPBEXItemHeader 3" xfId="59754" xr:uid="{00000000-0005-0000-0000-000032F00000}"/>
    <cellStyle name="SAPBEXItemHeader 4" xfId="59755" xr:uid="{00000000-0005-0000-0000-000033F00000}"/>
    <cellStyle name="SAPBEXItemHeader 5" xfId="62660" xr:uid="{00000000-0005-0000-0000-000034F00000}"/>
    <cellStyle name="SAPBEXItemHeader_BEX TL(İhr Kay Dahil)" xfId="62726" xr:uid="{00000000-0005-0000-0000-000035F00000}"/>
    <cellStyle name="SAPBEXinputData" xfId="59735" xr:uid="{00000000-0005-0000-0000-000036F00000}"/>
    <cellStyle name="SAPBEXinputData 10" xfId="61632" xr:uid="{00000000-0005-0000-0000-000037F00000}"/>
    <cellStyle name="SAPBEXinputData 11" xfId="61633" xr:uid="{00000000-0005-0000-0000-000038F00000}"/>
    <cellStyle name="SAPBEXinputData 12" xfId="61634" xr:uid="{00000000-0005-0000-0000-000039F00000}"/>
    <cellStyle name="SAPBEXinputData 13" xfId="61635" xr:uid="{00000000-0005-0000-0000-00003AF00000}"/>
    <cellStyle name="SAPBEXinputData 14" xfId="61636" xr:uid="{00000000-0005-0000-0000-00003BF00000}"/>
    <cellStyle name="SAPBEXinputData 15" xfId="61637" xr:uid="{00000000-0005-0000-0000-00003CF00000}"/>
    <cellStyle name="SAPBEXinputData 16" xfId="61638" xr:uid="{00000000-0005-0000-0000-00003DF00000}"/>
    <cellStyle name="SAPBEXinputData 17" xfId="61639" xr:uid="{00000000-0005-0000-0000-00003EF00000}"/>
    <cellStyle name="SAPBEXinputData 18" xfId="61640" xr:uid="{00000000-0005-0000-0000-00003FF00000}"/>
    <cellStyle name="SAPBEXinputData 19" xfId="61641" xr:uid="{00000000-0005-0000-0000-000040F00000}"/>
    <cellStyle name="SAPBEXinputData 2" xfId="59736" xr:uid="{00000000-0005-0000-0000-000041F00000}"/>
    <cellStyle name="SAPBEXinputData 20" xfId="61642" xr:uid="{00000000-0005-0000-0000-000042F00000}"/>
    <cellStyle name="SAPBEXinputData 21" xfId="61643" xr:uid="{00000000-0005-0000-0000-000043F00000}"/>
    <cellStyle name="SAPBEXinputData 22" xfId="62659" xr:uid="{00000000-0005-0000-0000-000044F00000}"/>
    <cellStyle name="SAPBEXinputData 3" xfId="59737" xr:uid="{00000000-0005-0000-0000-000045F00000}"/>
    <cellStyle name="SAPBEXinputData 3 2" xfId="59738" xr:uid="{00000000-0005-0000-0000-000046F00000}"/>
    <cellStyle name="SAPBEXinputData 4" xfId="59739" xr:uid="{00000000-0005-0000-0000-000047F00000}"/>
    <cellStyle name="SAPBEXinputData 4 2" xfId="59740" xr:uid="{00000000-0005-0000-0000-000048F00000}"/>
    <cellStyle name="SAPBEXinputData 5" xfId="59741" xr:uid="{00000000-0005-0000-0000-000049F00000}"/>
    <cellStyle name="SAPBEXinputData 5 2" xfId="59742" xr:uid="{00000000-0005-0000-0000-00004AF00000}"/>
    <cellStyle name="SAPBEXinputData 6" xfId="59743" xr:uid="{00000000-0005-0000-0000-00004BF00000}"/>
    <cellStyle name="SAPBEXinputData 6 2" xfId="59744" xr:uid="{00000000-0005-0000-0000-00004CF00000}"/>
    <cellStyle name="SAPBEXinputData 7" xfId="59745" xr:uid="{00000000-0005-0000-0000-00004DF00000}"/>
    <cellStyle name="SAPBEXinputData 7 2" xfId="59746" xr:uid="{00000000-0005-0000-0000-00004EF00000}"/>
    <cellStyle name="SAPBEXinputData 8" xfId="59747" xr:uid="{00000000-0005-0000-0000-00004FF00000}"/>
    <cellStyle name="SAPBEXinputData 8 2" xfId="59748" xr:uid="{00000000-0005-0000-0000-000050F00000}"/>
    <cellStyle name="SAPBEXinputData 9" xfId="59749" xr:uid="{00000000-0005-0000-0000-000051F00000}"/>
    <cellStyle name="SAPBEXinputData 9 2" xfId="61644" xr:uid="{00000000-0005-0000-0000-000052F00000}"/>
    <cellStyle name="SAPBEXinputData_BEX TL(İhr Kay Dahil)" xfId="62727" xr:uid="{00000000-0005-0000-0000-000053F00000}"/>
    <cellStyle name="SAPBEXresData" xfId="59756" xr:uid="{00000000-0005-0000-0000-000054F00000}"/>
    <cellStyle name="SAPBEXresData 2" xfId="59757" xr:uid="{00000000-0005-0000-0000-000055F00000}"/>
    <cellStyle name="SAPBEXresData 2 2" xfId="59758" xr:uid="{00000000-0005-0000-0000-000056F00000}"/>
    <cellStyle name="SAPBEXresData 2 3" xfId="59759" xr:uid="{00000000-0005-0000-0000-000057F00000}"/>
    <cellStyle name="SAPBEXresData 3" xfId="59760" xr:uid="{00000000-0005-0000-0000-000058F00000}"/>
    <cellStyle name="SAPBEXresData 4" xfId="59761" xr:uid="{00000000-0005-0000-0000-000059F00000}"/>
    <cellStyle name="SAPBEXresData 5" xfId="62818" xr:uid="{00000000-0005-0000-0000-00005AF00000}"/>
    <cellStyle name="SAPBEXresData_BEX TL(İhr Kay Dahil)" xfId="62728" xr:uid="{00000000-0005-0000-0000-00005BF00000}"/>
    <cellStyle name="SAPBEXresDataEmph" xfId="59762" xr:uid="{00000000-0005-0000-0000-00005CF00000}"/>
    <cellStyle name="SAPBEXresDataEmph 2" xfId="59763" xr:uid="{00000000-0005-0000-0000-00005DF00000}"/>
    <cellStyle name="SAPBEXresDataEmph 2 2" xfId="59764" xr:uid="{00000000-0005-0000-0000-00005EF00000}"/>
    <cellStyle name="SAPBEXresDataEmph 2 2 2" xfId="59765" xr:uid="{00000000-0005-0000-0000-00005FF00000}"/>
    <cellStyle name="SAPBEXresDataEmph 2 3" xfId="59766" xr:uid="{00000000-0005-0000-0000-000060F00000}"/>
    <cellStyle name="SAPBEXresDataEmph 3" xfId="59767" xr:uid="{00000000-0005-0000-0000-000061F00000}"/>
    <cellStyle name="SAPBEXresDataEmph 4" xfId="59768" xr:uid="{00000000-0005-0000-0000-000062F00000}"/>
    <cellStyle name="SAPBEXresDataEmph_BEX TL(İhr Kay Dahil)" xfId="62729" xr:uid="{00000000-0005-0000-0000-000063F00000}"/>
    <cellStyle name="SAPBEXresItem" xfId="59769" xr:uid="{00000000-0005-0000-0000-000064F00000}"/>
    <cellStyle name="SAPBEXresItem 2" xfId="59770" xr:uid="{00000000-0005-0000-0000-000065F00000}"/>
    <cellStyle name="SAPBEXresItem 2 2" xfId="59771" xr:uid="{00000000-0005-0000-0000-000066F00000}"/>
    <cellStyle name="SAPBEXresItem 2 3" xfId="59772" xr:uid="{00000000-0005-0000-0000-000067F00000}"/>
    <cellStyle name="SAPBEXresItem 3" xfId="59773" xr:uid="{00000000-0005-0000-0000-000068F00000}"/>
    <cellStyle name="SAPBEXresItem 4" xfId="59774" xr:uid="{00000000-0005-0000-0000-000069F00000}"/>
    <cellStyle name="SAPBEXresItem 5" xfId="62820" xr:uid="{00000000-0005-0000-0000-00006AF00000}"/>
    <cellStyle name="SAPBEXresItem_BEX TL(İhr Kay Dahil)" xfId="62730" xr:uid="{00000000-0005-0000-0000-00006BF00000}"/>
    <cellStyle name="SAPBEXresItemX" xfId="59775" xr:uid="{00000000-0005-0000-0000-00006CF00000}"/>
    <cellStyle name="SAPBEXresItemX 2" xfId="59776" xr:uid="{00000000-0005-0000-0000-00006DF00000}"/>
    <cellStyle name="SAPBEXresItemX 2 2" xfId="59777" xr:uid="{00000000-0005-0000-0000-00006EF00000}"/>
    <cellStyle name="SAPBEXresItemX 2 3" xfId="59778" xr:uid="{00000000-0005-0000-0000-00006FF00000}"/>
    <cellStyle name="SAPBEXresItemX 3" xfId="59779" xr:uid="{00000000-0005-0000-0000-000070F00000}"/>
    <cellStyle name="SAPBEXresItemX 4" xfId="59780" xr:uid="{00000000-0005-0000-0000-000071F00000}"/>
    <cellStyle name="SAPBEXresItemX 5" xfId="62662" xr:uid="{00000000-0005-0000-0000-000072F00000}"/>
    <cellStyle name="SAPBEXresItemX 6" xfId="62821" xr:uid="{00000000-0005-0000-0000-000073F00000}"/>
    <cellStyle name="SAPBEXresItemX_BEX TL(İhr Kay Dahil)" xfId="62731" xr:uid="{00000000-0005-0000-0000-000074F00000}"/>
    <cellStyle name="SAPBEXstdData" xfId="59781" xr:uid="{00000000-0005-0000-0000-000075F00000}"/>
    <cellStyle name="SAPBEXstdData 10" xfId="62569" xr:uid="{00000000-0005-0000-0000-000076F00000}"/>
    <cellStyle name="SAPBEXstdData 2" xfId="59782" xr:uid="{00000000-0005-0000-0000-000077F00000}"/>
    <cellStyle name="SAPBEXstdData 2 2" xfId="59783" xr:uid="{00000000-0005-0000-0000-000078F00000}"/>
    <cellStyle name="SAPBEXstdData 2 3" xfId="59784" xr:uid="{00000000-0005-0000-0000-000079F00000}"/>
    <cellStyle name="SAPBEXstdData 3" xfId="59785" xr:uid="{00000000-0005-0000-0000-00007AF00000}"/>
    <cellStyle name="SAPBEXstdData 30" xfId="62570" xr:uid="{00000000-0005-0000-0000-00007BF00000}"/>
    <cellStyle name="SAPBEXstdData 31" xfId="62571" xr:uid="{00000000-0005-0000-0000-00007CF00000}"/>
    <cellStyle name="SAPBEXstdData 32" xfId="62572" xr:uid="{00000000-0005-0000-0000-00007DF00000}"/>
    <cellStyle name="SAPBEXstdData 4" xfId="59786" xr:uid="{00000000-0005-0000-0000-00007EF00000}"/>
    <cellStyle name="SAPBEXstdData 5" xfId="62822" xr:uid="{00000000-0005-0000-0000-00007FF00000}"/>
    <cellStyle name="SAPBEXstdData_BEX TL(İhr Kay Dahil)" xfId="62732" xr:uid="{00000000-0005-0000-0000-000080F00000}"/>
    <cellStyle name="SAPBEXstdDataEmph" xfId="59787" xr:uid="{00000000-0005-0000-0000-000081F00000}"/>
    <cellStyle name="SAPBEXstdDataEmph 10" xfId="62573" xr:uid="{00000000-0005-0000-0000-000082F00000}"/>
    <cellStyle name="SAPBEXstdDataEmph 2" xfId="59788" xr:uid="{00000000-0005-0000-0000-000083F00000}"/>
    <cellStyle name="SAPBEXstdDataEmph 2 2" xfId="59789" xr:uid="{00000000-0005-0000-0000-000084F00000}"/>
    <cellStyle name="SAPBEXstdDataEmph 2 3" xfId="59790" xr:uid="{00000000-0005-0000-0000-000085F00000}"/>
    <cellStyle name="SAPBEXstdDataEmph 3" xfId="59791" xr:uid="{00000000-0005-0000-0000-000086F00000}"/>
    <cellStyle name="SAPBEXstdDataEmph 4" xfId="59792" xr:uid="{00000000-0005-0000-0000-000087F00000}"/>
    <cellStyle name="SAPBEXstdDataEmph 5" xfId="62823" xr:uid="{00000000-0005-0000-0000-000088F00000}"/>
    <cellStyle name="SAPBEXstdDataEmph_BEX TL(İhr Kay Dahil)" xfId="62733" xr:uid="{00000000-0005-0000-0000-000089F00000}"/>
    <cellStyle name="SAPBEXstdItem" xfId="59793" xr:uid="{00000000-0005-0000-0000-00008AF00000}"/>
    <cellStyle name="SAPBEXstdItem 10" xfId="62574" xr:uid="{00000000-0005-0000-0000-00008BF00000}"/>
    <cellStyle name="SAPBEXstdItem 2" xfId="59794" xr:uid="{00000000-0005-0000-0000-00008CF00000}"/>
    <cellStyle name="SAPBEXstdItem 2 2" xfId="59795" xr:uid="{00000000-0005-0000-0000-00008DF00000}"/>
    <cellStyle name="SAPBEXstdItem 2 3" xfId="59796" xr:uid="{00000000-0005-0000-0000-00008EF00000}"/>
    <cellStyle name="SAPBEXstdItem 3" xfId="59797" xr:uid="{00000000-0005-0000-0000-00008FF00000}"/>
    <cellStyle name="SAPBEXstdItem 4" xfId="59798" xr:uid="{00000000-0005-0000-0000-000090F00000}"/>
    <cellStyle name="SAPBEXstdItem 5" xfId="62824" xr:uid="{00000000-0005-0000-0000-000091F00000}"/>
    <cellStyle name="SAPBEXstdItem 7" xfId="61645" xr:uid="{00000000-0005-0000-0000-000092F00000}"/>
    <cellStyle name="SAPBEXstdItem_BEX TL(İhr Kay Dahil)" xfId="62734" xr:uid="{00000000-0005-0000-0000-000093F00000}"/>
    <cellStyle name="SAPBEXstdItemX" xfId="59799" xr:uid="{00000000-0005-0000-0000-000094F00000}"/>
    <cellStyle name="SAPBEXstdItemX 2" xfId="59800" xr:uid="{00000000-0005-0000-0000-000095F00000}"/>
    <cellStyle name="SAPBEXstdItemX 2 2" xfId="59801" xr:uid="{00000000-0005-0000-0000-000096F00000}"/>
    <cellStyle name="SAPBEXstdItemX 2 3" xfId="59802" xr:uid="{00000000-0005-0000-0000-000097F00000}"/>
    <cellStyle name="SAPBEXstdItemX 3" xfId="59803" xr:uid="{00000000-0005-0000-0000-000098F00000}"/>
    <cellStyle name="SAPBEXstdItemX 4" xfId="59804" xr:uid="{00000000-0005-0000-0000-000099F00000}"/>
    <cellStyle name="SAPBEXstdItemX 5" xfId="62663" xr:uid="{00000000-0005-0000-0000-00009AF00000}"/>
    <cellStyle name="SAPBEXstdItemX 6" xfId="62825" xr:uid="{00000000-0005-0000-0000-00009BF00000}"/>
    <cellStyle name="SAPBEXstdItemX_BEX TL(İhr Kay Dahil)" xfId="62735" xr:uid="{00000000-0005-0000-0000-00009CF00000}"/>
    <cellStyle name="SAPBEXtitle" xfId="59805" xr:uid="{00000000-0005-0000-0000-00009DF00000}"/>
    <cellStyle name="SAPBEXtitle 2" xfId="59806" xr:uid="{00000000-0005-0000-0000-00009EF00000}"/>
    <cellStyle name="SAPBEXtitle 2 2" xfId="59807" xr:uid="{00000000-0005-0000-0000-00009FF00000}"/>
    <cellStyle name="SAPBEXtitle 2 3" xfId="59808" xr:uid="{00000000-0005-0000-0000-0000A0F00000}"/>
    <cellStyle name="SAPBEXtitle 3" xfId="59809" xr:uid="{00000000-0005-0000-0000-0000A1F00000}"/>
    <cellStyle name="SAPBEXtitle 4" xfId="59810" xr:uid="{00000000-0005-0000-0000-0000A2F00000}"/>
    <cellStyle name="SAPBEXtitle 5" xfId="59811" xr:uid="{00000000-0005-0000-0000-0000A3F00000}"/>
    <cellStyle name="SAPBEXtitle 6" xfId="59812" xr:uid="{00000000-0005-0000-0000-0000A4F00000}"/>
    <cellStyle name="SAPBEXtitle 7" xfId="59813" xr:uid="{00000000-0005-0000-0000-0000A5F00000}"/>
    <cellStyle name="SAPBEXtitle 8" xfId="59814" xr:uid="{00000000-0005-0000-0000-0000A6F00000}"/>
    <cellStyle name="SAPBEXtitle_BEX TL(İhr Kay Dahil)" xfId="62736" xr:uid="{00000000-0005-0000-0000-0000A7F00000}"/>
    <cellStyle name="SAPBEXunassignedItem" xfId="59815" xr:uid="{00000000-0005-0000-0000-0000A8F00000}"/>
    <cellStyle name="SAPBEXunassignedItem 2" xfId="59816" xr:uid="{00000000-0005-0000-0000-0000A9F00000}"/>
    <cellStyle name="SAPBEXunassignedItem 2 2" xfId="59817" xr:uid="{00000000-0005-0000-0000-0000AAF00000}"/>
    <cellStyle name="SAPBEXunassignedItem 2 2 2" xfId="59818" xr:uid="{00000000-0005-0000-0000-0000ABF00000}"/>
    <cellStyle name="SAPBEXunassignedItem 2 3" xfId="59819" xr:uid="{00000000-0005-0000-0000-0000ACF00000}"/>
    <cellStyle name="SAPBEXunassignedItem 3" xfId="59820" xr:uid="{00000000-0005-0000-0000-0000ADF00000}"/>
    <cellStyle name="SAPBEXunassignedItem 3 2" xfId="59821" xr:uid="{00000000-0005-0000-0000-0000AEF00000}"/>
    <cellStyle name="SAPBEXunassignedItem 4" xfId="59822" xr:uid="{00000000-0005-0000-0000-0000AFF00000}"/>
    <cellStyle name="SAPBEXunassignedItem 5" xfId="62665" xr:uid="{00000000-0005-0000-0000-0000B0F00000}"/>
    <cellStyle name="SAPBEXunassignedItem_BEX TL(İhr Kay Dahil)" xfId="62737" xr:uid="{00000000-0005-0000-0000-0000B1F00000}"/>
    <cellStyle name="SAPBEXundefined" xfId="59823" xr:uid="{00000000-0005-0000-0000-0000B2F00000}"/>
    <cellStyle name="SAPBEXundefined 2" xfId="59824" xr:uid="{00000000-0005-0000-0000-0000B3F00000}"/>
    <cellStyle name="SAPBEXundefined 2 2" xfId="59825" xr:uid="{00000000-0005-0000-0000-0000B4F00000}"/>
    <cellStyle name="SAPBEXundefined 2 3" xfId="59826" xr:uid="{00000000-0005-0000-0000-0000B5F00000}"/>
    <cellStyle name="SAPBEXundefined 3" xfId="59827" xr:uid="{00000000-0005-0000-0000-0000B6F00000}"/>
    <cellStyle name="SAPBEXundefined 4" xfId="59828" xr:uid="{00000000-0005-0000-0000-0000B7F00000}"/>
    <cellStyle name="SAPBEXundefined 5" xfId="62666" xr:uid="{00000000-0005-0000-0000-0000B8F00000}"/>
    <cellStyle name="SAPBEXundefined 6" xfId="62826" xr:uid="{00000000-0005-0000-0000-0000B9F00000}"/>
    <cellStyle name="SAPBEXundefined_BEX TL(İhr Kay Dahil)" xfId="62738" xr:uid="{00000000-0005-0000-0000-0000BAF00000}"/>
    <cellStyle name="sbt2" xfId="62575" xr:uid="{00000000-0005-0000-0000-0000BBF00000}"/>
    <cellStyle name="Sheet Title" xfId="59829" xr:uid="{00000000-0005-0000-0000-0000BCF00000}"/>
    <cellStyle name="Sheet Title 2" xfId="59830" xr:uid="{00000000-0005-0000-0000-0000BDF00000}"/>
    <cellStyle name="Sheet Title 3" xfId="62667" xr:uid="{00000000-0005-0000-0000-0000BEF00000}"/>
    <cellStyle name="Standaard_Diversen" xfId="62576" xr:uid="{00000000-0005-0000-0000-0000BFF00000}"/>
    <cellStyle name="Stil 1" xfId="59831" xr:uid="{00000000-0005-0000-0000-0000C0F00000}"/>
    <cellStyle name="Stil 1 2" xfId="59832" xr:uid="{00000000-0005-0000-0000-0000C1F00000}"/>
    <cellStyle name="Style 1" xfId="59833" xr:uid="{00000000-0005-0000-0000-0000C2F00000}"/>
    <cellStyle name="subt1" xfId="62577" xr:uid="{00000000-0005-0000-0000-0000C3F00000}"/>
    <cellStyle name="Text Indent A" xfId="59834" xr:uid="{00000000-0005-0000-0000-0000C4F00000}"/>
    <cellStyle name="Text Indent B" xfId="59835" xr:uid="{00000000-0005-0000-0000-0000C5F00000}"/>
    <cellStyle name="Text Indent C" xfId="59836" xr:uid="{00000000-0005-0000-0000-0000C6F00000}"/>
    <cellStyle name="Tickmark" xfId="62578" xr:uid="{00000000-0005-0000-0000-0000C7F00000}"/>
    <cellStyle name="Title 2" xfId="59837" xr:uid="{00000000-0005-0000-0000-0000C8F00000}"/>
    <cellStyle name="Title 3" xfId="61646" xr:uid="{00000000-0005-0000-0000-0000C9F00000}"/>
    <cellStyle name="Toplam 10" xfId="59838" xr:uid="{00000000-0005-0000-0000-0000CAF00000}"/>
    <cellStyle name="Toplam 10 2" xfId="59839" xr:uid="{00000000-0005-0000-0000-0000CBF00000}"/>
    <cellStyle name="Toplam 10 2 2" xfId="59840" xr:uid="{00000000-0005-0000-0000-0000CCF00000}"/>
    <cellStyle name="Toplam 10 2 3" xfId="59841" xr:uid="{00000000-0005-0000-0000-0000CDF00000}"/>
    <cellStyle name="Toplam 10 3" xfId="59842" xr:uid="{00000000-0005-0000-0000-0000CEF00000}"/>
    <cellStyle name="Toplam 10 3 2" xfId="59843" xr:uid="{00000000-0005-0000-0000-0000CFF00000}"/>
    <cellStyle name="Toplam 10 3 3" xfId="59844" xr:uid="{00000000-0005-0000-0000-0000D0F00000}"/>
    <cellStyle name="Toplam 10 4" xfId="59845" xr:uid="{00000000-0005-0000-0000-0000D1F00000}"/>
    <cellStyle name="Toplam 10 5" xfId="59846" xr:uid="{00000000-0005-0000-0000-0000D2F00000}"/>
    <cellStyle name="Toplam 11" xfId="59847" xr:uid="{00000000-0005-0000-0000-0000D3F00000}"/>
    <cellStyle name="Toplam 11 2" xfId="59848" xr:uid="{00000000-0005-0000-0000-0000D4F00000}"/>
    <cellStyle name="Toplam 11 2 2" xfId="59849" xr:uid="{00000000-0005-0000-0000-0000D5F00000}"/>
    <cellStyle name="Toplam 11 2 3" xfId="59850" xr:uid="{00000000-0005-0000-0000-0000D6F00000}"/>
    <cellStyle name="Toplam 11 3" xfId="59851" xr:uid="{00000000-0005-0000-0000-0000D7F00000}"/>
    <cellStyle name="Toplam 11 3 2" xfId="59852" xr:uid="{00000000-0005-0000-0000-0000D8F00000}"/>
    <cellStyle name="Toplam 11 3 3" xfId="59853" xr:uid="{00000000-0005-0000-0000-0000D9F00000}"/>
    <cellStyle name="Toplam 11 4" xfId="59854" xr:uid="{00000000-0005-0000-0000-0000DAF00000}"/>
    <cellStyle name="Toplam 11 5" xfId="59855" xr:uid="{00000000-0005-0000-0000-0000DBF00000}"/>
    <cellStyle name="Toplam 12" xfId="59856" xr:uid="{00000000-0005-0000-0000-0000DCF00000}"/>
    <cellStyle name="Toplam 12 2" xfId="59857" xr:uid="{00000000-0005-0000-0000-0000DDF00000}"/>
    <cellStyle name="Toplam 12 2 2" xfId="59858" xr:uid="{00000000-0005-0000-0000-0000DEF00000}"/>
    <cellStyle name="Toplam 12 2 3" xfId="59859" xr:uid="{00000000-0005-0000-0000-0000DFF00000}"/>
    <cellStyle name="Toplam 12 3" xfId="59860" xr:uid="{00000000-0005-0000-0000-0000E0F00000}"/>
    <cellStyle name="Toplam 12 3 2" xfId="59861" xr:uid="{00000000-0005-0000-0000-0000E1F00000}"/>
    <cellStyle name="Toplam 12 3 3" xfId="59862" xr:uid="{00000000-0005-0000-0000-0000E2F00000}"/>
    <cellStyle name="Toplam 12 4" xfId="59863" xr:uid="{00000000-0005-0000-0000-0000E3F00000}"/>
    <cellStyle name="Toplam 12 5" xfId="59864" xr:uid="{00000000-0005-0000-0000-0000E4F00000}"/>
    <cellStyle name="Toplam 13" xfId="59865" xr:uid="{00000000-0005-0000-0000-0000E5F00000}"/>
    <cellStyle name="Toplam 13 2" xfId="59866" xr:uid="{00000000-0005-0000-0000-0000E6F00000}"/>
    <cellStyle name="Toplam 13 2 2" xfId="59867" xr:uid="{00000000-0005-0000-0000-0000E7F00000}"/>
    <cellStyle name="Toplam 13 2 3" xfId="59868" xr:uid="{00000000-0005-0000-0000-0000E8F00000}"/>
    <cellStyle name="Toplam 13 3" xfId="59869" xr:uid="{00000000-0005-0000-0000-0000E9F00000}"/>
    <cellStyle name="Toplam 13 3 2" xfId="59870" xr:uid="{00000000-0005-0000-0000-0000EAF00000}"/>
    <cellStyle name="Toplam 13 3 3" xfId="59871" xr:uid="{00000000-0005-0000-0000-0000EBF00000}"/>
    <cellStyle name="Toplam 13 4" xfId="59872" xr:uid="{00000000-0005-0000-0000-0000ECF00000}"/>
    <cellStyle name="Toplam 13 5" xfId="59873" xr:uid="{00000000-0005-0000-0000-0000EDF00000}"/>
    <cellStyle name="Toplam 14" xfId="59874" xr:uid="{00000000-0005-0000-0000-0000EEF00000}"/>
    <cellStyle name="Toplam 14 2" xfId="59875" xr:uid="{00000000-0005-0000-0000-0000EFF00000}"/>
    <cellStyle name="Toplam 14 2 2" xfId="59876" xr:uid="{00000000-0005-0000-0000-0000F0F00000}"/>
    <cellStyle name="Toplam 14 2 3" xfId="59877" xr:uid="{00000000-0005-0000-0000-0000F1F00000}"/>
    <cellStyle name="Toplam 14 3" xfId="59878" xr:uid="{00000000-0005-0000-0000-0000F2F00000}"/>
    <cellStyle name="Toplam 14 3 2" xfId="59879" xr:uid="{00000000-0005-0000-0000-0000F3F00000}"/>
    <cellStyle name="Toplam 14 3 3" xfId="59880" xr:uid="{00000000-0005-0000-0000-0000F4F00000}"/>
    <cellStyle name="Toplam 14 4" xfId="59881" xr:uid="{00000000-0005-0000-0000-0000F5F00000}"/>
    <cellStyle name="Toplam 14 5" xfId="59882" xr:uid="{00000000-0005-0000-0000-0000F6F00000}"/>
    <cellStyle name="Toplam 15" xfId="59883" xr:uid="{00000000-0005-0000-0000-0000F7F00000}"/>
    <cellStyle name="Toplam 15 2" xfId="59884" xr:uid="{00000000-0005-0000-0000-0000F8F00000}"/>
    <cellStyle name="Toplam 15 2 2" xfId="59885" xr:uid="{00000000-0005-0000-0000-0000F9F00000}"/>
    <cellStyle name="Toplam 15 2 3" xfId="59886" xr:uid="{00000000-0005-0000-0000-0000FAF00000}"/>
    <cellStyle name="Toplam 15 3" xfId="59887" xr:uid="{00000000-0005-0000-0000-0000FBF00000}"/>
    <cellStyle name="Toplam 15 3 2" xfId="59888" xr:uid="{00000000-0005-0000-0000-0000FCF00000}"/>
    <cellStyle name="Toplam 15 3 3" xfId="59889" xr:uid="{00000000-0005-0000-0000-0000FDF00000}"/>
    <cellStyle name="Toplam 15 4" xfId="59890" xr:uid="{00000000-0005-0000-0000-0000FEF00000}"/>
    <cellStyle name="Toplam 15 5" xfId="59891" xr:uid="{00000000-0005-0000-0000-0000FFF00000}"/>
    <cellStyle name="Toplam 16" xfId="59892" xr:uid="{00000000-0005-0000-0000-000000F10000}"/>
    <cellStyle name="Toplam 16 2" xfId="59893" xr:uid="{00000000-0005-0000-0000-000001F10000}"/>
    <cellStyle name="Toplam 16 2 2" xfId="59894" xr:uid="{00000000-0005-0000-0000-000002F10000}"/>
    <cellStyle name="Toplam 16 2 3" xfId="59895" xr:uid="{00000000-0005-0000-0000-000003F10000}"/>
    <cellStyle name="Toplam 16 3" xfId="59896" xr:uid="{00000000-0005-0000-0000-000004F10000}"/>
    <cellStyle name="Toplam 16 3 2" xfId="59897" xr:uid="{00000000-0005-0000-0000-000005F10000}"/>
    <cellStyle name="Toplam 16 3 3" xfId="59898" xr:uid="{00000000-0005-0000-0000-000006F10000}"/>
    <cellStyle name="Toplam 16 4" xfId="59899" xr:uid="{00000000-0005-0000-0000-000007F10000}"/>
    <cellStyle name="Toplam 16 5" xfId="59900" xr:uid="{00000000-0005-0000-0000-000008F10000}"/>
    <cellStyle name="Toplam 17" xfId="59901" xr:uid="{00000000-0005-0000-0000-000009F10000}"/>
    <cellStyle name="Toplam 17 2" xfId="59902" xr:uid="{00000000-0005-0000-0000-00000AF10000}"/>
    <cellStyle name="Toplam 17 2 2" xfId="59903" xr:uid="{00000000-0005-0000-0000-00000BF10000}"/>
    <cellStyle name="Toplam 17 2 3" xfId="59904" xr:uid="{00000000-0005-0000-0000-00000CF10000}"/>
    <cellStyle name="Toplam 17 3" xfId="59905" xr:uid="{00000000-0005-0000-0000-00000DF10000}"/>
    <cellStyle name="Toplam 17 4" xfId="59906" xr:uid="{00000000-0005-0000-0000-00000EF10000}"/>
    <cellStyle name="Toplam 18" xfId="59907" xr:uid="{00000000-0005-0000-0000-00000FF10000}"/>
    <cellStyle name="Toplam 18 2" xfId="59908" xr:uid="{00000000-0005-0000-0000-000010F10000}"/>
    <cellStyle name="Toplam 18 2 2" xfId="59909" xr:uid="{00000000-0005-0000-0000-000011F10000}"/>
    <cellStyle name="Toplam 18 2 3" xfId="59910" xr:uid="{00000000-0005-0000-0000-000012F10000}"/>
    <cellStyle name="Toplam 18 3" xfId="59911" xr:uid="{00000000-0005-0000-0000-000013F10000}"/>
    <cellStyle name="Toplam 18 4" xfId="59912" xr:uid="{00000000-0005-0000-0000-000014F10000}"/>
    <cellStyle name="Toplam 2" xfId="59913" xr:uid="{00000000-0005-0000-0000-000015F10000}"/>
    <cellStyle name="Toplam 2 10" xfId="61647" xr:uid="{00000000-0005-0000-0000-000016F10000}"/>
    <cellStyle name="Toplam 2 11" xfId="61648" xr:uid="{00000000-0005-0000-0000-000017F10000}"/>
    <cellStyle name="Toplam 2 12" xfId="61649" xr:uid="{00000000-0005-0000-0000-000018F10000}"/>
    <cellStyle name="Toplam 2 13" xfId="61650" xr:uid="{00000000-0005-0000-0000-000019F10000}"/>
    <cellStyle name="Toplam 2 14" xfId="61651" xr:uid="{00000000-0005-0000-0000-00001AF10000}"/>
    <cellStyle name="Toplam 2 15" xfId="61652" xr:uid="{00000000-0005-0000-0000-00001BF10000}"/>
    <cellStyle name="Toplam 2 16" xfId="61653" xr:uid="{00000000-0005-0000-0000-00001CF10000}"/>
    <cellStyle name="Toplam 2 17" xfId="61654" xr:uid="{00000000-0005-0000-0000-00001DF10000}"/>
    <cellStyle name="Toplam 2 18" xfId="61655" xr:uid="{00000000-0005-0000-0000-00001EF10000}"/>
    <cellStyle name="Toplam 2 19" xfId="61656" xr:uid="{00000000-0005-0000-0000-00001FF10000}"/>
    <cellStyle name="Toplam 2 2" xfId="59914" xr:uid="{00000000-0005-0000-0000-000020F10000}"/>
    <cellStyle name="Toplam 2 2 2" xfId="59915" xr:uid="{00000000-0005-0000-0000-000021F10000}"/>
    <cellStyle name="Toplam 2 2 3" xfId="59916" xr:uid="{00000000-0005-0000-0000-000022F10000}"/>
    <cellStyle name="Toplam 2 20" xfId="61657" xr:uid="{00000000-0005-0000-0000-000023F10000}"/>
    <cellStyle name="Toplam 2 21" xfId="61658" xr:uid="{00000000-0005-0000-0000-000024F10000}"/>
    <cellStyle name="Toplam 2 22" xfId="61659" xr:uid="{00000000-0005-0000-0000-000025F10000}"/>
    <cellStyle name="Toplam 2 23" xfId="61660" xr:uid="{00000000-0005-0000-0000-000026F10000}"/>
    <cellStyle name="Toplam 2 24" xfId="61661" xr:uid="{00000000-0005-0000-0000-000027F10000}"/>
    <cellStyle name="Toplam 2 25" xfId="61662" xr:uid="{00000000-0005-0000-0000-000028F10000}"/>
    <cellStyle name="Toplam 2 26" xfId="61663" xr:uid="{00000000-0005-0000-0000-000029F10000}"/>
    <cellStyle name="Toplam 2 27" xfId="61664" xr:uid="{00000000-0005-0000-0000-00002AF10000}"/>
    <cellStyle name="Toplam 2 28" xfId="61665" xr:uid="{00000000-0005-0000-0000-00002BF10000}"/>
    <cellStyle name="Toplam 2 29" xfId="61666" xr:uid="{00000000-0005-0000-0000-00002CF10000}"/>
    <cellStyle name="Toplam 2 3" xfId="59917" xr:uid="{00000000-0005-0000-0000-00002DF10000}"/>
    <cellStyle name="Toplam 2 3 2" xfId="59918" xr:uid="{00000000-0005-0000-0000-00002EF10000}"/>
    <cellStyle name="Toplam 2 3 3" xfId="59919" xr:uid="{00000000-0005-0000-0000-00002FF10000}"/>
    <cellStyle name="Toplam 2 30" xfId="61667" xr:uid="{00000000-0005-0000-0000-000030F10000}"/>
    <cellStyle name="Toplam 2 31" xfId="61668" xr:uid="{00000000-0005-0000-0000-000031F10000}"/>
    <cellStyle name="Toplam 2 32" xfId="61669" xr:uid="{00000000-0005-0000-0000-000032F10000}"/>
    <cellStyle name="Toplam 2 33" xfId="61670" xr:uid="{00000000-0005-0000-0000-000033F10000}"/>
    <cellStyle name="Toplam 2 34" xfId="61671" xr:uid="{00000000-0005-0000-0000-000034F10000}"/>
    <cellStyle name="Toplam 2 35" xfId="61672" xr:uid="{00000000-0005-0000-0000-000035F10000}"/>
    <cellStyle name="Toplam 2 36" xfId="61673" xr:uid="{00000000-0005-0000-0000-000036F10000}"/>
    <cellStyle name="Toplam 2 37" xfId="61674" xr:uid="{00000000-0005-0000-0000-000037F10000}"/>
    <cellStyle name="Toplam 2 38" xfId="61675" xr:uid="{00000000-0005-0000-0000-000038F10000}"/>
    <cellStyle name="Toplam 2 39" xfId="61676" xr:uid="{00000000-0005-0000-0000-000039F10000}"/>
    <cellStyle name="Toplam 2 4" xfId="59920" xr:uid="{00000000-0005-0000-0000-00003AF10000}"/>
    <cellStyle name="Toplam 2 40" xfId="61677" xr:uid="{00000000-0005-0000-0000-00003BF10000}"/>
    <cellStyle name="Toplam 2 41" xfId="61678" xr:uid="{00000000-0005-0000-0000-00003CF10000}"/>
    <cellStyle name="Toplam 2 42" xfId="61679" xr:uid="{00000000-0005-0000-0000-00003DF10000}"/>
    <cellStyle name="Toplam 2 43" xfId="61680" xr:uid="{00000000-0005-0000-0000-00003EF10000}"/>
    <cellStyle name="Toplam 2 44" xfId="61681" xr:uid="{00000000-0005-0000-0000-00003FF10000}"/>
    <cellStyle name="Toplam 2 45" xfId="61682" xr:uid="{00000000-0005-0000-0000-000040F10000}"/>
    <cellStyle name="Toplam 2 46" xfId="61683" xr:uid="{00000000-0005-0000-0000-000041F10000}"/>
    <cellStyle name="Toplam 2 47" xfId="61684" xr:uid="{00000000-0005-0000-0000-000042F10000}"/>
    <cellStyle name="Toplam 2 5" xfId="59921" xr:uid="{00000000-0005-0000-0000-000043F10000}"/>
    <cellStyle name="Toplam 2 6" xfId="61685" xr:uid="{00000000-0005-0000-0000-000044F10000}"/>
    <cellStyle name="Toplam 2 7" xfId="61686" xr:uid="{00000000-0005-0000-0000-000045F10000}"/>
    <cellStyle name="Toplam 2 8" xfId="61687" xr:uid="{00000000-0005-0000-0000-000046F10000}"/>
    <cellStyle name="Toplam 2 9" xfId="61688" xr:uid="{00000000-0005-0000-0000-000047F10000}"/>
    <cellStyle name="Toplam 3" xfId="59922" xr:uid="{00000000-0005-0000-0000-000048F10000}"/>
    <cellStyle name="Toplam 3 10" xfId="61689" xr:uid="{00000000-0005-0000-0000-000049F10000}"/>
    <cellStyle name="Toplam 3 11" xfId="61690" xr:uid="{00000000-0005-0000-0000-00004AF10000}"/>
    <cellStyle name="Toplam 3 12" xfId="61691" xr:uid="{00000000-0005-0000-0000-00004BF10000}"/>
    <cellStyle name="Toplam 3 13" xfId="61692" xr:uid="{00000000-0005-0000-0000-00004CF10000}"/>
    <cellStyle name="Toplam 3 14" xfId="61693" xr:uid="{00000000-0005-0000-0000-00004DF10000}"/>
    <cellStyle name="Toplam 3 15" xfId="61694" xr:uid="{00000000-0005-0000-0000-00004EF10000}"/>
    <cellStyle name="Toplam 3 16" xfId="61695" xr:uid="{00000000-0005-0000-0000-00004FF10000}"/>
    <cellStyle name="Toplam 3 17" xfId="61696" xr:uid="{00000000-0005-0000-0000-000050F10000}"/>
    <cellStyle name="Toplam 3 18" xfId="61697" xr:uid="{00000000-0005-0000-0000-000051F10000}"/>
    <cellStyle name="Toplam 3 19" xfId="61698" xr:uid="{00000000-0005-0000-0000-000052F10000}"/>
    <cellStyle name="Toplam 3 2" xfId="59923" xr:uid="{00000000-0005-0000-0000-000053F10000}"/>
    <cellStyle name="Toplam 3 2 2" xfId="59924" xr:uid="{00000000-0005-0000-0000-000054F10000}"/>
    <cellStyle name="Toplam 3 2 3" xfId="59925" xr:uid="{00000000-0005-0000-0000-000055F10000}"/>
    <cellStyle name="Toplam 3 20" xfId="61699" xr:uid="{00000000-0005-0000-0000-000056F10000}"/>
    <cellStyle name="Toplam 3 21" xfId="61700" xr:uid="{00000000-0005-0000-0000-000057F10000}"/>
    <cellStyle name="Toplam 3 22" xfId="61701" xr:uid="{00000000-0005-0000-0000-000058F10000}"/>
    <cellStyle name="Toplam 3 23" xfId="61702" xr:uid="{00000000-0005-0000-0000-000059F10000}"/>
    <cellStyle name="Toplam 3 24" xfId="61703" xr:uid="{00000000-0005-0000-0000-00005AF10000}"/>
    <cellStyle name="Toplam 3 25" xfId="61704" xr:uid="{00000000-0005-0000-0000-00005BF10000}"/>
    <cellStyle name="Toplam 3 26" xfId="61705" xr:uid="{00000000-0005-0000-0000-00005CF10000}"/>
    <cellStyle name="Toplam 3 27" xfId="61706" xr:uid="{00000000-0005-0000-0000-00005DF10000}"/>
    <cellStyle name="Toplam 3 28" xfId="61707" xr:uid="{00000000-0005-0000-0000-00005EF10000}"/>
    <cellStyle name="Toplam 3 29" xfId="61708" xr:uid="{00000000-0005-0000-0000-00005FF10000}"/>
    <cellStyle name="Toplam 3 3" xfId="59926" xr:uid="{00000000-0005-0000-0000-000060F10000}"/>
    <cellStyle name="Toplam 3 3 2" xfId="59927" xr:uid="{00000000-0005-0000-0000-000061F10000}"/>
    <cellStyle name="Toplam 3 3 3" xfId="59928" xr:uid="{00000000-0005-0000-0000-000062F10000}"/>
    <cellStyle name="Toplam 3 30" xfId="61709" xr:uid="{00000000-0005-0000-0000-000063F10000}"/>
    <cellStyle name="Toplam 3 31" xfId="61710" xr:uid="{00000000-0005-0000-0000-000064F10000}"/>
    <cellStyle name="Toplam 3 32" xfId="61711" xr:uid="{00000000-0005-0000-0000-000065F10000}"/>
    <cellStyle name="Toplam 3 33" xfId="61712" xr:uid="{00000000-0005-0000-0000-000066F10000}"/>
    <cellStyle name="Toplam 3 34" xfId="61713" xr:uid="{00000000-0005-0000-0000-000067F10000}"/>
    <cellStyle name="Toplam 3 35" xfId="61714" xr:uid="{00000000-0005-0000-0000-000068F10000}"/>
    <cellStyle name="Toplam 3 36" xfId="61715" xr:uid="{00000000-0005-0000-0000-000069F10000}"/>
    <cellStyle name="Toplam 3 37" xfId="61716" xr:uid="{00000000-0005-0000-0000-00006AF10000}"/>
    <cellStyle name="Toplam 3 38" xfId="61717" xr:uid="{00000000-0005-0000-0000-00006BF10000}"/>
    <cellStyle name="Toplam 3 39" xfId="61718" xr:uid="{00000000-0005-0000-0000-00006CF10000}"/>
    <cellStyle name="Toplam 3 4" xfId="59929" xr:uid="{00000000-0005-0000-0000-00006DF10000}"/>
    <cellStyle name="Toplam 3 40" xfId="61719" xr:uid="{00000000-0005-0000-0000-00006EF10000}"/>
    <cellStyle name="Toplam 3 41" xfId="61720" xr:uid="{00000000-0005-0000-0000-00006FF10000}"/>
    <cellStyle name="Toplam 3 42" xfId="61721" xr:uid="{00000000-0005-0000-0000-000070F10000}"/>
    <cellStyle name="Toplam 3 43" xfId="61722" xr:uid="{00000000-0005-0000-0000-000071F10000}"/>
    <cellStyle name="Toplam 3 44" xfId="61723" xr:uid="{00000000-0005-0000-0000-000072F10000}"/>
    <cellStyle name="Toplam 3 45" xfId="61724" xr:uid="{00000000-0005-0000-0000-000073F10000}"/>
    <cellStyle name="Toplam 3 5" xfId="59930" xr:uid="{00000000-0005-0000-0000-000074F10000}"/>
    <cellStyle name="Toplam 3 6" xfId="61725" xr:uid="{00000000-0005-0000-0000-000075F10000}"/>
    <cellStyle name="Toplam 3 7" xfId="61726" xr:uid="{00000000-0005-0000-0000-000076F10000}"/>
    <cellStyle name="Toplam 3 8" xfId="61727" xr:uid="{00000000-0005-0000-0000-000077F10000}"/>
    <cellStyle name="Toplam 3 9" xfId="61728" xr:uid="{00000000-0005-0000-0000-000078F10000}"/>
    <cellStyle name="Toplam 4" xfId="59931" xr:uid="{00000000-0005-0000-0000-000079F10000}"/>
    <cellStyle name="Toplam 4 2" xfId="59932" xr:uid="{00000000-0005-0000-0000-00007AF10000}"/>
    <cellStyle name="Toplam 4 2 2" xfId="59933" xr:uid="{00000000-0005-0000-0000-00007BF10000}"/>
    <cellStyle name="Toplam 4 2 3" xfId="59934" xr:uid="{00000000-0005-0000-0000-00007CF10000}"/>
    <cellStyle name="Toplam 4 3" xfId="59935" xr:uid="{00000000-0005-0000-0000-00007DF10000}"/>
    <cellStyle name="Toplam 4 3 2" xfId="59936" xr:uid="{00000000-0005-0000-0000-00007EF10000}"/>
    <cellStyle name="Toplam 4 3 3" xfId="59937" xr:uid="{00000000-0005-0000-0000-00007FF10000}"/>
    <cellStyle name="Toplam 4 4" xfId="59938" xr:uid="{00000000-0005-0000-0000-000080F10000}"/>
    <cellStyle name="Toplam 4 5" xfId="59939" xr:uid="{00000000-0005-0000-0000-000081F10000}"/>
    <cellStyle name="Toplam 5" xfId="59940" xr:uid="{00000000-0005-0000-0000-000082F10000}"/>
    <cellStyle name="Toplam 5 2" xfId="59941" xr:uid="{00000000-0005-0000-0000-000083F10000}"/>
    <cellStyle name="Toplam 5 2 2" xfId="59942" xr:uid="{00000000-0005-0000-0000-000084F10000}"/>
    <cellStyle name="Toplam 5 2 3" xfId="59943" xr:uid="{00000000-0005-0000-0000-000085F10000}"/>
    <cellStyle name="Toplam 5 3" xfId="59944" xr:uid="{00000000-0005-0000-0000-000086F10000}"/>
    <cellStyle name="Toplam 5 3 2" xfId="59945" xr:uid="{00000000-0005-0000-0000-000087F10000}"/>
    <cellStyle name="Toplam 5 3 3" xfId="59946" xr:uid="{00000000-0005-0000-0000-000088F10000}"/>
    <cellStyle name="Toplam 5 4" xfId="59947" xr:uid="{00000000-0005-0000-0000-000089F10000}"/>
    <cellStyle name="Toplam 5 5" xfId="59948" xr:uid="{00000000-0005-0000-0000-00008AF10000}"/>
    <cellStyle name="Toplam 6" xfId="59949" xr:uid="{00000000-0005-0000-0000-00008BF10000}"/>
    <cellStyle name="Toplam 6 2" xfId="59950" xr:uid="{00000000-0005-0000-0000-00008CF10000}"/>
    <cellStyle name="Toplam 6 2 2" xfId="59951" xr:uid="{00000000-0005-0000-0000-00008DF10000}"/>
    <cellStyle name="Toplam 6 2 3" xfId="59952" xr:uid="{00000000-0005-0000-0000-00008EF10000}"/>
    <cellStyle name="Toplam 6 3" xfId="59953" xr:uid="{00000000-0005-0000-0000-00008FF10000}"/>
    <cellStyle name="Toplam 6 3 2" xfId="59954" xr:uid="{00000000-0005-0000-0000-000090F10000}"/>
    <cellStyle name="Toplam 6 3 3" xfId="59955" xr:uid="{00000000-0005-0000-0000-000091F10000}"/>
    <cellStyle name="Toplam 6 4" xfId="59956" xr:uid="{00000000-0005-0000-0000-000092F10000}"/>
    <cellStyle name="Toplam 6 5" xfId="59957" xr:uid="{00000000-0005-0000-0000-000093F10000}"/>
    <cellStyle name="Toplam 7" xfId="59958" xr:uid="{00000000-0005-0000-0000-000094F10000}"/>
    <cellStyle name="Toplam 7 2" xfId="59959" xr:uid="{00000000-0005-0000-0000-000095F10000}"/>
    <cellStyle name="Toplam 7 2 2" xfId="59960" xr:uid="{00000000-0005-0000-0000-000096F10000}"/>
    <cellStyle name="Toplam 7 2 3" xfId="59961" xr:uid="{00000000-0005-0000-0000-000097F10000}"/>
    <cellStyle name="Toplam 7 3" xfId="59962" xr:uid="{00000000-0005-0000-0000-000098F10000}"/>
    <cellStyle name="Toplam 7 3 2" xfId="59963" xr:uid="{00000000-0005-0000-0000-000099F10000}"/>
    <cellStyle name="Toplam 7 3 3" xfId="59964" xr:uid="{00000000-0005-0000-0000-00009AF10000}"/>
    <cellStyle name="Toplam 7 4" xfId="59965" xr:uid="{00000000-0005-0000-0000-00009BF10000}"/>
    <cellStyle name="Toplam 7 5" xfId="59966" xr:uid="{00000000-0005-0000-0000-00009CF10000}"/>
    <cellStyle name="Toplam 8" xfId="59967" xr:uid="{00000000-0005-0000-0000-00009DF10000}"/>
    <cellStyle name="Toplam 8 2" xfId="59968" xr:uid="{00000000-0005-0000-0000-00009EF10000}"/>
    <cellStyle name="Toplam 8 2 2" xfId="59969" xr:uid="{00000000-0005-0000-0000-00009FF10000}"/>
    <cellStyle name="Toplam 8 2 3" xfId="59970" xr:uid="{00000000-0005-0000-0000-0000A0F10000}"/>
    <cellStyle name="Toplam 8 3" xfId="59971" xr:uid="{00000000-0005-0000-0000-0000A1F10000}"/>
    <cellStyle name="Toplam 8 3 2" xfId="59972" xr:uid="{00000000-0005-0000-0000-0000A2F10000}"/>
    <cellStyle name="Toplam 8 3 3" xfId="59973" xr:uid="{00000000-0005-0000-0000-0000A3F10000}"/>
    <cellStyle name="Toplam 8 4" xfId="59974" xr:uid="{00000000-0005-0000-0000-0000A4F10000}"/>
    <cellStyle name="Toplam 8 5" xfId="59975" xr:uid="{00000000-0005-0000-0000-0000A5F10000}"/>
    <cellStyle name="Toplam 9" xfId="59976" xr:uid="{00000000-0005-0000-0000-0000A6F10000}"/>
    <cellStyle name="Toplam 9 2" xfId="59977" xr:uid="{00000000-0005-0000-0000-0000A7F10000}"/>
    <cellStyle name="Toplam 9 2 2" xfId="59978" xr:uid="{00000000-0005-0000-0000-0000A8F10000}"/>
    <cellStyle name="Toplam 9 2 3" xfId="59979" xr:uid="{00000000-0005-0000-0000-0000A9F10000}"/>
    <cellStyle name="Toplam 9 3" xfId="59980" xr:uid="{00000000-0005-0000-0000-0000AAF10000}"/>
    <cellStyle name="Toplam 9 3 2" xfId="59981" xr:uid="{00000000-0005-0000-0000-0000ABF10000}"/>
    <cellStyle name="Toplam 9 3 3" xfId="59982" xr:uid="{00000000-0005-0000-0000-0000ACF10000}"/>
    <cellStyle name="Toplam 9 4" xfId="59983" xr:uid="{00000000-0005-0000-0000-0000ADF10000}"/>
    <cellStyle name="Toplam 9 5" xfId="59984" xr:uid="{00000000-0005-0000-0000-0000AEF10000}"/>
    <cellStyle name="Total 10" xfId="59985" xr:uid="{00000000-0005-0000-0000-0000AFF10000}"/>
    <cellStyle name="Total 11" xfId="59986" xr:uid="{00000000-0005-0000-0000-0000B0F10000}"/>
    <cellStyle name="Total 12" xfId="59987" xr:uid="{00000000-0005-0000-0000-0000B1F10000}"/>
    <cellStyle name="Total 13" xfId="59988" xr:uid="{00000000-0005-0000-0000-0000B2F10000}"/>
    <cellStyle name="Total 14" xfId="59989" xr:uid="{00000000-0005-0000-0000-0000B3F10000}"/>
    <cellStyle name="Total 15" xfId="59990" xr:uid="{00000000-0005-0000-0000-0000B4F10000}"/>
    <cellStyle name="Total 16" xfId="59991" xr:uid="{00000000-0005-0000-0000-0000B5F10000}"/>
    <cellStyle name="Total 17" xfId="59992" xr:uid="{00000000-0005-0000-0000-0000B6F10000}"/>
    <cellStyle name="Total 2" xfId="59993" xr:uid="{00000000-0005-0000-0000-0000B7F10000}"/>
    <cellStyle name="Total 2 2" xfId="62579" xr:uid="{00000000-0005-0000-0000-0000B8F10000}"/>
    <cellStyle name="Total 2 3" xfId="62580" xr:uid="{00000000-0005-0000-0000-0000B9F10000}"/>
    <cellStyle name="Total 3" xfId="59994" xr:uid="{00000000-0005-0000-0000-0000BAF10000}"/>
    <cellStyle name="Total 4" xfId="59995" xr:uid="{00000000-0005-0000-0000-0000BBF10000}"/>
    <cellStyle name="Total 5" xfId="59996" xr:uid="{00000000-0005-0000-0000-0000BCF10000}"/>
    <cellStyle name="Total 6" xfId="59997" xr:uid="{00000000-0005-0000-0000-0000BDF10000}"/>
    <cellStyle name="Total 7" xfId="59998" xr:uid="{00000000-0005-0000-0000-0000BEF10000}"/>
    <cellStyle name="Total 8" xfId="59999" xr:uid="{00000000-0005-0000-0000-0000BFF10000}"/>
    <cellStyle name="Total 9" xfId="60000" xr:uid="{00000000-0005-0000-0000-0000C0F10000}"/>
    <cellStyle name="Tusental (0)_pldt" xfId="60001" xr:uid="{00000000-0005-0000-0000-0000C1F10000}"/>
    <cellStyle name="Tusental_pldt" xfId="60002" xr:uid="{00000000-0005-0000-0000-0000C2F10000}"/>
    <cellStyle name="UST_BASLIK" xfId="60003" xr:uid="{00000000-0005-0000-0000-0000C3F10000}"/>
    <cellStyle name="Uyarı Metni 10" xfId="60004" xr:uid="{00000000-0005-0000-0000-0000C4F10000}"/>
    <cellStyle name="Uyarı Metni 10 2" xfId="60005" xr:uid="{00000000-0005-0000-0000-0000C5F10000}"/>
    <cellStyle name="Uyarı Metni 11" xfId="60006" xr:uid="{00000000-0005-0000-0000-0000C6F10000}"/>
    <cellStyle name="Uyarı Metni 11 2" xfId="60007" xr:uid="{00000000-0005-0000-0000-0000C7F10000}"/>
    <cellStyle name="Uyarı Metni 12" xfId="60008" xr:uid="{00000000-0005-0000-0000-0000C8F10000}"/>
    <cellStyle name="Uyarı Metni 12 2" xfId="60009" xr:uid="{00000000-0005-0000-0000-0000C9F10000}"/>
    <cellStyle name="Uyarı Metni 13" xfId="60010" xr:uid="{00000000-0005-0000-0000-0000CAF10000}"/>
    <cellStyle name="Uyarı Metni 13 2" xfId="60011" xr:uid="{00000000-0005-0000-0000-0000CBF10000}"/>
    <cellStyle name="Uyarı Metni 14" xfId="60012" xr:uid="{00000000-0005-0000-0000-0000CCF10000}"/>
    <cellStyle name="Uyarı Metni 14 2" xfId="60013" xr:uid="{00000000-0005-0000-0000-0000CDF10000}"/>
    <cellStyle name="Uyarı Metni 15" xfId="60014" xr:uid="{00000000-0005-0000-0000-0000CEF10000}"/>
    <cellStyle name="Uyarı Metni 15 2" xfId="60015" xr:uid="{00000000-0005-0000-0000-0000CFF10000}"/>
    <cellStyle name="Uyarı Metni 16" xfId="60016" xr:uid="{00000000-0005-0000-0000-0000D0F10000}"/>
    <cellStyle name="Uyarı Metni 16 2" xfId="60017" xr:uid="{00000000-0005-0000-0000-0000D1F10000}"/>
    <cellStyle name="Uyarı Metni 17" xfId="60018" xr:uid="{00000000-0005-0000-0000-0000D2F10000}"/>
    <cellStyle name="Uyarı Metni 18" xfId="60019" xr:uid="{00000000-0005-0000-0000-0000D3F10000}"/>
    <cellStyle name="Uyarı Metni 2" xfId="60020" xr:uid="{00000000-0005-0000-0000-0000D4F10000}"/>
    <cellStyle name="Uyarı Metni 2 10" xfId="61729" xr:uid="{00000000-0005-0000-0000-0000D5F10000}"/>
    <cellStyle name="Uyarı Metni 2 11" xfId="61730" xr:uid="{00000000-0005-0000-0000-0000D6F10000}"/>
    <cellStyle name="Uyarı Metni 2 12" xfId="61731" xr:uid="{00000000-0005-0000-0000-0000D7F10000}"/>
    <cellStyle name="Uyarı Metni 2 13" xfId="61732" xr:uid="{00000000-0005-0000-0000-0000D8F10000}"/>
    <cellStyle name="Uyarı Metni 2 14" xfId="61733" xr:uid="{00000000-0005-0000-0000-0000D9F10000}"/>
    <cellStyle name="Uyarı Metni 2 15" xfId="61734" xr:uid="{00000000-0005-0000-0000-0000DAF10000}"/>
    <cellStyle name="Uyarı Metni 2 16" xfId="61735" xr:uid="{00000000-0005-0000-0000-0000DBF10000}"/>
    <cellStyle name="Uyarı Metni 2 17" xfId="61736" xr:uid="{00000000-0005-0000-0000-0000DCF10000}"/>
    <cellStyle name="Uyarı Metni 2 18" xfId="61737" xr:uid="{00000000-0005-0000-0000-0000DDF10000}"/>
    <cellStyle name="Uyarı Metni 2 19" xfId="61738" xr:uid="{00000000-0005-0000-0000-0000DEF10000}"/>
    <cellStyle name="Uyarı Metni 2 2" xfId="60021" xr:uid="{00000000-0005-0000-0000-0000DFF10000}"/>
    <cellStyle name="Uyarı Metni 2 2 2" xfId="61739" xr:uid="{00000000-0005-0000-0000-0000E0F10000}"/>
    <cellStyle name="Uyarı Metni 2 20" xfId="61740" xr:uid="{00000000-0005-0000-0000-0000E1F10000}"/>
    <cellStyle name="Uyarı Metni 2 21" xfId="61741" xr:uid="{00000000-0005-0000-0000-0000E2F10000}"/>
    <cellStyle name="Uyarı Metni 2 22" xfId="61742" xr:uid="{00000000-0005-0000-0000-0000E3F10000}"/>
    <cellStyle name="Uyarı Metni 2 23" xfId="61743" xr:uid="{00000000-0005-0000-0000-0000E4F10000}"/>
    <cellStyle name="Uyarı Metni 2 24" xfId="61744" xr:uid="{00000000-0005-0000-0000-0000E5F10000}"/>
    <cellStyle name="Uyarı Metni 2 25" xfId="61745" xr:uid="{00000000-0005-0000-0000-0000E6F10000}"/>
    <cellStyle name="Uyarı Metni 2 26" xfId="61746" xr:uid="{00000000-0005-0000-0000-0000E7F10000}"/>
    <cellStyle name="Uyarı Metni 2 27" xfId="61747" xr:uid="{00000000-0005-0000-0000-0000E8F10000}"/>
    <cellStyle name="Uyarı Metni 2 28" xfId="61748" xr:uid="{00000000-0005-0000-0000-0000E9F10000}"/>
    <cellStyle name="Uyarı Metni 2 29" xfId="61749" xr:uid="{00000000-0005-0000-0000-0000EAF10000}"/>
    <cellStyle name="Uyarı Metni 2 3" xfId="60022" xr:uid="{00000000-0005-0000-0000-0000EBF10000}"/>
    <cellStyle name="Uyarı Metni 2 3 2" xfId="61750" xr:uid="{00000000-0005-0000-0000-0000ECF10000}"/>
    <cellStyle name="Uyarı Metni 2 30" xfId="61751" xr:uid="{00000000-0005-0000-0000-0000EDF10000}"/>
    <cellStyle name="Uyarı Metni 2 31" xfId="61752" xr:uid="{00000000-0005-0000-0000-0000EEF10000}"/>
    <cellStyle name="Uyarı Metni 2 32" xfId="61753" xr:uid="{00000000-0005-0000-0000-0000EFF10000}"/>
    <cellStyle name="Uyarı Metni 2 33" xfId="61754" xr:uid="{00000000-0005-0000-0000-0000F0F10000}"/>
    <cellStyle name="Uyarı Metni 2 34" xfId="61755" xr:uid="{00000000-0005-0000-0000-0000F1F10000}"/>
    <cellStyle name="Uyarı Metni 2 35" xfId="61756" xr:uid="{00000000-0005-0000-0000-0000F2F10000}"/>
    <cellStyle name="Uyarı Metni 2 36" xfId="61757" xr:uid="{00000000-0005-0000-0000-0000F3F10000}"/>
    <cellStyle name="Uyarı Metni 2 37" xfId="61758" xr:uid="{00000000-0005-0000-0000-0000F4F10000}"/>
    <cellStyle name="Uyarı Metni 2 38" xfId="61759" xr:uid="{00000000-0005-0000-0000-0000F5F10000}"/>
    <cellStyle name="Uyarı Metni 2 39" xfId="61760" xr:uid="{00000000-0005-0000-0000-0000F6F10000}"/>
    <cellStyle name="Uyarı Metni 2 4" xfId="61761" xr:uid="{00000000-0005-0000-0000-0000F7F10000}"/>
    <cellStyle name="Uyarı Metni 2 40" xfId="61762" xr:uid="{00000000-0005-0000-0000-0000F8F10000}"/>
    <cellStyle name="Uyarı Metni 2 41" xfId="61763" xr:uid="{00000000-0005-0000-0000-0000F9F10000}"/>
    <cellStyle name="Uyarı Metni 2 42" xfId="61764" xr:uid="{00000000-0005-0000-0000-0000FAF10000}"/>
    <cellStyle name="Uyarı Metni 2 43" xfId="61765" xr:uid="{00000000-0005-0000-0000-0000FBF10000}"/>
    <cellStyle name="Uyarı Metni 2 44" xfId="61766" xr:uid="{00000000-0005-0000-0000-0000FCF10000}"/>
    <cellStyle name="Uyarı Metni 2 45" xfId="61767" xr:uid="{00000000-0005-0000-0000-0000FDF10000}"/>
    <cellStyle name="Uyarı Metni 2 46" xfId="61768" xr:uid="{00000000-0005-0000-0000-0000FEF10000}"/>
    <cellStyle name="Uyarı Metni 2 47" xfId="61769" xr:uid="{00000000-0005-0000-0000-0000FFF10000}"/>
    <cellStyle name="Uyarı Metni 2 5" xfId="61770" xr:uid="{00000000-0005-0000-0000-000000F20000}"/>
    <cellStyle name="Uyarı Metni 2 6" xfId="61771" xr:uid="{00000000-0005-0000-0000-000001F20000}"/>
    <cellStyle name="Uyarı Metni 2 7" xfId="61772" xr:uid="{00000000-0005-0000-0000-000002F20000}"/>
    <cellStyle name="Uyarı Metni 2 8" xfId="61773" xr:uid="{00000000-0005-0000-0000-000003F20000}"/>
    <cellStyle name="Uyarı Metni 2 9" xfId="61774" xr:uid="{00000000-0005-0000-0000-000004F20000}"/>
    <cellStyle name="Uyarı Metni 3" xfId="60023" xr:uid="{00000000-0005-0000-0000-000005F20000}"/>
    <cellStyle name="Uyarı Metni 3 10" xfId="61775" xr:uid="{00000000-0005-0000-0000-000006F20000}"/>
    <cellStyle name="Uyarı Metni 3 11" xfId="61776" xr:uid="{00000000-0005-0000-0000-000007F20000}"/>
    <cellStyle name="Uyarı Metni 3 12" xfId="61777" xr:uid="{00000000-0005-0000-0000-000008F20000}"/>
    <cellStyle name="Uyarı Metni 3 13" xfId="61778" xr:uid="{00000000-0005-0000-0000-000009F20000}"/>
    <cellStyle name="Uyarı Metni 3 14" xfId="61779" xr:uid="{00000000-0005-0000-0000-00000AF20000}"/>
    <cellStyle name="Uyarı Metni 3 15" xfId="61780" xr:uid="{00000000-0005-0000-0000-00000BF20000}"/>
    <cellStyle name="Uyarı Metni 3 16" xfId="61781" xr:uid="{00000000-0005-0000-0000-00000CF20000}"/>
    <cellStyle name="Uyarı Metni 3 17" xfId="61782" xr:uid="{00000000-0005-0000-0000-00000DF20000}"/>
    <cellStyle name="Uyarı Metni 3 18" xfId="61783" xr:uid="{00000000-0005-0000-0000-00000EF20000}"/>
    <cellStyle name="Uyarı Metni 3 19" xfId="61784" xr:uid="{00000000-0005-0000-0000-00000FF20000}"/>
    <cellStyle name="Uyarı Metni 3 2" xfId="60024" xr:uid="{00000000-0005-0000-0000-000010F20000}"/>
    <cellStyle name="Uyarı Metni 3 20" xfId="61785" xr:uid="{00000000-0005-0000-0000-000011F20000}"/>
    <cellStyle name="Uyarı Metni 3 21" xfId="61786" xr:uid="{00000000-0005-0000-0000-000012F20000}"/>
    <cellStyle name="Uyarı Metni 3 22" xfId="61787" xr:uid="{00000000-0005-0000-0000-000013F20000}"/>
    <cellStyle name="Uyarı Metni 3 23" xfId="61788" xr:uid="{00000000-0005-0000-0000-000014F20000}"/>
    <cellStyle name="Uyarı Metni 3 24" xfId="61789" xr:uid="{00000000-0005-0000-0000-000015F20000}"/>
    <cellStyle name="Uyarı Metni 3 25" xfId="61790" xr:uid="{00000000-0005-0000-0000-000016F20000}"/>
    <cellStyle name="Uyarı Metni 3 26" xfId="61791" xr:uid="{00000000-0005-0000-0000-000017F20000}"/>
    <cellStyle name="Uyarı Metni 3 27" xfId="61792" xr:uid="{00000000-0005-0000-0000-000018F20000}"/>
    <cellStyle name="Uyarı Metni 3 28" xfId="61793" xr:uid="{00000000-0005-0000-0000-000019F20000}"/>
    <cellStyle name="Uyarı Metni 3 29" xfId="61794" xr:uid="{00000000-0005-0000-0000-00001AF20000}"/>
    <cellStyle name="Uyarı Metni 3 3" xfId="61795" xr:uid="{00000000-0005-0000-0000-00001BF20000}"/>
    <cellStyle name="Uyarı Metni 3 30" xfId="61796" xr:uid="{00000000-0005-0000-0000-00001CF20000}"/>
    <cellStyle name="Uyarı Metni 3 31" xfId="61797" xr:uid="{00000000-0005-0000-0000-00001DF20000}"/>
    <cellStyle name="Uyarı Metni 3 32" xfId="61798" xr:uid="{00000000-0005-0000-0000-00001EF20000}"/>
    <cellStyle name="Uyarı Metni 3 33" xfId="61799" xr:uid="{00000000-0005-0000-0000-00001FF20000}"/>
    <cellStyle name="Uyarı Metni 3 34" xfId="61800" xr:uid="{00000000-0005-0000-0000-000020F20000}"/>
    <cellStyle name="Uyarı Metni 3 35" xfId="61801" xr:uid="{00000000-0005-0000-0000-000021F20000}"/>
    <cellStyle name="Uyarı Metni 3 36" xfId="61802" xr:uid="{00000000-0005-0000-0000-000022F20000}"/>
    <cellStyle name="Uyarı Metni 3 37" xfId="61803" xr:uid="{00000000-0005-0000-0000-000023F20000}"/>
    <cellStyle name="Uyarı Metni 3 38" xfId="61804" xr:uid="{00000000-0005-0000-0000-000024F20000}"/>
    <cellStyle name="Uyarı Metni 3 39" xfId="61805" xr:uid="{00000000-0005-0000-0000-000025F20000}"/>
    <cellStyle name="Uyarı Metni 3 4" xfId="61806" xr:uid="{00000000-0005-0000-0000-000026F20000}"/>
    <cellStyle name="Uyarı Metni 3 40" xfId="61807" xr:uid="{00000000-0005-0000-0000-000027F20000}"/>
    <cellStyle name="Uyarı Metni 3 41" xfId="61808" xr:uid="{00000000-0005-0000-0000-000028F20000}"/>
    <cellStyle name="Uyarı Metni 3 42" xfId="61809" xr:uid="{00000000-0005-0000-0000-000029F20000}"/>
    <cellStyle name="Uyarı Metni 3 43" xfId="61810" xr:uid="{00000000-0005-0000-0000-00002AF20000}"/>
    <cellStyle name="Uyarı Metni 3 44" xfId="61811" xr:uid="{00000000-0005-0000-0000-00002BF20000}"/>
    <cellStyle name="Uyarı Metni 3 45" xfId="61812" xr:uid="{00000000-0005-0000-0000-00002CF20000}"/>
    <cellStyle name="Uyarı Metni 3 5" xfId="61813" xr:uid="{00000000-0005-0000-0000-00002DF20000}"/>
    <cellStyle name="Uyarı Metni 3 6" xfId="61814" xr:uid="{00000000-0005-0000-0000-00002EF20000}"/>
    <cellStyle name="Uyarı Metni 3 7" xfId="61815" xr:uid="{00000000-0005-0000-0000-00002FF20000}"/>
    <cellStyle name="Uyarı Metni 3 8" xfId="61816" xr:uid="{00000000-0005-0000-0000-000030F20000}"/>
    <cellStyle name="Uyarı Metni 3 9" xfId="61817" xr:uid="{00000000-0005-0000-0000-000031F20000}"/>
    <cellStyle name="Uyarı Metni 4" xfId="60025" xr:uid="{00000000-0005-0000-0000-000032F20000}"/>
    <cellStyle name="Uyarı Metni 4 2" xfId="60026" xr:uid="{00000000-0005-0000-0000-000033F20000}"/>
    <cellStyle name="Uyarı Metni 4 3" xfId="61818" xr:uid="{00000000-0005-0000-0000-000034F20000}"/>
    <cellStyle name="Uyarı Metni 5" xfId="60027" xr:uid="{00000000-0005-0000-0000-000035F20000}"/>
    <cellStyle name="Uyarı Metni 5 2" xfId="60028" xr:uid="{00000000-0005-0000-0000-000036F20000}"/>
    <cellStyle name="Uyarı Metni 6" xfId="60029" xr:uid="{00000000-0005-0000-0000-000037F20000}"/>
    <cellStyle name="Uyarı Metni 6 2" xfId="60030" xr:uid="{00000000-0005-0000-0000-000038F20000}"/>
    <cellStyle name="Uyarı Metni 7" xfId="60031" xr:uid="{00000000-0005-0000-0000-000039F20000}"/>
    <cellStyle name="Uyarı Metni 7 2" xfId="60032" xr:uid="{00000000-0005-0000-0000-00003AF20000}"/>
    <cellStyle name="Uyarı Metni 8" xfId="60033" xr:uid="{00000000-0005-0000-0000-00003BF20000}"/>
    <cellStyle name="Uyarı Metni 8 2" xfId="60034" xr:uid="{00000000-0005-0000-0000-00003CF20000}"/>
    <cellStyle name="Uyarı Metni 9" xfId="60035" xr:uid="{00000000-0005-0000-0000-00003DF20000}"/>
    <cellStyle name="Uyarı Metni 9 2" xfId="60036" xr:uid="{00000000-0005-0000-0000-00003EF20000}"/>
    <cellStyle name="Valuta (0)_Listino" xfId="62581" xr:uid="{00000000-0005-0000-0000-00003FF20000}"/>
    <cellStyle name="Valuta_Listino" xfId="62582" xr:uid="{00000000-0005-0000-0000-000040F20000}"/>
    <cellStyle name="Virgül" xfId="10" builtinId="3"/>
    <cellStyle name="Virgül [0]" xfId="60037" xr:uid="{00000000-0005-0000-0000-000042F20000}"/>
    <cellStyle name="Virgül 2" xfId="60038" xr:uid="{00000000-0005-0000-0000-000043F20000}"/>
    <cellStyle name="Virgül 2 2" xfId="62779" xr:uid="{00000000-0005-0000-0000-000044F20000}"/>
    <cellStyle name="Virgül 3" xfId="60039" xr:uid="{00000000-0005-0000-0000-000045F20000}"/>
    <cellStyle name="Virgül 3 2" xfId="62780" xr:uid="{00000000-0005-0000-0000-000046F20000}"/>
    <cellStyle name="Virgül 4" xfId="60040" xr:uid="{00000000-0005-0000-0000-000047F20000}"/>
    <cellStyle name="Virgül 5" xfId="60041" xr:uid="{00000000-0005-0000-0000-000048F20000}"/>
    <cellStyle name="Virgül 6" xfId="62596" xr:uid="{00000000-0005-0000-0000-000049F20000}"/>
    <cellStyle name="Vurgu1 10" xfId="60042" xr:uid="{00000000-0005-0000-0000-00004AF20000}"/>
    <cellStyle name="Vurgu1 10 2" xfId="60043" xr:uid="{00000000-0005-0000-0000-00004BF20000}"/>
    <cellStyle name="Vurgu1 11" xfId="60044" xr:uid="{00000000-0005-0000-0000-00004CF20000}"/>
    <cellStyle name="Vurgu1 11 2" xfId="60045" xr:uid="{00000000-0005-0000-0000-00004DF20000}"/>
    <cellStyle name="Vurgu1 12" xfId="60046" xr:uid="{00000000-0005-0000-0000-00004EF20000}"/>
    <cellStyle name="Vurgu1 12 2" xfId="60047" xr:uid="{00000000-0005-0000-0000-00004FF20000}"/>
    <cellStyle name="Vurgu1 13" xfId="60048" xr:uid="{00000000-0005-0000-0000-000050F20000}"/>
    <cellStyle name="Vurgu1 13 2" xfId="60049" xr:uid="{00000000-0005-0000-0000-000051F20000}"/>
    <cellStyle name="Vurgu1 14" xfId="60050" xr:uid="{00000000-0005-0000-0000-000052F20000}"/>
    <cellStyle name="Vurgu1 14 2" xfId="60051" xr:uid="{00000000-0005-0000-0000-000053F20000}"/>
    <cellStyle name="Vurgu1 15" xfId="60052" xr:uid="{00000000-0005-0000-0000-000054F20000}"/>
    <cellStyle name="Vurgu1 15 2" xfId="60053" xr:uid="{00000000-0005-0000-0000-000055F20000}"/>
    <cellStyle name="Vurgu1 16" xfId="60054" xr:uid="{00000000-0005-0000-0000-000056F20000}"/>
    <cellStyle name="Vurgu1 16 2" xfId="60055" xr:uid="{00000000-0005-0000-0000-000057F20000}"/>
    <cellStyle name="Vurgu1 17" xfId="60056" xr:uid="{00000000-0005-0000-0000-000058F20000}"/>
    <cellStyle name="Vurgu1 18" xfId="60057" xr:uid="{00000000-0005-0000-0000-000059F20000}"/>
    <cellStyle name="Vurgu1 2" xfId="60058" xr:uid="{00000000-0005-0000-0000-00005AF20000}"/>
    <cellStyle name="Vurgu1 2 10" xfId="61819" xr:uid="{00000000-0005-0000-0000-00005BF20000}"/>
    <cellStyle name="Vurgu1 2 11" xfId="61820" xr:uid="{00000000-0005-0000-0000-00005CF20000}"/>
    <cellStyle name="Vurgu1 2 12" xfId="61821" xr:uid="{00000000-0005-0000-0000-00005DF20000}"/>
    <cellStyle name="Vurgu1 2 13" xfId="61822" xr:uid="{00000000-0005-0000-0000-00005EF20000}"/>
    <cellStyle name="Vurgu1 2 14" xfId="61823" xr:uid="{00000000-0005-0000-0000-00005FF20000}"/>
    <cellStyle name="Vurgu1 2 15" xfId="61824" xr:uid="{00000000-0005-0000-0000-000060F20000}"/>
    <cellStyle name="Vurgu1 2 16" xfId="61825" xr:uid="{00000000-0005-0000-0000-000061F20000}"/>
    <cellStyle name="Vurgu1 2 17" xfId="61826" xr:uid="{00000000-0005-0000-0000-000062F20000}"/>
    <cellStyle name="Vurgu1 2 18" xfId="61827" xr:uid="{00000000-0005-0000-0000-000063F20000}"/>
    <cellStyle name="Vurgu1 2 19" xfId="61828" xr:uid="{00000000-0005-0000-0000-000064F20000}"/>
    <cellStyle name="Vurgu1 2 2" xfId="60059" xr:uid="{00000000-0005-0000-0000-000065F20000}"/>
    <cellStyle name="Vurgu1 2 2 2" xfId="61829" xr:uid="{00000000-0005-0000-0000-000066F20000}"/>
    <cellStyle name="Vurgu1 2 20" xfId="61830" xr:uid="{00000000-0005-0000-0000-000067F20000}"/>
    <cellStyle name="Vurgu1 2 21" xfId="61831" xr:uid="{00000000-0005-0000-0000-000068F20000}"/>
    <cellStyle name="Vurgu1 2 22" xfId="61832" xr:uid="{00000000-0005-0000-0000-000069F20000}"/>
    <cellStyle name="Vurgu1 2 23" xfId="61833" xr:uid="{00000000-0005-0000-0000-00006AF20000}"/>
    <cellStyle name="Vurgu1 2 24" xfId="61834" xr:uid="{00000000-0005-0000-0000-00006BF20000}"/>
    <cellStyle name="Vurgu1 2 25" xfId="61835" xr:uid="{00000000-0005-0000-0000-00006CF20000}"/>
    <cellStyle name="Vurgu1 2 26" xfId="61836" xr:uid="{00000000-0005-0000-0000-00006DF20000}"/>
    <cellStyle name="Vurgu1 2 27" xfId="61837" xr:uid="{00000000-0005-0000-0000-00006EF20000}"/>
    <cellStyle name="Vurgu1 2 28" xfId="61838" xr:uid="{00000000-0005-0000-0000-00006FF20000}"/>
    <cellStyle name="Vurgu1 2 29" xfId="61839" xr:uid="{00000000-0005-0000-0000-000070F20000}"/>
    <cellStyle name="Vurgu1 2 3" xfId="60060" xr:uid="{00000000-0005-0000-0000-000071F20000}"/>
    <cellStyle name="Vurgu1 2 3 2" xfId="61840" xr:uid="{00000000-0005-0000-0000-000072F20000}"/>
    <cellStyle name="Vurgu1 2 30" xfId="61841" xr:uid="{00000000-0005-0000-0000-000073F20000}"/>
    <cellStyle name="Vurgu1 2 31" xfId="61842" xr:uid="{00000000-0005-0000-0000-000074F20000}"/>
    <cellStyle name="Vurgu1 2 32" xfId="61843" xr:uid="{00000000-0005-0000-0000-000075F20000}"/>
    <cellStyle name="Vurgu1 2 33" xfId="61844" xr:uid="{00000000-0005-0000-0000-000076F20000}"/>
    <cellStyle name="Vurgu1 2 34" xfId="61845" xr:uid="{00000000-0005-0000-0000-000077F20000}"/>
    <cellStyle name="Vurgu1 2 35" xfId="61846" xr:uid="{00000000-0005-0000-0000-000078F20000}"/>
    <cellStyle name="Vurgu1 2 36" xfId="61847" xr:uid="{00000000-0005-0000-0000-000079F20000}"/>
    <cellStyle name="Vurgu1 2 37" xfId="61848" xr:uid="{00000000-0005-0000-0000-00007AF20000}"/>
    <cellStyle name="Vurgu1 2 38" xfId="61849" xr:uid="{00000000-0005-0000-0000-00007BF20000}"/>
    <cellStyle name="Vurgu1 2 39" xfId="61850" xr:uid="{00000000-0005-0000-0000-00007CF20000}"/>
    <cellStyle name="Vurgu1 2 4" xfId="61851" xr:uid="{00000000-0005-0000-0000-00007DF20000}"/>
    <cellStyle name="Vurgu1 2 40" xfId="61852" xr:uid="{00000000-0005-0000-0000-00007EF20000}"/>
    <cellStyle name="Vurgu1 2 41" xfId="61853" xr:uid="{00000000-0005-0000-0000-00007FF20000}"/>
    <cellStyle name="Vurgu1 2 42" xfId="61854" xr:uid="{00000000-0005-0000-0000-000080F20000}"/>
    <cellStyle name="Vurgu1 2 43" xfId="61855" xr:uid="{00000000-0005-0000-0000-000081F20000}"/>
    <cellStyle name="Vurgu1 2 44" xfId="61856" xr:uid="{00000000-0005-0000-0000-000082F20000}"/>
    <cellStyle name="Vurgu1 2 45" xfId="61857" xr:uid="{00000000-0005-0000-0000-000083F20000}"/>
    <cellStyle name="Vurgu1 2 46" xfId="61858" xr:uid="{00000000-0005-0000-0000-000084F20000}"/>
    <cellStyle name="Vurgu1 2 47" xfId="61859" xr:uid="{00000000-0005-0000-0000-000085F20000}"/>
    <cellStyle name="Vurgu1 2 5" xfId="61860" xr:uid="{00000000-0005-0000-0000-000086F20000}"/>
    <cellStyle name="Vurgu1 2 6" xfId="61861" xr:uid="{00000000-0005-0000-0000-000087F20000}"/>
    <cellStyle name="Vurgu1 2 7" xfId="61862" xr:uid="{00000000-0005-0000-0000-000088F20000}"/>
    <cellStyle name="Vurgu1 2 8" xfId="61863" xr:uid="{00000000-0005-0000-0000-000089F20000}"/>
    <cellStyle name="Vurgu1 2 9" xfId="61864" xr:uid="{00000000-0005-0000-0000-00008AF20000}"/>
    <cellStyle name="Vurgu1 3" xfId="60061" xr:uid="{00000000-0005-0000-0000-00008BF20000}"/>
    <cellStyle name="Vurgu1 3 10" xfId="61865" xr:uid="{00000000-0005-0000-0000-00008CF20000}"/>
    <cellStyle name="Vurgu1 3 11" xfId="61866" xr:uid="{00000000-0005-0000-0000-00008DF20000}"/>
    <cellStyle name="Vurgu1 3 12" xfId="61867" xr:uid="{00000000-0005-0000-0000-00008EF20000}"/>
    <cellStyle name="Vurgu1 3 13" xfId="61868" xr:uid="{00000000-0005-0000-0000-00008FF20000}"/>
    <cellStyle name="Vurgu1 3 14" xfId="61869" xr:uid="{00000000-0005-0000-0000-000090F20000}"/>
    <cellStyle name="Vurgu1 3 15" xfId="61870" xr:uid="{00000000-0005-0000-0000-000091F20000}"/>
    <cellStyle name="Vurgu1 3 16" xfId="61871" xr:uid="{00000000-0005-0000-0000-000092F20000}"/>
    <cellStyle name="Vurgu1 3 17" xfId="61872" xr:uid="{00000000-0005-0000-0000-000093F20000}"/>
    <cellStyle name="Vurgu1 3 18" xfId="61873" xr:uid="{00000000-0005-0000-0000-000094F20000}"/>
    <cellStyle name="Vurgu1 3 19" xfId="61874" xr:uid="{00000000-0005-0000-0000-000095F20000}"/>
    <cellStyle name="Vurgu1 3 2" xfId="60062" xr:uid="{00000000-0005-0000-0000-000096F20000}"/>
    <cellStyle name="Vurgu1 3 20" xfId="61875" xr:uid="{00000000-0005-0000-0000-000097F20000}"/>
    <cellStyle name="Vurgu1 3 21" xfId="61876" xr:uid="{00000000-0005-0000-0000-000098F20000}"/>
    <cellStyle name="Vurgu1 3 22" xfId="61877" xr:uid="{00000000-0005-0000-0000-000099F20000}"/>
    <cellStyle name="Vurgu1 3 23" xfId="61878" xr:uid="{00000000-0005-0000-0000-00009AF20000}"/>
    <cellStyle name="Vurgu1 3 24" xfId="61879" xr:uid="{00000000-0005-0000-0000-00009BF20000}"/>
    <cellStyle name="Vurgu1 3 25" xfId="61880" xr:uid="{00000000-0005-0000-0000-00009CF20000}"/>
    <cellStyle name="Vurgu1 3 26" xfId="61881" xr:uid="{00000000-0005-0000-0000-00009DF20000}"/>
    <cellStyle name="Vurgu1 3 27" xfId="61882" xr:uid="{00000000-0005-0000-0000-00009EF20000}"/>
    <cellStyle name="Vurgu1 3 28" xfId="61883" xr:uid="{00000000-0005-0000-0000-00009FF20000}"/>
    <cellStyle name="Vurgu1 3 29" xfId="61884" xr:uid="{00000000-0005-0000-0000-0000A0F20000}"/>
    <cellStyle name="Vurgu1 3 3" xfId="61885" xr:uid="{00000000-0005-0000-0000-0000A1F20000}"/>
    <cellStyle name="Vurgu1 3 30" xfId="61886" xr:uid="{00000000-0005-0000-0000-0000A2F20000}"/>
    <cellStyle name="Vurgu1 3 31" xfId="61887" xr:uid="{00000000-0005-0000-0000-0000A3F20000}"/>
    <cellStyle name="Vurgu1 3 32" xfId="61888" xr:uid="{00000000-0005-0000-0000-0000A4F20000}"/>
    <cellStyle name="Vurgu1 3 33" xfId="61889" xr:uid="{00000000-0005-0000-0000-0000A5F20000}"/>
    <cellStyle name="Vurgu1 3 34" xfId="61890" xr:uid="{00000000-0005-0000-0000-0000A6F20000}"/>
    <cellStyle name="Vurgu1 3 35" xfId="61891" xr:uid="{00000000-0005-0000-0000-0000A7F20000}"/>
    <cellStyle name="Vurgu1 3 36" xfId="61892" xr:uid="{00000000-0005-0000-0000-0000A8F20000}"/>
    <cellStyle name="Vurgu1 3 37" xfId="61893" xr:uid="{00000000-0005-0000-0000-0000A9F20000}"/>
    <cellStyle name="Vurgu1 3 38" xfId="61894" xr:uid="{00000000-0005-0000-0000-0000AAF20000}"/>
    <cellStyle name="Vurgu1 3 39" xfId="61895" xr:uid="{00000000-0005-0000-0000-0000ABF20000}"/>
    <cellStyle name="Vurgu1 3 4" xfId="61896" xr:uid="{00000000-0005-0000-0000-0000ACF20000}"/>
    <cellStyle name="Vurgu1 3 40" xfId="61897" xr:uid="{00000000-0005-0000-0000-0000ADF20000}"/>
    <cellStyle name="Vurgu1 3 41" xfId="61898" xr:uid="{00000000-0005-0000-0000-0000AEF20000}"/>
    <cellStyle name="Vurgu1 3 42" xfId="61899" xr:uid="{00000000-0005-0000-0000-0000AFF20000}"/>
    <cellStyle name="Vurgu1 3 43" xfId="61900" xr:uid="{00000000-0005-0000-0000-0000B0F20000}"/>
    <cellStyle name="Vurgu1 3 44" xfId="61901" xr:uid="{00000000-0005-0000-0000-0000B1F20000}"/>
    <cellStyle name="Vurgu1 3 45" xfId="61902" xr:uid="{00000000-0005-0000-0000-0000B2F20000}"/>
    <cellStyle name="Vurgu1 3 5" xfId="61903" xr:uid="{00000000-0005-0000-0000-0000B3F20000}"/>
    <cellStyle name="Vurgu1 3 6" xfId="61904" xr:uid="{00000000-0005-0000-0000-0000B4F20000}"/>
    <cellStyle name="Vurgu1 3 7" xfId="61905" xr:uid="{00000000-0005-0000-0000-0000B5F20000}"/>
    <cellStyle name="Vurgu1 3 8" xfId="61906" xr:uid="{00000000-0005-0000-0000-0000B6F20000}"/>
    <cellStyle name="Vurgu1 3 9" xfId="61907" xr:uid="{00000000-0005-0000-0000-0000B7F20000}"/>
    <cellStyle name="Vurgu1 4" xfId="60063" xr:uid="{00000000-0005-0000-0000-0000B8F20000}"/>
    <cellStyle name="Vurgu1 4 2" xfId="60064" xr:uid="{00000000-0005-0000-0000-0000B9F20000}"/>
    <cellStyle name="Vurgu1 4 3" xfId="61908" xr:uid="{00000000-0005-0000-0000-0000BAF20000}"/>
    <cellStyle name="Vurgu1 5" xfId="60065" xr:uid="{00000000-0005-0000-0000-0000BBF20000}"/>
    <cellStyle name="Vurgu1 5 2" xfId="60066" xr:uid="{00000000-0005-0000-0000-0000BCF20000}"/>
    <cellStyle name="Vurgu1 6" xfId="60067" xr:uid="{00000000-0005-0000-0000-0000BDF20000}"/>
    <cellStyle name="Vurgu1 6 2" xfId="60068" xr:uid="{00000000-0005-0000-0000-0000BEF20000}"/>
    <cellStyle name="Vurgu1 7" xfId="60069" xr:uid="{00000000-0005-0000-0000-0000BFF20000}"/>
    <cellStyle name="Vurgu1 7 2" xfId="60070" xr:uid="{00000000-0005-0000-0000-0000C0F20000}"/>
    <cellStyle name="Vurgu1 8" xfId="60071" xr:uid="{00000000-0005-0000-0000-0000C1F20000}"/>
    <cellStyle name="Vurgu1 8 2" xfId="60072" xr:uid="{00000000-0005-0000-0000-0000C2F20000}"/>
    <cellStyle name="Vurgu1 9" xfId="60073" xr:uid="{00000000-0005-0000-0000-0000C3F20000}"/>
    <cellStyle name="Vurgu1 9 2" xfId="60074" xr:uid="{00000000-0005-0000-0000-0000C4F20000}"/>
    <cellStyle name="Vurgu2 10" xfId="60075" xr:uid="{00000000-0005-0000-0000-0000C5F20000}"/>
    <cellStyle name="Vurgu2 10 2" xfId="60076" xr:uid="{00000000-0005-0000-0000-0000C6F20000}"/>
    <cellStyle name="Vurgu2 11" xfId="60077" xr:uid="{00000000-0005-0000-0000-0000C7F20000}"/>
    <cellStyle name="Vurgu2 11 2" xfId="60078" xr:uid="{00000000-0005-0000-0000-0000C8F20000}"/>
    <cellStyle name="Vurgu2 12" xfId="60079" xr:uid="{00000000-0005-0000-0000-0000C9F20000}"/>
    <cellStyle name="Vurgu2 12 2" xfId="60080" xr:uid="{00000000-0005-0000-0000-0000CAF20000}"/>
    <cellStyle name="Vurgu2 13" xfId="60081" xr:uid="{00000000-0005-0000-0000-0000CBF20000}"/>
    <cellStyle name="Vurgu2 13 2" xfId="60082" xr:uid="{00000000-0005-0000-0000-0000CCF20000}"/>
    <cellStyle name="Vurgu2 14" xfId="60083" xr:uid="{00000000-0005-0000-0000-0000CDF20000}"/>
    <cellStyle name="Vurgu2 14 2" xfId="60084" xr:uid="{00000000-0005-0000-0000-0000CEF20000}"/>
    <cellStyle name="Vurgu2 15" xfId="60085" xr:uid="{00000000-0005-0000-0000-0000CFF20000}"/>
    <cellStyle name="Vurgu2 15 2" xfId="60086" xr:uid="{00000000-0005-0000-0000-0000D0F20000}"/>
    <cellStyle name="Vurgu2 16" xfId="60087" xr:uid="{00000000-0005-0000-0000-0000D1F20000}"/>
    <cellStyle name="Vurgu2 16 2" xfId="60088" xr:uid="{00000000-0005-0000-0000-0000D2F20000}"/>
    <cellStyle name="Vurgu2 17" xfId="60089" xr:uid="{00000000-0005-0000-0000-0000D3F20000}"/>
    <cellStyle name="Vurgu2 18" xfId="60090" xr:uid="{00000000-0005-0000-0000-0000D4F20000}"/>
    <cellStyle name="Vurgu2 2" xfId="60091" xr:uid="{00000000-0005-0000-0000-0000D5F20000}"/>
    <cellStyle name="Vurgu2 2 10" xfId="61909" xr:uid="{00000000-0005-0000-0000-0000D6F20000}"/>
    <cellStyle name="Vurgu2 2 11" xfId="61910" xr:uid="{00000000-0005-0000-0000-0000D7F20000}"/>
    <cellStyle name="Vurgu2 2 12" xfId="61911" xr:uid="{00000000-0005-0000-0000-0000D8F20000}"/>
    <cellStyle name="Vurgu2 2 13" xfId="61912" xr:uid="{00000000-0005-0000-0000-0000D9F20000}"/>
    <cellStyle name="Vurgu2 2 14" xfId="61913" xr:uid="{00000000-0005-0000-0000-0000DAF20000}"/>
    <cellStyle name="Vurgu2 2 15" xfId="61914" xr:uid="{00000000-0005-0000-0000-0000DBF20000}"/>
    <cellStyle name="Vurgu2 2 16" xfId="61915" xr:uid="{00000000-0005-0000-0000-0000DCF20000}"/>
    <cellStyle name="Vurgu2 2 17" xfId="61916" xr:uid="{00000000-0005-0000-0000-0000DDF20000}"/>
    <cellStyle name="Vurgu2 2 18" xfId="61917" xr:uid="{00000000-0005-0000-0000-0000DEF20000}"/>
    <cellStyle name="Vurgu2 2 19" xfId="61918" xr:uid="{00000000-0005-0000-0000-0000DFF20000}"/>
    <cellStyle name="Vurgu2 2 2" xfId="60092" xr:uid="{00000000-0005-0000-0000-0000E0F20000}"/>
    <cellStyle name="Vurgu2 2 2 2" xfId="61919" xr:uid="{00000000-0005-0000-0000-0000E1F20000}"/>
    <cellStyle name="Vurgu2 2 20" xfId="61920" xr:uid="{00000000-0005-0000-0000-0000E2F20000}"/>
    <cellStyle name="Vurgu2 2 21" xfId="61921" xr:uid="{00000000-0005-0000-0000-0000E3F20000}"/>
    <cellStyle name="Vurgu2 2 22" xfId="61922" xr:uid="{00000000-0005-0000-0000-0000E4F20000}"/>
    <cellStyle name="Vurgu2 2 23" xfId="61923" xr:uid="{00000000-0005-0000-0000-0000E5F20000}"/>
    <cellStyle name="Vurgu2 2 24" xfId="61924" xr:uid="{00000000-0005-0000-0000-0000E6F20000}"/>
    <cellStyle name="Vurgu2 2 25" xfId="61925" xr:uid="{00000000-0005-0000-0000-0000E7F20000}"/>
    <cellStyle name="Vurgu2 2 26" xfId="61926" xr:uid="{00000000-0005-0000-0000-0000E8F20000}"/>
    <cellStyle name="Vurgu2 2 27" xfId="61927" xr:uid="{00000000-0005-0000-0000-0000E9F20000}"/>
    <cellStyle name="Vurgu2 2 28" xfId="61928" xr:uid="{00000000-0005-0000-0000-0000EAF20000}"/>
    <cellStyle name="Vurgu2 2 29" xfId="61929" xr:uid="{00000000-0005-0000-0000-0000EBF20000}"/>
    <cellStyle name="Vurgu2 2 3" xfId="60093" xr:uid="{00000000-0005-0000-0000-0000ECF20000}"/>
    <cellStyle name="Vurgu2 2 3 2" xfId="61930" xr:uid="{00000000-0005-0000-0000-0000EDF20000}"/>
    <cellStyle name="Vurgu2 2 30" xfId="61931" xr:uid="{00000000-0005-0000-0000-0000EEF20000}"/>
    <cellStyle name="Vurgu2 2 31" xfId="61932" xr:uid="{00000000-0005-0000-0000-0000EFF20000}"/>
    <cellStyle name="Vurgu2 2 32" xfId="61933" xr:uid="{00000000-0005-0000-0000-0000F0F20000}"/>
    <cellStyle name="Vurgu2 2 33" xfId="61934" xr:uid="{00000000-0005-0000-0000-0000F1F20000}"/>
    <cellStyle name="Vurgu2 2 34" xfId="61935" xr:uid="{00000000-0005-0000-0000-0000F2F20000}"/>
    <cellStyle name="Vurgu2 2 35" xfId="61936" xr:uid="{00000000-0005-0000-0000-0000F3F20000}"/>
    <cellStyle name="Vurgu2 2 36" xfId="61937" xr:uid="{00000000-0005-0000-0000-0000F4F20000}"/>
    <cellStyle name="Vurgu2 2 37" xfId="61938" xr:uid="{00000000-0005-0000-0000-0000F5F20000}"/>
    <cellStyle name="Vurgu2 2 38" xfId="61939" xr:uid="{00000000-0005-0000-0000-0000F6F20000}"/>
    <cellStyle name="Vurgu2 2 39" xfId="61940" xr:uid="{00000000-0005-0000-0000-0000F7F20000}"/>
    <cellStyle name="Vurgu2 2 4" xfId="61941" xr:uid="{00000000-0005-0000-0000-0000F8F20000}"/>
    <cellStyle name="Vurgu2 2 40" xfId="61942" xr:uid="{00000000-0005-0000-0000-0000F9F20000}"/>
    <cellStyle name="Vurgu2 2 41" xfId="61943" xr:uid="{00000000-0005-0000-0000-0000FAF20000}"/>
    <cellStyle name="Vurgu2 2 42" xfId="61944" xr:uid="{00000000-0005-0000-0000-0000FBF20000}"/>
    <cellStyle name="Vurgu2 2 43" xfId="61945" xr:uid="{00000000-0005-0000-0000-0000FCF20000}"/>
    <cellStyle name="Vurgu2 2 44" xfId="61946" xr:uid="{00000000-0005-0000-0000-0000FDF20000}"/>
    <cellStyle name="Vurgu2 2 45" xfId="61947" xr:uid="{00000000-0005-0000-0000-0000FEF20000}"/>
    <cellStyle name="Vurgu2 2 46" xfId="61948" xr:uid="{00000000-0005-0000-0000-0000FFF20000}"/>
    <cellStyle name="Vurgu2 2 47" xfId="61949" xr:uid="{00000000-0005-0000-0000-000000F30000}"/>
    <cellStyle name="Vurgu2 2 5" xfId="61950" xr:uid="{00000000-0005-0000-0000-000001F30000}"/>
    <cellStyle name="Vurgu2 2 6" xfId="61951" xr:uid="{00000000-0005-0000-0000-000002F30000}"/>
    <cellStyle name="Vurgu2 2 7" xfId="61952" xr:uid="{00000000-0005-0000-0000-000003F30000}"/>
    <cellStyle name="Vurgu2 2 8" xfId="61953" xr:uid="{00000000-0005-0000-0000-000004F30000}"/>
    <cellStyle name="Vurgu2 2 9" xfId="61954" xr:uid="{00000000-0005-0000-0000-000005F30000}"/>
    <cellStyle name="Vurgu2 3" xfId="60094" xr:uid="{00000000-0005-0000-0000-000006F30000}"/>
    <cellStyle name="Vurgu2 3 10" xfId="61955" xr:uid="{00000000-0005-0000-0000-000007F30000}"/>
    <cellStyle name="Vurgu2 3 11" xfId="61956" xr:uid="{00000000-0005-0000-0000-000008F30000}"/>
    <cellStyle name="Vurgu2 3 12" xfId="61957" xr:uid="{00000000-0005-0000-0000-000009F30000}"/>
    <cellStyle name="Vurgu2 3 13" xfId="61958" xr:uid="{00000000-0005-0000-0000-00000AF30000}"/>
    <cellStyle name="Vurgu2 3 14" xfId="61959" xr:uid="{00000000-0005-0000-0000-00000BF30000}"/>
    <cellStyle name="Vurgu2 3 15" xfId="61960" xr:uid="{00000000-0005-0000-0000-00000CF30000}"/>
    <cellStyle name="Vurgu2 3 16" xfId="61961" xr:uid="{00000000-0005-0000-0000-00000DF30000}"/>
    <cellStyle name="Vurgu2 3 17" xfId="61962" xr:uid="{00000000-0005-0000-0000-00000EF30000}"/>
    <cellStyle name="Vurgu2 3 18" xfId="61963" xr:uid="{00000000-0005-0000-0000-00000FF30000}"/>
    <cellStyle name="Vurgu2 3 19" xfId="61964" xr:uid="{00000000-0005-0000-0000-000010F30000}"/>
    <cellStyle name="Vurgu2 3 2" xfId="60095" xr:uid="{00000000-0005-0000-0000-000011F30000}"/>
    <cellStyle name="Vurgu2 3 20" xfId="61965" xr:uid="{00000000-0005-0000-0000-000012F30000}"/>
    <cellStyle name="Vurgu2 3 21" xfId="61966" xr:uid="{00000000-0005-0000-0000-000013F30000}"/>
    <cellStyle name="Vurgu2 3 22" xfId="61967" xr:uid="{00000000-0005-0000-0000-000014F30000}"/>
    <cellStyle name="Vurgu2 3 23" xfId="61968" xr:uid="{00000000-0005-0000-0000-000015F30000}"/>
    <cellStyle name="Vurgu2 3 24" xfId="61969" xr:uid="{00000000-0005-0000-0000-000016F30000}"/>
    <cellStyle name="Vurgu2 3 25" xfId="61970" xr:uid="{00000000-0005-0000-0000-000017F30000}"/>
    <cellStyle name="Vurgu2 3 26" xfId="61971" xr:uid="{00000000-0005-0000-0000-000018F30000}"/>
    <cellStyle name="Vurgu2 3 27" xfId="61972" xr:uid="{00000000-0005-0000-0000-000019F30000}"/>
    <cellStyle name="Vurgu2 3 28" xfId="61973" xr:uid="{00000000-0005-0000-0000-00001AF30000}"/>
    <cellStyle name="Vurgu2 3 29" xfId="61974" xr:uid="{00000000-0005-0000-0000-00001BF30000}"/>
    <cellStyle name="Vurgu2 3 3" xfId="61975" xr:uid="{00000000-0005-0000-0000-00001CF30000}"/>
    <cellStyle name="Vurgu2 3 30" xfId="61976" xr:uid="{00000000-0005-0000-0000-00001DF30000}"/>
    <cellStyle name="Vurgu2 3 31" xfId="61977" xr:uid="{00000000-0005-0000-0000-00001EF30000}"/>
    <cellStyle name="Vurgu2 3 32" xfId="61978" xr:uid="{00000000-0005-0000-0000-00001FF30000}"/>
    <cellStyle name="Vurgu2 3 33" xfId="61979" xr:uid="{00000000-0005-0000-0000-000020F30000}"/>
    <cellStyle name="Vurgu2 3 34" xfId="61980" xr:uid="{00000000-0005-0000-0000-000021F30000}"/>
    <cellStyle name="Vurgu2 3 35" xfId="61981" xr:uid="{00000000-0005-0000-0000-000022F30000}"/>
    <cellStyle name="Vurgu2 3 36" xfId="61982" xr:uid="{00000000-0005-0000-0000-000023F30000}"/>
    <cellStyle name="Vurgu2 3 37" xfId="61983" xr:uid="{00000000-0005-0000-0000-000024F30000}"/>
    <cellStyle name="Vurgu2 3 38" xfId="61984" xr:uid="{00000000-0005-0000-0000-000025F30000}"/>
    <cellStyle name="Vurgu2 3 39" xfId="61985" xr:uid="{00000000-0005-0000-0000-000026F30000}"/>
    <cellStyle name="Vurgu2 3 4" xfId="61986" xr:uid="{00000000-0005-0000-0000-000027F30000}"/>
    <cellStyle name="Vurgu2 3 40" xfId="61987" xr:uid="{00000000-0005-0000-0000-000028F30000}"/>
    <cellStyle name="Vurgu2 3 41" xfId="61988" xr:uid="{00000000-0005-0000-0000-000029F30000}"/>
    <cellStyle name="Vurgu2 3 42" xfId="61989" xr:uid="{00000000-0005-0000-0000-00002AF30000}"/>
    <cellStyle name="Vurgu2 3 43" xfId="61990" xr:uid="{00000000-0005-0000-0000-00002BF30000}"/>
    <cellStyle name="Vurgu2 3 44" xfId="61991" xr:uid="{00000000-0005-0000-0000-00002CF30000}"/>
    <cellStyle name="Vurgu2 3 45" xfId="61992" xr:uid="{00000000-0005-0000-0000-00002DF30000}"/>
    <cellStyle name="Vurgu2 3 5" xfId="61993" xr:uid="{00000000-0005-0000-0000-00002EF30000}"/>
    <cellStyle name="Vurgu2 3 6" xfId="61994" xr:uid="{00000000-0005-0000-0000-00002FF30000}"/>
    <cellStyle name="Vurgu2 3 7" xfId="61995" xr:uid="{00000000-0005-0000-0000-000030F30000}"/>
    <cellStyle name="Vurgu2 3 8" xfId="61996" xr:uid="{00000000-0005-0000-0000-000031F30000}"/>
    <cellStyle name="Vurgu2 3 9" xfId="61997" xr:uid="{00000000-0005-0000-0000-000032F30000}"/>
    <cellStyle name="Vurgu2 4" xfId="60096" xr:uid="{00000000-0005-0000-0000-000033F30000}"/>
    <cellStyle name="Vurgu2 4 2" xfId="60097" xr:uid="{00000000-0005-0000-0000-000034F30000}"/>
    <cellStyle name="Vurgu2 4 3" xfId="61998" xr:uid="{00000000-0005-0000-0000-000035F30000}"/>
    <cellStyle name="Vurgu2 5" xfId="60098" xr:uid="{00000000-0005-0000-0000-000036F30000}"/>
    <cellStyle name="Vurgu2 5 2" xfId="60099" xr:uid="{00000000-0005-0000-0000-000037F30000}"/>
    <cellStyle name="Vurgu2 6" xfId="60100" xr:uid="{00000000-0005-0000-0000-000038F30000}"/>
    <cellStyle name="Vurgu2 6 2" xfId="60101" xr:uid="{00000000-0005-0000-0000-000039F30000}"/>
    <cellStyle name="Vurgu2 7" xfId="60102" xr:uid="{00000000-0005-0000-0000-00003AF30000}"/>
    <cellStyle name="Vurgu2 7 2" xfId="60103" xr:uid="{00000000-0005-0000-0000-00003BF30000}"/>
    <cellStyle name="Vurgu2 8" xfId="60104" xr:uid="{00000000-0005-0000-0000-00003CF30000}"/>
    <cellStyle name="Vurgu2 8 2" xfId="60105" xr:uid="{00000000-0005-0000-0000-00003DF30000}"/>
    <cellStyle name="Vurgu2 9" xfId="60106" xr:uid="{00000000-0005-0000-0000-00003EF30000}"/>
    <cellStyle name="Vurgu2 9 2" xfId="60107" xr:uid="{00000000-0005-0000-0000-00003FF30000}"/>
    <cellStyle name="Vurgu3 10" xfId="60108" xr:uid="{00000000-0005-0000-0000-000040F30000}"/>
    <cellStyle name="Vurgu3 10 2" xfId="60109" xr:uid="{00000000-0005-0000-0000-000041F30000}"/>
    <cellStyle name="Vurgu3 11" xfId="60110" xr:uid="{00000000-0005-0000-0000-000042F30000}"/>
    <cellStyle name="Vurgu3 11 2" xfId="60111" xr:uid="{00000000-0005-0000-0000-000043F30000}"/>
    <cellStyle name="Vurgu3 12" xfId="60112" xr:uid="{00000000-0005-0000-0000-000044F30000}"/>
    <cellStyle name="Vurgu3 12 2" xfId="60113" xr:uid="{00000000-0005-0000-0000-000045F30000}"/>
    <cellStyle name="Vurgu3 13" xfId="60114" xr:uid="{00000000-0005-0000-0000-000046F30000}"/>
    <cellStyle name="Vurgu3 13 2" xfId="60115" xr:uid="{00000000-0005-0000-0000-000047F30000}"/>
    <cellStyle name="Vurgu3 14" xfId="60116" xr:uid="{00000000-0005-0000-0000-000048F30000}"/>
    <cellStyle name="Vurgu3 14 2" xfId="60117" xr:uid="{00000000-0005-0000-0000-000049F30000}"/>
    <cellStyle name="Vurgu3 15" xfId="60118" xr:uid="{00000000-0005-0000-0000-00004AF30000}"/>
    <cellStyle name="Vurgu3 15 2" xfId="60119" xr:uid="{00000000-0005-0000-0000-00004BF30000}"/>
    <cellStyle name="Vurgu3 16" xfId="60120" xr:uid="{00000000-0005-0000-0000-00004CF30000}"/>
    <cellStyle name="Vurgu3 16 2" xfId="60121" xr:uid="{00000000-0005-0000-0000-00004DF30000}"/>
    <cellStyle name="Vurgu3 17" xfId="60122" xr:uid="{00000000-0005-0000-0000-00004EF30000}"/>
    <cellStyle name="Vurgu3 18" xfId="60123" xr:uid="{00000000-0005-0000-0000-00004FF30000}"/>
    <cellStyle name="Vurgu3 2" xfId="60124" xr:uid="{00000000-0005-0000-0000-000050F30000}"/>
    <cellStyle name="Vurgu3 2 10" xfId="61999" xr:uid="{00000000-0005-0000-0000-000051F30000}"/>
    <cellStyle name="Vurgu3 2 11" xfId="62000" xr:uid="{00000000-0005-0000-0000-000052F30000}"/>
    <cellStyle name="Vurgu3 2 12" xfId="62001" xr:uid="{00000000-0005-0000-0000-000053F30000}"/>
    <cellStyle name="Vurgu3 2 13" xfId="62002" xr:uid="{00000000-0005-0000-0000-000054F30000}"/>
    <cellStyle name="Vurgu3 2 14" xfId="62003" xr:uid="{00000000-0005-0000-0000-000055F30000}"/>
    <cellStyle name="Vurgu3 2 15" xfId="62004" xr:uid="{00000000-0005-0000-0000-000056F30000}"/>
    <cellStyle name="Vurgu3 2 16" xfId="62005" xr:uid="{00000000-0005-0000-0000-000057F30000}"/>
    <cellStyle name="Vurgu3 2 17" xfId="62006" xr:uid="{00000000-0005-0000-0000-000058F30000}"/>
    <cellStyle name="Vurgu3 2 18" xfId="62007" xr:uid="{00000000-0005-0000-0000-000059F30000}"/>
    <cellStyle name="Vurgu3 2 19" xfId="62008" xr:uid="{00000000-0005-0000-0000-00005AF30000}"/>
    <cellStyle name="Vurgu3 2 2" xfId="60125" xr:uid="{00000000-0005-0000-0000-00005BF30000}"/>
    <cellStyle name="Vurgu3 2 2 2" xfId="62009" xr:uid="{00000000-0005-0000-0000-00005CF30000}"/>
    <cellStyle name="Vurgu3 2 20" xfId="62010" xr:uid="{00000000-0005-0000-0000-00005DF30000}"/>
    <cellStyle name="Vurgu3 2 21" xfId="62011" xr:uid="{00000000-0005-0000-0000-00005EF30000}"/>
    <cellStyle name="Vurgu3 2 22" xfId="62012" xr:uid="{00000000-0005-0000-0000-00005FF30000}"/>
    <cellStyle name="Vurgu3 2 23" xfId="62013" xr:uid="{00000000-0005-0000-0000-000060F30000}"/>
    <cellStyle name="Vurgu3 2 24" xfId="62014" xr:uid="{00000000-0005-0000-0000-000061F30000}"/>
    <cellStyle name="Vurgu3 2 25" xfId="62015" xr:uid="{00000000-0005-0000-0000-000062F30000}"/>
    <cellStyle name="Vurgu3 2 26" xfId="62016" xr:uid="{00000000-0005-0000-0000-000063F30000}"/>
    <cellStyle name="Vurgu3 2 27" xfId="62017" xr:uid="{00000000-0005-0000-0000-000064F30000}"/>
    <cellStyle name="Vurgu3 2 28" xfId="62018" xr:uid="{00000000-0005-0000-0000-000065F30000}"/>
    <cellStyle name="Vurgu3 2 29" xfId="62019" xr:uid="{00000000-0005-0000-0000-000066F30000}"/>
    <cellStyle name="Vurgu3 2 3" xfId="60126" xr:uid="{00000000-0005-0000-0000-000067F30000}"/>
    <cellStyle name="Vurgu3 2 3 2" xfId="62020" xr:uid="{00000000-0005-0000-0000-000068F30000}"/>
    <cellStyle name="Vurgu3 2 30" xfId="62021" xr:uid="{00000000-0005-0000-0000-000069F30000}"/>
    <cellStyle name="Vurgu3 2 31" xfId="62022" xr:uid="{00000000-0005-0000-0000-00006AF30000}"/>
    <cellStyle name="Vurgu3 2 32" xfId="62023" xr:uid="{00000000-0005-0000-0000-00006BF30000}"/>
    <cellStyle name="Vurgu3 2 33" xfId="62024" xr:uid="{00000000-0005-0000-0000-00006CF30000}"/>
    <cellStyle name="Vurgu3 2 34" xfId="62025" xr:uid="{00000000-0005-0000-0000-00006DF30000}"/>
    <cellStyle name="Vurgu3 2 35" xfId="62026" xr:uid="{00000000-0005-0000-0000-00006EF30000}"/>
    <cellStyle name="Vurgu3 2 36" xfId="62027" xr:uid="{00000000-0005-0000-0000-00006FF30000}"/>
    <cellStyle name="Vurgu3 2 37" xfId="62028" xr:uid="{00000000-0005-0000-0000-000070F30000}"/>
    <cellStyle name="Vurgu3 2 38" xfId="62029" xr:uid="{00000000-0005-0000-0000-000071F30000}"/>
    <cellStyle name="Vurgu3 2 39" xfId="62030" xr:uid="{00000000-0005-0000-0000-000072F30000}"/>
    <cellStyle name="Vurgu3 2 4" xfId="62031" xr:uid="{00000000-0005-0000-0000-000073F30000}"/>
    <cellStyle name="Vurgu3 2 40" xfId="62032" xr:uid="{00000000-0005-0000-0000-000074F30000}"/>
    <cellStyle name="Vurgu3 2 41" xfId="62033" xr:uid="{00000000-0005-0000-0000-000075F30000}"/>
    <cellStyle name="Vurgu3 2 42" xfId="62034" xr:uid="{00000000-0005-0000-0000-000076F30000}"/>
    <cellStyle name="Vurgu3 2 43" xfId="62035" xr:uid="{00000000-0005-0000-0000-000077F30000}"/>
    <cellStyle name="Vurgu3 2 44" xfId="62036" xr:uid="{00000000-0005-0000-0000-000078F30000}"/>
    <cellStyle name="Vurgu3 2 45" xfId="62037" xr:uid="{00000000-0005-0000-0000-000079F30000}"/>
    <cellStyle name="Vurgu3 2 46" xfId="62038" xr:uid="{00000000-0005-0000-0000-00007AF30000}"/>
    <cellStyle name="Vurgu3 2 47" xfId="62039" xr:uid="{00000000-0005-0000-0000-00007BF30000}"/>
    <cellStyle name="Vurgu3 2 5" xfId="62040" xr:uid="{00000000-0005-0000-0000-00007CF30000}"/>
    <cellStyle name="Vurgu3 2 6" xfId="62041" xr:uid="{00000000-0005-0000-0000-00007DF30000}"/>
    <cellStyle name="Vurgu3 2 7" xfId="62042" xr:uid="{00000000-0005-0000-0000-00007EF30000}"/>
    <cellStyle name="Vurgu3 2 8" xfId="62043" xr:uid="{00000000-0005-0000-0000-00007FF30000}"/>
    <cellStyle name="Vurgu3 2 9" xfId="62044" xr:uid="{00000000-0005-0000-0000-000080F30000}"/>
    <cellStyle name="Vurgu3 3" xfId="60127" xr:uid="{00000000-0005-0000-0000-000081F30000}"/>
    <cellStyle name="Vurgu3 3 10" xfId="62045" xr:uid="{00000000-0005-0000-0000-000082F30000}"/>
    <cellStyle name="Vurgu3 3 11" xfId="62046" xr:uid="{00000000-0005-0000-0000-000083F30000}"/>
    <cellStyle name="Vurgu3 3 12" xfId="62047" xr:uid="{00000000-0005-0000-0000-000084F30000}"/>
    <cellStyle name="Vurgu3 3 13" xfId="62048" xr:uid="{00000000-0005-0000-0000-000085F30000}"/>
    <cellStyle name="Vurgu3 3 14" xfId="62049" xr:uid="{00000000-0005-0000-0000-000086F30000}"/>
    <cellStyle name="Vurgu3 3 15" xfId="62050" xr:uid="{00000000-0005-0000-0000-000087F30000}"/>
    <cellStyle name="Vurgu3 3 16" xfId="62051" xr:uid="{00000000-0005-0000-0000-000088F30000}"/>
    <cellStyle name="Vurgu3 3 17" xfId="62052" xr:uid="{00000000-0005-0000-0000-000089F30000}"/>
    <cellStyle name="Vurgu3 3 18" xfId="62053" xr:uid="{00000000-0005-0000-0000-00008AF30000}"/>
    <cellStyle name="Vurgu3 3 19" xfId="62054" xr:uid="{00000000-0005-0000-0000-00008BF30000}"/>
    <cellStyle name="Vurgu3 3 2" xfId="60128" xr:uid="{00000000-0005-0000-0000-00008CF30000}"/>
    <cellStyle name="Vurgu3 3 20" xfId="62055" xr:uid="{00000000-0005-0000-0000-00008DF30000}"/>
    <cellStyle name="Vurgu3 3 21" xfId="62056" xr:uid="{00000000-0005-0000-0000-00008EF30000}"/>
    <cellStyle name="Vurgu3 3 22" xfId="62057" xr:uid="{00000000-0005-0000-0000-00008FF30000}"/>
    <cellStyle name="Vurgu3 3 23" xfId="62058" xr:uid="{00000000-0005-0000-0000-000090F30000}"/>
    <cellStyle name="Vurgu3 3 24" xfId="62059" xr:uid="{00000000-0005-0000-0000-000091F30000}"/>
    <cellStyle name="Vurgu3 3 25" xfId="62060" xr:uid="{00000000-0005-0000-0000-000092F30000}"/>
    <cellStyle name="Vurgu3 3 26" xfId="62061" xr:uid="{00000000-0005-0000-0000-000093F30000}"/>
    <cellStyle name="Vurgu3 3 27" xfId="62062" xr:uid="{00000000-0005-0000-0000-000094F30000}"/>
    <cellStyle name="Vurgu3 3 28" xfId="62063" xr:uid="{00000000-0005-0000-0000-000095F30000}"/>
    <cellStyle name="Vurgu3 3 29" xfId="62064" xr:uid="{00000000-0005-0000-0000-000096F30000}"/>
    <cellStyle name="Vurgu3 3 3" xfId="62065" xr:uid="{00000000-0005-0000-0000-000097F30000}"/>
    <cellStyle name="Vurgu3 3 30" xfId="62066" xr:uid="{00000000-0005-0000-0000-000098F30000}"/>
    <cellStyle name="Vurgu3 3 31" xfId="62067" xr:uid="{00000000-0005-0000-0000-000099F30000}"/>
    <cellStyle name="Vurgu3 3 32" xfId="62068" xr:uid="{00000000-0005-0000-0000-00009AF30000}"/>
    <cellStyle name="Vurgu3 3 33" xfId="62069" xr:uid="{00000000-0005-0000-0000-00009BF30000}"/>
    <cellStyle name="Vurgu3 3 34" xfId="62070" xr:uid="{00000000-0005-0000-0000-00009CF30000}"/>
    <cellStyle name="Vurgu3 3 35" xfId="62071" xr:uid="{00000000-0005-0000-0000-00009DF30000}"/>
    <cellStyle name="Vurgu3 3 36" xfId="62072" xr:uid="{00000000-0005-0000-0000-00009EF30000}"/>
    <cellStyle name="Vurgu3 3 37" xfId="62073" xr:uid="{00000000-0005-0000-0000-00009FF30000}"/>
    <cellStyle name="Vurgu3 3 38" xfId="62074" xr:uid="{00000000-0005-0000-0000-0000A0F30000}"/>
    <cellStyle name="Vurgu3 3 39" xfId="62075" xr:uid="{00000000-0005-0000-0000-0000A1F30000}"/>
    <cellStyle name="Vurgu3 3 4" xfId="62076" xr:uid="{00000000-0005-0000-0000-0000A2F30000}"/>
    <cellStyle name="Vurgu3 3 40" xfId="62077" xr:uid="{00000000-0005-0000-0000-0000A3F30000}"/>
    <cellStyle name="Vurgu3 3 41" xfId="62078" xr:uid="{00000000-0005-0000-0000-0000A4F30000}"/>
    <cellStyle name="Vurgu3 3 42" xfId="62079" xr:uid="{00000000-0005-0000-0000-0000A5F30000}"/>
    <cellStyle name="Vurgu3 3 43" xfId="62080" xr:uid="{00000000-0005-0000-0000-0000A6F30000}"/>
    <cellStyle name="Vurgu3 3 44" xfId="62081" xr:uid="{00000000-0005-0000-0000-0000A7F30000}"/>
    <cellStyle name="Vurgu3 3 45" xfId="62082" xr:uid="{00000000-0005-0000-0000-0000A8F30000}"/>
    <cellStyle name="Vurgu3 3 5" xfId="62083" xr:uid="{00000000-0005-0000-0000-0000A9F30000}"/>
    <cellStyle name="Vurgu3 3 6" xfId="62084" xr:uid="{00000000-0005-0000-0000-0000AAF30000}"/>
    <cellStyle name="Vurgu3 3 7" xfId="62085" xr:uid="{00000000-0005-0000-0000-0000ABF30000}"/>
    <cellStyle name="Vurgu3 3 8" xfId="62086" xr:uid="{00000000-0005-0000-0000-0000ACF30000}"/>
    <cellStyle name="Vurgu3 3 9" xfId="62087" xr:uid="{00000000-0005-0000-0000-0000ADF30000}"/>
    <cellStyle name="Vurgu3 4" xfId="60129" xr:uid="{00000000-0005-0000-0000-0000AEF30000}"/>
    <cellStyle name="Vurgu3 4 2" xfId="60130" xr:uid="{00000000-0005-0000-0000-0000AFF30000}"/>
    <cellStyle name="Vurgu3 4 3" xfId="62088" xr:uid="{00000000-0005-0000-0000-0000B0F30000}"/>
    <cellStyle name="Vurgu3 5" xfId="60131" xr:uid="{00000000-0005-0000-0000-0000B1F30000}"/>
    <cellStyle name="Vurgu3 5 2" xfId="60132" xr:uid="{00000000-0005-0000-0000-0000B2F30000}"/>
    <cellStyle name="Vurgu3 6" xfId="60133" xr:uid="{00000000-0005-0000-0000-0000B3F30000}"/>
    <cellStyle name="Vurgu3 6 2" xfId="60134" xr:uid="{00000000-0005-0000-0000-0000B4F30000}"/>
    <cellStyle name="Vurgu3 7" xfId="60135" xr:uid="{00000000-0005-0000-0000-0000B5F30000}"/>
    <cellStyle name="Vurgu3 7 2" xfId="60136" xr:uid="{00000000-0005-0000-0000-0000B6F30000}"/>
    <cellStyle name="Vurgu3 8" xfId="60137" xr:uid="{00000000-0005-0000-0000-0000B7F30000}"/>
    <cellStyle name="Vurgu3 8 2" xfId="60138" xr:uid="{00000000-0005-0000-0000-0000B8F30000}"/>
    <cellStyle name="Vurgu3 9" xfId="60139" xr:uid="{00000000-0005-0000-0000-0000B9F30000}"/>
    <cellStyle name="Vurgu3 9 2" xfId="60140" xr:uid="{00000000-0005-0000-0000-0000BAF30000}"/>
    <cellStyle name="Vurgu4 10" xfId="60141" xr:uid="{00000000-0005-0000-0000-0000BBF30000}"/>
    <cellStyle name="Vurgu4 10 2" xfId="60142" xr:uid="{00000000-0005-0000-0000-0000BCF30000}"/>
    <cellStyle name="Vurgu4 11" xfId="60143" xr:uid="{00000000-0005-0000-0000-0000BDF30000}"/>
    <cellStyle name="Vurgu4 11 2" xfId="60144" xr:uid="{00000000-0005-0000-0000-0000BEF30000}"/>
    <cellStyle name="Vurgu4 12" xfId="60145" xr:uid="{00000000-0005-0000-0000-0000BFF30000}"/>
    <cellStyle name="Vurgu4 12 2" xfId="60146" xr:uid="{00000000-0005-0000-0000-0000C0F30000}"/>
    <cellStyle name="Vurgu4 13" xfId="60147" xr:uid="{00000000-0005-0000-0000-0000C1F30000}"/>
    <cellStyle name="Vurgu4 13 2" xfId="60148" xr:uid="{00000000-0005-0000-0000-0000C2F30000}"/>
    <cellStyle name="Vurgu4 14" xfId="60149" xr:uid="{00000000-0005-0000-0000-0000C3F30000}"/>
    <cellStyle name="Vurgu4 14 2" xfId="60150" xr:uid="{00000000-0005-0000-0000-0000C4F30000}"/>
    <cellStyle name="Vurgu4 15" xfId="60151" xr:uid="{00000000-0005-0000-0000-0000C5F30000}"/>
    <cellStyle name="Vurgu4 15 2" xfId="60152" xr:uid="{00000000-0005-0000-0000-0000C6F30000}"/>
    <cellStyle name="Vurgu4 16" xfId="60153" xr:uid="{00000000-0005-0000-0000-0000C7F30000}"/>
    <cellStyle name="Vurgu4 16 2" xfId="60154" xr:uid="{00000000-0005-0000-0000-0000C8F30000}"/>
    <cellStyle name="Vurgu4 17" xfId="60155" xr:uid="{00000000-0005-0000-0000-0000C9F30000}"/>
    <cellStyle name="Vurgu4 18" xfId="60156" xr:uid="{00000000-0005-0000-0000-0000CAF30000}"/>
    <cellStyle name="Vurgu4 2" xfId="60157" xr:uid="{00000000-0005-0000-0000-0000CBF30000}"/>
    <cellStyle name="Vurgu4 2 10" xfId="62089" xr:uid="{00000000-0005-0000-0000-0000CCF30000}"/>
    <cellStyle name="Vurgu4 2 11" xfId="62090" xr:uid="{00000000-0005-0000-0000-0000CDF30000}"/>
    <cellStyle name="Vurgu4 2 12" xfId="62091" xr:uid="{00000000-0005-0000-0000-0000CEF30000}"/>
    <cellStyle name="Vurgu4 2 13" xfId="62092" xr:uid="{00000000-0005-0000-0000-0000CFF30000}"/>
    <cellStyle name="Vurgu4 2 14" xfId="62093" xr:uid="{00000000-0005-0000-0000-0000D0F30000}"/>
    <cellStyle name="Vurgu4 2 15" xfId="62094" xr:uid="{00000000-0005-0000-0000-0000D1F30000}"/>
    <cellStyle name="Vurgu4 2 16" xfId="62095" xr:uid="{00000000-0005-0000-0000-0000D2F30000}"/>
    <cellStyle name="Vurgu4 2 17" xfId="62096" xr:uid="{00000000-0005-0000-0000-0000D3F30000}"/>
    <cellStyle name="Vurgu4 2 18" xfId="62097" xr:uid="{00000000-0005-0000-0000-0000D4F30000}"/>
    <cellStyle name="Vurgu4 2 19" xfId="62098" xr:uid="{00000000-0005-0000-0000-0000D5F30000}"/>
    <cellStyle name="Vurgu4 2 2" xfId="60158" xr:uid="{00000000-0005-0000-0000-0000D6F30000}"/>
    <cellStyle name="Vurgu4 2 2 2" xfId="62099" xr:uid="{00000000-0005-0000-0000-0000D7F30000}"/>
    <cellStyle name="Vurgu4 2 20" xfId="62100" xr:uid="{00000000-0005-0000-0000-0000D8F30000}"/>
    <cellStyle name="Vurgu4 2 21" xfId="62101" xr:uid="{00000000-0005-0000-0000-0000D9F30000}"/>
    <cellStyle name="Vurgu4 2 22" xfId="62102" xr:uid="{00000000-0005-0000-0000-0000DAF30000}"/>
    <cellStyle name="Vurgu4 2 23" xfId="62103" xr:uid="{00000000-0005-0000-0000-0000DBF30000}"/>
    <cellStyle name="Vurgu4 2 24" xfId="62104" xr:uid="{00000000-0005-0000-0000-0000DCF30000}"/>
    <cellStyle name="Vurgu4 2 25" xfId="62105" xr:uid="{00000000-0005-0000-0000-0000DDF30000}"/>
    <cellStyle name="Vurgu4 2 26" xfId="62106" xr:uid="{00000000-0005-0000-0000-0000DEF30000}"/>
    <cellStyle name="Vurgu4 2 27" xfId="62107" xr:uid="{00000000-0005-0000-0000-0000DFF30000}"/>
    <cellStyle name="Vurgu4 2 28" xfId="62108" xr:uid="{00000000-0005-0000-0000-0000E0F30000}"/>
    <cellStyle name="Vurgu4 2 29" xfId="62109" xr:uid="{00000000-0005-0000-0000-0000E1F30000}"/>
    <cellStyle name="Vurgu4 2 3" xfId="60159" xr:uid="{00000000-0005-0000-0000-0000E2F30000}"/>
    <cellStyle name="Vurgu4 2 3 2" xfId="62110" xr:uid="{00000000-0005-0000-0000-0000E3F30000}"/>
    <cellStyle name="Vurgu4 2 30" xfId="62111" xr:uid="{00000000-0005-0000-0000-0000E4F30000}"/>
    <cellStyle name="Vurgu4 2 31" xfId="62112" xr:uid="{00000000-0005-0000-0000-0000E5F30000}"/>
    <cellStyle name="Vurgu4 2 32" xfId="62113" xr:uid="{00000000-0005-0000-0000-0000E6F30000}"/>
    <cellStyle name="Vurgu4 2 33" xfId="62114" xr:uid="{00000000-0005-0000-0000-0000E7F30000}"/>
    <cellStyle name="Vurgu4 2 34" xfId="62115" xr:uid="{00000000-0005-0000-0000-0000E8F30000}"/>
    <cellStyle name="Vurgu4 2 35" xfId="62116" xr:uid="{00000000-0005-0000-0000-0000E9F30000}"/>
    <cellStyle name="Vurgu4 2 36" xfId="62117" xr:uid="{00000000-0005-0000-0000-0000EAF30000}"/>
    <cellStyle name="Vurgu4 2 37" xfId="62118" xr:uid="{00000000-0005-0000-0000-0000EBF30000}"/>
    <cellStyle name="Vurgu4 2 38" xfId="62119" xr:uid="{00000000-0005-0000-0000-0000ECF30000}"/>
    <cellStyle name="Vurgu4 2 39" xfId="62120" xr:uid="{00000000-0005-0000-0000-0000EDF30000}"/>
    <cellStyle name="Vurgu4 2 4" xfId="62121" xr:uid="{00000000-0005-0000-0000-0000EEF30000}"/>
    <cellStyle name="Vurgu4 2 40" xfId="62122" xr:uid="{00000000-0005-0000-0000-0000EFF30000}"/>
    <cellStyle name="Vurgu4 2 41" xfId="62123" xr:uid="{00000000-0005-0000-0000-0000F0F30000}"/>
    <cellStyle name="Vurgu4 2 42" xfId="62124" xr:uid="{00000000-0005-0000-0000-0000F1F30000}"/>
    <cellStyle name="Vurgu4 2 43" xfId="62125" xr:uid="{00000000-0005-0000-0000-0000F2F30000}"/>
    <cellStyle name="Vurgu4 2 44" xfId="62126" xr:uid="{00000000-0005-0000-0000-0000F3F30000}"/>
    <cellStyle name="Vurgu4 2 45" xfId="62127" xr:uid="{00000000-0005-0000-0000-0000F4F30000}"/>
    <cellStyle name="Vurgu4 2 46" xfId="62128" xr:uid="{00000000-0005-0000-0000-0000F5F30000}"/>
    <cellStyle name="Vurgu4 2 47" xfId="62129" xr:uid="{00000000-0005-0000-0000-0000F6F30000}"/>
    <cellStyle name="Vurgu4 2 5" xfId="62130" xr:uid="{00000000-0005-0000-0000-0000F7F30000}"/>
    <cellStyle name="Vurgu4 2 6" xfId="62131" xr:uid="{00000000-0005-0000-0000-0000F8F30000}"/>
    <cellStyle name="Vurgu4 2 7" xfId="62132" xr:uid="{00000000-0005-0000-0000-0000F9F30000}"/>
    <cellStyle name="Vurgu4 2 8" xfId="62133" xr:uid="{00000000-0005-0000-0000-0000FAF30000}"/>
    <cellStyle name="Vurgu4 2 9" xfId="62134" xr:uid="{00000000-0005-0000-0000-0000FBF30000}"/>
    <cellStyle name="Vurgu4 3" xfId="60160" xr:uid="{00000000-0005-0000-0000-0000FCF30000}"/>
    <cellStyle name="Vurgu4 3 10" xfId="62135" xr:uid="{00000000-0005-0000-0000-0000FDF30000}"/>
    <cellStyle name="Vurgu4 3 11" xfId="62136" xr:uid="{00000000-0005-0000-0000-0000FEF30000}"/>
    <cellStyle name="Vurgu4 3 12" xfId="62137" xr:uid="{00000000-0005-0000-0000-0000FFF30000}"/>
    <cellStyle name="Vurgu4 3 13" xfId="62138" xr:uid="{00000000-0005-0000-0000-000000F40000}"/>
    <cellStyle name="Vurgu4 3 14" xfId="62139" xr:uid="{00000000-0005-0000-0000-000001F40000}"/>
    <cellStyle name="Vurgu4 3 15" xfId="62140" xr:uid="{00000000-0005-0000-0000-000002F40000}"/>
    <cellStyle name="Vurgu4 3 16" xfId="62141" xr:uid="{00000000-0005-0000-0000-000003F40000}"/>
    <cellStyle name="Vurgu4 3 17" xfId="62142" xr:uid="{00000000-0005-0000-0000-000004F40000}"/>
    <cellStyle name="Vurgu4 3 18" xfId="62143" xr:uid="{00000000-0005-0000-0000-000005F40000}"/>
    <cellStyle name="Vurgu4 3 19" xfId="62144" xr:uid="{00000000-0005-0000-0000-000006F40000}"/>
    <cellStyle name="Vurgu4 3 2" xfId="60161" xr:uid="{00000000-0005-0000-0000-000007F40000}"/>
    <cellStyle name="Vurgu4 3 20" xfId="62145" xr:uid="{00000000-0005-0000-0000-000008F40000}"/>
    <cellStyle name="Vurgu4 3 21" xfId="62146" xr:uid="{00000000-0005-0000-0000-000009F40000}"/>
    <cellStyle name="Vurgu4 3 22" xfId="62147" xr:uid="{00000000-0005-0000-0000-00000AF40000}"/>
    <cellStyle name="Vurgu4 3 23" xfId="62148" xr:uid="{00000000-0005-0000-0000-00000BF40000}"/>
    <cellStyle name="Vurgu4 3 24" xfId="62149" xr:uid="{00000000-0005-0000-0000-00000CF40000}"/>
    <cellStyle name="Vurgu4 3 25" xfId="62150" xr:uid="{00000000-0005-0000-0000-00000DF40000}"/>
    <cellStyle name="Vurgu4 3 26" xfId="62151" xr:uid="{00000000-0005-0000-0000-00000EF40000}"/>
    <cellStyle name="Vurgu4 3 27" xfId="62152" xr:uid="{00000000-0005-0000-0000-00000FF40000}"/>
    <cellStyle name="Vurgu4 3 28" xfId="62153" xr:uid="{00000000-0005-0000-0000-000010F40000}"/>
    <cellStyle name="Vurgu4 3 29" xfId="62154" xr:uid="{00000000-0005-0000-0000-000011F40000}"/>
    <cellStyle name="Vurgu4 3 3" xfId="62155" xr:uid="{00000000-0005-0000-0000-000012F40000}"/>
    <cellStyle name="Vurgu4 3 30" xfId="62156" xr:uid="{00000000-0005-0000-0000-000013F40000}"/>
    <cellStyle name="Vurgu4 3 31" xfId="62157" xr:uid="{00000000-0005-0000-0000-000014F40000}"/>
    <cellStyle name="Vurgu4 3 32" xfId="62158" xr:uid="{00000000-0005-0000-0000-000015F40000}"/>
    <cellStyle name="Vurgu4 3 33" xfId="62159" xr:uid="{00000000-0005-0000-0000-000016F40000}"/>
    <cellStyle name="Vurgu4 3 34" xfId="62160" xr:uid="{00000000-0005-0000-0000-000017F40000}"/>
    <cellStyle name="Vurgu4 3 35" xfId="62161" xr:uid="{00000000-0005-0000-0000-000018F40000}"/>
    <cellStyle name="Vurgu4 3 36" xfId="62162" xr:uid="{00000000-0005-0000-0000-000019F40000}"/>
    <cellStyle name="Vurgu4 3 37" xfId="62163" xr:uid="{00000000-0005-0000-0000-00001AF40000}"/>
    <cellStyle name="Vurgu4 3 38" xfId="62164" xr:uid="{00000000-0005-0000-0000-00001BF40000}"/>
    <cellStyle name="Vurgu4 3 39" xfId="62165" xr:uid="{00000000-0005-0000-0000-00001CF40000}"/>
    <cellStyle name="Vurgu4 3 4" xfId="62166" xr:uid="{00000000-0005-0000-0000-00001DF40000}"/>
    <cellStyle name="Vurgu4 3 40" xfId="62167" xr:uid="{00000000-0005-0000-0000-00001EF40000}"/>
    <cellStyle name="Vurgu4 3 41" xfId="62168" xr:uid="{00000000-0005-0000-0000-00001FF40000}"/>
    <cellStyle name="Vurgu4 3 42" xfId="62169" xr:uid="{00000000-0005-0000-0000-000020F40000}"/>
    <cellStyle name="Vurgu4 3 43" xfId="62170" xr:uid="{00000000-0005-0000-0000-000021F40000}"/>
    <cellStyle name="Vurgu4 3 44" xfId="62171" xr:uid="{00000000-0005-0000-0000-000022F40000}"/>
    <cellStyle name="Vurgu4 3 45" xfId="62172" xr:uid="{00000000-0005-0000-0000-000023F40000}"/>
    <cellStyle name="Vurgu4 3 5" xfId="62173" xr:uid="{00000000-0005-0000-0000-000024F40000}"/>
    <cellStyle name="Vurgu4 3 6" xfId="62174" xr:uid="{00000000-0005-0000-0000-000025F40000}"/>
    <cellStyle name="Vurgu4 3 7" xfId="62175" xr:uid="{00000000-0005-0000-0000-000026F40000}"/>
    <cellStyle name="Vurgu4 3 8" xfId="62176" xr:uid="{00000000-0005-0000-0000-000027F40000}"/>
    <cellStyle name="Vurgu4 3 9" xfId="62177" xr:uid="{00000000-0005-0000-0000-000028F40000}"/>
    <cellStyle name="Vurgu4 4" xfId="60162" xr:uid="{00000000-0005-0000-0000-000029F40000}"/>
    <cellStyle name="Vurgu4 4 2" xfId="60163" xr:uid="{00000000-0005-0000-0000-00002AF40000}"/>
    <cellStyle name="Vurgu4 4 3" xfId="62178" xr:uid="{00000000-0005-0000-0000-00002BF40000}"/>
    <cellStyle name="Vurgu4 5" xfId="60164" xr:uid="{00000000-0005-0000-0000-00002CF40000}"/>
    <cellStyle name="Vurgu4 5 2" xfId="60165" xr:uid="{00000000-0005-0000-0000-00002DF40000}"/>
    <cellStyle name="Vurgu4 6" xfId="60166" xr:uid="{00000000-0005-0000-0000-00002EF40000}"/>
    <cellStyle name="Vurgu4 6 2" xfId="60167" xr:uid="{00000000-0005-0000-0000-00002FF40000}"/>
    <cellStyle name="Vurgu4 7" xfId="60168" xr:uid="{00000000-0005-0000-0000-000030F40000}"/>
    <cellStyle name="Vurgu4 7 2" xfId="60169" xr:uid="{00000000-0005-0000-0000-000031F40000}"/>
    <cellStyle name="Vurgu4 8" xfId="60170" xr:uid="{00000000-0005-0000-0000-000032F40000}"/>
    <cellStyle name="Vurgu4 8 2" xfId="60171" xr:uid="{00000000-0005-0000-0000-000033F40000}"/>
    <cellStyle name="Vurgu4 9" xfId="60172" xr:uid="{00000000-0005-0000-0000-000034F40000}"/>
    <cellStyle name="Vurgu4 9 2" xfId="60173" xr:uid="{00000000-0005-0000-0000-000035F40000}"/>
    <cellStyle name="Vurgu5 10" xfId="60174" xr:uid="{00000000-0005-0000-0000-000036F40000}"/>
    <cellStyle name="Vurgu5 10 2" xfId="60175" xr:uid="{00000000-0005-0000-0000-000037F40000}"/>
    <cellStyle name="Vurgu5 11" xfId="60176" xr:uid="{00000000-0005-0000-0000-000038F40000}"/>
    <cellStyle name="Vurgu5 11 2" xfId="60177" xr:uid="{00000000-0005-0000-0000-000039F40000}"/>
    <cellStyle name="Vurgu5 12" xfId="60178" xr:uid="{00000000-0005-0000-0000-00003AF40000}"/>
    <cellStyle name="Vurgu5 12 2" xfId="60179" xr:uid="{00000000-0005-0000-0000-00003BF40000}"/>
    <cellStyle name="Vurgu5 13" xfId="60180" xr:uid="{00000000-0005-0000-0000-00003CF40000}"/>
    <cellStyle name="Vurgu5 13 2" xfId="60181" xr:uid="{00000000-0005-0000-0000-00003DF40000}"/>
    <cellStyle name="Vurgu5 14" xfId="60182" xr:uid="{00000000-0005-0000-0000-00003EF40000}"/>
    <cellStyle name="Vurgu5 14 2" xfId="60183" xr:uid="{00000000-0005-0000-0000-00003FF40000}"/>
    <cellStyle name="Vurgu5 15" xfId="60184" xr:uid="{00000000-0005-0000-0000-000040F40000}"/>
    <cellStyle name="Vurgu5 15 2" xfId="60185" xr:uid="{00000000-0005-0000-0000-000041F40000}"/>
    <cellStyle name="Vurgu5 16" xfId="60186" xr:uid="{00000000-0005-0000-0000-000042F40000}"/>
    <cellStyle name="Vurgu5 16 2" xfId="60187" xr:uid="{00000000-0005-0000-0000-000043F40000}"/>
    <cellStyle name="Vurgu5 17" xfId="60188" xr:uid="{00000000-0005-0000-0000-000044F40000}"/>
    <cellStyle name="Vurgu5 18" xfId="60189" xr:uid="{00000000-0005-0000-0000-000045F40000}"/>
    <cellStyle name="Vurgu5 2" xfId="60190" xr:uid="{00000000-0005-0000-0000-000046F40000}"/>
    <cellStyle name="Vurgu5 2 10" xfId="62179" xr:uid="{00000000-0005-0000-0000-000047F40000}"/>
    <cellStyle name="Vurgu5 2 11" xfId="62180" xr:uid="{00000000-0005-0000-0000-000048F40000}"/>
    <cellStyle name="Vurgu5 2 12" xfId="62181" xr:uid="{00000000-0005-0000-0000-000049F40000}"/>
    <cellStyle name="Vurgu5 2 13" xfId="62182" xr:uid="{00000000-0005-0000-0000-00004AF40000}"/>
    <cellStyle name="Vurgu5 2 14" xfId="62183" xr:uid="{00000000-0005-0000-0000-00004BF40000}"/>
    <cellStyle name="Vurgu5 2 15" xfId="62184" xr:uid="{00000000-0005-0000-0000-00004CF40000}"/>
    <cellStyle name="Vurgu5 2 16" xfId="62185" xr:uid="{00000000-0005-0000-0000-00004DF40000}"/>
    <cellStyle name="Vurgu5 2 17" xfId="62186" xr:uid="{00000000-0005-0000-0000-00004EF40000}"/>
    <cellStyle name="Vurgu5 2 18" xfId="62187" xr:uid="{00000000-0005-0000-0000-00004FF40000}"/>
    <cellStyle name="Vurgu5 2 19" xfId="62188" xr:uid="{00000000-0005-0000-0000-000050F40000}"/>
    <cellStyle name="Vurgu5 2 2" xfId="60191" xr:uid="{00000000-0005-0000-0000-000051F40000}"/>
    <cellStyle name="Vurgu5 2 2 2" xfId="62189" xr:uid="{00000000-0005-0000-0000-000052F40000}"/>
    <cellStyle name="Vurgu5 2 20" xfId="62190" xr:uid="{00000000-0005-0000-0000-000053F40000}"/>
    <cellStyle name="Vurgu5 2 21" xfId="62191" xr:uid="{00000000-0005-0000-0000-000054F40000}"/>
    <cellStyle name="Vurgu5 2 22" xfId="62192" xr:uid="{00000000-0005-0000-0000-000055F40000}"/>
    <cellStyle name="Vurgu5 2 23" xfId="62193" xr:uid="{00000000-0005-0000-0000-000056F40000}"/>
    <cellStyle name="Vurgu5 2 24" xfId="62194" xr:uid="{00000000-0005-0000-0000-000057F40000}"/>
    <cellStyle name="Vurgu5 2 25" xfId="62195" xr:uid="{00000000-0005-0000-0000-000058F40000}"/>
    <cellStyle name="Vurgu5 2 26" xfId="62196" xr:uid="{00000000-0005-0000-0000-000059F40000}"/>
    <cellStyle name="Vurgu5 2 27" xfId="62197" xr:uid="{00000000-0005-0000-0000-00005AF40000}"/>
    <cellStyle name="Vurgu5 2 28" xfId="62198" xr:uid="{00000000-0005-0000-0000-00005BF40000}"/>
    <cellStyle name="Vurgu5 2 29" xfId="62199" xr:uid="{00000000-0005-0000-0000-00005CF40000}"/>
    <cellStyle name="Vurgu5 2 3" xfId="60192" xr:uid="{00000000-0005-0000-0000-00005DF40000}"/>
    <cellStyle name="Vurgu5 2 3 2" xfId="62200" xr:uid="{00000000-0005-0000-0000-00005EF40000}"/>
    <cellStyle name="Vurgu5 2 30" xfId="62201" xr:uid="{00000000-0005-0000-0000-00005FF40000}"/>
    <cellStyle name="Vurgu5 2 31" xfId="62202" xr:uid="{00000000-0005-0000-0000-000060F40000}"/>
    <cellStyle name="Vurgu5 2 32" xfId="62203" xr:uid="{00000000-0005-0000-0000-000061F40000}"/>
    <cellStyle name="Vurgu5 2 33" xfId="62204" xr:uid="{00000000-0005-0000-0000-000062F40000}"/>
    <cellStyle name="Vurgu5 2 34" xfId="62205" xr:uid="{00000000-0005-0000-0000-000063F40000}"/>
    <cellStyle name="Vurgu5 2 35" xfId="62206" xr:uid="{00000000-0005-0000-0000-000064F40000}"/>
    <cellStyle name="Vurgu5 2 36" xfId="62207" xr:uid="{00000000-0005-0000-0000-000065F40000}"/>
    <cellStyle name="Vurgu5 2 37" xfId="62208" xr:uid="{00000000-0005-0000-0000-000066F40000}"/>
    <cellStyle name="Vurgu5 2 38" xfId="62209" xr:uid="{00000000-0005-0000-0000-000067F40000}"/>
    <cellStyle name="Vurgu5 2 39" xfId="62210" xr:uid="{00000000-0005-0000-0000-000068F40000}"/>
    <cellStyle name="Vurgu5 2 4" xfId="62211" xr:uid="{00000000-0005-0000-0000-000069F40000}"/>
    <cellStyle name="Vurgu5 2 40" xfId="62212" xr:uid="{00000000-0005-0000-0000-00006AF40000}"/>
    <cellStyle name="Vurgu5 2 41" xfId="62213" xr:uid="{00000000-0005-0000-0000-00006BF40000}"/>
    <cellStyle name="Vurgu5 2 42" xfId="62214" xr:uid="{00000000-0005-0000-0000-00006CF40000}"/>
    <cellStyle name="Vurgu5 2 43" xfId="62215" xr:uid="{00000000-0005-0000-0000-00006DF40000}"/>
    <cellStyle name="Vurgu5 2 44" xfId="62216" xr:uid="{00000000-0005-0000-0000-00006EF40000}"/>
    <cellStyle name="Vurgu5 2 45" xfId="62217" xr:uid="{00000000-0005-0000-0000-00006FF40000}"/>
    <cellStyle name="Vurgu5 2 46" xfId="62218" xr:uid="{00000000-0005-0000-0000-000070F40000}"/>
    <cellStyle name="Vurgu5 2 47" xfId="62219" xr:uid="{00000000-0005-0000-0000-000071F40000}"/>
    <cellStyle name="Vurgu5 2 5" xfId="62220" xr:uid="{00000000-0005-0000-0000-000072F40000}"/>
    <cellStyle name="Vurgu5 2 6" xfId="62221" xr:uid="{00000000-0005-0000-0000-000073F40000}"/>
    <cellStyle name="Vurgu5 2 7" xfId="62222" xr:uid="{00000000-0005-0000-0000-000074F40000}"/>
    <cellStyle name="Vurgu5 2 8" xfId="62223" xr:uid="{00000000-0005-0000-0000-000075F40000}"/>
    <cellStyle name="Vurgu5 2 9" xfId="62224" xr:uid="{00000000-0005-0000-0000-000076F40000}"/>
    <cellStyle name="Vurgu5 3" xfId="60193" xr:uid="{00000000-0005-0000-0000-000077F40000}"/>
    <cellStyle name="Vurgu5 3 10" xfId="62225" xr:uid="{00000000-0005-0000-0000-000078F40000}"/>
    <cellStyle name="Vurgu5 3 11" xfId="62226" xr:uid="{00000000-0005-0000-0000-000079F40000}"/>
    <cellStyle name="Vurgu5 3 12" xfId="62227" xr:uid="{00000000-0005-0000-0000-00007AF40000}"/>
    <cellStyle name="Vurgu5 3 13" xfId="62228" xr:uid="{00000000-0005-0000-0000-00007BF40000}"/>
    <cellStyle name="Vurgu5 3 14" xfId="62229" xr:uid="{00000000-0005-0000-0000-00007CF40000}"/>
    <cellStyle name="Vurgu5 3 15" xfId="62230" xr:uid="{00000000-0005-0000-0000-00007DF40000}"/>
    <cellStyle name="Vurgu5 3 16" xfId="62231" xr:uid="{00000000-0005-0000-0000-00007EF40000}"/>
    <cellStyle name="Vurgu5 3 17" xfId="62232" xr:uid="{00000000-0005-0000-0000-00007FF40000}"/>
    <cellStyle name="Vurgu5 3 18" xfId="62233" xr:uid="{00000000-0005-0000-0000-000080F40000}"/>
    <cellStyle name="Vurgu5 3 19" xfId="62234" xr:uid="{00000000-0005-0000-0000-000081F40000}"/>
    <cellStyle name="Vurgu5 3 2" xfId="60194" xr:uid="{00000000-0005-0000-0000-000082F40000}"/>
    <cellStyle name="Vurgu5 3 20" xfId="62235" xr:uid="{00000000-0005-0000-0000-000083F40000}"/>
    <cellStyle name="Vurgu5 3 21" xfId="62236" xr:uid="{00000000-0005-0000-0000-000084F40000}"/>
    <cellStyle name="Vurgu5 3 22" xfId="62237" xr:uid="{00000000-0005-0000-0000-000085F40000}"/>
    <cellStyle name="Vurgu5 3 23" xfId="62238" xr:uid="{00000000-0005-0000-0000-000086F40000}"/>
    <cellStyle name="Vurgu5 3 24" xfId="62239" xr:uid="{00000000-0005-0000-0000-000087F40000}"/>
    <cellStyle name="Vurgu5 3 25" xfId="62240" xr:uid="{00000000-0005-0000-0000-000088F40000}"/>
    <cellStyle name="Vurgu5 3 26" xfId="62241" xr:uid="{00000000-0005-0000-0000-000089F40000}"/>
    <cellStyle name="Vurgu5 3 27" xfId="62242" xr:uid="{00000000-0005-0000-0000-00008AF40000}"/>
    <cellStyle name="Vurgu5 3 28" xfId="62243" xr:uid="{00000000-0005-0000-0000-00008BF40000}"/>
    <cellStyle name="Vurgu5 3 29" xfId="62244" xr:uid="{00000000-0005-0000-0000-00008CF40000}"/>
    <cellStyle name="Vurgu5 3 3" xfId="62245" xr:uid="{00000000-0005-0000-0000-00008DF40000}"/>
    <cellStyle name="Vurgu5 3 30" xfId="62246" xr:uid="{00000000-0005-0000-0000-00008EF40000}"/>
    <cellStyle name="Vurgu5 3 31" xfId="62247" xr:uid="{00000000-0005-0000-0000-00008FF40000}"/>
    <cellStyle name="Vurgu5 3 32" xfId="62248" xr:uid="{00000000-0005-0000-0000-000090F40000}"/>
    <cellStyle name="Vurgu5 3 33" xfId="62249" xr:uid="{00000000-0005-0000-0000-000091F40000}"/>
    <cellStyle name="Vurgu5 3 34" xfId="62250" xr:uid="{00000000-0005-0000-0000-000092F40000}"/>
    <cellStyle name="Vurgu5 3 35" xfId="62251" xr:uid="{00000000-0005-0000-0000-000093F40000}"/>
    <cellStyle name="Vurgu5 3 36" xfId="62252" xr:uid="{00000000-0005-0000-0000-000094F40000}"/>
    <cellStyle name="Vurgu5 3 37" xfId="62253" xr:uid="{00000000-0005-0000-0000-000095F40000}"/>
    <cellStyle name="Vurgu5 3 38" xfId="62254" xr:uid="{00000000-0005-0000-0000-000096F40000}"/>
    <cellStyle name="Vurgu5 3 39" xfId="62255" xr:uid="{00000000-0005-0000-0000-000097F40000}"/>
    <cellStyle name="Vurgu5 3 4" xfId="62256" xr:uid="{00000000-0005-0000-0000-000098F40000}"/>
    <cellStyle name="Vurgu5 3 40" xfId="62257" xr:uid="{00000000-0005-0000-0000-000099F40000}"/>
    <cellStyle name="Vurgu5 3 41" xfId="62258" xr:uid="{00000000-0005-0000-0000-00009AF40000}"/>
    <cellStyle name="Vurgu5 3 42" xfId="62259" xr:uid="{00000000-0005-0000-0000-00009BF40000}"/>
    <cellStyle name="Vurgu5 3 43" xfId="62260" xr:uid="{00000000-0005-0000-0000-00009CF40000}"/>
    <cellStyle name="Vurgu5 3 44" xfId="62261" xr:uid="{00000000-0005-0000-0000-00009DF40000}"/>
    <cellStyle name="Vurgu5 3 45" xfId="62262" xr:uid="{00000000-0005-0000-0000-00009EF40000}"/>
    <cellStyle name="Vurgu5 3 5" xfId="62263" xr:uid="{00000000-0005-0000-0000-00009FF40000}"/>
    <cellStyle name="Vurgu5 3 6" xfId="62264" xr:uid="{00000000-0005-0000-0000-0000A0F40000}"/>
    <cellStyle name="Vurgu5 3 7" xfId="62265" xr:uid="{00000000-0005-0000-0000-0000A1F40000}"/>
    <cellStyle name="Vurgu5 3 8" xfId="62266" xr:uid="{00000000-0005-0000-0000-0000A2F40000}"/>
    <cellStyle name="Vurgu5 3 9" xfId="62267" xr:uid="{00000000-0005-0000-0000-0000A3F40000}"/>
    <cellStyle name="Vurgu5 4" xfId="60195" xr:uid="{00000000-0005-0000-0000-0000A4F40000}"/>
    <cellStyle name="Vurgu5 4 2" xfId="60196" xr:uid="{00000000-0005-0000-0000-0000A5F40000}"/>
    <cellStyle name="Vurgu5 4 3" xfId="62268" xr:uid="{00000000-0005-0000-0000-0000A6F40000}"/>
    <cellStyle name="Vurgu5 5" xfId="60197" xr:uid="{00000000-0005-0000-0000-0000A7F40000}"/>
    <cellStyle name="Vurgu5 5 2" xfId="60198" xr:uid="{00000000-0005-0000-0000-0000A8F40000}"/>
    <cellStyle name="Vurgu5 6" xfId="60199" xr:uid="{00000000-0005-0000-0000-0000A9F40000}"/>
    <cellStyle name="Vurgu5 6 2" xfId="60200" xr:uid="{00000000-0005-0000-0000-0000AAF40000}"/>
    <cellStyle name="Vurgu5 7" xfId="60201" xr:uid="{00000000-0005-0000-0000-0000ABF40000}"/>
    <cellStyle name="Vurgu5 7 2" xfId="60202" xr:uid="{00000000-0005-0000-0000-0000ACF40000}"/>
    <cellStyle name="Vurgu5 8" xfId="60203" xr:uid="{00000000-0005-0000-0000-0000ADF40000}"/>
    <cellStyle name="Vurgu5 8 2" xfId="60204" xr:uid="{00000000-0005-0000-0000-0000AEF40000}"/>
    <cellStyle name="Vurgu5 9" xfId="60205" xr:uid="{00000000-0005-0000-0000-0000AFF40000}"/>
    <cellStyle name="Vurgu5 9 2" xfId="60206" xr:uid="{00000000-0005-0000-0000-0000B0F40000}"/>
    <cellStyle name="Vurgu6 10" xfId="60207" xr:uid="{00000000-0005-0000-0000-0000B1F40000}"/>
    <cellStyle name="Vurgu6 10 2" xfId="60208" xr:uid="{00000000-0005-0000-0000-0000B2F40000}"/>
    <cellStyle name="Vurgu6 11" xfId="60209" xr:uid="{00000000-0005-0000-0000-0000B3F40000}"/>
    <cellStyle name="Vurgu6 11 2" xfId="60210" xr:uid="{00000000-0005-0000-0000-0000B4F40000}"/>
    <cellStyle name="Vurgu6 12" xfId="60211" xr:uid="{00000000-0005-0000-0000-0000B5F40000}"/>
    <cellStyle name="Vurgu6 12 2" xfId="60212" xr:uid="{00000000-0005-0000-0000-0000B6F40000}"/>
    <cellStyle name="Vurgu6 13" xfId="60213" xr:uid="{00000000-0005-0000-0000-0000B7F40000}"/>
    <cellStyle name="Vurgu6 13 2" xfId="60214" xr:uid="{00000000-0005-0000-0000-0000B8F40000}"/>
    <cellStyle name="Vurgu6 14" xfId="60215" xr:uid="{00000000-0005-0000-0000-0000B9F40000}"/>
    <cellStyle name="Vurgu6 14 2" xfId="60216" xr:uid="{00000000-0005-0000-0000-0000BAF40000}"/>
    <cellStyle name="Vurgu6 15" xfId="60217" xr:uid="{00000000-0005-0000-0000-0000BBF40000}"/>
    <cellStyle name="Vurgu6 15 2" xfId="60218" xr:uid="{00000000-0005-0000-0000-0000BCF40000}"/>
    <cellStyle name="Vurgu6 16" xfId="60219" xr:uid="{00000000-0005-0000-0000-0000BDF40000}"/>
    <cellStyle name="Vurgu6 16 2" xfId="60220" xr:uid="{00000000-0005-0000-0000-0000BEF40000}"/>
    <cellStyle name="Vurgu6 17" xfId="60221" xr:uid="{00000000-0005-0000-0000-0000BFF40000}"/>
    <cellStyle name="Vurgu6 18" xfId="60222" xr:uid="{00000000-0005-0000-0000-0000C0F40000}"/>
    <cellStyle name="Vurgu6 2" xfId="60223" xr:uid="{00000000-0005-0000-0000-0000C1F40000}"/>
    <cellStyle name="Vurgu6 2 10" xfId="62269" xr:uid="{00000000-0005-0000-0000-0000C2F40000}"/>
    <cellStyle name="Vurgu6 2 11" xfId="62270" xr:uid="{00000000-0005-0000-0000-0000C3F40000}"/>
    <cellStyle name="Vurgu6 2 12" xfId="62271" xr:uid="{00000000-0005-0000-0000-0000C4F40000}"/>
    <cellStyle name="Vurgu6 2 13" xfId="62272" xr:uid="{00000000-0005-0000-0000-0000C5F40000}"/>
    <cellStyle name="Vurgu6 2 14" xfId="62273" xr:uid="{00000000-0005-0000-0000-0000C6F40000}"/>
    <cellStyle name="Vurgu6 2 15" xfId="62274" xr:uid="{00000000-0005-0000-0000-0000C7F40000}"/>
    <cellStyle name="Vurgu6 2 16" xfId="62275" xr:uid="{00000000-0005-0000-0000-0000C8F40000}"/>
    <cellStyle name="Vurgu6 2 17" xfId="62276" xr:uid="{00000000-0005-0000-0000-0000C9F40000}"/>
    <cellStyle name="Vurgu6 2 18" xfId="62277" xr:uid="{00000000-0005-0000-0000-0000CAF40000}"/>
    <cellStyle name="Vurgu6 2 19" xfId="62278" xr:uid="{00000000-0005-0000-0000-0000CBF40000}"/>
    <cellStyle name="Vurgu6 2 2" xfId="60224" xr:uid="{00000000-0005-0000-0000-0000CCF40000}"/>
    <cellStyle name="Vurgu6 2 2 2" xfId="62279" xr:uid="{00000000-0005-0000-0000-0000CDF40000}"/>
    <cellStyle name="Vurgu6 2 20" xfId="62280" xr:uid="{00000000-0005-0000-0000-0000CEF40000}"/>
    <cellStyle name="Vurgu6 2 21" xfId="62281" xr:uid="{00000000-0005-0000-0000-0000CFF40000}"/>
    <cellStyle name="Vurgu6 2 22" xfId="62282" xr:uid="{00000000-0005-0000-0000-0000D0F40000}"/>
    <cellStyle name="Vurgu6 2 23" xfId="62283" xr:uid="{00000000-0005-0000-0000-0000D1F40000}"/>
    <cellStyle name="Vurgu6 2 24" xfId="62284" xr:uid="{00000000-0005-0000-0000-0000D2F40000}"/>
    <cellStyle name="Vurgu6 2 25" xfId="62285" xr:uid="{00000000-0005-0000-0000-0000D3F40000}"/>
    <cellStyle name="Vurgu6 2 26" xfId="62286" xr:uid="{00000000-0005-0000-0000-0000D4F40000}"/>
    <cellStyle name="Vurgu6 2 27" xfId="62287" xr:uid="{00000000-0005-0000-0000-0000D5F40000}"/>
    <cellStyle name="Vurgu6 2 28" xfId="62288" xr:uid="{00000000-0005-0000-0000-0000D6F40000}"/>
    <cellStyle name="Vurgu6 2 29" xfId="62289" xr:uid="{00000000-0005-0000-0000-0000D7F40000}"/>
    <cellStyle name="Vurgu6 2 3" xfId="60225" xr:uid="{00000000-0005-0000-0000-0000D8F40000}"/>
    <cellStyle name="Vurgu6 2 3 2" xfId="62290" xr:uid="{00000000-0005-0000-0000-0000D9F40000}"/>
    <cellStyle name="Vurgu6 2 30" xfId="62291" xr:uid="{00000000-0005-0000-0000-0000DAF40000}"/>
    <cellStyle name="Vurgu6 2 31" xfId="62292" xr:uid="{00000000-0005-0000-0000-0000DBF40000}"/>
    <cellStyle name="Vurgu6 2 32" xfId="62293" xr:uid="{00000000-0005-0000-0000-0000DCF40000}"/>
    <cellStyle name="Vurgu6 2 33" xfId="62294" xr:uid="{00000000-0005-0000-0000-0000DDF40000}"/>
    <cellStyle name="Vurgu6 2 34" xfId="62295" xr:uid="{00000000-0005-0000-0000-0000DEF40000}"/>
    <cellStyle name="Vurgu6 2 35" xfId="62296" xr:uid="{00000000-0005-0000-0000-0000DFF40000}"/>
    <cellStyle name="Vurgu6 2 36" xfId="62297" xr:uid="{00000000-0005-0000-0000-0000E0F40000}"/>
    <cellStyle name="Vurgu6 2 37" xfId="62298" xr:uid="{00000000-0005-0000-0000-0000E1F40000}"/>
    <cellStyle name="Vurgu6 2 38" xfId="62299" xr:uid="{00000000-0005-0000-0000-0000E2F40000}"/>
    <cellStyle name="Vurgu6 2 39" xfId="62300" xr:uid="{00000000-0005-0000-0000-0000E3F40000}"/>
    <cellStyle name="Vurgu6 2 4" xfId="62301" xr:uid="{00000000-0005-0000-0000-0000E4F40000}"/>
    <cellStyle name="Vurgu6 2 40" xfId="62302" xr:uid="{00000000-0005-0000-0000-0000E5F40000}"/>
    <cellStyle name="Vurgu6 2 41" xfId="62303" xr:uid="{00000000-0005-0000-0000-0000E6F40000}"/>
    <cellStyle name="Vurgu6 2 42" xfId="62304" xr:uid="{00000000-0005-0000-0000-0000E7F40000}"/>
    <cellStyle name="Vurgu6 2 43" xfId="62305" xr:uid="{00000000-0005-0000-0000-0000E8F40000}"/>
    <cellStyle name="Vurgu6 2 44" xfId="62306" xr:uid="{00000000-0005-0000-0000-0000E9F40000}"/>
    <cellStyle name="Vurgu6 2 45" xfId="62307" xr:uid="{00000000-0005-0000-0000-0000EAF40000}"/>
    <cellStyle name="Vurgu6 2 46" xfId="62308" xr:uid="{00000000-0005-0000-0000-0000EBF40000}"/>
    <cellStyle name="Vurgu6 2 47" xfId="62309" xr:uid="{00000000-0005-0000-0000-0000ECF40000}"/>
    <cellStyle name="Vurgu6 2 5" xfId="62310" xr:uid="{00000000-0005-0000-0000-0000EDF40000}"/>
    <cellStyle name="Vurgu6 2 6" xfId="62311" xr:uid="{00000000-0005-0000-0000-0000EEF40000}"/>
    <cellStyle name="Vurgu6 2 7" xfId="62312" xr:uid="{00000000-0005-0000-0000-0000EFF40000}"/>
    <cellStyle name="Vurgu6 2 8" xfId="62313" xr:uid="{00000000-0005-0000-0000-0000F0F40000}"/>
    <cellStyle name="Vurgu6 2 9" xfId="62314" xr:uid="{00000000-0005-0000-0000-0000F1F40000}"/>
    <cellStyle name="Vurgu6 3" xfId="60226" xr:uid="{00000000-0005-0000-0000-0000F2F40000}"/>
    <cellStyle name="Vurgu6 3 10" xfId="62315" xr:uid="{00000000-0005-0000-0000-0000F3F40000}"/>
    <cellStyle name="Vurgu6 3 11" xfId="62316" xr:uid="{00000000-0005-0000-0000-0000F4F40000}"/>
    <cellStyle name="Vurgu6 3 12" xfId="62317" xr:uid="{00000000-0005-0000-0000-0000F5F40000}"/>
    <cellStyle name="Vurgu6 3 13" xfId="62318" xr:uid="{00000000-0005-0000-0000-0000F6F40000}"/>
    <cellStyle name="Vurgu6 3 14" xfId="62319" xr:uid="{00000000-0005-0000-0000-0000F7F40000}"/>
    <cellStyle name="Vurgu6 3 15" xfId="62320" xr:uid="{00000000-0005-0000-0000-0000F8F40000}"/>
    <cellStyle name="Vurgu6 3 16" xfId="62321" xr:uid="{00000000-0005-0000-0000-0000F9F40000}"/>
    <cellStyle name="Vurgu6 3 17" xfId="62322" xr:uid="{00000000-0005-0000-0000-0000FAF40000}"/>
    <cellStyle name="Vurgu6 3 18" xfId="62323" xr:uid="{00000000-0005-0000-0000-0000FBF40000}"/>
    <cellStyle name="Vurgu6 3 19" xfId="62324" xr:uid="{00000000-0005-0000-0000-0000FCF40000}"/>
    <cellStyle name="Vurgu6 3 2" xfId="60227" xr:uid="{00000000-0005-0000-0000-0000FDF40000}"/>
    <cellStyle name="Vurgu6 3 20" xfId="62325" xr:uid="{00000000-0005-0000-0000-0000FEF40000}"/>
    <cellStyle name="Vurgu6 3 21" xfId="62326" xr:uid="{00000000-0005-0000-0000-0000FFF40000}"/>
    <cellStyle name="Vurgu6 3 22" xfId="62327" xr:uid="{00000000-0005-0000-0000-000000F50000}"/>
    <cellStyle name="Vurgu6 3 23" xfId="62328" xr:uid="{00000000-0005-0000-0000-000001F50000}"/>
    <cellStyle name="Vurgu6 3 24" xfId="62329" xr:uid="{00000000-0005-0000-0000-000002F50000}"/>
    <cellStyle name="Vurgu6 3 25" xfId="62330" xr:uid="{00000000-0005-0000-0000-000003F50000}"/>
    <cellStyle name="Vurgu6 3 26" xfId="62331" xr:uid="{00000000-0005-0000-0000-000004F50000}"/>
    <cellStyle name="Vurgu6 3 27" xfId="62332" xr:uid="{00000000-0005-0000-0000-000005F50000}"/>
    <cellStyle name="Vurgu6 3 28" xfId="62333" xr:uid="{00000000-0005-0000-0000-000006F50000}"/>
    <cellStyle name="Vurgu6 3 29" xfId="62334" xr:uid="{00000000-0005-0000-0000-000007F50000}"/>
    <cellStyle name="Vurgu6 3 3" xfId="62335" xr:uid="{00000000-0005-0000-0000-000008F50000}"/>
    <cellStyle name="Vurgu6 3 30" xfId="62336" xr:uid="{00000000-0005-0000-0000-000009F50000}"/>
    <cellStyle name="Vurgu6 3 31" xfId="62337" xr:uid="{00000000-0005-0000-0000-00000AF50000}"/>
    <cellStyle name="Vurgu6 3 32" xfId="62338" xr:uid="{00000000-0005-0000-0000-00000BF50000}"/>
    <cellStyle name="Vurgu6 3 33" xfId="62339" xr:uid="{00000000-0005-0000-0000-00000CF50000}"/>
    <cellStyle name="Vurgu6 3 34" xfId="62340" xr:uid="{00000000-0005-0000-0000-00000DF50000}"/>
    <cellStyle name="Vurgu6 3 35" xfId="62341" xr:uid="{00000000-0005-0000-0000-00000EF50000}"/>
    <cellStyle name="Vurgu6 3 36" xfId="62342" xr:uid="{00000000-0005-0000-0000-00000FF50000}"/>
    <cellStyle name="Vurgu6 3 37" xfId="62343" xr:uid="{00000000-0005-0000-0000-000010F50000}"/>
    <cellStyle name="Vurgu6 3 38" xfId="62344" xr:uid="{00000000-0005-0000-0000-000011F50000}"/>
    <cellStyle name="Vurgu6 3 39" xfId="62345" xr:uid="{00000000-0005-0000-0000-000012F50000}"/>
    <cellStyle name="Vurgu6 3 4" xfId="62346" xr:uid="{00000000-0005-0000-0000-000013F50000}"/>
    <cellStyle name="Vurgu6 3 40" xfId="62347" xr:uid="{00000000-0005-0000-0000-000014F50000}"/>
    <cellStyle name="Vurgu6 3 41" xfId="62348" xr:uid="{00000000-0005-0000-0000-000015F50000}"/>
    <cellStyle name="Vurgu6 3 42" xfId="62349" xr:uid="{00000000-0005-0000-0000-000016F50000}"/>
    <cellStyle name="Vurgu6 3 43" xfId="62350" xr:uid="{00000000-0005-0000-0000-000017F50000}"/>
    <cellStyle name="Vurgu6 3 44" xfId="62351" xr:uid="{00000000-0005-0000-0000-000018F50000}"/>
    <cellStyle name="Vurgu6 3 45" xfId="62352" xr:uid="{00000000-0005-0000-0000-000019F50000}"/>
    <cellStyle name="Vurgu6 3 5" xfId="62353" xr:uid="{00000000-0005-0000-0000-00001AF50000}"/>
    <cellStyle name="Vurgu6 3 6" xfId="62354" xr:uid="{00000000-0005-0000-0000-00001BF50000}"/>
    <cellStyle name="Vurgu6 3 7" xfId="62355" xr:uid="{00000000-0005-0000-0000-00001CF50000}"/>
    <cellStyle name="Vurgu6 3 8" xfId="62356" xr:uid="{00000000-0005-0000-0000-00001DF50000}"/>
    <cellStyle name="Vurgu6 3 9" xfId="62357" xr:uid="{00000000-0005-0000-0000-00001EF50000}"/>
    <cellStyle name="Vurgu6 4" xfId="60228" xr:uid="{00000000-0005-0000-0000-00001FF50000}"/>
    <cellStyle name="Vurgu6 4 2" xfId="60229" xr:uid="{00000000-0005-0000-0000-000020F50000}"/>
    <cellStyle name="Vurgu6 4 3" xfId="62358" xr:uid="{00000000-0005-0000-0000-000021F50000}"/>
    <cellStyle name="Vurgu6 5" xfId="60230" xr:uid="{00000000-0005-0000-0000-000022F50000}"/>
    <cellStyle name="Vurgu6 5 2" xfId="60231" xr:uid="{00000000-0005-0000-0000-000023F50000}"/>
    <cellStyle name="Vurgu6 6" xfId="60232" xr:uid="{00000000-0005-0000-0000-000024F50000}"/>
    <cellStyle name="Vurgu6 6 2" xfId="60233" xr:uid="{00000000-0005-0000-0000-000025F50000}"/>
    <cellStyle name="Vurgu6 7" xfId="60234" xr:uid="{00000000-0005-0000-0000-000026F50000}"/>
    <cellStyle name="Vurgu6 7 2" xfId="60235" xr:uid="{00000000-0005-0000-0000-000027F50000}"/>
    <cellStyle name="Vurgu6 8" xfId="60236" xr:uid="{00000000-0005-0000-0000-000028F50000}"/>
    <cellStyle name="Vurgu6 8 2" xfId="60237" xr:uid="{00000000-0005-0000-0000-000029F50000}"/>
    <cellStyle name="Vurgu6 9" xfId="60238" xr:uid="{00000000-0005-0000-0000-00002AF50000}"/>
    <cellStyle name="Vurgu6 9 2" xfId="60239" xr:uid="{00000000-0005-0000-0000-00002BF50000}"/>
    <cellStyle name="Warning Text 10" xfId="60240" xr:uid="{00000000-0005-0000-0000-00002CF50000}"/>
    <cellStyle name="Warning Text 11" xfId="60241" xr:uid="{00000000-0005-0000-0000-00002DF50000}"/>
    <cellStyle name="Warning Text 12" xfId="60242" xr:uid="{00000000-0005-0000-0000-00002EF50000}"/>
    <cellStyle name="Warning Text 13" xfId="60243" xr:uid="{00000000-0005-0000-0000-00002FF50000}"/>
    <cellStyle name="Warning Text 14" xfId="60244" xr:uid="{00000000-0005-0000-0000-000030F50000}"/>
    <cellStyle name="Warning Text 15" xfId="60245" xr:uid="{00000000-0005-0000-0000-000031F50000}"/>
    <cellStyle name="Warning Text 16" xfId="60246" xr:uid="{00000000-0005-0000-0000-000032F50000}"/>
    <cellStyle name="Warning Text 17" xfId="62669" xr:uid="{00000000-0005-0000-0000-000033F50000}"/>
    <cellStyle name="Warning Text 2" xfId="60247" xr:uid="{00000000-0005-0000-0000-000034F50000}"/>
    <cellStyle name="Warning Text 2 2" xfId="62583" xr:uid="{00000000-0005-0000-0000-000035F50000}"/>
    <cellStyle name="Warning Text 3" xfId="60248" xr:uid="{00000000-0005-0000-0000-000036F50000}"/>
    <cellStyle name="Warning Text 4" xfId="60249" xr:uid="{00000000-0005-0000-0000-000037F50000}"/>
    <cellStyle name="Warning Text 5" xfId="60250" xr:uid="{00000000-0005-0000-0000-000038F50000}"/>
    <cellStyle name="Warning Text 6" xfId="60251" xr:uid="{00000000-0005-0000-0000-000039F50000}"/>
    <cellStyle name="Warning Text 7" xfId="60252" xr:uid="{00000000-0005-0000-0000-00003AF50000}"/>
    <cellStyle name="Warning Text 8" xfId="60253" xr:uid="{00000000-0005-0000-0000-00003BF50000}"/>
    <cellStyle name="Warning Text 9" xfId="60254" xr:uid="{00000000-0005-0000-0000-00003CF50000}"/>
    <cellStyle name="Yüzde" xfId="1" builtinId="5"/>
    <cellStyle name="Yüzde 10" xfId="60255" xr:uid="{00000000-0005-0000-0000-00003EF50000}"/>
    <cellStyle name="Yüzde 11" xfId="60256" xr:uid="{00000000-0005-0000-0000-00003FF50000}"/>
    <cellStyle name="Yüzde 12" xfId="60257" xr:uid="{00000000-0005-0000-0000-000040F50000}"/>
    <cellStyle name="Yüzde 13" xfId="60258" xr:uid="{00000000-0005-0000-0000-000041F50000}"/>
    <cellStyle name="Yüzde 14" xfId="60259" xr:uid="{00000000-0005-0000-0000-000042F50000}"/>
    <cellStyle name="Yüzde 15" xfId="60260" xr:uid="{00000000-0005-0000-0000-000043F50000}"/>
    <cellStyle name="Yüzde 15 2" xfId="60261" xr:uid="{00000000-0005-0000-0000-000044F50000}"/>
    <cellStyle name="Yüzde 16" xfId="60262" xr:uid="{00000000-0005-0000-0000-000045F50000}"/>
    <cellStyle name="Yüzde 17" xfId="60263" xr:uid="{00000000-0005-0000-0000-000046F50000}"/>
    <cellStyle name="Yüzde 18" xfId="60264" xr:uid="{00000000-0005-0000-0000-000047F50000}"/>
    <cellStyle name="Yüzde 19" xfId="60265" xr:uid="{00000000-0005-0000-0000-000048F50000}"/>
    <cellStyle name="Yüzde 2" xfId="60266" xr:uid="{00000000-0005-0000-0000-000049F50000}"/>
    <cellStyle name="Yüzde 2 10" xfId="62584" xr:uid="{00000000-0005-0000-0000-00004AF50000}"/>
    <cellStyle name="Yüzde 2 11" xfId="62585" xr:uid="{00000000-0005-0000-0000-00004BF50000}"/>
    <cellStyle name="Yüzde 2 12" xfId="62586" xr:uid="{00000000-0005-0000-0000-00004CF50000}"/>
    <cellStyle name="Yüzde 2 2" xfId="60267" xr:uid="{00000000-0005-0000-0000-00004DF50000}"/>
    <cellStyle name="Yüzde 2 2 10" xfId="60268" xr:uid="{00000000-0005-0000-0000-00004EF50000}"/>
    <cellStyle name="Yüzde 2 2 10 2" xfId="60269" xr:uid="{00000000-0005-0000-0000-00004FF50000}"/>
    <cellStyle name="Yüzde 2 2 11" xfId="60270" xr:uid="{00000000-0005-0000-0000-000050F50000}"/>
    <cellStyle name="Yüzde 2 2 11 2" xfId="60271" xr:uid="{00000000-0005-0000-0000-000051F50000}"/>
    <cellStyle name="Yüzde 2 2 12" xfId="60272" xr:uid="{00000000-0005-0000-0000-000052F50000}"/>
    <cellStyle name="Yüzde 2 2 12 2" xfId="60273" xr:uid="{00000000-0005-0000-0000-000053F50000}"/>
    <cellStyle name="Yüzde 2 2 13" xfId="60274" xr:uid="{00000000-0005-0000-0000-000054F50000}"/>
    <cellStyle name="Yüzde 2 2 13 2" xfId="60275" xr:uid="{00000000-0005-0000-0000-000055F50000}"/>
    <cellStyle name="Yüzde 2 2 14" xfId="60276" xr:uid="{00000000-0005-0000-0000-000056F50000}"/>
    <cellStyle name="Yüzde 2 2 14 2" xfId="60277" xr:uid="{00000000-0005-0000-0000-000057F50000}"/>
    <cellStyle name="Yüzde 2 2 15" xfId="60278" xr:uid="{00000000-0005-0000-0000-000058F50000}"/>
    <cellStyle name="Yüzde 2 2 15 2" xfId="60279" xr:uid="{00000000-0005-0000-0000-000059F50000}"/>
    <cellStyle name="Yüzde 2 2 16" xfId="60280" xr:uid="{00000000-0005-0000-0000-00005AF50000}"/>
    <cellStyle name="Yüzde 2 2 16 2" xfId="60281" xr:uid="{00000000-0005-0000-0000-00005BF50000}"/>
    <cellStyle name="Yüzde 2 2 17" xfId="60282" xr:uid="{00000000-0005-0000-0000-00005CF50000}"/>
    <cellStyle name="Yüzde 2 2 17 2" xfId="60283" xr:uid="{00000000-0005-0000-0000-00005DF50000}"/>
    <cellStyle name="Yüzde 2 2 18" xfId="60284" xr:uid="{00000000-0005-0000-0000-00005EF50000}"/>
    <cellStyle name="Yüzde 2 2 18 2" xfId="60285" xr:uid="{00000000-0005-0000-0000-00005FF50000}"/>
    <cellStyle name="Yüzde 2 2 19" xfId="60286" xr:uid="{00000000-0005-0000-0000-000060F50000}"/>
    <cellStyle name="Yüzde 2 2 19 2" xfId="60287" xr:uid="{00000000-0005-0000-0000-000061F50000}"/>
    <cellStyle name="Yüzde 2 2 2" xfId="60288" xr:uid="{00000000-0005-0000-0000-000062F50000}"/>
    <cellStyle name="Yüzde 2 2 2 2" xfId="60289" xr:uid="{00000000-0005-0000-0000-000063F50000}"/>
    <cellStyle name="Yüzde 2 2 20" xfId="60290" xr:uid="{00000000-0005-0000-0000-000064F50000}"/>
    <cellStyle name="Yüzde 2 2 20 2" xfId="60291" xr:uid="{00000000-0005-0000-0000-000065F50000}"/>
    <cellStyle name="Yüzde 2 2 21" xfId="60292" xr:uid="{00000000-0005-0000-0000-000066F50000}"/>
    <cellStyle name="Yüzde 2 2 21 2" xfId="60293" xr:uid="{00000000-0005-0000-0000-000067F50000}"/>
    <cellStyle name="Yüzde 2 2 22" xfId="60294" xr:uid="{00000000-0005-0000-0000-000068F50000}"/>
    <cellStyle name="Yüzde 2 2 22 2" xfId="60295" xr:uid="{00000000-0005-0000-0000-000069F50000}"/>
    <cellStyle name="Yüzde 2 2 3" xfId="60296" xr:uid="{00000000-0005-0000-0000-00006AF50000}"/>
    <cellStyle name="Yüzde 2 2 3 2" xfId="60297" xr:uid="{00000000-0005-0000-0000-00006BF50000}"/>
    <cellStyle name="Yüzde 2 2 4" xfId="60298" xr:uid="{00000000-0005-0000-0000-00006CF50000}"/>
    <cellStyle name="Yüzde 2 2 4 2" xfId="60299" xr:uid="{00000000-0005-0000-0000-00006DF50000}"/>
    <cellStyle name="Yüzde 2 2 5" xfId="60300" xr:uid="{00000000-0005-0000-0000-00006EF50000}"/>
    <cellStyle name="Yüzde 2 2 5 2" xfId="60301" xr:uid="{00000000-0005-0000-0000-00006FF50000}"/>
    <cellStyle name="Yüzde 2 2 6" xfId="60302" xr:uid="{00000000-0005-0000-0000-000070F50000}"/>
    <cellStyle name="Yüzde 2 2 6 2" xfId="60303" xr:uid="{00000000-0005-0000-0000-000071F50000}"/>
    <cellStyle name="Yüzde 2 2 7" xfId="60304" xr:uid="{00000000-0005-0000-0000-000072F50000}"/>
    <cellStyle name="Yüzde 2 2 7 2" xfId="60305" xr:uid="{00000000-0005-0000-0000-000073F50000}"/>
    <cellStyle name="Yüzde 2 2 8" xfId="60306" xr:uid="{00000000-0005-0000-0000-000074F50000}"/>
    <cellStyle name="Yüzde 2 2 8 2" xfId="60307" xr:uid="{00000000-0005-0000-0000-000075F50000}"/>
    <cellStyle name="Yüzde 2 2 9" xfId="60308" xr:uid="{00000000-0005-0000-0000-000076F50000}"/>
    <cellStyle name="Yüzde 2 2 9 2" xfId="60309" xr:uid="{00000000-0005-0000-0000-000077F50000}"/>
    <cellStyle name="Yüzde 2 3" xfId="60310" xr:uid="{00000000-0005-0000-0000-000078F50000}"/>
    <cellStyle name="Yüzde 2 3 10" xfId="60311" xr:uid="{00000000-0005-0000-0000-000079F50000}"/>
    <cellStyle name="Yüzde 2 3 10 2" xfId="60312" xr:uid="{00000000-0005-0000-0000-00007AF50000}"/>
    <cellStyle name="Yüzde 2 3 11" xfId="60313" xr:uid="{00000000-0005-0000-0000-00007BF50000}"/>
    <cellStyle name="Yüzde 2 3 11 2" xfId="60314" xr:uid="{00000000-0005-0000-0000-00007CF50000}"/>
    <cellStyle name="Yüzde 2 3 12" xfId="60315" xr:uid="{00000000-0005-0000-0000-00007DF50000}"/>
    <cellStyle name="Yüzde 2 3 12 2" xfId="60316" xr:uid="{00000000-0005-0000-0000-00007EF50000}"/>
    <cellStyle name="Yüzde 2 3 13" xfId="60317" xr:uid="{00000000-0005-0000-0000-00007FF50000}"/>
    <cellStyle name="Yüzde 2 3 13 2" xfId="60318" xr:uid="{00000000-0005-0000-0000-000080F50000}"/>
    <cellStyle name="Yüzde 2 3 14" xfId="60319" xr:uid="{00000000-0005-0000-0000-000081F50000}"/>
    <cellStyle name="Yüzde 2 3 14 2" xfId="60320" xr:uid="{00000000-0005-0000-0000-000082F50000}"/>
    <cellStyle name="Yüzde 2 3 15" xfId="60321" xr:uid="{00000000-0005-0000-0000-000083F50000}"/>
    <cellStyle name="Yüzde 2 3 15 2" xfId="60322" xr:uid="{00000000-0005-0000-0000-000084F50000}"/>
    <cellStyle name="Yüzde 2 3 16" xfId="60323" xr:uid="{00000000-0005-0000-0000-000085F50000}"/>
    <cellStyle name="Yüzde 2 3 16 2" xfId="60324" xr:uid="{00000000-0005-0000-0000-000086F50000}"/>
    <cellStyle name="Yüzde 2 3 17" xfId="60325" xr:uid="{00000000-0005-0000-0000-000087F50000}"/>
    <cellStyle name="Yüzde 2 3 17 2" xfId="60326" xr:uid="{00000000-0005-0000-0000-000088F50000}"/>
    <cellStyle name="Yüzde 2 3 18" xfId="60327" xr:uid="{00000000-0005-0000-0000-000089F50000}"/>
    <cellStyle name="Yüzde 2 3 18 2" xfId="60328" xr:uid="{00000000-0005-0000-0000-00008AF50000}"/>
    <cellStyle name="Yüzde 2 3 19" xfId="60329" xr:uid="{00000000-0005-0000-0000-00008BF50000}"/>
    <cellStyle name="Yüzde 2 3 19 2" xfId="60330" xr:uid="{00000000-0005-0000-0000-00008CF50000}"/>
    <cellStyle name="Yüzde 2 3 2" xfId="60331" xr:uid="{00000000-0005-0000-0000-00008DF50000}"/>
    <cellStyle name="Yüzde 2 3 2 2" xfId="60332" xr:uid="{00000000-0005-0000-0000-00008EF50000}"/>
    <cellStyle name="Yüzde 2 3 20" xfId="60333" xr:uid="{00000000-0005-0000-0000-00008FF50000}"/>
    <cellStyle name="Yüzde 2 3 20 2" xfId="60334" xr:uid="{00000000-0005-0000-0000-000090F50000}"/>
    <cellStyle name="Yüzde 2 3 21" xfId="60335" xr:uid="{00000000-0005-0000-0000-000091F50000}"/>
    <cellStyle name="Yüzde 2 3 21 2" xfId="60336" xr:uid="{00000000-0005-0000-0000-000092F50000}"/>
    <cellStyle name="Yüzde 2 3 22" xfId="60337" xr:uid="{00000000-0005-0000-0000-000093F50000}"/>
    <cellStyle name="Yüzde 2 3 22 2" xfId="60338" xr:uid="{00000000-0005-0000-0000-000094F50000}"/>
    <cellStyle name="Yüzde 2 3 23" xfId="60339" xr:uid="{00000000-0005-0000-0000-000095F50000}"/>
    <cellStyle name="Yüzde 2 3 3" xfId="60340" xr:uid="{00000000-0005-0000-0000-000096F50000}"/>
    <cellStyle name="Yüzde 2 3 3 2" xfId="60341" xr:uid="{00000000-0005-0000-0000-000097F50000}"/>
    <cellStyle name="Yüzde 2 3 4" xfId="60342" xr:uid="{00000000-0005-0000-0000-000098F50000}"/>
    <cellStyle name="Yüzde 2 3 4 2" xfId="60343" xr:uid="{00000000-0005-0000-0000-000099F50000}"/>
    <cellStyle name="Yüzde 2 3 5" xfId="60344" xr:uid="{00000000-0005-0000-0000-00009AF50000}"/>
    <cellStyle name="Yüzde 2 3 5 2" xfId="60345" xr:uid="{00000000-0005-0000-0000-00009BF50000}"/>
    <cellStyle name="Yüzde 2 3 6" xfId="60346" xr:uid="{00000000-0005-0000-0000-00009CF50000}"/>
    <cellStyle name="Yüzde 2 3 6 2" xfId="60347" xr:uid="{00000000-0005-0000-0000-00009DF50000}"/>
    <cellStyle name="Yüzde 2 3 7" xfId="60348" xr:uid="{00000000-0005-0000-0000-00009EF50000}"/>
    <cellStyle name="Yüzde 2 3 7 2" xfId="60349" xr:uid="{00000000-0005-0000-0000-00009FF50000}"/>
    <cellStyle name="Yüzde 2 3 8" xfId="60350" xr:uid="{00000000-0005-0000-0000-0000A0F50000}"/>
    <cellStyle name="Yüzde 2 3 8 2" xfId="60351" xr:uid="{00000000-0005-0000-0000-0000A1F50000}"/>
    <cellStyle name="Yüzde 2 3 9" xfId="60352" xr:uid="{00000000-0005-0000-0000-0000A2F50000}"/>
    <cellStyle name="Yüzde 2 3 9 2" xfId="60353" xr:uid="{00000000-0005-0000-0000-0000A3F50000}"/>
    <cellStyle name="Yüzde 2 4" xfId="60354" xr:uid="{00000000-0005-0000-0000-0000A4F50000}"/>
    <cellStyle name="Yüzde 2 4 2" xfId="60355" xr:uid="{00000000-0005-0000-0000-0000A5F50000}"/>
    <cellStyle name="Yüzde 2 5" xfId="60356" xr:uid="{00000000-0005-0000-0000-0000A6F50000}"/>
    <cellStyle name="Yüzde 2 5 2" xfId="60357" xr:uid="{00000000-0005-0000-0000-0000A7F50000}"/>
    <cellStyle name="Yüzde 2 5 2 2" xfId="60358" xr:uid="{00000000-0005-0000-0000-0000A8F50000}"/>
    <cellStyle name="Yüzde 2 6" xfId="60359" xr:uid="{00000000-0005-0000-0000-0000A9F50000}"/>
    <cellStyle name="Yüzde 2 7" xfId="60360" xr:uid="{00000000-0005-0000-0000-0000AAF50000}"/>
    <cellStyle name="Yüzde 2 8" xfId="62587" xr:uid="{00000000-0005-0000-0000-0000ABF50000}"/>
    <cellStyle name="Yüzde 2 9" xfId="62588" xr:uid="{00000000-0005-0000-0000-0000ACF50000}"/>
    <cellStyle name="Yüzde 20" xfId="60361" xr:uid="{00000000-0005-0000-0000-0000ADF50000}"/>
    <cellStyle name="Yüzde 21" xfId="60362" xr:uid="{00000000-0005-0000-0000-0000AEF50000}"/>
    <cellStyle name="Yüzde 22" xfId="13" xr:uid="{00000000-0005-0000-0000-0000AFF50000}"/>
    <cellStyle name="Yüzde 23" xfId="62592" xr:uid="{00000000-0005-0000-0000-0000B0F50000}"/>
    <cellStyle name="Yüzde 24" xfId="62595" xr:uid="{00000000-0005-0000-0000-0000B1F50000}"/>
    <cellStyle name="Yüzde 3" xfId="60363" xr:uid="{00000000-0005-0000-0000-0000B2F50000}"/>
    <cellStyle name="Yüzde 3 2" xfId="60364" xr:uid="{00000000-0005-0000-0000-0000B3F50000}"/>
    <cellStyle name="Yüzde 3 2 2" xfId="62359" xr:uid="{00000000-0005-0000-0000-0000B4F50000}"/>
    <cellStyle name="Yüzde 3 2 3" xfId="62360" xr:uid="{00000000-0005-0000-0000-0000B5F50000}"/>
    <cellStyle name="Yüzde 3 3" xfId="60365" xr:uid="{00000000-0005-0000-0000-0000B6F50000}"/>
    <cellStyle name="Yüzde 3 4" xfId="62361" xr:uid="{00000000-0005-0000-0000-0000B7F50000}"/>
    <cellStyle name="Yüzde 3 5" xfId="62362" xr:uid="{00000000-0005-0000-0000-0000B8F50000}"/>
    <cellStyle name="Yüzde 3 6" xfId="62363" xr:uid="{00000000-0005-0000-0000-0000B9F50000}"/>
    <cellStyle name="Yüzde 4" xfId="60366" xr:uid="{00000000-0005-0000-0000-0000BAF50000}"/>
    <cellStyle name="Yüzde 4 2" xfId="60367" xr:uid="{00000000-0005-0000-0000-0000BBF50000}"/>
    <cellStyle name="Yüzde 4 2 2" xfId="60368" xr:uid="{00000000-0005-0000-0000-0000BCF50000}"/>
    <cellStyle name="Yüzde 4 3" xfId="60369" xr:uid="{00000000-0005-0000-0000-0000BDF50000}"/>
    <cellStyle name="Yüzde 4 4" xfId="60370" xr:uid="{00000000-0005-0000-0000-0000BEF50000}"/>
    <cellStyle name="Yüzde 5" xfId="60371" xr:uid="{00000000-0005-0000-0000-0000BFF50000}"/>
    <cellStyle name="Yüzde 5 2" xfId="60372" xr:uid="{00000000-0005-0000-0000-0000C0F50000}"/>
    <cellStyle name="Yüzde 5 2 2" xfId="60373" xr:uid="{00000000-0005-0000-0000-0000C1F50000}"/>
    <cellStyle name="Yüzde 5 3" xfId="60374" xr:uid="{00000000-0005-0000-0000-0000C2F50000}"/>
    <cellStyle name="Yüzde 6" xfId="60375" xr:uid="{00000000-0005-0000-0000-0000C3F50000}"/>
    <cellStyle name="Yüzde 6 2" xfId="60376" xr:uid="{00000000-0005-0000-0000-0000C4F50000}"/>
    <cellStyle name="Yüzde 7" xfId="60377" xr:uid="{00000000-0005-0000-0000-0000C5F50000}"/>
    <cellStyle name="Yüzde 7 2" xfId="60378" xr:uid="{00000000-0005-0000-0000-0000C6F50000}"/>
    <cellStyle name="Yüzde 8" xfId="60379" xr:uid="{00000000-0005-0000-0000-0000C7F50000}"/>
    <cellStyle name="Yüzde 9" xfId="60380" xr:uid="{00000000-0005-0000-0000-0000C8F50000}"/>
    <cellStyle name="_xdc17__x0019_" xfId="5609" xr:uid="{00000000-0005-0000-0000-0000C9F50000}"/>
    <cellStyle name="一般_PLDT" xfId="62589" xr:uid="{00000000-0005-0000-0000-0000CAF50000}"/>
  </cellStyles>
  <dxfs count="0"/>
  <tableStyles count="0" defaultTableStyle="TableStyleMedium2" defaultPivotStyle="PivotStyleLight16"/>
  <colors>
    <mruColors>
      <color rgb="FFF900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utlu.dilekcan/AppData/Local/Microsoft/Windows/Temporary%20Internet%20Files/Content.Outlook/0ZRV69K9/IG%20KATEGOR&#304;_REGION%20SIMS%20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1"/>
      <sheetName val="KATEGORİ "/>
      <sheetName val="REGION"/>
      <sheetName val="AYLIK KATEGORİ"/>
      <sheetName val="AYLIK REGION "/>
      <sheetName val="PERF.RAPORU"/>
    </sheetNames>
    <sheetDataSet>
      <sheetData sheetId="0" refreshError="1"/>
      <sheetData sheetId="1" refreshError="1">
        <row r="8">
          <cell r="D8">
            <v>4819.3500000000004</v>
          </cell>
        </row>
        <row r="11">
          <cell r="D11">
            <v>75598.251774868142</v>
          </cell>
        </row>
        <row r="16">
          <cell r="D16">
            <v>24598.328928454997</v>
          </cell>
        </row>
        <row r="18">
          <cell r="D18">
            <v>4899.1040228795136</v>
          </cell>
        </row>
        <row r="26">
          <cell r="D26">
            <v>4982.1028451970224</v>
          </cell>
        </row>
        <row r="35">
          <cell r="D35">
            <v>19503.133038906846</v>
          </cell>
        </row>
        <row r="40">
          <cell r="D40">
            <v>4726.7058154761344</v>
          </cell>
        </row>
        <row r="42">
          <cell r="D42">
            <v>-355.37736868167576</v>
          </cell>
        </row>
        <row r="50">
          <cell r="D50">
            <v>-333.96500747322534</v>
          </cell>
        </row>
        <row r="59">
          <cell r="D59">
            <v>95548.124186640111</v>
          </cell>
        </row>
        <row r="64">
          <cell r="D64">
            <v>24540.087482966803</v>
          </cell>
        </row>
        <row r="66">
          <cell r="D66">
            <v>-357.63096247753856</v>
          </cell>
        </row>
        <row r="74">
          <cell r="D74">
            <v>-252.72930673879131</v>
          </cell>
        </row>
        <row r="83">
          <cell r="D83">
            <v>10646.8994574882</v>
          </cell>
        </row>
        <row r="88">
          <cell r="D88">
            <v>2445.8205410594965</v>
          </cell>
        </row>
        <row r="90">
          <cell r="D90">
            <v>-328.52492376293321</v>
          </cell>
        </row>
        <row r="98">
          <cell r="D98">
            <v>-316.8357630276297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4">
    <tabColor rgb="FFFFFF00"/>
  </sheetPr>
  <dimension ref="B1:T35"/>
  <sheetViews>
    <sheetView showGridLines="0" tabSelected="1" zoomScale="80" zoomScaleNormal="80" zoomScaleSheetLayoutView="77" workbookViewId="0">
      <selection activeCell="P9" sqref="P9"/>
    </sheetView>
  </sheetViews>
  <sheetFormatPr defaultColWidth="9.20703125" defaultRowHeight="14.4"/>
  <cols>
    <col min="1" max="1" width="3" style="258" customWidth="1"/>
    <col min="2" max="2" width="27.7890625" style="258" customWidth="1"/>
    <col min="3" max="3" width="0.7890625" style="259" customWidth="1"/>
    <col min="4" max="5" width="13.41796875" style="259" customWidth="1"/>
    <col min="6" max="6" width="13.41796875" style="260" customWidth="1"/>
    <col min="7" max="7" width="1.7890625" style="259" customWidth="1"/>
    <col min="8" max="10" width="13.41796875" style="258" customWidth="1"/>
    <col min="11" max="11" width="2.7890625" style="258" customWidth="1"/>
    <col min="12" max="13" width="13.41796875" style="258" customWidth="1"/>
    <col min="14" max="14" width="9.20703125" style="258"/>
    <col min="15" max="15" width="44.20703125" style="258" hidden="1" customWidth="1"/>
    <col min="16" max="16" width="39.20703125" style="258" bestFit="1" customWidth="1"/>
    <col min="17" max="17" width="16.5234375" style="258" bestFit="1" customWidth="1"/>
    <col min="18" max="18" width="17.20703125" style="258" bestFit="1" customWidth="1"/>
    <col min="19" max="19" width="9.20703125" style="258" customWidth="1"/>
    <col min="20" max="16384" width="9.20703125" style="258"/>
  </cols>
  <sheetData>
    <row r="1" spans="2:20">
      <c r="D1" s="466"/>
      <c r="E1" s="466"/>
      <c r="H1" s="466"/>
      <c r="I1" s="466"/>
    </row>
    <row r="2" spans="2:20" s="255" customFormat="1" ht="15" customHeight="1">
      <c r="B2" s="766" t="s">
        <v>78</v>
      </c>
      <c r="C2" s="767"/>
      <c r="D2" s="767"/>
      <c r="E2" s="767"/>
      <c r="F2" s="767"/>
      <c r="G2" s="767"/>
      <c r="H2" s="767"/>
      <c r="I2" s="767"/>
      <c r="J2" s="767"/>
      <c r="K2" s="767"/>
      <c r="L2" s="767"/>
      <c r="M2" s="768"/>
    </row>
    <row r="3" spans="2:20" s="255" customFormat="1" ht="12.75" customHeight="1">
      <c r="B3" s="769"/>
      <c r="C3" s="770"/>
      <c r="D3" s="770"/>
      <c r="E3" s="770"/>
      <c r="F3" s="770"/>
      <c r="G3" s="770"/>
      <c r="H3" s="770"/>
      <c r="I3" s="770"/>
      <c r="J3" s="770"/>
      <c r="K3" s="770"/>
      <c r="L3" s="770"/>
      <c r="M3" s="771"/>
    </row>
    <row r="4" spans="2:20" s="255" customFormat="1" ht="12.75" customHeight="1">
      <c r="B4" s="256"/>
      <c r="C4" s="256"/>
      <c r="D4" s="480"/>
      <c r="E4" s="480"/>
      <c r="F4" s="257"/>
      <c r="G4" s="256"/>
      <c r="H4" s="480"/>
      <c r="I4" s="480"/>
      <c r="J4" s="256"/>
      <c r="K4" s="256"/>
      <c r="L4" s="256"/>
      <c r="M4" s="256"/>
    </row>
    <row r="5" spans="2:20">
      <c r="D5" s="765" t="s">
        <v>79</v>
      </c>
      <c r="E5" s="765"/>
      <c r="F5" s="765"/>
      <c r="H5" s="765" t="s">
        <v>0</v>
      </c>
      <c r="I5" s="765"/>
      <c r="J5" s="765"/>
      <c r="K5" s="765"/>
      <c r="L5" s="765"/>
      <c r="M5" s="765"/>
    </row>
    <row r="6" spans="2:20" ht="3.75" customHeight="1">
      <c r="D6" s="260"/>
      <c r="E6" s="260"/>
      <c r="H6" s="261"/>
      <c r="I6" s="261"/>
      <c r="J6" s="261"/>
      <c r="K6" s="261"/>
      <c r="L6" s="261"/>
      <c r="M6" s="261"/>
    </row>
    <row r="7" spans="2:20" s="264" customFormat="1" ht="12.75" customHeight="1">
      <c r="B7" s="772" t="s">
        <v>66</v>
      </c>
      <c r="C7" s="262"/>
      <c r="D7" s="773" t="str">
        <f>'Veri ve kontrol'!$D$5&amp;" 2015
Fiili"</f>
        <v>Ağustos 2015
Fiili</v>
      </c>
      <c r="E7" s="773" t="str">
        <f>'Veri ve kontrol'!$D$5&amp;" 2015
Bütçe"</f>
        <v>Ağustos 2015
Bütçe</v>
      </c>
      <c r="F7" s="776" t="s">
        <v>120</v>
      </c>
      <c r="G7" s="580"/>
      <c r="H7" s="773" t="str">
        <f>'Veri ve kontrol'!$D$5&amp;" 2014
Fiili"</f>
        <v>Ağustos 2014
Fiili</v>
      </c>
      <c r="I7" s="773" t="str">
        <f>'Veri ve kontrol'!$D$5&amp;" 2015
Fiili"</f>
        <v>Ağustos 2015
Fiili</v>
      </c>
      <c r="J7" s="774" t="str">
        <f>'Veri ve kontrol'!$D$5&amp;" 2015
Bütçe"</f>
        <v>Ağustos 2015
Bütçe</v>
      </c>
      <c r="K7" s="263"/>
      <c r="L7" s="774" t="s">
        <v>749</v>
      </c>
      <c r="M7" s="775" t="s">
        <v>120</v>
      </c>
    </row>
    <row r="8" spans="2:20" s="264" customFormat="1" ht="14.25" customHeight="1">
      <c r="B8" s="772"/>
      <c r="C8" s="265"/>
      <c r="D8" s="773"/>
      <c r="E8" s="773"/>
      <c r="F8" s="776"/>
      <c r="G8" s="581"/>
      <c r="H8" s="773"/>
      <c r="I8" s="773"/>
      <c r="J8" s="774"/>
      <c r="K8" s="263"/>
      <c r="L8" s="774"/>
      <c r="M8" s="775"/>
    </row>
    <row r="9" spans="2:20" ht="11.25" customHeight="1"/>
    <row r="10" spans="2:20" ht="11.25" customHeight="1">
      <c r="B10" s="266" t="s">
        <v>173</v>
      </c>
      <c r="C10" s="267"/>
      <c r="D10" s="310">
        <f>Ton!D20</f>
        <v>3900.55</v>
      </c>
      <c r="E10" s="311">
        <f>Ton!E20</f>
        <v>26651.4</v>
      </c>
      <c r="F10" s="251">
        <f t="shared" ref="F10:F15" si="0">IF(OR(D10&gt;0,E10&gt;0)*OR(D10&lt;0,E10&gt;0),D10/E10-1,IF(OR(D10&lt;0,E10&lt;0)*OR(D10&gt;0,E10&lt;0),-1*(D10/E10-1),IF(AND(D10&lt;0,E10=0),-1,IF(AND(D10&gt;0,E10=0),1,"-"))))</f>
        <v>-0.85364558709861393</v>
      </c>
      <c r="G10" s="267"/>
      <c r="H10" s="314">
        <f>Ton!H20</f>
        <v>62488.55</v>
      </c>
      <c r="I10" s="315">
        <f>Ton!I20</f>
        <v>147608.45000000001</v>
      </c>
      <c r="J10" s="305">
        <f>Ton!J20</f>
        <v>0</v>
      </c>
      <c r="K10" s="268"/>
      <c r="L10" s="320">
        <f t="shared" ref="L10:L15" si="1">IF(OR(I10&gt;0,H10&gt;0)*OR(I10&lt;0,H10&gt;0),I10/H10-1,IF(OR(I10&lt;0,H10&lt;0)*OR(I10&gt;0,H10&lt;0),-1*(I10/H10-1),IF(AND(I10&lt;0,H10=0),-1,IF(AND(I10&gt;0,H10=0),1,"-"))))</f>
        <v>1.3621679491682879</v>
      </c>
      <c r="M10" s="321">
        <f t="shared" ref="M10:M15" si="2">IF(OR(I10&gt;0,J10&gt;0)*OR(I10&lt;0,J10&gt;0),I10/J10-1,IF(OR(I10&lt;0,J10&lt;0)*OR(I10&gt;0,J10&lt;0),-1*(I10/J10-1),IF(AND(I10&lt;0,J10=0),-1,IF(AND(I10&gt;0,J10=0),1,"-"))))</f>
        <v>1</v>
      </c>
      <c r="O10" s="259"/>
      <c r="P10" s="259"/>
      <c r="Q10" s="259"/>
      <c r="R10" s="259"/>
      <c r="T10" s="467">
        <f>J10-I10</f>
        <v>-147608.45000000001</v>
      </c>
    </row>
    <row r="11" spans="2:20" ht="21.75" customHeight="1">
      <c r="B11" s="269" t="s">
        <v>717</v>
      </c>
      <c r="C11" s="267"/>
      <c r="D11" s="312" t="e">
        <f>#REF!</f>
        <v>#REF!</v>
      </c>
      <c r="E11" s="313" t="e">
        <f>#REF!</f>
        <v>#REF!</v>
      </c>
      <c r="F11" s="252" t="e">
        <f t="shared" si="0"/>
        <v>#REF!</v>
      </c>
      <c r="G11" s="267"/>
      <c r="H11" s="319" t="e">
        <f>#REF!</f>
        <v>#REF!</v>
      </c>
      <c r="I11" s="309" t="e">
        <f>#REF!</f>
        <v>#REF!</v>
      </c>
      <c r="J11" s="307" t="e">
        <f>#REF!</f>
        <v>#REF!</v>
      </c>
      <c r="K11" s="268"/>
      <c r="L11" s="322" t="e">
        <f t="shared" si="1"/>
        <v>#REF!</v>
      </c>
      <c r="M11" s="323" t="e">
        <f t="shared" si="2"/>
        <v>#REF!</v>
      </c>
      <c r="O11" s="259"/>
      <c r="P11" s="259"/>
      <c r="Q11" s="259"/>
      <c r="R11" s="259"/>
    </row>
    <row r="12" spans="2:20" s="259" customFormat="1" ht="21.75" customHeight="1">
      <c r="B12" s="269" t="s">
        <v>716</v>
      </c>
      <c r="C12" s="267"/>
      <c r="D12" s="312">
        <f>TL!D22</f>
        <v>4562821.34</v>
      </c>
      <c r="E12" s="313">
        <f>TL!E22</f>
        <v>46417208.848950602</v>
      </c>
      <c r="F12" s="252">
        <f t="shared" si="0"/>
        <v>-0.90169979080715112</v>
      </c>
      <c r="G12" s="267"/>
      <c r="H12" s="319">
        <f>TL!H22</f>
        <v>71792189.289999992</v>
      </c>
      <c r="I12" s="309">
        <f>TL!I22</f>
        <v>222823205.6525138</v>
      </c>
      <c r="J12" s="307">
        <f>TL!J22</f>
        <v>0</v>
      </c>
      <c r="K12" s="268"/>
      <c r="L12" s="322">
        <f t="shared" si="1"/>
        <v>2.1037249017777353</v>
      </c>
      <c r="M12" s="323">
        <f t="shared" si="2"/>
        <v>1</v>
      </c>
      <c r="O12" s="258"/>
      <c r="P12" s="258"/>
      <c r="Q12" s="467"/>
      <c r="R12" s="515"/>
    </row>
    <row r="13" spans="2:20" s="259" customFormat="1" ht="21.75" customHeight="1">
      <c r="B13" s="269" t="s">
        <v>718</v>
      </c>
      <c r="C13" s="267"/>
      <c r="D13" s="312" t="e">
        <f>#REF!</f>
        <v>#REF!</v>
      </c>
      <c r="E13" s="313" t="e">
        <f>#REF!</f>
        <v>#REF!</v>
      </c>
      <c r="F13" s="252" t="e">
        <f t="shared" si="0"/>
        <v>#REF!</v>
      </c>
      <c r="G13" s="267"/>
      <c r="H13" s="319" t="e">
        <f>#REF!</f>
        <v>#REF!</v>
      </c>
      <c r="I13" s="309" t="e">
        <f>#REF!</f>
        <v>#REF!</v>
      </c>
      <c r="J13" s="307" t="e">
        <f>#REF!</f>
        <v>#REF!</v>
      </c>
      <c r="K13" s="268"/>
      <c r="L13" s="322" t="e">
        <f t="shared" si="1"/>
        <v>#REF!</v>
      </c>
      <c r="M13" s="323" t="e">
        <f t="shared" si="2"/>
        <v>#REF!</v>
      </c>
      <c r="O13" s="258"/>
      <c r="P13" s="258"/>
      <c r="Q13" s="258"/>
      <c r="R13" s="258"/>
    </row>
    <row r="14" spans="2:20" ht="21.75" customHeight="1">
      <c r="B14" s="269" t="s">
        <v>87</v>
      </c>
      <c r="C14" s="267"/>
      <c r="D14" s="312" t="e">
        <f>'Gelir Tablosu A'!#REF!-TL!D23</f>
        <v>#REF!</v>
      </c>
      <c r="E14" s="313" t="e">
        <f>'Gelir Tablosu A'!#REF!</f>
        <v>#REF!</v>
      </c>
      <c r="F14" s="252" t="e">
        <f t="shared" si="0"/>
        <v>#REF!</v>
      </c>
      <c r="G14" s="267"/>
      <c r="H14" s="319">
        <f>'Gelir Tablosu'!D24-TL!H23</f>
        <v>71792188.509999976</v>
      </c>
      <c r="I14" s="309">
        <f>'Gelir Tablosu'!F24-TL!I23</f>
        <v>222823204.38999999</v>
      </c>
      <c r="J14" s="307">
        <f>'Gelir Tablosu'!H24</f>
        <v>0</v>
      </c>
      <c r="K14" s="268"/>
      <c r="L14" s="322">
        <f t="shared" si="1"/>
        <v>2.1037249179130795</v>
      </c>
      <c r="M14" s="323">
        <f t="shared" si="2"/>
        <v>1</v>
      </c>
    </row>
    <row r="15" spans="2:20" ht="21.75" customHeight="1">
      <c r="B15" s="510" t="s">
        <v>719</v>
      </c>
      <c r="C15" s="267"/>
      <c r="D15" s="475" t="e">
        <f>D14+(D13-D12)</f>
        <v>#REF!</v>
      </c>
      <c r="E15" s="476" t="e">
        <f>E14+(E13-E12)</f>
        <v>#REF!</v>
      </c>
      <c r="F15" s="253" t="e">
        <f t="shared" si="0"/>
        <v>#REF!</v>
      </c>
      <c r="G15" s="267"/>
      <c r="H15" s="475" t="e">
        <f>H14+(H13-H12)</f>
        <v>#REF!</v>
      </c>
      <c r="I15" s="476" t="e">
        <f>I14+(I13-I12)</f>
        <v>#REF!</v>
      </c>
      <c r="J15" s="477" t="e">
        <f>J14+(J13-J12)</f>
        <v>#REF!</v>
      </c>
      <c r="K15" s="268"/>
      <c r="L15" s="324" t="e">
        <f t="shared" si="1"/>
        <v>#REF!</v>
      </c>
      <c r="M15" s="325" t="e">
        <f t="shared" si="2"/>
        <v>#REF!</v>
      </c>
    </row>
    <row r="16" spans="2:20" s="259" customFormat="1" ht="6.75" customHeight="1">
      <c r="B16" s="271"/>
      <c r="C16" s="267"/>
      <c r="D16" s="267"/>
      <c r="E16" s="267"/>
      <c r="F16" s="272"/>
      <c r="G16" s="267"/>
      <c r="H16" s="308"/>
      <c r="I16" s="308"/>
      <c r="J16" s="308"/>
      <c r="K16" s="268"/>
      <c r="L16" s="326"/>
      <c r="M16" s="326"/>
      <c r="O16" s="258"/>
      <c r="P16" s="258"/>
      <c r="Q16" s="258"/>
      <c r="R16" s="258"/>
    </row>
    <row r="17" spans="2:16" ht="21.75" customHeight="1">
      <c r="B17" s="266" t="s">
        <v>2</v>
      </c>
      <c r="C17" s="267"/>
      <c r="D17" s="314" t="e">
        <f>'Gelir Tablosu A'!#REF!</f>
        <v>#REF!</v>
      </c>
      <c r="E17" s="315" t="e">
        <f>'Gelir Tablosu A'!#REF!</f>
        <v>#REF!</v>
      </c>
      <c r="F17" s="251" t="e">
        <f>IF(OR(D17&gt;0,E17&gt;0)*OR(D17&lt;0,E17&gt;0),D17/E17-1,IF(OR(D17&lt;0,E17&lt;0)*OR(D17&gt;0,E17&lt;0),-1*(D17/E17-1),IF(AND(D17&lt;0,E17=0),-1,IF(AND(D17&gt;0,E17=0),1,"-"))))</f>
        <v>#REF!</v>
      </c>
      <c r="G17" s="267"/>
      <c r="H17" s="314">
        <f>'Gelir Tablosu'!D29</f>
        <v>1884294.4799999744</v>
      </c>
      <c r="I17" s="315">
        <f>'Gelir Tablosu'!F29</f>
        <v>21941174.900000006</v>
      </c>
      <c r="J17" s="305">
        <f>'Gelir Tablosu'!H29</f>
        <v>0</v>
      </c>
      <c r="K17" s="268"/>
      <c r="L17" s="320">
        <f>IF(OR(I17&gt;0,H17&gt;0)*OR(I17&lt;0,H17&gt;0),I17/H17-1,IF(OR(I17&lt;0,H17&lt;0)*OR(I17&gt;0,H17&lt;0),-1*(I17/H17-1),IF(AND(I17&lt;0,H17=0),-1,IF(AND(I17&gt;0,H17=0),1,"-"))))</f>
        <v>10.644238802843759</v>
      </c>
      <c r="M17" s="321">
        <f>IF(OR(I17&gt;0,J17&gt;0)*OR(I17&lt;0,J17&gt;0),I17/J17-1,IF(OR(I17&lt;0,J17&lt;0)*OR(I17&gt;0,J17&lt;0),-1*(I17/J17-1),IF(AND(I17&lt;0,J17=0),-1,IF(AND(I17&gt;0,J17=0),1,"-"))))</f>
        <v>1</v>
      </c>
    </row>
    <row r="18" spans="2:16" ht="21.75" customHeight="1">
      <c r="B18" s="270" t="s">
        <v>184</v>
      </c>
      <c r="C18" s="267"/>
      <c r="D18" s="316" t="e">
        <f>D17/D14</f>
        <v>#REF!</v>
      </c>
      <c r="E18" s="317" t="e">
        <f>E17/E14</f>
        <v>#REF!</v>
      </c>
      <c r="F18" s="254" t="e">
        <f>(D18-E18)*100</f>
        <v>#REF!</v>
      </c>
      <c r="G18" s="267"/>
      <c r="H18" s="316">
        <f>IFERROR(H17/H14,"0")</f>
        <v>2.6246511202782319E-2</v>
      </c>
      <c r="I18" s="317">
        <f>IFERROR(I17/I14,"0")</f>
        <v>9.846898558014229E-2</v>
      </c>
      <c r="J18" s="306" t="str">
        <f>IFERROR(J17/J14,"0")</f>
        <v>0</v>
      </c>
      <c r="K18" s="268"/>
      <c r="L18" s="327">
        <f>(I18-H18)*100</f>
        <v>7.2222474377359971</v>
      </c>
      <c r="M18" s="328">
        <f>(I18-J18)*100</f>
        <v>9.8468985580142299</v>
      </c>
      <c r="N18" s="274"/>
    </row>
    <row r="19" spans="2:16" ht="16.5" customHeight="1">
      <c r="B19" s="271"/>
      <c r="C19" s="267"/>
      <c r="D19" s="318"/>
      <c r="E19" s="318"/>
      <c r="F19" s="272"/>
      <c r="G19" s="267"/>
      <c r="H19" s="308"/>
      <c r="I19" s="308"/>
      <c r="J19" s="308"/>
      <c r="K19" s="268"/>
      <c r="L19" s="326"/>
      <c r="M19" s="326"/>
    </row>
    <row r="20" spans="2:16" ht="21.75" customHeight="1">
      <c r="B20" s="266" t="s">
        <v>3</v>
      </c>
      <c r="C20" s="267"/>
      <c r="D20" s="314" t="e">
        <f>'Gelir Tablosu A'!#REF!</f>
        <v>#REF!</v>
      </c>
      <c r="E20" s="315" t="e">
        <f>'Gelir Tablosu A'!#REF!</f>
        <v>#REF!</v>
      </c>
      <c r="F20" s="251" t="e">
        <f>IF(OR(D20&gt;0,E20&gt;0)*OR(D20&lt;0,E20&gt;0),D20/E20-1,IF(OR(D20&lt;0,E20&lt;0)*OR(D20&gt;0,E20&lt;0),-1*(D20/E20-1),IF(AND(D20&lt;0,E20=0),-1,IF(AND(D20&gt;0,E20=0),1,"-"))))</f>
        <v>#REF!</v>
      </c>
      <c r="G20" s="267"/>
      <c r="H20" s="314">
        <f>'Gelir Tablosu'!D39</f>
        <v>793543.05999997444</v>
      </c>
      <c r="I20" s="315">
        <f>'Gelir Tablosu'!F39</f>
        <v>19643992.030000005</v>
      </c>
      <c r="J20" s="305">
        <f>'Gelir Tablosu'!H39</f>
        <v>0</v>
      </c>
      <c r="K20" s="268"/>
      <c r="L20" s="320">
        <f>IF(OR(I20&gt;0,H20&gt;0)*OR(I20&lt;0,H20&gt;0),I20/H20-1,IF(OR(I20&lt;0,H20&lt;0)*OR(I20&gt;0,H20&lt;0),-1*(I20/H20-1),IF(AND(I20&lt;0,H20=0),-1,IF(AND(I20&gt;0,H20=0),1,"-"))))</f>
        <v>23.754790281954755</v>
      </c>
      <c r="M20" s="321">
        <f>IF(OR(I20&gt;0,J20&gt;0)*OR(I20&lt;0,J20&gt;0),I20/J20-1,IF(OR(I20&lt;0,J20&lt;0)*OR(I20&gt;0,J20&lt;0),-1*(I20/J20-1),IF(AND(I20&lt;0,J20=0),-1,IF(AND(I20&gt;0,J20=0),1,"-"))))</f>
        <v>1</v>
      </c>
    </row>
    <row r="21" spans="2:16" ht="21.75" customHeight="1">
      <c r="B21" s="270" t="s">
        <v>86</v>
      </c>
      <c r="C21" s="267"/>
      <c r="D21" s="316" t="e">
        <f>D20/D14</f>
        <v>#REF!</v>
      </c>
      <c r="E21" s="317" t="e">
        <f>E20/E14</f>
        <v>#REF!</v>
      </c>
      <c r="F21" s="254" t="e">
        <f>(D21-E21)*100</f>
        <v>#REF!</v>
      </c>
      <c r="G21" s="267"/>
      <c r="H21" s="316">
        <f>IFERROR(H20/H14,"0")</f>
        <v>1.1053334303765393E-2</v>
      </c>
      <c r="I21" s="317">
        <f>IFERROR(I20/I14,"0")</f>
        <v>8.8159543723362779E-2</v>
      </c>
      <c r="J21" s="306" t="str">
        <f>IFERROR(J20/J14,"0")</f>
        <v>0</v>
      </c>
      <c r="K21" s="268"/>
      <c r="L21" s="327">
        <f>(I21-H21)*100</f>
        <v>7.7106209419597391</v>
      </c>
      <c r="M21" s="328">
        <f>(I21-J21)*100</f>
        <v>8.8159543723362788</v>
      </c>
      <c r="N21" s="274"/>
    </row>
    <row r="22" spans="2:16" ht="6.75" customHeight="1">
      <c r="B22" s="275"/>
      <c r="C22" s="267"/>
      <c r="D22" s="318"/>
      <c r="E22" s="318"/>
      <c r="F22" s="276"/>
      <c r="G22" s="267"/>
      <c r="H22" s="309"/>
      <c r="I22" s="309"/>
      <c r="J22" s="309"/>
      <c r="K22" s="268"/>
      <c r="L22" s="329"/>
      <c r="M22" s="329"/>
    </row>
    <row r="23" spans="2:16" ht="21.75" customHeight="1">
      <c r="B23" s="266" t="s">
        <v>4</v>
      </c>
      <c r="C23" s="267"/>
      <c r="D23" s="314" t="e">
        <f>'Gelir Tablosu A'!#REF!</f>
        <v>#REF!</v>
      </c>
      <c r="E23" s="315" t="e">
        <f>'Gelir Tablosu A'!#REF!</f>
        <v>#REF!</v>
      </c>
      <c r="F23" s="251" t="e">
        <f>IF(OR(D23&gt;0,E23&gt;0)*OR(D23&lt;0,E23&gt;0),D23/E23-1,IF(OR(D23&lt;0,E23&lt;0)*OR(D23&gt;0,E23&lt;0),-1*(D23/E23-1),IF(AND(D23&lt;0,E23=0),-1,IF(AND(D23&gt;0,E23=0),1,"-"))))</f>
        <v>#REF!</v>
      </c>
      <c r="G23" s="267"/>
      <c r="H23" s="314">
        <f>'Gelir Tablosu'!D61</f>
        <v>830314.08999997447</v>
      </c>
      <c r="I23" s="315">
        <f>'Gelir Tablosu'!F61</f>
        <v>19861512.670000006</v>
      </c>
      <c r="J23" s="305">
        <f>'Gelir Tablosu'!H61</f>
        <v>0</v>
      </c>
      <c r="K23" s="268"/>
      <c r="L23" s="320">
        <f>IF(OR(I23&gt;0,H23&gt;0)*OR(I23&lt;0,H23&gt;0),I23/H23-1,IF(OR(I23&lt;0,H23&lt;0)*OR(I23&gt;0,H23&lt;0),-1*(I23/H23-1),IF(AND(I23&lt;0,H23=0),-1,IF(AND(I23&gt;0,H23=0),1,"-"))))</f>
        <v>22.92048130846559</v>
      </c>
      <c r="M23" s="321">
        <f>IF(OR(I23&gt;0,J23&gt;0)*OR(I23&lt;0,J23&gt;0),I23/J23-1,IF(OR(I23&lt;0,J23&lt;0)*OR(I23&gt;0,J23&lt;0),-1*(I23/J23-1),IF(AND(I23&lt;0,J23=0),-1,IF(AND(I23&gt;0,J23=0),1,"-"))))</f>
        <v>1</v>
      </c>
    </row>
    <row r="24" spans="2:16" ht="21.75" customHeight="1">
      <c r="B24" s="270" t="s">
        <v>88</v>
      </c>
      <c r="C24" s="267"/>
      <c r="D24" s="316" t="e">
        <f>D23/D14</f>
        <v>#REF!</v>
      </c>
      <c r="E24" s="317" t="e">
        <f>E23/E14</f>
        <v>#REF!</v>
      </c>
      <c r="F24" s="254" t="e">
        <f>(D24-E24)*100</f>
        <v>#REF!</v>
      </c>
      <c r="G24" s="267"/>
      <c r="H24" s="316">
        <f>IFERROR(H23/H14,"0")</f>
        <v>1.1565521364268196E-2</v>
      </c>
      <c r="I24" s="317">
        <f>IFERROR(I23/I14,"0")</f>
        <v>8.9135746541177396E-2</v>
      </c>
      <c r="J24" s="306" t="str">
        <f>IFERROR(J23/J14,"0")</f>
        <v>0</v>
      </c>
      <c r="K24" s="268"/>
      <c r="L24" s="327">
        <f>(I24-H24)*100</f>
        <v>7.7570225176909204</v>
      </c>
      <c r="M24" s="328">
        <f>(I24-J24)*100</f>
        <v>8.9135746541177401</v>
      </c>
      <c r="N24" s="274"/>
    </row>
    <row r="25" spans="2:16" ht="6" customHeight="1">
      <c r="B25" s="271"/>
      <c r="C25" s="267"/>
      <c r="D25" s="273"/>
      <c r="E25" s="273"/>
      <c r="F25" s="277"/>
      <c r="G25" s="267"/>
      <c r="H25" s="308"/>
      <c r="I25" s="308"/>
      <c r="J25" s="308"/>
      <c r="K25" s="268"/>
      <c r="L25" s="326"/>
      <c r="M25" s="326"/>
    </row>
    <row r="26" spans="2:16" ht="21.75" customHeight="1">
      <c r="B26" s="266" t="s">
        <v>20</v>
      </c>
      <c r="C26" s="267"/>
      <c r="D26" s="291"/>
      <c r="E26" s="291"/>
      <c r="F26" s="303"/>
      <c r="G26" s="267"/>
      <c r="H26" s="314">
        <f>NİS!D18</f>
        <v>30759844.43</v>
      </c>
      <c r="I26" s="315">
        <f>NİS!E18</f>
        <v>25541708.969999995</v>
      </c>
      <c r="J26" s="305">
        <f>NİS!F18</f>
        <v>0</v>
      </c>
      <c r="K26" s="268"/>
      <c r="L26" s="320">
        <f>IF(OR(I26&gt;0,H26&gt;0)*OR(I26&lt;0,H26&gt;0),I26/H26-1,IF(OR(I26&lt;0,H26&lt;0)*OR(I26&gt;0,H26&lt;0),-1*(I26/H26-1),IF(AND(I26&lt;0,H26=0),-1,IF(AND(I26&gt;0,H26=0),1,"-"))))</f>
        <v>-0.16964115250565992</v>
      </c>
      <c r="M26" s="321">
        <f>IF(OR(I26&gt;0,J26&gt;0)*OR(I26&lt;0,J26&gt;0),I26/J26-1,IF(OR(I26&lt;0,J26&lt;0)*OR(I26&gt;0,J26&lt;0),-1*(I26/J26-1),IF(AND(I26&lt;0,J26=0),-1,IF(AND(I26&gt;0,J26=0),1,"-"))))</f>
        <v>1</v>
      </c>
      <c r="N26" s="274"/>
      <c r="O26" s="467"/>
    </row>
    <row r="27" spans="2:16" ht="21.75" customHeight="1">
      <c r="B27" s="269" t="s">
        <v>169</v>
      </c>
      <c r="C27" s="267"/>
      <c r="D27" s="291"/>
      <c r="E27" s="291"/>
      <c r="F27" s="303"/>
      <c r="G27" s="267"/>
      <c r="H27" s="319">
        <f>Borçlar!D18</f>
        <v>27944206.84</v>
      </c>
      <c r="I27" s="309">
        <f>Borçlar!E18</f>
        <v>9835713.25</v>
      </c>
      <c r="J27" s="307">
        <f>Borçlar!H18</f>
        <v>0</v>
      </c>
      <c r="K27" s="268"/>
      <c r="L27" s="322">
        <f>IF(OR(I27&gt;0,H27&gt;0)*OR(I27&lt;0,H27&gt;0),I27/H27-1,IF(OR(I27&lt;0,H27&lt;0)*OR(I27&gt;0,H27&lt;0),-1*(I27/H27-1),IF(AND(I27&lt;0,H27=0),-1,IF(AND(I27&gt;0,H27=0),1,"-"))))</f>
        <v>-0.64802317323528658</v>
      </c>
      <c r="M27" s="323">
        <f>IF(OR(I27&gt;0,J27&gt;0)*OR(I27&lt;0,J27&gt;0),I27/J27-1,IF(OR(I27&lt;0,J27&lt;0)*OR(I27&gt;0,J27&lt;0),-1*(I27/J27-1),IF(AND(I27&lt;0,J27=0),-1,IF(AND(I27&gt;0,J27=0),1,"-"))))</f>
        <v>1</v>
      </c>
      <c r="N27" s="274"/>
      <c r="O27" s="467">
        <f>J27-I27</f>
        <v>-9835713.25</v>
      </c>
      <c r="P27" s="467">
        <f>I27-J27</f>
        <v>9835713.25</v>
      </c>
    </row>
    <row r="28" spans="2:16" ht="21.75" customHeight="1">
      <c r="B28" s="269" t="s">
        <v>172</v>
      </c>
      <c r="C28" s="267"/>
      <c r="D28" s="291"/>
      <c r="E28" s="291"/>
      <c r="F28" s="292"/>
      <c r="G28" s="267"/>
      <c r="H28" s="319">
        <f>'Nakit Akış Endirekt'!E34</f>
        <v>0</v>
      </c>
      <c r="I28" s="309">
        <f>'Nakit Akış Endirekt'!G34</f>
        <v>25363519.799700022</v>
      </c>
      <c r="J28" s="307" t="e">
        <f>'Nakit Akış Endirekt'!I34</f>
        <v>#REF!</v>
      </c>
      <c r="K28" s="268"/>
      <c r="L28" s="322">
        <f>IF(OR(I28&gt;0,H28&gt;0)*OR(I28&lt;0,H28&gt;0),I28/H28-1,IF(OR(I28&lt;0,H28&lt;0)*OR(I28&gt;0,H28&lt;0),-1*(I28/H28-1),IF(AND(I28&lt;0,H28=0),-1,IF(AND(I28&gt;0,H28=0),1,"-"))))</f>
        <v>1</v>
      </c>
      <c r="M28" s="323" t="e">
        <f>IF(OR(I28&gt;0,J28&gt;0)*OR(I28&lt;0,J28&gt;0),I28/J28-1,IF(OR(I28&lt;0,J28&lt;0)*OR(I28&gt;0,J28&lt;0),-1*(I28/J28-1),IF(AND(I28&lt;0,J28=0),-1,IF(AND(I28&gt;0,J28=0),1,"-"))))</f>
        <v>#REF!</v>
      </c>
      <c r="N28" s="348"/>
      <c r="O28" s="467" t="e">
        <f>J28-I28</f>
        <v>#REF!</v>
      </c>
      <c r="P28" s="467" t="e">
        <f>I28-J28</f>
        <v>#REF!</v>
      </c>
    </row>
    <row r="29" spans="2:16" ht="21.75" customHeight="1">
      <c r="B29" s="266" t="s">
        <v>81</v>
      </c>
      <c r="C29" s="268"/>
      <c r="D29" s="291"/>
      <c r="E29" s="291"/>
      <c r="F29" s="303"/>
      <c r="G29" s="268"/>
      <c r="H29" s="314">
        <f>Eva!D21</f>
        <v>-368291.8765293539</v>
      </c>
      <c r="I29" s="315">
        <f>Eva!E21</f>
        <v>13465953.666076716</v>
      </c>
      <c r="J29" s="305">
        <f>Eva!F21</f>
        <v>22089814.122666668</v>
      </c>
      <c r="K29" s="268"/>
      <c r="L29" s="320">
        <f>IF(OR(I29&gt;0,H29&gt;0)*OR(I29&lt;0,H29&gt;0),I29/H29-1,IF(OR(I29&lt;0,H29&lt;0)*OR(I29&gt;0,H29&lt;0),-1*(I29/H29-1),IF(AND(I29&lt;0,H29=0),-1,IF(AND(I29&gt;0,H29=0),1,"-"))))</f>
        <v>37.563265508256308</v>
      </c>
      <c r="M29" s="321">
        <f>IF(OR(I29&gt;0,J29&gt;0)*OR(I29&lt;0,J29&gt;0),I29/J29-1,IF(OR(I29&lt;0,J29&lt;0)*OR(I29&gt;0,J29&lt;0),-1*(I29/J29-1),IF(AND(I29&lt;0,J29=0),-1,IF(AND(I29&gt;0,J29=0),1,"-"))))</f>
        <v>-0.39039986523657022</v>
      </c>
      <c r="O29" s="467"/>
    </row>
    <row r="30" spans="2:16" ht="21.75" customHeight="1">
      <c r="B30" s="270" t="s">
        <v>258</v>
      </c>
      <c r="C30" s="268"/>
      <c r="D30" s="291"/>
      <c r="E30" s="291"/>
      <c r="F30" s="303"/>
      <c r="G30" s="268"/>
      <c r="H30" s="316">
        <f>Eva!D22</f>
        <v>-2.1637023565947267E-2</v>
      </c>
      <c r="I30" s="317">
        <f>Eva!E22</f>
        <v>0.39854065824423668</v>
      </c>
      <c r="J30" s="306">
        <f>Eva!F22</f>
        <v>1.4238144033391835</v>
      </c>
      <c r="K30" s="268"/>
      <c r="L30" s="327">
        <f>(I30-H30)*100</f>
        <v>42.017768181018397</v>
      </c>
      <c r="M30" s="328">
        <f>(I30-J30)*100</f>
        <v>-102.52737450949469</v>
      </c>
      <c r="N30" s="274"/>
    </row>
    <row r="31" spans="2:16" ht="18" customHeight="1">
      <c r="B31" s="278"/>
      <c r="C31" s="279"/>
      <c r="D31" s="279"/>
      <c r="E31" s="279"/>
      <c r="F31" s="280"/>
      <c r="G31" s="279"/>
      <c r="H31" s="281"/>
      <c r="I31" s="281"/>
      <c r="J31" s="281"/>
      <c r="K31" s="281"/>
      <c r="L31" s="281"/>
      <c r="M31" s="281"/>
    </row>
    <row r="32" spans="2:16" ht="18" customHeight="1">
      <c r="B32" s="278"/>
      <c r="C32" s="279"/>
      <c r="D32" s="279"/>
      <c r="E32" s="279"/>
      <c r="F32" s="280"/>
      <c r="G32" s="279"/>
      <c r="H32" s="281"/>
      <c r="I32" s="281"/>
      <c r="J32" s="281"/>
      <c r="K32" s="281"/>
      <c r="L32" s="281"/>
      <c r="M32" s="281"/>
    </row>
    <row r="33" spans="2:13" ht="18" customHeight="1">
      <c r="B33" s="281"/>
      <c r="C33" s="279"/>
      <c r="D33" s="279"/>
      <c r="E33" s="279"/>
      <c r="F33" s="280"/>
      <c r="G33" s="279"/>
      <c r="H33" s="281"/>
      <c r="I33" s="281"/>
      <c r="J33" s="281"/>
      <c r="K33" s="281"/>
      <c r="L33" s="281"/>
      <c r="M33" s="281"/>
    </row>
    <row r="34" spans="2:13" ht="18" customHeight="1">
      <c r="B34" s="302"/>
      <c r="C34" s="279"/>
      <c r="D34" s="279"/>
      <c r="E34" s="279"/>
      <c r="F34" s="280"/>
      <c r="G34" s="279"/>
      <c r="H34" s="281"/>
      <c r="I34" s="281"/>
      <c r="J34" s="281"/>
      <c r="K34" s="281"/>
      <c r="L34" s="281"/>
      <c r="M34" s="281"/>
    </row>
    <row r="35" spans="2:13">
      <c r="B35" s="274"/>
      <c r="C35" s="282"/>
      <c r="D35" s="282"/>
      <c r="E35" s="282"/>
      <c r="F35" s="283"/>
      <c r="G35" s="282"/>
      <c r="H35" s="274"/>
      <c r="I35" s="274"/>
      <c r="J35" s="274"/>
      <c r="K35" s="274"/>
      <c r="L35" s="274"/>
      <c r="M35" s="274"/>
    </row>
  </sheetData>
  <sheetProtection insertColumns="0" insertRows="0" deleteColumns="0" deleteRows="0"/>
  <mergeCells count="12">
    <mergeCell ref="D5:F5"/>
    <mergeCell ref="H5:M5"/>
    <mergeCell ref="B2:M3"/>
    <mergeCell ref="B7:B8"/>
    <mergeCell ref="H7:H8"/>
    <mergeCell ref="I7:I8"/>
    <mergeCell ref="J7:J8"/>
    <mergeCell ref="L7:L8"/>
    <mergeCell ref="M7:M8"/>
    <mergeCell ref="D7:D8"/>
    <mergeCell ref="E7:E8"/>
    <mergeCell ref="F7:F8"/>
  </mergeCells>
  <pageMargins left="0.77" right="0.35" top="0.75" bottom="0.28999999999999998" header="0.3" footer="0.3"/>
  <pageSetup paperSize="9" scale="82" orientation="landscape" r:id="rId1"/>
  <headerFooter>
    <oddFooter>&amp;L&amp;"microsoft sans serif,Bold"SINIRLI DAGITIM / CLASSIFIED</oddFooter>
    <evenFooter>&amp;L&amp;"microsoft sans serif,Bold"SINIRLI DAGITIM / CLASSIFIED</evenFooter>
    <firstFooter>&amp;L&amp;"microsoft sans serif,Bold"SINIRLI DAGITIM / CLASSIFIED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ayfa22">
    <tabColor rgb="FF92D050"/>
    <outlinePr summaryBelow="0"/>
    <pageSetUpPr fitToPage="1"/>
  </sheetPr>
  <dimension ref="A1:R68"/>
  <sheetViews>
    <sheetView showGridLines="0" topLeftCell="A52" zoomScaleNormal="100" zoomScaleSheetLayoutView="80" workbookViewId="0">
      <selection activeCell="D46" sqref="D46"/>
    </sheetView>
  </sheetViews>
  <sheetFormatPr defaultColWidth="9.20703125" defaultRowHeight="14.4" outlineLevelRow="1" outlineLevelCol="1"/>
  <cols>
    <col min="1" max="1" width="9.20703125" style="12"/>
    <col min="2" max="2" width="28.7890625" style="179" customWidth="1"/>
    <col min="3" max="3" width="0.7890625" style="179" customWidth="1"/>
    <col min="4" max="4" width="18" style="179" customWidth="1"/>
    <col min="5" max="5" width="9.20703125" style="179" customWidth="1"/>
    <col min="6" max="6" width="13.41796875" style="179" customWidth="1"/>
    <col min="7" max="7" width="10.20703125" style="180" bestFit="1" customWidth="1"/>
    <col min="8" max="8" width="18" style="179" customWidth="1"/>
    <col min="9" max="9" width="10.20703125" style="180" bestFit="1" customWidth="1"/>
    <col min="10" max="10" width="18" style="179" customWidth="1"/>
    <col min="11" max="11" width="9.20703125" style="179" customWidth="1"/>
    <col min="12" max="12" width="3.7890625" style="12" customWidth="1"/>
    <col min="13" max="14" width="18" style="179" customWidth="1" outlineLevel="1"/>
    <col min="15" max="16" width="9.20703125" style="12"/>
    <col min="17" max="17" width="8.41796875" style="12" customWidth="1"/>
    <col min="18" max="16384" width="9.20703125" style="12"/>
  </cols>
  <sheetData>
    <row r="1" spans="1:15">
      <c r="B1" s="179" t="s">
        <v>209</v>
      </c>
    </row>
    <row r="2" spans="1:15" ht="15" customHeight="1">
      <c r="B2" s="812" t="s">
        <v>65</v>
      </c>
      <c r="C2" s="813"/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4"/>
    </row>
    <row r="3" spans="1:15" ht="15" customHeight="1">
      <c r="B3" s="815"/>
      <c r="C3" s="816"/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7"/>
    </row>
    <row r="4" spans="1:15" ht="7.5" customHeight="1"/>
    <row r="5" spans="1:15" ht="22.8" customHeight="1">
      <c r="B5" s="820" t="s">
        <v>1146</v>
      </c>
      <c r="C5" s="181"/>
      <c r="D5" s="821" t="s">
        <v>1034</v>
      </c>
      <c r="E5" s="822" t="s">
        <v>118</v>
      </c>
      <c r="F5" s="775" t="str">
        <f>'Veri ve kontrol'!$D$5&amp;" 2015
Fiili"</f>
        <v>Ağustos 2015
Fiili</v>
      </c>
      <c r="G5" s="822" t="s">
        <v>118</v>
      </c>
      <c r="H5" s="775" t="str">
        <f>'Veri ve kontrol'!$D$5&amp;" 2016
Fiili"</f>
        <v>Ağustos 2016
Fiili</v>
      </c>
      <c r="I5" s="822" t="s">
        <v>118</v>
      </c>
      <c r="J5" s="775" t="str">
        <f>'Veri ve kontrol'!$D$5&amp;" 2016
Bütçe"</f>
        <v>Ağustos 2016
Bütçe</v>
      </c>
      <c r="K5" s="822" t="s">
        <v>118</v>
      </c>
      <c r="L5" s="122"/>
      <c r="M5" s="796" t="s">
        <v>1016</v>
      </c>
      <c r="N5" s="796" t="s">
        <v>171</v>
      </c>
    </row>
    <row r="6" spans="1:15" ht="22.8" customHeight="1">
      <c r="B6" s="820"/>
      <c r="C6" s="181"/>
      <c r="D6" s="821"/>
      <c r="E6" s="822"/>
      <c r="F6" s="775"/>
      <c r="G6" s="822"/>
      <c r="H6" s="775"/>
      <c r="I6" s="822"/>
      <c r="J6" s="775"/>
      <c r="K6" s="822"/>
      <c r="L6" s="122"/>
      <c r="M6" s="796"/>
      <c r="N6" s="796"/>
    </row>
    <row r="7" spans="1:15">
      <c r="B7" s="182" t="s">
        <v>146</v>
      </c>
      <c r="C7" s="183"/>
      <c r="D7" s="184">
        <f>+D8+D9-D10</f>
        <v>396013.69</v>
      </c>
      <c r="E7" s="66">
        <f>D7/$D$33</f>
        <v>8.0717125475559589E-3</v>
      </c>
      <c r="F7" s="184">
        <f>+F8+F9-F10</f>
        <v>10866465.479999999</v>
      </c>
      <c r="G7" s="66">
        <f>F7/$F$33</f>
        <v>0.34569389038757509</v>
      </c>
      <c r="H7" s="184">
        <f>+H8+H9-H10</f>
        <v>17353114.780000001</v>
      </c>
      <c r="I7" s="66">
        <f t="shared" ref="I7:I31" si="0">H7/$H$33</f>
        <v>0.2333431746406765</v>
      </c>
      <c r="J7" s="184">
        <f>SUM(J8:J9)</f>
        <v>0</v>
      </c>
      <c r="K7" s="66" t="e">
        <f>J7/$J$33</f>
        <v>#DIV/0!</v>
      </c>
      <c r="L7" s="185"/>
      <c r="M7" s="66">
        <f t="shared" ref="M7:M33" si="1">IF(OR(H7&gt;0,D7&gt;0)*OR(H7&lt;0,D7&gt;0),H7/D7-1,IF(OR(H7&lt;0,D7&lt;0)*OR(H7&gt;0,D7&lt;0),-1*(H7/D7-1),IF(AND(H7&lt;0,D7=0),-1,IF(AND(H7&gt;0,D7=0),1,"-"))))</f>
        <v>42.819482048714029</v>
      </c>
      <c r="N7" s="66">
        <f t="shared" ref="N7:N40" si="2">IF(OR(H7&gt;0,J7&gt;0)*OR(H7&lt;0,J7&gt;0),H7/J7-1,IF(OR(H7&lt;0,J7&lt;0)*OR(H7&gt;0,J7&lt;0),-1*(H7/J7-1),IF(AND(H7&lt;0,J7=0),-1,IF(AND(H7&gt;0,J7=0),1,"-"))))</f>
        <v>1</v>
      </c>
      <c r="O7" s="442"/>
    </row>
    <row r="8" spans="1:15" s="335" customFormat="1" ht="11.7" outlineLevel="1">
      <c r="A8" s="335">
        <v>101</v>
      </c>
      <c r="B8" s="330" t="s">
        <v>209</v>
      </c>
      <c r="C8" s="331"/>
      <c r="D8" s="332">
        <v>0</v>
      </c>
      <c r="E8" s="333">
        <f>D8/$D$33</f>
        <v>0</v>
      </c>
      <c r="F8" s="332">
        <f>10797444.2+2392.74</f>
        <v>10799836.939999999</v>
      </c>
      <c r="G8" s="333">
        <f t="shared" ref="G8:G57" si="3">F8/$F$33</f>
        <v>0.34357424262852809</v>
      </c>
      <c r="H8" s="332">
        <v>15075303.300000001</v>
      </c>
      <c r="I8" s="333">
        <f t="shared" si="0"/>
        <v>0.20271398969523019</v>
      </c>
      <c r="J8" s="332"/>
      <c r="K8" s="333" t="e">
        <f>J8/$J$33</f>
        <v>#DIV/0!</v>
      </c>
      <c r="L8" s="334"/>
      <c r="M8" s="333">
        <f t="shared" si="1"/>
        <v>1</v>
      </c>
      <c r="N8" s="333">
        <f t="shared" si="2"/>
        <v>1</v>
      </c>
    </row>
    <row r="9" spans="1:15" s="335" customFormat="1" ht="11.7" outlineLevel="1">
      <c r="A9" s="335">
        <v>102</v>
      </c>
      <c r="B9" s="330" t="s">
        <v>1161</v>
      </c>
      <c r="C9" s="331"/>
      <c r="D9" s="332">
        <v>396013.69</v>
      </c>
      <c r="E9" s="333">
        <f>D9/$D$33</f>
        <v>8.0717125475559589E-3</v>
      </c>
      <c r="F9" s="332">
        <f>162484.58+269779.35</f>
        <v>432263.92999999993</v>
      </c>
      <c r="G9" s="333">
        <f t="shared" si="3"/>
        <v>1.3751573583052732E-2</v>
      </c>
      <c r="H9" s="332">
        <v>3050487.64</v>
      </c>
      <c r="I9" s="333">
        <f t="shared" si="0"/>
        <v>4.1019176046719209E-2</v>
      </c>
      <c r="J9" s="332"/>
      <c r="K9" s="333" t="e">
        <f>J9/$J$33</f>
        <v>#DIV/0!</v>
      </c>
      <c r="L9" s="334"/>
      <c r="M9" s="333">
        <f t="shared" si="1"/>
        <v>6.7029853185126003</v>
      </c>
      <c r="N9" s="333">
        <f t="shared" si="2"/>
        <v>1</v>
      </c>
    </row>
    <row r="10" spans="1:15" s="335" customFormat="1" ht="11.7" outlineLevel="1">
      <c r="A10" s="335">
        <v>103</v>
      </c>
      <c r="B10" s="330" t="s">
        <v>1135</v>
      </c>
      <c r="C10" s="331"/>
      <c r="D10" s="332">
        <v>0</v>
      </c>
      <c r="E10" s="333">
        <f>D10/$D$33</f>
        <v>0</v>
      </c>
      <c r="F10" s="332">
        <v>365635.39</v>
      </c>
      <c r="G10" s="333">
        <f t="shared" si="3"/>
        <v>1.1631925824005681E-2</v>
      </c>
      <c r="H10" s="332">
        <v>772676.16</v>
      </c>
      <c r="I10" s="333">
        <f t="shared" ref="I10" si="4">H10/$H$33</f>
        <v>1.0389991101272903E-2</v>
      </c>
      <c r="J10" s="332"/>
      <c r="K10" s="333" t="e">
        <f>J10/$J$33</f>
        <v>#DIV/0!</v>
      </c>
      <c r="L10" s="334"/>
      <c r="M10" s="333">
        <f t="shared" ref="M10" si="5">IF(OR(H10&gt;0,D10&gt;0)*OR(H10&lt;0,D10&gt;0),H10/D10-1,IF(OR(H10&lt;0,D10&lt;0)*OR(H10&gt;0,D10&lt;0),-1*(H10/D10-1),IF(AND(H10&lt;0,D10=0),-1,IF(AND(H10&gt;0,D10=0),1,"-"))))</f>
        <v>1</v>
      </c>
      <c r="N10" s="333">
        <f t="shared" ref="N10" si="6">IF(OR(H10&gt;0,J10&gt;0)*OR(H10&lt;0,J10&gt;0),H10/J10-1,IF(OR(H10&lt;0,J10&lt;0)*OR(H10&gt;0,J10&lt;0),-1*(H10/J10-1),IF(AND(H10&lt;0,J10=0),-1,IF(AND(H10&gt;0,J10=0),1,"-"))))</f>
        <v>1</v>
      </c>
    </row>
    <row r="11" spans="1:15">
      <c r="B11" s="182" t="s">
        <v>147</v>
      </c>
      <c r="C11" s="183"/>
      <c r="D11" s="184">
        <v>0</v>
      </c>
      <c r="E11" s="66">
        <f t="shared" ref="E11:E33" si="7">D11/$D$33</f>
        <v>0</v>
      </c>
      <c r="F11" s="184">
        <v>0</v>
      </c>
      <c r="G11" s="66">
        <f t="shared" si="3"/>
        <v>0</v>
      </c>
      <c r="H11" s="184">
        <v>0</v>
      </c>
      <c r="I11" s="66">
        <f t="shared" si="0"/>
        <v>0</v>
      </c>
      <c r="J11" s="184">
        <v>0</v>
      </c>
      <c r="K11" s="66" t="e">
        <f t="shared" ref="K11:K33" si="8">J11/$J$33</f>
        <v>#DIV/0!</v>
      </c>
      <c r="L11" s="185"/>
      <c r="M11" s="66" t="str">
        <f t="shared" si="1"/>
        <v>-</v>
      </c>
      <c r="N11" s="66" t="str">
        <f t="shared" si="2"/>
        <v>-</v>
      </c>
      <c r="O11" s="335"/>
    </row>
    <row r="12" spans="1:15">
      <c r="B12" s="182" t="s">
        <v>50</v>
      </c>
      <c r="C12" s="183"/>
      <c r="D12" s="184">
        <v>35942619.580000006</v>
      </c>
      <c r="E12" s="66">
        <f t="shared" si="7"/>
        <v>0.73259713182116648</v>
      </c>
      <c r="F12" s="184">
        <v>10271000.369999999</v>
      </c>
      <c r="G12" s="66">
        <f t="shared" si="3"/>
        <v>0.32675041232243657</v>
      </c>
      <c r="H12" s="184">
        <f>26579985.06+148903.56</f>
        <v>26728888.619999997</v>
      </c>
      <c r="I12" s="66">
        <f t="shared" si="0"/>
        <v>0.35941695795132922</v>
      </c>
      <c r="J12" s="184"/>
      <c r="K12" s="66" t="e">
        <f t="shared" si="8"/>
        <v>#DIV/0!</v>
      </c>
      <c r="L12" s="185"/>
      <c r="M12" s="66">
        <f t="shared" si="1"/>
        <v>-0.25634556044231449</v>
      </c>
      <c r="N12" s="66">
        <f t="shared" si="2"/>
        <v>1</v>
      </c>
      <c r="O12" s="335"/>
    </row>
    <row r="13" spans="1:15">
      <c r="B13" s="182" t="s">
        <v>51</v>
      </c>
      <c r="C13" s="183"/>
      <c r="D13" s="184">
        <f>SUM(D14:D15)</f>
        <v>0</v>
      </c>
      <c r="E13" s="66">
        <f t="shared" si="7"/>
        <v>0</v>
      </c>
      <c r="F13" s="184">
        <f>SUM(F14:F15)</f>
        <v>0</v>
      </c>
      <c r="G13" s="66">
        <f t="shared" si="3"/>
        <v>0</v>
      </c>
      <c r="H13" s="184">
        <f>SUM(H14:H15)</f>
        <v>107378.43</v>
      </c>
      <c r="I13" s="66">
        <f t="shared" si="0"/>
        <v>1.4438920079644429E-3</v>
      </c>
      <c r="J13" s="184">
        <f>SUM(J14:J15)</f>
        <v>0</v>
      </c>
      <c r="K13" s="66" t="e">
        <f t="shared" si="8"/>
        <v>#DIV/0!</v>
      </c>
      <c r="L13" s="185"/>
      <c r="M13" s="66">
        <f t="shared" si="1"/>
        <v>1</v>
      </c>
      <c r="N13" s="66">
        <f t="shared" si="2"/>
        <v>1</v>
      </c>
      <c r="O13" s="335"/>
    </row>
    <row r="14" spans="1:15" s="335" customFormat="1" ht="11.7" outlineLevel="1">
      <c r="A14" s="335">
        <v>136</v>
      </c>
      <c r="B14" s="330" t="s">
        <v>210</v>
      </c>
      <c r="C14" s="331"/>
      <c r="D14" s="332">
        <v>0</v>
      </c>
      <c r="E14" s="333">
        <f>D14/$D$33</f>
        <v>0</v>
      </c>
      <c r="F14" s="332">
        <v>0</v>
      </c>
      <c r="G14" s="333">
        <f t="shared" si="3"/>
        <v>0</v>
      </c>
      <c r="H14" s="332">
        <v>0</v>
      </c>
      <c r="I14" s="333">
        <f t="shared" si="0"/>
        <v>0</v>
      </c>
      <c r="J14" s="332"/>
      <c r="K14" s="333" t="e">
        <f>J14/$J$33</f>
        <v>#DIV/0!</v>
      </c>
      <c r="L14" s="334"/>
      <c r="M14" s="333" t="str">
        <f t="shared" si="1"/>
        <v>-</v>
      </c>
      <c r="N14" s="333" t="str">
        <f t="shared" si="2"/>
        <v>-</v>
      </c>
    </row>
    <row r="15" spans="1:15" s="335" customFormat="1" ht="11.7" outlineLevel="1">
      <c r="A15" s="335">
        <v>135</v>
      </c>
      <c r="B15" s="330" t="s">
        <v>211</v>
      </c>
      <c r="C15" s="331"/>
      <c r="D15" s="332">
        <v>0</v>
      </c>
      <c r="E15" s="333">
        <f>D15/$D$33</f>
        <v>0</v>
      </c>
      <c r="F15" s="332">
        <v>0</v>
      </c>
      <c r="G15" s="333">
        <f t="shared" si="3"/>
        <v>0</v>
      </c>
      <c r="H15" s="332">
        <v>107378.43</v>
      </c>
      <c r="I15" s="333">
        <f t="shared" si="0"/>
        <v>1.4438920079644429E-3</v>
      </c>
      <c r="J15" s="332"/>
      <c r="K15" s="333" t="e">
        <f>J15/$J$33</f>
        <v>#DIV/0!</v>
      </c>
      <c r="L15" s="334"/>
      <c r="M15" s="333">
        <f t="shared" si="1"/>
        <v>1</v>
      </c>
      <c r="N15" s="333">
        <f t="shared" si="2"/>
        <v>1</v>
      </c>
    </row>
    <row r="16" spans="1:15">
      <c r="B16" s="182" t="s">
        <v>52</v>
      </c>
      <c r="C16" s="183"/>
      <c r="D16" s="184">
        <f>SUM(D17:D21)</f>
        <v>6874039.8400000008</v>
      </c>
      <c r="E16" s="66">
        <f t="shared" si="7"/>
        <v>0.14010948366185919</v>
      </c>
      <c r="F16" s="184">
        <f>SUM(F17:F21)</f>
        <v>9582447.6999999993</v>
      </c>
      <c r="G16" s="66">
        <f t="shared" si="3"/>
        <v>0.30484554807130088</v>
      </c>
      <c r="H16" s="184">
        <f>SUM(H17:H21)</f>
        <v>20611111.719999999</v>
      </c>
      <c r="I16" s="66">
        <f t="shared" si="0"/>
        <v>0.27715267850135511</v>
      </c>
      <c r="J16" s="184">
        <f>SUM(J17:J21)</f>
        <v>0</v>
      </c>
      <c r="K16" s="66" t="e">
        <f t="shared" si="8"/>
        <v>#DIV/0!</v>
      </c>
      <c r="L16" s="185"/>
      <c r="M16" s="66">
        <f t="shared" si="1"/>
        <v>1.9983986418094424</v>
      </c>
      <c r="N16" s="66">
        <f t="shared" si="2"/>
        <v>1</v>
      </c>
      <c r="O16" s="335"/>
    </row>
    <row r="17" spans="1:16" s="335" customFormat="1" ht="11.7" outlineLevel="1">
      <c r="A17" s="335">
        <v>150</v>
      </c>
      <c r="B17" s="330" t="s">
        <v>212</v>
      </c>
      <c r="C17" s="331"/>
      <c r="D17" s="332">
        <v>0</v>
      </c>
      <c r="E17" s="333">
        <f t="shared" si="7"/>
        <v>0</v>
      </c>
      <c r="F17" s="332">
        <v>0</v>
      </c>
      <c r="G17" s="333">
        <f t="shared" si="3"/>
        <v>0</v>
      </c>
      <c r="H17" s="332">
        <v>0</v>
      </c>
      <c r="I17" s="333">
        <f t="shared" si="0"/>
        <v>0</v>
      </c>
      <c r="J17" s="332"/>
      <c r="K17" s="333" t="e">
        <f t="shared" si="8"/>
        <v>#DIV/0!</v>
      </c>
      <c r="L17" s="334"/>
      <c r="M17" s="333" t="str">
        <f t="shared" si="1"/>
        <v>-</v>
      </c>
      <c r="N17" s="333" t="str">
        <f t="shared" si="2"/>
        <v>-</v>
      </c>
    </row>
    <row r="18" spans="1:16" s="335" customFormat="1" ht="11.7" outlineLevel="1">
      <c r="A18" s="335">
        <v>151</v>
      </c>
      <c r="B18" s="330" t="s">
        <v>213</v>
      </c>
      <c r="C18" s="331"/>
      <c r="D18" s="332">
        <v>0</v>
      </c>
      <c r="E18" s="333">
        <f t="shared" si="7"/>
        <v>0</v>
      </c>
      <c r="F18" s="332">
        <v>0</v>
      </c>
      <c r="G18" s="333">
        <f t="shared" si="3"/>
        <v>0</v>
      </c>
      <c r="H18" s="332">
        <v>0</v>
      </c>
      <c r="I18" s="333">
        <f t="shared" si="0"/>
        <v>0</v>
      </c>
      <c r="J18" s="332"/>
      <c r="K18" s="333" t="e">
        <f t="shared" si="8"/>
        <v>#DIV/0!</v>
      </c>
      <c r="L18" s="334"/>
      <c r="M18" s="333" t="str">
        <f t="shared" si="1"/>
        <v>-</v>
      </c>
      <c r="N18" s="333" t="str">
        <f t="shared" si="2"/>
        <v>-</v>
      </c>
    </row>
    <row r="19" spans="1:16" s="335" customFormat="1" ht="11.7" outlineLevel="1">
      <c r="A19" s="335">
        <v>152</v>
      </c>
      <c r="B19" s="330" t="s">
        <v>214</v>
      </c>
      <c r="C19" s="331"/>
      <c r="D19" s="332">
        <v>0</v>
      </c>
      <c r="E19" s="333">
        <f t="shared" si="7"/>
        <v>0</v>
      </c>
      <c r="F19" s="332">
        <v>0</v>
      </c>
      <c r="G19" s="333">
        <f t="shared" si="3"/>
        <v>0</v>
      </c>
      <c r="H19" s="332">
        <v>0</v>
      </c>
      <c r="I19" s="333">
        <f t="shared" si="0"/>
        <v>0</v>
      </c>
      <c r="J19" s="332"/>
      <c r="K19" s="333" t="e">
        <f>J19/$J$33</f>
        <v>#DIV/0!</v>
      </c>
      <c r="L19" s="334"/>
      <c r="M19" s="333" t="str">
        <f t="shared" si="1"/>
        <v>-</v>
      </c>
      <c r="N19" s="333" t="str">
        <f>IF(OR(H19&gt;0,J19&gt;0)*OR(H19&lt;0,J19&gt;0),H19/J19-1,IF(OR(H19&lt;0,J19&lt;0)*OR(H19&gt;0,J19&lt;0),-1*(H19/J19-1),IF(AND(H19&lt;0,J19=0),-1,IF(AND(H19&gt;0,J19=0),1,"-"))))</f>
        <v>-</v>
      </c>
    </row>
    <row r="20" spans="1:16" s="335" customFormat="1" ht="11.7" outlineLevel="1">
      <c r="A20" s="335">
        <v>153</v>
      </c>
      <c r="B20" s="330" t="s">
        <v>704</v>
      </c>
      <c r="C20" s="331"/>
      <c r="D20" s="332">
        <f>2732761.23+3712098</f>
        <v>6444859.2300000004</v>
      </c>
      <c r="E20" s="333">
        <f t="shared" si="7"/>
        <v>0.13136174942341725</v>
      </c>
      <c r="F20" s="332">
        <v>6339822.2000000002</v>
      </c>
      <c r="G20" s="333">
        <f t="shared" si="3"/>
        <v>0.2016881942631005</v>
      </c>
      <c r="H20" s="332">
        <v>20597263.219999999</v>
      </c>
      <c r="I20" s="333">
        <f t="shared" si="0"/>
        <v>0.27696646104155154</v>
      </c>
      <c r="J20" s="332"/>
      <c r="K20" s="333" t="e">
        <f>J20/$J$33</f>
        <v>#DIV/0!</v>
      </c>
      <c r="L20" s="334"/>
      <c r="M20" s="333">
        <f t="shared" si="1"/>
        <v>2.1959213514117355</v>
      </c>
      <c r="N20" s="333">
        <f>IF(OR(H20&gt;0,J20&gt;0)*OR(H20&lt;0,J20&gt;0),H20/J20-1,IF(OR(H20&lt;0,J20&lt;0)*OR(H20&gt;0,J20&lt;0),-1*(H20/J20-1),IF(AND(H20&lt;0,J20=0),-1,IF(AND(H20&gt;0,J20=0),1,"-"))))</f>
        <v>1</v>
      </c>
    </row>
    <row r="21" spans="1:16" s="335" customFormat="1" ht="11.7" outlineLevel="1">
      <c r="A21" s="335">
        <v>159</v>
      </c>
      <c r="B21" s="330" t="s">
        <v>705</v>
      </c>
      <c r="C21" s="331"/>
      <c r="D21" s="332">
        <v>429180.61</v>
      </c>
      <c r="E21" s="333">
        <f t="shared" ref="E21" si="9">D21/$D$33</f>
        <v>8.7477342384419086E-3</v>
      </c>
      <c r="F21" s="332">
        <v>3242625.5</v>
      </c>
      <c r="G21" s="333">
        <f t="shared" si="3"/>
        <v>0.10315735380820039</v>
      </c>
      <c r="H21" s="332">
        <v>13848.5</v>
      </c>
      <c r="I21" s="333">
        <f t="shared" ref="I21" si="10">H21/$H$33</f>
        <v>1.8621745980357127E-4</v>
      </c>
      <c r="J21" s="332"/>
      <c r="K21" s="333" t="e">
        <f>J21/$J$33</f>
        <v>#DIV/0!</v>
      </c>
      <c r="L21" s="334"/>
      <c r="M21" s="333">
        <f t="shared" ref="M21" si="11">IF(OR(H21&gt;0,D21&gt;0)*OR(H21&lt;0,D21&gt;0),H21/D21-1,IF(OR(H21&lt;0,D21&lt;0)*OR(H21&gt;0,D21&lt;0),-1*(H21/D21-1),IF(AND(H21&lt;0,D21=0),-1,IF(AND(H21&gt;0,D21=0),1,"-"))))</f>
        <v>-0.96773269882812274</v>
      </c>
      <c r="N21" s="333">
        <f>IF(OR(H21&gt;0,J21&gt;0)*OR(H21&lt;0,J21&gt;0),H21/J21-1,IF(OR(H21&lt;0,J21&lt;0)*OR(H21&gt;0,J21&lt;0),-1*(H21/J21-1),IF(AND(H21&lt;0,J21=0),-1,IF(AND(H21&gt;0,J21=0),1,"-"))))</f>
        <v>1</v>
      </c>
    </row>
    <row r="22" spans="1:16">
      <c r="B22" s="182" t="s">
        <v>53</v>
      </c>
      <c r="C22" s="183"/>
      <c r="D22" s="184">
        <v>12200.12</v>
      </c>
      <c r="E22" s="66">
        <f t="shared" si="7"/>
        <v>2.4866782177577855E-4</v>
      </c>
      <c r="F22" s="184">
        <v>8972.75</v>
      </c>
      <c r="G22" s="66">
        <f t="shared" si="3"/>
        <v>2.8544928989873486E-4</v>
      </c>
      <c r="H22" s="184">
        <v>17432.580000000002</v>
      </c>
      <c r="I22" s="66">
        <f t="shared" si="0"/>
        <v>2.3441172440499263E-4</v>
      </c>
      <c r="J22" s="184"/>
      <c r="K22" s="66" t="e">
        <f t="shared" si="8"/>
        <v>#DIV/0!</v>
      </c>
      <c r="L22" s="185"/>
      <c r="M22" s="66">
        <f t="shared" si="1"/>
        <v>0.42888594538414382</v>
      </c>
      <c r="N22" s="66">
        <f t="shared" si="2"/>
        <v>1</v>
      </c>
      <c r="O22" s="335"/>
    </row>
    <row r="23" spans="1:16">
      <c r="B23" s="182" t="s">
        <v>148</v>
      </c>
      <c r="C23" s="183"/>
      <c r="D23" s="184">
        <v>277701.57</v>
      </c>
      <c r="E23" s="66">
        <f t="shared" si="7"/>
        <v>5.6602266629847808E-3</v>
      </c>
      <c r="F23" s="184">
        <f>120295.88+167129.92-670.35</f>
        <v>286755.45000000007</v>
      </c>
      <c r="G23" s="66">
        <f t="shared" si="3"/>
        <v>9.1225253770685893E-3</v>
      </c>
      <c r="H23" s="184">
        <v>2838805.58</v>
      </c>
      <c r="I23" s="66">
        <f t="shared" si="0"/>
        <v>3.8172738129313918E-2</v>
      </c>
      <c r="J23" s="184"/>
      <c r="K23" s="66" t="e">
        <f t="shared" si="8"/>
        <v>#DIV/0!</v>
      </c>
      <c r="L23" s="185"/>
      <c r="M23" s="66">
        <f t="shared" si="1"/>
        <v>9.222504611695209</v>
      </c>
      <c r="N23" s="66">
        <f t="shared" si="2"/>
        <v>1</v>
      </c>
      <c r="O23" s="335"/>
    </row>
    <row r="24" spans="1:16">
      <c r="B24" s="186" t="s">
        <v>7</v>
      </c>
      <c r="C24" s="187"/>
      <c r="D24" s="188">
        <f>SUM(D7,D11:D13,D16,D22:D23)</f>
        <v>43502574.800000004</v>
      </c>
      <c r="E24" s="59">
        <f t="shared" si="7"/>
        <v>0.88668722251534204</v>
      </c>
      <c r="F24" s="188">
        <f>SUM(F7,F11:F13,F16,F22:F23)</f>
        <v>31015641.749999996</v>
      </c>
      <c r="G24" s="59">
        <f t="shared" si="3"/>
        <v>0.98669782544827977</v>
      </c>
      <c r="H24" s="188">
        <f>SUM(H7,H11:H13,H16,H22:H23)</f>
        <v>67656731.709999993</v>
      </c>
      <c r="I24" s="59">
        <f t="shared" si="0"/>
        <v>0.90976385295504414</v>
      </c>
      <c r="J24" s="188">
        <f>SUM(J7,J11:J13,J16,J22:J23)</f>
        <v>0</v>
      </c>
      <c r="K24" s="59" t="e">
        <f t="shared" si="8"/>
        <v>#DIV/0!</v>
      </c>
      <c r="L24" s="185"/>
      <c r="M24" s="59">
        <f t="shared" si="1"/>
        <v>0.5552351101296189</v>
      </c>
      <c r="N24" s="59">
        <f t="shared" si="2"/>
        <v>1</v>
      </c>
      <c r="O24" s="335"/>
      <c r="P24" s="442"/>
    </row>
    <row r="25" spans="1:16">
      <c r="B25" s="182" t="s">
        <v>54</v>
      </c>
      <c r="C25" s="183"/>
      <c r="D25" s="184">
        <v>0</v>
      </c>
      <c r="E25" s="66">
        <f t="shared" si="7"/>
        <v>0</v>
      </c>
      <c r="F25" s="184">
        <v>0</v>
      </c>
      <c r="G25" s="66">
        <f t="shared" si="3"/>
        <v>0</v>
      </c>
      <c r="H25" s="184">
        <v>0</v>
      </c>
      <c r="I25" s="66">
        <f t="shared" si="0"/>
        <v>0</v>
      </c>
      <c r="J25" s="184"/>
      <c r="K25" s="66" t="e">
        <f t="shared" si="8"/>
        <v>#DIV/0!</v>
      </c>
      <c r="L25" s="185"/>
      <c r="M25" s="66" t="str">
        <f t="shared" si="1"/>
        <v>-</v>
      </c>
      <c r="N25" s="66" t="str">
        <f t="shared" si="2"/>
        <v>-</v>
      </c>
      <c r="O25" s="335"/>
    </row>
    <row r="26" spans="1:16">
      <c r="B26" s="182" t="s">
        <v>55</v>
      </c>
      <c r="C26" s="183"/>
      <c r="D26" s="184">
        <v>0</v>
      </c>
      <c r="E26" s="66">
        <f t="shared" si="7"/>
        <v>0</v>
      </c>
      <c r="F26" s="184">
        <v>33172.5</v>
      </c>
      <c r="G26" s="66">
        <f t="shared" si="3"/>
        <v>1.0553137632460263E-3</v>
      </c>
      <c r="H26" s="184">
        <v>0</v>
      </c>
      <c r="I26" s="66">
        <f t="shared" si="0"/>
        <v>0</v>
      </c>
      <c r="J26" s="184"/>
      <c r="K26" s="66" t="e">
        <f t="shared" si="8"/>
        <v>#DIV/0!</v>
      </c>
      <c r="L26" s="185"/>
      <c r="M26" s="66" t="str">
        <f t="shared" si="1"/>
        <v>-</v>
      </c>
      <c r="N26" s="66" t="str">
        <f t="shared" si="2"/>
        <v>-</v>
      </c>
      <c r="O26" s="335"/>
    </row>
    <row r="27" spans="1:16">
      <c r="B27" s="182" t="s">
        <v>149</v>
      </c>
      <c r="C27" s="183"/>
      <c r="D27" s="184">
        <v>0</v>
      </c>
      <c r="E27" s="66">
        <f t="shared" si="7"/>
        <v>0</v>
      </c>
      <c r="F27" s="184">
        <v>0</v>
      </c>
      <c r="G27" s="66">
        <f t="shared" si="3"/>
        <v>0</v>
      </c>
      <c r="H27" s="184">
        <v>0</v>
      </c>
      <c r="I27" s="66">
        <f t="shared" si="0"/>
        <v>0</v>
      </c>
      <c r="J27" s="184"/>
      <c r="K27" s="66" t="e">
        <f t="shared" si="8"/>
        <v>#DIV/0!</v>
      </c>
      <c r="L27" s="185"/>
      <c r="M27" s="66" t="str">
        <f t="shared" si="1"/>
        <v>-</v>
      </c>
      <c r="N27" s="66" t="str">
        <f t="shared" si="2"/>
        <v>-</v>
      </c>
      <c r="O27" s="335"/>
    </row>
    <row r="28" spans="1:16">
      <c r="B28" s="182" t="s">
        <v>150</v>
      </c>
      <c r="C28" s="183"/>
      <c r="D28" s="184">
        <v>5523820.2491666665</v>
      </c>
      <c r="E28" s="66">
        <f t="shared" si="7"/>
        <v>0.11258875726150343</v>
      </c>
      <c r="F28" s="184">
        <v>333964.09999999998</v>
      </c>
      <c r="G28" s="66">
        <f t="shared" si="3"/>
        <v>1.0624369919664547E-2</v>
      </c>
      <c r="H28" s="184">
        <v>6682474.0199999996</v>
      </c>
      <c r="I28" s="66">
        <f t="shared" si="0"/>
        <v>8.9857626256111434E-2</v>
      </c>
      <c r="J28" s="184"/>
      <c r="K28" s="66" t="e">
        <f t="shared" si="8"/>
        <v>#DIV/0!</v>
      </c>
      <c r="L28" s="185"/>
      <c r="M28" s="66">
        <f t="shared" si="1"/>
        <v>0.20975587882464675</v>
      </c>
      <c r="N28" s="66">
        <f t="shared" si="2"/>
        <v>1</v>
      </c>
      <c r="O28" s="335"/>
    </row>
    <row r="29" spans="1:16">
      <c r="B29" s="182" t="s">
        <v>151</v>
      </c>
      <c r="C29" s="183"/>
      <c r="D29" s="184">
        <v>35521.820000000007</v>
      </c>
      <c r="E29" s="66">
        <f t="shared" si="7"/>
        <v>7.2402022315446791E-4</v>
      </c>
      <c r="F29" s="184">
        <v>42348.810000000005</v>
      </c>
      <c r="G29" s="66">
        <f t="shared" si="3"/>
        <v>1.3472388891428429E-3</v>
      </c>
      <c r="H29" s="184">
        <v>16517.650000000009</v>
      </c>
      <c r="I29" s="66">
        <f t="shared" si="0"/>
        <v>2.2210888001765249E-4</v>
      </c>
      <c r="J29" s="184"/>
      <c r="K29" s="66" t="e">
        <f t="shared" si="8"/>
        <v>#DIV/0!</v>
      </c>
      <c r="L29" s="185"/>
      <c r="M29" s="66">
        <f t="shared" si="1"/>
        <v>-0.53499989583867025</v>
      </c>
      <c r="N29" s="66">
        <f t="shared" si="2"/>
        <v>1</v>
      </c>
      <c r="O29" s="335"/>
    </row>
    <row r="30" spans="1:16">
      <c r="B30" s="182" t="s">
        <v>152</v>
      </c>
      <c r="C30" s="183"/>
      <c r="D30" s="184">
        <v>0</v>
      </c>
      <c r="E30" s="66">
        <f t="shared" si="7"/>
        <v>0</v>
      </c>
      <c r="F30" s="184">
        <v>8652.2099999999991</v>
      </c>
      <c r="G30" s="66">
        <f t="shared" si="3"/>
        <v>2.7525197966673902E-4</v>
      </c>
      <c r="H30" s="184">
        <v>11631.94</v>
      </c>
      <c r="I30" s="66">
        <f t="shared" si="0"/>
        <v>1.5641190882677205E-4</v>
      </c>
      <c r="J30" s="184"/>
      <c r="K30" s="66" t="e">
        <f t="shared" si="8"/>
        <v>#DIV/0!</v>
      </c>
      <c r="L30" s="185"/>
      <c r="M30" s="66">
        <f t="shared" si="1"/>
        <v>1</v>
      </c>
      <c r="N30" s="66">
        <f t="shared" si="2"/>
        <v>1</v>
      </c>
      <c r="O30" s="335"/>
    </row>
    <row r="31" spans="1:16">
      <c r="B31" s="186" t="s">
        <v>8</v>
      </c>
      <c r="C31" s="187"/>
      <c r="D31" s="188">
        <f>SUM(D25:D30)</f>
        <v>5559342.0691666668</v>
      </c>
      <c r="E31" s="59">
        <f t="shared" si="7"/>
        <v>0.1133127774846579</v>
      </c>
      <c r="F31" s="188">
        <f>SUM(F25:F30)</f>
        <v>418137.62</v>
      </c>
      <c r="G31" s="59">
        <f t="shared" si="3"/>
        <v>1.3302174551720156E-2</v>
      </c>
      <c r="H31" s="188">
        <f>SUM(H25:H30)</f>
        <v>6710623.6100000003</v>
      </c>
      <c r="I31" s="59">
        <f t="shared" si="0"/>
        <v>9.0236147044955861E-2</v>
      </c>
      <c r="J31" s="188">
        <f>SUM(J25:J30)</f>
        <v>0</v>
      </c>
      <c r="K31" s="59" t="e">
        <f t="shared" si="8"/>
        <v>#DIV/0!</v>
      </c>
      <c r="L31" s="185"/>
      <c r="M31" s="59">
        <f t="shared" si="1"/>
        <v>0.20708953083110204</v>
      </c>
      <c r="N31" s="59">
        <f t="shared" si="2"/>
        <v>1</v>
      </c>
      <c r="O31" s="335"/>
    </row>
    <row r="32" spans="1:16" s="191" customFormat="1" ht="3.75" customHeight="1">
      <c r="B32" s="187"/>
      <c r="C32" s="187"/>
      <c r="D32" s="189"/>
      <c r="E32" s="76"/>
      <c r="F32" s="189"/>
      <c r="G32" s="76"/>
      <c r="H32" s="189"/>
      <c r="I32" s="76"/>
      <c r="J32" s="189"/>
      <c r="K32" s="76"/>
      <c r="L32" s="190"/>
      <c r="M32" s="76" t="str">
        <f t="shared" si="1"/>
        <v>-</v>
      </c>
      <c r="N32" s="76" t="str">
        <f t="shared" si="2"/>
        <v>-</v>
      </c>
      <c r="O32" s="335"/>
    </row>
    <row r="33" spans="1:15" ht="14.7" thickBot="1">
      <c r="B33" s="192" t="s">
        <v>9</v>
      </c>
      <c r="C33" s="193"/>
      <c r="D33" s="194">
        <f>D31+D24</f>
        <v>49061916.869166672</v>
      </c>
      <c r="E33" s="195">
        <f t="shared" si="7"/>
        <v>1</v>
      </c>
      <c r="F33" s="194">
        <f>F31+F24</f>
        <v>31433779.369999997</v>
      </c>
      <c r="G33" s="195">
        <f t="shared" si="3"/>
        <v>1</v>
      </c>
      <c r="H33" s="194">
        <f>H31+H24</f>
        <v>74367355.319999993</v>
      </c>
      <c r="I33" s="195">
        <f>H33/$H$33</f>
        <v>1</v>
      </c>
      <c r="J33" s="194">
        <f>J31+J24</f>
        <v>0</v>
      </c>
      <c r="K33" s="195" t="e">
        <f t="shared" si="8"/>
        <v>#DIV/0!</v>
      </c>
      <c r="L33" s="185"/>
      <c r="M33" s="195">
        <f t="shared" si="1"/>
        <v>0.51578576757029881</v>
      </c>
      <c r="N33" s="195">
        <f t="shared" si="2"/>
        <v>1</v>
      </c>
      <c r="O33" s="335"/>
    </row>
    <row r="34" spans="1:15" s="191" customFormat="1" ht="3.75" customHeight="1" thickTop="1">
      <c r="B34" s="187"/>
      <c r="C34" s="187"/>
      <c r="D34" s="189"/>
      <c r="E34" s="76"/>
      <c r="F34" s="189"/>
      <c r="G34" s="76"/>
      <c r="H34" s="189"/>
      <c r="I34" s="76"/>
      <c r="J34" s="189"/>
      <c r="K34" s="76"/>
      <c r="L34" s="190"/>
      <c r="M34" s="76"/>
      <c r="N34" s="76" t="str">
        <f t="shared" si="2"/>
        <v>-</v>
      </c>
      <c r="O34" s="335"/>
    </row>
    <row r="35" spans="1:15">
      <c r="A35" s="335">
        <v>300</v>
      </c>
      <c r="B35" s="182" t="s">
        <v>56</v>
      </c>
      <c r="C35" s="183"/>
      <c r="D35" s="184">
        <v>28340220.530000001</v>
      </c>
      <c r="E35" s="66">
        <f>D35/$D$57</f>
        <v>0.57764193365946459</v>
      </c>
      <c r="F35" s="184">
        <v>17580324.16</v>
      </c>
      <c r="G35" s="66">
        <f t="shared" si="3"/>
        <v>0.55928127359634139</v>
      </c>
      <c r="H35" s="184">
        <v>27188828.030000001</v>
      </c>
      <c r="I35" s="66">
        <f>H35/$H$57</f>
        <v>0.36560165294311553</v>
      </c>
      <c r="J35" s="184"/>
      <c r="K35" s="66" t="e">
        <f>J35/$J$57</f>
        <v>#DIV/0!</v>
      </c>
      <c r="L35" s="185"/>
      <c r="M35" s="66">
        <f t="shared" ref="M35:M57" si="12">IF(OR(H35&gt;0,D35&gt;0)*OR(H35&lt;0,D35&gt;0),H35/D35-1,IF(OR(H35&lt;0,D35&lt;0)*OR(H35&gt;0,D35&lt;0),-1*(H35/D35-1),IF(AND(H35&lt;0,D35=0),-1,IF(AND(H35&gt;0,D35=0),1,"-"))))</f>
        <v>-4.0627506718981743E-2</v>
      </c>
      <c r="N35" s="66">
        <f t="shared" si="2"/>
        <v>1</v>
      </c>
      <c r="O35" s="335"/>
    </row>
    <row r="36" spans="1:15">
      <c r="A36" s="335">
        <v>320</v>
      </c>
      <c r="B36" s="182" t="s">
        <v>57</v>
      </c>
      <c r="C36" s="183"/>
      <c r="D36" s="184">
        <f>11987902.93+35745.14</f>
        <v>12023648.07</v>
      </c>
      <c r="E36" s="66">
        <f t="shared" ref="E36:E55" si="13">D36/$D$57</f>
        <v>0.24507089891709072</v>
      </c>
      <c r="F36" s="184">
        <f>10801576.36+661+5904.65</f>
        <v>10808142.01</v>
      </c>
      <c r="G36" s="66">
        <f t="shared" si="3"/>
        <v>0.3438384510745518</v>
      </c>
      <c r="H36" s="184">
        <f>24040273.09+21981.26</f>
        <v>24062254.350000001</v>
      </c>
      <c r="I36" s="66">
        <f>H36/$H$57</f>
        <v>0.3235593661554993</v>
      </c>
      <c r="J36" s="184"/>
      <c r="K36" s="66" t="e">
        <f t="shared" ref="K36:K55" si="14">J36/$J$57</f>
        <v>#DIV/0!</v>
      </c>
      <c r="L36" s="185"/>
      <c r="M36" s="66">
        <f t="shared" si="12"/>
        <v>1.0012440658536343</v>
      </c>
      <c r="N36" s="66">
        <f t="shared" si="2"/>
        <v>1</v>
      </c>
      <c r="O36" s="335"/>
    </row>
    <row r="37" spans="1:15">
      <c r="B37" s="182" t="s">
        <v>58</v>
      </c>
      <c r="C37" s="183"/>
      <c r="D37" s="184">
        <f>SUM(D38:D39)</f>
        <v>15162.63</v>
      </c>
      <c r="E37" s="66">
        <f t="shared" si="13"/>
        <v>3.0905090887671391E-4</v>
      </c>
      <c r="F37" s="184">
        <f>SUM(F38:F39)</f>
        <v>292600.56</v>
      </c>
      <c r="G37" s="66">
        <f t="shared" si="3"/>
        <v>9.3084753365436645E-3</v>
      </c>
      <c r="H37" s="184">
        <f>SUM(H38:H39)</f>
        <v>14000</v>
      </c>
      <c r="I37" s="66">
        <f>H37/$H$57</f>
        <v>1.8825464398671316E-4</v>
      </c>
      <c r="J37" s="184"/>
      <c r="K37" s="66" t="e">
        <f t="shared" si="14"/>
        <v>#DIV/0!</v>
      </c>
      <c r="L37" s="185"/>
      <c r="M37" s="66">
        <f t="shared" si="12"/>
        <v>-7.6677331043493058E-2</v>
      </c>
      <c r="N37" s="66">
        <f t="shared" si="2"/>
        <v>1</v>
      </c>
      <c r="O37" s="335"/>
    </row>
    <row r="38" spans="1:15" s="335" customFormat="1" ht="11.7" outlineLevel="1">
      <c r="B38" s="330" t="s">
        <v>215</v>
      </c>
      <c r="C38" s="331"/>
      <c r="D38" s="576">
        <v>0</v>
      </c>
      <c r="E38" s="333">
        <f>D38/$D$33</f>
        <v>0</v>
      </c>
      <c r="F38" s="576">
        <v>0</v>
      </c>
      <c r="G38" s="333">
        <f t="shared" si="3"/>
        <v>0</v>
      </c>
      <c r="H38" s="576">
        <v>0</v>
      </c>
      <c r="I38" s="333">
        <f>H38/$H$33</f>
        <v>0</v>
      </c>
      <c r="J38" s="576"/>
      <c r="K38" s="333" t="e">
        <f>J38/$J$33</f>
        <v>#DIV/0!</v>
      </c>
      <c r="L38" s="334"/>
      <c r="M38" s="655" t="str">
        <f t="shared" si="12"/>
        <v>-</v>
      </c>
      <c r="N38" s="333" t="str">
        <f t="shared" si="2"/>
        <v>-</v>
      </c>
    </row>
    <row r="39" spans="1:15" s="335" customFormat="1" ht="11.7" outlineLevel="1">
      <c r="B39" s="330" t="s">
        <v>128</v>
      </c>
      <c r="C39" s="331"/>
      <c r="D39" s="332">
        <f>15142.63+20</f>
        <v>15162.63</v>
      </c>
      <c r="E39" s="333">
        <f>D39/$D$33</f>
        <v>3.09050908883853E-4</v>
      </c>
      <c r="F39" s="332">
        <f>291460+1140.56</f>
        <v>292600.56</v>
      </c>
      <c r="G39" s="333">
        <f t="shared" si="3"/>
        <v>9.3084753365436645E-3</v>
      </c>
      <c r="H39" s="332">
        <v>14000</v>
      </c>
      <c r="I39" s="333">
        <f>H39/$H$33</f>
        <v>1.8825464398671319E-4</v>
      </c>
      <c r="J39" s="332"/>
      <c r="K39" s="333" t="e">
        <f>J39/$J$33</f>
        <v>#DIV/0!</v>
      </c>
      <c r="L39" s="334"/>
      <c r="M39" s="333">
        <f t="shared" si="12"/>
        <v>-7.6677331043493058E-2</v>
      </c>
      <c r="N39" s="333">
        <f t="shared" si="2"/>
        <v>1</v>
      </c>
    </row>
    <row r="40" spans="1:15">
      <c r="A40" s="335">
        <v>340</v>
      </c>
      <c r="B40" s="182" t="s">
        <v>153</v>
      </c>
      <c r="C40" s="183"/>
      <c r="D40" s="184">
        <v>1618620.25</v>
      </c>
      <c r="E40" s="66">
        <f t="shared" si="13"/>
        <v>3.2991378104507856E-2</v>
      </c>
      <c r="F40" s="184">
        <v>0</v>
      </c>
      <c r="G40" s="66">
        <f t="shared" si="3"/>
        <v>0</v>
      </c>
      <c r="H40" s="184">
        <v>0</v>
      </c>
      <c r="I40" s="66">
        <f t="shared" ref="I40:I55" si="15">H40/$H$57</f>
        <v>0</v>
      </c>
      <c r="J40" s="184"/>
      <c r="K40" s="66" t="e">
        <f t="shared" si="14"/>
        <v>#DIV/0!</v>
      </c>
      <c r="L40" s="185"/>
      <c r="M40" s="66">
        <f t="shared" si="12"/>
        <v>-1</v>
      </c>
      <c r="N40" s="66" t="str">
        <f t="shared" si="2"/>
        <v>-</v>
      </c>
      <c r="O40" s="335"/>
    </row>
    <row r="41" spans="1:15">
      <c r="B41" s="182" t="s">
        <v>59</v>
      </c>
      <c r="C41" s="183"/>
      <c r="D41" s="184">
        <v>271018.75</v>
      </c>
      <c r="E41" s="66">
        <f t="shared" si="13"/>
        <v>5.5240146999650398E-3</v>
      </c>
      <c r="F41" s="184">
        <f>21581.6+18900.81</f>
        <v>40482.410000000003</v>
      </c>
      <c r="G41" s="66">
        <f t="shared" si="3"/>
        <v>1.2878632735660131E-3</v>
      </c>
      <c r="H41" s="184">
        <v>97044.62</v>
      </c>
      <c r="I41" s="66">
        <f t="shared" si="15"/>
        <v>1.3049357420661331E-3</v>
      </c>
      <c r="J41" s="184"/>
      <c r="K41" s="66" t="e">
        <f t="shared" si="14"/>
        <v>#DIV/0!</v>
      </c>
      <c r="L41" s="185"/>
      <c r="M41" s="66">
        <f t="shared" si="12"/>
        <v>-0.64192654567257801</v>
      </c>
      <c r="N41" s="66">
        <f t="shared" ref="N41:N57" si="16">IF(OR(H41&gt;0,J41&gt;0)*OR(H41&lt;0,J41&gt;0),H41/J41-1,IF(OR(H41&lt;0,J41&lt;0)*OR(H41&gt;0,J41&lt;0),-1*(H41/J41-1),IF(AND(H41&lt;0,J41=0),-1,IF(AND(H41&gt;0,J41=0),1,"-"))))</f>
        <v>1</v>
      </c>
      <c r="O41" s="335"/>
    </row>
    <row r="42" spans="1:15">
      <c r="B42" s="182" t="s">
        <v>154</v>
      </c>
      <c r="C42" s="183"/>
      <c r="D42" s="184">
        <v>1.03</v>
      </c>
      <c r="E42" s="66">
        <f t="shared" si="13"/>
        <v>2.0993880094879013E-8</v>
      </c>
      <c r="F42" s="184">
        <v>0</v>
      </c>
      <c r="G42" s="66">
        <f t="shared" si="3"/>
        <v>0</v>
      </c>
      <c r="H42" s="184">
        <v>0</v>
      </c>
      <c r="I42" s="66">
        <f t="shared" si="15"/>
        <v>0</v>
      </c>
      <c r="J42" s="184"/>
      <c r="K42" s="66" t="e">
        <f t="shared" si="14"/>
        <v>#DIV/0!</v>
      </c>
      <c r="L42" s="185"/>
      <c r="M42" s="66">
        <f t="shared" si="12"/>
        <v>-1</v>
      </c>
      <c r="N42" s="66" t="str">
        <f t="shared" si="16"/>
        <v>-</v>
      </c>
      <c r="O42" s="335"/>
    </row>
    <row r="43" spans="1:15">
      <c r="B43" s="182" t="s">
        <v>60</v>
      </c>
      <c r="C43" s="183"/>
      <c r="D43" s="184">
        <v>2083.36</v>
      </c>
      <c r="E43" s="66">
        <f t="shared" si="13"/>
        <v>4.2463893237346736E-5</v>
      </c>
      <c r="F43" s="184">
        <v>2047.11</v>
      </c>
      <c r="G43" s="66">
        <f t="shared" si="3"/>
        <v>6.5124526577091645E-5</v>
      </c>
      <c r="H43" s="184">
        <v>0</v>
      </c>
      <c r="I43" s="66">
        <f t="shared" si="15"/>
        <v>0</v>
      </c>
      <c r="J43" s="184"/>
      <c r="K43" s="66" t="e">
        <f t="shared" si="14"/>
        <v>#DIV/0!</v>
      </c>
      <c r="L43" s="185"/>
      <c r="M43" s="66">
        <f t="shared" si="12"/>
        <v>-1</v>
      </c>
      <c r="N43" s="66" t="str">
        <f t="shared" si="16"/>
        <v>-</v>
      </c>
      <c r="O43" s="335"/>
    </row>
    <row r="44" spans="1:15">
      <c r="B44" s="182" t="s">
        <v>155</v>
      </c>
      <c r="C44" s="183"/>
      <c r="D44" s="184">
        <v>2.9999999998835846E-4</v>
      </c>
      <c r="E44" s="66">
        <f t="shared" si="13"/>
        <v>6.1147223574944682E-12</v>
      </c>
      <c r="F44" s="184">
        <v>2.9999999998835846E-4</v>
      </c>
      <c r="G44" s="66">
        <f t="shared" si="3"/>
        <v>9.5438730563425236E-12</v>
      </c>
      <c r="H44" s="184">
        <v>0</v>
      </c>
      <c r="I44" s="66">
        <f t="shared" si="15"/>
        <v>0</v>
      </c>
      <c r="J44" s="184"/>
      <c r="K44" s="66" t="e">
        <f t="shared" si="14"/>
        <v>#DIV/0!</v>
      </c>
      <c r="L44" s="185"/>
      <c r="M44" s="66">
        <f t="shared" si="12"/>
        <v>-1</v>
      </c>
      <c r="N44" s="66" t="str">
        <f t="shared" si="16"/>
        <v>-</v>
      </c>
      <c r="O44" s="335"/>
    </row>
    <row r="45" spans="1:15">
      <c r="B45" s="186" t="s">
        <v>10</v>
      </c>
      <c r="C45" s="187"/>
      <c r="D45" s="188">
        <f>SUM(D35:D37,D40:D44)</f>
        <v>42270754.620300002</v>
      </c>
      <c r="E45" s="59">
        <f t="shared" si="13"/>
        <v>0.86157976118313717</v>
      </c>
      <c r="F45" s="188">
        <f>SUM(F35:F37,F40:F44)</f>
        <v>28723596.250300001</v>
      </c>
      <c r="G45" s="59">
        <f t="shared" si="3"/>
        <v>0.91378118781712392</v>
      </c>
      <c r="H45" s="188">
        <f>SUM(H35:H37,H40:H44)</f>
        <v>51362127</v>
      </c>
      <c r="I45" s="59">
        <f t="shared" si="15"/>
        <v>0.69065420948466771</v>
      </c>
      <c r="J45" s="188">
        <f>SUM(J35:J37,J40:J44)</f>
        <v>0</v>
      </c>
      <c r="K45" s="59" t="e">
        <f t="shared" si="14"/>
        <v>#DIV/0!</v>
      </c>
      <c r="L45" s="185"/>
      <c r="M45" s="59">
        <f t="shared" si="12"/>
        <v>0.21507475940195264</v>
      </c>
      <c r="N45" s="59">
        <f t="shared" si="16"/>
        <v>1</v>
      </c>
      <c r="O45" s="335"/>
    </row>
    <row r="46" spans="1:15">
      <c r="A46" s="335">
        <v>400</v>
      </c>
      <c r="B46" s="182" t="s">
        <v>61</v>
      </c>
      <c r="C46" s="183"/>
      <c r="D46" s="184">
        <v>0</v>
      </c>
      <c r="E46" s="66">
        <f t="shared" si="13"/>
        <v>0</v>
      </c>
      <c r="F46" s="184">
        <v>40343.14</v>
      </c>
      <c r="G46" s="66">
        <f t="shared" si="3"/>
        <v>1.2834326895639848E-3</v>
      </c>
      <c r="H46" s="184">
        <v>0</v>
      </c>
      <c r="I46" s="66">
        <f t="shared" si="15"/>
        <v>0</v>
      </c>
      <c r="J46" s="184"/>
      <c r="K46" s="66" t="e">
        <f t="shared" si="14"/>
        <v>#DIV/0!</v>
      </c>
      <c r="L46" s="185"/>
      <c r="M46" s="66" t="str">
        <f t="shared" si="12"/>
        <v>-</v>
      </c>
      <c r="N46" s="66" t="str">
        <f t="shared" si="16"/>
        <v>-</v>
      </c>
      <c r="O46" s="335"/>
    </row>
    <row r="47" spans="1:15">
      <c r="B47" s="182" t="s">
        <v>57</v>
      </c>
      <c r="C47" s="183"/>
      <c r="D47" s="184">
        <v>0</v>
      </c>
      <c r="E47" s="66">
        <f t="shared" si="13"/>
        <v>0</v>
      </c>
      <c r="F47" s="184">
        <v>0</v>
      </c>
      <c r="G47" s="66">
        <f t="shared" si="3"/>
        <v>0</v>
      </c>
      <c r="H47" s="184">
        <v>0</v>
      </c>
      <c r="I47" s="66">
        <f t="shared" si="15"/>
        <v>0</v>
      </c>
      <c r="J47" s="184"/>
      <c r="K47" s="66" t="e">
        <f t="shared" si="14"/>
        <v>#DIV/0!</v>
      </c>
      <c r="L47" s="185"/>
      <c r="M47" s="66" t="str">
        <f t="shared" si="12"/>
        <v>-</v>
      </c>
      <c r="N47" s="66" t="str">
        <f t="shared" si="16"/>
        <v>-</v>
      </c>
      <c r="O47" s="335"/>
    </row>
    <row r="48" spans="1:15">
      <c r="B48" s="182" t="s">
        <v>216</v>
      </c>
      <c r="C48" s="183"/>
      <c r="D48" s="184">
        <v>0</v>
      </c>
      <c r="E48" s="66">
        <f t="shared" si="13"/>
        <v>0</v>
      </c>
      <c r="F48" s="184">
        <v>2083.36</v>
      </c>
      <c r="G48" s="66">
        <f t="shared" si="3"/>
        <v>6.627774457144446E-5</v>
      </c>
      <c r="H48" s="184">
        <v>0</v>
      </c>
      <c r="I48" s="66">
        <f t="shared" si="15"/>
        <v>0</v>
      </c>
      <c r="J48" s="184"/>
      <c r="K48" s="66" t="e">
        <f t="shared" si="14"/>
        <v>#DIV/0!</v>
      </c>
      <c r="L48" s="185"/>
      <c r="M48" s="66" t="str">
        <f t="shared" si="12"/>
        <v>-</v>
      </c>
      <c r="N48" s="66" t="str">
        <f t="shared" si="16"/>
        <v>-</v>
      </c>
      <c r="O48" s="335"/>
    </row>
    <row r="49" spans="1:18">
      <c r="B49" s="186" t="s">
        <v>11</v>
      </c>
      <c r="C49" s="187"/>
      <c r="D49" s="188">
        <f>SUM(D46:D48)</f>
        <v>0</v>
      </c>
      <c r="E49" s="59">
        <f t="shared" si="13"/>
        <v>0</v>
      </c>
      <c r="F49" s="188">
        <f>SUM(F46:F48)</f>
        <v>42426.5</v>
      </c>
      <c r="G49" s="59">
        <f t="shared" si="3"/>
        <v>1.3497104341354293E-3</v>
      </c>
      <c r="H49" s="188">
        <f>SUM(H46:H48)</f>
        <v>0</v>
      </c>
      <c r="I49" s="59">
        <f t="shared" si="15"/>
        <v>0</v>
      </c>
      <c r="J49" s="188">
        <f>SUM(J46:J48)</f>
        <v>0</v>
      </c>
      <c r="K49" s="59" t="e">
        <f t="shared" si="14"/>
        <v>#DIV/0!</v>
      </c>
      <c r="L49" s="185"/>
      <c r="M49" s="59" t="str">
        <f t="shared" si="12"/>
        <v>-</v>
      </c>
      <c r="N49" s="59" t="str">
        <f t="shared" si="16"/>
        <v>-</v>
      </c>
      <c r="O49" s="335"/>
    </row>
    <row r="50" spans="1:18">
      <c r="A50" s="335">
        <v>500</v>
      </c>
      <c r="B50" s="182" t="s">
        <v>62</v>
      </c>
      <c r="C50" s="183"/>
      <c r="D50" s="184">
        <v>1000000</v>
      </c>
      <c r="E50" s="66">
        <f t="shared" si="13"/>
        <v>2.0382407859105837E-2</v>
      </c>
      <c r="F50" s="184">
        <v>1000000</v>
      </c>
      <c r="G50" s="66">
        <f t="shared" si="3"/>
        <v>3.181291018904292E-2</v>
      </c>
      <c r="H50" s="184">
        <v>1000000</v>
      </c>
      <c r="I50" s="66">
        <f t="shared" si="15"/>
        <v>1.3446760284765226E-2</v>
      </c>
      <c r="J50" s="184"/>
      <c r="K50" s="66" t="e">
        <f t="shared" si="14"/>
        <v>#DIV/0!</v>
      </c>
      <c r="L50" s="185"/>
      <c r="M50" s="66">
        <f t="shared" si="12"/>
        <v>0</v>
      </c>
      <c r="N50" s="66">
        <f t="shared" si="16"/>
        <v>1</v>
      </c>
      <c r="O50" s="335"/>
    </row>
    <row r="51" spans="1:18">
      <c r="A51" s="335">
        <v>529</v>
      </c>
      <c r="B51" s="182" t="s">
        <v>63</v>
      </c>
      <c r="C51" s="183"/>
      <c r="D51" s="184">
        <v>0</v>
      </c>
      <c r="E51" s="66">
        <f t="shared" si="13"/>
        <v>0</v>
      </c>
      <c r="F51" s="184">
        <v>0</v>
      </c>
      <c r="G51" s="66">
        <f t="shared" si="3"/>
        <v>0</v>
      </c>
      <c r="H51" s="184">
        <v>0</v>
      </c>
      <c r="I51" s="66">
        <f t="shared" si="15"/>
        <v>0</v>
      </c>
      <c r="J51" s="184"/>
      <c r="K51" s="66" t="e">
        <f t="shared" si="14"/>
        <v>#DIV/0!</v>
      </c>
      <c r="L51" s="185"/>
      <c r="M51" s="66" t="str">
        <f t="shared" si="12"/>
        <v>-</v>
      </c>
      <c r="N51" s="66" t="str">
        <f t="shared" si="16"/>
        <v>-</v>
      </c>
      <c r="O51" s="335"/>
    </row>
    <row r="52" spans="1:18">
      <c r="A52" s="335"/>
      <c r="B52" s="182" t="s">
        <v>64</v>
      </c>
      <c r="C52" s="183"/>
      <c r="D52" s="184">
        <v>0</v>
      </c>
      <c r="E52" s="66">
        <f t="shared" si="13"/>
        <v>0</v>
      </c>
      <c r="F52" s="184">
        <v>0</v>
      </c>
      <c r="G52" s="66">
        <f t="shared" si="3"/>
        <v>0</v>
      </c>
      <c r="H52" s="184">
        <v>99739.25</v>
      </c>
      <c r="I52" s="66">
        <f t="shared" si="15"/>
        <v>1.34116978573227E-3</v>
      </c>
      <c r="J52" s="184"/>
      <c r="K52" s="66" t="e">
        <f t="shared" si="14"/>
        <v>#DIV/0!</v>
      </c>
      <c r="L52" s="185"/>
      <c r="M52" s="66">
        <f t="shared" si="12"/>
        <v>1</v>
      </c>
      <c r="N52" s="66">
        <f t="shared" si="16"/>
        <v>1</v>
      </c>
      <c r="O52" s="335"/>
    </row>
    <row r="53" spans="1:18">
      <c r="B53" s="182" t="s">
        <v>156</v>
      </c>
      <c r="C53" s="183"/>
      <c r="D53" s="184">
        <v>84293.64</v>
      </c>
      <c r="E53" s="66">
        <f t="shared" si="13"/>
        <v>1.7181073504086381E-3</v>
      </c>
      <c r="F53" s="184">
        <v>84293.64</v>
      </c>
      <c r="G53" s="66">
        <f t="shared" si="3"/>
        <v>2.6816259988275155E-3</v>
      </c>
      <c r="H53" s="184">
        <v>1979325</v>
      </c>
      <c r="I53" s="66">
        <f t="shared" si="15"/>
        <v>2.661550880064293E-2</v>
      </c>
      <c r="J53" s="184"/>
      <c r="K53" s="66" t="e">
        <f t="shared" si="14"/>
        <v>#DIV/0!</v>
      </c>
      <c r="L53" s="185"/>
      <c r="M53" s="66">
        <f t="shared" si="12"/>
        <v>22.481308910138416</v>
      </c>
      <c r="N53" s="66">
        <f t="shared" si="16"/>
        <v>1</v>
      </c>
      <c r="O53" s="335"/>
      <c r="Q53" s="442"/>
      <c r="R53" s="442"/>
    </row>
    <row r="54" spans="1:18">
      <c r="B54" s="182" t="s">
        <v>157</v>
      </c>
      <c r="C54" s="183"/>
      <c r="D54" s="184">
        <f>1994770.61+3712098</f>
        <v>5706868.6100000003</v>
      </c>
      <c r="E54" s="66">
        <f t="shared" si="13"/>
        <v>0.11631972360734841</v>
      </c>
      <c r="F54" s="184">
        <v>1583462.98</v>
      </c>
      <c r="G54" s="66">
        <f t="shared" si="3"/>
        <v>5.0374565570414261E-2</v>
      </c>
      <c r="H54" s="184">
        <v>19926164.070000008</v>
      </c>
      <c r="I54" s="66">
        <f t="shared" si="15"/>
        <v>0.26794235164419189</v>
      </c>
      <c r="J54" s="184"/>
      <c r="K54" s="66" t="e">
        <f t="shared" si="14"/>
        <v>#DIV/0!</v>
      </c>
      <c r="L54" s="185"/>
      <c r="M54" s="66">
        <f t="shared" si="12"/>
        <v>2.4916107994993784</v>
      </c>
      <c r="N54" s="66">
        <f t="shared" si="16"/>
        <v>1</v>
      </c>
      <c r="O54" s="335"/>
    </row>
    <row r="55" spans="1:18">
      <c r="B55" s="186" t="s">
        <v>12</v>
      </c>
      <c r="C55" s="187"/>
      <c r="D55" s="188">
        <f>SUM(D50:D54)</f>
        <v>6791162.25</v>
      </c>
      <c r="E55" s="59">
        <f t="shared" si="13"/>
        <v>0.13842023881686288</v>
      </c>
      <c r="F55" s="188">
        <f>SUM(F50:F54)</f>
        <v>2667756.62</v>
      </c>
      <c r="G55" s="59">
        <f t="shared" si="3"/>
        <v>8.4869101758284701E-2</v>
      </c>
      <c r="H55" s="188">
        <f>SUM(H50:H54)</f>
        <v>23005228.320000008</v>
      </c>
      <c r="I55" s="59">
        <f t="shared" si="15"/>
        <v>0.30934579051533234</v>
      </c>
      <c r="J55" s="188">
        <f>SUM(J50:J54)</f>
        <v>0</v>
      </c>
      <c r="K55" s="59" t="e">
        <f t="shared" si="14"/>
        <v>#DIV/0!</v>
      </c>
      <c r="L55" s="185"/>
      <c r="M55" s="59">
        <f t="shared" si="12"/>
        <v>2.3875244727071583</v>
      </c>
      <c r="N55" s="59">
        <f t="shared" si="16"/>
        <v>1</v>
      </c>
      <c r="O55" s="335"/>
    </row>
    <row r="56" spans="1:18" s="191" customFormat="1" ht="3.75" customHeight="1">
      <c r="B56" s="187"/>
      <c r="C56" s="187"/>
      <c r="D56" s="189"/>
      <c r="E56" s="76"/>
      <c r="F56" s="189"/>
      <c r="G56" s="76"/>
      <c r="H56" s="189"/>
      <c r="I56" s="76"/>
      <c r="J56" s="189"/>
      <c r="K56" s="76"/>
      <c r="L56" s="190"/>
      <c r="M56" s="76"/>
      <c r="N56" s="76"/>
      <c r="O56" s="335"/>
    </row>
    <row r="57" spans="1:18" ht="17.100000000000001" customHeight="1" thickBot="1">
      <c r="B57" s="192" t="s">
        <v>13</v>
      </c>
      <c r="C57" s="187"/>
      <c r="D57" s="194">
        <f>D55+D49+D45</f>
        <v>49061916.870300002</v>
      </c>
      <c r="E57" s="195">
        <f>D57/$D$57</f>
        <v>1</v>
      </c>
      <c r="F57" s="194">
        <f>F55+F49+F45</f>
        <v>31433779.370300002</v>
      </c>
      <c r="G57" s="195">
        <f t="shared" si="3"/>
        <v>1.0000000000095441</v>
      </c>
      <c r="H57" s="194">
        <f>H55+H49+H45</f>
        <v>74367355.320000008</v>
      </c>
      <c r="I57" s="195">
        <f>H57/$H$57</f>
        <v>1</v>
      </c>
      <c r="J57" s="194">
        <f>J55+J49+J45</f>
        <v>0</v>
      </c>
      <c r="K57" s="195" t="e">
        <f>J57/$J$57</f>
        <v>#DIV/0!</v>
      </c>
      <c r="L57" s="185"/>
      <c r="M57" s="195">
        <f t="shared" si="12"/>
        <v>0.51578576753528438</v>
      </c>
      <c r="N57" s="195">
        <f t="shared" si="16"/>
        <v>1</v>
      </c>
      <c r="O57" s="335"/>
    </row>
    <row r="58" spans="1:18" ht="14.7" hidden="1" thickTop="1">
      <c r="B58" s="574" t="s">
        <v>784</v>
      </c>
      <c r="C58" s="196"/>
      <c r="D58" s="573">
        <f>D54-H53</f>
        <v>3727543.6100000003</v>
      </c>
      <c r="E58" s="197"/>
      <c r="F58" s="197"/>
      <c r="G58" s="74"/>
      <c r="H58" s="572">
        <f>H54-'Gelir Tablosu'!F59</f>
        <v>0</v>
      </c>
      <c r="I58" s="74"/>
      <c r="J58" s="573">
        <f>J54-'Gelir Tablosu'!H59</f>
        <v>0</v>
      </c>
      <c r="K58" s="197"/>
      <c r="L58" s="198"/>
      <c r="M58" s="197"/>
      <c r="N58" s="197"/>
      <c r="O58" s="335"/>
    </row>
    <row r="59" spans="1:18" ht="15.9" thickTop="1">
      <c r="B59" s="336" t="s">
        <v>217</v>
      </c>
      <c r="C59" s="199"/>
      <c r="D59" s="200"/>
      <c r="E59" s="200"/>
      <c r="F59" s="200"/>
      <c r="G59" s="201"/>
      <c r="H59" s="200"/>
      <c r="I59" s="201"/>
      <c r="J59" s="200"/>
      <c r="K59" s="200"/>
      <c r="L59" s="19"/>
      <c r="M59" s="200"/>
      <c r="N59" s="200"/>
      <c r="O59" s="335"/>
    </row>
    <row r="60" spans="1:18">
      <c r="N60" s="569"/>
      <c r="O60" s="335"/>
    </row>
    <row r="61" spans="1:18">
      <c r="B61" s="337" t="s">
        <v>145</v>
      </c>
      <c r="C61" s="337"/>
      <c r="D61" s="338">
        <f>D33-D57</f>
        <v>-1.1333301663398743E-3</v>
      </c>
      <c r="E61" s="338"/>
      <c r="F61" s="338">
        <f t="shared" ref="F61" si="17">F33-F57</f>
        <v>-3.0000507831573486E-4</v>
      </c>
      <c r="G61" s="339"/>
      <c r="H61" s="338">
        <f>H33-H57</f>
        <v>0</v>
      </c>
      <c r="I61" s="339"/>
      <c r="J61" s="338">
        <f>J33-J57</f>
        <v>0</v>
      </c>
      <c r="K61" s="337"/>
      <c r="L61" s="340"/>
      <c r="M61" s="337"/>
      <c r="N61" s="337"/>
      <c r="O61" s="335"/>
    </row>
    <row r="62" spans="1:18">
      <c r="B62" s="337" t="s">
        <v>230</v>
      </c>
      <c r="C62" s="337"/>
      <c r="D62" s="338"/>
      <c r="E62" s="338"/>
      <c r="F62" s="338"/>
      <c r="G62" s="339"/>
      <c r="H62" s="338">
        <f>H54-'Gelir Tablosu'!F59</f>
        <v>0</v>
      </c>
      <c r="I62" s="339"/>
      <c r="J62" s="338">
        <f>J54-'Gelir Tablosu'!H59</f>
        <v>0</v>
      </c>
      <c r="K62" s="337"/>
      <c r="L62" s="340"/>
      <c r="M62" s="337"/>
      <c r="N62" s="337"/>
      <c r="O62" s="335"/>
    </row>
    <row r="63" spans="1:18">
      <c r="B63" s="191"/>
      <c r="C63" s="191"/>
      <c r="D63" s="191"/>
      <c r="E63" s="702"/>
      <c r="F63" s="702"/>
      <c r="G63" s="202"/>
      <c r="H63" s="702"/>
      <c r="I63" s="202"/>
      <c r="J63" s="191"/>
      <c r="K63" s="191"/>
      <c r="M63" s="191"/>
      <c r="O63" s="335"/>
    </row>
    <row r="64" spans="1:18">
      <c r="E64" s="569"/>
      <c r="F64" s="569"/>
      <c r="O64" s="335"/>
    </row>
    <row r="65" spans="15:15">
      <c r="O65" s="335"/>
    </row>
    <row r="66" spans="15:15">
      <c r="O66" s="335"/>
    </row>
    <row r="67" spans="15:15">
      <c r="O67" s="335"/>
    </row>
    <row r="68" spans="15:15">
      <c r="O68" s="335"/>
    </row>
  </sheetData>
  <mergeCells count="12">
    <mergeCell ref="B2:N3"/>
    <mergeCell ref="B5:B6"/>
    <mergeCell ref="D5:D6"/>
    <mergeCell ref="E5:E6"/>
    <mergeCell ref="H5:H6"/>
    <mergeCell ref="I5:I6"/>
    <mergeCell ref="J5:J6"/>
    <mergeCell ref="K5:K6"/>
    <mergeCell ref="M5:M6"/>
    <mergeCell ref="N5:N6"/>
    <mergeCell ref="F5:F6"/>
    <mergeCell ref="G5:G6"/>
  </mergeCells>
  <printOptions horizontalCentered="1"/>
  <pageMargins left="0.70866141732283472" right="0.70866141732283472" top="0.35433070866141736" bottom="0.43307086614173229" header="0.31496062992125984" footer="0.31496062992125984"/>
  <pageSetup paperSize="9" scale="66" orientation="landscape" r:id="rId1"/>
  <headerFooter>
    <oddFooter>&amp;L&amp;"microsoft sans serif,Bold"SINIRLI DAGITIM / CLASSIFIED</oddFooter>
    <evenFooter>&amp;L&amp;"microsoft sans serif,Bold"SINIRLI DAGITIM / CLASSIFIED</evenFooter>
    <firstFooter>&amp;L&amp;"microsoft sans serif,Bold"SINIRLI DAGITIM / CLASSIFIED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ayfa26" filterMode="1">
    <tabColor rgb="FFFF0000"/>
  </sheetPr>
  <dimension ref="A1:BR601"/>
  <sheetViews>
    <sheetView showGridLines="0" zoomScale="90" zoomScaleNormal="90" workbookViewId="0">
      <pane xSplit="3" ySplit="1" topLeftCell="G2" activePane="bottomRight" state="frozen"/>
      <selection activeCell="V32" activeCellId="1" sqref="I9:J9 V32"/>
      <selection pane="topRight" activeCell="V32" activeCellId="1" sqref="I9:J9 V32"/>
      <selection pane="bottomLeft" activeCell="V32" activeCellId="1" sqref="I9:J9 V32"/>
      <selection pane="bottomRight" activeCell="X444" sqref="X444"/>
    </sheetView>
  </sheetViews>
  <sheetFormatPr defaultRowHeight="14.4"/>
  <cols>
    <col min="1" max="2" width="12.20703125" bestFit="1" customWidth="1"/>
    <col min="3" max="3" width="54" bestFit="1" customWidth="1"/>
    <col min="4" max="4" width="13.5234375" bestFit="1" customWidth="1"/>
    <col min="5" max="6" width="9.20703125" bestFit="1" customWidth="1"/>
    <col min="7" max="7" width="5.7890625" bestFit="1" customWidth="1"/>
    <col min="8" max="11" width="12.7890625" hidden="1" customWidth="1"/>
    <col min="12" max="12" width="11.5234375" hidden="1" customWidth="1"/>
    <col min="13" max="13" width="12" hidden="1" customWidth="1"/>
    <col min="14" max="16" width="11.5234375" hidden="1" customWidth="1"/>
    <col min="17" max="17" width="12.7890625" hidden="1" customWidth="1"/>
    <col min="18" max="18" width="11.5234375" hidden="1" customWidth="1"/>
    <col min="19" max="19" width="12" style="485" hidden="1" customWidth="1"/>
    <col min="20" max="20" width="15.20703125" hidden="1" customWidth="1"/>
    <col min="21" max="21" width="13.7890625" style="485" hidden="1" customWidth="1"/>
    <col min="22" max="23" width="14" style="485" hidden="1" customWidth="1"/>
    <col min="24" max="24" width="12.7890625" style="528" bestFit="1" customWidth="1"/>
    <col min="25" max="25" width="11.5234375" style="528" customWidth="1"/>
    <col min="26" max="26" width="11.5234375" style="485" customWidth="1"/>
    <col min="27" max="28" width="14.20703125" style="485" customWidth="1"/>
    <col min="29" max="43" width="18.5234375" style="485" customWidth="1"/>
    <col min="44" max="50" width="18.5234375" style="470" customWidth="1"/>
    <col min="51" max="51" width="17.7890625" style="528" bestFit="1" customWidth="1"/>
    <col min="52" max="53" width="20.20703125" style="528" bestFit="1" customWidth="1"/>
    <col min="54" max="62" width="20.20703125" style="528" customWidth="1"/>
    <col min="63" max="63" width="14" bestFit="1" customWidth="1"/>
    <col min="64" max="64" width="49" bestFit="1" customWidth="1"/>
    <col min="65" max="65" width="15.41796875" style="451" bestFit="1" customWidth="1"/>
    <col min="66" max="66" width="11.7890625" bestFit="1" customWidth="1"/>
    <col min="67" max="67" width="16.7890625" bestFit="1" customWidth="1"/>
  </cols>
  <sheetData>
    <row r="1" spans="1:70">
      <c r="A1">
        <v>1</v>
      </c>
      <c r="B1" s="455" t="s">
        <v>294</v>
      </c>
      <c r="C1" s="455" t="s">
        <v>295</v>
      </c>
      <c r="D1" s="455" t="s">
        <v>296</v>
      </c>
      <c r="E1" s="456" t="s">
        <v>297</v>
      </c>
      <c r="F1" s="456" t="s">
        <v>297</v>
      </c>
      <c r="G1" s="455" t="s">
        <v>298</v>
      </c>
      <c r="H1" s="532">
        <v>41640</v>
      </c>
      <c r="I1" s="532">
        <v>41671</v>
      </c>
      <c r="J1" s="457" t="s">
        <v>195</v>
      </c>
      <c r="K1" s="457" t="s">
        <v>196</v>
      </c>
      <c r="L1" s="457" t="s">
        <v>197</v>
      </c>
      <c r="M1" s="457" t="s">
        <v>198</v>
      </c>
      <c r="N1" s="457" t="s">
        <v>199</v>
      </c>
      <c r="O1" s="457" t="s">
        <v>200</v>
      </c>
      <c r="P1" s="457" t="s">
        <v>201</v>
      </c>
      <c r="Q1" s="457" t="s">
        <v>202</v>
      </c>
      <c r="R1" s="457" t="s">
        <v>203</v>
      </c>
      <c r="S1" s="498" t="s">
        <v>737</v>
      </c>
      <c r="T1" s="457" t="s">
        <v>747</v>
      </c>
      <c r="U1" s="498" t="s">
        <v>299</v>
      </c>
      <c r="V1" s="498" t="s">
        <v>748</v>
      </c>
      <c r="W1" s="498" t="s">
        <v>843</v>
      </c>
      <c r="X1" s="529">
        <v>42005</v>
      </c>
      <c r="Y1" s="529">
        <v>42036</v>
      </c>
      <c r="Z1" s="650">
        <v>42064</v>
      </c>
      <c r="AA1" s="650">
        <v>42095</v>
      </c>
      <c r="AB1" s="650">
        <v>42125</v>
      </c>
      <c r="AC1" s="650" t="s">
        <v>836</v>
      </c>
      <c r="AD1" s="650">
        <v>42156</v>
      </c>
      <c r="AE1" s="650" t="s">
        <v>844</v>
      </c>
      <c r="AF1" s="650">
        <v>42186</v>
      </c>
      <c r="AG1" s="650" t="s">
        <v>851</v>
      </c>
      <c r="AH1" s="650">
        <v>42217</v>
      </c>
      <c r="AI1" s="650" t="s">
        <v>861</v>
      </c>
      <c r="AJ1" s="650">
        <v>42248</v>
      </c>
      <c r="AK1" s="650" t="s">
        <v>864</v>
      </c>
      <c r="AL1" s="650">
        <v>42278</v>
      </c>
      <c r="AM1" s="650" t="s">
        <v>884</v>
      </c>
      <c r="AN1" s="650">
        <v>42309</v>
      </c>
      <c r="AO1" s="650" t="s">
        <v>903</v>
      </c>
      <c r="AP1" s="650">
        <v>42339</v>
      </c>
      <c r="AQ1" s="650" t="s">
        <v>911</v>
      </c>
      <c r="AR1" s="703">
        <v>42370</v>
      </c>
      <c r="AS1" s="703">
        <v>42401</v>
      </c>
      <c r="AT1" s="703" t="s">
        <v>1047</v>
      </c>
      <c r="AU1" s="703">
        <v>42430</v>
      </c>
      <c r="AV1" s="703" t="s">
        <v>1068</v>
      </c>
      <c r="AW1" s="703">
        <v>42461</v>
      </c>
      <c r="AX1" s="703" t="s">
        <v>1098</v>
      </c>
      <c r="AY1" s="529" t="s">
        <v>774</v>
      </c>
      <c r="AZ1" s="529" t="s">
        <v>775</v>
      </c>
      <c r="BA1" s="529" t="s">
        <v>778</v>
      </c>
      <c r="BB1" s="529" t="s">
        <v>789</v>
      </c>
      <c r="BC1" s="529" t="s">
        <v>837</v>
      </c>
      <c r="BD1" s="529" t="s">
        <v>842</v>
      </c>
      <c r="BE1" s="529" t="s">
        <v>852</v>
      </c>
      <c r="BF1" s="529" t="s">
        <v>862</v>
      </c>
      <c r="BG1" s="529" t="s">
        <v>865</v>
      </c>
      <c r="BH1" s="529" t="s">
        <v>885</v>
      </c>
      <c r="BI1" s="529" t="s">
        <v>904</v>
      </c>
      <c r="BJ1" s="529" t="s">
        <v>912</v>
      </c>
      <c r="BK1" s="457" t="s">
        <v>713</v>
      </c>
      <c r="BL1" s="457" t="s">
        <v>655</v>
      </c>
      <c r="BM1" s="492" t="s">
        <v>743</v>
      </c>
    </row>
    <row r="2" spans="1:70" ht="15" hidden="1" customHeight="1">
      <c r="A2" t="str">
        <f>TRIM(B2)</f>
        <v>1010100001</v>
      </c>
      <c r="B2" s="468">
        <v>1010100001</v>
      </c>
      <c r="C2" s="458" t="s">
        <v>300</v>
      </c>
      <c r="D2" s="458" t="s">
        <v>301</v>
      </c>
      <c r="E2" s="459" t="str">
        <f>LEFT(B2,3)</f>
        <v>101</v>
      </c>
      <c r="F2" s="459" t="str">
        <f>LEFT(B2,3)</f>
        <v>101</v>
      </c>
      <c r="G2" s="458" t="s">
        <v>302</v>
      </c>
      <c r="H2" s="452">
        <v>56098.62</v>
      </c>
      <c r="I2" s="452">
        <v>-56098.62</v>
      </c>
      <c r="J2" s="452">
        <v>0</v>
      </c>
      <c r="K2" s="452">
        <v>0</v>
      </c>
      <c r="L2" s="452">
        <v>0</v>
      </c>
      <c r="M2" s="452">
        <v>0</v>
      </c>
      <c r="N2" s="452">
        <v>0</v>
      </c>
      <c r="O2" s="452">
        <v>0</v>
      </c>
      <c r="P2" s="452">
        <v>0</v>
      </c>
      <c r="Q2" s="452" t="e">
        <f>VLOOKUP(A2,#REF!,16,0)</f>
        <v>#REF!</v>
      </c>
      <c r="R2" s="452">
        <v>0</v>
      </c>
      <c r="S2" s="484">
        <v>0</v>
      </c>
      <c r="T2" s="452" t="e">
        <f>SUM(H2:R2)</f>
        <v>#REF!</v>
      </c>
      <c r="U2" s="484" t="e">
        <f>SUM(H2:S2)</f>
        <v>#REF!</v>
      </c>
      <c r="V2" s="484">
        <f>SUM(H2:P2)</f>
        <v>0</v>
      </c>
      <c r="W2" s="484">
        <f>SUM(H2:O2)</f>
        <v>0</v>
      </c>
      <c r="X2" s="530"/>
      <c r="Y2" s="530">
        <f t="shared" ref="Y2:Y36" si="0">AY2-X2</f>
        <v>0</v>
      </c>
      <c r="Z2" s="484">
        <v>0</v>
      </c>
      <c r="AA2" s="484">
        <v>0</v>
      </c>
      <c r="AB2" s="484">
        <f>AC2-X2-Y2-Z2-AA2</f>
        <v>0</v>
      </c>
      <c r="AC2" s="484">
        <v>0</v>
      </c>
      <c r="AD2" s="484">
        <f t="shared" ref="AD2:AD78" si="1">AE2-AC2</f>
        <v>0</v>
      </c>
      <c r="AE2" s="484">
        <v>0</v>
      </c>
      <c r="AF2" s="484">
        <f>AG2-AE2</f>
        <v>0</v>
      </c>
      <c r="AG2" s="484">
        <v>0</v>
      </c>
      <c r="AH2" s="484">
        <f>AI2-AG2</f>
        <v>0</v>
      </c>
      <c r="AI2" s="484">
        <v>0</v>
      </c>
      <c r="AJ2" s="484" t="s">
        <v>715</v>
      </c>
      <c r="AK2" s="484">
        <v>0</v>
      </c>
      <c r="AL2" s="484">
        <f>AM2-AK2</f>
        <v>0</v>
      </c>
      <c r="AM2" s="484">
        <v>0</v>
      </c>
      <c r="AN2" s="484">
        <f>AO2-AM2</f>
        <v>0</v>
      </c>
      <c r="AO2" s="484">
        <v>0</v>
      </c>
      <c r="AP2" s="484">
        <f>AQ2-AO2</f>
        <v>0</v>
      </c>
      <c r="AQ2" s="484">
        <v>0</v>
      </c>
      <c r="AR2" s="484">
        <v>0</v>
      </c>
      <c r="AS2" s="484">
        <f>AT2-AR2</f>
        <v>0</v>
      </c>
      <c r="AT2" s="484">
        <v>0</v>
      </c>
      <c r="AU2" s="484">
        <f>AV2-AT2</f>
        <v>0</v>
      </c>
      <c r="AV2" s="484">
        <v>0</v>
      </c>
      <c r="AW2" s="484">
        <f>AX2-AV2</f>
        <v>0</v>
      </c>
      <c r="AX2" s="484">
        <v>0</v>
      </c>
      <c r="AY2" s="530">
        <v>0</v>
      </c>
      <c r="AZ2" s="530">
        <f t="shared" ref="AZ2:AZ36" si="2">H2+I2</f>
        <v>0</v>
      </c>
      <c r="BA2" s="530">
        <f t="shared" ref="BA2:BA36" si="3">H2+I2+J2</f>
        <v>0</v>
      </c>
      <c r="BB2" s="530">
        <f t="shared" ref="BB2:BB36" si="4">H2+I2+J2+K2</f>
        <v>0</v>
      </c>
      <c r="BC2" s="530">
        <f t="shared" ref="BC2:BC36" si="5">H2+I2+J2+K2+L2</f>
        <v>0</v>
      </c>
      <c r="BD2" s="530">
        <f t="shared" ref="BD2:BD78" si="6">I2+J2+K2+L2+M2+H2</f>
        <v>0</v>
      </c>
      <c r="BE2" s="530">
        <f>J2+K2+L2+M2+N2+I2+H2</f>
        <v>0</v>
      </c>
      <c r="BF2" s="530">
        <f>K2+L2+M2+N2+O2+J2+I2+H2</f>
        <v>0</v>
      </c>
      <c r="BG2" s="530">
        <f>L2+M2+N2+O2+P2+K2+J2+I2+H2</f>
        <v>0</v>
      </c>
      <c r="BH2" s="530" t="e">
        <f>M2+N2+O2+P2+Q2+L2+K2+J2+I2+H2</f>
        <v>#REF!</v>
      </c>
      <c r="BI2" s="530" t="e">
        <f>N2+O2+P2+Q2+R2+M2+L2+K2+J2+I2+H2</f>
        <v>#REF!</v>
      </c>
      <c r="BJ2" s="530" t="e">
        <f>O2+P2+Q2+R2+S2+N2+M2+L2+K2+J2+I2+H2</f>
        <v>#REF!</v>
      </c>
      <c r="BK2" s="452">
        <v>0</v>
      </c>
      <c r="BL2">
        <v>0</v>
      </c>
      <c r="BN2" s="499"/>
      <c r="BP2" s="452"/>
      <c r="BR2" s="452"/>
    </row>
    <row r="3" spans="1:70" ht="15" hidden="1" customHeight="1">
      <c r="A3" t="str">
        <f t="shared" ref="A3:A81" si="7">TRIM(B3)</f>
        <v>1010100101</v>
      </c>
      <c r="B3" s="468">
        <v>1010100101</v>
      </c>
      <c r="C3" s="458" t="s">
        <v>303</v>
      </c>
      <c r="D3" s="458" t="s">
        <v>301</v>
      </c>
      <c r="E3" s="459" t="str">
        <f t="shared" ref="E3:E81" si="8">LEFT(B3,3)</f>
        <v>101</v>
      </c>
      <c r="F3" s="459" t="str">
        <f t="shared" ref="F3:F81" si="9">LEFT(B3,3)</f>
        <v>101</v>
      </c>
      <c r="G3" s="458" t="s">
        <v>302</v>
      </c>
      <c r="H3" s="452">
        <v>-56098.62</v>
      </c>
      <c r="I3" s="452">
        <v>56098.62</v>
      </c>
      <c r="J3" s="452">
        <v>0</v>
      </c>
      <c r="K3" s="452">
        <v>0</v>
      </c>
      <c r="L3" s="452">
        <v>0</v>
      </c>
      <c r="M3" s="452">
        <v>0</v>
      </c>
      <c r="N3" s="452">
        <v>0</v>
      </c>
      <c r="O3" s="452">
        <v>0</v>
      </c>
      <c r="P3" s="452">
        <v>0</v>
      </c>
      <c r="Q3" s="452" t="e">
        <f>VLOOKUP(A3,#REF!,16,0)</f>
        <v>#REF!</v>
      </c>
      <c r="R3" s="452">
        <v>0</v>
      </c>
      <c r="S3" s="484">
        <v>0</v>
      </c>
      <c r="T3" s="452" t="e">
        <f t="shared" ref="T3:T57" si="10">SUM(H3:R3)</f>
        <v>#REF!</v>
      </c>
      <c r="U3" s="484" t="e">
        <f t="shared" ref="U3:U81" si="11">SUM(H3:S3)</f>
        <v>#REF!</v>
      </c>
      <c r="V3" s="484">
        <f t="shared" ref="V3:V81" si="12">SUM(H3:P3)</f>
        <v>0</v>
      </c>
      <c r="W3" s="484">
        <f t="shared" ref="W3:W79" si="13">SUM(H3:O3)</f>
        <v>0</v>
      </c>
      <c r="X3" s="530"/>
      <c r="Y3" s="530">
        <f t="shared" si="0"/>
        <v>0</v>
      </c>
      <c r="Z3" s="484">
        <v>0</v>
      </c>
      <c r="AA3" s="484">
        <v>0</v>
      </c>
      <c r="AB3" s="484">
        <f t="shared" ref="AB3:AB79" si="14">AC3-X3-Y3-Z3-AA3</f>
        <v>0</v>
      </c>
      <c r="AC3" s="484">
        <v>0</v>
      </c>
      <c r="AD3" s="484">
        <f t="shared" si="1"/>
        <v>0</v>
      </c>
      <c r="AE3" s="484">
        <v>0</v>
      </c>
      <c r="AF3" s="484">
        <f t="shared" ref="AF3:AF79" si="15">AG3-AE3</f>
        <v>0</v>
      </c>
      <c r="AG3" s="484">
        <v>0</v>
      </c>
      <c r="AH3" s="484">
        <f t="shared" ref="AH3:AH79" si="16">AI3-AG3</f>
        <v>0</v>
      </c>
      <c r="AI3" s="484">
        <v>0</v>
      </c>
      <c r="AJ3" s="484">
        <f t="shared" ref="AJ3:AJ79" si="17">AK3-AI3</f>
        <v>0</v>
      </c>
      <c r="AK3" s="484">
        <v>0</v>
      </c>
      <c r="AL3" s="484">
        <f t="shared" ref="AL3:AL79" si="18">AM3-AK3</f>
        <v>0</v>
      </c>
      <c r="AM3" s="484">
        <v>0</v>
      </c>
      <c r="AN3" s="484">
        <f t="shared" ref="AN3:AN79" si="19">AO3-AM3</f>
        <v>0</v>
      </c>
      <c r="AO3" s="484">
        <v>0</v>
      </c>
      <c r="AP3" s="484">
        <f t="shared" ref="AP3:AP79" si="20">AQ3-AO3</f>
        <v>0</v>
      </c>
      <c r="AQ3" s="484">
        <v>0</v>
      </c>
      <c r="AR3" s="484">
        <v>0</v>
      </c>
      <c r="AS3" s="484">
        <f t="shared" ref="AS3:AS67" si="21">AT3-AR3</f>
        <v>0</v>
      </c>
      <c r="AT3" s="484">
        <v>0</v>
      </c>
      <c r="AU3" s="484">
        <f t="shared" ref="AU3:AU66" si="22">AV3-AT3</f>
        <v>0</v>
      </c>
      <c r="AV3" s="484">
        <v>0</v>
      </c>
      <c r="AW3" s="484">
        <f t="shared" ref="AW3:AW66" si="23">AX3-AV3</f>
        <v>0</v>
      </c>
      <c r="AX3" s="484">
        <v>0</v>
      </c>
      <c r="AY3" s="530">
        <v>0</v>
      </c>
      <c r="AZ3" s="530">
        <f t="shared" si="2"/>
        <v>0</v>
      </c>
      <c r="BA3" s="530">
        <f t="shared" si="3"/>
        <v>0</v>
      </c>
      <c r="BB3" s="530">
        <f t="shared" si="4"/>
        <v>0</v>
      </c>
      <c r="BC3" s="530">
        <f t="shared" si="5"/>
        <v>0</v>
      </c>
      <c r="BD3" s="530">
        <f t="shared" si="6"/>
        <v>0</v>
      </c>
      <c r="BE3" s="530">
        <f t="shared" ref="BE3:BE79" si="24">J3+K3+L3+M3+N3+I3+H3</f>
        <v>0</v>
      </c>
      <c r="BF3" s="530">
        <f t="shared" ref="BF3:BF79" si="25">K3+L3+M3+N3+O3+J3+I3+H3</f>
        <v>0</v>
      </c>
      <c r="BG3" s="530">
        <f t="shared" ref="BG3:BG79" si="26">L3+M3+N3+O3+P3+K3+J3+I3+H3</f>
        <v>0</v>
      </c>
      <c r="BH3" s="530" t="e">
        <f t="shared" ref="BH3:BH79" si="27">M3+N3+O3+P3+Q3+L3+K3+J3+I3+H3</f>
        <v>#REF!</v>
      </c>
      <c r="BI3" s="530" t="e">
        <f t="shared" ref="BI3:BI79" si="28">N3+O3+P3+Q3+R3+M3+L3+K3+J3+I3+H3</f>
        <v>#REF!</v>
      </c>
      <c r="BJ3" s="530" t="e">
        <f t="shared" ref="BJ3:BJ79" si="29">O3+P3+Q3+R3+S3+N3+M3+L3+K3+J3+I3+H3</f>
        <v>#REF!</v>
      </c>
      <c r="BK3" s="452">
        <v>0</v>
      </c>
      <c r="BL3">
        <v>0</v>
      </c>
      <c r="BN3" s="499"/>
      <c r="BP3" s="452"/>
      <c r="BR3" s="452"/>
    </row>
    <row r="4" spans="1:70" ht="15" hidden="1" customHeight="1">
      <c r="A4" t="str">
        <f t="shared" si="7"/>
        <v>1011000575</v>
      </c>
      <c r="B4" s="468">
        <v>1011000575</v>
      </c>
      <c r="C4" s="458" t="s">
        <v>304</v>
      </c>
      <c r="D4" s="458" t="s">
        <v>301</v>
      </c>
      <c r="E4" s="459" t="str">
        <f t="shared" si="8"/>
        <v>101</v>
      </c>
      <c r="F4" s="459" t="str">
        <f t="shared" si="9"/>
        <v>101</v>
      </c>
      <c r="G4" s="458" t="s">
        <v>302</v>
      </c>
      <c r="H4" s="452">
        <v>56098.62</v>
      </c>
      <c r="I4" s="452">
        <v>-56098.62</v>
      </c>
      <c r="J4" s="452">
        <v>0</v>
      </c>
      <c r="K4" s="452">
        <v>0</v>
      </c>
      <c r="L4" s="452">
        <v>0</v>
      </c>
      <c r="M4" s="452">
        <v>0</v>
      </c>
      <c r="N4" s="452">
        <v>0</v>
      </c>
      <c r="O4" s="452">
        <v>0</v>
      </c>
      <c r="P4" s="452">
        <v>0</v>
      </c>
      <c r="Q4" s="452" t="e">
        <f>VLOOKUP(A4,#REF!,16,0)</f>
        <v>#REF!</v>
      </c>
      <c r="R4" s="452">
        <v>0</v>
      </c>
      <c r="S4" s="484">
        <v>0</v>
      </c>
      <c r="T4" s="452" t="e">
        <f t="shared" si="10"/>
        <v>#REF!</v>
      </c>
      <c r="U4" s="484" t="e">
        <f t="shared" si="11"/>
        <v>#REF!</v>
      </c>
      <c r="V4" s="484">
        <f t="shared" si="12"/>
        <v>0</v>
      </c>
      <c r="W4" s="484">
        <f t="shared" si="13"/>
        <v>0</v>
      </c>
      <c r="X4" s="530"/>
      <c r="Y4" s="530">
        <f t="shared" si="0"/>
        <v>0</v>
      </c>
      <c r="Z4" s="484">
        <v>0</v>
      </c>
      <c r="AA4" s="484">
        <v>0</v>
      </c>
      <c r="AB4" s="484">
        <f t="shared" si="14"/>
        <v>0</v>
      </c>
      <c r="AC4" s="484">
        <v>0</v>
      </c>
      <c r="AD4" s="484">
        <f t="shared" si="1"/>
        <v>0</v>
      </c>
      <c r="AE4" s="484">
        <v>0</v>
      </c>
      <c r="AF4" s="484">
        <f t="shared" si="15"/>
        <v>0</v>
      </c>
      <c r="AG4" s="484">
        <v>0</v>
      </c>
      <c r="AH4" s="484">
        <f t="shared" si="16"/>
        <v>0</v>
      </c>
      <c r="AI4" s="484">
        <v>0</v>
      </c>
      <c r="AJ4" s="484">
        <f t="shared" si="17"/>
        <v>0</v>
      </c>
      <c r="AK4" s="484">
        <v>0</v>
      </c>
      <c r="AL4" s="484">
        <f t="shared" si="18"/>
        <v>0</v>
      </c>
      <c r="AM4" s="484">
        <v>0</v>
      </c>
      <c r="AN4" s="484">
        <f t="shared" si="19"/>
        <v>0</v>
      </c>
      <c r="AO4" s="484">
        <v>0</v>
      </c>
      <c r="AP4" s="484">
        <f t="shared" si="20"/>
        <v>0</v>
      </c>
      <c r="AQ4" s="484">
        <v>0</v>
      </c>
      <c r="AR4" s="484">
        <v>0</v>
      </c>
      <c r="AS4" s="484">
        <f t="shared" si="21"/>
        <v>0</v>
      </c>
      <c r="AT4" s="484">
        <v>0</v>
      </c>
      <c r="AU4" s="484">
        <f t="shared" si="22"/>
        <v>0</v>
      </c>
      <c r="AV4" s="484">
        <v>0</v>
      </c>
      <c r="AW4" s="484">
        <f t="shared" si="23"/>
        <v>0</v>
      </c>
      <c r="AX4" s="484">
        <v>0</v>
      </c>
      <c r="AY4" s="530">
        <v>0</v>
      </c>
      <c r="AZ4" s="530">
        <f t="shared" si="2"/>
        <v>0</v>
      </c>
      <c r="BA4" s="530">
        <f t="shared" si="3"/>
        <v>0</v>
      </c>
      <c r="BB4" s="530">
        <f t="shared" si="4"/>
        <v>0</v>
      </c>
      <c r="BC4" s="530">
        <f t="shared" si="5"/>
        <v>0</v>
      </c>
      <c r="BD4" s="530">
        <f t="shared" si="6"/>
        <v>0</v>
      </c>
      <c r="BE4" s="530">
        <f t="shared" si="24"/>
        <v>0</v>
      </c>
      <c r="BF4" s="530">
        <f t="shared" si="25"/>
        <v>0</v>
      </c>
      <c r="BG4" s="530">
        <f t="shared" si="26"/>
        <v>0</v>
      </c>
      <c r="BH4" s="530" t="e">
        <f t="shared" si="27"/>
        <v>#REF!</v>
      </c>
      <c r="BI4" s="530" t="e">
        <f t="shared" si="28"/>
        <v>#REF!</v>
      </c>
      <c r="BJ4" s="530" t="e">
        <f t="shared" si="29"/>
        <v>#REF!</v>
      </c>
      <c r="BK4" s="452">
        <v>0</v>
      </c>
      <c r="BL4">
        <v>0</v>
      </c>
      <c r="BN4" s="499"/>
      <c r="BP4" s="452"/>
      <c r="BR4" s="452"/>
    </row>
    <row r="5" spans="1:70" ht="15" hidden="1" customHeight="1">
      <c r="A5" t="str">
        <f t="shared" si="7"/>
        <v>1021000534</v>
      </c>
      <c r="B5" s="468">
        <v>1021000534</v>
      </c>
      <c r="C5" s="458" t="s">
        <v>305</v>
      </c>
      <c r="D5" s="458" t="s">
        <v>301</v>
      </c>
      <c r="E5" s="459" t="str">
        <f t="shared" si="8"/>
        <v>102</v>
      </c>
      <c r="F5" s="459" t="str">
        <f t="shared" si="9"/>
        <v>102</v>
      </c>
      <c r="G5" s="458" t="s">
        <v>302</v>
      </c>
      <c r="H5" s="452">
        <v>109.46</v>
      </c>
      <c r="I5" s="452">
        <v>0</v>
      </c>
      <c r="J5" s="452">
        <v>0</v>
      </c>
      <c r="K5" s="452">
        <v>56.51</v>
      </c>
      <c r="L5" s="452">
        <v>0</v>
      </c>
      <c r="M5" s="452">
        <v>0</v>
      </c>
      <c r="N5" s="452">
        <v>0</v>
      </c>
      <c r="O5" s="452">
        <v>0</v>
      </c>
      <c r="P5" s="452">
        <v>0</v>
      </c>
      <c r="Q5" s="452" t="e">
        <f>VLOOKUP(A5,#REF!,16,0)</f>
        <v>#REF!</v>
      </c>
      <c r="R5" s="452">
        <v>0</v>
      </c>
      <c r="S5" s="484">
        <v>0</v>
      </c>
      <c r="T5" s="452" t="e">
        <f t="shared" si="10"/>
        <v>#REF!</v>
      </c>
      <c r="U5" s="484" t="e">
        <f t="shared" si="11"/>
        <v>#REF!</v>
      </c>
      <c r="V5" s="484">
        <f t="shared" si="12"/>
        <v>165.97</v>
      </c>
      <c r="W5" s="484">
        <f t="shared" si="13"/>
        <v>165.97</v>
      </c>
      <c r="X5" s="530"/>
      <c r="Y5" s="530">
        <f t="shared" si="0"/>
        <v>0</v>
      </c>
      <c r="Z5" s="484">
        <v>0</v>
      </c>
      <c r="AA5" s="484">
        <v>0</v>
      </c>
      <c r="AB5" s="484">
        <f t="shared" si="14"/>
        <v>0</v>
      </c>
      <c r="AC5" s="484">
        <v>0</v>
      </c>
      <c r="AD5" s="484">
        <f t="shared" si="1"/>
        <v>0</v>
      </c>
      <c r="AE5" s="484">
        <v>0</v>
      </c>
      <c r="AF5" s="484">
        <f t="shared" si="15"/>
        <v>0</v>
      </c>
      <c r="AG5" s="484">
        <v>0</v>
      </c>
      <c r="AH5" s="484">
        <f t="shared" si="16"/>
        <v>0</v>
      </c>
      <c r="AI5" s="484">
        <v>0</v>
      </c>
      <c r="AJ5" s="484">
        <f t="shared" si="17"/>
        <v>0</v>
      </c>
      <c r="AK5" s="484">
        <v>0</v>
      </c>
      <c r="AL5" s="484">
        <f t="shared" si="18"/>
        <v>0</v>
      </c>
      <c r="AM5" s="484">
        <v>0</v>
      </c>
      <c r="AN5" s="484">
        <f t="shared" si="19"/>
        <v>0</v>
      </c>
      <c r="AO5" s="484">
        <v>0</v>
      </c>
      <c r="AP5" s="484">
        <f t="shared" si="20"/>
        <v>0</v>
      </c>
      <c r="AQ5" s="484">
        <v>0</v>
      </c>
      <c r="AR5" s="484">
        <v>0</v>
      </c>
      <c r="AS5" s="484">
        <f t="shared" si="21"/>
        <v>0</v>
      </c>
      <c r="AT5" s="484">
        <v>0</v>
      </c>
      <c r="AU5" s="484">
        <f t="shared" si="22"/>
        <v>0</v>
      </c>
      <c r="AV5" s="484">
        <v>0</v>
      </c>
      <c r="AW5" s="484">
        <f t="shared" si="23"/>
        <v>0</v>
      </c>
      <c r="AX5" s="484">
        <v>0</v>
      </c>
      <c r="AY5" s="530">
        <v>0</v>
      </c>
      <c r="AZ5" s="530">
        <f t="shared" si="2"/>
        <v>109.46</v>
      </c>
      <c r="BA5" s="530">
        <f t="shared" si="3"/>
        <v>109.46</v>
      </c>
      <c r="BB5" s="530">
        <f t="shared" si="4"/>
        <v>165.97</v>
      </c>
      <c r="BC5" s="530">
        <f t="shared" si="5"/>
        <v>165.97</v>
      </c>
      <c r="BD5" s="530">
        <f t="shared" si="6"/>
        <v>165.97</v>
      </c>
      <c r="BE5" s="530">
        <f t="shared" si="24"/>
        <v>165.97</v>
      </c>
      <c r="BF5" s="530">
        <f t="shared" si="25"/>
        <v>165.97</v>
      </c>
      <c r="BG5" s="530">
        <f t="shared" si="26"/>
        <v>165.97</v>
      </c>
      <c r="BH5" s="530" t="e">
        <f t="shared" si="27"/>
        <v>#REF!</v>
      </c>
      <c r="BI5" s="530" t="e">
        <f t="shared" si="28"/>
        <v>#REF!</v>
      </c>
      <c r="BJ5" s="530" t="e">
        <f t="shared" si="29"/>
        <v>#REF!</v>
      </c>
      <c r="BK5" s="452">
        <v>0</v>
      </c>
      <c r="BL5">
        <v>0</v>
      </c>
      <c r="BN5" s="499"/>
      <c r="BP5" s="452"/>
      <c r="BR5" s="452"/>
    </row>
    <row r="6" spans="1:70" ht="15" hidden="1" customHeight="1">
      <c r="A6" t="str">
        <f t="shared" si="7"/>
        <v>1021000536</v>
      </c>
      <c r="B6" s="468">
        <v>1021000536</v>
      </c>
      <c r="C6" s="458" t="s">
        <v>306</v>
      </c>
      <c r="D6" s="458" t="s">
        <v>301</v>
      </c>
      <c r="E6" s="459" t="str">
        <f t="shared" si="8"/>
        <v>102</v>
      </c>
      <c r="F6" s="459" t="str">
        <f t="shared" si="9"/>
        <v>102</v>
      </c>
      <c r="G6" s="458" t="s">
        <v>302</v>
      </c>
      <c r="H6" s="452">
        <v>177.36</v>
      </c>
      <c r="I6" s="452">
        <v>0</v>
      </c>
      <c r="J6" s="452">
        <v>0</v>
      </c>
      <c r="K6" s="452">
        <v>-107.73</v>
      </c>
      <c r="L6" s="452">
        <v>0</v>
      </c>
      <c r="M6" s="452">
        <v>0</v>
      </c>
      <c r="N6" s="452">
        <v>0</v>
      </c>
      <c r="O6" s="452">
        <v>0</v>
      </c>
      <c r="P6" s="452">
        <v>0</v>
      </c>
      <c r="Q6" s="452" t="e">
        <f>VLOOKUP(A6,#REF!,16,0)</f>
        <v>#REF!</v>
      </c>
      <c r="R6" s="452">
        <v>0</v>
      </c>
      <c r="S6" s="484">
        <v>0</v>
      </c>
      <c r="T6" s="452" t="e">
        <f t="shared" si="10"/>
        <v>#REF!</v>
      </c>
      <c r="U6" s="484" t="e">
        <f t="shared" si="11"/>
        <v>#REF!</v>
      </c>
      <c r="V6" s="484">
        <f t="shared" si="12"/>
        <v>69.63000000000001</v>
      </c>
      <c r="W6" s="484">
        <f t="shared" si="13"/>
        <v>69.63000000000001</v>
      </c>
      <c r="X6" s="530">
        <v>845.78</v>
      </c>
      <c r="Y6" s="530">
        <f t="shared" si="0"/>
        <v>0</v>
      </c>
      <c r="Z6" s="484">
        <v>0</v>
      </c>
      <c r="AA6" s="484">
        <v>-118.62</v>
      </c>
      <c r="AB6" s="484">
        <f t="shared" si="14"/>
        <v>0</v>
      </c>
      <c r="AC6" s="484">
        <v>727.16</v>
      </c>
      <c r="AD6" s="484">
        <f t="shared" si="1"/>
        <v>0</v>
      </c>
      <c r="AE6" s="484">
        <v>727.16</v>
      </c>
      <c r="AF6" s="484">
        <f t="shared" si="15"/>
        <v>0</v>
      </c>
      <c r="AG6" s="484">
        <v>727.16</v>
      </c>
      <c r="AH6" s="484">
        <f t="shared" si="16"/>
        <v>0</v>
      </c>
      <c r="AI6" s="484">
        <v>727.16</v>
      </c>
      <c r="AJ6" s="484">
        <f t="shared" si="17"/>
        <v>0</v>
      </c>
      <c r="AK6" s="484">
        <v>727.16</v>
      </c>
      <c r="AL6" s="484">
        <f t="shared" si="18"/>
        <v>-113.19999999999993</v>
      </c>
      <c r="AM6" s="484">
        <v>613.96</v>
      </c>
      <c r="AN6" s="484">
        <f t="shared" si="19"/>
        <v>0</v>
      </c>
      <c r="AO6" s="484">
        <v>613.96</v>
      </c>
      <c r="AP6" s="484">
        <f t="shared" si="20"/>
        <v>0</v>
      </c>
      <c r="AQ6" s="484">
        <v>613.96</v>
      </c>
      <c r="AR6" s="484">
        <v>613.96</v>
      </c>
      <c r="AS6" s="484">
        <f t="shared" si="21"/>
        <v>0</v>
      </c>
      <c r="AT6" s="484">
        <v>613.96</v>
      </c>
      <c r="AU6" s="484">
        <f t="shared" si="22"/>
        <v>0</v>
      </c>
      <c r="AV6" s="484">
        <v>613.96</v>
      </c>
      <c r="AW6" s="484">
        <f t="shared" si="23"/>
        <v>-127.56000000000006</v>
      </c>
      <c r="AX6" s="484">
        <v>486.4</v>
      </c>
      <c r="AY6" s="530">
        <v>845.78</v>
      </c>
      <c r="AZ6" s="530">
        <f t="shared" si="2"/>
        <v>177.36</v>
      </c>
      <c r="BA6" s="530">
        <f t="shared" si="3"/>
        <v>177.36</v>
      </c>
      <c r="BB6" s="530">
        <f t="shared" si="4"/>
        <v>69.63000000000001</v>
      </c>
      <c r="BC6" s="530">
        <f t="shared" si="5"/>
        <v>69.63000000000001</v>
      </c>
      <c r="BD6" s="530">
        <f t="shared" si="6"/>
        <v>69.63000000000001</v>
      </c>
      <c r="BE6" s="530">
        <f t="shared" si="24"/>
        <v>69.63000000000001</v>
      </c>
      <c r="BF6" s="530">
        <f t="shared" si="25"/>
        <v>69.63000000000001</v>
      </c>
      <c r="BG6" s="530">
        <f t="shared" si="26"/>
        <v>69.63000000000001</v>
      </c>
      <c r="BH6" s="530" t="e">
        <f t="shared" si="27"/>
        <v>#REF!</v>
      </c>
      <c r="BI6" s="530" t="e">
        <f t="shared" si="28"/>
        <v>#REF!</v>
      </c>
      <c r="BJ6" s="530" t="e">
        <f t="shared" si="29"/>
        <v>#REF!</v>
      </c>
      <c r="BK6" s="452">
        <v>960.9</v>
      </c>
      <c r="BL6">
        <v>0</v>
      </c>
      <c r="BM6" s="451">
        <v>960.9</v>
      </c>
      <c r="BN6" s="499"/>
      <c r="BP6" s="452"/>
      <c r="BR6" s="452"/>
    </row>
    <row r="7" spans="1:70" ht="15" hidden="1" customHeight="1">
      <c r="A7" t="str">
        <f t="shared" si="7"/>
        <v>1021000537</v>
      </c>
      <c r="B7" s="468">
        <v>1021000537</v>
      </c>
      <c r="C7" s="458" t="s">
        <v>307</v>
      </c>
      <c r="D7" s="458" t="s">
        <v>301</v>
      </c>
      <c r="E7" s="459" t="str">
        <f t="shared" si="8"/>
        <v>102</v>
      </c>
      <c r="F7" s="459" t="str">
        <f t="shared" si="9"/>
        <v>102</v>
      </c>
      <c r="G7" s="458" t="s">
        <v>302</v>
      </c>
      <c r="H7" s="452">
        <v>0</v>
      </c>
      <c r="I7" s="452">
        <v>0</v>
      </c>
      <c r="J7" s="452">
        <v>0</v>
      </c>
      <c r="K7" s="452">
        <v>0</v>
      </c>
      <c r="L7" s="452">
        <v>0</v>
      </c>
      <c r="M7" s="452">
        <v>0</v>
      </c>
      <c r="N7" s="452">
        <v>0</v>
      </c>
      <c r="O7" s="452">
        <v>0</v>
      </c>
      <c r="P7" s="452">
        <v>0</v>
      </c>
      <c r="Q7" s="452" t="e">
        <f>VLOOKUP(A7,#REF!,16,0)</f>
        <v>#REF!</v>
      </c>
      <c r="R7" s="452">
        <v>0</v>
      </c>
      <c r="S7" s="484">
        <v>0</v>
      </c>
      <c r="T7" s="452" t="e">
        <f t="shared" si="10"/>
        <v>#REF!</v>
      </c>
      <c r="U7" s="484" t="e">
        <f t="shared" si="11"/>
        <v>#REF!</v>
      </c>
      <c r="V7" s="484">
        <f t="shared" si="12"/>
        <v>0</v>
      </c>
      <c r="W7" s="484">
        <f t="shared" si="13"/>
        <v>0</v>
      </c>
      <c r="X7" s="530"/>
      <c r="Y7" s="530">
        <f t="shared" si="0"/>
        <v>0</v>
      </c>
      <c r="Z7" s="484">
        <v>0</v>
      </c>
      <c r="AA7" s="484">
        <v>0</v>
      </c>
      <c r="AB7" s="484">
        <f t="shared" si="14"/>
        <v>0</v>
      </c>
      <c r="AC7" s="484">
        <v>0</v>
      </c>
      <c r="AD7" s="484">
        <f t="shared" si="1"/>
        <v>0</v>
      </c>
      <c r="AE7" s="484">
        <v>0</v>
      </c>
      <c r="AF7" s="484">
        <f t="shared" si="15"/>
        <v>0</v>
      </c>
      <c r="AG7" s="484">
        <v>0</v>
      </c>
      <c r="AH7" s="484">
        <f t="shared" si="16"/>
        <v>0</v>
      </c>
      <c r="AI7" s="484">
        <v>0</v>
      </c>
      <c r="AJ7" s="484">
        <f t="shared" si="17"/>
        <v>3436.37</v>
      </c>
      <c r="AK7" s="484">
        <v>3436.37</v>
      </c>
      <c r="AL7" s="484">
        <f t="shared" si="18"/>
        <v>0</v>
      </c>
      <c r="AM7" s="484">
        <v>3436.37</v>
      </c>
      <c r="AN7" s="484">
        <f t="shared" si="19"/>
        <v>-3436.37</v>
      </c>
      <c r="AO7" s="484">
        <v>0</v>
      </c>
      <c r="AP7" s="484">
        <f t="shared" si="20"/>
        <v>0</v>
      </c>
      <c r="AQ7" s="484">
        <v>0</v>
      </c>
      <c r="AR7" s="484">
        <v>0</v>
      </c>
      <c r="AS7" s="484">
        <f t="shared" si="21"/>
        <v>0</v>
      </c>
      <c r="AT7" s="484">
        <v>0</v>
      </c>
      <c r="AU7" s="484">
        <f t="shared" si="22"/>
        <v>0</v>
      </c>
      <c r="AV7" s="484">
        <v>0</v>
      </c>
      <c r="AW7" s="484">
        <f t="shared" si="23"/>
        <v>0</v>
      </c>
      <c r="AX7" s="484">
        <v>0</v>
      </c>
      <c r="AY7" s="530">
        <v>0</v>
      </c>
      <c r="AZ7" s="530">
        <f t="shared" si="2"/>
        <v>0</v>
      </c>
      <c r="BA7" s="530">
        <f t="shared" si="3"/>
        <v>0</v>
      </c>
      <c r="BB7" s="530">
        <f t="shared" si="4"/>
        <v>0</v>
      </c>
      <c r="BC7" s="530">
        <f t="shared" si="5"/>
        <v>0</v>
      </c>
      <c r="BD7" s="530">
        <f t="shared" si="6"/>
        <v>0</v>
      </c>
      <c r="BE7" s="530">
        <f t="shared" si="24"/>
        <v>0</v>
      </c>
      <c r="BF7" s="530">
        <f t="shared" si="25"/>
        <v>0</v>
      </c>
      <c r="BG7" s="530">
        <f t="shared" si="26"/>
        <v>0</v>
      </c>
      <c r="BH7" s="530" t="e">
        <f t="shared" si="27"/>
        <v>#REF!</v>
      </c>
      <c r="BI7" s="530" t="e">
        <f t="shared" si="28"/>
        <v>#REF!</v>
      </c>
      <c r="BJ7" s="530" t="e">
        <f t="shared" si="29"/>
        <v>#REF!</v>
      </c>
      <c r="BK7" s="452">
        <v>0</v>
      </c>
      <c r="BL7">
        <v>0</v>
      </c>
      <c r="BN7" s="499"/>
      <c r="BP7" s="452"/>
      <c r="BR7" s="452"/>
    </row>
    <row r="8" spans="1:70" ht="15" hidden="1" customHeight="1">
      <c r="A8" t="str">
        <f t="shared" si="7"/>
        <v>1021000540</v>
      </c>
      <c r="B8" s="468">
        <v>1021000540</v>
      </c>
      <c r="C8" s="458" t="s">
        <v>308</v>
      </c>
      <c r="D8" s="458" t="s">
        <v>301</v>
      </c>
      <c r="E8" s="459" t="str">
        <f t="shared" si="8"/>
        <v>102</v>
      </c>
      <c r="F8" s="459" t="str">
        <f t="shared" si="9"/>
        <v>102</v>
      </c>
      <c r="G8" s="458" t="s">
        <v>302</v>
      </c>
      <c r="H8" s="452">
        <v>37292.42</v>
      </c>
      <c r="I8" s="452">
        <v>-35382.06</v>
      </c>
      <c r="J8" s="452">
        <v>1050.8900000000001</v>
      </c>
      <c r="K8" s="452">
        <v>12807.27</v>
      </c>
      <c r="L8" s="452">
        <v>2682.69</v>
      </c>
      <c r="M8" s="452">
        <v>1814.56</v>
      </c>
      <c r="N8" s="452">
        <v>2638.16</v>
      </c>
      <c r="O8" s="452">
        <v>1036</v>
      </c>
      <c r="P8" s="452">
        <v>-23355</v>
      </c>
      <c r="Q8" s="452" t="e">
        <f>VLOOKUP(A8,#REF!,16,0)</f>
        <v>#REF!</v>
      </c>
      <c r="R8" s="452">
        <v>381</v>
      </c>
      <c r="S8" s="484">
        <v>-381</v>
      </c>
      <c r="T8" s="452" t="e">
        <f t="shared" si="10"/>
        <v>#REF!</v>
      </c>
      <c r="U8" s="484" t="e">
        <f t="shared" si="11"/>
        <v>#REF!</v>
      </c>
      <c r="V8" s="484">
        <f t="shared" si="12"/>
        <v>584.93000000000029</v>
      </c>
      <c r="W8" s="484">
        <f t="shared" si="13"/>
        <v>23939.93</v>
      </c>
      <c r="X8" s="530">
        <v>17110.48</v>
      </c>
      <c r="Y8" s="530">
        <f t="shared" si="0"/>
        <v>-17110.48</v>
      </c>
      <c r="Z8" s="484">
        <v>0</v>
      </c>
      <c r="AA8" s="484">
        <v>0</v>
      </c>
      <c r="AB8" s="484">
        <f t="shared" si="14"/>
        <v>2099.7299999999996</v>
      </c>
      <c r="AC8" s="484">
        <v>2099.73</v>
      </c>
      <c r="AD8" s="484">
        <f t="shared" si="1"/>
        <v>-2099.73</v>
      </c>
      <c r="AE8" s="484">
        <v>0</v>
      </c>
      <c r="AF8" s="484">
        <f t="shared" si="15"/>
        <v>0</v>
      </c>
      <c r="AG8" s="484">
        <v>0</v>
      </c>
      <c r="AH8" s="484">
        <f t="shared" si="16"/>
        <v>0</v>
      </c>
      <c r="AI8" s="484">
        <v>0</v>
      </c>
      <c r="AJ8" s="484">
        <f t="shared" si="17"/>
        <v>0</v>
      </c>
      <c r="AK8" s="484">
        <v>0</v>
      </c>
      <c r="AL8" s="484">
        <f t="shared" si="18"/>
        <v>0</v>
      </c>
      <c r="AM8" s="484">
        <v>0</v>
      </c>
      <c r="AN8" s="484">
        <f t="shared" si="19"/>
        <v>0</v>
      </c>
      <c r="AO8" s="484">
        <v>0</v>
      </c>
      <c r="AP8" s="484">
        <f t="shared" si="20"/>
        <v>0</v>
      </c>
      <c r="AQ8" s="484">
        <v>0</v>
      </c>
      <c r="AR8" s="484">
        <v>0</v>
      </c>
      <c r="AS8" s="484">
        <f t="shared" si="21"/>
        <v>0</v>
      </c>
      <c r="AT8" s="484">
        <v>0</v>
      </c>
      <c r="AU8" s="484">
        <f t="shared" si="22"/>
        <v>0</v>
      </c>
      <c r="AV8" s="484">
        <v>0</v>
      </c>
      <c r="AW8" s="484">
        <f t="shared" si="23"/>
        <v>0</v>
      </c>
      <c r="AX8" s="484">
        <v>0</v>
      </c>
      <c r="AY8" s="530">
        <v>0</v>
      </c>
      <c r="AZ8" s="530">
        <f t="shared" si="2"/>
        <v>1910.3600000000006</v>
      </c>
      <c r="BA8" s="530">
        <f t="shared" si="3"/>
        <v>2961.2500000000009</v>
      </c>
      <c r="BB8" s="530">
        <f t="shared" si="4"/>
        <v>15768.52</v>
      </c>
      <c r="BC8" s="530">
        <f t="shared" si="5"/>
        <v>18451.21</v>
      </c>
      <c r="BD8" s="530">
        <f t="shared" si="6"/>
        <v>20265.77</v>
      </c>
      <c r="BE8" s="530">
        <f t="shared" si="24"/>
        <v>22903.93</v>
      </c>
      <c r="BF8" s="530">
        <f t="shared" si="25"/>
        <v>23939.93</v>
      </c>
      <c r="BG8" s="530">
        <f t="shared" si="26"/>
        <v>584.93000000000029</v>
      </c>
      <c r="BH8" s="530" t="e">
        <f t="shared" si="27"/>
        <v>#REF!</v>
      </c>
      <c r="BI8" s="530" t="e">
        <f t="shared" si="28"/>
        <v>#REF!</v>
      </c>
      <c r="BJ8" s="530" t="e">
        <f t="shared" si="29"/>
        <v>#REF!</v>
      </c>
      <c r="BK8" s="452">
        <v>381</v>
      </c>
      <c r="BL8">
        <v>0</v>
      </c>
      <c r="BN8" s="499"/>
      <c r="BP8" s="452"/>
      <c r="BR8" s="452"/>
    </row>
    <row r="9" spans="1:70" ht="15" hidden="1" customHeight="1">
      <c r="A9" t="str">
        <f t="shared" si="7"/>
        <v>1021000541</v>
      </c>
      <c r="B9" s="468">
        <v>1021000541</v>
      </c>
      <c r="C9" s="458" t="s">
        <v>309</v>
      </c>
      <c r="D9" s="458" t="s">
        <v>301</v>
      </c>
      <c r="E9" s="459" t="str">
        <f t="shared" si="8"/>
        <v>102</v>
      </c>
      <c r="F9" s="459" t="str">
        <f t="shared" si="9"/>
        <v>102</v>
      </c>
      <c r="G9" s="458" t="s">
        <v>302</v>
      </c>
      <c r="H9" s="452">
        <v>2781.56</v>
      </c>
      <c r="I9" s="452">
        <v>0</v>
      </c>
      <c r="J9" s="452">
        <v>0</v>
      </c>
      <c r="K9" s="452">
        <v>-107.73</v>
      </c>
      <c r="L9" s="452">
        <v>0</v>
      </c>
      <c r="M9" s="452">
        <v>0</v>
      </c>
      <c r="N9" s="452">
        <v>-121.83</v>
      </c>
      <c r="O9" s="452">
        <v>0</v>
      </c>
      <c r="P9" s="452">
        <v>0</v>
      </c>
      <c r="Q9" s="452" t="e">
        <f>VLOOKUP(A9,#REF!,16,0)</f>
        <v>#REF!</v>
      </c>
      <c r="R9" s="452">
        <v>500</v>
      </c>
      <c r="S9" s="484">
        <v>0</v>
      </c>
      <c r="T9" s="452" t="e">
        <f t="shared" si="10"/>
        <v>#REF!</v>
      </c>
      <c r="U9" s="484" t="e">
        <f t="shared" si="11"/>
        <v>#REF!</v>
      </c>
      <c r="V9" s="484">
        <f t="shared" si="12"/>
        <v>2552</v>
      </c>
      <c r="W9" s="484">
        <f t="shared" si="13"/>
        <v>2552</v>
      </c>
      <c r="X9" s="530">
        <v>2801.95</v>
      </c>
      <c r="Y9" s="530">
        <f t="shared" si="0"/>
        <v>0</v>
      </c>
      <c r="Z9" s="484">
        <v>44464.86</v>
      </c>
      <c r="AA9" s="484">
        <v>-133.02999999999884</v>
      </c>
      <c r="AB9" s="484">
        <f t="shared" si="14"/>
        <v>0</v>
      </c>
      <c r="AC9" s="484">
        <v>47133.78</v>
      </c>
      <c r="AD9" s="484">
        <f t="shared" si="1"/>
        <v>-47000</v>
      </c>
      <c r="AE9" s="484">
        <v>133.78</v>
      </c>
      <c r="AF9" s="484">
        <f t="shared" si="15"/>
        <v>-133.03</v>
      </c>
      <c r="AG9" s="484">
        <v>0.75</v>
      </c>
      <c r="AH9" s="484">
        <f t="shared" si="16"/>
        <v>0</v>
      </c>
      <c r="AI9" s="484">
        <v>0.75</v>
      </c>
      <c r="AJ9" s="484">
        <f t="shared" si="17"/>
        <v>300</v>
      </c>
      <c r="AK9" s="484">
        <v>300.75</v>
      </c>
      <c r="AL9" s="484">
        <f t="shared" si="18"/>
        <v>1000</v>
      </c>
      <c r="AM9" s="484">
        <v>1300.75</v>
      </c>
      <c r="AN9" s="484">
        <f t="shared" si="19"/>
        <v>1.999999999998181E-2</v>
      </c>
      <c r="AO9" s="484">
        <v>1300.77</v>
      </c>
      <c r="AP9" s="484">
        <f t="shared" si="20"/>
        <v>0</v>
      </c>
      <c r="AQ9" s="484">
        <v>1300.77</v>
      </c>
      <c r="AR9" s="484">
        <v>1162.67</v>
      </c>
      <c r="AS9" s="484">
        <f t="shared" si="21"/>
        <v>-1162.67</v>
      </c>
      <c r="AT9" s="484">
        <v>0</v>
      </c>
      <c r="AU9" s="484">
        <f t="shared" si="22"/>
        <v>817.05</v>
      </c>
      <c r="AV9" s="484">
        <v>817.05</v>
      </c>
      <c r="AW9" s="484">
        <f t="shared" si="23"/>
        <v>448881.36</v>
      </c>
      <c r="AX9" s="484">
        <v>449698.41</v>
      </c>
      <c r="AY9" s="530">
        <v>2801.95</v>
      </c>
      <c r="AZ9" s="530">
        <f t="shared" si="2"/>
        <v>2781.56</v>
      </c>
      <c r="BA9" s="530">
        <f t="shared" si="3"/>
        <v>2781.56</v>
      </c>
      <c r="BB9" s="530">
        <f t="shared" si="4"/>
        <v>2673.83</v>
      </c>
      <c r="BC9" s="530">
        <f t="shared" si="5"/>
        <v>2673.83</v>
      </c>
      <c r="BD9" s="530">
        <f t="shared" si="6"/>
        <v>2673.83</v>
      </c>
      <c r="BE9" s="530">
        <f t="shared" si="24"/>
        <v>2552</v>
      </c>
      <c r="BF9" s="530">
        <f t="shared" si="25"/>
        <v>2552</v>
      </c>
      <c r="BG9" s="530">
        <f t="shared" si="26"/>
        <v>2552</v>
      </c>
      <c r="BH9" s="530" t="e">
        <f t="shared" si="27"/>
        <v>#REF!</v>
      </c>
      <c r="BI9" s="530" t="e">
        <f t="shared" si="28"/>
        <v>#REF!</v>
      </c>
      <c r="BJ9" s="530" t="e">
        <f t="shared" si="29"/>
        <v>#REF!</v>
      </c>
      <c r="BK9" s="452">
        <v>2930.17</v>
      </c>
      <c r="BL9">
        <v>0</v>
      </c>
      <c r="BM9" s="451">
        <v>2930.17</v>
      </c>
      <c r="BN9" s="499"/>
      <c r="BP9" s="452"/>
      <c r="BR9" s="452"/>
    </row>
    <row r="10" spans="1:70" ht="15" hidden="1" customHeight="1">
      <c r="A10" t="str">
        <f t="shared" si="7"/>
        <v>1021000542</v>
      </c>
      <c r="B10" s="468">
        <v>1021000542</v>
      </c>
      <c r="C10" s="458" t="s">
        <v>310</v>
      </c>
      <c r="D10" s="458" t="s">
        <v>301</v>
      </c>
      <c r="E10" s="459" t="str">
        <f t="shared" si="8"/>
        <v>102</v>
      </c>
      <c r="F10" s="459" t="str">
        <f t="shared" si="9"/>
        <v>102</v>
      </c>
      <c r="G10" s="458" t="s">
        <v>302</v>
      </c>
      <c r="H10" s="452">
        <v>322.70999999999998</v>
      </c>
      <c r="I10" s="452">
        <v>0</v>
      </c>
      <c r="J10" s="452">
        <v>-10.5</v>
      </c>
      <c r="K10" s="452">
        <v>0</v>
      </c>
      <c r="L10" s="452">
        <v>0</v>
      </c>
      <c r="M10" s="452">
        <v>0</v>
      </c>
      <c r="N10" s="452">
        <v>-10.5</v>
      </c>
      <c r="O10" s="452">
        <v>-42</v>
      </c>
      <c r="P10" s="452">
        <v>-21</v>
      </c>
      <c r="Q10" s="452" t="e">
        <f>VLOOKUP(A10,#REF!,16,0)</f>
        <v>#REF!</v>
      </c>
      <c r="R10" s="452">
        <v>-10.5</v>
      </c>
      <c r="S10" s="484">
        <v>-21</v>
      </c>
      <c r="T10" s="452" t="e">
        <f t="shared" si="10"/>
        <v>#REF!</v>
      </c>
      <c r="U10" s="484" t="e">
        <f t="shared" si="11"/>
        <v>#REF!</v>
      </c>
      <c r="V10" s="484">
        <f t="shared" si="12"/>
        <v>238.70999999999998</v>
      </c>
      <c r="W10" s="484">
        <f t="shared" si="13"/>
        <v>259.70999999999998</v>
      </c>
      <c r="X10" s="530">
        <v>196.71</v>
      </c>
      <c r="Y10" s="530">
        <f t="shared" si="0"/>
        <v>-20</v>
      </c>
      <c r="Z10" s="484">
        <v>-21</v>
      </c>
      <c r="AA10" s="484">
        <v>-10.5</v>
      </c>
      <c r="AB10" s="484">
        <f t="shared" si="14"/>
        <v>-10.5</v>
      </c>
      <c r="AC10" s="484">
        <v>134.71</v>
      </c>
      <c r="AD10" s="484">
        <f t="shared" si="1"/>
        <v>0</v>
      </c>
      <c r="AE10" s="484">
        <v>134.71</v>
      </c>
      <c r="AF10" s="484">
        <f t="shared" si="15"/>
        <v>-10.500000000000014</v>
      </c>
      <c r="AG10" s="484">
        <v>124.21</v>
      </c>
      <c r="AH10" s="484">
        <f t="shared" si="16"/>
        <v>0</v>
      </c>
      <c r="AI10" s="484">
        <v>124.21</v>
      </c>
      <c r="AJ10" s="484">
        <f t="shared" si="17"/>
        <v>-75.739999999999995</v>
      </c>
      <c r="AK10" s="484">
        <v>48.47</v>
      </c>
      <c r="AL10" s="484">
        <f t="shared" si="18"/>
        <v>0</v>
      </c>
      <c r="AM10" s="484">
        <v>48.47</v>
      </c>
      <c r="AN10" s="484">
        <f t="shared" si="19"/>
        <v>-48.47</v>
      </c>
      <c r="AO10" s="484">
        <v>0</v>
      </c>
      <c r="AP10" s="484">
        <f t="shared" si="20"/>
        <v>0</v>
      </c>
      <c r="AQ10" s="484">
        <v>0</v>
      </c>
      <c r="AR10" s="484">
        <v>0</v>
      </c>
      <c r="AS10" s="484">
        <f t="shared" si="21"/>
        <v>0</v>
      </c>
      <c r="AT10" s="484">
        <v>0</v>
      </c>
      <c r="AU10" s="484">
        <f t="shared" si="22"/>
        <v>0.03</v>
      </c>
      <c r="AV10" s="484">
        <v>0.03</v>
      </c>
      <c r="AW10" s="484">
        <f t="shared" si="23"/>
        <v>1.0000000000000002E-2</v>
      </c>
      <c r="AX10" s="484">
        <v>0.04</v>
      </c>
      <c r="AY10" s="530">
        <v>176.71</v>
      </c>
      <c r="AZ10" s="530">
        <f t="shared" si="2"/>
        <v>322.70999999999998</v>
      </c>
      <c r="BA10" s="530">
        <f t="shared" si="3"/>
        <v>312.20999999999998</v>
      </c>
      <c r="BB10" s="530">
        <f t="shared" si="4"/>
        <v>312.20999999999998</v>
      </c>
      <c r="BC10" s="530">
        <f t="shared" si="5"/>
        <v>312.20999999999998</v>
      </c>
      <c r="BD10" s="530">
        <f t="shared" si="6"/>
        <v>312.20999999999998</v>
      </c>
      <c r="BE10" s="530">
        <f t="shared" si="24"/>
        <v>301.70999999999998</v>
      </c>
      <c r="BF10" s="530">
        <f t="shared" si="25"/>
        <v>259.70999999999998</v>
      </c>
      <c r="BG10" s="530">
        <f t="shared" si="26"/>
        <v>238.70999999999998</v>
      </c>
      <c r="BH10" s="530" t="e">
        <f t="shared" si="27"/>
        <v>#REF!</v>
      </c>
      <c r="BI10" s="530" t="e">
        <f t="shared" si="28"/>
        <v>#REF!</v>
      </c>
      <c r="BJ10" s="530" t="e">
        <f t="shared" si="29"/>
        <v>#REF!</v>
      </c>
      <c r="BK10" s="452">
        <v>228.21</v>
      </c>
      <c r="BL10">
        <v>0</v>
      </c>
      <c r="BM10" s="451">
        <v>207.21</v>
      </c>
      <c r="BN10" s="499"/>
      <c r="BP10" s="452"/>
      <c r="BR10" s="452"/>
    </row>
    <row r="11" spans="1:70" ht="15" hidden="1" customHeight="1">
      <c r="A11" t="str">
        <f t="shared" si="7"/>
        <v>1021000544</v>
      </c>
      <c r="B11" s="468">
        <v>1021000544</v>
      </c>
      <c r="C11" s="458" t="s">
        <v>311</v>
      </c>
      <c r="D11" s="458" t="s">
        <v>301</v>
      </c>
      <c r="E11" s="459" t="str">
        <f t="shared" si="8"/>
        <v>102</v>
      </c>
      <c r="F11" s="459" t="str">
        <f t="shared" si="9"/>
        <v>102</v>
      </c>
      <c r="G11" s="458" t="s">
        <v>302</v>
      </c>
      <c r="H11" s="452">
        <v>510.25</v>
      </c>
      <c r="I11" s="452">
        <v>2415.86</v>
      </c>
      <c r="J11" s="452">
        <v>-2102.0700000000002</v>
      </c>
      <c r="K11" s="452">
        <v>144.52000000000001</v>
      </c>
      <c r="L11" s="452">
        <v>-967.93</v>
      </c>
      <c r="M11" s="452">
        <v>0</v>
      </c>
      <c r="N11" s="452">
        <v>865.07</v>
      </c>
      <c r="O11" s="452">
        <v>2586.9699999999998</v>
      </c>
      <c r="P11" s="452">
        <v>200883.33</v>
      </c>
      <c r="Q11" s="452" t="e">
        <f>VLOOKUP(A11,#REF!,16,0)</f>
        <v>#REF!</v>
      </c>
      <c r="R11" s="452">
        <v>-476519.19</v>
      </c>
      <c r="S11" s="484">
        <v>-381362.02</v>
      </c>
      <c r="T11" s="452" t="e">
        <f t="shared" si="10"/>
        <v>#REF!</v>
      </c>
      <c r="U11" s="484" t="e">
        <f t="shared" si="11"/>
        <v>#REF!</v>
      </c>
      <c r="V11" s="484">
        <f t="shared" si="12"/>
        <v>204336</v>
      </c>
      <c r="W11" s="484">
        <f t="shared" si="13"/>
        <v>3452.67</v>
      </c>
      <c r="X11" s="530">
        <v>195.44</v>
      </c>
      <c r="Y11" s="530">
        <f t="shared" si="0"/>
        <v>191748.41999999998</v>
      </c>
      <c r="Z11" s="484">
        <v>293827.49</v>
      </c>
      <c r="AA11" s="484">
        <v>-480000</v>
      </c>
      <c r="AB11" s="484">
        <f t="shared" si="14"/>
        <v>-5239.9899999999907</v>
      </c>
      <c r="AC11" s="484">
        <v>531.36</v>
      </c>
      <c r="AD11" s="484">
        <f t="shared" si="1"/>
        <v>-308.68</v>
      </c>
      <c r="AE11" s="484">
        <v>222.68</v>
      </c>
      <c r="AF11" s="484">
        <f t="shared" si="15"/>
        <v>213.39999999999998</v>
      </c>
      <c r="AG11" s="484">
        <v>436.08</v>
      </c>
      <c r="AH11" s="484">
        <f t="shared" si="16"/>
        <v>-185.07</v>
      </c>
      <c r="AI11" s="484">
        <v>251.01</v>
      </c>
      <c r="AJ11" s="484">
        <f t="shared" si="17"/>
        <v>516412.73</v>
      </c>
      <c r="AK11" s="484">
        <v>516663.74</v>
      </c>
      <c r="AL11" s="484">
        <f t="shared" si="18"/>
        <v>-516415.2</v>
      </c>
      <c r="AM11" s="484">
        <v>248.54</v>
      </c>
      <c r="AN11" s="484">
        <f t="shared" si="19"/>
        <v>-32.799999999999983</v>
      </c>
      <c r="AO11" s="484">
        <v>215.74</v>
      </c>
      <c r="AP11" s="484">
        <f t="shared" si="20"/>
        <v>-215.74</v>
      </c>
      <c r="AQ11" s="484">
        <v>0</v>
      </c>
      <c r="AR11" s="484">
        <v>0</v>
      </c>
      <c r="AS11" s="484">
        <f t="shared" si="21"/>
        <v>0</v>
      </c>
      <c r="AT11" s="484">
        <v>0</v>
      </c>
      <c r="AU11" s="484">
        <f t="shared" si="22"/>
        <v>0</v>
      </c>
      <c r="AV11" s="484">
        <v>0</v>
      </c>
      <c r="AW11" s="484">
        <f t="shared" si="23"/>
        <v>0</v>
      </c>
      <c r="AX11" s="484">
        <v>0</v>
      </c>
      <c r="AY11" s="530">
        <v>191943.86</v>
      </c>
      <c r="AZ11" s="530">
        <f t="shared" si="2"/>
        <v>2926.11</v>
      </c>
      <c r="BA11" s="530">
        <f t="shared" si="3"/>
        <v>824.04</v>
      </c>
      <c r="BB11" s="530">
        <f t="shared" si="4"/>
        <v>968.56</v>
      </c>
      <c r="BC11" s="530">
        <f t="shared" si="5"/>
        <v>0.62999999999999545</v>
      </c>
      <c r="BD11" s="530">
        <f t="shared" si="6"/>
        <v>0.62999999999999545</v>
      </c>
      <c r="BE11" s="530">
        <f t="shared" si="24"/>
        <v>865.70000000000027</v>
      </c>
      <c r="BF11" s="530">
        <f t="shared" si="25"/>
        <v>3452.67</v>
      </c>
      <c r="BG11" s="530">
        <f t="shared" si="26"/>
        <v>204335.99999999994</v>
      </c>
      <c r="BH11" s="530" t="e">
        <f t="shared" si="27"/>
        <v>#REF!</v>
      </c>
      <c r="BI11" s="530" t="e">
        <f t="shared" si="28"/>
        <v>#REF!</v>
      </c>
      <c r="BJ11" s="530" t="e">
        <f t="shared" si="29"/>
        <v>#REF!</v>
      </c>
      <c r="BK11" s="452">
        <v>381853.98</v>
      </c>
      <c r="BL11">
        <v>0</v>
      </c>
      <c r="BM11" s="451">
        <v>491.46</v>
      </c>
      <c r="BN11" s="499"/>
      <c r="BP11" s="452"/>
      <c r="BR11" s="452"/>
    </row>
    <row r="12" spans="1:70" ht="15" hidden="1" customHeight="1">
      <c r="A12" t="str">
        <f t="shared" si="7"/>
        <v>1021000546</v>
      </c>
      <c r="B12" s="468">
        <v>1021000546</v>
      </c>
      <c r="C12" s="458" t="s">
        <v>312</v>
      </c>
      <c r="D12" s="458" t="s">
        <v>301</v>
      </c>
      <c r="E12" s="459" t="str">
        <f t="shared" si="8"/>
        <v>102</v>
      </c>
      <c r="F12" s="459" t="str">
        <f t="shared" si="9"/>
        <v>102</v>
      </c>
      <c r="G12" s="458" t="s">
        <v>302</v>
      </c>
      <c r="H12" s="452">
        <v>1792.22</v>
      </c>
      <c r="I12" s="452">
        <v>-141.75</v>
      </c>
      <c r="J12" s="452">
        <v>-47.25</v>
      </c>
      <c r="K12" s="452">
        <v>-47.25</v>
      </c>
      <c r="L12" s="452">
        <v>0</v>
      </c>
      <c r="M12" s="452">
        <v>-141.75</v>
      </c>
      <c r="N12" s="452">
        <v>-141.75</v>
      </c>
      <c r="O12" s="452">
        <v>0</v>
      </c>
      <c r="P12" s="452">
        <v>-189</v>
      </c>
      <c r="Q12" s="452" t="e">
        <f>VLOOKUP(A12,#REF!,16,0)</f>
        <v>#REF!</v>
      </c>
      <c r="R12" s="452">
        <v>0</v>
      </c>
      <c r="S12" s="484">
        <v>-257.25</v>
      </c>
      <c r="T12" s="452" t="e">
        <f t="shared" si="10"/>
        <v>#REF!</v>
      </c>
      <c r="U12" s="484" t="e">
        <f t="shared" si="11"/>
        <v>#REF!</v>
      </c>
      <c r="V12" s="484">
        <f t="shared" si="12"/>
        <v>1083.47</v>
      </c>
      <c r="W12" s="484">
        <f t="shared" si="13"/>
        <v>1272.47</v>
      </c>
      <c r="X12" s="530">
        <v>532.22</v>
      </c>
      <c r="Y12" s="530">
        <f t="shared" si="0"/>
        <v>0</v>
      </c>
      <c r="Z12" s="484">
        <v>0</v>
      </c>
      <c r="AA12" s="484">
        <v>-47.25</v>
      </c>
      <c r="AB12" s="484">
        <f t="shared" si="14"/>
        <v>0</v>
      </c>
      <c r="AC12" s="484">
        <v>484.97</v>
      </c>
      <c r="AD12" s="484">
        <f t="shared" si="1"/>
        <v>-47.25</v>
      </c>
      <c r="AE12" s="484">
        <v>437.72</v>
      </c>
      <c r="AF12" s="484">
        <f t="shared" si="15"/>
        <v>-47.25</v>
      </c>
      <c r="AG12" s="484">
        <v>390.47</v>
      </c>
      <c r="AH12" s="484">
        <f t="shared" si="16"/>
        <v>0</v>
      </c>
      <c r="AI12" s="484">
        <v>390.47</v>
      </c>
      <c r="AJ12" s="484">
        <f t="shared" si="17"/>
        <v>0</v>
      </c>
      <c r="AK12" s="484">
        <v>390.47</v>
      </c>
      <c r="AL12" s="484">
        <f t="shared" si="18"/>
        <v>0</v>
      </c>
      <c r="AM12" s="484">
        <v>390.47</v>
      </c>
      <c r="AN12" s="484">
        <f t="shared" si="19"/>
        <v>-390.47</v>
      </c>
      <c r="AO12" s="484">
        <v>0</v>
      </c>
      <c r="AP12" s="484">
        <f t="shared" si="20"/>
        <v>0</v>
      </c>
      <c r="AQ12" s="484">
        <v>0</v>
      </c>
      <c r="AR12" s="484">
        <v>0</v>
      </c>
      <c r="AS12" s="484">
        <f t="shared" si="21"/>
        <v>77102.75</v>
      </c>
      <c r="AT12" s="484">
        <v>77102.75</v>
      </c>
      <c r="AU12" s="484">
        <f t="shared" si="22"/>
        <v>-11402.259999999995</v>
      </c>
      <c r="AV12" s="484">
        <v>65700.490000000005</v>
      </c>
      <c r="AW12" s="484">
        <f t="shared" si="23"/>
        <v>34171.5</v>
      </c>
      <c r="AX12" s="484">
        <v>99871.99</v>
      </c>
      <c r="AY12" s="530">
        <v>532.22</v>
      </c>
      <c r="AZ12" s="530">
        <f t="shared" si="2"/>
        <v>1650.47</v>
      </c>
      <c r="BA12" s="530">
        <f t="shared" si="3"/>
        <v>1603.22</v>
      </c>
      <c r="BB12" s="530">
        <f t="shared" si="4"/>
        <v>1555.97</v>
      </c>
      <c r="BC12" s="530">
        <f t="shared" si="5"/>
        <v>1555.97</v>
      </c>
      <c r="BD12" s="530">
        <f t="shared" si="6"/>
        <v>1414.22</v>
      </c>
      <c r="BE12" s="530">
        <f t="shared" si="24"/>
        <v>1272.47</v>
      </c>
      <c r="BF12" s="530">
        <f t="shared" si="25"/>
        <v>1272.47</v>
      </c>
      <c r="BG12" s="530">
        <f t="shared" si="26"/>
        <v>1083.47</v>
      </c>
      <c r="BH12" s="530" t="e">
        <f t="shared" si="27"/>
        <v>#REF!</v>
      </c>
      <c r="BI12" s="530" t="e">
        <f t="shared" si="28"/>
        <v>#REF!</v>
      </c>
      <c r="BJ12" s="530" t="e">
        <f t="shared" si="29"/>
        <v>#REF!</v>
      </c>
      <c r="BK12" s="452">
        <v>883.97</v>
      </c>
      <c r="BL12">
        <v>0</v>
      </c>
      <c r="BM12" s="451">
        <v>626.72</v>
      </c>
      <c r="BN12" s="499"/>
      <c r="BP12" s="452"/>
      <c r="BR12" s="452"/>
    </row>
    <row r="13" spans="1:70" ht="15" hidden="1" customHeight="1">
      <c r="A13" t="str">
        <f t="shared" si="7"/>
        <v>1021000547</v>
      </c>
      <c r="B13" s="468">
        <v>1021000547</v>
      </c>
      <c r="C13" s="458" t="s">
        <v>313</v>
      </c>
      <c r="D13" s="458" t="s">
        <v>301</v>
      </c>
      <c r="E13" s="459" t="str">
        <f t="shared" si="8"/>
        <v>102</v>
      </c>
      <c r="F13" s="459" t="str">
        <f t="shared" si="9"/>
        <v>102</v>
      </c>
      <c r="G13" s="458" t="s">
        <v>302</v>
      </c>
      <c r="H13" s="452">
        <v>3757.79</v>
      </c>
      <c r="I13" s="452">
        <v>-3757.79</v>
      </c>
      <c r="J13" s="452">
        <v>0</v>
      </c>
      <c r="K13" s="452">
        <v>0</v>
      </c>
      <c r="L13" s="452">
        <v>0</v>
      </c>
      <c r="M13" s="452">
        <v>0</v>
      </c>
      <c r="N13" s="452">
        <v>0</v>
      </c>
      <c r="O13" s="452">
        <v>0</v>
      </c>
      <c r="P13" s="452">
        <v>0</v>
      </c>
      <c r="Q13" s="452" t="e">
        <f>VLOOKUP(A13,#REF!,16,0)</f>
        <v>#REF!</v>
      </c>
      <c r="R13" s="452">
        <v>0</v>
      </c>
      <c r="S13" s="484">
        <v>0</v>
      </c>
      <c r="T13" s="452" t="e">
        <f t="shared" si="10"/>
        <v>#REF!</v>
      </c>
      <c r="U13" s="484" t="e">
        <f t="shared" si="11"/>
        <v>#REF!</v>
      </c>
      <c r="V13" s="484">
        <f t="shared" si="12"/>
        <v>0</v>
      </c>
      <c r="W13" s="484">
        <f t="shared" si="13"/>
        <v>0</v>
      </c>
      <c r="X13" s="530"/>
      <c r="Y13" s="530">
        <f t="shared" si="0"/>
        <v>0</v>
      </c>
      <c r="Z13" s="484">
        <v>0</v>
      </c>
      <c r="AA13" s="484">
        <v>0</v>
      </c>
      <c r="AB13" s="484">
        <f t="shared" si="14"/>
        <v>0</v>
      </c>
      <c r="AC13" s="484">
        <v>0</v>
      </c>
      <c r="AD13" s="484">
        <f t="shared" si="1"/>
        <v>0</v>
      </c>
      <c r="AE13" s="484">
        <v>0</v>
      </c>
      <c r="AF13" s="484">
        <f t="shared" si="15"/>
        <v>0</v>
      </c>
      <c r="AG13" s="484">
        <v>0</v>
      </c>
      <c r="AH13" s="484">
        <f t="shared" si="16"/>
        <v>0</v>
      </c>
      <c r="AI13" s="484">
        <v>0</v>
      </c>
      <c r="AJ13" s="484">
        <f t="shared" si="17"/>
        <v>0</v>
      </c>
      <c r="AK13" s="484">
        <v>0</v>
      </c>
      <c r="AL13" s="484">
        <f t="shared" si="18"/>
        <v>0</v>
      </c>
      <c r="AM13" s="484">
        <v>0</v>
      </c>
      <c r="AN13" s="484">
        <f t="shared" si="19"/>
        <v>0</v>
      </c>
      <c r="AO13" s="484">
        <v>0</v>
      </c>
      <c r="AP13" s="484">
        <f t="shared" si="20"/>
        <v>0</v>
      </c>
      <c r="AQ13" s="484">
        <v>0</v>
      </c>
      <c r="AR13" s="484">
        <v>0</v>
      </c>
      <c r="AS13" s="484">
        <f t="shared" si="21"/>
        <v>0</v>
      </c>
      <c r="AT13" s="484">
        <v>0</v>
      </c>
      <c r="AU13" s="484">
        <f t="shared" si="22"/>
        <v>0</v>
      </c>
      <c r="AV13" s="484">
        <v>0</v>
      </c>
      <c r="AW13" s="484">
        <f t="shared" si="23"/>
        <v>0</v>
      </c>
      <c r="AX13" s="484">
        <v>0</v>
      </c>
      <c r="AY13" s="530">
        <v>0</v>
      </c>
      <c r="AZ13" s="530">
        <f t="shared" si="2"/>
        <v>0</v>
      </c>
      <c r="BA13" s="530">
        <f t="shared" si="3"/>
        <v>0</v>
      </c>
      <c r="BB13" s="530">
        <f t="shared" si="4"/>
        <v>0</v>
      </c>
      <c r="BC13" s="530">
        <f t="shared" si="5"/>
        <v>0</v>
      </c>
      <c r="BD13" s="530">
        <f t="shared" si="6"/>
        <v>0</v>
      </c>
      <c r="BE13" s="530">
        <f t="shared" si="24"/>
        <v>0</v>
      </c>
      <c r="BF13" s="530">
        <f t="shared" si="25"/>
        <v>0</v>
      </c>
      <c r="BG13" s="530">
        <f t="shared" si="26"/>
        <v>0</v>
      </c>
      <c r="BH13" s="530" t="e">
        <f t="shared" si="27"/>
        <v>#REF!</v>
      </c>
      <c r="BI13" s="530" t="e">
        <f t="shared" si="28"/>
        <v>#REF!</v>
      </c>
      <c r="BJ13" s="530" t="e">
        <f t="shared" si="29"/>
        <v>#REF!</v>
      </c>
      <c r="BK13" s="452">
        <v>0</v>
      </c>
      <c r="BL13">
        <v>0</v>
      </c>
      <c r="BN13" s="499"/>
      <c r="BP13" s="452"/>
      <c r="BR13" s="452"/>
    </row>
    <row r="14" spans="1:70" ht="15" hidden="1" customHeight="1">
      <c r="A14" t="str">
        <f t="shared" si="7"/>
        <v>1021000548</v>
      </c>
      <c r="B14" s="468">
        <v>1021000548</v>
      </c>
      <c r="C14" s="458" t="s">
        <v>314</v>
      </c>
      <c r="D14" s="458" t="s">
        <v>301</v>
      </c>
      <c r="E14" s="459" t="str">
        <f t="shared" si="8"/>
        <v>102</v>
      </c>
      <c r="F14" s="459" t="str">
        <f t="shared" si="9"/>
        <v>102</v>
      </c>
      <c r="G14" s="458" t="s">
        <v>302</v>
      </c>
      <c r="H14" s="452">
        <v>0</v>
      </c>
      <c r="I14" s="452">
        <v>0</v>
      </c>
      <c r="J14" s="452">
        <v>0</v>
      </c>
      <c r="K14" s="452">
        <v>0</v>
      </c>
      <c r="L14" s="452">
        <v>0</v>
      </c>
      <c r="M14" s="452">
        <v>0</v>
      </c>
      <c r="N14" s="452">
        <v>0</v>
      </c>
      <c r="O14" s="452">
        <v>0</v>
      </c>
      <c r="P14" s="452">
        <v>0</v>
      </c>
      <c r="Q14" s="452" t="e">
        <f>VLOOKUP(A14,#REF!,16,0)</f>
        <v>#REF!</v>
      </c>
      <c r="R14" s="452">
        <v>0</v>
      </c>
      <c r="S14" s="484">
        <v>0</v>
      </c>
      <c r="T14" s="452" t="e">
        <f t="shared" si="10"/>
        <v>#REF!</v>
      </c>
      <c r="U14" s="484" t="e">
        <f t="shared" si="11"/>
        <v>#REF!</v>
      </c>
      <c r="V14" s="484">
        <f t="shared" si="12"/>
        <v>0</v>
      </c>
      <c r="W14" s="484">
        <f t="shared" si="13"/>
        <v>0</v>
      </c>
      <c r="X14" s="530"/>
      <c r="Y14" s="530">
        <f t="shared" si="0"/>
        <v>0</v>
      </c>
      <c r="Z14" s="484">
        <v>0</v>
      </c>
      <c r="AA14" s="484">
        <v>0</v>
      </c>
      <c r="AB14" s="484">
        <f t="shared" si="14"/>
        <v>0</v>
      </c>
      <c r="AC14" s="484">
        <v>0</v>
      </c>
      <c r="AD14" s="484">
        <f t="shared" si="1"/>
        <v>0</v>
      </c>
      <c r="AE14" s="484">
        <v>0</v>
      </c>
      <c r="AF14" s="484">
        <f t="shared" si="15"/>
        <v>0</v>
      </c>
      <c r="AG14" s="484">
        <v>0</v>
      </c>
      <c r="AH14" s="484">
        <f t="shared" si="16"/>
        <v>0</v>
      </c>
      <c r="AI14" s="484">
        <v>0</v>
      </c>
      <c r="AJ14" s="484">
        <f t="shared" si="17"/>
        <v>0</v>
      </c>
      <c r="AK14" s="484">
        <v>0</v>
      </c>
      <c r="AL14" s="484">
        <f t="shared" si="18"/>
        <v>0</v>
      </c>
      <c r="AM14" s="484">
        <v>0</v>
      </c>
      <c r="AN14" s="484">
        <f t="shared" si="19"/>
        <v>0</v>
      </c>
      <c r="AO14" s="484">
        <v>0</v>
      </c>
      <c r="AP14" s="484">
        <f t="shared" si="20"/>
        <v>0</v>
      </c>
      <c r="AQ14" s="484">
        <v>0</v>
      </c>
      <c r="AR14" s="484">
        <v>0</v>
      </c>
      <c r="AS14" s="484">
        <f t="shared" si="21"/>
        <v>0</v>
      </c>
      <c r="AT14" s="484">
        <v>0</v>
      </c>
      <c r="AU14" s="484">
        <f t="shared" si="22"/>
        <v>0</v>
      </c>
      <c r="AV14" s="484">
        <v>0</v>
      </c>
      <c r="AW14" s="484">
        <f t="shared" si="23"/>
        <v>0</v>
      </c>
      <c r="AX14" s="484">
        <v>0</v>
      </c>
      <c r="AY14" s="530">
        <v>0</v>
      </c>
      <c r="AZ14" s="530">
        <f t="shared" si="2"/>
        <v>0</v>
      </c>
      <c r="BA14" s="530">
        <f t="shared" si="3"/>
        <v>0</v>
      </c>
      <c r="BB14" s="530">
        <f t="shared" si="4"/>
        <v>0</v>
      </c>
      <c r="BC14" s="530">
        <f t="shared" si="5"/>
        <v>0</v>
      </c>
      <c r="BD14" s="530">
        <f t="shared" si="6"/>
        <v>0</v>
      </c>
      <c r="BE14" s="530">
        <f t="shared" si="24"/>
        <v>0</v>
      </c>
      <c r="BF14" s="530">
        <f t="shared" si="25"/>
        <v>0</v>
      </c>
      <c r="BG14" s="530">
        <f t="shared" si="26"/>
        <v>0</v>
      </c>
      <c r="BH14" s="530" t="e">
        <f t="shared" si="27"/>
        <v>#REF!</v>
      </c>
      <c r="BI14" s="530" t="e">
        <f t="shared" si="28"/>
        <v>#REF!</v>
      </c>
      <c r="BJ14" s="530" t="e">
        <f t="shared" si="29"/>
        <v>#REF!</v>
      </c>
      <c r="BK14" s="452">
        <v>0</v>
      </c>
      <c r="BL14">
        <v>0</v>
      </c>
      <c r="BN14" s="499"/>
      <c r="BP14" s="452"/>
      <c r="BR14" s="452"/>
    </row>
    <row r="15" spans="1:70" ht="15" hidden="1" customHeight="1">
      <c r="A15" t="str">
        <f t="shared" si="7"/>
        <v>1021000549</v>
      </c>
      <c r="B15" s="468">
        <v>1021000549</v>
      </c>
      <c r="C15" s="458" t="s">
        <v>315</v>
      </c>
      <c r="D15" s="458" t="s">
        <v>301</v>
      </c>
      <c r="E15" s="459" t="str">
        <f t="shared" si="8"/>
        <v>102</v>
      </c>
      <c r="F15" s="459" t="str">
        <f t="shared" si="9"/>
        <v>102</v>
      </c>
      <c r="G15" s="458" t="s">
        <v>302</v>
      </c>
      <c r="H15" s="452">
        <v>0</v>
      </c>
      <c r="I15" s="452">
        <v>0</v>
      </c>
      <c r="J15" s="452">
        <v>0</v>
      </c>
      <c r="K15" s="452">
        <v>0</v>
      </c>
      <c r="L15" s="452">
        <v>0</v>
      </c>
      <c r="M15" s="452">
        <v>5699.9</v>
      </c>
      <c r="N15" s="452">
        <v>0</v>
      </c>
      <c r="O15" s="452">
        <v>0</v>
      </c>
      <c r="P15" s="452">
        <v>0</v>
      </c>
      <c r="Q15" s="452" t="e">
        <f>VLOOKUP(A15,#REF!,16,0)</f>
        <v>#REF!</v>
      </c>
      <c r="R15" s="452">
        <v>-2103.7600000000002</v>
      </c>
      <c r="S15" s="484">
        <v>-2778.22</v>
      </c>
      <c r="T15" s="452" t="e">
        <f t="shared" si="10"/>
        <v>#REF!</v>
      </c>
      <c r="U15" s="484" t="e">
        <f t="shared" si="11"/>
        <v>#REF!</v>
      </c>
      <c r="V15" s="484">
        <f t="shared" si="12"/>
        <v>5699.9</v>
      </c>
      <c r="W15" s="484">
        <f t="shared" si="13"/>
        <v>5699.9</v>
      </c>
      <c r="X15" s="530">
        <v>2.42</v>
      </c>
      <c r="Y15" s="530">
        <f t="shared" si="0"/>
        <v>0</v>
      </c>
      <c r="Z15" s="484">
        <v>27790.54</v>
      </c>
      <c r="AA15" s="484">
        <v>-928.5</v>
      </c>
      <c r="AB15" s="484">
        <f t="shared" si="14"/>
        <v>0</v>
      </c>
      <c r="AC15" s="484">
        <v>26864.46</v>
      </c>
      <c r="AD15" s="484">
        <f t="shared" si="1"/>
        <v>0</v>
      </c>
      <c r="AE15" s="484">
        <v>26864.46</v>
      </c>
      <c r="AF15" s="484">
        <f t="shared" si="15"/>
        <v>0</v>
      </c>
      <c r="AG15" s="484">
        <v>26864.46</v>
      </c>
      <c r="AH15" s="484">
        <f t="shared" si="16"/>
        <v>0</v>
      </c>
      <c r="AI15" s="484">
        <v>26864.46</v>
      </c>
      <c r="AJ15" s="484">
        <f t="shared" si="17"/>
        <v>-26000</v>
      </c>
      <c r="AK15" s="484">
        <v>864.46</v>
      </c>
      <c r="AL15" s="484">
        <f t="shared" si="18"/>
        <v>0</v>
      </c>
      <c r="AM15" s="484">
        <v>864.46</v>
      </c>
      <c r="AN15" s="484">
        <f t="shared" si="19"/>
        <v>0</v>
      </c>
      <c r="AO15" s="484">
        <v>864.46</v>
      </c>
      <c r="AP15" s="484">
        <f t="shared" si="20"/>
        <v>-864.46</v>
      </c>
      <c r="AQ15" s="484">
        <v>0</v>
      </c>
      <c r="AR15" s="484">
        <v>0</v>
      </c>
      <c r="AS15" s="484">
        <f t="shared" si="21"/>
        <v>0</v>
      </c>
      <c r="AT15" s="484">
        <v>0</v>
      </c>
      <c r="AU15" s="484">
        <f t="shared" si="22"/>
        <v>0</v>
      </c>
      <c r="AV15" s="484">
        <v>0</v>
      </c>
      <c r="AW15" s="484">
        <f t="shared" si="23"/>
        <v>0</v>
      </c>
      <c r="AX15" s="484">
        <v>0</v>
      </c>
      <c r="AY15" s="530">
        <v>2.42</v>
      </c>
      <c r="AZ15" s="530">
        <f t="shared" si="2"/>
        <v>0</v>
      </c>
      <c r="BA15" s="530">
        <f t="shared" si="3"/>
        <v>0</v>
      </c>
      <c r="BB15" s="530">
        <f t="shared" si="4"/>
        <v>0</v>
      </c>
      <c r="BC15" s="530">
        <f t="shared" si="5"/>
        <v>0</v>
      </c>
      <c r="BD15" s="530">
        <f t="shared" si="6"/>
        <v>5699.9</v>
      </c>
      <c r="BE15" s="530">
        <f t="shared" si="24"/>
        <v>5699.9</v>
      </c>
      <c r="BF15" s="530">
        <f t="shared" si="25"/>
        <v>5699.9</v>
      </c>
      <c r="BG15" s="530">
        <f t="shared" si="26"/>
        <v>5699.9</v>
      </c>
      <c r="BH15" s="530" t="e">
        <f t="shared" si="27"/>
        <v>#REF!</v>
      </c>
      <c r="BI15" s="530" t="e">
        <f t="shared" si="28"/>
        <v>#REF!</v>
      </c>
      <c r="BJ15" s="530" t="e">
        <f t="shared" si="29"/>
        <v>#REF!</v>
      </c>
      <c r="BK15" s="452">
        <v>3016.14</v>
      </c>
      <c r="BL15">
        <v>0</v>
      </c>
      <c r="BM15" s="451">
        <v>237.92</v>
      </c>
      <c r="BN15" s="499"/>
      <c r="BP15" s="452"/>
      <c r="BR15" s="452"/>
    </row>
    <row r="16" spans="1:70" ht="15" hidden="1" customHeight="1">
      <c r="A16" t="str">
        <f t="shared" si="7"/>
        <v>1021000550</v>
      </c>
      <c r="B16" s="468">
        <v>1021000550</v>
      </c>
      <c r="C16" s="458" t="s">
        <v>316</v>
      </c>
      <c r="D16" s="458" t="s">
        <v>301</v>
      </c>
      <c r="E16" s="459" t="str">
        <f t="shared" si="8"/>
        <v>102</v>
      </c>
      <c r="F16" s="459" t="str">
        <f t="shared" si="9"/>
        <v>102</v>
      </c>
      <c r="G16" s="458" t="s">
        <v>302</v>
      </c>
      <c r="H16" s="452">
        <v>148.09</v>
      </c>
      <c r="I16" s="452">
        <v>0</v>
      </c>
      <c r="J16" s="452">
        <v>-148.09</v>
      </c>
      <c r="K16" s="452">
        <v>0</v>
      </c>
      <c r="L16" s="452">
        <v>0</v>
      </c>
      <c r="M16" s="452">
        <v>0</v>
      </c>
      <c r="N16" s="452">
        <v>0</v>
      </c>
      <c r="O16" s="452">
        <v>0</v>
      </c>
      <c r="P16" s="452">
        <v>0</v>
      </c>
      <c r="Q16" s="452" t="e">
        <f>VLOOKUP(A16,#REF!,16,0)</f>
        <v>#REF!</v>
      </c>
      <c r="R16" s="452">
        <v>-1427.07</v>
      </c>
      <c r="S16" s="484">
        <v>-617.1</v>
      </c>
      <c r="T16" s="452" t="e">
        <f t="shared" si="10"/>
        <v>#REF!</v>
      </c>
      <c r="U16" s="484" t="e">
        <f t="shared" si="11"/>
        <v>#REF!</v>
      </c>
      <c r="V16" s="484">
        <f t="shared" si="12"/>
        <v>0</v>
      </c>
      <c r="W16" s="484">
        <f t="shared" si="13"/>
        <v>0</v>
      </c>
      <c r="X16" s="530">
        <v>1016.88</v>
      </c>
      <c r="Y16" s="530">
        <f t="shared" si="0"/>
        <v>1217.3699999999999</v>
      </c>
      <c r="Z16" s="484">
        <v>9129.16</v>
      </c>
      <c r="AA16" s="484">
        <v>5160.7200000000012</v>
      </c>
      <c r="AB16" s="484">
        <f t="shared" si="14"/>
        <v>351.05999999999767</v>
      </c>
      <c r="AC16" s="484">
        <v>16875.189999999999</v>
      </c>
      <c r="AD16" s="484">
        <f t="shared" si="1"/>
        <v>-12731.539999999999</v>
      </c>
      <c r="AE16" s="484">
        <v>4143.6499999999996</v>
      </c>
      <c r="AF16" s="484">
        <f t="shared" si="15"/>
        <v>11443.85</v>
      </c>
      <c r="AG16" s="484">
        <v>15587.5</v>
      </c>
      <c r="AH16" s="484">
        <f t="shared" si="16"/>
        <v>-6941.6</v>
      </c>
      <c r="AI16" s="484">
        <v>8645.9</v>
      </c>
      <c r="AJ16" s="484">
        <f t="shared" si="17"/>
        <v>-6528.45</v>
      </c>
      <c r="AK16" s="484">
        <v>2117.4499999999998</v>
      </c>
      <c r="AL16" s="484">
        <f t="shared" si="18"/>
        <v>2170.12</v>
      </c>
      <c r="AM16" s="484">
        <v>4287.57</v>
      </c>
      <c r="AN16" s="484">
        <f t="shared" si="19"/>
        <v>2489.9000000000005</v>
      </c>
      <c r="AO16" s="484">
        <v>6777.47</v>
      </c>
      <c r="AP16" s="484">
        <f t="shared" si="20"/>
        <v>2234.5199999999995</v>
      </c>
      <c r="AQ16" s="484">
        <v>9011.99</v>
      </c>
      <c r="AR16" s="484">
        <v>5457.15</v>
      </c>
      <c r="AS16" s="484">
        <f t="shared" si="21"/>
        <v>392.71000000000004</v>
      </c>
      <c r="AT16" s="484">
        <v>5849.86</v>
      </c>
      <c r="AU16" s="484">
        <f t="shared" si="22"/>
        <v>-5</v>
      </c>
      <c r="AV16" s="484">
        <v>5844.86</v>
      </c>
      <c r="AW16" s="484">
        <f t="shared" si="23"/>
        <v>0</v>
      </c>
      <c r="AX16" s="484">
        <v>5844.86</v>
      </c>
      <c r="AY16" s="530">
        <v>2234.25</v>
      </c>
      <c r="AZ16" s="530">
        <f t="shared" si="2"/>
        <v>148.09</v>
      </c>
      <c r="BA16" s="530">
        <f t="shared" si="3"/>
        <v>0</v>
      </c>
      <c r="BB16" s="530">
        <f t="shared" si="4"/>
        <v>0</v>
      </c>
      <c r="BC16" s="530">
        <f t="shared" si="5"/>
        <v>0</v>
      </c>
      <c r="BD16" s="530">
        <f t="shared" si="6"/>
        <v>0</v>
      </c>
      <c r="BE16" s="530">
        <f t="shared" si="24"/>
        <v>0</v>
      </c>
      <c r="BF16" s="530">
        <f t="shared" si="25"/>
        <v>0</v>
      </c>
      <c r="BG16" s="530">
        <f t="shared" si="26"/>
        <v>0</v>
      </c>
      <c r="BH16" s="530" t="e">
        <f t="shared" si="27"/>
        <v>#REF!</v>
      </c>
      <c r="BI16" s="530" t="e">
        <f t="shared" si="28"/>
        <v>#REF!</v>
      </c>
      <c r="BJ16" s="530" t="e">
        <f t="shared" si="29"/>
        <v>#REF!</v>
      </c>
      <c r="BK16" s="452">
        <v>631.89</v>
      </c>
      <c r="BL16">
        <v>0</v>
      </c>
      <c r="BM16" s="451">
        <v>14.79</v>
      </c>
      <c r="BN16" s="499"/>
      <c r="BP16" s="452"/>
      <c r="BR16" s="452"/>
    </row>
    <row r="17" spans="1:70" ht="15" hidden="1" customHeight="1">
      <c r="A17" t="str">
        <f t="shared" si="7"/>
        <v>1021000551</v>
      </c>
      <c r="B17" s="468">
        <v>1021000551</v>
      </c>
      <c r="C17" s="458" t="s">
        <v>317</v>
      </c>
      <c r="D17" s="458" t="s">
        <v>301</v>
      </c>
      <c r="E17" s="459" t="str">
        <f t="shared" si="8"/>
        <v>102</v>
      </c>
      <c r="F17" s="459" t="str">
        <f t="shared" si="9"/>
        <v>102</v>
      </c>
      <c r="G17" s="458" t="s">
        <v>302</v>
      </c>
      <c r="H17" s="452">
        <v>23503.78</v>
      </c>
      <c r="I17" s="452">
        <v>-9572.99</v>
      </c>
      <c r="J17" s="452">
        <v>10903.7</v>
      </c>
      <c r="K17" s="452">
        <v>-18283.95</v>
      </c>
      <c r="L17" s="452">
        <v>20493.96</v>
      </c>
      <c r="M17" s="452">
        <v>85077.7</v>
      </c>
      <c r="N17" s="452">
        <v>-112108.49</v>
      </c>
      <c r="O17" s="452">
        <v>12729.15</v>
      </c>
      <c r="P17" s="452">
        <v>25084.89</v>
      </c>
      <c r="Q17" s="452" t="e">
        <f>VLOOKUP(A17,#REF!,16,0)</f>
        <v>#REF!</v>
      </c>
      <c r="R17" s="452">
        <v>1210</v>
      </c>
      <c r="S17" s="484">
        <v>-5547.32</v>
      </c>
      <c r="T17" s="452" t="e">
        <f t="shared" si="10"/>
        <v>#REF!</v>
      </c>
      <c r="U17" s="484" t="e">
        <f t="shared" si="11"/>
        <v>#REF!</v>
      </c>
      <c r="V17" s="484">
        <f t="shared" si="12"/>
        <v>37827.749999999993</v>
      </c>
      <c r="W17" s="484">
        <f t="shared" si="13"/>
        <v>12742.859999999991</v>
      </c>
      <c r="X17" s="530">
        <v>15267</v>
      </c>
      <c r="Y17" s="530">
        <f t="shared" si="0"/>
        <v>-267</v>
      </c>
      <c r="Z17" s="484">
        <v>-597.5</v>
      </c>
      <c r="AA17" s="484">
        <v>1671.9699999999993</v>
      </c>
      <c r="AB17" s="484">
        <f t="shared" si="14"/>
        <v>-1074.4699999999993</v>
      </c>
      <c r="AC17" s="484">
        <v>15000</v>
      </c>
      <c r="AD17" s="484">
        <f t="shared" si="1"/>
        <v>-153.5</v>
      </c>
      <c r="AE17" s="484">
        <v>14846.5</v>
      </c>
      <c r="AF17" s="484">
        <f t="shared" si="15"/>
        <v>-1161.5</v>
      </c>
      <c r="AG17" s="484">
        <v>13685</v>
      </c>
      <c r="AH17" s="484">
        <f t="shared" si="16"/>
        <v>967.5</v>
      </c>
      <c r="AI17" s="484">
        <v>14652.5</v>
      </c>
      <c r="AJ17" s="484">
        <f t="shared" si="17"/>
        <v>-408.81999999999971</v>
      </c>
      <c r="AK17" s="484">
        <v>14243.68</v>
      </c>
      <c r="AL17" s="484">
        <f t="shared" si="18"/>
        <v>19686.120000000003</v>
      </c>
      <c r="AM17" s="484">
        <v>33929.800000000003</v>
      </c>
      <c r="AN17" s="484">
        <f t="shared" si="19"/>
        <v>-19613.550000000003</v>
      </c>
      <c r="AO17" s="484">
        <v>14316.25</v>
      </c>
      <c r="AP17" s="484">
        <f t="shared" si="20"/>
        <v>435.95999999999913</v>
      </c>
      <c r="AQ17" s="484">
        <v>14752.21</v>
      </c>
      <c r="AR17" s="484">
        <v>13202.39</v>
      </c>
      <c r="AS17" s="484">
        <f t="shared" si="21"/>
        <v>30043.4</v>
      </c>
      <c r="AT17" s="484">
        <v>43245.79</v>
      </c>
      <c r="AU17" s="484">
        <f t="shared" si="22"/>
        <v>-14773.3</v>
      </c>
      <c r="AV17" s="484">
        <v>28472.49</v>
      </c>
      <c r="AW17" s="484">
        <f t="shared" si="23"/>
        <v>-11958.54</v>
      </c>
      <c r="AX17" s="484">
        <v>16513.95</v>
      </c>
      <c r="AY17" s="530">
        <v>15000</v>
      </c>
      <c r="AZ17" s="530">
        <f t="shared" si="2"/>
        <v>13930.789999999999</v>
      </c>
      <c r="BA17" s="530">
        <f t="shared" si="3"/>
        <v>24834.489999999998</v>
      </c>
      <c r="BB17" s="530">
        <f t="shared" si="4"/>
        <v>6550.5399999999972</v>
      </c>
      <c r="BC17" s="530">
        <f t="shared" si="5"/>
        <v>27044.499999999996</v>
      </c>
      <c r="BD17" s="530">
        <f t="shared" si="6"/>
        <v>112122.2</v>
      </c>
      <c r="BE17" s="530">
        <f t="shared" si="24"/>
        <v>13.709999999999127</v>
      </c>
      <c r="BF17" s="530">
        <f t="shared" si="25"/>
        <v>12742.859999999986</v>
      </c>
      <c r="BG17" s="530">
        <f t="shared" si="26"/>
        <v>37827.75</v>
      </c>
      <c r="BH17" s="530" t="e">
        <f t="shared" si="27"/>
        <v>#REF!</v>
      </c>
      <c r="BI17" s="530" t="e">
        <f t="shared" si="28"/>
        <v>#REF!</v>
      </c>
      <c r="BJ17" s="530" t="e">
        <f t="shared" si="29"/>
        <v>#REF!</v>
      </c>
      <c r="BK17" s="452">
        <v>15000</v>
      </c>
      <c r="BL17">
        <v>0</v>
      </c>
      <c r="BM17" s="451">
        <v>9452.68</v>
      </c>
      <c r="BN17" s="499"/>
      <c r="BP17" s="452"/>
      <c r="BR17" s="452"/>
    </row>
    <row r="18" spans="1:70" ht="15" hidden="1" customHeight="1">
      <c r="A18" t="str">
        <f t="shared" si="7"/>
        <v>1021000552</v>
      </c>
      <c r="B18" s="468">
        <v>1021000552</v>
      </c>
      <c r="C18" s="458" t="s">
        <v>318</v>
      </c>
      <c r="D18" s="458" t="s">
        <v>301</v>
      </c>
      <c r="E18" s="459" t="str">
        <f t="shared" si="8"/>
        <v>102</v>
      </c>
      <c r="F18" s="459" t="str">
        <f t="shared" si="9"/>
        <v>102</v>
      </c>
      <c r="G18" s="458" t="s">
        <v>302</v>
      </c>
      <c r="H18" s="452">
        <v>866.38</v>
      </c>
      <c r="I18" s="452">
        <v>0</v>
      </c>
      <c r="J18" s="452">
        <v>0</v>
      </c>
      <c r="K18" s="452">
        <v>-866.38</v>
      </c>
      <c r="L18" s="452">
        <v>0</v>
      </c>
      <c r="M18" s="452">
        <v>0</v>
      </c>
      <c r="N18" s="452">
        <v>0</v>
      </c>
      <c r="O18" s="452">
        <v>0</v>
      </c>
      <c r="P18" s="452">
        <v>0</v>
      </c>
      <c r="Q18" s="452" t="e">
        <f>VLOOKUP(A18,#REF!,16,0)</f>
        <v>#REF!</v>
      </c>
      <c r="R18" s="452">
        <v>0</v>
      </c>
      <c r="S18" s="484">
        <v>0</v>
      </c>
      <c r="T18" s="452" t="e">
        <f t="shared" si="10"/>
        <v>#REF!</v>
      </c>
      <c r="U18" s="484" t="e">
        <f t="shared" si="11"/>
        <v>#REF!</v>
      </c>
      <c r="V18" s="484">
        <f t="shared" si="12"/>
        <v>0</v>
      </c>
      <c r="W18" s="484">
        <f t="shared" si="13"/>
        <v>0</v>
      </c>
      <c r="X18" s="530"/>
      <c r="Y18" s="530">
        <f t="shared" si="0"/>
        <v>0</v>
      </c>
      <c r="Z18" s="484">
        <v>0</v>
      </c>
      <c r="AA18" s="484">
        <v>0</v>
      </c>
      <c r="AB18" s="484">
        <f t="shared" si="14"/>
        <v>0</v>
      </c>
      <c r="AC18" s="484">
        <v>0</v>
      </c>
      <c r="AD18" s="484">
        <f t="shared" si="1"/>
        <v>0</v>
      </c>
      <c r="AE18" s="484">
        <v>0</v>
      </c>
      <c r="AF18" s="484">
        <f t="shared" si="15"/>
        <v>0</v>
      </c>
      <c r="AG18" s="484">
        <v>0</v>
      </c>
      <c r="AH18" s="484">
        <f t="shared" si="16"/>
        <v>0</v>
      </c>
      <c r="AI18" s="484">
        <v>0</v>
      </c>
      <c r="AJ18" s="484">
        <f t="shared" si="17"/>
        <v>0</v>
      </c>
      <c r="AK18" s="484">
        <v>0</v>
      </c>
      <c r="AL18" s="484">
        <f t="shared" si="18"/>
        <v>0</v>
      </c>
      <c r="AM18" s="484">
        <v>0</v>
      </c>
      <c r="AN18" s="484">
        <f t="shared" si="19"/>
        <v>0</v>
      </c>
      <c r="AO18" s="484">
        <v>0</v>
      </c>
      <c r="AP18" s="484">
        <f t="shared" si="20"/>
        <v>0</v>
      </c>
      <c r="AQ18" s="484">
        <v>0</v>
      </c>
      <c r="AR18" s="484">
        <v>0</v>
      </c>
      <c r="AS18" s="484">
        <f t="shared" si="21"/>
        <v>0</v>
      </c>
      <c r="AT18" s="484">
        <v>0</v>
      </c>
      <c r="AU18" s="484">
        <f t="shared" si="22"/>
        <v>0</v>
      </c>
      <c r="AV18" s="484">
        <v>0</v>
      </c>
      <c r="AW18" s="484">
        <f t="shared" si="23"/>
        <v>0</v>
      </c>
      <c r="AX18" s="484">
        <v>0</v>
      </c>
      <c r="AY18" s="530">
        <v>0</v>
      </c>
      <c r="AZ18" s="530">
        <f t="shared" si="2"/>
        <v>866.38</v>
      </c>
      <c r="BA18" s="530">
        <f t="shared" si="3"/>
        <v>866.38</v>
      </c>
      <c r="BB18" s="530">
        <f t="shared" si="4"/>
        <v>0</v>
      </c>
      <c r="BC18" s="530">
        <f t="shared" si="5"/>
        <v>0</v>
      </c>
      <c r="BD18" s="530">
        <f t="shared" si="6"/>
        <v>0</v>
      </c>
      <c r="BE18" s="530">
        <f t="shared" si="24"/>
        <v>0</v>
      </c>
      <c r="BF18" s="530">
        <f t="shared" si="25"/>
        <v>0</v>
      </c>
      <c r="BG18" s="530">
        <f t="shared" si="26"/>
        <v>0</v>
      </c>
      <c r="BH18" s="530" t="e">
        <f t="shared" si="27"/>
        <v>#REF!</v>
      </c>
      <c r="BI18" s="530" t="e">
        <f t="shared" si="28"/>
        <v>#REF!</v>
      </c>
      <c r="BJ18" s="530" t="e">
        <f t="shared" si="29"/>
        <v>#REF!</v>
      </c>
      <c r="BK18" s="452">
        <v>0</v>
      </c>
      <c r="BL18">
        <v>0</v>
      </c>
      <c r="BN18" s="499"/>
      <c r="BP18" s="452"/>
      <c r="BR18" s="452"/>
    </row>
    <row r="19" spans="1:70" ht="15" hidden="1" customHeight="1">
      <c r="A19" t="s">
        <v>923</v>
      </c>
      <c r="B19" s="468" t="s">
        <v>923</v>
      </c>
      <c r="C19" s="458" t="s">
        <v>924</v>
      </c>
      <c r="D19" s="458" t="s">
        <v>301</v>
      </c>
      <c r="E19" s="459" t="str">
        <f t="shared" ref="E19" si="30">LEFT(B19,3)</f>
        <v>102</v>
      </c>
      <c r="F19" s="459" t="str">
        <f t="shared" ref="F19" si="31">LEFT(B19,3)</f>
        <v>102</v>
      </c>
      <c r="G19" s="458" t="s">
        <v>302</v>
      </c>
      <c r="H19" s="452"/>
      <c r="I19" s="452"/>
      <c r="J19" s="452"/>
      <c r="K19" s="452"/>
      <c r="L19" s="452"/>
      <c r="M19" s="452"/>
      <c r="N19" s="452"/>
      <c r="O19" s="452"/>
      <c r="P19" s="452"/>
      <c r="Q19" s="452"/>
      <c r="R19" s="452"/>
      <c r="S19" s="484"/>
      <c r="T19" s="452"/>
      <c r="U19" s="484"/>
      <c r="V19" s="484"/>
      <c r="W19" s="484"/>
      <c r="X19" s="530"/>
      <c r="Y19" s="530"/>
      <c r="Z19" s="484"/>
      <c r="AA19" s="484"/>
      <c r="AB19" s="484"/>
      <c r="AC19" s="484"/>
      <c r="AD19" s="484"/>
      <c r="AE19" s="484"/>
      <c r="AF19" s="484"/>
      <c r="AG19" s="484"/>
      <c r="AH19" s="484"/>
      <c r="AI19" s="484"/>
      <c r="AJ19" s="484"/>
      <c r="AK19" s="484"/>
      <c r="AL19" s="484"/>
      <c r="AM19" s="484"/>
      <c r="AN19" s="484"/>
      <c r="AO19" s="484"/>
      <c r="AP19" s="484"/>
      <c r="AQ19" s="484"/>
      <c r="AR19" s="484">
        <v>986.74</v>
      </c>
      <c r="AS19" s="484">
        <f t="shared" si="21"/>
        <v>0</v>
      </c>
      <c r="AT19" s="484">
        <v>986.74</v>
      </c>
      <c r="AU19" s="484">
        <f t="shared" si="22"/>
        <v>0</v>
      </c>
      <c r="AV19" s="484">
        <v>986.74</v>
      </c>
      <c r="AW19" s="484">
        <f t="shared" si="23"/>
        <v>-986.74</v>
      </c>
      <c r="AX19" s="484">
        <v>0</v>
      </c>
      <c r="AY19" s="530"/>
      <c r="AZ19" s="530"/>
      <c r="BA19" s="530"/>
      <c r="BB19" s="530"/>
      <c r="BC19" s="530"/>
      <c r="BD19" s="530"/>
      <c r="BE19" s="530"/>
      <c r="BF19" s="530"/>
      <c r="BG19" s="530"/>
      <c r="BH19" s="530"/>
      <c r="BI19" s="530"/>
      <c r="BJ19" s="530"/>
      <c r="BK19" s="452"/>
      <c r="BN19" s="499"/>
      <c r="BP19" s="452"/>
      <c r="BR19" s="452"/>
    </row>
    <row r="20" spans="1:70" ht="15" hidden="1" customHeight="1">
      <c r="A20" t="str">
        <f t="shared" si="7"/>
        <v>1021000724</v>
      </c>
      <c r="B20" s="468">
        <v>1021000724</v>
      </c>
      <c r="C20" s="458" t="s">
        <v>319</v>
      </c>
      <c r="D20" s="458" t="s">
        <v>301</v>
      </c>
      <c r="E20" s="459" t="str">
        <f t="shared" si="8"/>
        <v>102</v>
      </c>
      <c r="F20" s="459" t="str">
        <f t="shared" si="9"/>
        <v>102</v>
      </c>
      <c r="G20" s="458" t="s">
        <v>302</v>
      </c>
      <c r="H20" s="452">
        <v>67.849999999999994</v>
      </c>
      <c r="I20" s="452">
        <v>0</v>
      </c>
      <c r="J20" s="452">
        <v>0</v>
      </c>
      <c r="K20" s="452">
        <v>0</v>
      </c>
      <c r="L20" s="452">
        <v>0</v>
      </c>
      <c r="M20" s="452">
        <v>0</v>
      </c>
      <c r="N20" s="452">
        <v>0</v>
      </c>
      <c r="O20" s="452">
        <v>0</v>
      </c>
      <c r="P20" s="452">
        <v>0</v>
      </c>
      <c r="Q20" s="452" t="e">
        <f>VLOOKUP(A20,#REF!,16,0)</f>
        <v>#REF!</v>
      </c>
      <c r="R20" s="452">
        <v>0</v>
      </c>
      <c r="S20" s="484">
        <v>0</v>
      </c>
      <c r="T20" s="452" t="e">
        <f t="shared" si="10"/>
        <v>#REF!</v>
      </c>
      <c r="U20" s="484" t="e">
        <f t="shared" si="11"/>
        <v>#REF!</v>
      </c>
      <c r="V20" s="484">
        <f t="shared" si="12"/>
        <v>67.849999999999994</v>
      </c>
      <c r="W20" s="484">
        <f t="shared" si="13"/>
        <v>67.849999999999994</v>
      </c>
      <c r="X20" s="530">
        <v>67.849999999999994</v>
      </c>
      <c r="Y20" s="530">
        <f t="shared" si="0"/>
        <v>0</v>
      </c>
      <c r="Z20" s="484">
        <v>0</v>
      </c>
      <c r="AA20" s="484">
        <v>0</v>
      </c>
      <c r="AB20" s="484">
        <f t="shared" si="14"/>
        <v>0</v>
      </c>
      <c r="AC20" s="484">
        <v>67.849999999999994</v>
      </c>
      <c r="AD20" s="484">
        <f t="shared" si="1"/>
        <v>-66.599999999999994</v>
      </c>
      <c r="AE20" s="484">
        <v>1.25</v>
      </c>
      <c r="AF20" s="484">
        <f t="shared" si="15"/>
        <v>0</v>
      </c>
      <c r="AG20" s="484">
        <v>1.25</v>
      </c>
      <c r="AH20" s="484">
        <f t="shared" si="16"/>
        <v>0</v>
      </c>
      <c r="AI20" s="484">
        <v>1.25</v>
      </c>
      <c r="AJ20" s="484">
        <f t="shared" si="17"/>
        <v>0</v>
      </c>
      <c r="AK20" s="484">
        <v>1.25</v>
      </c>
      <c r="AL20" s="484">
        <f t="shared" si="18"/>
        <v>0</v>
      </c>
      <c r="AM20" s="484">
        <v>1.25</v>
      </c>
      <c r="AN20" s="484">
        <f t="shared" si="19"/>
        <v>0</v>
      </c>
      <c r="AO20" s="484">
        <v>1.25</v>
      </c>
      <c r="AP20" s="484">
        <f t="shared" si="20"/>
        <v>0</v>
      </c>
      <c r="AQ20" s="484">
        <v>1.25</v>
      </c>
      <c r="AR20" s="484">
        <v>1.25</v>
      </c>
      <c r="AS20" s="484">
        <f t="shared" si="21"/>
        <v>0</v>
      </c>
      <c r="AT20" s="484">
        <v>1.25</v>
      </c>
      <c r="AU20" s="484">
        <f t="shared" si="22"/>
        <v>150000</v>
      </c>
      <c r="AV20" s="484">
        <v>150001.25</v>
      </c>
      <c r="AW20" s="484">
        <f t="shared" si="23"/>
        <v>0</v>
      </c>
      <c r="AX20" s="484">
        <v>150001.25</v>
      </c>
      <c r="AY20" s="530">
        <v>67.849999999999994</v>
      </c>
      <c r="AZ20" s="530">
        <f t="shared" si="2"/>
        <v>67.849999999999994</v>
      </c>
      <c r="BA20" s="530">
        <f t="shared" si="3"/>
        <v>67.849999999999994</v>
      </c>
      <c r="BB20" s="530">
        <f t="shared" si="4"/>
        <v>67.849999999999994</v>
      </c>
      <c r="BC20" s="530">
        <f t="shared" si="5"/>
        <v>67.849999999999994</v>
      </c>
      <c r="BD20" s="530">
        <f t="shared" si="6"/>
        <v>67.849999999999994</v>
      </c>
      <c r="BE20" s="530">
        <f t="shared" si="24"/>
        <v>67.849999999999994</v>
      </c>
      <c r="BF20" s="530">
        <f t="shared" si="25"/>
        <v>67.849999999999994</v>
      </c>
      <c r="BG20" s="530">
        <f t="shared" si="26"/>
        <v>67.849999999999994</v>
      </c>
      <c r="BH20" s="530" t="e">
        <f t="shared" si="27"/>
        <v>#REF!</v>
      </c>
      <c r="BI20" s="530" t="e">
        <f t="shared" si="28"/>
        <v>#REF!</v>
      </c>
      <c r="BJ20" s="530" t="e">
        <f t="shared" si="29"/>
        <v>#REF!</v>
      </c>
      <c r="BK20" s="452">
        <v>67.849999999999994</v>
      </c>
      <c r="BL20">
        <v>0</v>
      </c>
      <c r="BM20" s="451">
        <v>67.849999999999994</v>
      </c>
      <c r="BN20" s="499"/>
      <c r="BP20" s="452"/>
      <c r="BR20" s="452"/>
    </row>
    <row r="21" spans="1:70" ht="15" hidden="1" customHeight="1">
      <c r="A21" t="str">
        <f t="shared" si="7"/>
        <v>1021000750</v>
      </c>
      <c r="B21" s="468">
        <v>1021000750</v>
      </c>
      <c r="C21" s="458" t="s">
        <v>320</v>
      </c>
      <c r="D21" s="458" t="s">
        <v>301</v>
      </c>
      <c r="E21" s="459" t="str">
        <f t="shared" si="8"/>
        <v>102</v>
      </c>
      <c r="F21" s="459" t="str">
        <f t="shared" si="9"/>
        <v>102</v>
      </c>
      <c r="G21" s="458" t="s">
        <v>302</v>
      </c>
      <c r="H21" s="452">
        <v>50.52</v>
      </c>
      <c r="I21" s="452">
        <v>0</v>
      </c>
      <c r="J21" s="452">
        <v>0</v>
      </c>
      <c r="K21" s="452">
        <v>0</v>
      </c>
      <c r="L21" s="452">
        <v>0</v>
      </c>
      <c r="M21" s="452">
        <v>0</v>
      </c>
      <c r="N21" s="452">
        <v>0</v>
      </c>
      <c r="O21" s="452">
        <v>0</v>
      </c>
      <c r="P21" s="452">
        <v>0</v>
      </c>
      <c r="Q21" s="452" t="e">
        <f>VLOOKUP(A21,#REF!,16,0)</f>
        <v>#REF!</v>
      </c>
      <c r="R21" s="452">
        <v>0</v>
      </c>
      <c r="S21" s="484">
        <v>0</v>
      </c>
      <c r="T21" s="452" t="e">
        <f t="shared" si="10"/>
        <v>#REF!</v>
      </c>
      <c r="U21" s="484" t="e">
        <f t="shared" si="11"/>
        <v>#REF!</v>
      </c>
      <c r="V21" s="484">
        <f t="shared" si="12"/>
        <v>50.52</v>
      </c>
      <c r="W21" s="484">
        <f t="shared" si="13"/>
        <v>50.52</v>
      </c>
      <c r="X21" s="530">
        <v>50.52</v>
      </c>
      <c r="Y21" s="530">
        <f t="shared" si="0"/>
        <v>0</v>
      </c>
      <c r="Z21" s="484">
        <v>0</v>
      </c>
      <c r="AA21" s="484">
        <v>0</v>
      </c>
      <c r="AB21" s="484">
        <f t="shared" si="14"/>
        <v>0</v>
      </c>
      <c r="AC21" s="484">
        <v>50.52</v>
      </c>
      <c r="AD21" s="484">
        <f t="shared" si="1"/>
        <v>0</v>
      </c>
      <c r="AE21" s="484">
        <v>50.52</v>
      </c>
      <c r="AF21" s="484">
        <f t="shared" si="15"/>
        <v>0</v>
      </c>
      <c r="AG21" s="484">
        <v>50.52</v>
      </c>
      <c r="AH21" s="484">
        <f t="shared" si="16"/>
        <v>0</v>
      </c>
      <c r="AI21" s="484">
        <v>50.52</v>
      </c>
      <c r="AJ21" s="484">
        <f t="shared" si="17"/>
        <v>0</v>
      </c>
      <c r="AK21" s="484">
        <v>50.52</v>
      </c>
      <c r="AL21" s="484">
        <f t="shared" si="18"/>
        <v>0</v>
      </c>
      <c r="AM21" s="484">
        <v>50.52</v>
      </c>
      <c r="AN21" s="484">
        <f t="shared" si="19"/>
        <v>0</v>
      </c>
      <c r="AO21" s="484">
        <v>50.52</v>
      </c>
      <c r="AP21" s="484">
        <f t="shared" si="20"/>
        <v>0</v>
      </c>
      <c r="AQ21" s="484">
        <v>50.52</v>
      </c>
      <c r="AR21" s="484">
        <v>50.52</v>
      </c>
      <c r="AS21" s="484">
        <f t="shared" si="21"/>
        <v>0</v>
      </c>
      <c r="AT21" s="484">
        <v>50.52</v>
      </c>
      <c r="AU21" s="484">
        <f t="shared" si="22"/>
        <v>0</v>
      </c>
      <c r="AV21" s="484">
        <v>50.52</v>
      </c>
      <c r="AW21" s="484">
        <f t="shared" si="23"/>
        <v>0</v>
      </c>
      <c r="AX21" s="484">
        <v>50.52</v>
      </c>
      <c r="AY21" s="530">
        <v>50.52</v>
      </c>
      <c r="AZ21" s="530">
        <f t="shared" si="2"/>
        <v>50.52</v>
      </c>
      <c r="BA21" s="530">
        <f t="shared" si="3"/>
        <v>50.52</v>
      </c>
      <c r="BB21" s="530">
        <f t="shared" si="4"/>
        <v>50.52</v>
      </c>
      <c r="BC21" s="530">
        <f t="shared" si="5"/>
        <v>50.52</v>
      </c>
      <c r="BD21" s="530">
        <f t="shared" si="6"/>
        <v>50.52</v>
      </c>
      <c r="BE21" s="530">
        <f t="shared" si="24"/>
        <v>50.52</v>
      </c>
      <c r="BF21" s="530">
        <f t="shared" si="25"/>
        <v>50.52</v>
      </c>
      <c r="BG21" s="530">
        <f t="shared" si="26"/>
        <v>50.52</v>
      </c>
      <c r="BH21" s="530" t="e">
        <f t="shared" si="27"/>
        <v>#REF!</v>
      </c>
      <c r="BI21" s="530" t="e">
        <f t="shared" si="28"/>
        <v>#REF!</v>
      </c>
      <c r="BJ21" s="530" t="e">
        <f t="shared" si="29"/>
        <v>#REF!</v>
      </c>
      <c r="BK21" s="452">
        <v>50.52</v>
      </c>
      <c r="BL21">
        <v>0</v>
      </c>
      <c r="BM21" s="451">
        <v>50.52</v>
      </c>
      <c r="BN21" s="499"/>
      <c r="BP21" s="452"/>
      <c r="BR21" s="452"/>
    </row>
    <row r="22" spans="1:70" ht="15" hidden="1" customHeight="1">
      <c r="A22" t="s">
        <v>925</v>
      </c>
      <c r="B22" s="468" t="s">
        <v>925</v>
      </c>
      <c r="C22" s="458" t="s">
        <v>926</v>
      </c>
      <c r="D22" s="458" t="s">
        <v>301</v>
      </c>
      <c r="E22" s="459" t="s">
        <v>927</v>
      </c>
      <c r="F22" s="459" t="s">
        <v>927</v>
      </c>
      <c r="G22" s="458" t="s">
        <v>302</v>
      </c>
      <c r="H22" s="452"/>
      <c r="I22" s="452"/>
      <c r="J22" s="452"/>
      <c r="K22" s="452"/>
      <c r="L22" s="452"/>
      <c r="M22" s="452"/>
      <c r="N22" s="452"/>
      <c r="O22" s="452"/>
      <c r="P22" s="452"/>
      <c r="Q22" s="452"/>
      <c r="R22" s="452"/>
      <c r="S22" s="484"/>
      <c r="T22" s="452"/>
      <c r="U22" s="484"/>
      <c r="V22" s="484"/>
      <c r="W22" s="484"/>
      <c r="X22" s="530"/>
      <c r="Y22" s="530"/>
      <c r="Z22" s="484"/>
      <c r="AA22" s="484"/>
      <c r="AB22" s="484"/>
      <c r="AC22" s="484"/>
      <c r="AD22" s="484"/>
      <c r="AE22" s="484"/>
      <c r="AF22" s="484"/>
      <c r="AG22" s="484"/>
      <c r="AH22" s="484"/>
      <c r="AI22" s="484"/>
      <c r="AJ22" s="484"/>
      <c r="AK22" s="484"/>
      <c r="AL22" s="484"/>
      <c r="AM22" s="484"/>
      <c r="AN22" s="484"/>
      <c r="AO22" s="484"/>
      <c r="AP22" s="484"/>
      <c r="AQ22" s="484"/>
      <c r="AR22" s="484">
        <v>3564708.38</v>
      </c>
      <c r="AS22" s="484">
        <f t="shared" si="21"/>
        <v>-2060758.96</v>
      </c>
      <c r="AT22" s="484">
        <v>1503949.42</v>
      </c>
      <c r="AU22" s="484">
        <f t="shared" si="22"/>
        <v>-1503949.42</v>
      </c>
      <c r="AV22" s="484">
        <v>0</v>
      </c>
      <c r="AW22" s="484">
        <f t="shared" si="23"/>
        <v>0</v>
      </c>
      <c r="AX22" s="484">
        <v>0</v>
      </c>
      <c r="AY22" s="530"/>
      <c r="AZ22" s="530"/>
      <c r="BA22" s="530"/>
      <c r="BB22" s="530"/>
      <c r="BC22" s="530"/>
      <c r="BD22" s="530"/>
      <c r="BE22" s="530"/>
      <c r="BF22" s="530"/>
      <c r="BG22" s="530"/>
      <c r="BH22" s="530"/>
      <c r="BI22" s="530"/>
      <c r="BJ22" s="530"/>
      <c r="BK22" s="452"/>
      <c r="BN22" s="499"/>
      <c r="BP22" s="452"/>
      <c r="BR22" s="452"/>
    </row>
    <row r="23" spans="1:70" ht="15" hidden="1" customHeight="1">
      <c r="A23" t="s">
        <v>928</v>
      </c>
      <c r="B23" s="468" t="s">
        <v>928</v>
      </c>
      <c r="C23" s="458" t="s">
        <v>929</v>
      </c>
      <c r="D23" s="458" t="s">
        <v>301</v>
      </c>
      <c r="E23" s="459" t="s">
        <v>927</v>
      </c>
      <c r="F23" s="459" t="s">
        <v>927</v>
      </c>
      <c r="G23" s="458" t="s">
        <v>302</v>
      </c>
      <c r="H23" s="452"/>
      <c r="I23" s="452"/>
      <c r="J23" s="452"/>
      <c r="K23" s="452"/>
      <c r="L23" s="452"/>
      <c r="M23" s="452"/>
      <c r="N23" s="452"/>
      <c r="O23" s="452"/>
      <c r="P23" s="452"/>
      <c r="Q23" s="452"/>
      <c r="R23" s="452"/>
      <c r="S23" s="484"/>
      <c r="T23" s="452"/>
      <c r="U23" s="484"/>
      <c r="V23" s="484"/>
      <c r="W23" s="484"/>
      <c r="X23" s="530"/>
      <c r="Y23" s="530"/>
      <c r="Z23" s="484"/>
      <c r="AA23" s="484"/>
      <c r="AB23" s="484"/>
      <c r="AC23" s="484"/>
      <c r="AD23" s="484"/>
      <c r="AE23" s="484"/>
      <c r="AF23" s="484"/>
      <c r="AG23" s="484"/>
      <c r="AH23" s="484"/>
      <c r="AI23" s="484"/>
      <c r="AJ23" s="484"/>
      <c r="AK23" s="484"/>
      <c r="AL23" s="484"/>
      <c r="AM23" s="484"/>
      <c r="AN23" s="484"/>
      <c r="AO23" s="484"/>
      <c r="AP23" s="484"/>
      <c r="AQ23" s="484"/>
      <c r="AR23" s="484">
        <v>326.10000000000002</v>
      </c>
      <c r="AS23" s="484">
        <f t="shared" si="21"/>
        <v>39200.1</v>
      </c>
      <c r="AT23" s="484">
        <v>39526.199999999997</v>
      </c>
      <c r="AU23" s="484">
        <f t="shared" si="22"/>
        <v>9020.4700000000012</v>
      </c>
      <c r="AV23" s="484">
        <v>48546.67</v>
      </c>
      <c r="AW23" s="484">
        <f t="shared" si="23"/>
        <v>-48546.67</v>
      </c>
      <c r="AX23" s="484">
        <v>0</v>
      </c>
      <c r="AY23" s="530"/>
      <c r="AZ23" s="530"/>
      <c r="BA23" s="530"/>
      <c r="BB23" s="530"/>
      <c r="BC23" s="530"/>
      <c r="BD23" s="530"/>
      <c r="BE23" s="530"/>
      <c r="BF23" s="530"/>
      <c r="BG23" s="530"/>
      <c r="BH23" s="530"/>
      <c r="BI23" s="530"/>
      <c r="BJ23" s="530"/>
      <c r="BK23" s="452"/>
      <c r="BN23" s="499"/>
      <c r="BP23" s="452"/>
      <c r="BR23" s="452"/>
    </row>
    <row r="24" spans="1:70" ht="15" hidden="1" customHeight="1">
      <c r="A24" t="str">
        <f t="shared" si="7"/>
        <v>1021000833</v>
      </c>
      <c r="B24" s="468">
        <v>1021000833</v>
      </c>
      <c r="C24" s="458" t="s">
        <v>656</v>
      </c>
      <c r="D24" s="458" t="s">
        <v>301</v>
      </c>
      <c r="E24" s="459" t="str">
        <f t="shared" si="8"/>
        <v>102</v>
      </c>
      <c r="F24" s="459" t="str">
        <f t="shared" si="9"/>
        <v>102</v>
      </c>
      <c r="G24" s="458" t="s">
        <v>302</v>
      </c>
      <c r="H24" s="452">
        <v>0</v>
      </c>
      <c r="I24" s="452">
        <v>4322.54</v>
      </c>
      <c r="J24" s="452">
        <v>475.65</v>
      </c>
      <c r="K24" s="452">
        <v>0</v>
      </c>
      <c r="L24" s="452">
        <v>0</v>
      </c>
      <c r="M24" s="452">
        <v>0</v>
      </c>
      <c r="N24" s="452">
        <v>0</v>
      </c>
      <c r="O24" s="452">
        <v>0</v>
      </c>
      <c r="P24" s="452">
        <v>0</v>
      </c>
      <c r="Q24" s="452" t="e">
        <f>VLOOKUP(A24,#REF!,16,0)</f>
        <v>#REF!</v>
      </c>
      <c r="R24" s="452">
        <v>0</v>
      </c>
      <c r="S24" s="484">
        <v>0</v>
      </c>
      <c r="T24" s="452" t="e">
        <f t="shared" si="10"/>
        <v>#REF!</v>
      </c>
      <c r="U24" s="484" t="e">
        <f t="shared" si="11"/>
        <v>#REF!</v>
      </c>
      <c r="V24" s="484">
        <f t="shared" si="12"/>
        <v>4798.1899999999996</v>
      </c>
      <c r="W24" s="484">
        <f t="shared" si="13"/>
        <v>4798.1899999999996</v>
      </c>
      <c r="X24" s="530">
        <v>4798.1899999999996</v>
      </c>
      <c r="Y24" s="530">
        <f t="shared" si="0"/>
        <v>0</v>
      </c>
      <c r="Z24" s="484">
        <v>0</v>
      </c>
      <c r="AA24" s="484">
        <v>-25</v>
      </c>
      <c r="AB24" s="484">
        <f t="shared" si="14"/>
        <v>0</v>
      </c>
      <c r="AC24" s="484">
        <v>4773.1899999999996</v>
      </c>
      <c r="AD24" s="484">
        <f t="shared" si="1"/>
        <v>922.69000000000051</v>
      </c>
      <c r="AE24" s="484">
        <v>5695.88</v>
      </c>
      <c r="AF24" s="484">
        <f t="shared" si="15"/>
        <v>-25</v>
      </c>
      <c r="AG24" s="484">
        <v>5670.88</v>
      </c>
      <c r="AH24" s="484">
        <f t="shared" si="16"/>
        <v>0</v>
      </c>
      <c r="AI24" s="484">
        <v>5670.88</v>
      </c>
      <c r="AJ24" s="484">
        <f t="shared" si="17"/>
        <v>285.93000000000029</v>
      </c>
      <c r="AK24" s="484">
        <v>5956.81</v>
      </c>
      <c r="AL24" s="484">
        <f t="shared" si="18"/>
        <v>-25</v>
      </c>
      <c r="AM24" s="484">
        <v>5931.81</v>
      </c>
      <c r="AN24" s="484">
        <f t="shared" si="19"/>
        <v>0</v>
      </c>
      <c r="AO24" s="484">
        <v>5931.81</v>
      </c>
      <c r="AP24" s="484">
        <f t="shared" si="20"/>
        <v>-25</v>
      </c>
      <c r="AQ24" s="484">
        <v>5906.81</v>
      </c>
      <c r="AR24" s="484">
        <v>0</v>
      </c>
      <c r="AS24" s="484">
        <f t="shared" si="21"/>
        <v>0</v>
      </c>
      <c r="AT24" s="484">
        <v>0</v>
      </c>
      <c r="AU24" s="484">
        <f t="shared" si="22"/>
        <v>0</v>
      </c>
      <c r="AV24" s="484">
        <v>0</v>
      </c>
      <c r="AW24" s="484">
        <f t="shared" si="23"/>
        <v>0</v>
      </c>
      <c r="AX24" s="484">
        <v>0</v>
      </c>
      <c r="AY24" s="530">
        <v>4798.1899999999996</v>
      </c>
      <c r="AZ24" s="530">
        <f t="shared" si="2"/>
        <v>4322.54</v>
      </c>
      <c r="BA24" s="530">
        <f t="shared" si="3"/>
        <v>4798.1899999999996</v>
      </c>
      <c r="BB24" s="530">
        <f t="shared" si="4"/>
        <v>4798.1899999999996</v>
      </c>
      <c r="BC24" s="530">
        <f t="shared" si="5"/>
        <v>4798.1899999999996</v>
      </c>
      <c r="BD24" s="530">
        <f t="shared" si="6"/>
        <v>4798.1899999999996</v>
      </c>
      <c r="BE24" s="530">
        <f t="shared" si="24"/>
        <v>4798.1899999999996</v>
      </c>
      <c r="BF24" s="530">
        <f t="shared" si="25"/>
        <v>4798.1899999999996</v>
      </c>
      <c r="BG24" s="530">
        <f t="shared" si="26"/>
        <v>4798.1899999999996</v>
      </c>
      <c r="BH24" s="530" t="e">
        <f t="shared" si="27"/>
        <v>#REF!</v>
      </c>
      <c r="BI24" s="530" t="e">
        <f t="shared" si="28"/>
        <v>#REF!</v>
      </c>
      <c r="BJ24" s="530" t="e">
        <f t="shared" si="29"/>
        <v>#REF!</v>
      </c>
      <c r="BK24" s="452">
        <v>4798.1899999999996</v>
      </c>
      <c r="BL24">
        <v>0</v>
      </c>
      <c r="BM24" s="451">
        <v>4798.1899999999996</v>
      </c>
      <c r="BN24" s="499"/>
      <c r="BP24" s="452"/>
      <c r="BR24" s="452"/>
    </row>
    <row r="25" spans="1:70" ht="15" hidden="1" customHeight="1">
      <c r="A25" t="str">
        <f>TRIM(B25)</f>
        <v>1021000834</v>
      </c>
      <c r="B25" s="469">
        <v>1021000834</v>
      </c>
      <c r="C25" t="s">
        <v>710</v>
      </c>
      <c r="D25" s="458" t="s">
        <v>301</v>
      </c>
      <c r="E25" s="459" t="str">
        <f>LEFT(B25,3)</f>
        <v>102</v>
      </c>
      <c r="F25" s="459" t="str">
        <f>LEFT(B25,3)</f>
        <v>102</v>
      </c>
      <c r="G25" s="458" t="s">
        <v>302</v>
      </c>
      <c r="H25" s="452">
        <v>0</v>
      </c>
      <c r="I25" s="452">
        <v>0</v>
      </c>
      <c r="J25" s="452">
        <v>0</v>
      </c>
      <c r="K25" s="452">
        <v>0</v>
      </c>
      <c r="L25" s="452">
        <v>0</v>
      </c>
      <c r="M25" s="452">
        <v>0</v>
      </c>
      <c r="N25" s="452">
        <v>0</v>
      </c>
      <c r="O25" s="452">
        <v>0</v>
      </c>
      <c r="P25" s="452">
        <v>0</v>
      </c>
      <c r="Q25" s="452" t="e">
        <f>VLOOKUP(A25,#REF!,16,0)</f>
        <v>#REF!</v>
      </c>
      <c r="R25" s="452">
        <v>0</v>
      </c>
      <c r="S25" s="484">
        <v>0</v>
      </c>
      <c r="T25" s="452">
        <v>0</v>
      </c>
      <c r="U25" s="474" t="e">
        <f>SUM(H25:S25)</f>
        <v>#REF!</v>
      </c>
      <c r="V25" s="484">
        <f>SUM(H25:P25)</f>
        <v>0</v>
      </c>
      <c r="W25" s="484">
        <f t="shared" si="13"/>
        <v>0</v>
      </c>
      <c r="X25" s="530"/>
      <c r="Y25" s="530">
        <f t="shared" si="0"/>
        <v>0</v>
      </c>
      <c r="Z25" s="484">
        <v>1000</v>
      </c>
      <c r="AA25" s="484">
        <v>0</v>
      </c>
      <c r="AB25" s="484">
        <f t="shared" si="14"/>
        <v>0</v>
      </c>
      <c r="AC25" s="484">
        <v>1000</v>
      </c>
      <c r="AD25" s="484">
        <f t="shared" si="1"/>
        <v>0</v>
      </c>
      <c r="AE25" s="484">
        <v>1000</v>
      </c>
      <c r="AF25" s="484">
        <f t="shared" si="15"/>
        <v>0</v>
      </c>
      <c r="AG25" s="484">
        <v>1000</v>
      </c>
      <c r="AH25" s="484">
        <f t="shared" si="16"/>
        <v>0</v>
      </c>
      <c r="AI25" s="484">
        <v>1000</v>
      </c>
      <c r="AJ25" s="484">
        <f t="shared" si="17"/>
        <v>0</v>
      </c>
      <c r="AK25" s="484">
        <v>1000</v>
      </c>
      <c r="AL25" s="484">
        <f t="shared" si="18"/>
        <v>0</v>
      </c>
      <c r="AM25" s="484">
        <v>1000</v>
      </c>
      <c r="AN25" s="484">
        <f t="shared" si="19"/>
        <v>0</v>
      </c>
      <c r="AO25" s="484">
        <v>1000</v>
      </c>
      <c r="AP25" s="484">
        <f t="shared" si="20"/>
        <v>0</v>
      </c>
      <c r="AQ25" s="484">
        <v>1000</v>
      </c>
      <c r="AR25" s="484">
        <v>0</v>
      </c>
      <c r="AS25" s="484">
        <f t="shared" si="21"/>
        <v>0</v>
      </c>
      <c r="AT25" s="484">
        <v>0</v>
      </c>
      <c r="AU25" s="484">
        <f t="shared" si="22"/>
        <v>0</v>
      </c>
      <c r="AV25" s="484">
        <v>0</v>
      </c>
      <c r="AW25" s="484">
        <f t="shared" si="23"/>
        <v>0</v>
      </c>
      <c r="AX25" s="484">
        <v>0</v>
      </c>
      <c r="AY25" s="530">
        <v>0</v>
      </c>
      <c r="AZ25" s="530">
        <f t="shared" si="2"/>
        <v>0</v>
      </c>
      <c r="BA25" s="530">
        <f t="shared" si="3"/>
        <v>0</v>
      </c>
      <c r="BB25" s="530">
        <f t="shared" si="4"/>
        <v>0</v>
      </c>
      <c r="BC25" s="530">
        <f t="shared" si="5"/>
        <v>0</v>
      </c>
      <c r="BD25" s="530">
        <f t="shared" si="6"/>
        <v>0</v>
      </c>
      <c r="BE25" s="530">
        <f t="shared" si="24"/>
        <v>0</v>
      </c>
      <c r="BF25" s="530">
        <f t="shared" si="25"/>
        <v>0</v>
      </c>
      <c r="BG25" s="530">
        <f t="shared" si="26"/>
        <v>0</v>
      </c>
      <c r="BH25" s="530" t="e">
        <f t="shared" si="27"/>
        <v>#REF!</v>
      </c>
      <c r="BI25" s="530" t="e">
        <f t="shared" si="28"/>
        <v>#REF!</v>
      </c>
      <c r="BJ25" s="530" t="e">
        <f t="shared" si="29"/>
        <v>#REF!</v>
      </c>
      <c r="BK25" s="452">
        <v>0</v>
      </c>
      <c r="BL25">
        <v>0</v>
      </c>
      <c r="BN25" s="499"/>
      <c r="BP25" s="452"/>
      <c r="BR25" s="452"/>
    </row>
    <row r="26" spans="1:70" ht="15" hidden="1" customHeight="1">
      <c r="A26" t="str">
        <f>TRIM(B26)</f>
        <v>1021000840</v>
      </c>
      <c r="B26" s="468">
        <v>1021000840</v>
      </c>
      <c r="C26" s="458" t="s">
        <v>657</v>
      </c>
      <c r="D26" s="458" t="s">
        <v>301</v>
      </c>
      <c r="E26" s="459" t="str">
        <f>LEFT(B26,3)</f>
        <v>102</v>
      </c>
      <c r="F26" s="459" t="str">
        <f>LEFT(B26,3)</f>
        <v>102</v>
      </c>
      <c r="G26" s="458" t="s">
        <v>302</v>
      </c>
      <c r="H26" s="452">
        <v>0</v>
      </c>
      <c r="I26" s="452">
        <v>0</v>
      </c>
      <c r="J26" s="452">
        <v>0</v>
      </c>
      <c r="K26" s="452">
        <v>866.38</v>
      </c>
      <c r="L26" s="452">
        <v>0</v>
      </c>
      <c r="M26" s="452">
        <v>0</v>
      </c>
      <c r="N26" s="452">
        <v>0</v>
      </c>
      <c r="O26" s="452">
        <v>0</v>
      </c>
      <c r="P26" s="452">
        <v>0</v>
      </c>
      <c r="Q26" s="452" t="e">
        <f>VLOOKUP(A26,#REF!,16,0)</f>
        <v>#REF!</v>
      </c>
      <c r="R26" s="452">
        <v>-16000</v>
      </c>
      <c r="S26" s="484">
        <v>883.19</v>
      </c>
      <c r="T26" s="452" t="e">
        <f>SUM(H26:R26)</f>
        <v>#REF!</v>
      </c>
      <c r="U26" s="484" t="e">
        <f>SUM(H26:S26)</f>
        <v>#REF!</v>
      </c>
      <c r="V26" s="484">
        <f>SUM(H26:P26)</f>
        <v>866.38</v>
      </c>
      <c r="W26" s="484">
        <f>SUM(H26:O26)</f>
        <v>866.38</v>
      </c>
      <c r="X26" s="530">
        <v>896.47</v>
      </c>
      <c r="Y26" s="530">
        <f>AY26-X26</f>
        <v>0</v>
      </c>
      <c r="Z26" s="484">
        <v>0</v>
      </c>
      <c r="AA26" s="484">
        <v>0</v>
      </c>
      <c r="AB26" s="484">
        <f>AC26-X26-Y26-Z26-AA26</f>
        <v>0</v>
      </c>
      <c r="AC26" s="484">
        <v>896.47</v>
      </c>
      <c r="AD26" s="484">
        <f>AE26-AC26</f>
        <v>0</v>
      </c>
      <c r="AE26" s="484">
        <v>896.47</v>
      </c>
      <c r="AF26" s="484">
        <f>AG26-AE26</f>
        <v>0</v>
      </c>
      <c r="AG26" s="484">
        <v>896.47</v>
      </c>
      <c r="AH26" s="484">
        <f>AI26-AG26</f>
        <v>0</v>
      </c>
      <c r="AI26" s="484">
        <v>896.47</v>
      </c>
      <c r="AJ26" s="484">
        <f>AK26-AI26</f>
        <v>0</v>
      </c>
      <c r="AK26" s="484">
        <v>896.47</v>
      </c>
      <c r="AL26" s="484">
        <f>AM26-AK26</f>
        <v>0</v>
      </c>
      <c r="AM26" s="484">
        <v>896.47</v>
      </c>
      <c r="AN26" s="484">
        <f>AO26-AM26</f>
        <v>-200.45000000000005</v>
      </c>
      <c r="AO26" s="484">
        <v>696.02</v>
      </c>
      <c r="AP26" s="484">
        <f>AQ26-AO26</f>
        <v>-696.02</v>
      </c>
      <c r="AQ26" s="484">
        <v>0</v>
      </c>
      <c r="AR26" s="484">
        <v>0</v>
      </c>
      <c r="AS26" s="484">
        <f t="shared" si="21"/>
        <v>4</v>
      </c>
      <c r="AT26" s="484">
        <v>4</v>
      </c>
      <c r="AU26" s="484">
        <f t="shared" si="22"/>
        <v>0</v>
      </c>
      <c r="AV26" s="484">
        <v>4</v>
      </c>
      <c r="AW26" s="484">
        <f t="shared" si="23"/>
        <v>0</v>
      </c>
      <c r="AX26" s="484">
        <v>4</v>
      </c>
      <c r="AY26" s="530">
        <v>896.47</v>
      </c>
      <c r="AZ26" s="530">
        <f>H26+I26</f>
        <v>0</v>
      </c>
      <c r="BA26" s="530">
        <f>H26+I26+J26</f>
        <v>0</v>
      </c>
      <c r="BB26" s="530">
        <f>H26+I26+J26+K26</f>
        <v>866.38</v>
      </c>
      <c r="BC26" s="530">
        <f>H26+I26+J26+K26+L26</f>
        <v>866.38</v>
      </c>
      <c r="BD26" s="530">
        <f>I26+J26+K26+L26+M26+H26</f>
        <v>866.38</v>
      </c>
      <c r="BE26" s="530">
        <f>J26+K26+L26+M26+N26+I26+H26</f>
        <v>866.38</v>
      </c>
      <c r="BF26" s="530">
        <f>K26+L26+M26+N26+O26+J26+I26+H26</f>
        <v>866.38</v>
      </c>
      <c r="BG26" s="530">
        <f>L26+M26+N26+O26+P26+K26+J26+I26+H26</f>
        <v>866.38</v>
      </c>
      <c r="BH26" s="530" t="e">
        <f>M26+N26+O26+P26+Q26+L26+K26+J26+I26+H26</f>
        <v>#REF!</v>
      </c>
      <c r="BI26" s="530" t="e">
        <f>N26+O26+P26+Q26+R26+M26+L26+K26+J26+I26+H26</f>
        <v>#REF!</v>
      </c>
      <c r="BJ26" s="530" t="e">
        <f>O26+P26+Q26+R26+S26+N26+M26+L26+K26+J26+I26+H26</f>
        <v>#REF!</v>
      </c>
      <c r="BK26" s="452">
        <v>13.28</v>
      </c>
      <c r="BL26">
        <v>0</v>
      </c>
      <c r="BM26" s="451">
        <v>896.47</v>
      </c>
      <c r="BN26" s="499"/>
      <c r="BP26" s="452"/>
      <c r="BR26" s="452"/>
    </row>
    <row r="27" spans="1:70" ht="15" hidden="1" customHeight="1">
      <c r="A27" t="str">
        <f>TRIM(B27)</f>
        <v>1021000841</v>
      </c>
      <c r="B27" s="469">
        <v>1021000841</v>
      </c>
      <c r="C27" t="s">
        <v>711</v>
      </c>
      <c r="D27" s="458" t="s">
        <v>301</v>
      </c>
      <c r="E27" s="459" t="str">
        <f>LEFT(B27,3)</f>
        <v>102</v>
      </c>
      <c r="F27" s="459" t="str">
        <f>LEFT(B27,3)</f>
        <v>102</v>
      </c>
      <c r="G27" s="458" t="s">
        <v>302</v>
      </c>
      <c r="H27" s="452">
        <v>0</v>
      </c>
      <c r="I27" s="452">
        <v>0</v>
      </c>
      <c r="J27" s="452">
        <v>0</v>
      </c>
      <c r="K27" s="452">
        <v>0</v>
      </c>
      <c r="L27" s="452">
        <v>0</v>
      </c>
      <c r="M27" s="452">
        <v>0</v>
      </c>
      <c r="N27" s="452">
        <v>0</v>
      </c>
      <c r="O27" s="452">
        <v>0</v>
      </c>
      <c r="P27" s="452">
        <v>0</v>
      </c>
      <c r="Q27" s="452" t="e">
        <f>VLOOKUP(A27,#REF!,16,0)</f>
        <v>#REF!</v>
      </c>
      <c r="R27" s="452">
        <v>0</v>
      </c>
      <c r="S27" s="484">
        <v>0</v>
      </c>
      <c r="T27" s="452">
        <v>0</v>
      </c>
      <c r="U27" s="474" t="e">
        <f>SUM(H27:S27)</f>
        <v>#REF!</v>
      </c>
      <c r="V27" s="484">
        <f>SUM(H27:P27)</f>
        <v>0</v>
      </c>
      <c r="W27" s="484">
        <f t="shared" si="13"/>
        <v>0</v>
      </c>
      <c r="X27" s="530"/>
      <c r="Y27" s="530">
        <f t="shared" si="0"/>
        <v>0</v>
      </c>
      <c r="Z27" s="484">
        <v>0</v>
      </c>
      <c r="AA27" s="484">
        <v>0</v>
      </c>
      <c r="AB27" s="484">
        <f t="shared" si="14"/>
        <v>0</v>
      </c>
      <c r="AC27" s="484">
        <v>0</v>
      </c>
      <c r="AD27" s="484">
        <f t="shared" si="1"/>
        <v>0</v>
      </c>
      <c r="AE27" s="484">
        <v>0</v>
      </c>
      <c r="AF27" s="484">
        <f t="shared" si="15"/>
        <v>0</v>
      </c>
      <c r="AG27" s="484">
        <v>0</v>
      </c>
      <c r="AH27" s="484">
        <f t="shared" si="16"/>
        <v>0</v>
      </c>
      <c r="AI27" s="484">
        <v>0</v>
      </c>
      <c r="AJ27" s="484">
        <f t="shared" si="17"/>
        <v>0</v>
      </c>
      <c r="AK27" s="484">
        <v>0</v>
      </c>
      <c r="AL27" s="484">
        <f t="shared" si="18"/>
        <v>0</v>
      </c>
      <c r="AM27" s="484">
        <v>0</v>
      </c>
      <c r="AN27" s="484">
        <f t="shared" si="19"/>
        <v>0</v>
      </c>
      <c r="AO27" s="484">
        <v>0</v>
      </c>
      <c r="AP27" s="484">
        <f t="shared" si="20"/>
        <v>0</v>
      </c>
      <c r="AQ27" s="484">
        <v>0</v>
      </c>
      <c r="AR27" s="484">
        <v>0</v>
      </c>
      <c r="AS27" s="484">
        <f t="shared" si="21"/>
        <v>0</v>
      </c>
      <c r="AT27" s="484">
        <v>0</v>
      </c>
      <c r="AU27" s="484">
        <f t="shared" si="22"/>
        <v>0</v>
      </c>
      <c r="AV27" s="484">
        <v>0</v>
      </c>
      <c r="AW27" s="484">
        <f t="shared" si="23"/>
        <v>0</v>
      </c>
      <c r="AX27" s="484">
        <v>0</v>
      </c>
      <c r="AY27" s="530">
        <v>0</v>
      </c>
      <c r="AZ27" s="530">
        <f t="shared" si="2"/>
        <v>0</v>
      </c>
      <c r="BA27" s="530">
        <f t="shared" si="3"/>
        <v>0</v>
      </c>
      <c r="BB27" s="530">
        <f t="shared" si="4"/>
        <v>0</v>
      </c>
      <c r="BC27" s="530">
        <f t="shared" si="5"/>
        <v>0</v>
      </c>
      <c r="BD27" s="530">
        <f t="shared" si="6"/>
        <v>0</v>
      </c>
      <c r="BE27" s="530">
        <f t="shared" si="24"/>
        <v>0</v>
      </c>
      <c r="BF27" s="530">
        <f t="shared" si="25"/>
        <v>0</v>
      </c>
      <c r="BG27" s="530">
        <f t="shared" si="26"/>
        <v>0</v>
      </c>
      <c r="BH27" s="530" t="e">
        <f t="shared" si="27"/>
        <v>#REF!</v>
      </c>
      <c r="BI27" s="530" t="e">
        <f t="shared" si="28"/>
        <v>#REF!</v>
      </c>
      <c r="BJ27" s="530" t="e">
        <f t="shared" si="29"/>
        <v>#REF!</v>
      </c>
      <c r="BK27" s="452">
        <v>0</v>
      </c>
      <c r="BL27">
        <v>0</v>
      </c>
      <c r="BN27" s="499"/>
      <c r="BP27" s="452"/>
      <c r="BR27" s="452"/>
    </row>
    <row r="28" spans="1:70" ht="15" hidden="1" customHeight="1">
      <c r="A28" t="s">
        <v>930</v>
      </c>
      <c r="B28" s="469" t="s">
        <v>930</v>
      </c>
      <c r="C28" t="s">
        <v>931</v>
      </c>
      <c r="D28" s="458" t="s">
        <v>301</v>
      </c>
      <c r="E28" s="459" t="str">
        <f>LEFT(B28,3)</f>
        <v>102</v>
      </c>
      <c r="F28" s="459" t="str">
        <f>LEFT(B28,3)</f>
        <v>102</v>
      </c>
      <c r="G28" s="458" t="s">
        <v>302</v>
      </c>
      <c r="H28" s="452"/>
      <c r="I28" s="452"/>
      <c r="J28" s="452"/>
      <c r="K28" s="452"/>
      <c r="L28" s="452"/>
      <c r="M28" s="452"/>
      <c r="N28" s="452"/>
      <c r="O28" s="452"/>
      <c r="P28" s="452"/>
      <c r="Q28" s="452"/>
      <c r="R28" s="452"/>
      <c r="S28" s="484"/>
      <c r="T28" s="452"/>
      <c r="U28" s="474"/>
      <c r="V28" s="484"/>
      <c r="W28" s="484"/>
      <c r="X28" s="530"/>
      <c r="Y28" s="530"/>
      <c r="Z28" s="484"/>
      <c r="AA28" s="484"/>
      <c r="AB28" s="484"/>
      <c r="AC28" s="484"/>
      <c r="AD28" s="484"/>
      <c r="AE28" s="484"/>
      <c r="AF28" s="484"/>
      <c r="AG28" s="484"/>
      <c r="AH28" s="484"/>
      <c r="AI28" s="484"/>
      <c r="AJ28" s="484"/>
      <c r="AK28" s="484"/>
      <c r="AL28" s="484"/>
      <c r="AM28" s="484"/>
      <c r="AN28" s="484"/>
      <c r="AO28" s="484"/>
      <c r="AP28" s="484"/>
      <c r="AQ28" s="484"/>
      <c r="AR28" s="484">
        <v>234.02</v>
      </c>
      <c r="AS28" s="484">
        <f t="shared" si="21"/>
        <v>0</v>
      </c>
      <c r="AT28" s="484">
        <v>234.02</v>
      </c>
      <c r="AU28" s="484">
        <f t="shared" si="22"/>
        <v>0</v>
      </c>
      <c r="AV28" s="484">
        <v>234.02</v>
      </c>
      <c r="AW28" s="484">
        <f t="shared" si="23"/>
        <v>0</v>
      </c>
      <c r="AX28" s="484">
        <v>234.02</v>
      </c>
      <c r="AY28" s="530"/>
      <c r="AZ28" s="530"/>
      <c r="BA28" s="530"/>
      <c r="BB28" s="530"/>
      <c r="BC28" s="530"/>
      <c r="BD28" s="530"/>
      <c r="BE28" s="530"/>
      <c r="BF28" s="530"/>
      <c r="BG28" s="530"/>
      <c r="BH28" s="530"/>
      <c r="BI28" s="530"/>
      <c r="BJ28" s="530"/>
      <c r="BK28" s="452"/>
      <c r="BN28" s="499"/>
      <c r="BP28" s="452"/>
      <c r="BR28" s="452"/>
    </row>
    <row r="29" spans="1:70" ht="15" hidden="1" customHeight="1">
      <c r="A29" t="str">
        <f t="shared" si="7"/>
        <v>1025300638</v>
      </c>
      <c r="B29" s="468">
        <v>1025300638</v>
      </c>
      <c r="C29" s="458" t="s">
        <v>708</v>
      </c>
      <c r="D29" s="458" t="s">
        <v>301</v>
      </c>
      <c r="E29" s="459" t="str">
        <f t="shared" si="8"/>
        <v>102</v>
      </c>
      <c r="F29" s="459" t="str">
        <f t="shared" si="9"/>
        <v>102</v>
      </c>
      <c r="G29" s="458" t="s">
        <v>302</v>
      </c>
      <c r="H29" s="452">
        <v>0</v>
      </c>
      <c r="I29" s="452">
        <v>0</v>
      </c>
      <c r="J29" s="452">
        <v>0</v>
      </c>
      <c r="K29" s="452">
        <v>0</v>
      </c>
      <c r="L29" s="452">
        <v>0</v>
      </c>
      <c r="M29" s="452">
        <v>0</v>
      </c>
      <c r="N29" s="452">
        <v>0</v>
      </c>
      <c r="O29" s="452">
        <v>0</v>
      </c>
      <c r="P29" s="452">
        <v>0</v>
      </c>
      <c r="Q29" s="452" t="e">
        <f>VLOOKUP(A29,#REF!,16,0)</f>
        <v>#REF!</v>
      </c>
      <c r="R29" s="452">
        <v>-1303659.49</v>
      </c>
      <c r="S29" s="484">
        <v>73.92</v>
      </c>
      <c r="T29" s="452" t="e">
        <f t="shared" si="10"/>
        <v>#REF!</v>
      </c>
      <c r="U29" s="484" t="e">
        <f t="shared" si="11"/>
        <v>#REF!</v>
      </c>
      <c r="V29" s="484">
        <f t="shared" si="12"/>
        <v>0</v>
      </c>
      <c r="W29" s="484">
        <f t="shared" si="13"/>
        <v>0</v>
      </c>
      <c r="X29" s="530">
        <v>3937.88</v>
      </c>
      <c r="Y29" s="530">
        <f t="shared" si="0"/>
        <v>2545496.17</v>
      </c>
      <c r="Z29" s="484">
        <v>-2547329.08</v>
      </c>
      <c r="AA29" s="484">
        <v>3143356.7100000004</v>
      </c>
      <c r="AB29" s="484">
        <f t="shared" si="14"/>
        <v>-3144261.0100000002</v>
      </c>
      <c r="AC29" s="484">
        <v>1200.67</v>
      </c>
      <c r="AD29" s="484">
        <f t="shared" si="1"/>
        <v>12.460000000000036</v>
      </c>
      <c r="AE29" s="484">
        <v>1213.1300000000001</v>
      </c>
      <c r="AF29" s="484">
        <f t="shared" si="15"/>
        <v>39.829999999999927</v>
      </c>
      <c r="AG29" s="484">
        <v>1252.96</v>
      </c>
      <c r="AH29" s="484">
        <f t="shared" si="16"/>
        <v>483322.17</v>
      </c>
      <c r="AI29" s="484">
        <v>484575.13</v>
      </c>
      <c r="AJ29" s="484">
        <f t="shared" si="17"/>
        <v>-471837.55</v>
      </c>
      <c r="AK29" s="484">
        <v>12737.58</v>
      </c>
      <c r="AL29" s="484">
        <f t="shared" si="18"/>
        <v>2451.9600000000009</v>
      </c>
      <c r="AM29" s="484">
        <v>15189.54</v>
      </c>
      <c r="AN29" s="484">
        <f t="shared" si="19"/>
        <v>896843.75</v>
      </c>
      <c r="AO29" s="484">
        <v>912033.29</v>
      </c>
      <c r="AP29" s="484">
        <f t="shared" si="20"/>
        <v>-911089.57000000007</v>
      </c>
      <c r="AQ29" s="484">
        <v>943.72</v>
      </c>
      <c r="AR29" s="484">
        <v>676819.91</v>
      </c>
      <c r="AS29" s="484">
        <f t="shared" si="21"/>
        <v>-647526.91</v>
      </c>
      <c r="AT29" s="484">
        <v>29293</v>
      </c>
      <c r="AU29" s="484">
        <f t="shared" si="22"/>
        <v>288206.46999999997</v>
      </c>
      <c r="AV29" s="484">
        <v>317499.46999999997</v>
      </c>
      <c r="AW29" s="484">
        <f t="shared" si="23"/>
        <v>-290045.75</v>
      </c>
      <c r="AX29" s="484">
        <v>27453.72</v>
      </c>
      <c r="AY29" s="530">
        <v>2549434.0499999998</v>
      </c>
      <c r="AZ29" s="530">
        <f t="shared" si="2"/>
        <v>0</v>
      </c>
      <c r="BA29" s="530">
        <f t="shared" si="3"/>
        <v>0</v>
      </c>
      <c r="BB29" s="530">
        <f t="shared" si="4"/>
        <v>0</v>
      </c>
      <c r="BC29" s="530">
        <f t="shared" si="5"/>
        <v>0</v>
      </c>
      <c r="BD29" s="530">
        <f t="shared" si="6"/>
        <v>0</v>
      </c>
      <c r="BE29" s="530">
        <f t="shared" si="24"/>
        <v>0</v>
      </c>
      <c r="BF29" s="530">
        <f t="shared" si="25"/>
        <v>0</v>
      </c>
      <c r="BG29" s="530">
        <f t="shared" si="26"/>
        <v>0</v>
      </c>
      <c r="BH29" s="530" t="e">
        <f t="shared" si="27"/>
        <v>#REF!</v>
      </c>
      <c r="BI29" s="530" t="e">
        <f t="shared" si="28"/>
        <v>#REF!</v>
      </c>
      <c r="BJ29" s="530" t="e">
        <f t="shared" si="29"/>
        <v>#REF!</v>
      </c>
      <c r="BK29" s="452">
        <v>1503.09</v>
      </c>
      <c r="BL29">
        <v>0</v>
      </c>
      <c r="BM29" s="451">
        <v>1577.01</v>
      </c>
      <c r="BN29" s="499"/>
      <c r="BP29" s="452"/>
      <c r="BR29" s="452"/>
    </row>
    <row r="30" spans="1:70" ht="15" hidden="1" customHeight="1">
      <c r="A30" t="str">
        <f t="shared" si="7"/>
        <v>1023000001</v>
      </c>
      <c r="B30" s="468">
        <v>1023000001</v>
      </c>
      <c r="C30" s="458" t="s">
        <v>658</v>
      </c>
      <c r="D30" s="458" t="s">
        <v>301</v>
      </c>
      <c r="E30" s="459" t="str">
        <f t="shared" si="8"/>
        <v>102</v>
      </c>
      <c r="F30" s="459" t="str">
        <f t="shared" si="9"/>
        <v>102</v>
      </c>
      <c r="G30" s="458" t="s">
        <v>302</v>
      </c>
      <c r="H30" s="452">
        <v>0</v>
      </c>
      <c r="I30" s="452">
        <v>0</v>
      </c>
      <c r="J30" s="452">
        <v>10500000</v>
      </c>
      <c r="K30" s="452">
        <v>-10500000</v>
      </c>
      <c r="L30" s="452">
        <v>0</v>
      </c>
      <c r="M30" s="452">
        <v>0</v>
      </c>
      <c r="N30" s="452">
        <v>0</v>
      </c>
      <c r="O30" s="452">
        <v>0</v>
      </c>
      <c r="P30" s="452">
        <v>0</v>
      </c>
      <c r="Q30" s="452" t="e">
        <f>VLOOKUP(A30,#REF!,16,0)</f>
        <v>#REF!</v>
      </c>
      <c r="R30" s="452">
        <v>0</v>
      </c>
      <c r="S30" s="484">
        <v>0</v>
      </c>
      <c r="T30" s="452" t="e">
        <f t="shared" si="10"/>
        <v>#REF!</v>
      </c>
      <c r="U30" s="484" t="e">
        <f t="shared" si="11"/>
        <v>#REF!</v>
      </c>
      <c r="V30" s="484">
        <f t="shared" si="12"/>
        <v>0</v>
      </c>
      <c r="W30" s="484">
        <f t="shared" si="13"/>
        <v>0</v>
      </c>
      <c r="X30" s="530"/>
      <c r="Y30" s="530">
        <f t="shared" si="0"/>
        <v>0</v>
      </c>
      <c r="Z30" s="484">
        <v>0</v>
      </c>
      <c r="AA30" s="484">
        <v>0</v>
      </c>
      <c r="AB30" s="484">
        <f t="shared" si="14"/>
        <v>0</v>
      </c>
      <c r="AC30" s="484">
        <v>0</v>
      </c>
      <c r="AD30" s="484">
        <f t="shared" si="1"/>
        <v>0</v>
      </c>
      <c r="AE30" s="484">
        <v>0</v>
      </c>
      <c r="AF30" s="484">
        <f t="shared" si="15"/>
        <v>0</v>
      </c>
      <c r="AG30" s="484">
        <v>0</v>
      </c>
      <c r="AH30" s="484">
        <f t="shared" si="16"/>
        <v>0</v>
      </c>
      <c r="AI30" s="484">
        <v>0</v>
      </c>
      <c r="AJ30" s="484">
        <f t="shared" si="17"/>
        <v>0</v>
      </c>
      <c r="AK30" s="484">
        <v>0</v>
      </c>
      <c r="AL30" s="484">
        <f t="shared" si="18"/>
        <v>0</v>
      </c>
      <c r="AM30" s="484">
        <v>0</v>
      </c>
      <c r="AN30" s="484">
        <f t="shared" si="19"/>
        <v>0</v>
      </c>
      <c r="AO30" s="484">
        <v>0</v>
      </c>
      <c r="AP30" s="484">
        <f t="shared" si="20"/>
        <v>0</v>
      </c>
      <c r="AQ30" s="484">
        <v>0</v>
      </c>
      <c r="AR30" s="484">
        <v>0</v>
      </c>
      <c r="AS30" s="484">
        <f t="shared" si="21"/>
        <v>0</v>
      </c>
      <c r="AT30" s="484">
        <v>0</v>
      </c>
      <c r="AU30" s="484">
        <f t="shared" si="22"/>
        <v>0</v>
      </c>
      <c r="AV30" s="484">
        <v>0</v>
      </c>
      <c r="AW30" s="484">
        <f t="shared" si="23"/>
        <v>0</v>
      </c>
      <c r="AX30" s="484">
        <v>0</v>
      </c>
      <c r="AY30" s="530">
        <v>0</v>
      </c>
      <c r="AZ30" s="530">
        <f t="shared" si="2"/>
        <v>0</v>
      </c>
      <c r="BA30" s="530">
        <f t="shared" si="3"/>
        <v>10500000</v>
      </c>
      <c r="BB30" s="530">
        <f t="shared" si="4"/>
        <v>0</v>
      </c>
      <c r="BC30" s="530">
        <f t="shared" si="5"/>
        <v>0</v>
      </c>
      <c r="BD30" s="530">
        <f t="shared" si="6"/>
        <v>0</v>
      </c>
      <c r="BE30" s="530">
        <f t="shared" si="24"/>
        <v>0</v>
      </c>
      <c r="BF30" s="530">
        <f t="shared" si="25"/>
        <v>0</v>
      </c>
      <c r="BG30" s="530">
        <f t="shared" si="26"/>
        <v>0</v>
      </c>
      <c r="BH30" s="530" t="e">
        <f t="shared" si="27"/>
        <v>#REF!</v>
      </c>
      <c r="BI30" s="530" t="e">
        <f t="shared" si="28"/>
        <v>#REF!</v>
      </c>
      <c r="BJ30" s="530" t="e">
        <f t="shared" si="29"/>
        <v>#REF!</v>
      </c>
      <c r="BK30" s="452">
        <v>0</v>
      </c>
      <c r="BL30">
        <v>0</v>
      </c>
      <c r="BN30" s="499"/>
      <c r="BP30" s="452"/>
      <c r="BR30" s="452"/>
    </row>
    <row r="31" spans="1:70" ht="15" hidden="1" customHeight="1">
      <c r="A31" t="str">
        <f t="shared" si="7"/>
        <v>1023000008</v>
      </c>
      <c r="B31" s="468">
        <v>1023000008</v>
      </c>
      <c r="C31" s="458" t="s">
        <v>321</v>
      </c>
      <c r="D31" s="458" t="s">
        <v>301</v>
      </c>
      <c r="E31" s="459" t="str">
        <f t="shared" si="8"/>
        <v>102</v>
      </c>
      <c r="F31" s="459" t="str">
        <f t="shared" si="9"/>
        <v>102</v>
      </c>
      <c r="G31" s="458" t="s">
        <v>302</v>
      </c>
      <c r="H31" s="452">
        <v>0</v>
      </c>
      <c r="I31" s="452">
        <v>0</v>
      </c>
      <c r="J31" s="452">
        <v>0</v>
      </c>
      <c r="K31" s="452">
        <v>0</v>
      </c>
      <c r="L31" s="452">
        <v>0</v>
      </c>
      <c r="M31" s="452">
        <v>0</v>
      </c>
      <c r="N31" s="452">
        <v>0</v>
      </c>
      <c r="O31" s="452">
        <v>0</v>
      </c>
      <c r="P31" s="452">
        <v>0</v>
      </c>
      <c r="Q31" s="452" t="e">
        <f>VLOOKUP(A31,#REF!,16,0)</f>
        <v>#REF!</v>
      </c>
      <c r="R31" s="452">
        <v>0</v>
      </c>
      <c r="S31" s="484">
        <v>0</v>
      </c>
      <c r="T31" s="452" t="e">
        <f t="shared" si="10"/>
        <v>#REF!</v>
      </c>
      <c r="U31" s="484" t="e">
        <f t="shared" si="11"/>
        <v>#REF!</v>
      </c>
      <c r="V31" s="484">
        <f t="shared" si="12"/>
        <v>0</v>
      </c>
      <c r="W31" s="484">
        <f t="shared" si="13"/>
        <v>0</v>
      </c>
      <c r="X31" s="530"/>
      <c r="Y31" s="530">
        <f t="shared" si="0"/>
        <v>0</v>
      </c>
      <c r="Z31" s="484">
        <v>0</v>
      </c>
      <c r="AA31" s="484">
        <v>0</v>
      </c>
      <c r="AB31" s="484">
        <f t="shared" si="14"/>
        <v>0</v>
      </c>
      <c r="AC31" s="484">
        <v>0</v>
      </c>
      <c r="AD31" s="484">
        <f t="shared" si="1"/>
        <v>0</v>
      </c>
      <c r="AE31" s="484">
        <v>0</v>
      </c>
      <c r="AF31" s="484">
        <f t="shared" si="15"/>
        <v>0</v>
      </c>
      <c r="AG31" s="484">
        <v>0</v>
      </c>
      <c r="AH31" s="484">
        <f t="shared" si="16"/>
        <v>0</v>
      </c>
      <c r="AI31" s="484">
        <v>0</v>
      </c>
      <c r="AJ31" s="484">
        <f t="shared" si="17"/>
        <v>0</v>
      </c>
      <c r="AK31" s="484">
        <v>0</v>
      </c>
      <c r="AL31" s="484">
        <f t="shared" si="18"/>
        <v>0</v>
      </c>
      <c r="AM31" s="484">
        <v>0</v>
      </c>
      <c r="AN31" s="484">
        <f t="shared" si="19"/>
        <v>0</v>
      </c>
      <c r="AO31" s="484">
        <v>0</v>
      </c>
      <c r="AP31" s="484">
        <f t="shared" si="20"/>
        <v>0</v>
      </c>
      <c r="AQ31" s="484">
        <v>0</v>
      </c>
      <c r="AR31" s="484">
        <v>0</v>
      </c>
      <c r="AS31" s="484">
        <f t="shared" si="21"/>
        <v>0</v>
      </c>
      <c r="AT31" s="484">
        <v>0</v>
      </c>
      <c r="AU31" s="484">
        <f t="shared" si="22"/>
        <v>0</v>
      </c>
      <c r="AV31" s="484">
        <v>0</v>
      </c>
      <c r="AW31" s="484">
        <f t="shared" si="23"/>
        <v>0</v>
      </c>
      <c r="AX31" s="484">
        <v>0</v>
      </c>
      <c r="AY31" s="530">
        <v>0</v>
      </c>
      <c r="AZ31" s="530">
        <f t="shared" si="2"/>
        <v>0</v>
      </c>
      <c r="BA31" s="530">
        <f t="shared" si="3"/>
        <v>0</v>
      </c>
      <c r="BB31" s="530">
        <f t="shared" si="4"/>
        <v>0</v>
      </c>
      <c r="BC31" s="530">
        <f t="shared" si="5"/>
        <v>0</v>
      </c>
      <c r="BD31" s="530">
        <f t="shared" si="6"/>
        <v>0</v>
      </c>
      <c r="BE31" s="530">
        <f t="shared" si="24"/>
        <v>0</v>
      </c>
      <c r="BF31" s="530">
        <f t="shared" si="25"/>
        <v>0</v>
      </c>
      <c r="BG31" s="530">
        <f t="shared" si="26"/>
        <v>0</v>
      </c>
      <c r="BH31" s="530" t="e">
        <f t="shared" si="27"/>
        <v>#REF!</v>
      </c>
      <c r="BI31" s="530" t="e">
        <f t="shared" si="28"/>
        <v>#REF!</v>
      </c>
      <c r="BJ31" s="530" t="e">
        <f t="shared" si="29"/>
        <v>#REF!</v>
      </c>
      <c r="BK31" s="452">
        <v>0</v>
      </c>
      <c r="BL31">
        <v>0</v>
      </c>
      <c r="BN31" s="499"/>
      <c r="BP31" s="452"/>
      <c r="BR31" s="452"/>
    </row>
    <row r="32" spans="1:70" ht="15" hidden="1" customHeight="1">
      <c r="A32" t="str">
        <f t="shared" si="7"/>
        <v>1025200508</v>
      </c>
      <c r="B32" s="468">
        <v>1025200508</v>
      </c>
      <c r="C32" s="458" t="s">
        <v>322</v>
      </c>
      <c r="D32" s="458" t="s">
        <v>301</v>
      </c>
      <c r="E32" s="459" t="str">
        <f t="shared" si="8"/>
        <v>102</v>
      </c>
      <c r="F32" s="459" t="str">
        <f t="shared" si="9"/>
        <v>102</v>
      </c>
      <c r="G32" s="458" t="s">
        <v>302</v>
      </c>
      <c r="H32" s="452">
        <v>18.2</v>
      </c>
      <c r="I32" s="452">
        <v>-18.2</v>
      </c>
      <c r="J32" s="452">
        <v>0</v>
      </c>
      <c r="K32" s="452">
        <v>154.53</v>
      </c>
      <c r="L32" s="452">
        <v>59750.71</v>
      </c>
      <c r="M32" s="452">
        <v>-58479.88</v>
      </c>
      <c r="N32" s="452">
        <v>-38.64</v>
      </c>
      <c r="O32" s="452">
        <v>-1386.72</v>
      </c>
      <c r="P32" s="452">
        <v>0</v>
      </c>
      <c r="Q32" s="452" t="e">
        <f>VLOOKUP(A32,#REF!,16,0)</f>
        <v>#REF!</v>
      </c>
      <c r="R32" s="452">
        <v>0</v>
      </c>
      <c r="S32" s="484">
        <v>0</v>
      </c>
      <c r="T32" s="452" t="e">
        <f t="shared" si="10"/>
        <v>#REF!</v>
      </c>
      <c r="U32" s="484" t="e">
        <f t="shared" si="11"/>
        <v>#REF!</v>
      </c>
      <c r="V32" s="484">
        <f t="shared" si="12"/>
        <v>4.5474735088646412E-13</v>
      </c>
      <c r="W32" s="484">
        <f t="shared" si="13"/>
        <v>0</v>
      </c>
      <c r="X32" s="530"/>
      <c r="Y32" s="530">
        <f t="shared" si="0"/>
        <v>0</v>
      </c>
      <c r="Z32" s="484">
        <v>0</v>
      </c>
      <c r="AA32" s="484">
        <v>0</v>
      </c>
      <c r="AB32" s="484">
        <f t="shared" si="14"/>
        <v>0</v>
      </c>
      <c r="AC32" s="484">
        <v>0</v>
      </c>
      <c r="AD32" s="484">
        <f t="shared" si="1"/>
        <v>0</v>
      </c>
      <c r="AE32" s="484">
        <v>0</v>
      </c>
      <c r="AF32" s="484">
        <f t="shared" si="15"/>
        <v>0</v>
      </c>
      <c r="AG32" s="484">
        <v>0</v>
      </c>
      <c r="AH32" s="484">
        <f t="shared" si="16"/>
        <v>0</v>
      </c>
      <c r="AI32" s="484">
        <v>0</v>
      </c>
      <c r="AJ32" s="484">
        <f t="shared" si="17"/>
        <v>0</v>
      </c>
      <c r="AK32" s="484">
        <v>0</v>
      </c>
      <c r="AL32" s="484">
        <f t="shared" si="18"/>
        <v>0</v>
      </c>
      <c r="AM32" s="484">
        <v>0</v>
      </c>
      <c r="AN32" s="484">
        <f t="shared" si="19"/>
        <v>0</v>
      </c>
      <c r="AO32" s="484">
        <v>0</v>
      </c>
      <c r="AP32" s="484">
        <f t="shared" si="20"/>
        <v>0</v>
      </c>
      <c r="AQ32" s="484">
        <v>0</v>
      </c>
      <c r="AR32" s="484">
        <v>0</v>
      </c>
      <c r="AS32" s="484">
        <f t="shared" si="21"/>
        <v>0</v>
      </c>
      <c r="AT32" s="484">
        <v>0</v>
      </c>
      <c r="AU32" s="484">
        <f t="shared" si="22"/>
        <v>0</v>
      </c>
      <c r="AV32" s="484">
        <v>0</v>
      </c>
      <c r="AW32" s="484">
        <f t="shared" si="23"/>
        <v>0</v>
      </c>
      <c r="AX32" s="484">
        <v>0</v>
      </c>
      <c r="AY32" s="530">
        <v>0</v>
      </c>
      <c r="AZ32" s="530">
        <f t="shared" si="2"/>
        <v>0</v>
      </c>
      <c r="BA32" s="530">
        <f t="shared" si="3"/>
        <v>0</v>
      </c>
      <c r="BB32" s="530">
        <f t="shared" si="4"/>
        <v>154.53</v>
      </c>
      <c r="BC32" s="530">
        <f t="shared" si="5"/>
        <v>59905.24</v>
      </c>
      <c r="BD32" s="530">
        <f t="shared" si="6"/>
        <v>1425.3600000000035</v>
      </c>
      <c r="BE32" s="530">
        <f t="shared" si="24"/>
        <v>1386.7200000000005</v>
      </c>
      <c r="BF32" s="530">
        <f t="shared" si="25"/>
        <v>4.5474735088646412E-13</v>
      </c>
      <c r="BG32" s="530">
        <f t="shared" si="26"/>
        <v>1.6200374375330284E-12</v>
      </c>
      <c r="BH32" s="530" t="e">
        <f t="shared" si="27"/>
        <v>#REF!</v>
      </c>
      <c r="BI32" s="530" t="e">
        <f t="shared" si="28"/>
        <v>#REF!</v>
      </c>
      <c r="BJ32" s="530" t="e">
        <f t="shared" si="29"/>
        <v>#REF!</v>
      </c>
      <c r="BK32" s="452">
        <v>0</v>
      </c>
      <c r="BL32">
        <v>0</v>
      </c>
      <c r="BN32" s="499"/>
      <c r="BP32" s="452"/>
      <c r="BR32" s="452"/>
    </row>
    <row r="33" spans="1:70" ht="15" hidden="1" customHeight="1">
      <c r="A33" t="str">
        <f t="shared" si="7"/>
        <v>1025200515</v>
      </c>
      <c r="B33" s="468">
        <v>1025200515</v>
      </c>
      <c r="C33" s="458" t="s">
        <v>323</v>
      </c>
      <c r="D33" s="458" t="s">
        <v>301</v>
      </c>
      <c r="E33" s="459" t="str">
        <f t="shared" si="8"/>
        <v>102</v>
      </c>
      <c r="F33" s="459" t="str">
        <f t="shared" si="9"/>
        <v>102</v>
      </c>
      <c r="G33" s="458" t="s">
        <v>302</v>
      </c>
      <c r="H33" s="452">
        <v>0.01</v>
      </c>
      <c r="I33" s="452">
        <v>0</v>
      </c>
      <c r="J33" s="452">
        <v>-0.01</v>
      </c>
      <c r="K33" s="452">
        <v>0</v>
      </c>
      <c r="L33" s="452">
        <v>0.01</v>
      </c>
      <c r="M33" s="452">
        <v>-0.01</v>
      </c>
      <c r="N33" s="452">
        <v>0</v>
      </c>
      <c r="O33" s="452">
        <v>0.01</v>
      </c>
      <c r="P33" s="452">
        <v>-0.01</v>
      </c>
      <c r="Q33" s="452" t="e">
        <f>VLOOKUP(A33,#REF!,16,0)</f>
        <v>#REF!</v>
      </c>
      <c r="R33" s="452">
        <v>0</v>
      </c>
      <c r="S33" s="484">
        <v>0</v>
      </c>
      <c r="T33" s="452" t="e">
        <f t="shared" si="10"/>
        <v>#REF!</v>
      </c>
      <c r="U33" s="484" t="e">
        <f t="shared" si="11"/>
        <v>#REF!</v>
      </c>
      <c r="V33" s="484">
        <f t="shared" si="12"/>
        <v>0</v>
      </c>
      <c r="W33" s="484">
        <f t="shared" si="13"/>
        <v>0.01</v>
      </c>
      <c r="X33" s="530"/>
      <c r="Y33" s="530">
        <f t="shared" si="0"/>
        <v>0</v>
      </c>
      <c r="Z33" s="484">
        <v>0</v>
      </c>
      <c r="AA33" s="484">
        <v>0</v>
      </c>
      <c r="AB33" s="484">
        <f t="shared" si="14"/>
        <v>0.01</v>
      </c>
      <c r="AC33" s="484">
        <v>0.01</v>
      </c>
      <c r="AD33" s="484">
        <f t="shared" si="1"/>
        <v>-0.01</v>
      </c>
      <c r="AE33" s="484">
        <v>0</v>
      </c>
      <c r="AF33" s="484">
        <f t="shared" si="15"/>
        <v>0.01</v>
      </c>
      <c r="AG33" s="484">
        <v>0.01</v>
      </c>
      <c r="AH33" s="484">
        <f t="shared" si="16"/>
        <v>-0.01</v>
      </c>
      <c r="AI33" s="484">
        <v>0</v>
      </c>
      <c r="AJ33" s="484">
        <f t="shared" si="17"/>
        <v>0</v>
      </c>
      <c r="AK33" s="484">
        <v>0</v>
      </c>
      <c r="AL33" s="484">
        <f t="shared" si="18"/>
        <v>0</v>
      </c>
      <c r="AM33" s="484">
        <v>0</v>
      </c>
      <c r="AN33" s="484">
        <f t="shared" si="19"/>
        <v>0.01</v>
      </c>
      <c r="AO33" s="484">
        <v>0.01</v>
      </c>
      <c r="AP33" s="484">
        <f t="shared" si="20"/>
        <v>-0.01</v>
      </c>
      <c r="AQ33" s="484">
        <v>0</v>
      </c>
      <c r="AR33" s="484">
        <v>0</v>
      </c>
      <c r="AS33" s="484">
        <f t="shared" si="21"/>
        <v>0.01</v>
      </c>
      <c r="AT33" s="484">
        <v>0.01</v>
      </c>
      <c r="AU33" s="484">
        <f t="shared" si="22"/>
        <v>-0.01</v>
      </c>
      <c r="AV33" s="484">
        <v>0</v>
      </c>
      <c r="AW33" s="484">
        <f t="shared" si="23"/>
        <v>0</v>
      </c>
      <c r="AX33" s="484">
        <v>0</v>
      </c>
      <c r="AY33" s="530">
        <v>0</v>
      </c>
      <c r="AZ33" s="530">
        <f t="shared" si="2"/>
        <v>0.01</v>
      </c>
      <c r="BA33" s="530">
        <f t="shared" si="3"/>
        <v>0</v>
      </c>
      <c r="BB33" s="530">
        <f t="shared" si="4"/>
        <v>0</v>
      </c>
      <c r="BC33" s="530">
        <f t="shared" si="5"/>
        <v>0.01</v>
      </c>
      <c r="BD33" s="530">
        <f t="shared" si="6"/>
        <v>0</v>
      </c>
      <c r="BE33" s="530">
        <f t="shared" si="24"/>
        <v>0</v>
      </c>
      <c r="BF33" s="530">
        <f t="shared" si="25"/>
        <v>0.01</v>
      </c>
      <c r="BG33" s="530">
        <f t="shared" si="26"/>
        <v>0</v>
      </c>
      <c r="BH33" s="530" t="e">
        <f t="shared" si="27"/>
        <v>#REF!</v>
      </c>
      <c r="BI33" s="530" t="e">
        <f t="shared" si="28"/>
        <v>#REF!</v>
      </c>
      <c r="BJ33" s="530" t="e">
        <f t="shared" si="29"/>
        <v>#REF!</v>
      </c>
      <c r="BK33" s="452">
        <v>0</v>
      </c>
      <c r="BL33">
        <v>0</v>
      </c>
      <c r="BN33" s="499"/>
      <c r="BP33" s="452"/>
      <c r="BR33" s="452"/>
    </row>
    <row r="34" spans="1:70" ht="15" hidden="1" customHeight="1">
      <c r="A34" t="str">
        <f t="shared" si="7"/>
        <v>1025200516</v>
      </c>
      <c r="B34" s="468">
        <v>1025200516</v>
      </c>
      <c r="C34" s="458" t="s">
        <v>324</v>
      </c>
      <c r="D34" s="458" t="s">
        <v>301</v>
      </c>
      <c r="E34" s="459" t="str">
        <f t="shared" si="8"/>
        <v>102</v>
      </c>
      <c r="F34" s="459" t="str">
        <f t="shared" si="9"/>
        <v>102</v>
      </c>
      <c r="G34" s="458" t="s">
        <v>302</v>
      </c>
      <c r="H34" s="452">
        <v>2720.3</v>
      </c>
      <c r="I34" s="452">
        <v>-43.45</v>
      </c>
      <c r="J34" s="452">
        <v>-38.24</v>
      </c>
      <c r="K34" s="452">
        <v>-63.34</v>
      </c>
      <c r="L34" s="452">
        <v>2342.89</v>
      </c>
      <c r="M34" s="452">
        <v>-1692.45</v>
      </c>
      <c r="N34" s="452">
        <v>3480.08</v>
      </c>
      <c r="O34" s="452">
        <v>-5304.78</v>
      </c>
      <c r="P34" s="452">
        <v>2685.78</v>
      </c>
      <c r="Q34" s="452" t="e">
        <f>VLOOKUP(A34,#REF!,16,0)</f>
        <v>#REF!</v>
      </c>
      <c r="R34" s="452">
        <v>0</v>
      </c>
      <c r="S34" s="484">
        <v>0</v>
      </c>
      <c r="T34" s="452" t="e">
        <f t="shared" si="10"/>
        <v>#REF!</v>
      </c>
      <c r="U34" s="484" t="e">
        <f t="shared" si="11"/>
        <v>#REF!</v>
      </c>
      <c r="V34" s="484">
        <f t="shared" si="12"/>
        <v>4086.7900000000004</v>
      </c>
      <c r="W34" s="484">
        <f t="shared" si="13"/>
        <v>1401.0100000000002</v>
      </c>
      <c r="X34" s="530">
        <v>0.01</v>
      </c>
      <c r="Y34" s="530">
        <f t="shared" si="0"/>
        <v>-0.01</v>
      </c>
      <c r="Z34" s="484">
        <v>0.01</v>
      </c>
      <c r="AA34" s="484">
        <v>-0.01</v>
      </c>
      <c r="AB34" s="484">
        <f t="shared" si="14"/>
        <v>0</v>
      </c>
      <c r="AC34" s="484">
        <v>0</v>
      </c>
      <c r="AD34" s="484">
        <f t="shared" si="1"/>
        <v>0.01</v>
      </c>
      <c r="AE34" s="484">
        <v>0.01</v>
      </c>
      <c r="AF34" s="484">
        <f t="shared" si="15"/>
        <v>0</v>
      </c>
      <c r="AG34" s="484">
        <v>0.01</v>
      </c>
      <c r="AH34" s="484">
        <f t="shared" si="16"/>
        <v>-0.01</v>
      </c>
      <c r="AI34" s="484">
        <v>0</v>
      </c>
      <c r="AJ34" s="484">
        <f t="shared" si="17"/>
        <v>0</v>
      </c>
      <c r="AK34" s="484">
        <v>0</v>
      </c>
      <c r="AL34" s="484">
        <f t="shared" si="18"/>
        <v>0</v>
      </c>
      <c r="AM34" s="484">
        <v>0</v>
      </c>
      <c r="AN34" s="484">
        <f t="shared" si="19"/>
        <v>0</v>
      </c>
      <c r="AO34" s="484">
        <v>0</v>
      </c>
      <c r="AP34" s="484">
        <f t="shared" si="20"/>
        <v>0</v>
      </c>
      <c r="AQ34" s="484">
        <v>0</v>
      </c>
      <c r="AR34" s="484">
        <v>0</v>
      </c>
      <c r="AS34" s="484">
        <f t="shared" si="21"/>
        <v>16148</v>
      </c>
      <c r="AT34" s="484">
        <v>16148</v>
      </c>
      <c r="AU34" s="484">
        <f t="shared" si="22"/>
        <v>-16148</v>
      </c>
      <c r="AV34" s="484">
        <v>0</v>
      </c>
      <c r="AW34" s="484">
        <f t="shared" si="23"/>
        <v>0</v>
      </c>
      <c r="AX34" s="484">
        <v>0</v>
      </c>
      <c r="AY34" s="530">
        <v>0</v>
      </c>
      <c r="AZ34" s="530">
        <f t="shared" si="2"/>
        <v>2676.8500000000004</v>
      </c>
      <c r="BA34" s="530">
        <f t="shared" si="3"/>
        <v>2638.6100000000006</v>
      </c>
      <c r="BB34" s="530">
        <f t="shared" si="4"/>
        <v>2575.2700000000004</v>
      </c>
      <c r="BC34" s="530">
        <f t="shared" si="5"/>
        <v>4918.16</v>
      </c>
      <c r="BD34" s="530">
        <f t="shared" si="6"/>
        <v>3225.71</v>
      </c>
      <c r="BE34" s="530">
        <f t="shared" si="24"/>
        <v>6705.79</v>
      </c>
      <c r="BF34" s="530">
        <f t="shared" si="25"/>
        <v>1401.0099999999998</v>
      </c>
      <c r="BG34" s="530">
        <f t="shared" si="26"/>
        <v>4086.79</v>
      </c>
      <c r="BH34" s="530" t="e">
        <f t="shared" si="27"/>
        <v>#REF!</v>
      </c>
      <c r="BI34" s="530" t="e">
        <f t="shared" si="28"/>
        <v>#REF!</v>
      </c>
      <c r="BJ34" s="530" t="e">
        <f t="shared" si="29"/>
        <v>#REF!</v>
      </c>
      <c r="BK34" s="452">
        <v>0</v>
      </c>
      <c r="BL34">
        <v>0</v>
      </c>
      <c r="BN34" s="499"/>
      <c r="BP34" s="452"/>
      <c r="BR34" s="452"/>
    </row>
    <row r="35" spans="1:70" ht="15" hidden="1" customHeight="1">
      <c r="A35" t="str">
        <f>TRIM(B35)</f>
        <v>1025200517</v>
      </c>
      <c r="B35" s="468">
        <v>1025200517</v>
      </c>
      <c r="C35" s="458" t="s">
        <v>659</v>
      </c>
      <c r="D35" s="458" t="s">
        <v>301</v>
      </c>
      <c r="E35" s="459" t="str">
        <f>LEFT(B35,3)</f>
        <v>102</v>
      </c>
      <c r="F35" s="459" t="str">
        <f>LEFT(B35,3)</f>
        <v>102</v>
      </c>
      <c r="G35" s="458" t="s">
        <v>302</v>
      </c>
      <c r="H35" s="452">
        <v>0</v>
      </c>
      <c r="I35" s="452">
        <v>0</v>
      </c>
      <c r="J35" s="452">
        <v>0</v>
      </c>
      <c r="K35" s="452">
        <v>0</v>
      </c>
      <c r="L35" s="452">
        <v>0</v>
      </c>
      <c r="M35" s="452">
        <v>0</v>
      </c>
      <c r="N35" s="452">
        <v>0</v>
      </c>
      <c r="O35" s="452">
        <v>0</v>
      </c>
      <c r="P35" s="452">
        <v>0</v>
      </c>
      <c r="Q35" s="452" t="e">
        <f>VLOOKUP(A35,#REF!,16,0)</f>
        <v>#REF!</v>
      </c>
      <c r="R35" s="452">
        <v>0</v>
      </c>
      <c r="S35" s="484">
        <v>0</v>
      </c>
      <c r="T35" s="452" t="e">
        <f>SUM(H35:R35)</f>
        <v>#REF!</v>
      </c>
      <c r="U35" s="484" t="e">
        <f>SUM(H35:S35)</f>
        <v>#REF!</v>
      </c>
      <c r="V35" s="484">
        <f>SUM(H35:P35)</f>
        <v>0</v>
      </c>
      <c r="W35" s="484">
        <f>SUM(H35:O35)</f>
        <v>0</v>
      </c>
      <c r="X35" s="530"/>
      <c r="Y35" s="530">
        <f>AY35-X35</f>
        <v>0</v>
      </c>
      <c r="Z35" s="484">
        <v>0</v>
      </c>
      <c r="AA35" s="484">
        <v>0</v>
      </c>
      <c r="AB35" s="484">
        <f>AC35-X35-Y35-Z35-AA35</f>
        <v>0</v>
      </c>
      <c r="AC35" s="484">
        <v>0</v>
      </c>
      <c r="AD35" s="484">
        <f>AE35-AC35</f>
        <v>0</v>
      </c>
      <c r="AE35" s="484">
        <v>0</v>
      </c>
      <c r="AF35" s="484">
        <f>AG35-AE35</f>
        <v>0</v>
      </c>
      <c r="AG35" s="484">
        <v>0</v>
      </c>
      <c r="AH35" s="484">
        <f>AI35-AG35</f>
        <v>0</v>
      </c>
      <c r="AI35" s="484">
        <v>0</v>
      </c>
      <c r="AJ35" s="484">
        <f>AK35-AI35</f>
        <v>0</v>
      </c>
      <c r="AK35" s="484">
        <v>0</v>
      </c>
      <c r="AL35" s="484">
        <f>AM35-AK35</f>
        <v>0</v>
      </c>
      <c r="AM35" s="484">
        <v>0</v>
      </c>
      <c r="AN35" s="484">
        <f>AO35-AM35</f>
        <v>0</v>
      </c>
      <c r="AO35" s="484">
        <v>0</v>
      </c>
      <c r="AP35" s="484">
        <f>AQ35-AO35</f>
        <v>0</v>
      </c>
      <c r="AQ35" s="484">
        <v>0</v>
      </c>
      <c r="AR35" s="484">
        <v>0</v>
      </c>
      <c r="AS35" s="484">
        <f t="shared" si="21"/>
        <v>0</v>
      </c>
      <c r="AT35" s="484">
        <v>0</v>
      </c>
      <c r="AU35" s="484">
        <f t="shared" si="22"/>
        <v>0</v>
      </c>
      <c r="AV35" s="484">
        <v>0</v>
      </c>
      <c r="AW35" s="484">
        <f t="shared" si="23"/>
        <v>0</v>
      </c>
      <c r="AX35" s="484">
        <v>0</v>
      </c>
      <c r="AY35" s="530">
        <v>0</v>
      </c>
      <c r="AZ35" s="530">
        <f>H35+I35</f>
        <v>0</v>
      </c>
      <c r="BA35" s="530">
        <f>H35+I35+J35</f>
        <v>0</v>
      </c>
      <c r="BB35" s="530">
        <f>H35+I35+J35+K35</f>
        <v>0</v>
      </c>
      <c r="BC35" s="530">
        <f>H35+I35+J35+K35+L35</f>
        <v>0</v>
      </c>
      <c r="BD35" s="530">
        <f>I35+J35+K35+L35+M35+H35</f>
        <v>0</v>
      </c>
      <c r="BE35" s="530">
        <f>J35+K35+L35+M35+N35+I35+H35</f>
        <v>0</v>
      </c>
      <c r="BF35" s="530">
        <f>K35+L35+M35+N35+O35+J35+I35+H35</f>
        <v>0</v>
      </c>
      <c r="BG35" s="530">
        <f>L35+M35+N35+O35+P35+K35+J35+I35+H35</f>
        <v>0</v>
      </c>
      <c r="BH35" s="530" t="e">
        <f>M35+N35+O35+P35+Q35+L35+K35+J35+I35+H35</f>
        <v>#REF!</v>
      </c>
      <c r="BI35" s="530" t="e">
        <f>N35+O35+P35+Q35+R35+M35+L35+K35+J35+I35+H35</f>
        <v>#REF!</v>
      </c>
      <c r="BJ35" s="530" t="e">
        <f>O35+P35+Q35+R35+S35+N35+M35+L35+K35+J35+I35+H35</f>
        <v>#REF!</v>
      </c>
      <c r="BK35" s="452">
        <v>0</v>
      </c>
      <c r="BL35">
        <v>0</v>
      </c>
      <c r="BN35" s="499"/>
      <c r="BP35" s="452"/>
      <c r="BR35" s="452"/>
    </row>
    <row r="36" spans="1:70" ht="15" hidden="1" customHeight="1">
      <c r="A36" t="str">
        <f t="shared" si="7"/>
        <v>1025200518</v>
      </c>
      <c r="B36" s="468">
        <v>1025200518</v>
      </c>
      <c r="C36" s="458" t="s">
        <v>325</v>
      </c>
      <c r="D36" s="458" t="s">
        <v>301</v>
      </c>
      <c r="E36" s="459" t="str">
        <f t="shared" si="8"/>
        <v>102</v>
      </c>
      <c r="F36" s="459" t="str">
        <f t="shared" si="9"/>
        <v>102</v>
      </c>
      <c r="G36" s="458" t="s">
        <v>302</v>
      </c>
      <c r="H36" s="452">
        <v>0</v>
      </c>
      <c r="I36" s="452">
        <v>0</v>
      </c>
      <c r="J36" s="452">
        <v>0</v>
      </c>
      <c r="K36" s="452">
        <v>0</v>
      </c>
      <c r="L36" s="452">
        <v>0</v>
      </c>
      <c r="M36" s="452">
        <v>0</v>
      </c>
      <c r="N36" s="452">
        <v>0</v>
      </c>
      <c r="O36" s="452">
        <v>0</v>
      </c>
      <c r="P36" s="452">
        <v>0</v>
      </c>
      <c r="Q36" s="452" t="e">
        <f>VLOOKUP(A36,#REF!,16,0)</f>
        <v>#REF!</v>
      </c>
      <c r="R36" s="452">
        <v>0</v>
      </c>
      <c r="S36" s="484">
        <v>0</v>
      </c>
      <c r="T36" s="452" t="e">
        <f t="shared" si="10"/>
        <v>#REF!</v>
      </c>
      <c r="U36" s="484" t="e">
        <f t="shared" si="11"/>
        <v>#REF!</v>
      </c>
      <c r="V36" s="484">
        <f t="shared" si="12"/>
        <v>0</v>
      </c>
      <c r="W36" s="484">
        <f t="shared" si="13"/>
        <v>0</v>
      </c>
      <c r="X36" s="530"/>
      <c r="Y36" s="530">
        <f t="shared" si="0"/>
        <v>0</v>
      </c>
      <c r="Z36" s="484">
        <v>0</v>
      </c>
      <c r="AA36" s="484">
        <v>0</v>
      </c>
      <c r="AB36" s="484">
        <f t="shared" si="14"/>
        <v>0</v>
      </c>
      <c r="AC36" s="484">
        <v>0</v>
      </c>
      <c r="AD36" s="484">
        <f t="shared" si="1"/>
        <v>0</v>
      </c>
      <c r="AE36" s="484">
        <v>0</v>
      </c>
      <c r="AF36" s="484">
        <f t="shared" si="15"/>
        <v>0</v>
      </c>
      <c r="AG36" s="484">
        <v>0</v>
      </c>
      <c r="AH36" s="484">
        <f t="shared" si="16"/>
        <v>0</v>
      </c>
      <c r="AI36" s="484">
        <v>0</v>
      </c>
      <c r="AJ36" s="484">
        <f t="shared" si="17"/>
        <v>0</v>
      </c>
      <c r="AK36" s="484">
        <v>0</v>
      </c>
      <c r="AL36" s="484">
        <f t="shared" si="18"/>
        <v>0</v>
      </c>
      <c r="AM36" s="484">
        <v>0</v>
      </c>
      <c r="AN36" s="484">
        <f t="shared" si="19"/>
        <v>0</v>
      </c>
      <c r="AO36" s="484">
        <v>0</v>
      </c>
      <c r="AP36" s="484">
        <f t="shared" si="20"/>
        <v>0</v>
      </c>
      <c r="AQ36" s="484">
        <v>0</v>
      </c>
      <c r="AR36" s="484">
        <v>0</v>
      </c>
      <c r="AS36" s="484">
        <f t="shared" si="21"/>
        <v>106023.63</v>
      </c>
      <c r="AT36" s="484">
        <v>106023.63</v>
      </c>
      <c r="AU36" s="484">
        <f t="shared" si="22"/>
        <v>-705.80999999999767</v>
      </c>
      <c r="AV36" s="484">
        <v>105317.82</v>
      </c>
      <c r="AW36" s="484">
        <f t="shared" si="23"/>
        <v>-567.94000000000233</v>
      </c>
      <c r="AX36" s="484">
        <v>104749.88</v>
      </c>
      <c r="AY36" s="530">
        <v>0</v>
      </c>
      <c r="AZ36" s="530">
        <f t="shared" si="2"/>
        <v>0</v>
      </c>
      <c r="BA36" s="530">
        <f t="shared" si="3"/>
        <v>0</v>
      </c>
      <c r="BB36" s="530">
        <f t="shared" si="4"/>
        <v>0</v>
      </c>
      <c r="BC36" s="530">
        <f t="shared" si="5"/>
        <v>0</v>
      </c>
      <c r="BD36" s="530">
        <f t="shared" si="6"/>
        <v>0</v>
      </c>
      <c r="BE36" s="530">
        <f t="shared" si="24"/>
        <v>0</v>
      </c>
      <c r="BF36" s="530">
        <f t="shared" si="25"/>
        <v>0</v>
      </c>
      <c r="BG36" s="530">
        <f t="shared" si="26"/>
        <v>0</v>
      </c>
      <c r="BH36" s="530" t="e">
        <f t="shared" si="27"/>
        <v>#REF!</v>
      </c>
      <c r="BI36" s="530" t="e">
        <f t="shared" si="28"/>
        <v>#REF!</v>
      </c>
      <c r="BJ36" s="530" t="e">
        <f t="shared" si="29"/>
        <v>#REF!</v>
      </c>
      <c r="BK36" s="452">
        <v>0</v>
      </c>
      <c r="BL36">
        <v>0</v>
      </c>
      <c r="BN36" s="499"/>
      <c r="BP36" s="452"/>
      <c r="BR36" s="452"/>
    </row>
    <row r="37" spans="1:70" ht="15" hidden="1" customHeight="1">
      <c r="A37" t="str">
        <f t="shared" si="7"/>
        <v>1025200522</v>
      </c>
      <c r="B37" s="468">
        <v>1025200522</v>
      </c>
      <c r="C37" s="458" t="s">
        <v>660</v>
      </c>
      <c r="D37" s="458" t="s">
        <v>301</v>
      </c>
      <c r="E37" s="459" t="str">
        <f t="shared" si="8"/>
        <v>102</v>
      </c>
      <c r="F37" s="459" t="str">
        <f t="shared" si="9"/>
        <v>102</v>
      </c>
      <c r="G37" s="458" t="s">
        <v>302</v>
      </c>
      <c r="H37" s="452">
        <v>0</v>
      </c>
      <c r="I37" s="452">
        <v>0</v>
      </c>
      <c r="J37" s="452">
        <v>0</v>
      </c>
      <c r="K37" s="452">
        <v>0</v>
      </c>
      <c r="L37" s="452">
        <v>0</v>
      </c>
      <c r="M37" s="452">
        <v>0</v>
      </c>
      <c r="N37" s="452">
        <v>0</v>
      </c>
      <c r="O37" s="452">
        <v>0</v>
      </c>
      <c r="P37" s="452">
        <v>0</v>
      </c>
      <c r="Q37" s="452" t="e">
        <f>VLOOKUP(A37,#REF!,16,0)</f>
        <v>#REF!</v>
      </c>
      <c r="R37" s="452">
        <v>0</v>
      </c>
      <c r="S37" s="484">
        <v>0</v>
      </c>
      <c r="T37" s="452" t="e">
        <f t="shared" si="10"/>
        <v>#REF!</v>
      </c>
      <c r="U37" s="484" t="e">
        <f t="shared" si="11"/>
        <v>#REF!</v>
      </c>
      <c r="V37" s="484">
        <f t="shared" si="12"/>
        <v>0</v>
      </c>
      <c r="W37" s="484">
        <f t="shared" si="13"/>
        <v>0</v>
      </c>
      <c r="X37" s="530"/>
      <c r="Y37" s="530">
        <f t="shared" ref="Y37:Y78" si="32">AY37-X37</f>
        <v>0</v>
      </c>
      <c r="Z37" s="484">
        <v>0</v>
      </c>
      <c r="AA37" s="484">
        <v>0</v>
      </c>
      <c r="AB37" s="484">
        <f t="shared" si="14"/>
        <v>0</v>
      </c>
      <c r="AC37" s="484">
        <v>0</v>
      </c>
      <c r="AD37" s="484">
        <f t="shared" si="1"/>
        <v>0</v>
      </c>
      <c r="AE37" s="484">
        <v>0</v>
      </c>
      <c r="AF37" s="484">
        <f t="shared" si="15"/>
        <v>0</v>
      </c>
      <c r="AG37" s="484">
        <v>0</v>
      </c>
      <c r="AH37" s="484">
        <f t="shared" si="16"/>
        <v>0</v>
      </c>
      <c r="AI37" s="484">
        <v>0</v>
      </c>
      <c r="AJ37" s="484">
        <f t="shared" si="17"/>
        <v>0</v>
      </c>
      <c r="AK37" s="484">
        <v>0</v>
      </c>
      <c r="AL37" s="484">
        <f t="shared" si="18"/>
        <v>0</v>
      </c>
      <c r="AM37" s="484">
        <v>0</v>
      </c>
      <c r="AN37" s="484">
        <f t="shared" si="19"/>
        <v>0</v>
      </c>
      <c r="AO37" s="484">
        <v>0</v>
      </c>
      <c r="AP37" s="484">
        <f t="shared" si="20"/>
        <v>0</v>
      </c>
      <c r="AQ37" s="484">
        <v>0</v>
      </c>
      <c r="AR37" s="484">
        <v>0</v>
      </c>
      <c r="AS37" s="484">
        <f t="shared" si="21"/>
        <v>0</v>
      </c>
      <c r="AT37" s="484">
        <v>0</v>
      </c>
      <c r="AU37" s="484">
        <f t="shared" si="22"/>
        <v>0</v>
      </c>
      <c r="AV37" s="484">
        <v>0</v>
      </c>
      <c r="AW37" s="484">
        <f t="shared" si="23"/>
        <v>0</v>
      </c>
      <c r="AX37" s="484">
        <v>0</v>
      </c>
      <c r="AY37" s="530">
        <v>0</v>
      </c>
      <c r="AZ37" s="530">
        <f t="shared" ref="AZ37:AZ78" si="33">H37+I37</f>
        <v>0</v>
      </c>
      <c r="BA37" s="530">
        <f t="shared" ref="BA37:BA78" si="34">H37+I37+J37</f>
        <v>0</v>
      </c>
      <c r="BB37" s="530">
        <f t="shared" ref="BB37:BB78" si="35">H37+I37+J37+K37</f>
        <v>0</v>
      </c>
      <c r="BC37" s="530">
        <f t="shared" ref="BC37:BC78" si="36">H37+I37+J37+K37+L37</f>
        <v>0</v>
      </c>
      <c r="BD37" s="530">
        <f t="shared" si="6"/>
        <v>0</v>
      </c>
      <c r="BE37" s="530">
        <f t="shared" si="24"/>
        <v>0</v>
      </c>
      <c r="BF37" s="530">
        <f t="shared" si="25"/>
        <v>0</v>
      </c>
      <c r="BG37" s="530">
        <f t="shared" si="26"/>
        <v>0</v>
      </c>
      <c r="BH37" s="530" t="e">
        <f t="shared" si="27"/>
        <v>#REF!</v>
      </c>
      <c r="BI37" s="530" t="e">
        <f t="shared" si="28"/>
        <v>#REF!</v>
      </c>
      <c r="BJ37" s="530" t="e">
        <f t="shared" si="29"/>
        <v>#REF!</v>
      </c>
      <c r="BK37" s="452">
        <v>0</v>
      </c>
      <c r="BL37">
        <v>0</v>
      </c>
      <c r="BN37" s="499"/>
      <c r="BP37" s="452"/>
      <c r="BR37" s="452"/>
    </row>
    <row r="38" spans="1:70" ht="15" hidden="1" customHeight="1">
      <c r="A38" t="str">
        <f t="shared" si="7"/>
        <v>1025200524</v>
      </c>
      <c r="B38" s="468">
        <v>1025200524</v>
      </c>
      <c r="C38" s="458" t="s">
        <v>326</v>
      </c>
      <c r="D38" s="458" t="s">
        <v>301</v>
      </c>
      <c r="E38" s="459" t="str">
        <f t="shared" si="8"/>
        <v>102</v>
      </c>
      <c r="F38" s="459" t="str">
        <f t="shared" si="9"/>
        <v>102</v>
      </c>
      <c r="G38" s="458" t="s">
        <v>302</v>
      </c>
      <c r="H38" s="452">
        <v>8194.8700000000008</v>
      </c>
      <c r="I38" s="452">
        <v>-8194.8700000000008</v>
      </c>
      <c r="J38" s="452">
        <v>0</v>
      </c>
      <c r="K38" s="452">
        <v>0</v>
      </c>
      <c r="L38" s="452">
        <v>0</v>
      </c>
      <c r="M38" s="452">
        <v>0</v>
      </c>
      <c r="N38" s="452">
        <v>0</v>
      </c>
      <c r="O38" s="452">
        <v>0</v>
      </c>
      <c r="P38" s="452">
        <v>0</v>
      </c>
      <c r="Q38" s="452" t="e">
        <f>VLOOKUP(A38,#REF!,16,0)</f>
        <v>#REF!</v>
      </c>
      <c r="R38" s="452">
        <v>-0.01</v>
      </c>
      <c r="S38" s="484">
        <v>0</v>
      </c>
      <c r="T38" s="452" t="e">
        <f t="shared" si="10"/>
        <v>#REF!</v>
      </c>
      <c r="U38" s="484" t="e">
        <f t="shared" si="11"/>
        <v>#REF!</v>
      </c>
      <c r="V38" s="484">
        <f t="shared" si="12"/>
        <v>0</v>
      </c>
      <c r="W38" s="484">
        <f t="shared" si="13"/>
        <v>0</v>
      </c>
      <c r="X38" s="530">
        <v>0.01</v>
      </c>
      <c r="Y38" s="530">
        <f t="shared" si="32"/>
        <v>-0.01</v>
      </c>
      <c r="Z38" s="484">
        <v>0</v>
      </c>
      <c r="AA38" s="484">
        <v>0</v>
      </c>
      <c r="AB38" s="484">
        <f t="shared" si="14"/>
        <v>0</v>
      </c>
      <c r="AC38" s="484">
        <v>0</v>
      </c>
      <c r="AD38" s="484">
        <f t="shared" si="1"/>
        <v>0</v>
      </c>
      <c r="AE38" s="484">
        <v>0</v>
      </c>
      <c r="AF38" s="484">
        <f t="shared" si="15"/>
        <v>0</v>
      </c>
      <c r="AG38" s="484">
        <v>0</v>
      </c>
      <c r="AH38" s="484">
        <f t="shared" si="16"/>
        <v>0</v>
      </c>
      <c r="AI38" s="484">
        <v>0</v>
      </c>
      <c r="AJ38" s="484">
        <f t="shared" si="17"/>
        <v>0</v>
      </c>
      <c r="AK38" s="484">
        <v>0</v>
      </c>
      <c r="AL38" s="484">
        <f t="shared" si="18"/>
        <v>0</v>
      </c>
      <c r="AM38" s="484">
        <v>0</v>
      </c>
      <c r="AN38" s="484">
        <f t="shared" si="19"/>
        <v>0.01</v>
      </c>
      <c r="AO38" s="484">
        <v>0.01</v>
      </c>
      <c r="AP38" s="484">
        <f t="shared" si="20"/>
        <v>-0.01</v>
      </c>
      <c r="AQ38" s="484">
        <v>0</v>
      </c>
      <c r="AR38" s="484">
        <v>0</v>
      </c>
      <c r="AS38" s="484">
        <f t="shared" si="21"/>
        <v>0.01</v>
      </c>
      <c r="AT38" s="484">
        <v>0.01</v>
      </c>
      <c r="AU38" s="484">
        <f t="shared" si="22"/>
        <v>-0.01</v>
      </c>
      <c r="AV38" s="484">
        <v>0</v>
      </c>
      <c r="AW38" s="484">
        <f t="shared" si="23"/>
        <v>0</v>
      </c>
      <c r="AX38" s="484">
        <v>0</v>
      </c>
      <c r="AY38" s="530">
        <v>0</v>
      </c>
      <c r="AZ38" s="530">
        <f t="shared" si="33"/>
        <v>0</v>
      </c>
      <c r="BA38" s="530">
        <f t="shared" si="34"/>
        <v>0</v>
      </c>
      <c r="BB38" s="530">
        <f t="shared" si="35"/>
        <v>0</v>
      </c>
      <c r="BC38" s="530">
        <f t="shared" si="36"/>
        <v>0</v>
      </c>
      <c r="BD38" s="530">
        <f t="shared" si="6"/>
        <v>0</v>
      </c>
      <c r="BE38" s="530">
        <f t="shared" si="24"/>
        <v>0</v>
      </c>
      <c r="BF38" s="530">
        <f t="shared" si="25"/>
        <v>0</v>
      </c>
      <c r="BG38" s="530">
        <f t="shared" si="26"/>
        <v>0</v>
      </c>
      <c r="BH38" s="530" t="e">
        <f t="shared" si="27"/>
        <v>#REF!</v>
      </c>
      <c r="BI38" s="530" t="e">
        <f t="shared" si="28"/>
        <v>#REF!</v>
      </c>
      <c r="BJ38" s="530" t="e">
        <f t="shared" si="29"/>
        <v>#REF!</v>
      </c>
      <c r="BK38" s="452">
        <v>0</v>
      </c>
      <c r="BL38">
        <v>0</v>
      </c>
      <c r="BN38" s="499"/>
      <c r="BP38" s="452"/>
      <c r="BR38" s="452"/>
    </row>
    <row r="39" spans="1:70" ht="15" hidden="1" customHeight="1">
      <c r="A39" t="str">
        <f t="shared" si="7"/>
        <v>1025200527</v>
      </c>
      <c r="B39" s="468">
        <v>1025200527</v>
      </c>
      <c r="C39" s="458" t="s">
        <v>327</v>
      </c>
      <c r="D39" s="458" t="s">
        <v>301</v>
      </c>
      <c r="E39" s="459" t="str">
        <f t="shared" si="8"/>
        <v>102</v>
      </c>
      <c r="F39" s="459" t="str">
        <f t="shared" si="9"/>
        <v>102</v>
      </c>
      <c r="G39" s="458" t="s">
        <v>302</v>
      </c>
      <c r="H39" s="452">
        <v>760224.76</v>
      </c>
      <c r="I39" s="452">
        <v>-611631.81999999995</v>
      </c>
      <c r="J39" s="452">
        <v>-52326.49</v>
      </c>
      <c r="K39" s="452">
        <v>495768.53</v>
      </c>
      <c r="L39" s="452">
        <v>-579426.4</v>
      </c>
      <c r="M39" s="452">
        <v>111042.45</v>
      </c>
      <c r="N39" s="452">
        <v>-44132.06</v>
      </c>
      <c r="O39" s="452">
        <v>321271.03999999998</v>
      </c>
      <c r="P39" s="452">
        <v>-293000.86</v>
      </c>
      <c r="Q39" s="452" t="e">
        <f>VLOOKUP(A39,#REF!,16,0)</f>
        <v>#REF!</v>
      </c>
      <c r="R39" s="452">
        <v>-402628.83</v>
      </c>
      <c r="S39" s="484">
        <v>25181.42</v>
      </c>
      <c r="T39" s="452" t="e">
        <f t="shared" si="10"/>
        <v>#REF!</v>
      </c>
      <c r="U39" s="484" t="e">
        <f t="shared" si="11"/>
        <v>#REF!</v>
      </c>
      <c r="V39" s="484">
        <f t="shared" si="12"/>
        <v>107789.15000000008</v>
      </c>
      <c r="W39" s="484">
        <f t="shared" si="13"/>
        <v>400790.01000000007</v>
      </c>
      <c r="X39" s="530">
        <v>301347.84000000003</v>
      </c>
      <c r="Y39" s="530">
        <f t="shared" si="32"/>
        <v>-301347.84000000003</v>
      </c>
      <c r="Z39" s="484">
        <v>622778.18000000005</v>
      </c>
      <c r="AA39" s="484">
        <v>-622778.18000000005</v>
      </c>
      <c r="AB39" s="484">
        <f t="shared" si="14"/>
        <v>2494.4600000000792</v>
      </c>
      <c r="AC39" s="484">
        <v>2494.46</v>
      </c>
      <c r="AD39" s="484">
        <f t="shared" si="1"/>
        <v>-2494.46</v>
      </c>
      <c r="AE39" s="484">
        <v>0</v>
      </c>
      <c r="AF39" s="484">
        <f t="shared" si="15"/>
        <v>0.01</v>
      </c>
      <c r="AG39" s="484">
        <v>0.01</v>
      </c>
      <c r="AH39" s="484">
        <f t="shared" si="16"/>
        <v>203597.77</v>
      </c>
      <c r="AI39" s="484">
        <v>203597.78</v>
      </c>
      <c r="AJ39" s="484">
        <f t="shared" si="17"/>
        <v>-193803.27</v>
      </c>
      <c r="AK39" s="484">
        <v>9794.51</v>
      </c>
      <c r="AL39" s="484">
        <f t="shared" si="18"/>
        <v>-1467.0599999999995</v>
      </c>
      <c r="AM39" s="484">
        <v>8327.4500000000007</v>
      </c>
      <c r="AN39" s="484">
        <f t="shared" si="19"/>
        <v>459569.57</v>
      </c>
      <c r="AO39" s="484">
        <v>467897.02</v>
      </c>
      <c r="AP39" s="484">
        <f t="shared" si="20"/>
        <v>-465592.59</v>
      </c>
      <c r="AQ39" s="484">
        <v>2304.4299999999998</v>
      </c>
      <c r="AR39" s="484">
        <v>7150.2</v>
      </c>
      <c r="AS39" s="484">
        <f t="shared" si="21"/>
        <v>-2210.1399999999994</v>
      </c>
      <c r="AT39" s="484">
        <v>4940.0600000000004</v>
      </c>
      <c r="AU39" s="484">
        <f t="shared" si="22"/>
        <v>-2718.9300000000003</v>
      </c>
      <c r="AV39" s="484">
        <v>2221.13</v>
      </c>
      <c r="AW39" s="484">
        <f t="shared" si="23"/>
        <v>58652.04</v>
      </c>
      <c r="AX39" s="484">
        <v>60873.17</v>
      </c>
      <c r="AY39" s="530">
        <v>0</v>
      </c>
      <c r="AZ39" s="530">
        <f t="shared" si="33"/>
        <v>148592.94000000006</v>
      </c>
      <c r="BA39" s="530">
        <f t="shared" si="34"/>
        <v>96266.45000000007</v>
      </c>
      <c r="BB39" s="530">
        <f t="shared" si="35"/>
        <v>592034.9800000001</v>
      </c>
      <c r="BC39" s="530">
        <f t="shared" si="36"/>
        <v>12608.580000000075</v>
      </c>
      <c r="BD39" s="530">
        <f t="shared" si="6"/>
        <v>123651.03000000003</v>
      </c>
      <c r="BE39" s="530">
        <f t="shared" si="24"/>
        <v>79518.970000000088</v>
      </c>
      <c r="BF39" s="530">
        <f t="shared" si="25"/>
        <v>400790.01000000007</v>
      </c>
      <c r="BG39" s="530">
        <f t="shared" si="26"/>
        <v>107789.15000000002</v>
      </c>
      <c r="BH39" s="530" t="e">
        <f t="shared" si="27"/>
        <v>#REF!</v>
      </c>
      <c r="BI39" s="530" t="e">
        <f t="shared" si="28"/>
        <v>#REF!</v>
      </c>
      <c r="BJ39" s="530" t="e">
        <f t="shared" si="29"/>
        <v>#REF!</v>
      </c>
      <c r="BK39" s="452">
        <v>120067.69</v>
      </c>
      <c r="BL39">
        <v>0</v>
      </c>
      <c r="BM39" s="451">
        <v>145249.10999999999</v>
      </c>
      <c r="BN39" s="499"/>
      <c r="BP39" s="452"/>
      <c r="BR39" s="452"/>
    </row>
    <row r="40" spans="1:70" ht="15" hidden="1" customHeight="1">
      <c r="A40" t="str">
        <f t="shared" si="7"/>
        <v>1025200529</v>
      </c>
      <c r="B40" s="468">
        <v>1025200529</v>
      </c>
      <c r="C40" s="458" t="s">
        <v>328</v>
      </c>
      <c r="D40" s="458" t="s">
        <v>301</v>
      </c>
      <c r="E40" s="459" t="str">
        <f t="shared" si="8"/>
        <v>102</v>
      </c>
      <c r="F40" s="459" t="str">
        <f t="shared" si="9"/>
        <v>102</v>
      </c>
      <c r="G40" s="458" t="s">
        <v>302</v>
      </c>
      <c r="H40" s="452">
        <v>0.01</v>
      </c>
      <c r="I40" s="452">
        <v>0</v>
      </c>
      <c r="J40" s="452">
        <v>-0.01</v>
      </c>
      <c r="K40" s="452">
        <v>0</v>
      </c>
      <c r="L40" s="452">
        <v>0</v>
      </c>
      <c r="M40" s="452">
        <v>0</v>
      </c>
      <c r="N40" s="452">
        <v>0</v>
      </c>
      <c r="O40" s="452">
        <v>0</v>
      </c>
      <c r="P40" s="452">
        <v>0</v>
      </c>
      <c r="Q40" s="452" t="e">
        <f>VLOOKUP(A40,#REF!,16,0)</f>
        <v>#REF!</v>
      </c>
      <c r="R40" s="452">
        <v>0</v>
      </c>
      <c r="S40" s="484">
        <v>0</v>
      </c>
      <c r="T40" s="452" t="e">
        <f t="shared" si="10"/>
        <v>#REF!</v>
      </c>
      <c r="U40" s="484" t="e">
        <f t="shared" si="11"/>
        <v>#REF!</v>
      </c>
      <c r="V40" s="484">
        <f t="shared" si="12"/>
        <v>0</v>
      </c>
      <c r="W40" s="484">
        <f t="shared" si="13"/>
        <v>0</v>
      </c>
      <c r="X40" s="530">
        <v>0.02</v>
      </c>
      <c r="Y40" s="530">
        <f t="shared" si="32"/>
        <v>-0.01</v>
      </c>
      <c r="Z40" s="484">
        <v>-0.01</v>
      </c>
      <c r="AA40" s="484">
        <v>0</v>
      </c>
      <c r="AB40" s="484">
        <f t="shared" si="14"/>
        <v>0.01</v>
      </c>
      <c r="AC40" s="484">
        <v>0.01</v>
      </c>
      <c r="AD40" s="484">
        <f t="shared" si="1"/>
        <v>-0.01</v>
      </c>
      <c r="AE40" s="484">
        <v>0</v>
      </c>
      <c r="AF40" s="484">
        <f t="shared" si="15"/>
        <v>0</v>
      </c>
      <c r="AG40" s="484">
        <v>0</v>
      </c>
      <c r="AH40" s="484">
        <f t="shared" si="16"/>
        <v>0.01</v>
      </c>
      <c r="AI40" s="484">
        <v>0.01</v>
      </c>
      <c r="AJ40" s="484">
        <f t="shared" si="17"/>
        <v>-0.01</v>
      </c>
      <c r="AK40" s="484">
        <v>0</v>
      </c>
      <c r="AL40" s="484">
        <f t="shared" si="18"/>
        <v>0</v>
      </c>
      <c r="AM40" s="484">
        <v>0</v>
      </c>
      <c r="AN40" s="484">
        <f t="shared" si="19"/>
        <v>0</v>
      </c>
      <c r="AO40" s="484">
        <v>0</v>
      </c>
      <c r="AP40" s="484">
        <f t="shared" si="20"/>
        <v>0</v>
      </c>
      <c r="AQ40" s="484">
        <v>0</v>
      </c>
      <c r="AR40" s="484">
        <v>0</v>
      </c>
      <c r="AS40" s="484">
        <f t="shared" si="21"/>
        <v>0</v>
      </c>
      <c r="AT40" s="484">
        <v>0</v>
      </c>
      <c r="AU40" s="484">
        <f t="shared" si="22"/>
        <v>0</v>
      </c>
      <c r="AV40" s="484">
        <v>0</v>
      </c>
      <c r="AW40" s="484">
        <f t="shared" si="23"/>
        <v>0.01</v>
      </c>
      <c r="AX40" s="484">
        <v>0.01</v>
      </c>
      <c r="AY40" s="530">
        <v>0.01</v>
      </c>
      <c r="AZ40" s="530">
        <f t="shared" si="33"/>
        <v>0.01</v>
      </c>
      <c r="BA40" s="530">
        <f t="shared" si="34"/>
        <v>0</v>
      </c>
      <c r="BB40" s="530">
        <f t="shared" si="35"/>
        <v>0</v>
      </c>
      <c r="BC40" s="530">
        <f t="shared" si="36"/>
        <v>0</v>
      </c>
      <c r="BD40" s="530">
        <f t="shared" si="6"/>
        <v>0</v>
      </c>
      <c r="BE40" s="530">
        <f t="shared" si="24"/>
        <v>0</v>
      </c>
      <c r="BF40" s="530">
        <f t="shared" si="25"/>
        <v>0</v>
      </c>
      <c r="BG40" s="530">
        <f t="shared" si="26"/>
        <v>0</v>
      </c>
      <c r="BH40" s="530" t="e">
        <f t="shared" si="27"/>
        <v>#REF!</v>
      </c>
      <c r="BI40" s="530" t="e">
        <f t="shared" si="28"/>
        <v>#REF!</v>
      </c>
      <c r="BJ40" s="530" t="e">
        <f t="shared" si="29"/>
        <v>#REF!</v>
      </c>
      <c r="BK40" s="452">
        <v>0</v>
      </c>
      <c r="BL40">
        <v>0</v>
      </c>
      <c r="BN40" s="499"/>
      <c r="BP40" s="452"/>
      <c r="BR40" s="452"/>
    </row>
    <row r="41" spans="1:70" ht="15" hidden="1" customHeight="1">
      <c r="A41" t="s">
        <v>1002</v>
      </c>
      <c r="B41" s="468" t="s">
        <v>1002</v>
      </c>
      <c r="C41" s="458" t="s">
        <v>1003</v>
      </c>
      <c r="D41" s="458" t="s">
        <v>301</v>
      </c>
      <c r="E41" s="459" t="str">
        <f t="shared" ref="E41:E43" si="37">LEFT(B41,3)</f>
        <v>102</v>
      </c>
      <c r="F41" s="459" t="str">
        <f t="shared" ref="F41:F43" si="38">LEFT(B41,3)</f>
        <v>102</v>
      </c>
      <c r="G41" s="458" t="s">
        <v>302</v>
      </c>
      <c r="H41" s="452"/>
      <c r="I41" s="452"/>
      <c r="J41" s="452"/>
      <c r="K41" s="452"/>
      <c r="L41" s="452"/>
      <c r="M41" s="452"/>
      <c r="N41" s="452"/>
      <c r="O41" s="452"/>
      <c r="P41" s="452"/>
      <c r="Q41" s="452"/>
      <c r="R41" s="452"/>
      <c r="S41" s="484"/>
      <c r="T41" s="452"/>
      <c r="U41" s="484"/>
      <c r="V41" s="484"/>
      <c r="W41" s="484"/>
      <c r="X41" s="530"/>
      <c r="Y41" s="530">
        <v>0</v>
      </c>
      <c r="Z41" s="484"/>
      <c r="AA41" s="484"/>
      <c r="AB41" s="484"/>
      <c r="AC41" s="484"/>
      <c r="AD41" s="484"/>
      <c r="AE41" s="484"/>
      <c r="AF41" s="484"/>
      <c r="AG41" s="484"/>
      <c r="AH41" s="484"/>
      <c r="AI41" s="484"/>
      <c r="AJ41" s="484"/>
      <c r="AK41" s="484"/>
      <c r="AL41" s="484"/>
      <c r="AM41" s="484"/>
      <c r="AN41" s="484"/>
      <c r="AO41" s="484"/>
      <c r="AP41" s="484"/>
      <c r="AQ41" s="484"/>
      <c r="AR41" s="484">
        <v>112928.35</v>
      </c>
      <c r="AS41" s="484">
        <f t="shared" si="21"/>
        <v>-112928.35</v>
      </c>
      <c r="AT41" s="484">
        <v>0</v>
      </c>
      <c r="AU41" s="484">
        <f t="shared" si="22"/>
        <v>0</v>
      </c>
      <c r="AV41" s="484">
        <v>0</v>
      </c>
      <c r="AW41" s="484">
        <f t="shared" si="23"/>
        <v>0</v>
      </c>
      <c r="AX41" s="484">
        <v>0</v>
      </c>
      <c r="AY41" s="530"/>
      <c r="AZ41" s="530"/>
      <c r="BA41" s="530"/>
      <c r="BB41" s="530"/>
      <c r="BC41" s="530"/>
      <c r="BD41" s="530"/>
      <c r="BE41" s="530"/>
      <c r="BF41" s="530"/>
      <c r="BG41" s="530"/>
      <c r="BH41" s="530"/>
      <c r="BI41" s="530"/>
      <c r="BJ41" s="530"/>
      <c r="BK41" s="452"/>
      <c r="BN41" s="499"/>
      <c r="BP41" s="452"/>
      <c r="BR41" s="452"/>
    </row>
    <row r="42" spans="1:70" ht="15" hidden="1" customHeight="1">
      <c r="A42" t="s">
        <v>1048</v>
      </c>
      <c r="B42" s="468" t="s">
        <v>1048</v>
      </c>
      <c r="C42" s="458" t="s">
        <v>1049</v>
      </c>
      <c r="D42" s="458" t="s">
        <v>301</v>
      </c>
      <c r="E42" s="459" t="str">
        <f t="shared" ref="E42" si="39">LEFT(B42,3)</f>
        <v>102</v>
      </c>
      <c r="F42" s="459" t="str">
        <f t="shared" ref="F42" si="40">LEFT(B42,3)</f>
        <v>102</v>
      </c>
      <c r="G42" s="458" t="s">
        <v>302</v>
      </c>
      <c r="H42" s="452"/>
      <c r="I42" s="452"/>
      <c r="J42" s="452"/>
      <c r="K42" s="452"/>
      <c r="L42" s="452"/>
      <c r="M42" s="452"/>
      <c r="N42" s="452"/>
      <c r="O42" s="452"/>
      <c r="P42" s="452"/>
      <c r="Q42" s="452"/>
      <c r="R42" s="452"/>
      <c r="S42" s="484"/>
      <c r="T42" s="452"/>
      <c r="U42" s="484"/>
      <c r="V42" s="484"/>
      <c r="W42" s="484"/>
      <c r="X42" s="530"/>
      <c r="Y42" s="530"/>
      <c r="Z42" s="484"/>
      <c r="AA42" s="484"/>
      <c r="AB42" s="484"/>
      <c r="AC42" s="484"/>
      <c r="AD42" s="484"/>
      <c r="AE42" s="484"/>
      <c r="AF42" s="484"/>
      <c r="AG42" s="484"/>
      <c r="AH42" s="484"/>
      <c r="AI42" s="484"/>
      <c r="AJ42" s="484"/>
      <c r="AK42" s="484"/>
      <c r="AL42" s="484"/>
      <c r="AM42" s="484"/>
      <c r="AN42" s="484"/>
      <c r="AO42" s="484"/>
      <c r="AP42" s="484"/>
      <c r="AQ42" s="484"/>
      <c r="AR42" s="484"/>
      <c r="AS42" s="484"/>
      <c r="AT42" s="484">
        <v>775605.78</v>
      </c>
      <c r="AU42" s="484">
        <f t="shared" si="22"/>
        <v>-5163.3400000000838</v>
      </c>
      <c r="AV42" s="484">
        <v>770442.44</v>
      </c>
      <c r="AW42" s="484">
        <f t="shared" si="23"/>
        <v>-4154.6899999999441</v>
      </c>
      <c r="AX42" s="484">
        <v>766287.75</v>
      </c>
      <c r="AY42" s="530"/>
      <c r="AZ42" s="530"/>
      <c r="BA42" s="530"/>
      <c r="BB42" s="530"/>
      <c r="BC42" s="530"/>
      <c r="BD42" s="530"/>
      <c r="BE42" s="530"/>
      <c r="BF42" s="530"/>
      <c r="BG42" s="530"/>
      <c r="BH42" s="530"/>
      <c r="BI42" s="530"/>
      <c r="BJ42" s="530"/>
      <c r="BK42" s="452"/>
      <c r="BN42" s="499"/>
      <c r="BP42" s="452"/>
      <c r="BR42" s="452"/>
    </row>
    <row r="43" spans="1:70" ht="15" hidden="1" customHeight="1">
      <c r="A43" t="s">
        <v>1004</v>
      </c>
      <c r="B43" s="468" t="s">
        <v>1004</v>
      </c>
      <c r="C43" s="458" t="s">
        <v>1005</v>
      </c>
      <c r="D43" s="458" t="s">
        <v>301</v>
      </c>
      <c r="E43" s="459" t="str">
        <f t="shared" si="37"/>
        <v>102</v>
      </c>
      <c r="F43" s="459" t="str">
        <f t="shared" si="38"/>
        <v>102</v>
      </c>
      <c r="G43" s="458" t="s">
        <v>302</v>
      </c>
      <c r="H43" s="452"/>
      <c r="I43" s="452"/>
      <c r="J43" s="452"/>
      <c r="K43" s="452"/>
      <c r="L43" s="452"/>
      <c r="M43" s="452"/>
      <c r="N43" s="452"/>
      <c r="O43" s="452"/>
      <c r="P43" s="452"/>
      <c r="Q43" s="452"/>
      <c r="R43" s="452"/>
      <c r="S43" s="484"/>
      <c r="T43" s="452"/>
      <c r="U43" s="484"/>
      <c r="V43" s="484"/>
      <c r="W43" s="484"/>
      <c r="X43" s="530"/>
      <c r="Y43" s="530">
        <v>0</v>
      </c>
      <c r="Z43" s="484"/>
      <c r="AA43" s="484"/>
      <c r="AB43" s="484"/>
      <c r="AC43" s="484"/>
      <c r="AD43" s="484"/>
      <c r="AE43" s="484"/>
      <c r="AF43" s="484"/>
      <c r="AG43" s="484"/>
      <c r="AH43" s="484"/>
      <c r="AI43" s="484"/>
      <c r="AJ43" s="484"/>
      <c r="AK43" s="484"/>
      <c r="AL43" s="484"/>
      <c r="AM43" s="484"/>
      <c r="AN43" s="484"/>
      <c r="AO43" s="484"/>
      <c r="AP43" s="484"/>
      <c r="AQ43" s="484"/>
      <c r="AR43" s="484">
        <v>0</v>
      </c>
      <c r="AS43" s="484">
        <f t="shared" si="21"/>
        <v>0</v>
      </c>
      <c r="AT43" s="484">
        <v>0</v>
      </c>
      <c r="AU43" s="484">
        <f t="shared" si="22"/>
        <v>0</v>
      </c>
      <c r="AV43" s="484">
        <v>0</v>
      </c>
      <c r="AW43" s="484">
        <f t="shared" si="23"/>
        <v>0</v>
      </c>
      <c r="AX43" s="484">
        <v>0</v>
      </c>
      <c r="AY43" s="530"/>
      <c r="AZ43" s="530"/>
      <c r="BA43" s="530"/>
      <c r="BB43" s="530"/>
      <c r="BC43" s="530"/>
      <c r="BD43" s="530"/>
      <c r="BE43" s="530"/>
      <c r="BF43" s="530"/>
      <c r="BG43" s="530"/>
      <c r="BH43" s="530"/>
      <c r="BI43" s="530"/>
      <c r="BJ43" s="530"/>
      <c r="BK43" s="452"/>
      <c r="BN43" s="499"/>
      <c r="BP43" s="452"/>
      <c r="BR43" s="452"/>
    </row>
    <row r="44" spans="1:70" ht="15" hidden="1" customHeight="1">
      <c r="A44" t="str">
        <f t="shared" si="7"/>
        <v>1025200699</v>
      </c>
      <c r="B44" s="468">
        <v>1025200699</v>
      </c>
      <c r="C44" s="458" t="s">
        <v>329</v>
      </c>
      <c r="D44" s="458" t="s">
        <v>301</v>
      </c>
      <c r="E44" s="459" t="str">
        <f t="shared" si="8"/>
        <v>102</v>
      </c>
      <c r="F44" s="459" t="str">
        <f t="shared" si="9"/>
        <v>102</v>
      </c>
      <c r="G44" s="458" t="s">
        <v>302</v>
      </c>
      <c r="H44" s="452">
        <v>77511.929999999993</v>
      </c>
      <c r="I44" s="452">
        <v>55202.239999999998</v>
      </c>
      <c r="J44" s="452">
        <v>-25954.27</v>
      </c>
      <c r="K44" s="452">
        <v>-31913.200000000001</v>
      </c>
      <c r="L44" s="452">
        <v>24805.87</v>
      </c>
      <c r="M44" s="452">
        <v>4459.96</v>
      </c>
      <c r="N44" s="452">
        <v>-101295.01</v>
      </c>
      <c r="O44" s="452">
        <v>113835.64</v>
      </c>
      <c r="P44" s="452">
        <v>27920.97</v>
      </c>
      <c r="Q44" s="452" t="e">
        <f>VLOOKUP(A44,#REF!,16,0)</f>
        <v>#REF!</v>
      </c>
      <c r="R44" s="452">
        <v>118915.24</v>
      </c>
      <c r="S44" s="484">
        <v>-289117.40000000002</v>
      </c>
      <c r="T44" s="452" t="e">
        <f t="shared" si="10"/>
        <v>#REF!</v>
      </c>
      <c r="U44" s="484" t="e">
        <f t="shared" si="11"/>
        <v>#REF!</v>
      </c>
      <c r="V44" s="484">
        <f t="shared" si="12"/>
        <v>144574.13</v>
      </c>
      <c r="W44" s="484">
        <f t="shared" si="13"/>
        <v>116653.15999999999</v>
      </c>
      <c r="X44" s="530">
        <v>2195.6799999999998</v>
      </c>
      <c r="Y44" s="530">
        <f t="shared" si="32"/>
        <v>447331.9</v>
      </c>
      <c r="Z44" s="484">
        <v>-366295.07</v>
      </c>
      <c r="AA44" s="484">
        <v>34858.739999999991</v>
      </c>
      <c r="AB44" s="484">
        <f t="shared" si="14"/>
        <v>-118091.25</v>
      </c>
      <c r="AC44" s="484">
        <v>0</v>
      </c>
      <c r="AD44" s="484">
        <f t="shared" si="1"/>
        <v>0</v>
      </c>
      <c r="AE44" s="484">
        <v>0</v>
      </c>
      <c r="AF44" s="484">
        <f t="shared" si="15"/>
        <v>123551.15</v>
      </c>
      <c r="AG44" s="484">
        <v>123551.15</v>
      </c>
      <c r="AH44" s="484">
        <f t="shared" si="16"/>
        <v>-123551.15</v>
      </c>
      <c r="AI44" s="484">
        <v>0</v>
      </c>
      <c r="AJ44" s="484">
        <f t="shared" si="17"/>
        <v>0</v>
      </c>
      <c r="AK44" s="484">
        <v>0</v>
      </c>
      <c r="AL44" s="484">
        <f t="shared" si="18"/>
        <v>0</v>
      </c>
      <c r="AM44" s="484">
        <v>0</v>
      </c>
      <c r="AN44" s="484">
        <f t="shared" si="19"/>
        <v>154690</v>
      </c>
      <c r="AO44" s="484">
        <v>154690</v>
      </c>
      <c r="AP44" s="484">
        <f t="shared" si="20"/>
        <v>-154690</v>
      </c>
      <c r="AQ44" s="484">
        <v>0</v>
      </c>
      <c r="AR44" s="484">
        <v>0</v>
      </c>
      <c r="AS44" s="484">
        <f t="shared" si="21"/>
        <v>0</v>
      </c>
      <c r="AT44" s="484">
        <v>0</v>
      </c>
      <c r="AU44" s="484">
        <f t="shared" si="22"/>
        <v>0</v>
      </c>
      <c r="AV44" s="484">
        <v>0</v>
      </c>
      <c r="AW44" s="484">
        <f t="shared" si="23"/>
        <v>0</v>
      </c>
      <c r="AX44" s="484">
        <v>0</v>
      </c>
      <c r="AY44" s="530">
        <v>449527.58</v>
      </c>
      <c r="AZ44" s="530">
        <f t="shared" si="33"/>
        <v>132714.16999999998</v>
      </c>
      <c r="BA44" s="530">
        <f t="shared" si="34"/>
        <v>106759.89999999998</v>
      </c>
      <c r="BB44" s="530">
        <f t="shared" si="35"/>
        <v>74846.699999999983</v>
      </c>
      <c r="BC44" s="530">
        <f t="shared" si="36"/>
        <v>99652.569999999978</v>
      </c>
      <c r="BD44" s="530">
        <f t="shared" si="6"/>
        <v>104112.52999999998</v>
      </c>
      <c r="BE44" s="530">
        <f t="shared" si="24"/>
        <v>2817.5199999999895</v>
      </c>
      <c r="BF44" s="530">
        <f t="shared" si="25"/>
        <v>116653.16</v>
      </c>
      <c r="BG44" s="530">
        <f t="shared" si="26"/>
        <v>144574.13</v>
      </c>
      <c r="BH44" s="530" t="e">
        <f t="shared" si="27"/>
        <v>#REF!</v>
      </c>
      <c r="BI44" s="530" t="e">
        <f t="shared" si="28"/>
        <v>#REF!</v>
      </c>
      <c r="BJ44" s="530" t="e">
        <f t="shared" si="29"/>
        <v>#REF!</v>
      </c>
      <c r="BK44" s="452">
        <v>289121.43</v>
      </c>
      <c r="BL44">
        <v>0</v>
      </c>
      <c r="BM44" s="451">
        <v>4.03</v>
      </c>
      <c r="BN44" s="499"/>
      <c r="BP44" s="452"/>
      <c r="BR44" s="452"/>
    </row>
    <row r="45" spans="1:70" ht="15" hidden="1" customHeight="1">
      <c r="A45" t="s">
        <v>1006</v>
      </c>
      <c r="B45" s="468" t="s">
        <v>1006</v>
      </c>
      <c r="C45" s="458" t="s">
        <v>1007</v>
      </c>
      <c r="D45" s="458" t="s">
        <v>301</v>
      </c>
      <c r="E45" s="459" t="s">
        <v>927</v>
      </c>
      <c r="F45" s="459" t="s">
        <v>927</v>
      </c>
      <c r="G45" s="458" t="s">
        <v>302</v>
      </c>
      <c r="H45" s="452"/>
      <c r="I45" s="452"/>
      <c r="J45" s="452"/>
      <c r="K45" s="452"/>
      <c r="L45" s="452"/>
      <c r="M45" s="452"/>
      <c r="N45" s="452"/>
      <c r="O45" s="452"/>
      <c r="P45" s="452"/>
      <c r="Q45" s="452"/>
      <c r="R45" s="452"/>
      <c r="S45" s="484"/>
      <c r="T45" s="452"/>
      <c r="U45" s="484"/>
      <c r="V45" s="484"/>
      <c r="W45" s="484"/>
      <c r="X45" s="530"/>
      <c r="Y45" s="530">
        <v>0</v>
      </c>
      <c r="Z45" s="484"/>
      <c r="AA45" s="484"/>
      <c r="AB45" s="484"/>
      <c r="AC45" s="484"/>
      <c r="AD45" s="484"/>
      <c r="AE45" s="484"/>
      <c r="AF45" s="484"/>
      <c r="AG45" s="484"/>
      <c r="AH45" s="484"/>
      <c r="AI45" s="484"/>
      <c r="AJ45" s="484"/>
      <c r="AK45" s="484"/>
      <c r="AL45" s="484"/>
      <c r="AM45" s="484"/>
      <c r="AN45" s="484"/>
      <c r="AO45" s="484"/>
      <c r="AP45" s="484"/>
      <c r="AQ45" s="484"/>
      <c r="AR45" s="484">
        <v>0</v>
      </c>
      <c r="AS45" s="484">
        <f t="shared" si="21"/>
        <v>0</v>
      </c>
      <c r="AT45" s="484">
        <v>0</v>
      </c>
      <c r="AU45" s="484">
        <f t="shared" si="22"/>
        <v>0</v>
      </c>
      <c r="AV45" s="484">
        <v>0</v>
      </c>
      <c r="AW45" s="484">
        <f t="shared" si="23"/>
        <v>0</v>
      </c>
      <c r="AX45" s="484">
        <v>0</v>
      </c>
      <c r="AY45" s="530"/>
      <c r="AZ45" s="530"/>
      <c r="BA45" s="530"/>
      <c r="BB45" s="530"/>
      <c r="BC45" s="530"/>
      <c r="BD45" s="530"/>
      <c r="BE45" s="530"/>
      <c r="BF45" s="530"/>
      <c r="BG45" s="530"/>
      <c r="BH45" s="530"/>
      <c r="BI45" s="530"/>
      <c r="BJ45" s="530"/>
      <c r="BK45" s="452"/>
      <c r="BN45" s="499"/>
      <c r="BP45" s="452"/>
      <c r="BR45" s="452"/>
    </row>
    <row r="46" spans="1:70" ht="15" hidden="1" customHeight="1">
      <c r="A46" t="str">
        <f t="shared" si="7"/>
        <v>1025200702</v>
      </c>
      <c r="B46" s="468">
        <v>1025200702</v>
      </c>
      <c r="C46" s="458" t="s">
        <v>330</v>
      </c>
      <c r="D46" s="458" t="s">
        <v>301</v>
      </c>
      <c r="E46" s="459" t="str">
        <f t="shared" si="8"/>
        <v>102</v>
      </c>
      <c r="F46" s="459" t="str">
        <f t="shared" si="9"/>
        <v>102</v>
      </c>
      <c r="G46" s="458" t="s">
        <v>302</v>
      </c>
      <c r="H46" s="452">
        <v>0</v>
      </c>
      <c r="I46" s="452">
        <v>0</v>
      </c>
      <c r="J46" s="452">
        <v>0</v>
      </c>
      <c r="K46" s="452">
        <v>0</v>
      </c>
      <c r="L46" s="452">
        <v>0</v>
      </c>
      <c r="M46" s="452">
        <v>0</v>
      </c>
      <c r="N46" s="452">
        <v>0</v>
      </c>
      <c r="O46" s="452">
        <v>0</v>
      </c>
      <c r="P46" s="452">
        <v>0</v>
      </c>
      <c r="Q46" s="452" t="e">
        <f>VLOOKUP(A46,#REF!,16,0)</f>
        <v>#REF!</v>
      </c>
      <c r="R46" s="452">
        <v>0</v>
      </c>
      <c r="S46" s="484">
        <v>0</v>
      </c>
      <c r="T46" s="452" t="e">
        <f t="shared" si="10"/>
        <v>#REF!</v>
      </c>
      <c r="U46" s="484" t="e">
        <f t="shared" si="11"/>
        <v>#REF!</v>
      </c>
      <c r="V46" s="484">
        <f t="shared" si="12"/>
        <v>0</v>
      </c>
      <c r="W46" s="484">
        <f t="shared" si="13"/>
        <v>0</v>
      </c>
      <c r="X46" s="530"/>
      <c r="Y46" s="530">
        <f t="shared" si="32"/>
        <v>0</v>
      </c>
      <c r="Z46" s="484">
        <v>0</v>
      </c>
      <c r="AA46" s="484">
        <v>0</v>
      </c>
      <c r="AB46" s="484">
        <f t="shared" si="14"/>
        <v>0</v>
      </c>
      <c r="AC46" s="484">
        <v>0</v>
      </c>
      <c r="AD46" s="484">
        <f t="shared" si="1"/>
        <v>0</v>
      </c>
      <c r="AE46" s="484">
        <v>0</v>
      </c>
      <c r="AF46" s="484">
        <f t="shared" si="15"/>
        <v>0</v>
      </c>
      <c r="AG46" s="484">
        <v>0</v>
      </c>
      <c r="AH46" s="484">
        <f t="shared" si="16"/>
        <v>0</v>
      </c>
      <c r="AI46" s="484">
        <v>0</v>
      </c>
      <c r="AJ46" s="484">
        <f t="shared" si="17"/>
        <v>0</v>
      </c>
      <c r="AK46" s="484">
        <v>0</v>
      </c>
      <c r="AL46" s="484">
        <f t="shared" si="18"/>
        <v>0</v>
      </c>
      <c r="AM46" s="484">
        <v>0</v>
      </c>
      <c r="AN46" s="484">
        <f t="shared" si="19"/>
        <v>0</v>
      </c>
      <c r="AO46" s="484">
        <v>0</v>
      </c>
      <c r="AP46" s="484">
        <f t="shared" si="20"/>
        <v>0</v>
      </c>
      <c r="AQ46" s="484">
        <v>0</v>
      </c>
      <c r="AR46" s="484">
        <v>0</v>
      </c>
      <c r="AS46" s="484">
        <f t="shared" si="21"/>
        <v>0</v>
      </c>
      <c r="AT46" s="484">
        <v>0</v>
      </c>
      <c r="AU46" s="484">
        <f t="shared" si="22"/>
        <v>0</v>
      </c>
      <c r="AV46" s="484">
        <v>0</v>
      </c>
      <c r="AW46" s="484">
        <f t="shared" si="23"/>
        <v>0</v>
      </c>
      <c r="AX46" s="484">
        <v>0</v>
      </c>
      <c r="AY46" s="530">
        <v>0</v>
      </c>
      <c r="AZ46" s="530">
        <f t="shared" si="33"/>
        <v>0</v>
      </c>
      <c r="BA46" s="530">
        <f t="shared" si="34"/>
        <v>0</v>
      </c>
      <c r="BB46" s="530">
        <f t="shared" si="35"/>
        <v>0</v>
      </c>
      <c r="BC46" s="530">
        <f t="shared" si="36"/>
        <v>0</v>
      </c>
      <c r="BD46" s="530">
        <f t="shared" si="6"/>
        <v>0</v>
      </c>
      <c r="BE46" s="530">
        <f t="shared" si="24"/>
        <v>0</v>
      </c>
      <c r="BF46" s="530">
        <f t="shared" si="25"/>
        <v>0</v>
      </c>
      <c r="BG46" s="530">
        <f t="shared" si="26"/>
        <v>0</v>
      </c>
      <c r="BH46" s="530" t="e">
        <f t="shared" si="27"/>
        <v>#REF!</v>
      </c>
      <c r="BI46" s="530" t="e">
        <f t="shared" si="28"/>
        <v>#REF!</v>
      </c>
      <c r="BJ46" s="530" t="e">
        <f t="shared" si="29"/>
        <v>#REF!</v>
      </c>
      <c r="BK46" s="452">
        <v>0</v>
      </c>
      <c r="BL46">
        <v>0</v>
      </c>
      <c r="BN46" s="499"/>
      <c r="BP46" s="452"/>
      <c r="BR46" s="452"/>
    </row>
    <row r="47" spans="1:70" ht="15" hidden="1" customHeight="1">
      <c r="A47" t="str">
        <f t="shared" si="7"/>
        <v>1025200703</v>
      </c>
      <c r="B47" s="468">
        <v>1025200703</v>
      </c>
      <c r="C47" s="458" t="s">
        <v>331</v>
      </c>
      <c r="D47" s="458" t="s">
        <v>301</v>
      </c>
      <c r="E47" s="459" t="str">
        <f t="shared" si="8"/>
        <v>102</v>
      </c>
      <c r="F47" s="459" t="str">
        <f t="shared" si="9"/>
        <v>102</v>
      </c>
      <c r="G47" s="458" t="s">
        <v>302</v>
      </c>
      <c r="H47" s="452">
        <v>0</v>
      </c>
      <c r="I47" s="452">
        <v>0</v>
      </c>
      <c r="J47" s="452">
        <v>0</v>
      </c>
      <c r="K47" s="452">
        <v>0</v>
      </c>
      <c r="L47" s="452">
        <v>0</v>
      </c>
      <c r="M47" s="452">
        <v>0</v>
      </c>
      <c r="N47" s="452">
        <v>0</v>
      </c>
      <c r="O47" s="452">
        <v>0</v>
      </c>
      <c r="P47" s="452">
        <v>0</v>
      </c>
      <c r="Q47" s="452" t="e">
        <f>VLOOKUP(A47,#REF!,16,0)</f>
        <v>#REF!</v>
      </c>
      <c r="R47" s="452">
        <v>0</v>
      </c>
      <c r="S47" s="484">
        <v>0</v>
      </c>
      <c r="T47" s="452" t="e">
        <f t="shared" si="10"/>
        <v>#REF!</v>
      </c>
      <c r="U47" s="484" t="e">
        <f t="shared" si="11"/>
        <v>#REF!</v>
      </c>
      <c r="V47" s="484">
        <f t="shared" si="12"/>
        <v>0</v>
      </c>
      <c r="W47" s="484">
        <f t="shared" si="13"/>
        <v>0</v>
      </c>
      <c r="X47" s="530"/>
      <c r="Y47" s="530">
        <f t="shared" si="32"/>
        <v>0</v>
      </c>
      <c r="Z47" s="484">
        <v>56.62</v>
      </c>
      <c r="AA47" s="484">
        <v>939.65</v>
      </c>
      <c r="AB47" s="484">
        <f t="shared" si="14"/>
        <v>-5.3099999999999454</v>
      </c>
      <c r="AC47" s="484">
        <v>990.96</v>
      </c>
      <c r="AD47" s="484">
        <f t="shared" si="1"/>
        <v>22.990000000000009</v>
      </c>
      <c r="AE47" s="484">
        <v>1013.95</v>
      </c>
      <c r="AF47" s="484">
        <f t="shared" si="15"/>
        <v>20.430000000000064</v>
      </c>
      <c r="AG47" s="484">
        <v>1034.3800000000001</v>
      </c>
      <c r="AH47" s="484">
        <f t="shared" si="16"/>
        <v>83.399999999999864</v>
      </c>
      <c r="AI47" s="484">
        <v>1117.78</v>
      </c>
      <c r="AJ47" s="484">
        <f t="shared" si="17"/>
        <v>45.430000000000064</v>
      </c>
      <c r="AK47" s="484">
        <v>1163.21</v>
      </c>
      <c r="AL47" s="484">
        <f t="shared" si="18"/>
        <v>-72.900000000000091</v>
      </c>
      <c r="AM47" s="484">
        <v>1090.31</v>
      </c>
      <c r="AN47" s="484">
        <f t="shared" si="19"/>
        <v>-38.419999999999845</v>
      </c>
      <c r="AO47" s="484">
        <v>1051.8900000000001</v>
      </c>
      <c r="AP47" s="484">
        <f t="shared" si="20"/>
        <v>-1051.8900000000001</v>
      </c>
      <c r="AQ47" s="484">
        <v>0</v>
      </c>
      <c r="AR47" s="484">
        <v>0</v>
      </c>
      <c r="AS47" s="484">
        <f t="shared" si="21"/>
        <v>0</v>
      </c>
      <c r="AT47" s="484">
        <v>0</v>
      </c>
      <c r="AU47" s="484">
        <f t="shared" si="22"/>
        <v>0</v>
      </c>
      <c r="AV47" s="484">
        <v>0</v>
      </c>
      <c r="AW47" s="484">
        <f t="shared" si="23"/>
        <v>0</v>
      </c>
      <c r="AX47" s="484">
        <v>0</v>
      </c>
      <c r="AY47" s="530">
        <v>0</v>
      </c>
      <c r="AZ47" s="530">
        <f t="shared" si="33"/>
        <v>0</v>
      </c>
      <c r="BA47" s="530">
        <f t="shared" si="34"/>
        <v>0</v>
      </c>
      <c r="BB47" s="530">
        <f t="shared" si="35"/>
        <v>0</v>
      </c>
      <c r="BC47" s="530">
        <f t="shared" si="36"/>
        <v>0</v>
      </c>
      <c r="BD47" s="530">
        <f t="shared" si="6"/>
        <v>0</v>
      </c>
      <c r="BE47" s="530">
        <f t="shared" si="24"/>
        <v>0</v>
      </c>
      <c r="BF47" s="530">
        <f t="shared" si="25"/>
        <v>0</v>
      </c>
      <c r="BG47" s="530">
        <f t="shared" si="26"/>
        <v>0</v>
      </c>
      <c r="BH47" s="530" t="e">
        <f t="shared" si="27"/>
        <v>#REF!</v>
      </c>
      <c r="BI47" s="530" t="e">
        <f t="shared" si="28"/>
        <v>#REF!</v>
      </c>
      <c r="BJ47" s="530" t="e">
        <f t="shared" si="29"/>
        <v>#REF!</v>
      </c>
      <c r="BK47" s="452">
        <v>0</v>
      </c>
      <c r="BL47">
        <v>0</v>
      </c>
      <c r="BN47" s="499"/>
      <c r="BP47" s="452"/>
      <c r="BR47" s="452"/>
    </row>
    <row r="48" spans="1:70" ht="15" hidden="1" customHeight="1">
      <c r="A48" t="str">
        <f t="shared" si="7"/>
        <v>1025200705</v>
      </c>
      <c r="B48" s="468">
        <v>1025200705</v>
      </c>
      <c r="C48" s="458" t="s">
        <v>332</v>
      </c>
      <c r="D48" s="458" t="s">
        <v>301</v>
      </c>
      <c r="E48" s="459" t="str">
        <f t="shared" si="8"/>
        <v>102</v>
      </c>
      <c r="F48" s="459" t="str">
        <f t="shared" si="9"/>
        <v>102</v>
      </c>
      <c r="G48" s="458" t="s">
        <v>302</v>
      </c>
      <c r="H48" s="452">
        <v>771.2</v>
      </c>
      <c r="I48" s="452">
        <v>-12.32</v>
      </c>
      <c r="J48" s="452">
        <v>-10.84</v>
      </c>
      <c r="K48" s="452">
        <v>-17.96</v>
      </c>
      <c r="L48" s="452">
        <v>-21.87</v>
      </c>
      <c r="M48" s="452">
        <v>11.15</v>
      </c>
      <c r="N48" s="452">
        <v>-19.5</v>
      </c>
      <c r="O48" s="452">
        <v>7.86</v>
      </c>
      <c r="P48" s="452">
        <v>11.51</v>
      </c>
      <c r="Q48" s="452" t="e">
        <f>VLOOKUP(A48,#REF!,16,0)</f>
        <v>#REF!</v>
      </c>
      <c r="R48" s="452">
        <v>-9.1300000000000008</v>
      </c>
      <c r="S48" s="484">
        <v>16.71</v>
      </c>
      <c r="T48" s="452" t="e">
        <f t="shared" si="10"/>
        <v>#REF!</v>
      </c>
      <c r="U48" s="484" t="e">
        <f t="shared" si="11"/>
        <v>#REF!</v>
      </c>
      <c r="V48" s="484">
        <f t="shared" si="12"/>
        <v>719.2299999999999</v>
      </c>
      <c r="W48" s="484">
        <f t="shared" si="13"/>
        <v>707.71999999999991</v>
      </c>
      <c r="X48" s="530">
        <v>681.5</v>
      </c>
      <c r="Y48" s="530">
        <f t="shared" si="32"/>
        <v>18.67999999999995</v>
      </c>
      <c r="Z48" s="484">
        <v>4.0100000000001046</v>
      </c>
      <c r="AA48" s="484">
        <v>24.699999999999932</v>
      </c>
      <c r="AB48" s="484">
        <f t="shared" si="14"/>
        <v>-3.8799999999999955</v>
      </c>
      <c r="AC48" s="484">
        <v>725.01</v>
      </c>
      <c r="AD48" s="484">
        <f t="shared" si="1"/>
        <v>16.810000000000059</v>
      </c>
      <c r="AE48" s="484">
        <v>741.82</v>
      </c>
      <c r="AF48" s="484">
        <f t="shared" si="15"/>
        <v>14.949999999999932</v>
      </c>
      <c r="AG48" s="484">
        <v>756.77</v>
      </c>
      <c r="AH48" s="484">
        <f t="shared" si="16"/>
        <v>61.019999999999982</v>
      </c>
      <c r="AI48" s="484">
        <v>817.79</v>
      </c>
      <c r="AJ48" s="484">
        <f t="shared" si="17"/>
        <v>33.230000000000018</v>
      </c>
      <c r="AK48" s="484">
        <v>851.02</v>
      </c>
      <c r="AL48" s="484">
        <f t="shared" si="18"/>
        <v>-53.329999999999927</v>
      </c>
      <c r="AM48" s="484">
        <v>797.69</v>
      </c>
      <c r="AN48" s="484">
        <f t="shared" si="19"/>
        <v>-28.110000000000014</v>
      </c>
      <c r="AO48" s="484">
        <v>769.58</v>
      </c>
      <c r="AP48" s="484">
        <f t="shared" si="20"/>
        <v>20.849999999999909</v>
      </c>
      <c r="AQ48" s="484">
        <v>790.43</v>
      </c>
      <c r="AR48" s="484">
        <v>803.26</v>
      </c>
      <c r="AS48" s="484">
        <f t="shared" si="21"/>
        <v>0.10000000000002274</v>
      </c>
      <c r="AT48" s="484">
        <v>803.36</v>
      </c>
      <c r="AU48" s="484">
        <f t="shared" si="22"/>
        <v>-5.3400000000000318</v>
      </c>
      <c r="AV48" s="484">
        <v>798.02</v>
      </c>
      <c r="AW48" s="484">
        <f t="shared" si="23"/>
        <v>-4.3099999999999454</v>
      </c>
      <c r="AX48" s="484">
        <v>793.71</v>
      </c>
      <c r="AY48" s="530">
        <v>700.18</v>
      </c>
      <c r="AZ48" s="530">
        <f t="shared" si="33"/>
        <v>758.88</v>
      </c>
      <c r="BA48" s="530">
        <f t="shared" si="34"/>
        <v>748.04</v>
      </c>
      <c r="BB48" s="530">
        <f t="shared" si="35"/>
        <v>730.07999999999993</v>
      </c>
      <c r="BC48" s="530">
        <f t="shared" si="36"/>
        <v>708.20999999999992</v>
      </c>
      <c r="BD48" s="530">
        <f t="shared" si="6"/>
        <v>719.36</v>
      </c>
      <c r="BE48" s="530">
        <f t="shared" si="24"/>
        <v>699.86</v>
      </c>
      <c r="BF48" s="530">
        <f t="shared" si="25"/>
        <v>707.72</v>
      </c>
      <c r="BG48" s="530">
        <f t="shared" si="26"/>
        <v>719.23</v>
      </c>
      <c r="BH48" s="530" t="e">
        <f t="shared" si="27"/>
        <v>#REF!</v>
      </c>
      <c r="BI48" s="530" t="e">
        <f t="shared" si="28"/>
        <v>#REF!</v>
      </c>
      <c r="BJ48" s="530" t="e">
        <f t="shared" si="29"/>
        <v>#REF!</v>
      </c>
      <c r="BK48" s="452">
        <v>684.94</v>
      </c>
      <c r="BL48">
        <v>0</v>
      </c>
      <c r="BM48" s="451">
        <v>701.65</v>
      </c>
      <c r="BN48" s="499"/>
      <c r="BP48" s="452"/>
      <c r="BR48" s="452"/>
    </row>
    <row r="49" spans="1:70" ht="15" hidden="1" customHeight="1">
      <c r="A49" t="str">
        <f t="shared" si="7"/>
        <v>1025200713</v>
      </c>
      <c r="B49" s="468">
        <v>1025200713</v>
      </c>
      <c r="C49" s="458" t="s">
        <v>333</v>
      </c>
      <c r="D49" s="458" t="s">
        <v>301</v>
      </c>
      <c r="E49" s="459" t="str">
        <f t="shared" si="8"/>
        <v>102</v>
      </c>
      <c r="F49" s="459" t="str">
        <f t="shared" si="9"/>
        <v>102</v>
      </c>
      <c r="G49" s="458" t="s">
        <v>302</v>
      </c>
      <c r="H49" s="452">
        <v>62006</v>
      </c>
      <c r="I49" s="452">
        <v>240023.2</v>
      </c>
      <c r="J49" s="452">
        <v>-241885.2</v>
      </c>
      <c r="K49" s="452">
        <v>177591</v>
      </c>
      <c r="L49" s="452">
        <v>49822.11</v>
      </c>
      <c r="M49" s="452">
        <v>-223935.31</v>
      </c>
      <c r="N49" s="452">
        <v>-7351.79</v>
      </c>
      <c r="O49" s="452">
        <v>57534</v>
      </c>
      <c r="P49" s="452">
        <v>121376.69</v>
      </c>
      <c r="Q49" s="452" t="e">
        <f>VLOOKUP(A49,#REF!,16,0)</f>
        <v>#REF!</v>
      </c>
      <c r="R49" s="452">
        <v>110127.61</v>
      </c>
      <c r="S49" s="484">
        <v>-110117.29</v>
      </c>
      <c r="T49" s="452" t="e">
        <f t="shared" si="10"/>
        <v>#REF!</v>
      </c>
      <c r="U49" s="484" t="e">
        <f t="shared" si="11"/>
        <v>#REF!</v>
      </c>
      <c r="V49" s="484">
        <f t="shared" si="12"/>
        <v>235180.69999999998</v>
      </c>
      <c r="W49" s="484">
        <f t="shared" si="13"/>
        <v>113804.00999999998</v>
      </c>
      <c r="X49" s="530">
        <v>926.02</v>
      </c>
      <c r="Y49" s="530">
        <f t="shared" si="32"/>
        <v>277602.81</v>
      </c>
      <c r="Z49" s="484">
        <v>-277250.53999999998</v>
      </c>
      <c r="AA49" s="484">
        <v>92689.709999999963</v>
      </c>
      <c r="AB49" s="484">
        <f t="shared" si="14"/>
        <v>-93968</v>
      </c>
      <c r="AC49" s="484">
        <v>0</v>
      </c>
      <c r="AD49" s="484">
        <f t="shared" si="1"/>
        <v>-0.01</v>
      </c>
      <c r="AE49" s="484">
        <v>-0.01</v>
      </c>
      <c r="AF49" s="484">
        <f t="shared" si="15"/>
        <v>0.01</v>
      </c>
      <c r="AG49" s="484">
        <v>0</v>
      </c>
      <c r="AH49" s="484">
        <f t="shared" si="16"/>
        <v>0</v>
      </c>
      <c r="AI49" s="484">
        <v>0</v>
      </c>
      <c r="AJ49" s="484">
        <f t="shared" si="17"/>
        <v>0</v>
      </c>
      <c r="AK49" s="484">
        <v>0</v>
      </c>
      <c r="AL49" s="484">
        <f t="shared" si="18"/>
        <v>0.01</v>
      </c>
      <c r="AM49" s="484">
        <v>0.01</v>
      </c>
      <c r="AN49" s="484">
        <f t="shared" si="19"/>
        <v>0</v>
      </c>
      <c r="AO49" s="484">
        <v>0.01</v>
      </c>
      <c r="AP49" s="484">
        <f t="shared" si="20"/>
        <v>0</v>
      </c>
      <c r="AQ49" s="484">
        <v>0.01</v>
      </c>
      <c r="AR49" s="484">
        <v>0</v>
      </c>
      <c r="AS49" s="484">
        <f t="shared" si="21"/>
        <v>0</v>
      </c>
      <c r="AT49" s="484">
        <v>0</v>
      </c>
      <c r="AU49" s="484">
        <f t="shared" si="22"/>
        <v>0.01</v>
      </c>
      <c r="AV49" s="484">
        <v>0.01</v>
      </c>
      <c r="AW49" s="484">
        <f t="shared" si="23"/>
        <v>350509.37</v>
      </c>
      <c r="AX49" s="484">
        <v>350509.38</v>
      </c>
      <c r="AY49" s="530">
        <v>278528.83</v>
      </c>
      <c r="AZ49" s="530">
        <f t="shared" si="33"/>
        <v>302029.2</v>
      </c>
      <c r="BA49" s="530">
        <f t="shared" si="34"/>
        <v>60144</v>
      </c>
      <c r="BB49" s="530">
        <f t="shared" si="35"/>
        <v>237735</v>
      </c>
      <c r="BC49" s="530">
        <f t="shared" si="36"/>
        <v>287557.11</v>
      </c>
      <c r="BD49" s="530">
        <f t="shared" si="6"/>
        <v>63621.799999999988</v>
      </c>
      <c r="BE49" s="530">
        <f t="shared" si="24"/>
        <v>56270.00999999998</v>
      </c>
      <c r="BF49" s="530">
        <f t="shared" si="25"/>
        <v>113804.00999999998</v>
      </c>
      <c r="BG49" s="530">
        <f t="shared" si="26"/>
        <v>235180.69999999998</v>
      </c>
      <c r="BH49" s="530" t="e">
        <f t="shared" si="27"/>
        <v>#REF!</v>
      </c>
      <c r="BI49" s="530" t="e">
        <f t="shared" si="28"/>
        <v>#REF!</v>
      </c>
      <c r="BJ49" s="530" t="e">
        <f t="shared" si="29"/>
        <v>#REF!</v>
      </c>
      <c r="BK49" s="452">
        <v>111070.69</v>
      </c>
      <c r="BL49">
        <v>0</v>
      </c>
      <c r="BM49" s="451">
        <v>953.4</v>
      </c>
      <c r="BN49" s="499"/>
      <c r="BP49" s="452"/>
      <c r="BR49" s="452"/>
    </row>
    <row r="50" spans="1:70" ht="15" hidden="1" customHeight="1">
      <c r="A50" t="str">
        <f t="shared" si="7"/>
        <v>1025200718</v>
      </c>
      <c r="B50" s="468">
        <v>1025200718</v>
      </c>
      <c r="C50" s="458" t="s">
        <v>334</v>
      </c>
      <c r="D50" s="458" t="s">
        <v>301</v>
      </c>
      <c r="E50" s="459" t="str">
        <f t="shared" si="8"/>
        <v>102</v>
      </c>
      <c r="F50" s="459" t="str">
        <f t="shared" si="9"/>
        <v>102</v>
      </c>
      <c r="G50" s="458" t="s">
        <v>302</v>
      </c>
      <c r="H50" s="452">
        <v>185864.81</v>
      </c>
      <c r="I50" s="452">
        <v>-182964.75</v>
      </c>
      <c r="J50" s="452">
        <v>73147.789999999994</v>
      </c>
      <c r="K50" s="452">
        <v>-1825.83</v>
      </c>
      <c r="L50" s="452">
        <v>211309.63</v>
      </c>
      <c r="M50" s="452">
        <v>-228755.9</v>
      </c>
      <c r="N50" s="452">
        <v>-53962.25</v>
      </c>
      <c r="O50" s="452">
        <v>31.6</v>
      </c>
      <c r="P50" s="452">
        <v>46.3</v>
      </c>
      <c r="Q50" s="452" t="e">
        <f>VLOOKUP(A50,#REF!,16,0)</f>
        <v>#REF!</v>
      </c>
      <c r="R50" s="452">
        <v>0</v>
      </c>
      <c r="S50" s="484">
        <v>3525.9</v>
      </c>
      <c r="T50" s="452" t="e">
        <f t="shared" si="10"/>
        <v>#REF!</v>
      </c>
      <c r="U50" s="484" t="e">
        <f t="shared" si="11"/>
        <v>#REF!</v>
      </c>
      <c r="V50" s="484">
        <f t="shared" si="12"/>
        <v>2891.4000000000292</v>
      </c>
      <c r="W50" s="484">
        <f t="shared" si="13"/>
        <v>2845.100000000029</v>
      </c>
      <c r="X50" s="530">
        <v>684.95</v>
      </c>
      <c r="Y50" s="530">
        <f t="shared" si="32"/>
        <v>76018.38</v>
      </c>
      <c r="Z50" s="484">
        <v>271229.82999999996</v>
      </c>
      <c r="AA50" s="484">
        <v>-345279.88999999996</v>
      </c>
      <c r="AB50" s="484">
        <f t="shared" si="14"/>
        <v>-14.130000000004657</v>
      </c>
      <c r="AC50" s="484">
        <v>2639.14</v>
      </c>
      <c r="AD50" s="484">
        <f t="shared" si="1"/>
        <v>1055.3000000000002</v>
      </c>
      <c r="AE50" s="484">
        <v>3694.44</v>
      </c>
      <c r="AF50" s="484">
        <f t="shared" si="15"/>
        <v>74.460000000000036</v>
      </c>
      <c r="AG50" s="484">
        <v>3768.9</v>
      </c>
      <c r="AH50" s="484">
        <f t="shared" si="16"/>
        <v>-2983.7200000000003</v>
      </c>
      <c r="AI50" s="484">
        <v>785.18</v>
      </c>
      <c r="AJ50" s="484">
        <f t="shared" si="17"/>
        <v>171040.59</v>
      </c>
      <c r="AK50" s="484">
        <v>171825.77</v>
      </c>
      <c r="AL50" s="484">
        <f t="shared" si="18"/>
        <v>-106216.55999999998</v>
      </c>
      <c r="AM50" s="484">
        <v>65609.210000000006</v>
      </c>
      <c r="AN50" s="484">
        <f t="shared" si="19"/>
        <v>27204.789999999994</v>
      </c>
      <c r="AO50" s="484">
        <v>92814</v>
      </c>
      <c r="AP50" s="484">
        <f t="shared" si="20"/>
        <v>-92814</v>
      </c>
      <c r="AQ50" s="484">
        <v>0</v>
      </c>
      <c r="AR50" s="484">
        <v>278098.7</v>
      </c>
      <c r="AS50" s="484">
        <f t="shared" si="21"/>
        <v>-276871.42</v>
      </c>
      <c r="AT50" s="484">
        <v>1227.28</v>
      </c>
      <c r="AU50" s="484">
        <f t="shared" si="22"/>
        <v>646408.92999999993</v>
      </c>
      <c r="AV50" s="484">
        <v>647636.21</v>
      </c>
      <c r="AW50" s="484">
        <f t="shared" si="23"/>
        <v>573812.72</v>
      </c>
      <c r="AX50" s="484">
        <v>1221448.93</v>
      </c>
      <c r="AY50" s="530">
        <v>76703.33</v>
      </c>
      <c r="AZ50" s="530">
        <f t="shared" si="33"/>
        <v>2900.0599999999977</v>
      </c>
      <c r="BA50" s="530">
        <f t="shared" si="34"/>
        <v>76047.849999999991</v>
      </c>
      <c r="BB50" s="530">
        <f t="shared" si="35"/>
        <v>74222.01999999999</v>
      </c>
      <c r="BC50" s="530">
        <f t="shared" si="36"/>
        <v>285531.65000000002</v>
      </c>
      <c r="BD50" s="530">
        <f t="shared" si="6"/>
        <v>56775.75</v>
      </c>
      <c r="BE50" s="530">
        <f t="shared" si="24"/>
        <v>2813.4999999999709</v>
      </c>
      <c r="BF50" s="530">
        <f t="shared" si="25"/>
        <v>2845.1000000000349</v>
      </c>
      <c r="BG50" s="530">
        <f t="shared" si="26"/>
        <v>2891.4000000000233</v>
      </c>
      <c r="BH50" s="530" t="e">
        <f t="shared" si="27"/>
        <v>#REF!</v>
      </c>
      <c r="BI50" s="530" t="e">
        <f t="shared" si="28"/>
        <v>#REF!</v>
      </c>
      <c r="BJ50" s="530" t="e">
        <f t="shared" si="29"/>
        <v>#REF!</v>
      </c>
      <c r="BK50" s="452">
        <v>0</v>
      </c>
      <c r="BL50">
        <v>0</v>
      </c>
      <c r="BM50" s="451">
        <v>3525.9</v>
      </c>
      <c r="BN50" s="499"/>
      <c r="BP50" s="452"/>
      <c r="BR50" s="452"/>
    </row>
    <row r="51" spans="1:70" ht="15" hidden="1" customHeight="1">
      <c r="A51" t="str">
        <f t="shared" si="7"/>
        <v>1025200719</v>
      </c>
      <c r="B51" s="468">
        <v>1025200719</v>
      </c>
      <c r="C51" s="458" t="s">
        <v>335</v>
      </c>
      <c r="D51" s="458" t="s">
        <v>301</v>
      </c>
      <c r="E51" s="459" t="str">
        <f t="shared" si="8"/>
        <v>102</v>
      </c>
      <c r="F51" s="459" t="str">
        <f t="shared" si="9"/>
        <v>102</v>
      </c>
      <c r="G51" s="458" t="s">
        <v>302</v>
      </c>
      <c r="H51" s="452">
        <v>0</v>
      </c>
      <c r="I51" s="452">
        <v>0</v>
      </c>
      <c r="J51" s="452">
        <v>0</v>
      </c>
      <c r="K51" s="452">
        <v>2.4</v>
      </c>
      <c r="L51" s="452">
        <v>-2.4</v>
      </c>
      <c r="M51" s="452">
        <v>0</v>
      </c>
      <c r="N51" s="452">
        <v>0</v>
      </c>
      <c r="O51" s="452">
        <v>0</v>
      </c>
      <c r="P51" s="452">
        <v>0</v>
      </c>
      <c r="Q51" s="452" t="e">
        <f>VLOOKUP(A51,#REF!,16,0)</f>
        <v>#REF!</v>
      </c>
      <c r="R51" s="452">
        <v>0</v>
      </c>
      <c r="S51" s="484">
        <v>0</v>
      </c>
      <c r="T51" s="452" t="e">
        <f t="shared" si="10"/>
        <v>#REF!</v>
      </c>
      <c r="U51" s="484" t="e">
        <f t="shared" si="11"/>
        <v>#REF!</v>
      </c>
      <c r="V51" s="484">
        <f t="shared" si="12"/>
        <v>0</v>
      </c>
      <c r="W51" s="484">
        <f t="shared" si="13"/>
        <v>0</v>
      </c>
      <c r="X51" s="530"/>
      <c r="Y51" s="530">
        <f t="shared" si="32"/>
        <v>0</v>
      </c>
      <c r="Z51" s="484">
        <v>0</v>
      </c>
      <c r="AA51" s="484">
        <v>2930.2</v>
      </c>
      <c r="AB51" s="484">
        <f t="shared" si="14"/>
        <v>-15.599999999999909</v>
      </c>
      <c r="AC51" s="484">
        <v>2914.6</v>
      </c>
      <c r="AD51" s="484">
        <f t="shared" si="1"/>
        <v>67.599999999999909</v>
      </c>
      <c r="AE51" s="484">
        <v>2982.2</v>
      </c>
      <c r="AF51" s="484">
        <f t="shared" si="15"/>
        <v>60.100000000000364</v>
      </c>
      <c r="AG51" s="484">
        <v>3042.3</v>
      </c>
      <c r="AH51" s="484">
        <f t="shared" si="16"/>
        <v>245.29999999999973</v>
      </c>
      <c r="AI51" s="484">
        <v>3287.6</v>
      </c>
      <c r="AJ51" s="484">
        <f t="shared" si="17"/>
        <v>133.59999999999991</v>
      </c>
      <c r="AK51" s="484">
        <v>3421.2</v>
      </c>
      <c r="AL51" s="484">
        <f t="shared" si="18"/>
        <v>-3421.2</v>
      </c>
      <c r="AM51" s="484">
        <v>0</v>
      </c>
      <c r="AN51" s="484">
        <f t="shared" si="19"/>
        <v>0</v>
      </c>
      <c r="AO51" s="484">
        <v>0</v>
      </c>
      <c r="AP51" s="484">
        <f t="shared" si="20"/>
        <v>0</v>
      </c>
      <c r="AQ51" s="484">
        <v>0</v>
      </c>
      <c r="AR51" s="484">
        <v>0</v>
      </c>
      <c r="AS51" s="484">
        <f t="shared" si="21"/>
        <v>0</v>
      </c>
      <c r="AT51" s="484">
        <v>0</v>
      </c>
      <c r="AU51" s="484">
        <f t="shared" si="22"/>
        <v>0</v>
      </c>
      <c r="AV51" s="484">
        <v>0</v>
      </c>
      <c r="AW51" s="484">
        <f t="shared" si="23"/>
        <v>0</v>
      </c>
      <c r="AX51" s="484">
        <v>0</v>
      </c>
      <c r="AY51" s="530">
        <v>0</v>
      </c>
      <c r="AZ51" s="530">
        <f t="shared" si="33"/>
        <v>0</v>
      </c>
      <c r="BA51" s="530">
        <f t="shared" si="34"/>
        <v>0</v>
      </c>
      <c r="BB51" s="530">
        <f t="shared" si="35"/>
        <v>2.4</v>
      </c>
      <c r="BC51" s="530">
        <f t="shared" si="36"/>
        <v>0</v>
      </c>
      <c r="BD51" s="530">
        <f t="shared" si="6"/>
        <v>0</v>
      </c>
      <c r="BE51" s="530">
        <f t="shared" si="24"/>
        <v>0</v>
      </c>
      <c r="BF51" s="530">
        <f t="shared" si="25"/>
        <v>0</v>
      </c>
      <c r="BG51" s="530">
        <f t="shared" si="26"/>
        <v>0</v>
      </c>
      <c r="BH51" s="530" t="e">
        <f t="shared" si="27"/>
        <v>#REF!</v>
      </c>
      <c r="BI51" s="530" t="e">
        <f t="shared" si="28"/>
        <v>#REF!</v>
      </c>
      <c r="BJ51" s="530" t="e">
        <f t="shared" si="29"/>
        <v>#REF!</v>
      </c>
      <c r="BK51" s="452">
        <v>0</v>
      </c>
      <c r="BL51">
        <v>0</v>
      </c>
      <c r="BN51" s="499"/>
      <c r="BP51" s="452"/>
      <c r="BR51" s="452"/>
    </row>
    <row r="52" spans="1:70" ht="15" hidden="1" customHeight="1">
      <c r="A52" t="str">
        <f t="shared" si="7"/>
        <v>1025200726</v>
      </c>
      <c r="B52" s="468">
        <v>1025200726</v>
      </c>
      <c r="C52" s="458" t="s">
        <v>661</v>
      </c>
      <c r="D52" s="458" t="s">
        <v>301</v>
      </c>
      <c r="E52" s="459" t="str">
        <f t="shared" si="8"/>
        <v>102</v>
      </c>
      <c r="F52" s="459" t="str">
        <f t="shared" si="9"/>
        <v>102</v>
      </c>
      <c r="G52" s="458" t="s">
        <v>302</v>
      </c>
      <c r="H52" s="452">
        <v>0</v>
      </c>
      <c r="I52" s="452">
        <v>8674.18</v>
      </c>
      <c r="J52" s="452">
        <v>-7070.59</v>
      </c>
      <c r="K52" s="452">
        <v>5303.2</v>
      </c>
      <c r="L52" s="452">
        <v>-6413.53</v>
      </c>
      <c r="M52" s="452">
        <v>11054.82</v>
      </c>
      <c r="N52" s="452">
        <v>56.27</v>
      </c>
      <c r="O52" s="452">
        <v>-7811.12</v>
      </c>
      <c r="P52" s="452">
        <v>61.73</v>
      </c>
      <c r="Q52" s="452" t="e">
        <f>VLOOKUP(A52,#REF!,16,0)</f>
        <v>#REF!</v>
      </c>
      <c r="R52" s="452">
        <v>-48.93</v>
      </c>
      <c r="S52" s="484">
        <v>89.6</v>
      </c>
      <c r="T52" s="452" t="e">
        <f t="shared" si="10"/>
        <v>#REF!</v>
      </c>
      <c r="U52" s="484" t="e">
        <f t="shared" si="11"/>
        <v>#REF!</v>
      </c>
      <c r="V52" s="484">
        <f t="shared" si="12"/>
        <v>3854.9600000000005</v>
      </c>
      <c r="W52" s="484">
        <f t="shared" si="13"/>
        <v>3793.2300000000005</v>
      </c>
      <c r="X52" s="530">
        <v>3652.7</v>
      </c>
      <c r="Y52" s="530">
        <f t="shared" si="32"/>
        <v>82.539999999999964</v>
      </c>
      <c r="Z52" s="484">
        <v>-99.659999999999854</v>
      </c>
      <c r="AA52" s="484">
        <v>177949.83</v>
      </c>
      <c r="AB52" s="484">
        <f t="shared" si="14"/>
        <v>202010.86000000002</v>
      </c>
      <c r="AC52" s="484">
        <v>383596.27</v>
      </c>
      <c r="AD52" s="484">
        <f t="shared" si="1"/>
        <v>-383556.64</v>
      </c>
      <c r="AE52" s="484">
        <v>39.630000000000003</v>
      </c>
      <c r="AF52" s="484">
        <f t="shared" si="15"/>
        <v>-18.220000000000002</v>
      </c>
      <c r="AG52" s="484">
        <v>21.41</v>
      </c>
      <c r="AH52" s="484">
        <f t="shared" si="16"/>
        <v>184968.52</v>
      </c>
      <c r="AI52" s="484">
        <v>184989.93</v>
      </c>
      <c r="AJ52" s="484">
        <f t="shared" si="17"/>
        <v>7517.5400000000081</v>
      </c>
      <c r="AK52" s="484">
        <v>192507.47</v>
      </c>
      <c r="AL52" s="484">
        <f t="shared" si="18"/>
        <v>-191664.92</v>
      </c>
      <c r="AM52" s="484">
        <v>842.55</v>
      </c>
      <c r="AN52" s="484">
        <f t="shared" si="19"/>
        <v>-29.689999999999941</v>
      </c>
      <c r="AO52" s="484">
        <v>812.86</v>
      </c>
      <c r="AP52" s="484">
        <f t="shared" si="20"/>
        <v>276.2299999999999</v>
      </c>
      <c r="AQ52" s="484">
        <v>1089.0899999999999</v>
      </c>
      <c r="AR52" s="484">
        <v>0</v>
      </c>
      <c r="AS52" s="484">
        <f t="shared" si="21"/>
        <v>0</v>
      </c>
      <c r="AT52" s="484">
        <v>0</v>
      </c>
      <c r="AU52" s="484">
        <f t="shared" si="22"/>
        <v>0</v>
      </c>
      <c r="AV52" s="484">
        <v>0</v>
      </c>
      <c r="AW52" s="484">
        <f t="shared" si="23"/>
        <v>0</v>
      </c>
      <c r="AX52" s="484">
        <v>0</v>
      </c>
      <c r="AY52" s="530">
        <v>3735.24</v>
      </c>
      <c r="AZ52" s="530">
        <f t="shared" si="33"/>
        <v>8674.18</v>
      </c>
      <c r="BA52" s="530">
        <f t="shared" si="34"/>
        <v>1603.5900000000001</v>
      </c>
      <c r="BB52" s="530">
        <f t="shared" si="35"/>
        <v>6906.79</v>
      </c>
      <c r="BC52" s="530">
        <f t="shared" si="36"/>
        <v>493.26000000000022</v>
      </c>
      <c r="BD52" s="530">
        <f t="shared" si="6"/>
        <v>11548.08</v>
      </c>
      <c r="BE52" s="530">
        <f t="shared" si="24"/>
        <v>11604.35</v>
      </c>
      <c r="BF52" s="530">
        <f t="shared" si="25"/>
        <v>3793.2300000000005</v>
      </c>
      <c r="BG52" s="530">
        <f t="shared" si="26"/>
        <v>3854.9600000000009</v>
      </c>
      <c r="BH52" s="530" t="e">
        <f t="shared" si="27"/>
        <v>#REF!</v>
      </c>
      <c r="BI52" s="530" t="e">
        <f t="shared" si="28"/>
        <v>#REF!</v>
      </c>
      <c r="BJ52" s="530" t="e">
        <f t="shared" si="29"/>
        <v>#REF!</v>
      </c>
      <c r="BK52" s="452">
        <v>3671.1</v>
      </c>
      <c r="BL52">
        <v>0</v>
      </c>
      <c r="BM52" s="451">
        <v>3760.7</v>
      </c>
      <c r="BN52" s="499"/>
      <c r="BP52" s="452"/>
      <c r="BR52" s="452"/>
    </row>
    <row r="53" spans="1:70" ht="15" hidden="1" customHeight="1">
      <c r="A53" t="str">
        <f t="shared" si="7"/>
        <v>1025200727</v>
      </c>
      <c r="B53" s="468">
        <v>1025200727</v>
      </c>
      <c r="C53" s="458" t="s">
        <v>662</v>
      </c>
      <c r="D53" s="458" t="s">
        <v>301</v>
      </c>
      <c r="E53" s="459" t="str">
        <f t="shared" si="8"/>
        <v>102</v>
      </c>
      <c r="F53" s="459" t="str">
        <f t="shared" si="9"/>
        <v>102</v>
      </c>
      <c r="G53" s="458" t="s">
        <v>302</v>
      </c>
      <c r="H53" s="452">
        <v>0</v>
      </c>
      <c r="I53" s="452">
        <v>186.98</v>
      </c>
      <c r="J53" s="452">
        <v>-2.67</v>
      </c>
      <c r="K53" s="452">
        <v>146591</v>
      </c>
      <c r="L53" s="452">
        <v>195051.19</v>
      </c>
      <c r="M53" s="452">
        <v>-246393.8</v>
      </c>
      <c r="N53" s="452">
        <v>-95432.7</v>
      </c>
      <c r="O53" s="452">
        <v>398314</v>
      </c>
      <c r="P53" s="452">
        <v>-253744</v>
      </c>
      <c r="Q53" s="452" t="e">
        <f>VLOOKUP(A53,#REF!,16,0)</f>
        <v>#REF!</v>
      </c>
      <c r="R53" s="452">
        <v>151442.5</v>
      </c>
      <c r="S53" s="484">
        <v>-151442.5</v>
      </c>
      <c r="T53" s="452" t="e">
        <f t="shared" si="10"/>
        <v>#REF!</v>
      </c>
      <c r="U53" s="484" t="e">
        <f t="shared" si="11"/>
        <v>#REF!</v>
      </c>
      <c r="V53" s="484">
        <f t="shared" si="12"/>
        <v>144570</v>
      </c>
      <c r="W53" s="484">
        <f t="shared" si="13"/>
        <v>398314</v>
      </c>
      <c r="X53" s="530"/>
      <c r="Y53" s="530">
        <f t="shared" si="32"/>
        <v>247702.39999999999</v>
      </c>
      <c r="Z53" s="484">
        <v>51768.399999999994</v>
      </c>
      <c r="AA53" s="484">
        <v>-309874.19999999995</v>
      </c>
      <c r="AB53" s="484">
        <f t="shared" si="14"/>
        <v>182212.39999999997</v>
      </c>
      <c r="AC53" s="484">
        <v>171809</v>
      </c>
      <c r="AD53" s="484">
        <f t="shared" si="1"/>
        <v>-171809</v>
      </c>
      <c r="AE53" s="484">
        <v>0</v>
      </c>
      <c r="AF53" s="484">
        <f t="shared" si="15"/>
        <v>0</v>
      </c>
      <c r="AG53" s="484">
        <v>0</v>
      </c>
      <c r="AH53" s="484">
        <f t="shared" si="16"/>
        <v>131504</v>
      </c>
      <c r="AI53" s="484">
        <v>131504</v>
      </c>
      <c r="AJ53" s="484">
        <f t="shared" si="17"/>
        <v>-131504</v>
      </c>
      <c r="AK53" s="484">
        <v>0</v>
      </c>
      <c r="AL53" s="484">
        <f t="shared" si="18"/>
        <v>0</v>
      </c>
      <c r="AM53" s="484">
        <v>0</v>
      </c>
      <c r="AN53" s="484">
        <f t="shared" si="19"/>
        <v>0</v>
      </c>
      <c r="AO53" s="484">
        <v>0</v>
      </c>
      <c r="AP53" s="484">
        <f t="shared" si="20"/>
        <v>0</v>
      </c>
      <c r="AQ53" s="484">
        <v>0</v>
      </c>
      <c r="AR53" s="484">
        <v>0</v>
      </c>
      <c r="AS53" s="484">
        <f t="shared" si="21"/>
        <v>0</v>
      </c>
      <c r="AT53" s="484">
        <v>0</v>
      </c>
      <c r="AU53" s="484">
        <f t="shared" si="22"/>
        <v>64113.88</v>
      </c>
      <c r="AV53" s="484">
        <v>64113.88</v>
      </c>
      <c r="AW53" s="484">
        <f t="shared" si="23"/>
        <v>57040.799999999996</v>
      </c>
      <c r="AX53" s="484">
        <v>121154.68</v>
      </c>
      <c r="AY53" s="530">
        <v>247702.39999999999</v>
      </c>
      <c r="AZ53" s="530">
        <f t="shared" si="33"/>
        <v>186.98</v>
      </c>
      <c r="BA53" s="530">
        <f t="shared" si="34"/>
        <v>184.31</v>
      </c>
      <c r="BB53" s="530">
        <f t="shared" si="35"/>
        <v>146775.31</v>
      </c>
      <c r="BC53" s="530">
        <f t="shared" si="36"/>
        <v>341826.5</v>
      </c>
      <c r="BD53" s="530">
        <f t="shared" si="6"/>
        <v>95432.700000000012</v>
      </c>
      <c r="BE53" s="530">
        <f t="shared" si="24"/>
        <v>3.3168134905281477E-11</v>
      </c>
      <c r="BF53" s="530">
        <f t="shared" si="25"/>
        <v>398314</v>
      </c>
      <c r="BG53" s="530">
        <f t="shared" si="26"/>
        <v>144570</v>
      </c>
      <c r="BH53" s="530" t="e">
        <f t="shared" si="27"/>
        <v>#REF!</v>
      </c>
      <c r="BI53" s="530" t="e">
        <f t="shared" si="28"/>
        <v>#REF!</v>
      </c>
      <c r="BJ53" s="530" t="e">
        <f t="shared" si="29"/>
        <v>#REF!</v>
      </c>
      <c r="BK53" s="452">
        <v>121561</v>
      </c>
      <c r="BL53">
        <v>0</v>
      </c>
      <c r="BN53" s="499"/>
      <c r="BP53" s="452"/>
      <c r="BR53" s="452"/>
    </row>
    <row r="54" spans="1:70" ht="15" hidden="1" customHeight="1">
      <c r="A54" t="str">
        <f t="shared" si="7"/>
        <v>1025300510</v>
      </c>
      <c r="B54" s="468">
        <v>1025300510</v>
      </c>
      <c r="C54" s="458" t="s">
        <v>336</v>
      </c>
      <c r="D54" s="458" t="s">
        <v>301</v>
      </c>
      <c r="E54" s="459" t="str">
        <f t="shared" si="8"/>
        <v>102</v>
      </c>
      <c r="F54" s="459" t="str">
        <f t="shared" si="9"/>
        <v>102</v>
      </c>
      <c r="G54" s="458" t="s">
        <v>302</v>
      </c>
      <c r="H54" s="452">
        <v>68849.63</v>
      </c>
      <c r="I54" s="452">
        <v>-11069.13</v>
      </c>
      <c r="J54" s="452">
        <v>-57005.68</v>
      </c>
      <c r="K54" s="452">
        <v>110291.91</v>
      </c>
      <c r="L54" s="452">
        <v>-108589.36</v>
      </c>
      <c r="M54" s="452">
        <v>6656.31</v>
      </c>
      <c r="N54" s="452">
        <v>-3754.48</v>
      </c>
      <c r="O54" s="452">
        <v>-3742.18</v>
      </c>
      <c r="P54" s="452">
        <v>43148.18</v>
      </c>
      <c r="Q54" s="452" t="e">
        <f>VLOOKUP(A54,#REF!,16,0)</f>
        <v>#REF!</v>
      </c>
      <c r="R54" s="452">
        <v>0</v>
      </c>
      <c r="S54" s="484">
        <v>0</v>
      </c>
      <c r="T54" s="452" t="e">
        <f t="shared" si="10"/>
        <v>#REF!</v>
      </c>
      <c r="U54" s="484" t="e">
        <f t="shared" si="11"/>
        <v>#REF!</v>
      </c>
      <c r="V54" s="484">
        <f t="shared" si="12"/>
        <v>44785.200000000012</v>
      </c>
      <c r="W54" s="484">
        <f t="shared" si="13"/>
        <v>1637.0200000000118</v>
      </c>
      <c r="X54" s="530"/>
      <c r="Y54" s="530">
        <f t="shared" si="32"/>
        <v>0</v>
      </c>
      <c r="Z54" s="484">
        <v>0</v>
      </c>
      <c r="AA54" s="484">
        <v>0</v>
      </c>
      <c r="AB54" s="484">
        <f t="shared" si="14"/>
        <v>0</v>
      </c>
      <c r="AC54" s="484">
        <v>0</v>
      </c>
      <c r="AD54" s="484">
        <f t="shared" si="1"/>
        <v>0</v>
      </c>
      <c r="AE54" s="484">
        <v>0</v>
      </c>
      <c r="AF54" s="484">
        <f t="shared" si="15"/>
        <v>0</v>
      </c>
      <c r="AG54" s="484">
        <v>0</v>
      </c>
      <c r="AH54" s="484">
        <f t="shared" si="16"/>
        <v>0</v>
      </c>
      <c r="AI54" s="484">
        <v>0</v>
      </c>
      <c r="AJ54" s="484">
        <f t="shared" si="17"/>
        <v>0</v>
      </c>
      <c r="AK54" s="484">
        <v>0</v>
      </c>
      <c r="AL54" s="484">
        <f t="shared" si="18"/>
        <v>0</v>
      </c>
      <c r="AM54" s="484">
        <v>0</v>
      </c>
      <c r="AN54" s="484">
        <f t="shared" si="19"/>
        <v>0</v>
      </c>
      <c r="AO54" s="484">
        <v>0</v>
      </c>
      <c r="AP54" s="484">
        <f t="shared" si="20"/>
        <v>0</v>
      </c>
      <c r="AQ54" s="484">
        <v>0</v>
      </c>
      <c r="AR54" s="484">
        <v>0</v>
      </c>
      <c r="AS54" s="484">
        <f t="shared" si="21"/>
        <v>0</v>
      </c>
      <c r="AT54" s="484">
        <v>0</v>
      </c>
      <c r="AU54" s="484">
        <f t="shared" si="22"/>
        <v>0</v>
      </c>
      <c r="AV54" s="484">
        <v>0</v>
      </c>
      <c r="AW54" s="484">
        <f t="shared" si="23"/>
        <v>0</v>
      </c>
      <c r="AX54" s="484">
        <v>0</v>
      </c>
      <c r="AY54" s="530">
        <v>0</v>
      </c>
      <c r="AZ54" s="530">
        <f t="shared" si="33"/>
        <v>57780.500000000007</v>
      </c>
      <c r="BA54" s="530">
        <f t="shared" si="34"/>
        <v>774.82000000000698</v>
      </c>
      <c r="BB54" s="530">
        <f t="shared" si="35"/>
        <v>111066.73000000001</v>
      </c>
      <c r="BC54" s="530">
        <f t="shared" si="36"/>
        <v>2477.3700000000099</v>
      </c>
      <c r="BD54" s="530">
        <f t="shared" si="6"/>
        <v>9133.6800000000076</v>
      </c>
      <c r="BE54" s="530">
        <f t="shared" si="24"/>
        <v>5379.2000000000044</v>
      </c>
      <c r="BF54" s="530">
        <f t="shared" si="25"/>
        <v>1637.0200000000041</v>
      </c>
      <c r="BG54" s="530">
        <f t="shared" si="26"/>
        <v>44785.200000000012</v>
      </c>
      <c r="BH54" s="530" t="e">
        <f t="shared" si="27"/>
        <v>#REF!</v>
      </c>
      <c r="BI54" s="530" t="e">
        <f t="shared" si="28"/>
        <v>#REF!</v>
      </c>
      <c r="BJ54" s="530" t="e">
        <f t="shared" si="29"/>
        <v>#REF!</v>
      </c>
      <c r="BK54" s="452">
        <v>0</v>
      </c>
      <c r="BL54">
        <v>0</v>
      </c>
      <c r="BN54" s="499"/>
      <c r="BP54" s="452"/>
      <c r="BR54" s="452"/>
    </row>
    <row r="55" spans="1:70" ht="15" hidden="1" customHeight="1">
      <c r="A55" t="str">
        <f t="shared" si="7"/>
        <v>1025300512</v>
      </c>
      <c r="B55" s="468">
        <v>1025300512</v>
      </c>
      <c r="C55" s="458" t="s">
        <v>337</v>
      </c>
      <c r="D55" s="458" t="s">
        <v>301</v>
      </c>
      <c r="E55" s="459" t="str">
        <f t="shared" si="8"/>
        <v>102</v>
      </c>
      <c r="F55" s="459" t="str">
        <f t="shared" si="9"/>
        <v>102</v>
      </c>
      <c r="G55" s="458" t="s">
        <v>302</v>
      </c>
      <c r="H55" s="452">
        <v>0.01</v>
      </c>
      <c r="I55" s="452">
        <v>-0.01</v>
      </c>
      <c r="J55" s="452">
        <v>0</v>
      </c>
      <c r="K55" s="452">
        <v>0</v>
      </c>
      <c r="L55" s="452">
        <v>0</v>
      </c>
      <c r="M55" s="452">
        <v>0</v>
      </c>
      <c r="N55" s="452">
        <v>0</v>
      </c>
      <c r="O55" s="452">
        <v>0</v>
      </c>
      <c r="P55" s="452">
        <v>0</v>
      </c>
      <c r="Q55" s="452" t="e">
        <f>VLOOKUP(A55,#REF!,16,0)</f>
        <v>#REF!</v>
      </c>
      <c r="R55" s="452">
        <v>0</v>
      </c>
      <c r="S55" s="484">
        <v>0</v>
      </c>
      <c r="T55" s="452" t="e">
        <f t="shared" si="10"/>
        <v>#REF!</v>
      </c>
      <c r="U55" s="484" t="e">
        <f t="shared" si="11"/>
        <v>#REF!</v>
      </c>
      <c r="V55" s="484">
        <f t="shared" si="12"/>
        <v>0</v>
      </c>
      <c r="W55" s="484">
        <f t="shared" si="13"/>
        <v>0</v>
      </c>
      <c r="X55" s="530"/>
      <c r="Y55" s="530">
        <f t="shared" si="32"/>
        <v>0</v>
      </c>
      <c r="Z55" s="484">
        <v>0.01</v>
      </c>
      <c r="AA55" s="484">
        <v>-0.01</v>
      </c>
      <c r="AB55" s="484">
        <f t="shared" si="14"/>
        <v>0</v>
      </c>
      <c r="AC55" s="484">
        <v>0</v>
      </c>
      <c r="AD55" s="484">
        <f t="shared" si="1"/>
        <v>0</v>
      </c>
      <c r="AE55" s="484">
        <v>0</v>
      </c>
      <c r="AF55" s="484">
        <f t="shared" si="15"/>
        <v>0</v>
      </c>
      <c r="AG55" s="484">
        <v>0</v>
      </c>
      <c r="AH55" s="484">
        <f t="shared" si="16"/>
        <v>0</v>
      </c>
      <c r="AI55" s="484">
        <v>0</v>
      </c>
      <c r="AJ55" s="484">
        <f t="shared" si="17"/>
        <v>0</v>
      </c>
      <c r="AK55" s="484">
        <v>0</v>
      </c>
      <c r="AL55" s="484">
        <f t="shared" si="18"/>
        <v>0</v>
      </c>
      <c r="AM55" s="484">
        <v>0</v>
      </c>
      <c r="AN55" s="484">
        <f t="shared" si="19"/>
        <v>0</v>
      </c>
      <c r="AO55" s="484">
        <v>0</v>
      </c>
      <c r="AP55" s="484">
        <f t="shared" si="20"/>
        <v>0.01</v>
      </c>
      <c r="AQ55" s="484">
        <v>0.01</v>
      </c>
      <c r="AR55" s="484">
        <v>0</v>
      </c>
      <c r="AS55" s="484">
        <f t="shared" si="21"/>
        <v>0</v>
      </c>
      <c r="AT55" s="484">
        <v>0</v>
      </c>
      <c r="AU55" s="484">
        <f t="shared" si="22"/>
        <v>0</v>
      </c>
      <c r="AV55" s="484">
        <v>0</v>
      </c>
      <c r="AW55" s="484">
        <f t="shared" si="23"/>
        <v>0</v>
      </c>
      <c r="AX55" s="484">
        <v>0</v>
      </c>
      <c r="AY55" s="530">
        <v>0</v>
      </c>
      <c r="AZ55" s="530">
        <f t="shared" si="33"/>
        <v>0</v>
      </c>
      <c r="BA55" s="530">
        <f t="shared" si="34"/>
        <v>0</v>
      </c>
      <c r="BB55" s="530">
        <f t="shared" si="35"/>
        <v>0</v>
      </c>
      <c r="BC55" s="530">
        <f t="shared" si="36"/>
        <v>0</v>
      </c>
      <c r="BD55" s="530">
        <f t="shared" si="6"/>
        <v>0</v>
      </c>
      <c r="BE55" s="530">
        <f t="shared" si="24"/>
        <v>0</v>
      </c>
      <c r="BF55" s="530">
        <f t="shared" si="25"/>
        <v>0</v>
      </c>
      <c r="BG55" s="530">
        <f t="shared" si="26"/>
        <v>0</v>
      </c>
      <c r="BH55" s="530" t="e">
        <f t="shared" si="27"/>
        <v>#REF!</v>
      </c>
      <c r="BI55" s="530" t="e">
        <f t="shared" si="28"/>
        <v>#REF!</v>
      </c>
      <c r="BJ55" s="530" t="e">
        <f t="shared" si="29"/>
        <v>#REF!</v>
      </c>
      <c r="BK55" s="452">
        <v>0</v>
      </c>
      <c r="BL55">
        <v>0</v>
      </c>
      <c r="BN55" s="499"/>
      <c r="BP55" s="452"/>
      <c r="BR55" s="452"/>
    </row>
    <row r="56" spans="1:70" ht="15" hidden="1" customHeight="1">
      <c r="A56" t="str">
        <f t="shared" si="7"/>
        <v>1025300513</v>
      </c>
      <c r="B56" s="468">
        <v>1025300513</v>
      </c>
      <c r="C56" s="458" t="s">
        <v>338</v>
      </c>
      <c r="D56" s="458" t="s">
        <v>301</v>
      </c>
      <c r="E56" s="459" t="str">
        <f t="shared" si="8"/>
        <v>102</v>
      </c>
      <c r="F56" s="459" t="str">
        <f t="shared" si="9"/>
        <v>102</v>
      </c>
      <c r="G56" s="458" t="s">
        <v>302</v>
      </c>
      <c r="H56" s="452">
        <v>0</v>
      </c>
      <c r="I56" s="452">
        <v>0</v>
      </c>
      <c r="J56" s="452">
        <v>0</v>
      </c>
      <c r="K56" s="452">
        <v>0</v>
      </c>
      <c r="L56" s="452">
        <v>0</v>
      </c>
      <c r="M56" s="452">
        <v>0</v>
      </c>
      <c r="N56" s="452">
        <v>0</v>
      </c>
      <c r="O56" s="452">
        <v>0</v>
      </c>
      <c r="P56" s="452">
        <v>5151.72</v>
      </c>
      <c r="Q56" s="452" t="e">
        <f>VLOOKUP(A56,#REF!,16,0)</f>
        <v>#REF!</v>
      </c>
      <c r="R56" s="452">
        <v>-15.6</v>
      </c>
      <c r="S56" s="484">
        <v>245.73</v>
      </c>
      <c r="T56" s="452" t="e">
        <f t="shared" si="10"/>
        <v>#REF!</v>
      </c>
      <c r="U56" s="484" t="e">
        <f t="shared" si="11"/>
        <v>#REF!</v>
      </c>
      <c r="V56" s="484">
        <f t="shared" si="12"/>
        <v>5151.72</v>
      </c>
      <c r="W56" s="484">
        <f t="shared" si="13"/>
        <v>0</v>
      </c>
      <c r="X56" s="530">
        <v>5465.28</v>
      </c>
      <c r="Y56" s="530">
        <f t="shared" si="32"/>
        <v>203.68000000000029</v>
      </c>
      <c r="Z56" s="484">
        <v>739.60000000000036</v>
      </c>
      <c r="AA56" s="484">
        <v>133.07999999999993</v>
      </c>
      <c r="AB56" s="484">
        <f t="shared" si="14"/>
        <v>-14</v>
      </c>
      <c r="AC56" s="484">
        <v>6527.64</v>
      </c>
      <c r="AD56" s="484">
        <f t="shared" si="1"/>
        <v>67.769999999999527</v>
      </c>
      <c r="AE56" s="484">
        <v>6595.41</v>
      </c>
      <c r="AF56" s="484">
        <f t="shared" si="15"/>
        <v>216.53999999999996</v>
      </c>
      <c r="AG56" s="484">
        <v>6811.95</v>
      </c>
      <c r="AH56" s="484">
        <f t="shared" si="16"/>
        <v>343.97000000000025</v>
      </c>
      <c r="AI56" s="484">
        <v>7155.92</v>
      </c>
      <c r="AJ56" s="484">
        <f t="shared" si="17"/>
        <v>1993.6100000000006</v>
      </c>
      <c r="AK56" s="484">
        <v>9149.5300000000007</v>
      </c>
      <c r="AL56" s="484">
        <f t="shared" si="18"/>
        <v>-386.03000000000065</v>
      </c>
      <c r="AM56" s="484">
        <v>8763.5</v>
      </c>
      <c r="AN56" s="484">
        <f t="shared" si="19"/>
        <v>13.829999999999927</v>
      </c>
      <c r="AO56" s="484">
        <v>8777.33</v>
      </c>
      <c r="AP56" s="484">
        <f t="shared" si="20"/>
        <v>-35.770000000000437</v>
      </c>
      <c r="AQ56" s="484">
        <v>8741.56</v>
      </c>
      <c r="AR56" s="484">
        <v>10886.85</v>
      </c>
      <c r="AS56" s="484">
        <f t="shared" si="21"/>
        <v>-116.20000000000073</v>
      </c>
      <c r="AT56" s="484">
        <v>10770.65</v>
      </c>
      <c r="AU56" s="484">
        <f t="shared" si="22"/>
        <v>1839.7399999999998</v>
      </c>
      <c r="AV56" s="484">
        <v>12610.39</v>
      </c>
      <c r="AW56" s="484">
        <f t="shared" si="23"/>
        <v>-142.42000000000007</v>
      </c>
      <c r="AX56" s="484">
        <v>12467.97</v>
      </c>
      <c r="AY56" s="530">
        <v>5668.96</v>
      </c>
      <c r="AZ56" s="530">
        <f t="shared" si="33"/>
        <v>0</v>
      </c>
      <c r="BA56" s="530">
        <f t="shared" si="34"/>
        <v>0</v>
      </c>
      <c r="BB56" s="530">
        <f t="shared" si="35"/>
        <v>0</v>
      </c>
      <c r="BC56" s="530">
        <f t="shared" si="36"/>
        <v>0</v>
      </c>
      <c r="BD56" s="530">
        <f t="shared" si="6"/>
        <v>0</v>
      </c>
      <c r="BE56" s="530">
        <f t="shared" si="24"/>
        <v>0</v>
      </c>
      <c r="BF56" s="530">
        <f t="shared" si="25"/>
        <v>0</v>
      </c>
      <c r="BG56" s="530">
        <f t="shared" si="26"/>
        <v>5151.72</v>
      </c>
      <c r="BH56" s="530" t="e">
        <f t="shared" si="27"/>
        <v>#REF!</v>
      </c>
      <c r="BI56" s="530" t="e">
        <f t="shared" si="28"/>
        <v>#REF!</v>
      </c>
      <c r="BJ56" s="530" t="e">
        <f t="shared" si="29"/>
        <v>#REF!</v>
      </c>
      <c r="BK56" s="452">
        <v>4996.42</v>
      </c>
      <c r="BL56">
        <v>0</v>
      </c>
      <c r="BM56" s="451">
        <v>5242.1499999999996</v>
      </c>
      <c r="BN56" s="499"/>
      <c r="BP56" s="452"/>
      <c r="BR56" s="452"/>
    </row>
    <row r="57" spans="1:70" ht="15" hidden="1" customHeight="1">
      <c r="A57" t="str">
        <f t="shared" si="7"/>
        <v>1025300515</v>
      </c>
      <c r="B57" s="468">
        <v>1025300515</v>
      </c>
      <c r="C57" s="458" t="s">
        <v>339</v>
      </c>
      <c r="D57" s="458" t="s">
        <v>301</v>
      </c>
      <c r="E57" s="459" t="str">
        <f t="shared" si="8"/>
        <v>102</v>
      </c>
      <c r="F57" s="459" t="str">
        <f t="shared" si="9"/>
        <v>102</v>
      </c>
      <c r="G57" s="458" t="s">
        <v>302</v>
      </c>
      <c r="H57" s="452">
        <v>1783584.77</v>
      </c>
      <c r="I57" s="452">
        <v>-1782771.54</v>
      </c>
      <c r="J57" s="452">
        <v>106044.88</v>
      </c>
      <c r="K57" s="452">
        <v>-105139.96</v>
      </c>
      <c r="L57" s="452">
        <v>835826.78</v>
      </c>
      <c r="M57" s="452">
        <v>-836638.98</v>
      </c>
      <c r="N57" s="452">
        <v>-13.44</v>
      </c>
      <c r="O57" s="452">
        <v>28.37</v>
      </c>
      <c r="P57" s="452">
        <v>51.42</v>
      </c>
      <c r="Q57" s="452" t="e">
        <f>VLOOKUP(A57,#REF!,16,0)</f>
        <v>#REF!</v>
      </c>
      <c r="R57" s="452">
        <v>-2.95</v>
      </c>
      <c r="S57" s="484">
        <v>46.38</v>
      </c>
      <c r="T57" s="452" t="e">
        <f t="shared" si="10"/>
        <v>#REF!</v>
      </c>
      <c r="U57" s="484" t="e">
        <f t="shared" si="11"/>
        <v>#REF!</v>
      </c>
      <c r="V57" s="484">
        <f t="shared" si="12"/>
        <v>972.30000000006976</v>
      </c>
      <c r="W57" s="484">
        <f t="shared" si="13"/>
        <v>920.8800000000698</v>
      </c>
      <c r="X57" s="530">
        <v>1031.47</v>
      </c>
      <c r="Y57" s="530">
        <f t="shared" si="32"/>
        <v>38.440000000000055</v>
      </c>
      <c r="Z57" s="484">
        <v>43.730000000000018</v>
      </c>
      <c r="AA57" s="484">
        <v>23.119999999999891</v>
      </c>
      <c r="AB57" s="484">
        <f t="shared" si="14"/>
        <v>-2.4300000000000637</v>
      </c>
      <c r="AC57" s="484">
        <v>1134.33</v>
      </c>
      <c r="AD57" s="484">
        <f t="shared" si="1"/>
        <v>11.779999999999973</v>
      </c>
      <c r="AE57" s="484">
        <v>1146.1099999999999</v>
      </c>
      <c r="AF57" s="484">
        <f t="shared" si="15"/>
        <v>-1146.1099999999999</v>
      </c>
      <c r="AG57" s="484">
        <v>0</v>
      </c>
      <c r="AH57" s="484">
        <f t="shared" si="16"/>
        <v>0</v>
      </c>
      <c r="AI57" s="484">
        <v>0</v>
      </c>
      <c r="AJ57" s="484">
        <f t="shared" si="17"/>
        <v>0</v>
      </c>
      <c r="AK57" s="484">
        <v>0</v>
      </c>
      <c r="AL57" s="484">
        <f t="shared" si="18"/>
        <v>0</v>
      </c>
      <c r="AM57" s="484">
        <v>0</v>
      </c>
      <c r="AN57" s="484">
        <f t="shared" si="19"/>
        <v>0</v>
      </c>
      <c r="AO57" s="484">
        <v>0</v>
      </c>
      <c r="AP57" s="484">
        <f t="shared" si="20"/>
        <v>0</v>
      </c>
      <c r="AQ57" s="484">
        <v>0</v>
      </c>
      <c r="AR57" s="484">
        <v>0</v>
      </c>
      <c r="AS57" s="484">
        <f t="shared" si="21"/>
        <v>0.01</v>
      </c>
      <c r="AT57" s="484">
        <v>0.01</v>
      </c>
      <c r="AU57" s="484">
        <f t="shared" si="22"/>
        <v>-0.01</v>
      </c>
      <c r="AV57" s="484">
        <v>0</v>
      </c>
      <c r="AW57" s="484">
        <f t="shared" si="23"/>
        <v>0</v>
      </c>
      <c r="AX57" s="484">
        <v>0</v>
      </c>
      <c r="AY57" s="530">
        <v>1069.9100000000001</v>
      </c>
      <c r="AZ57" s="530">
        <f t="shared" si="33"/>
        <v>813.22999999998137</v>
      </c>
      <c r="BA57" s="530">
        <f t="shared" si="34"/>
        <v>106858.10999999999</v>
      </c>
      <c r="BB57" s="530">
        <f t="shared" si="35"/>
        <v>1718.1499999999796</v>
      </c>
      <c r="BC57" s="530">
        <f t="shared" si="36"/>
        <v>837544.93</v>
      </c>
      <c r="BD57" s="530">
        <f t="shared" si="6"/>
        <v>905.94999999995343</v>
      </c>
      <c r="BE57" s="530">
        <f t="shared" si="24"/>
        <v>892.51000000000931</v>
      </c>
      <c r="BF57" s="530">
        <f t="shared" si="25"/>
        <v>920.88000000012107</v>
      </c>
      <c r="BG57" s="530">
        <f t="shared" si="26"/>
        <v>972.30000000004657</v>
      </c>
      <c r="BH57" s="530" t="e">
        <f t="shared" si="27"/>
        <v>#REF!</v>
      </c>
      <c r="BI57" s="530" t="e">
        <f t="shared" si="28"/>
        <v>#REF!</v>
      </c>
      <c r="BJ57" s="530" t="e">
        <f t="shared" si="29"/>
        <v>#REF!</v>
      </c>
      <c r="BK57" s="452">
        <v>942.98</v>
      </c>
      <c r="BL57">
        <v>0</v>
      </c>
      <c r="BM57" s="451">
        <v>989.36</v>
      </c>
      <c r="BN57" s="499"/>
      <c r="BP57" s="452"/>
      <c r="BR57" s="452"/>
    </row>
    <row r="58" spans="1:70" ht="15" hidden="1" customHeight="1">
      <c r="A58" t="str">
        <f>TRIM(B58)</f>
        <v>1025300517</v>
      </c>
      <c r="B58" s="468">
        <v>1025300517</v>
      </c>
      <c r="C58" s="458" t="s">
        <v>707</v>
      </c>
      <c r="D58" s="458" t="s">
        <v>301</v>
      </c>
      <c r="E58" s="459" t="str">
        <f>LEFT(B58,3)</f>
        <v>102</v>
      </c>
      <c r="F58" s="459" t="str">
        <f>LEFT(B58,3)</f>
        <v>102</v>
      </c>
      <c r="G58" s="458" t="s">
        <v>302</v>
      </c>
      <c r="H58" s="452">
        <v>0</v>
      </c>
      <c r="I58" s="452">
        <v>0</v>
      </c>
      <c r="J58" s="452">
        <v>0</v>
      </c>
      <c r="K58" s="452">
        <v>0</v>
      </c>
      <c r="L58" s="452">
        <v>0</v>
      </c>
      <c r="M58" s="452">
        <v>0</v>
      </c>
      <c r="N58" s="452">
        <v>0</v>
      </c>
      <c r="O58" s="452">
        <v>0</v>
      </c>
      <c r="P58" s="452">
        <v>0</v>
      </c>
      <c r="Q58" s="452" t="e">
        <f>VLOOKUP(A58,#REF!,16,0)</f>
        <v>#REF!</v>
      </c>
      <c r="R58" s="452">
        <v>-1.38</v>
      </c>
      <c r="S58" s="484">
        <v>21.74</v>
      </c>
      <c r="T58" s="452" t="e">
        <f>SUM(H58:R58)</f>
        <v>#REF!</v>
      </c>
      <c r="U58" s="484" t="e">
        <f>SUM(H58:S58)</f>
        <v>#REF!</v>
      </c>
      <c r="V58" s="484">
        <f>SUM(H58:P58)</f>
        <v>0</v>
      </c>
      <c r="W58" s="484">
        <f>SUM(H58:O58)</f>
        <v>0</v>
      </c>
      <c r="X58" s="530">
        <v>483.52</v>
      </c>
      <c r="Y58" s="530">
        <f>AY58-X58</f>
        <v>18.020000000000039</v>
      </c>
      <c r="Z58" s="484">
        <v>-335.79</v>
      </c>
      <c r="AA58" s="484">
        <v>3.4399999999999977</v>
      </c>
      <c r="AB58" s="484">
        <f>AC58-X58-Y58-Z58-AA58</f>
        <v>-0.3599999999999568</v>
      </c>
      <c r="AC58" s="484">
        <v>168.83</v>
      </c>
      <c r="AD58" s="484">
        <f>AE58-AC58</f>
        <v>1.75</v>
      </c>
      <c r="AE58" s="484">
        <v>170.58</v>
      </c>
      <c r="AF58" s="484">
        <f>AG58-AE58</f>
        <v>5.5999999999999943</v>
      </c>
      <c r="AG58" s="484">
        <v>176.18</v>
      </c>
      <c r="AH58" s="484">
        <f>AI58-AG58</f>
        <v>8.9000000000000057</v>
      </c>
      <c r="AI58" s="484">
        <v>185.08</v>
      </c>
      <c r="AJ58" s="484">
        <f>AK58-AI58</f>
        <v>8.1699999999999875</v>
      </c>
      <c r="AK58" s="484">
        <v>193.25</v>
      </c>
      <c r="AL58" s="484">
        <f>AM58-AK58</f>
        <v>-8.1500000000000057</v>
      </c>
      <c r="AM58" s="484">
        <v>185.1</v>
      </c>
      <c r="AN58" s="484">
        <f>AO58-AM58</f>
        <v>0.28999999999999204</v>
      </c>
      <c r="AO58" s="484">
        <v>185.39</v>
      </c>
      <c r="AP58" s="484">
        <f>AQ58-AO58</f>
        <v>-0.75999999999999091</v>
      </c>
      <c r="AQ58" s="484">
        <v>184.63</v>
      </c>
      <c r="AR58" s="484">
        <v>188.02</v>
      </c>
      <c r="AS58" s="484">
        <f t="shared" si="21"/>
        <v>-2.0100000000000193</v>
      </c>
      <c r="AT58" s="484">
        <v>186.01</v>
      </c>
      <c r="AU58" s="484">
        <f t="shared" si="22"/>
        <v>-6.0900000000000034</v>
      </c>
      <c r="AV58" s="484">
        <v>179.92</v>
      </c>
      <c r="AW58" s="484">
        <f t="shared" si="23"/>
        <v>-2.0300000000000011</v>
      </c>
      <c r="AX58" s="484">
        <v>177.89</v>
      </c>
      <c r="AY58" s="530">
        <v>501.54</v>
      </c>
      <c r="AZ58" s="530">
        <f>H58+I58</f>
        <v>0</v>
      </c>
      <c r="BA58" s="530">
        <f>H58+I58+J58</f>
        <v>0</v>
      </c>
      <c r="BB58" s="530">
        <f>H58+I58+J58+K58</f>
        <v>0</v>
      </c>
      <c r="BC58" s="530">
        <f>H58+I58+J58+K58+L58</f>
        <v>0</v>
      </c>
      <c r="BD58" s="530">
        <f>I58+J58+K58+L58+M58+H58</f>
        <v>0</v>
      </c>
      <c r="BE58" s="530">
        <f>J58+K58+L58+M58+N58+I58+H58</f>
        <v>0</v>
      </c>
      <c r="BF58" s="530">
        <f>K58+L58+M58+N58+O58+J58+I58+H58</f>
        <v>0</v>
      </c>
      <c r="BG58" s="530">
        <f>L58+M58+N58+O58+P58+K58+J58+I58+H58</f>
        <v>0</v>
      </c>
      <c r="BH58" s="530" t="e">
        <f>M58+N58+O58+P58+Q58+L58+K58+J58+I58+H58</f>
        <v>#REF!</v>
      </c>
      <c r="BI58" s="530" t="e">
        <f>N58+O58+P58+Q58+R58+M58+L58+K58+J58+I58+H58</f>
        <v>#REF!</v>
      </c>
      <c r="BJ58" s="530" t="e">
        <f>O58+P58+Q58+R58+S58+N58+M58+L58+K58+J58+I58+H58</f>
        <v>#REF!</v>
      </c>
      <c r="BK58" s="452">
        <v>442.04</v>
      </c>
      <c r="BL58">
        <v>0</v>
      </c>
      <c r="BM58" s="451">
        <v>463.78</v>
      </c>
      <c r="BN58" s="499"/>
      <c r="BP58" s="452"/>
      <c r="BR58" s="452"/>
    </row>
    <row r="59" spans="1:70" ht="15" hidden="1" customHeight="1">
      <c r="A59" t="str">
        <f t="shared" si="7"/>
        <v>1025300520</v>
      </c>
      <c r="B59" s="482">
        <v>1025300520</v>
      </c>
      <c r="C59" s="482" t="s">
        <v>745</v>
      </c>
      <c r="D59" s="458" t="s">
        <v>301</v>
      </c>
      <c r="E59" s="459" t="str">
        <f t="shared" si="8"/>
        <v>102</v>
      </c>
      <c r="F59" s="459" t="str">
        <f t="shared" si="9"/>
        <v>102</v>
      </c>
      <c r="G59" s="458" t="s">
        <v>302</v>
      </c>
      <c r="H59" s="452">
        <v>0</v>
      </c>
      <c r="I59" s="452">
        <v>0</v>
      </c>
      <c r="J59" s="452">
        <v>0</v>
      </c>
      <c r="K59" s="452">
        <v>0</v>
      </c>
      <c r="L59" s="452">
        <v>0</v>
      </c>
      <c r="M59" s="452">
        <v>0</v>
      </c>
      <c r="N59" s="452">
        <v>0</v>
      </c>
      <c r="O59" s="452">
        <v>0</v>
      </c>
      <c r="P59" s="452">
        <v>0</v>
      </c>
      <c r="Q59" s="452" t="e">
        <f>VLOOKUP(A59,#REF!,16,0)</f>
        <v>#REF!</v>
      </c>
      <c r="R59" s="452">
        <v>0</v>
      </c>
      <c r="S59" s="484">
        <v>0</v>
      </c>
      <c r="T59" s="452"/>
      <c r="U59" s="484" t="e">
        <f t="shared" si="11"/>
        <v>#REF!</v>
      </c>
      <c r="V59" s="484">
        <f t="shared" si="12"/>
        <v>0</v>
      </c>
      <c r="W59" s="484">
        <f t="shared" si="13"/>
        <v>0</v>
      </c>
      <c r="X59" s="530"/>
      <c r="Y59" s="530">
        <f t="shared" si="32"/>
        <v>0</v>
      </c>
      <c r="Z59" s="484">
        <v>0</v>
      </c>
      <c r="AA59" s="484">
        <v>0</v>
      </c>
      <c r="AB59" s="484">
        <f t="shared" si="14"/>
        <v>0</v>
      </c>
      <c r="AC59" s="484">
        <v>0</v>
      </c>
      <c r="AD59" s="484">
        <f t="shared" si="1"/>
        <v>0</v>
      </c>
      <c r="AE59" s="484">
        <v>0</v>
      </c>
      <c r="AF59" s="484">
        <f t="shared" si="15"/>
        <v>0</v>
      </c>
      <c r="AG59" s="484">
        <v>0</v>
      </c>
      <c r="AH59" s="484">
        <f t="shared" si="16"/>
        <v>0</v>
      </c>
      <c r="AI59" s="484">
        <v>0</v>
      </c>
      <c r="AJ59" s="484">
        <f t="shared" si="17"/>
        <v>0</v>
      </c>
      <c r="AK59" s="484">
        <v>0</v>
      </c>
      <c r="AL59" s="484">
        <f t="shared" si="18"/>
        <v>0</v>
      </c>
      <c r="AM59" s="484">
        <v>0</v>
      </c>
      <c r="AN59" s="484">
        <f t="shared" si="19"/>
        <v>0</v>
      </c>
      <c r="AO59" s="484">
        <v>0</v>
      </c>
      <c r="AP59" s="484">
        <f t="shared" si="20"/>
        <v>0</v>
      </c>
      <c r="AQ59" s="484">
        <v>0</v>
      </c>
      <c r="AR59" s="484">
        <v>0</v>
      </c>
      <c r="AS59" s="484">
        <f t="shared" si="21"/>
        <v>0</v>
      </c>
      <c r="AT59" s="484">
        <v>0</v>
      </c>
      <c r="AU59" s="484">
        <f t="shared" si="22"/>
        <v>0</v>
      </c>
      <c r="AV59" s="484">
        <v>0</v>
      </c>
      <c r="AW59" s="484">
        <f t="shared" si="23"/>
        <v>0</v>
      </c>
      <c r="AX59" s="484">
        <v>0</v>
      </c>
      <c r="AY59" s="530">
        <v>0</v>
      </c>
      <c r="AZ59" s="530">
        <f t="shared" si="33"/>
        <v>0</v>
      </c>
      <c r="BA59" s="530">
        <f t="shared" si="34"/>
        <v>0</v>
      </c>
      <c r="BB59" s="530">
        <f t="shared" si="35"/>
        <v>0</v>
      </c>
      <c r="BC59" s="530">
        <f t="shared" si="36"/>
        <v>0</v>
      </c>
      <c r="BD59" s="530">
        <f t="shared" si="6"/>
        <v>0</v>
      </c>
      <c r="BE59" s="530">
        <f t="shared" si="24"/>
        <v>0</v>
      </c>
      <c r="BF59" s="530">
        <f t="shared" si="25"/>
        <v>0</v>
      </c>
      <c r="BG59" s="530">
        <f t="shared" si="26"/>
        <v>0</v>
      </c>
      <c r="BH59" s="530" t="e">
        <f t="shared" si="27"/>
        <v>#REF!</v>
      </c>
      <c r="BI59" s="530" t="e">
        <f t="shared" si="28"/>
        <v>#REF!</v>
      </c>
      <c r="BJ59" s="530" t="e">
        <f t="shared" si="29"/>
        <v>#REF!</v>
      </c>
      <c r="BK59" s="452"/>
      <c r="BL59">
        <v>0</v>
      </c>
      <c r="BM59" s="451">
        <v>0</v>
      </c>
      <c r="BN59" s="499"/>
      <c r="BP59" s="452"/>
      <c r="BR59" s="452"/>
    </row>
    <row r="60" spans="1:70" ht="15" hidden="1" customHeight="1">
      <c r="A60" t="str">
        <f t="shared" si="7"/>
        <v>1025300521</v>
      </c>
      <c r="B60" s="468">
        <v>1025300521</v>
      </c>
      <c r="C60" s="458" t="s">
        <v>340</v>
      </c>
      <c r="D60" s="458" t="s">
        <v>301</v>
      </c>
      <c r="E60" s="459" t="str">
        <f t="shared" si="8"/>
        <v>102</v>
      </c>
      <c r="F60" s="459" t="str">
        <f t="shared" si="9"/>
        <v>102</v>
      </c>
      <c r="G60" s="458" t="s">
        <v>302</v>
      </c>
      <c r="H60" s="452">
        <v>691.9</v>
      </c>
      <c r="I60" s="452">
        <v>398991.4</v>
      </c>
      <c r="J60" s="452">
        <v>-398938.73</v>
      </c>
      <c r="K60" s="452">
        <v>107634.29</v>
      </c>
      <c r="L60" s="452">
        <v>-56804.77</v>
      </c>
      <c r="M60" s="452">
        <v>-48763.01</v>
      </c>
      <c r="N60" s="452">
        <v>-1943.72</v>
      </c>
      <c r="O60" s="452">
        <v>3860.44</v>
      </c>
      <c r="P60" s="452">
        <v>426369.82</v>
      </c>
      <c r="Q60" s="452" t="e">
        <f>VLOOKUP(A60,#REF!,16,0)</f>
        <v>#REF!</v>
      </c>
      <c r="R60" s="452">
        <v>0</v>
      </c>
      <c r="S60" s="484">
        <v>0</v>
      </c>
      <c r="T60" s="452">
        <v>0</v>
      </c>
      <c r="U60" s="484" t="e">
        <f t="shared" si="11"/>
        <v>#REF!</v>
      </c>
      <c r="V60" s="484">
        <f t="shared" si="12"/>
        <v>431097.62000000005</v>
      </c>
      <c r="W60" s="484">
        <f t="shared" si="13"/>
        <v>4727.8000000000602</v>
      </c>
      <c r="X60" s="530"/>
      <c r="Y60" s="530">
        <f t="shared" si="32"/>
        <v>0</v>
      </c>
      <c r="Z60" s="484">
        <v>0</v>
      </c>
      <c r="AA60" s="484">
        <v>0</v>
      </c>
      <c r="AB60" s="484">
        <f t="shared" si="14"/>
        <v>0</v>
      </c>
      <c r="AC60" s="484">
        <v>0</v>
      </c>
      <c r="AD60" s="484">
        <f t="shared" si="1"/>
        <v>0</v>
      </c>
      <c r="AE60" s="484">
        <v>0</v>
      </c>
      <c r="AF60" s="484">
        <f t="shared" si="15"/>
        <v>0</v>
      </c>
      <c r="AG60" s="484">
        <v>0</v>
      </c>
      <c r="AH60" s="484">
        <f t="shared" si="16"/>
        <v>0</v>
      </c>
      <c r="AI60" s="484">
        <v>0</v>
      </c>
      <c r="AJ60" s="484">
        <f t="shared" si="17"/>
        <v>0</v>
      </c>
      <c r="AK60" s="484">
        <v>0</v>
      </c>
      <c r="AL60" s="484">
        <f t="shared" si="18"/>
        <v>0</v>
      </c>
      <c r="AM60" s="484">
        <v>0</v>
      </c>
      <c r="AN60" s="484">
        <f t="shared" si="19"/>
        <v>0</v>
      </c>
      <c r="AO60" s="484">
        <v>0</v>
      </c>
      <c r="AP60" s="484">
        <f t="shared" si="20"/>
        <v>14538.01</v>
      </c>
      <c r="AQ60" s="484">
        <v>14538.01</v>
      </c>
      <c r="AR60" s="484">
        <v>0.01</v>
      </c>
      <c r="AS60" s="484">
        <f t="shared" si="21"/>
        <v>-0.01</v>
      </c>
      <c r="AT60" s="484">
        <v>0</v>
      </c>
      <c r="AU60" s="484">
        <f t="shared" si="22"/>
        <v>0</v>
      </c>
      <c r="AV60" s="484">
        <v>0</v>
      </c>
      <c r="AW60" s="484">
        <f t="shared" si="23"/>
        <v>0</v>
      </c>
      <c r="AX60" s="484">
        <v>0</v>
      </c>
      <c r="AY60" s="530">
        <v>0</v>
      </c>
      <c r="AZ60" s="530">
        <f t="shared" si="33"/>
        <v>399683.30000000005</v>
      </c>
      <c r="BA60" s="530">
        <f t="shared" si="34"/>
        <v>744.57000000006519</v>
      </c>
      <c r="BB60" s="530">
        <f t="shared" si="35"/>
        <v>108378.86000000006</v>
      </c>
      <c r="BC60" s="530">
        <f t="shared" si="36"/>
        <v>51574.090000000062</v>
      </c>
      <c r="BD60" s="530">
        <f t="shared" si="6"/>
        <v>2811.0800000000368</v>
      </c>
      <c r="BE60" s="530">
        <f t="shared" si="24"/>
        <v>867.36000000002093</v>
      </c>
      <c r="BF60" s="530">
        <f t="shared" si="25"/>
        <v>4727.8000000000229</v>
      </c>
      <c r="BG60" s="530">
        <f t="shared" si="26"/>
        <v>431097.62000000005</v>
      </c>
      <c r="BH60" s="530" t="e">
        <f t="shared" si="27"/>
        <v>#REF!</v>
      </c>
      <c r="BI60" s="530" t="e">
        <f t="shared" si="28"/>
        <v>#REF!</v>
      </c>
      <c r="BJ60" s="530" t="e">
        <f t="shared" si="29"/>
        <v>#REF!</v>
      </c>
      <c r="BK60" s="452">
        <v>0</v>
      </c>
      <c r="BL60">
        <v>0</v>
      </c>
      <c r="BM60" s="451">
        <v>0.01</v>
      </c>
      <c r="BN60" s="499"/>
      <c r="BP60" s="452"/>
      <c r="BR60" s="452"/>
    </row>
    <row r="61" spans="1:70" ht="15" hidden="1" customHeight="1">
      <c r="A61" t="str">
        <f t="shared" si="7"/>
        <v>1025300523</v>
      </c>
      <c r="B61" s="468">
        <v>1025300523</v>
      </c>
      <c r="C61" s="458" t="s">
        <v>341</v>
      </c>
      <c r="D61" s="458" t="s">
        <v>301</v>
      </c>
      <c r="E61" s="459" t="str">
        <f t="shared" si="8"/>
        <v>102</v>
      </c>
      <c r="F61" s="459" t="str">
        <f t="shared" si="9"/>
        <v>102</v>
      </c>
      <c r="G61" s="458" t="s">
        <v>302</v>
      </c>
      <c r="H61" s="452">
        <v>13041.86</v>
      </c>
      <c r="I61" s="452">
        <v>-259.18</v>
      </c>
      <c r="J61" s="452">
        <v>-254.02</v>
      </c>
      <c r="K61" s="452">
        <v>-410.79</v>
      </c>
      <c r="L61" s="452">
        <v>-151.05000000000001</v>
      </c>
      <c r="M61" s="452">
        <v>181.94</v>
      </c>
      <c r="N61" s="452">
        <v>-180.23</v>
      </c>
      <c r="O61" s="452">
        <v>380.47</v>
      </c>
      <c r="P61" s="452">
        <v>689.43</v>
      </c>
      <c r="Q61" s="452" t="e">
        <f>VLOOKUP(A61,#REF!,16,0)</f>
        <v>#REF!</v>
      </c>
      <c r="R61" s="452">
        <v>-13968.06</v>
      </c>
      <c r="S61" s="484">
        <v>5.08</v>
      </c>
      <c r="T61" s="452">
        <v>103.26000000000022</v>
      </c>
      <c r="U61" s="484" t="e">
        <f t="shared" si="11"/>
        <v>#REF!</v>
      </c>
      <c r="V61" s="484">
        <f t="shared" si="12"/>
        <v>13038.43</v>
      </c>
      <c r="W61" s="484">
        <f t="shared" si="13"/>
        <v>12349</v>
      </c>
      <c r="X61" s="530">
        <v>112.95</v>
      </c>
      <c r="Y61" s="530">
        <f t="shared" si="32"/>
        <v>4.2099999999999937</v>
      </c>
      <c r="Z61" s="484">
        <v>8705.4500000000007</v>
      </c>
      <c r="AA61" s="484">
        <v>7954.0499999999993</v>
      </c>
      <c r="AB61" s="484">
        <f t="shared" si="14"/>
        <v>-16776.66</v>
      </c>
      <c r="AC61" s="484">
        <v>0</v>
      </c>
      <c r="AD61" s="484">
        <f t="shared" si="1"/>
        <v>0</v>
      </c>
      <c r="AE61" s="484">
        <v>0</v>
      </c>
      <c r="AF61" s="484">
        <f t="shared" si="15"/>
        <v>0</v>
      </c>
      <c r="AG61" s="484">
        <v>0</v>
      </c>
      <c r="AH61" s="484">
        <f t="shared" si="16"/>
        <v>0</v>
      </c>
      <c r="AI61" s="484">
        <v>0</v>
      </c>
      <c r="AJ61" s="484">
        <f t="shared" si="17"/>
        <v>0</v>
      </c>
      <c r="AK61" s="484">
        <v>0</v>
      </c>
      <c r="AL61" s="484">
        <f t="shared" si="18"/>
        <v>0.01</v>
      </c>
      <c r="AM61" s="484">
        <v>0.01</v>
      </c>
      <c r="AN61" s="484">
        <f t="shared" si="19"/>
        <v>-0.01</v>
      </c>
      <c r="AO61" s="484">
        <v>0</v>
      </c>
      <c r="AP61" s="484">
        <f t="shared" si="20"/>
        <v>0</v>
      </c>
      <c r="AQ61" s="484">
        <v>0</v>
      </c>
      <c r="AR61" s="484">
        <v>0</v>
      </c>
      <c r="AS61" s="484">
        <f t="shared" si="21"/>
        <v>0</v>
      </c>
      <c r="AT61" s="484">
        <v>0</v>
      </c>
      <c r="AU61" s="484">
        <f t="shared" si="22"/>
        <v>0</v>
      </c>
      <c r="AV61" s="484">
        <v>0</v>
      </c>
      <c r="AW61" s="484">
        <f t="shared" si="23"/>
        <v>0.01</v>
      </c>
      <c r="AX61" s="484">
        <v>0.01</v>
      </c>
      <c r="AY61" s="530">
        <v>117.16</v>
      </c>
      <c r="AZ61" s="530">
        <f t="shared" si="33"/>
        <v>12782.68</v>
      </c>
      <c r="BA61" s="530">
        <f t="shared" si="34"/>
        <v>12528.66</v>
      </c>
      <c r="BB61" s="530">
        <f t="shared" si="35"/>
        <v>12117.869999999999</v>
      </c>
      <c r="BC61" s="530">
        <f t="shared" si="36"/>
        <v>11966.82</v>
      </c>
      <c r="BD61" s="530">
        <f t="shared" si="6"/>
        <v>12148.76</v>
      </c>
      <c r="BE61" s="530">
        <f t="shared" si="24"/>
        <v>11968.53</v>
      </c>
      <c r="BF61" s="530">
        <f t="shared" si="25"/>
        <v>12349</v>
      </c>
      <c r="BG61" s="530">
        <f t="shared" si="26"/>
        <v>13038.43</v>
      </c>
      <c r="BH61" s="530" t="e">
        <f t="shared" si="27"/>
        <v>#REF!</v>
      </c>
      <c r="BI61" s="530" t="e">
        <f t="shared" si="28"/>
        <v>#REF!</v>
      </c>
      <c r="BJ61" s="530" t="e">
        <f t="shared" si="29"/>
        <v>#REF!</v>
      </c>
      <c r="BK61" s="452">
        <v>103.26</v>
      </c>
      <c r="BL61">
        <v>0</v>
      </c>
      <c r="BM61" s="451">
        <v>108.34</v>
      </c>
      <c r="BN61" s="499"/>
      <c r="BP61" s="452"/>
      <c r="BR61" s="452"/>
    </row>
    <row r="62" spans="1:70" ht="15" hidden="1" customHeight="1">
      <c r="A62" t="str">
        <f t="shared" si="7"/>
        <v>1025300524</v>
      </c>
      <c r="B62" s="468">
        <v>1025300524</v>
      </c>
      <c r="C62" s="458" t="s">
        <v>663</v>
      </c>
      <c r="D62" s="458" t="s">
        <v>301</v>
      </c>
      <c r="E62" s="459" t="str">
        <f t="shared" si="8"/>
        <v>102</v>
      </c>
      <c r="F62" s="459" t="str">
        <f t="shared" si="9"/>
        <v>102</v>
      </c>
      <c r="G62" s="458" t="s">
        <v>302</v>
      </c>
      <c r="H62" s="452">
        <v>0</v>
      </c>
      <c r="I62" s="452">
        <v>0</v>
      </c>
      <c r="J62" s="452">
        <v>0</v>
      </c>
      <c r="K62" s="452">
        <v>0</v>
      </c>
      <c r="L62" s="452">
        <v>0</v>
      </c>
      <c r="M62" s="452">
        <v>0</v>
      </c>
      <c r="N62" s="452">
        <v>0</v>
      </c>
      <c r="O62" s="452">
        <v>0</v>
      </c>
      <c r="P62" s="452">
        <v>0</v>
      </c>
      <c r="Q62" s="452" t="e">
        <f>VLOOKUP(A62,#REF!,16,0)</f>
        <v>#REF!</v>
      </c>
      <c r="R62" s="452">
        <v>0</v>
      </c>
      <c r="S62" s="484">
        <v>0</v>
      </c>
      <c r="T62" s="452">
        <v>0</v>
      </c>
      <c r="U62" s="484" t="e">
        <f t="shared" si="11"/>
        <v>#REF!</v>
      </c>
      <c r="V62" s="484">
        <f t="shared" si="12"/>
        <v>0</v>
      </c>
      <c r="W62" s="484">
        <f t="shared" si="13"/>
        <v>0</v>
      </c>
      <c r="X62" s="530"/>
      <c r="Y62" s="530">
        <f t="shared" si="32"/>
        <v>0</v>
      </c>
      <c r="Z62" s="484">
        <v>0</v>
      </c>
      <c r="AA62" s="484">
        <v>0</v>
      </c>
      <c r="AB62" s="484">
        <f t="shared" si="14"/>
        <v>0</v>
      </c>
      <c r="AC62" s="484">
        <v>0</v>
      </c>
      <c r="AD62" s="484">
        <f t="shared" si="1"/>
        <v>0</v>
      </c>
      <c r="AE62" s="484">
        <v>0</v>
      </c>
      <c r="AF62" s="484">
        <f t="shared" si="15"/>
        <v>0</v>
      </c>
      <c r="AG62" s="484">
        <v>0</v>
      </c>
      <c r="AH62" s="484">
        <f t="shared" si="16"/>
        <v>0</v>
      </c>
      <c r="AI62" s="484">
        <v>0</v>
      </c>
      <c r="AJ62" s="484">
        <f t="shared" si="17"/>
        <v>0</v>
      </c>
      <c r="AK62" s="484">
        <v>0</v>
      </c>
      <c r="AL62" s="484">
        <f t="shared" si="18"/>
        <v>0</v>
      </c>
      <c r="AM62" s="484">
        <v>0</v>
      </c>
      <c r="AN62" s="484">
        <f t="shared" si="19"/>
        <v>0</v>
      </c>
      <c r="AO62" s="484">
        <v>0</v>
      </c>
      <c r="AP62" s="484">
        <f t="shared" si="20"/>
        <v>0</v>
      </c>
      <c r="AQ62" s="484">
        <v>0</v>
      </c>
      <c r="AR62" s="484">
        <v>0</v>
      </c>
      <c r="AS62" s="484">
        <f t="shared" si="21"/>
        <v>0</v>
      </c>
      <c r="AT62" s="484">
        <v>0</v>
      </c>
      <c r="AU62" s="484">
        <f t="shared" si="22"/>
        <v>0</v>
      </c>
      <c r="AV62" s="484">
        <v>0</v>
      </c>
      <c r="AW62" s="484">
        <f t="shared" si="23"/>
        <v>0</v>
      </c>
      <c r="AX62" s="484">
        <v>0</v>
      </c>
      <c r="AY62" s="530">
        <v>0</v>
      </c>
      <c r="AZ62" s="530">
        <f t="shared" si="33"/>
        <v>0</v>
      </c>
      <c r="BA62" s="530">
        <f t="shared" si="34"/>
        <v>0</v>
      </c>
      <c r="BB62" s="530">
        <f t="shared" si="35"/>
        <v>0</v>
      </c>
      <c r="BC62" s="530">
        <f t="shared" si="36"/>
        <v>0</v>
      </c>
      <c r="BD62" s="530">
        <f t="shared" si="6"/>
        <v>0</v>
      </c>
      <c r="BE62" s="530">
        <f t="shared" si="24"/>
        <v>0</v>
      </c>
      <c r="BF62" s="530">
        <f t="shared" si="25"/>
        <v>0</v>
      </c>
      <c r="BG62" s="530">
        <f t="shared" si="26"/>
        <v>0</v>
      </c>
      <c r="BH62" s="530" t="e">
        <f t="shared" si="27"/>
        <v>#REF!</v>
      </c>
      <c r="BI62" s="530" t="e">
        <f t="shared" si="28"/>
        <v>#REF!</v>
      </c>
      <c r="BJ62" s="530" t="e">
        <f t="shared" si="29"/>
        <v>#REF!</v>
      </c>
      <c r="BK62" s="452">
        <v>0</v>
      </c>
      <c r="BL62">
        <v>0</v>
      </c>
      <c r="BN62" s="499"/>
      <c r="BP62" s="452"/>
      <c r="BR62" s="452"/>
    </row>
    <row r="63" spans="1:70" ht="15" hidden="1" customHeight="1">
      <c r="A63" t="str">
        <f t="shared" si="7"/>
        <v>1025300525</v>
      </c>
      <c r="B63" s="468">
        <v>1025300525</v>
      </c>
      <c r="C63" s="458" t="s">
        <v>342</v>
      </c>
      <c r="D63" s="458" t="s">
        <v>301</v>
      </c>
      <c r="E63" s="459" t="str">
        <f t="shared" si="8"/>
        <v>102</v>
      </c>
      <c r="F63" s="459" t="str">
        <f t="shared" si="9"/>
        <v>102</v>
      </c>
      <c r="G63" s="458" t="s">
        <v>302</v>
      </c>
      <c r="H63" s="452">
        <v>748216.15</v>
      </c>
      <c r="I63" s="452">
        <v>2889310.45</v>
      </c>
      <c r="J63" s="452">
        <v>220829.53</v>
      </c>
      <c r="K63" s="452">
        <v>-3377526.92</v>
      </c>
      <c r="L63" s="452">
        <v>1041680.92</v>
      </c>
      <c r="M63" s="452">
        <v>-1068420.32</v>
      </c>
      <c r="N63" s="452">
        <v>325621</v>
      </c>
      <c r="O63" s="452">
        <v>-750999.83</v>
      </c>
      <c r="P63" s="452">
        <v>228914.77</v>
      </c>
      <c r="Q63" s="452" t="e">
        <f>VLOOKUP(A63,#REF!,16,0)</f>
        <v>#REF!</v>
      </c>
      <c r="R63" s="452">
        <v>-948135.48</v>
      </c>
      <c r="S63" s="484">
        <v>-1160257.07</v>
      </c>
      <c r="T63" s="452">
        <v>1160733.3700000001</v>
      </c>
      <c r="U63" s="484" t="e">
        <f t="shared" si="11"/>
        <v>#REF!</v>
      </c>
      <c r="V63" s="484">
        <f t="shared" si="12"/>
        <v>257625.74999999985</v>
      </c>
      <c r="W63" s="484">
        <f t="shared" si="13"/>
        <v>28710.979999999865</v>
      </c>
      <c r="X63" s="530">
        <v>842.92</v>
      </c>
      <c r="Y63" s="530">
        <f t="shared" si="32"/>
        <v>-149.83999999999992</v>
      </c>
      <c r="Z63" s="484">
        <v>-47.970000000000027</v>
      </c>
      <c r="AA63" s="484">
        <v>583.44999999999993</v>
      </c>
      <c r="AB63" s="484">
        <f t="shared" si="14"/>
        <v>-371.44999999999993</v>
      </c>
      <c r="AC63" s="484">
        <v>857.11</v>
      </c>
      <c r="AD63" s="484">
        <f t="shared" si="1"/>
        <v>798.91</v>
      </c>
      <c r="AE63" s="484">
        <v>1656.02</v>
      </c>
      <c r="AF63" s="484">
        <f t="shared" si="15"/>
        <v>307.07999999999993</v>
      </c>
      <c r="AG63" s="484">
        <v>1963.1</v>
      </c>
      <c r="AH63" s="484">
        <f t="shared" si="16"/>
        <v>508038.68000000005</v>
      </c>
      <c r="AI63" s="484">
        <v>510001.78</v>
      </c>
      <c r="AJ63" s="484">
        <f t="shared" si="17"/>
        <v>-112530.34000000003</v>
      </c>
      <c r="AK63" s="484">
        <v>397471.44</v>
      </c>
      <c r="AL63" s="484">
        <f t="shared" si="18"/>
        <v>-397471.44</v>
      </c>
      <c r="AM63" s="484">
        <v>0</v>
      </c>
      <c r="AN63" s="484">
        <f t="shared" si="19"/>
        <v>0</v>
      </c>
      <c r="AO63" s="484">
        <v>0</v>
      </c>
      <c r="AP63" s="484">
        <f t="shared" si="20"/>
        <v>0</v>
      </c>
      <c r="AQ63" s="484">
        <v>0</v>
      </c>
      <c r="AR63" s="484">
        <v>0</v>
      </c>
      <c r="AS63" s="484">
        <f t="shared" si="21"/>
        <v>106377.68</v>
      </c>
      <c r="AT63" s="484">
        <v>106377.68</v>
      </c>
      <c r="AU63" s="484">
        <f t="shared" si="22"/>
        <v>300473.69</v>
      </c>
      <c r="AV63" s="484">
        <v>406851.37</v>
      </c>
      <c r="AW63" s="484">
        <f t="shared" si="23"/>
        <v>248227.69999999995</v>
      </c>
      <c r="AX63" s="484">
        <v>655079.06999999995</v>
      </c>
      <c r="AY63" s="530">
        <v>693.08</v>
      </c>
      <c r="AZ63" s="530">
        <f t="shared" si="33"/>
        <v>3637526.6</v>
      </c>
      <c r="BA63" s="530">
        <f t="shared" si="34"/>
        <v>3858356.13</v>
      </c>
      <c r="BB63" s="530">
        <f t="shared" si="35"/>
        <v>480829.20999999996</v>
      </c>
      <c r="BC63" s="530">
        <f t="shared" si="36"/>
        <v>1522510.13</v>
      </c>
      <c r="BD63" s="530">
        <f t="shared" si="6"/>
        <v>454089.81000000006</v>
      </c>
      <c r="BE63" s="530">
        <f t="shared" si="24"/>
        <v>779710.81000000017</v>
      </c>
      <c r="BF63" s="530">
        <f t="shared" si="25"/>
        <v>28710.979999999632</v>
      </c>
      <c r="BG63" s="530">
        <f t="shared" si="26"/>
        <v>257625.75000000012</v>
      </c>
      <c r="BH63" s="530" t="e">
        <f t="shared" si="27"/>
        <v>#REF!</v>
      </c>
      <c r="BI63" s="530" t="e">
        <f t="shared" si="28"/>
        <v>#REF!</v>
      </c>
      <c r="BJ63" s="530" t="e">
        <f t="shared" si="29"/>
        <v>#REF!</v>
      </c>
      <c r="BK63" s="452">
        <v>1160733.3700000001</v>
      </c>
      <c r="BL63">
        <v>0</v>
      </c>
      <c r="BM63" s="451">
        <v>476.3</v>
      </c>
      <c r="BN63" s="499"/>
      <c r="BP63" s="452"/>
      <c r="BR63" s="452"/>
    </row>
    <row r="64" spans="1:70" ht="15" hidden="1" customHeight="1">
      <c r="A64" t="str">
        <f t="shared" si="7"/>
        <v>1025300529</v>
      </c>
      <c r="B64" s="468">
        <v>1025300529</v>
      </c>
      <c r="C64" s="458" t="s">
        <v>343</v>
      </c>
      <c r="D64" s="458" t="s">
        <v>301</v>
      </c>
      <c r="E64" s="459" t="str">
        <f t="shared" si="8"/>
        <v>102</v>
      </c>
      <c r="F64" s="459" t="str">
        <f t="shared" si="9"/>
        <v>102</v>
      </c>
      <c r="G64" s="458" t="s">
        <v>302</v>
      </c>
      <c r="H64" s="452">
        <v>1132.9100000000001</v>
      </c>
      <c r="I64" s="452">
        <v>750.52</v>
      </c>
      <c r="J64" s="452">
        <v>-37.42</v>
      </c>
      <c r="K64" s="452">
        <v>3270.23</v>
      </c>
      <c r="L64" s="452">
        <v>-63.77</v>
      </c>
      <c r="M64" s="452">
        <v>-3651.02</v>
      </c>
      <c r="N64" s="452">
        <v>14051.85</v>
      </c>
      <c r="O64" s="452">
        <v>-14617.55</v>
      </c>
      <c r="P64" s="452">
        <v>55227.19</v>
      </c>
      <c r="Q64" s="452" t="e">
        <f>VLOOKUP(A64,#REF!,16,0)</f>
        <v>#REF!</v>
      </c>
      <c r="R64" s="452">
        <v>574965.15</v>
      </c>
      <c r="S64" s="484">
        <v>-574434.68000000005</v>
      </c>
      <c r="T64" s="452">
        <v>575188.79</v>
      </c>
      <c r="U64" s="484" t="e">
        <f t="shared" si="11"/>
        <v>#REF!</v>
      </c>
      <c r="V64" s="484">
        <f t="shared" si="12"/>
        <v>56062.94</v>
      </c>
      <c r="W64" s="484">
        <f t="shared" si="13"/>
        <v>835.75</v>
      </c>
      <c r="X64" s="530">
        <v>392.13</v>
      </c>
      <c r="Y64" s="530">
        <f t="shared" si="32"/>
        <v>311708.82</v>
      </c>
      <c r="Z64" s="484">
        <v>-89438.41</v>
      </c>
      <c r="AA64" s="484">
        <v>-221863.80000000002</v>
      </c>
      <c r="AB64" s="484">
        <f t="shared" si="14"/>
        <v>-798.73999999999069</v>
      </c>
      <c r="AC64" s="484">
        <v>0</v>
      </c>
      <c r="AD64" s="484">
        <f t="shared" si="1"/>
        <v>0</v>
      </c>
      <c r="AE64" s="484">
        <v>0</v>
      </c>
      <c r="AF64" s="484">
        <f t="shared" si="15"/>
        <v>0</v>
      </c>
      <c r="AG64" s="484">
        <v>0</v>
      </c>
      <c r="AH64" s="484">
        <f t="shared" si="16"/>
        <v>0</v>
      </c>
      <c r="AI64" s="484">
        <v>0</v>
      </c>
      <c r="AJ64" s="484">
        <f t="shared" si="17"/>
        <v>0</v>
      </c>
      <c r="AK64" s="484">
        <v>0</v>
      </c>
      <c r="AL64" s="484">
        <f t="shared" si="18"/>
        <v>0</v>
      </c>
      <c r="AM64" s="484">
        <v>0</v>
      </c>
      <c r="AN64" s="484">
        <f t="shared" si="19"/>
        <v>0</v>
      </c>
      <c r="AO64" s="484">
        <v>0</v>
      </c>
      <c r="AP64" s="484">
        <f t="shared" si="20"/>
        <v>0</v>
      </c>
      <c r="AQ64" s="484">
        <v>0</v>
      </c>
      <c r="AR64" s="484">
        <v>0</v>
      </c>
      <c r="AS64" s="484">
        <f t="shared" si="21"/>
        <v>0</v>
      </c>
      <c r="AT64" s="484">
        <v>0</v>
      </c>
      <c r="AU64" s="484">
        <f t="shared" si="22"/>
        <v>0</v>
      </c>
      <c r="AV64" s="484">
        <v>0</v>
      </c>
      <c r="AW64" s="484">
        <f t="shared" si="23"/>
        <v>0</v>
      </c>
      <c r="AX64" s="484">
        <v>0</v>
      </c>
      <c r="AY64" s="530">
        <v>312100.95</v>
      </c>
      <c r="AZ64" s="530">
        <f t="shared" si="33"/>
        <v>1883.43</v>
      </c>
      <c r="BA64" s="530">
        <f t="shared" si="34"/>
        <v>1846.01</v>
      </c>
      <c r="BB64" s="530">
        <f t="shared" si="35"/>
        <v>5116.24</v>
      </c>
      <c r="BC64" s="530">
        <f t="shared" si="36"/>
        <v>5052.4699999999993</v>
      </c>
      <c r="BD64" s="530">
        <f t="shared" si="6"/>
        <v>1401.45</v>
      </c>
      <c r="BE64" s="530">
        <f t="shared" si="24"/>
        <v>15453.300000000001</v>
      </c>
      <c r="BF64" s="530">
        <f t="shared" si="25"/>
        <v>835.75000000000159</v>
      </c>
      <c r="BG64" s="530">
        <f t="shared" si="26"/>
        <v>56062.94000000001</v>
      </c>
      <c r="BH64" s="530" t="e">
        <f t="shared" si="27"/>
        <v>#REF!</v>
      </c>
      <c r="BI64" s="530" t="e">
        <f t="shared" si="28"/>
        <v>#REF!</v>
      </c>
      <c r="BJ64" s="530" t="e">
        <f t="shared" si="29"/>
        <v>#REF!</v>
      </c>
      <c r="BK64" s="452">
        <v>575188.79</v>
      </c>
      <c r="BL64">
        <v>0</v>
      </c>
      <c r="BM64" s="451">
        <v>754.11</v>
      </c>
      <c r="BN64" s="499"/>
      <c r="BP64" s="452"/>
      <c r="BR64" s="452"/>
    </row>
    <row r="65" spans="1:70" ht="15" hidden="1" customHeight="1">
      <c r="A65" t="str">
        <f t="shared" si="7"/>
        <v>1025300534</v>
      </c>
      <c r="B65" s="468">
        <v>1025300534</v>
      </c>
      <c r="C65" s="458" t="s">
        <v>664</v>
      </c>
      <c r="D65" s="458" t="s">
        <v>301</v>
      </c>
      <c r="E65" s="459" t="str">
        <f t="shared" si="8"/>
        <v>102</v>
      </c>
      <c r="F65" s="459" t="str">
        <f t="shared" si="9"/>
        <v>102</v>
      </c>
      <c r="G65" s="458" t="s">
        <v>302</v>
      </c>
      <c r="H65" s="452">
        <v>0</v>
      </c>
      <c r="I65" s="452">
        <v>0</v>
      </c>
      <c r="J65" s="452">
        <v>0</v>
      </c>
      <c r="K65" s="452">
        <v>291202.46000000002</v>
      </c>
      <c r="L65" s="452">
        <v>1270123.98</v>
      </c>
      <c r="M65" s="452">
        <v>-1561326.44</v>
      </c>
      <c r="N65" s="452">
        <v>463297.2</v>
      </c>
      <c r="O65" s="452">
        <v>14727.88</v>
      </c>
      <c r="P65" s="452">
        <v>1190287.99</v>
      </c>
      <c r="Q65" s="452" t="e">
        <f>VLOOKUP(A65,#REF!,16,0)</f>
        <v>#REF!</v>
      </c>
      <c r="R65" s="452">
        <v>-0.26</v>
      </c>
      <c r="S65" s="484">
        <v>4.22</v>
      </c>
      <c r="T65" s="452">
        <v>85.76</v>
      </c>
      <c r="U65" s="484" t="e">
        <f t="shared" si="11"/>
        <v>#REF!</v>
      </c>
      <c r="V65" s="484">
        <f t="shared" si="12"/>
        <v>1668313.07</v>
      </c>
      <c r="W65" s="484">
        <f t="shared" si="13"/>
        <v>478025.08</v>
      </c>
      <c r="X65" s="530">
        <v>93.8</v>
      </c>
      <c r="Y65" s="530">
        <f t="shared" si="32"/>
        <v>3.5</v>
      </c>
      <c r="Z65" s="484">
        <v>3.980000000000004</v>
      </c>
      <c r="AA65" s="484">
        <v>2.0999999999999943</v>
      </c>
      <c r="AB65" s="484">
        <f t="shared" si="14"/>
        <v>-0.22999999999998977</v>
      </c>
      <c r="AC65" s="484">
        <v>103.15</v>
      </c>
      <c r="AD65" s="484">
        <f t="shared" si="1"/>
        <v>1.0799999999999983</v>
      </c>
      <c r="AE65" s="484">
        <v>104.23</v>
      </c>
      <c r="AF65" s="484">
        <f t="shared" si="15"/>
        <v>3.4200000000000017</v>
      </c>
      <c r="AG65" s="484">
        <v>107.65</v>
      </c>
      <c r="AH65" s="484">
        <f t="shared" si="16"/>
        <v>5.4299999999999926</v>
      </c>
      <c r="AI65" s="484">
        <v>113.08</v>
      </c>
      <c r="AJ65" s="484">
        <f t="shared" si="17"/>
        <v>5</v>
      </c>
      <c r="AK65" s="484">
        <v>118.08</v>
      </c>
      <c r="AL65" s="484">
        <f t="shared" si="18"/>
        <v>-4.980000000000004</v>
      </c>
      <c r="AM65" s="484">
        <v>113.1</v>
      </c>
      <c r="AN65" s="484">
        <f t="shared" si="19"/>
        <v>-113.1</v>
      </c>
      <c r="AO65" s="484">
        <v>0</v>
      </c>
      <c r="AP65" s="484">
        <f t="shared" si="20"/>
        <v>0</v>
      </c>
      <c r="AQ65" s="484">
        <v>0</v>
      </c>
      <c r="AR65" s="484">
        <v>0</v>
      </c>
      <c r="AS65" s="484">
        <f t="shared" si="21"/>
        <v>0</v>
      </c>
      <c r="AT65" s="484">
        <v>0</v>
      </c>
      <c r="AU65" s="484">
        <f t="shared" si="22"/>
        <v>0</v>
      </c>
      <c r="AV65" s="484">
        <v>0</v>
      </c>
      <c r="AW65" s="484">
        <f t="shared" si="23"/>
        <v>0</v>
      </c>
      <c r="AX65" s="484">
        <v>0</v>
      </c>
      <c r="AY65" s="530">
        <v>97.3</v>
      </c>
      <c r="AZ65" s="530">
        <f t="shared" si="33"/>
        <v>0</v>
      </c>
      <c r="BA65" s="530">
        <f t="shared" si="34"/>
        <v>0</v>
      </c>
      <c r="BB65" s="530">
        <f t="shared" si="35"/>
        <v>291202.46000000002</v>
      </c>
      <c r="BC65" s="530">
        <f t="shared" si="36"/>
        <v>1561326.44</v>
      </c>
      <c r="BD65" s="530">
        <f t="shared" si="6"/>
        <v>0</v>
      </c>
      <c r="BE65" s="530">
        <f t="shared" si="24"/>
        <v>463297.2</v>
      </c>
      <c r="BF65" s="530">
        <f t="shared" si="25"/>
        <v>478025.08</v>
      </c>
      <c r="BG65" s="530">
        <f t="shared" si="26"/>
        <v>1668313.07</v>
      </c>
      <c r="BH65" s="530" t="e">
        <f t="shared" si="27"/>
        <v>#REF!</v>
      </c>
      <c r="BI65" s="530" t="e">
        <f t="shared" si="28"/>
        <v>#REF!</v>
      </c>
      <c r="BJ65" s="530" t="e">
        <f t="shared" si="29"/>
        <v>#REF!</v>
      </c>
      <c r="BK65" s="452">
        <v>85.76</v>
      </c>
      <c r="BL65">
        <v>0</v>
      </c>
      <c r="BM65" s="451">
        <v>89.98</v>
      </c>
      <c r="BN65" s="499"/>
      <c r="BP65" s="452"/>
      <c r="BR65" s="452"/>
    </row>
    <row r="66" spans="1:70" ht="15" hidden="1" customHeight="1">
      <c r="A66" t="str">
        <f t="shared" si="7"/>
        <v>1025300535</v>
      </c>
      <c r="B66" s="468">
        <v>1025300535</v>
      </c>
      <c r="C66" s="458" t="s">
        <v>344</v>
      </c>
      <c r="D66" s="458" t="s">
        <v>301</v>
      </c>
      <c r="E66" s="459" t="str">
        <f t="shared" si="8"/>
        <v>102</v>
      </c>
      <c r="F66" s="459" t="str">
        <f t="shared" si="9"/>
        <v>102</v>
      </c>
      <c r="G66" s="458" t="s">
        <v>302</v>
      </c>
      <c r="H66" s="452">
        <v>6536.54</v>
      </c>
      <c r="I66" s="452">
        <v>216883.46</v>
      </c>
      <c r="J66" s="452">
        <v>-223420</v>
      </c>
      <c r="K66" s="452">
        <v>0</v>
      </c>
      <c r="L66" s="452">
        <v>0</v>
      </c>
      <c r="M66" s="452">
        <v>0</v>
      </c>
      <c r="N66" s="452">
        <v>0</v>
      </c>
      <c r="O66" s="452">
        <v>0</v>
      </c>
      <c r="P66" s="452">
        <v>0.01</v>
      </c>
      <c r="Q66" s="452" t="e">
        <f>VLOOKUP(A66,#REF!,16,0)</f>
        <v>#REF!</v>
      </c>
      <c r="R66" s="452">
        <v>0</v>
      </c>
      <c r="S66" s="484">
        <v>0</v>
      </c>
      <c r="T66" s="452">
        <v>0</v>
      </c>
      <c r="U66" s="484" t="e">
        <f t="shared" si="11"/>
        <v>#REF!</v>
      </c>
      <c r="V66" s="484">
        <f t="shared" si="12"/>
        <v>0.01</v>
      </c>
      <c r="W66" s="484">
        <f t="shared" si="13"/>
        <v>0</v>
      </c>
      <c r="X66" s="530"/>
      <c r="Y66" s="530">
        <f t="shared" si="32"/>
        <v>0</v>
      </c>
      <c r="Z66" s="484">
        <v>0.01</v>
      </c>
      <c r="AA66" s="484">
        <v>-0.01</v>
      </c>
      <c r="AB66" s="484">
        <f t="shared" si="14"/>
        <v>0</v>
      </c>
      <c r="AC66" s="484">
        <v>0</v>
      </c>
      <c r="AD66" s="484">
        <f t="shared" si="1"/>
        <v>0</v>
      </c>
      <c r="AE66" s="484">
        <v>0</v>
      </c>
      <c r="AF66" s="484">
        <f t="shared" si="15"/>
        <v>0</v>
      </c>
      <c r="AG66" s="484">
        <v>0</v>
      </c>
      <c r="AH66" s="484">
        <f t="shared" si="16"/>
        <v>0</v>
      </c>
      <c r="AI66" s="484">
        <v>0</v>
      </c>
      <c r="AJ66" s="484">
        <f t="shared" si="17"/>
        <v>0</v>
      </c>
      <c r="AK66" s="484">
        <v>0</v>
      </c>
      <c r="AL66" s="484">
        <f t="shared" si="18"/>
        <v>0.01</v>
      </c>
      <c r="AM66" s="484">
        <v>0.01</v>
      </c>
      <c r="AN66" s="484">
        <f t="shared" si="19"/>
        <v>-0.01</v>
      </c>
      <c r="AO66" s="484">
        <v>0</v>
      </c>
      <c r="AP66" s="484">
        <f t="shared" si="20"/>
        <v>0</v>
      </c>
      <c r="AQ66" s="484">
        <v>0</v>
      </c>
      <c r="AR66" s="484">
        <v>0</v>
      </c>
      <c r="AS66" s="484">
        <f t="shared" si="21"/>
        <v>0</v>
      </c>
      <c r="AT66" s="484">
        <v>0</v>
      </c>
      <c r="AU66" s="484">
        <f t="shared" si="22"/>
        <v>0</v>
      </c>
      <c r="AV66" s="484">
        <v>0</v>
      </c>
      <c r="AW66" s="484">
        <f t="shared" si="23"/>
        <v>0</v>
      </c>
      <c r="AX66" s="484">
        <v>0</v>
      </c>
      <c r="AY66" s="530">
        <v>0</v>
      </c>
      <c r="AZ66" s="530">
        <f t="shared" si="33"/>
        <v>223420</v>
      </c>
      <c r="BA66" s="530">
        <f t="shared" si="34"/>
        <v>0</v>
      </c>
      <c r="BB66" s="530">
        <f t="shared" si="35"/>
        <v>0</v>
      </c>
      <c r="BC66" s="530">
        <f t="shared" si="36"/>
        <v>0</v>
      </c>
      <c r="BD66" s="530">
        <f t="shared" si="6"/>
        <v>-8.1854523159563541E-12</v>
      </c>
      <c r="BE66" s="530">
        <f t="shared" si="24"/>
        <v>-8.1854523159563541E-12</v>
      </c>
      <c r="BF66" s="530">
        <f t="shared" si="25"/>
        <v>-8.1854523159563541E-12</v>
      </c>
      <c r="BG66" s="530">
        <f t="shared" si="26"/>
        <v>1.0000000001127773E-2</v>
      </c>
      <c r="BH66" s="530" t="e">
        <f t="shared" si="27"/>
        <v>#REF!</v>
      </c>
      <c r="BI66" s="530" t="e">
        <f t="shared" si="28"/>
        <v>#REF!</v>
      </c>
      <c r="BJ66" s="530" t="e">
        <f t="shared" si="29"/>
        <v>#REF!</v>
      </c>
      <c r="BK66" s="452">
        <v>0</v>
      </c>
      <c r="BL66">
        <v>0</v>
      </c>
      <c r="BN66" s="499"/>
      <c r="BP66" s="452"/>
      <c r="BR66" s="452"/>
    </row>
    <row r="67" spans="1:70" ht="15" hidden="1" customHeight="1">
      <c r="A67" t="str">
        <f t="shared" si="7"/>
        <v>1025300540</v>
      </c>
      <c r="B67" s="468">
        <v>1025300540</v>
      </c>
      <c r="C67" s="458" t="s">
        <v>345</v>
      </c>
      <c r="D67" s="458" t="s">
        <v>301</v>
      </c>
      <c r="E67" s="459" t="str">
        <f t="shared" si="8"/>
        <v>102</v>
      </c>
      <c r="F67" s="459" t="str">
        <f t="shared" si="9"/>
        <v>102</v>
      </c>
      <c r="G67" s="458" t="s">
        <v>302</v>
      </c>
      <c r="H67" s="452">
        <v>190799.44</v>
      </c>
      <c r="I67" s="452">
        <v>1033520.99</v>
      </c>
      <c r="J67" s="452">
        <v>-996844.72</v>
      </c>
      <c r="K67" s="452">
        <v>-46954.04</v>
      </c>
      <c r="L67" s="452">
        <v>-167792.98</v>
      </c>
      <c r="M67" s="452">
        <v>156578.23000000001</v>
      </c>
      <c r="N67" s="452">
        <v>15633.02</v>
      </c>
      <c r="O67" s="452">
        <v>455819.56</v>
      </c>
      <c r="P67" s="452">
        <v>1209312.02</v>
      </c>
      <c r="Q67" s="452" t="e">
        <f>VLOOKUP(A67,#REF!,16,0)</f>
        <v>#REF!</v>
      </c>
      <c r="R67" s="452">
        <v>291038.38</v>
      </c>
      <c r="S67" s="484">
        <v>-614882.31000000006</v>
      </c>
      <c r="T67" s="452">
        <v>615591.53</v>
      </c>
      <c r="U67" s="484" t="e">
        <f t="shared" si="11"/>
        <v>#REF!</v>
      </c>
      <c r="V67" s="484">
        <f t="shared" si="12"/>
        <v>1850071.52</v>
      </c>
      <c r="W67" s="484">
        <f t="shared" si="13"/>
        <v>640759.5</v>
      </c>
      <c r="X67" s="530">
        <v>125207.48</v>
      </c>
      <c r="Y67" s="530">
        <f t="shared" si="32"/>
        <v>-125207.48</v>
      </c>
      <c r="Z67" s="484">
        <v>101245.54</v>
      </c>
      <c r="AA67" s="484">
        <v>-99717.93</v>
      </c>
      <c r="AB67" s="484">
        <f t="shared" si="14"/>
        <v>334897.51</v>
      </c>
      <c r="AC67" s="484">
        <v>336425.12</v>
      </c>
      <c r="AD67" s="484">
        <f t="shared" si="1"/>
        <v>-206540.03999999998</v>
      </c>
      <c r="AE67" s="484">
        <v>129885.08</v>
      </c>
      <c r="AF67" s="484">
        <f t="shared" si="15"/>
        <v>947582.95000000007</v>
      </c>
      <c r="AG67" s="484">
        <v>1077468.03</v>
      </c>
      <c r="AH67" s="484">
        <f t="shared" si="16"/>
        <v>-1064866.5</v>
      </c>
      <c r="AI67" s="484">
        <v>12601.53</v>
      </c>
      <c r="AJ67" s="484">
        <f t="shared" si="17"/>
        <v>-2730.4000000000015</v>
      </c>
      <c r="AK67" s="484">
        <v>9871.1299999999992</v>
      </c>
      <c r="AL67" s="484">
        <f t="shared" si="18"/>
        <v>-2389.5299999999988</v>
      </c>
      <c r="AM67" s="484">
        <v>7481.6</v>
      </c>
      <c r="AN67" s="484">
        <f t="shared" si="19"/>
        <v>2113902.89</v>
      </c>
      <c r="AO67" s="484">
        <v>2121384.4900000002</v>
      </c>
      <c r="AP67" s="484">
        <f t="shared" si="20"/>
        <v>-1824810.8100000003</v>
      </c>
      <c r="AQ67" s="484">
        <v>296573.68</v>
      </c>
      <c r="AR67" s="484">
        <v>400957.94</v>
      </c>
      <c r="AS67" s="484">
        <f t="shared" si="21"/>
        <v>-341540.02</v>
      </c>
      <c r="AT67" s="484">
        <v>59417.919999999998</v>
      </c>
      <c r="AU67" s="484">
        <f t="shared" ref="AU67:AU137" si="41">AV67-AT67</f>
        <v>512828.49000000005</v>
      </c>
      <c r="AV67" s="484">
        <v>572246.41</v>
      </c>
      <c r="AW67" s="484">
        <f t="shared" ref="AW67:AW130" si="42">AX67-AV67</f>
        <v>246164.09999999998</v>
      </c>
      <c r="AX67" s="484">
        <v>818410.51</v>
      </c>
      <c r="AY67" s="530">
        <v>0</v>
      </c>
      <c r="AZ67" s="530">
        <f t="shared" si="33"/>
        <v>1224320.43</v>
      </c>
      <c r="BA67" s="530">
        <f t="shared" si="34"/>
        <v>227475.70999999996</v>
      </c>
      <c r="BB67" s="530">
        <f t="shared" si="35"/>
        <v>180521.66999999995</v>
      </c>
      <c r="BC67" s="530">
        <f t="shared" si="36"/>
        <v>12728.689999999944</v>
      </c>
      <c r="BD67" s="530">
        <f t="shared" si="6"/>
        <v>169306.92</v>
      </c>
      <c r="BE67" s="530">
        <f t="shared" si="24"/>
        <v>184939.94</v>
      </c>
      <c r="BF67" s="530">
        <f t="shared" si="25"/>
        <v>640759.5</v>
      </c>
      <c r="BG67" s="530">
        <f t="shared" si="26"/>
        <v>1850071.52</v>
      </c>
      <c r="BH67" s="530" t="e">
        <f t="shared" si="27"/>
        <v>#REF!</v>
      </c>
      <c r="BI67" s="530" t="e">
        <f t="shared" si="28"/>
        <v>#REF!</v>
      </c>
      <c r="BJ67" s="530" t="e">
        <f t="shared" si="29"/>
        <v>#REF!</v>
      </c>
      <c r="BK67" s="452">
        <v>615591.53</v>
      </c>
      <c r="BL67">
        <v>0</v>
      </c>
      <c r="BM67" s="451">
        <v>709.22</v>
      </c>
      <c r="BN67" s="499"/>
      <c r="BP67" s="452"/>
      <c r="BR67" s="452"/>
    </row>
    <row r="68" spans="1:70" ht="15" hidden="1" customHeight="1">
      <c r="A68" t="str">
        <f t="shared" si="7"/>
        <v>1025300542</v>
      </c>
      <c r="B68" s="468">
        <v>1025300542</v>
      </c>
      <c r="C68" s="458" t="s">
        <v>346</v>
      </c>
      <c r="D68" s="458" t="s">
        <v>301</v>
      </c>
      <c r="E68" s="459" t="str">
        <f t="shared" si="8"/>
        <v>102</v>
      </c>
      <c r="F68" s="459" t="str">
        <f t="shared" si="9"/>
        <v>102</v>
      </c>
      <c r="G68" s="458" t="s">
        <v>302</v>
      </c>
      <c r="H68" s="452">
        <v>0</v>
      </c>
      <c r="I68" s="452">
        <v>0.02</v>
      </c>
      <c r="J68" s="452">
        <v>-0.02</v>
      </c>
      <c r="K68" s="452">
        <v>0.01</v>
      </c>
      <c r="L68" s="452">
        <v>0.01</v>
      </c>
      <c r="M68" s="452">
        <v>-0.02</v>
      </c>
      <c r="N68" s="452">
        <v>0</v>
      </c>
      <c r="O68" s="452">
        <v>0.01</v>
      </c>
      <c r="P68" s="452">
        <v>0</v>
      </c>
      <c r="Q68" s="452" t="e">
        <f>VLOOKUP(A68,#REF!,16,0)</f>
        <v>#REF!</v>
      </c>
      <c r="R68" s="452">
        <v>0.02</v>
      </c>
      <c r="S68" s="484">
        <v>-0.02</v>
      </c>
      <c r="T68" s="452">
        <v>0.02</v>
      </c>
      <c r="U68" s="484" t="e">
        <f t="shared" si="11"/>
        <v>#REF!</v>
      </c>
      <c r="V68" s="484">
        <f t="shared" si="12"/>
        <v>0.01</v>
      </c>
      <c r="W68" s="484">
        <f t="shared" si="13"/>
        <v>0.01</v>
      </c>
      <c r="X68" s="530"/>
      <c r="Y68" s="530">
        <f t="shared" si="32"/>
        <v>0.01</v>
      </c>
      <c r="Z68" s="484">
        <v>0</v>
      </c>
      <c r="AA68" s="484">
        <v>-0.01</v>
      </c>
      <c r="AB68" s="484">
        <f t="shared" si="14"/>
        <v>0</v>
      </c>
      <c r="AC68" s="484">
        <v>0</v>
      </c>
      <c r="AD68" s="484">
        <f t="shared" si="1"/>
        <v>0.01</v>
      </c>
      <c r="AE68" s="484">
        <v>0.01</v>
      </c>
      <c r="AF68" s="484">
        <f t="shared" si="15"/>
        <v>-0.01</v>
      </c>
      <c r="AG68" s="484">
        <v>0</v>
      </c>
      <c r="AH68" s="484">
        <f t="shared" si="16"/>
        <v>0</v>
      </c>
      <c r="AI68" s="484">
        <v>0</v>
      </c>
      <c r="AJ68" s="484">
        <f t="shared" si="17"/>
        <v>0</v>
      </c>
      <c r="AK68" s="484">
        <v>0</v>
      </c>
      <c r="AL68" s="484">
        <f t="shared" si="18"/>
        <v>0.01</v>
      </c>
      <c r="AM68" s="484">
        <v>0.01</v>
      </c>
      <c r="AN68" s="484">
        <f t="shared" si="19"/>
        <v>-0.01</v>
      </c>
      <c r="AO68" s="484">
        <v>0</v>
      </c>
      <c r="AP68" s="484">
        <f t="shared" si="20"/>
        <v>0</v>
      </c>
      <c r="AQ68" s="484">
        <v>0</v>
      </c>
      <c r="AR68" s="484">
        <v>0.01</v>
      </c>
      <c r="AS68" s="484">
        <f t="shared" ref="AS68:AS138" si="43">AT68-AR68</f>
        <v>-0.01</v>
      </c>
      <c r="AT68" s="484">
        <v>0</v>
      </c>
      <c r="AU68" s="484">
        <f t="shared" si="41"/>
        <v>0</v>
      </c>
      <c r="AV68" s="484">
        <v>0</v>
      </c>
      <c r="AW68" s="484">
        <f t="shared" si="42"/>
        <v>0</v>
      </c>
      <c r="AX68" s="484">
        <v>0</v>
      </c>
      <c r="AY68" s="530">
        <v>0.01</v>
      </c>
      <c r="AZ68" s="530">
        <f t="shared" si="33"/>
        <v>0.02</v>
      </c>
      <c r="BA68" s="530">
        <f t="shared" si="34"/>
        <v>0</v>
      </c>
      <c r="BB68" s="530">
        <f t="shared" si="35"/>
        <v>0.01</v>
      </c>
      <c r="BC68" s="530">
        <f t="shared" si="36"/>
        <v>0.02</v>
      </c>
      <c r="BD68" s="530">
        <f t="shared" si="6"/>
        <v>0</v>
      </c>
      <c r="BE68" s="530">
        <f t="shared" si="24"/>
        <v>0</v>
      </c>
      <c r="BF68" s="530">
        <f t="shared" si="25"/>
        <v>0.01</v>
      </c>
      <c r="BG68" s="530">
        <f t="shared" si="26"/>
        <v>0.01</v>
      </c>
      <c r="BH68" s="530" t="e">
        <f t="shared" si="27"/>
        <v>#REF!</v>
      </c>
      <c r="BI68" s="530" t="e">
        <f t="shared" si="28"/>
        <v>#REF!</v>
      </c>
      <c r="BJ68" s="530" t="e">
        <f t="shared" si="29"/>
        <v>#REF!</v>
      </c>
      <c r="BK68" s="452">
        <v>0.02</v>
      </c>
      <c r="BL68">
        <v>0</v>
      </c>
      <c r="BN68" s="499"/>
      <c r="BP68" s="452"/>
      <c r="BR68" s="452"/>
    </row>
    <row r="69" spans="1:70" ht="15" hidden="1" customHeight="1">
      <c r="A69" t="s">
        <v>932</v>
      </c>
      <c r="B69" s="468" t="s">
        <v>932</v>
      </c>
      <c r="C69" s="458" t="s">
        <v>933</v>
      </c>
      <c r="D69" s="458" t="s">
        <v>301</v>
      </c>
      <c r="E69" s="459" t="str">
        <f t="shared" ref="E69" si="44">LEFT(B69,3)</f>
        <v>102</v>
      </c>
      <c r="F69" s="459" t="str">
        <f t="shared" ref="F69" si="45">LEFT(B69,3)</f>
        <v>102</v>
      </c>
      <c r="G69" s="458" t="s">
        <v>302</v>
      </c>
      <c r="H69" s="452"/>
      <c r="I69" s="452"/>
      <c r="J69" s="452"/>
      <c r="K69" s="452"/>
      <c r="L69" s="452"/>
      <c r="M69" s="452"/>
      <c r="N69" s="452"/>
      <c r="O69" s="452"/>
      <c r="P69" s="452"/>
      <c r="Q69" s="452"/>
      <c r="R69" s="452"/>
      <c r="S69" s="484"/>
      <c r="T69" s="452"/>
      <c r="U69" s="484"/>
      <c r="V69" s="484"/>
      <c r="W69" s="484"/>
      <c r="X69" s="530"/>
      <c r="Y69" s="530">
        <v>0</v>
      </c>
      <c r="Z69" s="484"/>
      <c r="AA69" s="484"/>
      <c r="AB69" s="484"/>
      <c r="AC69" s="484"/>
      <c r="AD69" s="484"/>
      <c r="AE69" s="484"/>
      <c r="AF69" s="484"/>
      <c r="AG69" s="484"/>
      <c r="AH69" s="484"/>
      <c r="AI69" s="484"/>
      <c r="AJ69" s="484"/>
      <c r="AK69" s="484"/>
      <c r="AL69" s="484"/>
      <c r="AM69" s="484"/>
      <c r="AN69" s="484"/>
      <c r="AO69" s="484"/>
      <c r="AP69" s="484"/>
      <c r="AQ69" s="484"/>
      <c r="AR69" s="484">
        <v>0</v>
      </c>
      <c r="AS69" s="484">
        <f t="shared" si="43"/>
        <v>0</v>
      </c>
      <c r="AT69" s="484">
        <v>0</v>
      </c>
      <c r="AU69" s="484">
        <f t="shared" si="41"/>
        <v>0</v>
      </c>
      <c r="AV69" s="484">
        <v>0</v>
      </c>
      <c r="AW69" s="484">
        <f t="shared" si="42"/>
        <v>0</v>
      </c>
      <c r="AX69" s="484">
        <v>0</v>
      </c>
      <c r="AY69" s="530"/>
      <c r="AZ69" s="530"/>
      <c r="BA69" s="530"/>
      <c r="BB69" s="530"/>
      <c r="BC69" s="530"/>
      <c r="BD69" s="530"/>
      <c r="BE69" s="530"/>
      <c r="BF69" s="530"/>
      <c r="BG69" s="530"/>
      <c r="BH69" s="530"/>
      <c r="BI69" s="530"/>
      <c r="BJ69" s="530"/>
      <c r="BK69" s="452"/>
      <c r="BN69" s="499"/>
      <c r="BP69" s="452"/>
      <c r="BR69" s="452"/>
    </row>
    <row r="70" spans="1:70" ht="15" hidden="1" customHeight="1">
      <c r="A70" t="s">
        <v>934</v>
      </c>
      <c r="B70" s="468" t="s">
        <v>934</v>
      </c>
      <c r="C70" s="458" t="s">
        <v>935</v>
      </c>
      <c r="D70" s="458" t="s">
        <v>301</v>
      </c>
      <c r="E70" s="459" t="str">
        <f t="shared" ref="E70" si="46">LEFT(B70,3)</f>
        <v>102</v>
      </c>
      <c r="F70" s="459" t="str">
        <f t="shared" ref="F70" si="47">LEFT(B70,3)</f>
        <v>102</v>
      </c>
      <c r="G70" s="458" t="s">
        <v>302</v>
      </c>
      <c r="H70" s="452"/>
      <c r="I70" s="452"/>
      <c r="J70" s="452"/>
      <c r="K70" s="452"/>
      <c r="L70" s="452"/>
      <c r="M70" s="452"/>
      <c r="N70" s="452"/>
      <c r="O70" s="452"/>
      <c r="P70" s="452"/>
      <c r="Q70" s="452"/>
      <c r="R70" s="452"/>
      <c r="S70" s="484"/>
      <c r="T70" s="452"/>
      <c r="U70" s="484"/>
      <c r="V70" s="484"/>
      <c r="W70" s="484"/>
      <c r="X70" s="530"/>
      <c r="Y70" s="530">
        <v>0</v>
      </c>
      <c r="Z70" s="484"/>
      <c r="AA70" s="484"/>
      <c r="AB70" s="484"/>
      <c r="AC70" s="484"/>
      <c r="AD70" s="484"/>
      <c r="AE70" s="484"/>
      <c r="AF70" s="484"/>
      <c r="AG70" s="484"/>
      <c r="AH70" s="484"/>
      <c r="AI70" s="484"/>
      <c r="AJ70" s="484"/>
      <c r="AK70" s="484"/>
      <c r="AL70" s="484"/>
      <c r="AM70" s="484"/>
      <c r="AN70" s="484"/>
      <c r="AO70" s="484"/>
      <c r="AP70" s="484"/>
      <c r="AQ70" s="484"/>
      <c r="AR70" s="484">
        <v>0</v>
      </c>
      <c r="AS70" s="484">
        <f t="shared" si="43"/>
        <v>0</v>
      </c>
      <c r="AT70" s="484">
        <v>0</v>
      </c>
      <c r="AU70" s="484">
        <f t="shared" si="41"/>
        <v>141585</v>
      </c>
      <c r="AV70" s="484">
        <v>141585</v>
      </c>
      <c r="AW70" s="484">
        <f t="shared" si="42"/>
        <v>-141585</v>
      </c>
      <c r="AX70" s="484">
        <v>0</v>
      </c>
      <c r="AY70" s="530"/>
      <c r="AZ70" s="530"/>
      <c r="BA70" s="530"/>
      <c r="BB70" s="530"/>
      <c r="BC70" s="530"/>
      <c r="BD70" s="530"/>
      <c r="BE70" s="530"/>
      <c r="BF70" s="530"/>
      <c r="BG70" s="530"/>
      <c r="BH70" s="530"/>
      <c r="BI70" s="530"/>
      <c r="BJ70" s="530"/>
      <c r="BK70" s="452"/>
      <c r="BN70" s="499"/>
      <c r="BP70" s="452"/>
      <c r="BR70" s="452"/>
    </row>
    <row r="71" spans="1:70" ht="15" hidden="1" customHeight="1">
      <c r="A71" t="str">
        <f t="shared" si="7"/>
        <v>1025300592</v>
      </c>
      <c r="B71" s="468">
        <v>1025300592</v>
      </c>
      <c r="C71" s="458" t="s">
        <v>344</v>
      </c>
      <c r="D71" s="458" t="s">
        <v>301</v>
      </c>
      <c r="E71" s="459" t="str">
        <f t="shared" si="8"/>
        <v>102</v>
      </c>
      <c r="F71" s="459" t="str">
        <f t="shared" si="9"/>
        <v>102</v>
      </c>
      <c r="G71" s="458" t="s">
        <v>302</v>
      </c>
      <c r="H71" s="452">
        <v>0</v>
      </c>
      <c r="I71" s="452">
        <v>0</v>
      </c>
      <c r="J71" s="452">
        <v>0</v>
      </c>
      <c r="K71" s="452">
        <v>0</v>
      </c>
      <c r="L71" s="452">
        <v>0</v>
      </c>
      <c r="M71" s="452">
        <v>0</v>
      </c>
      <c r="N71" s="452">
        <v>0</v>
      </c>
      <c r="O71" s="452">
        <v>0</v>
      </c>
      <c r="P71" s="452">
        <v>0</v>
      </c>
      <c r="Q71" s="452" t="e">
        <f>VLOOKUP(A71,#REF!,16,0)</f>
        <v>#REF!</v>
      </c>
      <c r="R71" s="452">
        <v>0</v>
      </c>
      <c r="S71" s="484">
        <v>0</v>
      </c>
      <c r="T71" s="452">
        <v>0</v>
      </c>
      <c r="U71" s="484" t="e">
        <f t="shared" si="11"/>
        <v>#REF!</v>
      </c>
      <c r="V71" s="484">
        <f t="shared" si="12"/>
        <v>0</v>
      </c>
      <c r="W71" s="484">
        <f t="shared" si="13"/>
        <v>0</v>
      </c>
      <c r="X71" s="530"/>
      <c r="Y71" s="530">
        <f t="shared" si="32"/>
        <v>0</v>
      </c>
      <c r="Z71" s="484">
        <v>0</v>
      </c>
      <c r="AA71" s="484">
        <v>0</v>
      </c>
      <c r="AB71" s="484">
        <f t="shared" si="14"/>
        <v>0</v>
      </c>
      <c r="AC71" s="484">
        <v>0</v>
      </c>
      <c r="AD71" s="484">
        <f t="shared" si="1"/>
        <v>0</v>
      </c>
      <c r="AE71" s="484">
        <v>0</v>
      </c>
      <c r="AF71" s="484">
        <f t="shared" si="15"/>
        <v>0</v>
      </c>
      <c r="AG71" s="484">
        <v>0</v>
      </c>
      <c r="AH71" s="484">
        <f t="shared" si="16"/>
        <v>0</v>
      </c>
      <c r="AI71" s="484">
        <v>0</v>
      </c>
      <c r="AJ71" s="484">
        <f t="shared" si="17"/>
        <v>0</v>
      </c>
      <c r="AK71" s="484">
        <v>0</v>
      </c>
      <c r="AL71" s="484">
        <f t="shared" si="18"/>
        <v>0</v>
      </c>
      <c r="AM71" s="484">
        <v>0</v>
      </c>
      <c r="AN71" s="484">
        <f t="shared" si="19"/>
        <v>0</v>
      </c>
      <c r="AO71" s="484">
        <v>0</v>
      </c>
      <c r="AP71" s="484">
        <f t="shared" si="20"/>
        <v>0</v>
      </c>
      <c r="AQ71" s="484">
        <v>0</v>
      </c>
      <c r="AR71" s="484">
        <v>0</v>
      </c>
      <c r="AS71" s="484">
        <f t="shared" si="43"/>
        <v>0</v>
      </c>
      <c r="AT71" s="484">
        <v>0</v>
      </c>
      <c r="AU71" s="484">
        <f t="shared" si="41"/>
        <v>0</v>
      </c>
      <c r="AV71" s="484">
        <v>0</v>
      </c>
      <c r="AW71" s="484">
        <f t="shared" si="42"/>
        <v>0</v>
      </c>
      <c r="AX71" s="484">
        <v>0</v>
      </c>
      <c r="AY71" s="530">
        <v>0</v>
      </c>
      <c r="AZ71" s="530">
        <f t="shared" si="33"/>
        <v>0</v>
      </c>
      <c r="BA71" s="530">
        <f t="shared" si="34"/>
        <v>0</v>
      </c>
      <c r="BB71" s="530">
        <f t="shared" si="35"/>
        <v>0</v>
      </c>
      <c r="BC71" s="530">
        <f t="shared" si="36"/>
        <v>0</v>
      </c>
      <c r="BD71" s="530">
        <f t="shared" si="6"/>
        <v>0</v>
      </c>
      <c r="BE71" s="530">
        <f t="shared" si="24"/>
        <v>0</v>
      </c>
      <c r="BF71" s="530">
        <f t="shared" si="25"/>
        <v>0</v>
      </c>
      <c r="BG71" s="530">
        <f t="shared" si="26"/>
        <v>0</v>
      </c>
      <c r="BH71" s="530" t="e">
        <f t="shared" si="27"/>
        <v>#REF!</v>
      </c>
      <c r="BI71" s="530" t="e">
        <f t="shared" si="28"/>
        <v>#REF!</v>
      </c>
      <c r="BJ71" s="530" t="e">
        <f t="shared" si="29"/>
        <v>#REF!</v>
      </c>
      <c r="BK71" s="452">
        <v>0</v>
      </c>
      <c r="BL71">
        <v>0</v>
      </c>
      <c r="BN71" s="499"/>
      <c r="BP71" s="452"/>
      <c r="BR71" s="452"/>
    </row>
    <row r="72" spans="1:70" ht="15" hidden="1" customHeight="1">
      <c r="A72" t="s">
        <v>936</v>
      </c>
      <c r="B72" s="468" t="s">
        <v>936</v>
      </c>
      <c r="C72" s="458" t="s">
        <v>937</v>
      </c>
      <c r="D72" s="458" t="s">
        <v>301</v>
      </c>
      <c r="E72" s="459" t="str">
        <f t="shared" ref="E72" si="48">LEFT(B72,3)</f>
        <v>102</v>
      </c>
      <c r="F72" s="459" t="str">
        <f t="shared" ref="F72" si="49">LEFT(B72,3)</f>
        <v>102</v>
      </c>
      <c r="G72" s="458" t="s">
        <v>302</v>
      </c>
      <c r="H72" s="452"/>
      <c r="I72" s="452"/>
      <c r="J72" s="452"/>
      <c r="K72" s="452"/>
      <c r="L72" s="452"/>
      <c r="M72" s="452"/>
      <c r="N72" s="452"/>
      <c r="O72" s="452"/>
      <c r="P72" s="452"/>
      <c r="Q72" s="452"/>
      <c r="R72" s="452"/>
      <c r="S72" s="484"/>
      <c r="T72" s="452"/>
      <c r="U72" s="484"/>
      <c r="V72" s="484"/>
      <c r="W72" s="484"/>
      <c r="X72" s="530"/>
      <c r="Y72" s="530">
        <v>0</v>
      </c>
      <c r="Z72" s="484"/>
      <c r="AA72" s="484"/>
      <c r="AB72" s="484"/>
      <c r="AC72" s="484"/>
      <c r="AD72" s="484"/>
      <c r="AE72" s="484"/>
      <c r="AF72" s="484"/>
      <c r="AG72" s="484"/>
      <c r="AH72" s="484"/>
      <c r="AI72" s="484"/>
      <c r="AJ72" s="484"/>
      <c r="AK72" s="484"/>
      <c r="AL72" s="484"/>
      <c r="AM72" s="484"/>
      <c r="AN72" s="484"/>
      <c r="AO72" s="484"/>
      <c r="AP72" s="484"/>
      <c r="AQ72" s="484"/>
      <c r="AR72" s="484">
        <v>0</v>
      </c>
      <c r="AS72" s="484">
        <f t="shared" si="43"/>
        <v>0</v>
      </c>
      <c r="AT72" s="484">
        <v>0</v>
      </c>
      <c r="AU72" s="484">
        <f t="shared" si="41"/>
        <v>339777.51</v>
      </c>
      <c r="AV72" s="484">
        <v>339777.51</v>
      </c>
      <c r="AW72" s="484">
        <f t="shared" si="42"/>
        <v>-339777.51</v>
      </c>
      <c r="AX72" s="484">
        <v>0</v>
      </c>
      <c r="AY72" s="530"/>
      <c r="AZ72" s="530"/>
      <c r="BA72" s="530"/>
      <c r="BB72" s="530"/>
      <c r="BC72" s="530"/>
      <c r="BD72" s="530"/>
      <c r="BE72" s="530"/>
      <c r="BF72" s="530"/>
      <c r="BG72" s="530"/>
      <c r="BH72" s="530"/>
      <c r="BI72" s="530"/>
      <c r="BJ72" s="530"/>
      <c r="BK72" s="452"/>
      <c r="BN72" s="499"/>
      <c r="BP72" s="452"/>
      <c r="BR72" s="452"/>
    </row>
    <row r="73" spans="1:70" ht="15" hidden="1" customHeight="1">
      <c r="A73" t="s">
        <v>938</v>
      </c>
      <c r="B73" s="468" t="s">
        <v>938</v>
      </c>
      <c r="C73" s="458" t="s">
        <v>939</v>
      </c>
      <c r="D73" s="458" t="s">
        <v>301</v>
      </c>
      <c r="E73" s="459" t="str">
        <f t="shared" ref="E73" si="50">LEFT(B73,3)</f>
        <v>102</v>
      </c>
      <c r="F73" s="459" t="str">
        <f t="shared" ref="F73" si="51">LEFT(B73,3)</f>
        <v>102</v>
      </c>
      <c r="G73" s="458" t="s">
        <v>302</v>
      </c>
      <c r="H73" s="452"/>
      <c r="I73" s="452"/>
      <c r="J73" s="452"/>
      <c r="K73" s="452"/>
      <c r="L73" s="452"/>
      <c r="M73" s="452"/>
      <c r="N73" s="452"/>
      <c r="O73" s="452"/>
      <c r="P73" s="452"/>
      <c r="Q73" s="452"/>
      <c r="R73" s="452"/>
      <c r="S73" s="484"/>
      <c r="T73" s="452"/>
      <c r="U73" s="484"/>
      <c r="V73" s="484"/>
      <c r="W73" s="484"/>
      <c r="X73" s="530"/>
      <c r="Y73" s="530">
        <v>0</v>
      </c>
      <c r="Z73" s="484"/>
      <c r="AA73" s="484"/>
      <c r="AB73" s="484"/>
      <c r="AC73" s="484"/>
      <c r="AD73" s="484"/>
      <c r="AE73" s="484"/>
      <c r="AF73" s="484"/>
      <c r="AG73" s="484"/>
      <c r="AH73" s="484"/>
      <c r="AI73" s="484"/>
      <c r="AJ73" s="484"/>
      <c r="AK73" s="484"/>
      <c r="AL73" s="484"/>
      <c r="AM73" s="484"/>
      <c r="AN73" s="484"/>
      <c r="AO73" s="484"/>
      <c r="AP73" s="484"/>
      <c r="AQ73" s="484"/>
      <c r="AR73" s="484">
        <v>0</v>
      </c>
      <c r="AS73" s="484">
        <f t="shared" si="43"/>
        <v>0</v>
      </c>
      <c r="AT73" s="484">
        <v>0</v>
      </c>
      <c r="AU73" s="484">
        <f t="shared" si="41"/>
        <v>0</v>
      </c>
      <c r="AV73" s="484">
        <v>0</v>
      </c>
      <c r="AW73" s="484">
        <f t="shared" si="42"/>
        <v>0</v>
      </c>
      <c r="AX73" s="484">
        <v>0</v>
      </c>
      <c r="AY73" s="530"/>
      <c r="AZ73" s="530"/>
      <c r="BA73" s="530"/>
      <c r="BB73" s="530"/>
      <c r="BC73" s="530"/>
      <c r="BD73" s="530"/>
      <c r="BE73" s="530"/>
      <c r="BF73" s="530"/>
      <c r="BG73" s="530"/>
      <c r="BH73" s="530"/>
      <c r="BI73" s="530"/>
      <c r="BJ73" s="530"/>
      <c r="BK73" s="452"/>
      <c r="BN73" s="499"/>
      <c r="BP73" s="452"/>
      <c r="BR73" s="452"/>
    </row>
    <row r="74" spans="1:70" ht="15" hidden="1" customHeight="1">
      <c r="A74" t="str">
        <f t="shared" si="7"/>
        <v>1025300616</v>
      </c>
      <c r="B74" s="468">
        <v>1025300616</v>
      </c>
      <c r="C74" s="458" t="s">
        <v>347</v>
      </c>
      <c r="D74" s="458" t="s">
        <v>301</v>
      </c>
      <c r="E74" s="459" t="str">
        <f t="shared" si="8"/>
        <v>102</v>
      </c>
      <c r="F74" s="459" t="str">
        <f t="shared" si="9"/>
        <v>102</v>
      </c>
      <c r="G74" s="458" t="s">
        <v>302</v>
      </c>
      <c r="H74" s="452">
        <v>5.7</v>
      </c>
      <c r="I74" s="452">
        <v>-0.11</v>
      </c>
      <c r="J74" s="452">
        <v>-0.12</v>
      </c>
      <c r="K74" s="452">
        <v>-0.17</v>
      </c>
      <c r="L74" s="452">
        <v>13342.25</v>
      </c>
      <c r="M74" s="452">
        <v>202.93</v>
      </c>
      <c r="N74" s="452">
        <v>-201.02</v>
      </c>
      <c r="O74" s="452">
        <v>424.37</v>
      </c>
      <c r="P74" s="452">
        <v>768.97</v>
      </c>
      <c r="Q74" s="452" t="e">
        <f>VLOOKUP(A74,#REF!,16,0)</f>
        <v>#REF!</v>
      </c>
      <c r="R74" s="452">
        <v>-13305.22</v>
      </c>
      <c r="S74" s="484">
        <v>41.46</v>
      </c>
      <c r="T74" s="452">
        <v>843.20000000000073</v>
      </c>
      <c r="U74" s="484" t="e">
        <f t="shared" si="11"/>
        <v>#REF!</v>
      </c>
      <c r="V74" s="484">
        <f t="shared" si="12"/>
        <v>14542.8</v>
      </c>
      <c r="W74" s="484">
        <f t="shared" si="13"/>
        <v>13773.83</v>
      </c>
      <c r="X74" s="530">
        <v>922.31</v>
      </c>
      <c r="Y74" s="530">
        <f t="shared" si="32"/>
        <v>34.380000000000109</v>
      </c>
      <c r="Z74" s="484">
        <v>39.1099999999999</v>
      </c>
      <c r="AA74" s="484">
        <v>20.670000000000073</v>
      </c>
      <c r="AB74" s="484">
        <f t="shared" si="14"/>
        <v>-2.1700000000000728</v>
      </c>
      <c r="AC74" s="484">
        <v>1014.3</v>
      </c>
      <c r="AD74" s="484">
        <f t="shared" si="1"/>
        <v>10.519999999999982</v>
      </c>
      <c r="AE74" s="484">
        <v>1024.82</v>
      </c>
      <c r="AF74" s="484">
        <f t="shared" si="15"/>
        <v>33.650000000000091</v>
      </c>
      <c r="AG74" s="484">
        <v>1058.47</v>
      </c>
      <c r="AH74" s="484">
        <f t="shared" si="16"/>
        <v>53.450000000000045</v>
      </c>
      <c r="AI74" s="484">
        <v>1111.92</v>
      </c>
      <c r="AJ74" s="484">
        <f t="shared" si="17"/>
        <v>49.099999999999909</v>
      </c>
      <c r="AK74" s="484">
        <v>1161.02</v>
      </c>
      <c r="AL74" s="484">
        <f t="shared" si="18"/>
        <v>-48.990000000000009</v>
      </c>
      <c r="AM74" s="484">
        <v>1112.03</v>
      </c>
      <c r="AN74" s="484">
        <f t="shared" si="19"/>
        <v>1.7599999999999909</v>
      </c>
      <c r="AO74" s="484">
        <v>1113.79</v>
      </c>
      <c r="AP74" s="484">
        <f t="shared" si="20"/>
        <v>-4.5399999999999636</v>
      </c>
      <c r="AQ74" s="484">
        <v>1109.25</v>
      </c>
      <c r="AR74" s="484">
        <v>1129.58</v>
      </c>
      <c r="AS74" s="484">
        <f t="shared" si="43"/>
        <v>-12.049999999999955</v>
      </c>
      <c r="AT74" s="484">
        <v>1117.53</v>
      </c>
      <c r="AU74" s="484">
        <f t="shared" si="41"/>
        <v>-36.579999999999927</v>
      </c>
      <c r="AV74" s="484">
        <v>1080.95</v>
      </c>
      <c r="AW74" s="484">
        <f t="shared" si="42"/>
        <v>-12.220000000000027</v>
      </c>
      <c r="AX74" s="484">
        <v>1068.73</v>
      </c>
      <c r="AY74" s="530">
        <v>956.69</v>
      </c>
      <c r="AZ74" s="530">
        <f t="shared" si="33"/>
        <v>5.59</v>
      </c>
      <c r="BA74" s="530">
        <f t="shared" si="34"/>
        <v>5.47</v>
      </c>
      <c r="BB74" s="530">
        <f t="shared" si="35"/>
        <v>5.3</v>
      </c>
      <c r="BC74" s="530">
        <f t="shared" si="36"/>
        <v>13347.55</v>
      </c>
      <c r="BD74" s="530">
        <f t="shared" si="6"/>
        <v>13550.480000000001</v>
      </c>
      <c r="BE74" s="530">
        <f t="shared" si="24"/>
        <v>13349.46</v>
      </c>
      <c r="BF74" s="530">
        <f t="shared" si="25"/>
        <v>13773.83</v>
      </c>
      <c r="BG74" s="530">
        <f t="shared" si="26"/>
        <v>14542.8</v>
      </c>
      <c r="BH74" s="530" t="e">
        <f t="shared" si="27"/>
        <v>#REF!</v>
      </c>
      <c r="BI74" s="530" t="e">
        <f t="shared" si="28"/>
        <v>#REF!</v>
      </c>
      <c r="BJ74" s="530" t="e">
        <f t="shared" si="29"/>
        <v>#REF!</v>
      </c>
      <c r="BK74" s="452">
        <v>843.2</v>
      </c>
      <c r="BL74">
        <v>0</v>
      </c>
      <c r="BM74" s="451">
        <v>884.66</v>
      </c>
      <c r="BN74" s="499"/>
      <c r="BP74" s="452"/>
      <c r="BR74" s="452"/>
    </row>
    <row r="75" spans="1:70" ht="15" hidden="1" customHeight="1">
      <c r="A75" t="str">
        <f t="shared" si="7"/>
        <v>1025300627</v>
      </c>
      <c r="B75" s="468">
        <v>1025300627</v>
      </c>
      <c r="C75" s="458" t="s">
        <v>348</v>
      </c>
      <c r="D75" s="458" t="s">
        <v>301</v>
      </c>
      <c r="E75" s="459" t="str">
        <f t="shared" si="8"/>
        <v>102</v>
      </c>
      <c r="F75" s="459" t="str">
        <f t="shared" si="9"/>
        <v>102</v>
      </c>
      <c r="G75" s="458" t="s">
        <v>302</v>
      </c>
      <c r="H75" s="452">
        <v>0</v>
      </c>
      <c r="I75" s="452">
        <v>0</v>
      </c>
      <c r="J75" s="452">
        <v>140961.79999999999</v>
      </c>
      <c r="K75" s="452">
        <v>-140961.79999999999</v>
      </c>
      <c r="L75" s="452">
        <v>0</v>
      </c>
      <c r="M75" s="452">
        <v>81893.17</v>
      </c>
      <c r="N75" s="452">
        <v>55124.19</v>
      </c>
      <c r="O75" s="452">
        <v>-137017.35999999999</v>
      </c>
      <c r="P75" s="452">
        <v>0</v>
      </c>
      <c r="Q75" s="452" t="e">
        <f>VLOOKUP(A75,#REF!,16,0)</f>
        <v>#REF!</v>
      </c>
      <c r="R75" s="452">
        <v>-5420.04</v>
      </c>
      <c r="S75" s="484">
        <v>155.41</v>
      </c>
      <c r="T75" s="452">
        <v>44.199999999999818</v>
      </c>
      <c r="U75" s="484" t="e">
        <f t="shared" si="11"/>
        <v>#REF!</v>
      </c>
      <c r="V75" s="484">
        <f t="shared" si="12"/>
        <v>0</v>
      </c>
      <c r="W75" s="484">
        <f t="shared" si="13"/>
        <v>0</v>
      </c>
      <c r="X75" s="530">
        <v>194.45</v>
      </c>
      <c r="Y75" s="530">
        <f t="shared" si="32"/>
        <v>2912.19</v>
      </c>
      <c r="Z75" s="484">
        <v>15788.179999999998</v>
      </c>
      <c r="AA75" s="484">
        <v>-12958.429999999998</v>
      </c>
      <c r="AB75" s="484">
        <f t="shared" si="14"/>
        <v>-5092.1400000000012</v>
      </c>
      <c r="AC75" s="484">
        <v>844.25</v>
      </c>
      <c r="AD75" s="484">
        <f t="shared" si="1"/>
        <v>21406.99</v>
      </c>
      <c r="AE75" s="484">
        <v>22251.24</v>
      </c>
      <c r="AF75" s="484">
        <f t="shared" si="15"/>
        <v>-18342</v>
      </c>
      <c r="AG75" s="484">
        <v>3909.24</v>
      </c>
      <c r="AH75" s="484">
        <f t="shared" si="16"/>
        <v>898.23999999999978</v>
      </c>
      <c r="AI75" s="484">
        <v>4807.4799999999996</v>
      </c>
      <c r="AJ75" s="484">
        <f t="shared" si="17"/>
        <v>25486.84</v>
      </c>
      <c r="AK75" s="484">
        <v>30294.32</v>
      </c>
      <c r="AL75" s="484">
        <f t="shared" si="18"/>
        <v>-6478.619999999999</v>
      </c>
      <c r="AM75" s="484">
        <v>23815.7</v>
      </c>
      <c r="AN75" s="484">
        <f t="shared" si="19"/>
        <v>-8114.1</v>
      </c>
      <c r="AO75" s="484">
        <v>15701.6</v>
      </c>
      <c r="AP75" s="484">
        <f t="shared" si="20"/>
        <v>-5219.380000000001</v>
      </c>
      <c r="AQ75" s="484">
        <v>10482.219999999999</v>
      </c>
      <c r="AR75" s="484">
        <v>40283.370000000003</v>
      </c>
      <c r="AS75" s="484">
        <f t="shared" si="43"/>
        <v>-36156.83</v>
      </c>
      <c r="AT75" s="484">
        <v>4126.54</v>
      </c>
      <c r="AU75" s="484">
        <f t="shared" si="41"/>
        <v>-135.09999999999991</v>
      </c>
      <c r="AV75" s="484">
        <v>3991.44</v>
      </c>
      <c r="AW75" s="484">
        <f t="shared" si="42"/>
        <v>-45.079999999999927</v>
      </c>
      <c r="AX75" s="484">
        <v>3946.36</v>
      </c>
      <c r="AY75" s="530">
        <v>3106.64</v>
      </c>
      <c r="AZ75" s="530">
        <f t="shared" si="33"/>
        <v>0</v>
      </c>
      <c r="BA75" s="530">
        <f t="shared" si="34"/>
        <v>140961.79999999999</v>
      </c>
      <c r="BB75" s="530">
        <f t="shared" si="35"/>
        <v>0</v>
      </c>
      <c r="BC75" s="530">
        <f t="shared" si="36"/>
        <v>0</v>
      </c>
      <c r="BD75" s="530">
        <f t="shared" si="6"/>
        <v>81893.17</v>
      </c>
      <c r="BE75" s="530">
        <f t="shared" si="24"/>
        <v>137017.35999999999</v>
      </c>
      <c r="BF75" s="530">
        <f t="shared" si="25"/>
        <v>0</v>
      </c>
      <c r="BG75" s="530">
        <f t="shared" si="26"/>
        <v>0</v>
      </c>
      <c r="BH75" s="530" t="e">
        <f t="shared" si="27"/>
        <v>#REF!</v>
      </c>
      <c r="BI75" s="530" t="e">
        <f t="shared" si="28"/>
        <v>#REF!</v>
      </c>
      <c r="BJ75" s="530" t="e">
        <f t="shared" si="29"/>
        <v>#REF!</v>
      </c>
      <c r="BK75" s="452">
        <v>44.2</v>
      </c>
      <c r="BL75">
        <v>0</v>
      </c>
      <c r="BM75" s="451">
        <v>199.61</v>
      </c>
      <c r="BN75" s="499"/>
      <c r="BP75" s="452"/>
      <c r="BR75" s="452"/>
    </row>
    <row r="76" spans="1:70" ht="15" hidden="1" customHeight="1">
      <c r="A76" t="s">
        <v>1071</v>
      </c>
      <c r="B76" s="468" t="s">
        <v>1071</v>
      </c>
      <c r="C76" s="458" t="s">
        <v>1072</v>
      </c>
      <c r="D76" s="458" t="s">
        <v>301</v>
      </c>
      <c r="E76" s="459" t="str">
        <f t="shared" ref="E76" si="52">LEFT(B76,3)</f>
        <v>102</v>
      </c>
      <c r="F76" s="459" t="str">
        <f t="shared" ref="F76" si="53">LEFT(B76,3)</f>
        <v>102</v>
      </c>
      <c r="G76" s="458" t="s">
        <v>302</v>
      </c>
      <c r="H76" s="452"/>
      <c r="I76" s="452"/>
      <c r="J76" s="452"/>
      <c r="K76" s="452"/>
      <c r="L76" s="452"/>
      <c r="M76" s="452"/>
      <c r="N76" s="452"/>
      <c r="O76" s="452"/>
      <c r="P76" s="452"/>
      <c r="Q76" s="452"/>
      <c r="R76" s="452"/>
      <c r="S76" s="484"/>
      <c r="T76" s="452"/>
      <c r="U76" s="484"/>
      <c r="V76" s="484"/>
      <c r="W76" s="484"/>
      <c r="X76" s="484">
        <v>0</v>
      </c>
      <c r="Y76" s="484">
        <v>0</v>
      </c>
      <c r="Z76" s="484">
        <v>0</v>
      </c>
      <c r="AA76" s="484">
        <v>0</v>
      </c>
      <c r="AB76" s="484">
        <v>0</v>
      </c>
      <c r="AC76" s="484">
        <v>0</v>
      </c>
      <c r="AD76" s="484">
        <v>0</v>
      </c>
      <c r="AE76" s="484">
        <v>0</v>
      </c>
      <c r="AF76" s="484">
        <v>0</v>
      </c>
      <c r="AG76" s="484">
        <v>0</v>
      </c>
      <c r="AH76" s="484">
        <v>0</v>
      </c>
      <c r="AI76" s="484">
        <v>0</v>
      </c>
      <c r="AJ76" s="484">
        <v>0</v>
      </c>
      <c r="AK76" s="484">
        <v>0</v>
      </c>
      <c r="AL76" s="484">
        <v>0</v>
      </c>
      <c r="AM76" s="484">
        <v>0</v>
      </c>
      <c r="AN76" s="484">
        <v>0</v>
      </c>
      <c r="AO76" s="484">
        <v>0</v>
      </c>
      <c r="AP76" s="484">
        <v>0</v>
      </c>
      <c r="AQ76" s="484">
        <v>0</v>
      </c>
      <c r="AR76" s="484">
        <v>0</v>
      </c>
      <c r="AS76" s="484">
        <v>0</v>
      </c>
      <c r="AT76" s="484">
        <v>0</v>
      </c>
      <c r="AU76" s="484">
        <f t="shared" si="41"/>
        <v>245089.1</v>
      </c>
      <c r="AV76" s="484">
        <v>245089.1</v>
      </c>
      <c r="AW76" s="484">
        <f t="shared" si="42"/>
        <v>-2768</v>
      </c>
      <c r="AX76" s="484">
        <v>242321.1</v>
      </c>
      <c r="AY76" s="530"/>
      <c r="AZ76" s="530"/>
      <c r="BA76" s="530"/>
      <c r="BB76" s="530"/>
      <c r="BC76" s="530"/>
      <c r="BD76" s="530"/>
      <c r="BE76" s="530"/>
      <c r="BF76" s="530"/>
      <c r="BG76" s="530"/>
      <c r="BH76" s="530"/>
      <c r="BI76" s="530"/>
      <c r="BJ76" s="530"/>
      <c r="BK76" s="452"/>
      <c r="BN76" s="499"/>
      <c r="BP76" s="452"/>
      <c r="BR76" s="452"/>
    </row>
    <row r="77" spans="1:70" ht="15" hidden="1" customHeight="1">
      <c r="A77" t="str">
        <f t="shared" si="7"/>
        <v>1025300636</v>
      </c>
      <c r="B77" s="468">
        <v>1025300636</v>
      </c>
      <c r="C77" s="458" t="s">
        <v>338</v>
      </c>
      <c r="D77" s="458" t="s">
        <v>301</v>
      </c>
      <c r="E77" s="459" t="str">
        <f t="shared" si="8"/>
        <v>102</v>
      </c>
      <c r="F77" s="459" t="str">
        <f t="shared" si="9"/>
        <v>102</v>
      </c>
      <c r="G77" s="458" t="s">
        <v>302</v>
      </c>
      <c r="H77" s="452">
        <v>1029.17</v>
      </c>
      <c r="I77" s="452">
        <v>-20.45</v>
      </c>
      <c r="J77" s="452">
        <v>-20.05</v>
      </c>
      <c r="K77" s="452">
        <v>-32.409999999999997</v>
      </c>
      <c r="L77" s="452">
        <v>-11.92</v>
      </c>
      <c r="M77" s="452">
        <v>14.35</v>
      </c>
      <c r="N77" s="452">
        <v>-14.22</v>
      </c>
      <c r="O77" s="452">
        <v>30.02</v>
      </c>
      <c r="P77" s="452">
        <v>54.41</v>
      </c>
      <c r="Q77" s="452" t="e">
        <f>VLOOKUP(A77,#REF!,16,0)</f>
        <v>#REF!</v>
      </c>
      <c r="R77" s="452">
        <v>-3.12</v>
      </c>
      <c r="S77" s="484">
        <v>49.08</v>
      </c>
      <c r="T77" s="452">
        <v>997.88</v>
      </c>
      <c r="U77" s="484" t="e">
        <f t="shared" si="11"/>
        <v>#REF!</v>
      </c>
      <c r="V77" s="484">
        <f t="shared" si="12"/>
        <v>1028.9000000000001</v>
      </c>
      <c r="W77" s="484">
        <f t="shared" si="13"/>
        <v>974.49000000000012</v>
      </c>
      <c r="X77" s="530">
        <v>1091.52</v>
      </c>
      <c r="Y77" s="530">
        <f t="shared" si="32"/>
        <v>40.680000000000064</v>
      </c>
      <c r="Z77" s="484">
        <v>46.279999999999973</v>
      </c>
      <c r="AA77" s="484">
        <v>24.470000000000027</v>
      </c>
      <c r="AB77" s="484">
        <f t="shared" si="14"/>
        <v>-2.5699999999999363</v>
      </c>
      <c r="AC77" s="484">
        <v>1200.3800000000001</v>
      </c>
      <c r="AD77" s="484">
        <f t="shared" si="1"/>
        <v>12.459999999999809</v>
      </c>
      <c r="AE77" s="484">
        <v>1212.8399999999999</v>
      </c>
      <c r="AF77" s="484">
        <f t="shared" si="15"/>
        <v>39.820000000000164</v>
      </c>
      <c r="AG77" s="484">
        <v>1252.6600000000001</v>
      </c>
      <c r="AH77" s="484">
        <f t="shared" si="16"/>
        <v>63.25</v>
      </c>
      <c r="AI77" s="484">
        <v>1315.91</v>
      </c>
      <c r="AJ77" s="484">
        <f t="shared" si="17"/>
        <v>58.1099999999999</v>
      </c>
      <c r="AK77" s="484">
        <v>1374.02</v>
      </c>
      <c r="AL77" s="484">
        <f t="shared" si="18"/>
        <v>-57.980000000000018</v>
      </c>
      <c r="AM77" s="484">
        <v>1316.04</v>
      </c>
      <c r="AN77" s="484">
        <f t="shared" si="19"/>
        <v>2.0799999999999272</v>
      </c>
      <c r="AO77" s="484">
        <v>1318.12</v>
      </c>
      <c r="AP77" s="484">
        <f t="shared" si="20"/>
        <v>-5.3699999999998909</v>
      </c>
      <c r="AQ77" s="484">
        <v>1312.75</v>
      </c>
      <c r="AR77" s="484">
        <v>203058.08</v>
      </c>
      <c r="AS77" s="484">
        <f t="shared" si="43"/>
        <v>-2167.1299999999756</v>
      </c>
      <c r="AT77" s="484">
        <v>200890.95</v>
      </c>
      <c r="AU77" s="484">
        <f t="shared" si="41"/>
        <v>55640.209999999992</v>
      </c>
      <c r="AV77" s="484">
        <v>256531.16</v>
      </c>
      <c r="AW77" s="484">
        <f t="shared" si="42"/>
        <v>-2897.2200000000012</v>
      </c>
      <c r="AX77" s="484">
        <v>253633.94</v>
      </c>
      <c r="AY77" s="530">
        <v>1132.2</v>
      </c>
      <c r="AZ77" s="530">
        <f t="shared" si="33"/>
        <v>1008.72</v>
      </c>
      <c r="BA77" s="530">
        <f t="shared" si="34"/>
        <v>988.67000000000007</v>
      </c>
      <c r="BB77" s="530">
        <f t="shared" si="35"/>
        <v>956.2600000000001</v>
      </c>
      <c r="BC77" s="530">
        <f t="shared" si="36"/>
        <v>944.34000000000015</v>
      </c>
      <c r="BD77" s="530">
        <f t="shared" si="6"/>
        <v>958.69</v>
      </c>
      <c r="BE77" s="530">
        <f t="shared" si="24"/>
        <v>944.47</v>
      </c>
      <c r="BF77" s="530">
        <f t="shared" si="25"/>
        <v>974.49000000000012</v>
      </c>
      <c r="BG77" s="530">
        <f t="shared" si="26"/>
        <v>1028.9000000000001</v>
      </c>
      <c r="BH77" s="530" t="e">
        <f t="shared" si="27"/>
        <v>#REF!</v>
      </c>
      <c r="BI77" s="530" t="e">
        <f t="shared" si="28"/>
        <v>#REF!</v>
      </c>
      <c r="BJ77" s="530" t="e">
        <f t="shared" si="29"/>
        <v>#REF!</v>
      </c>
      <c r="BK77" s="452">
        <v>997.88</v>
      </c>
      <c r="BL77">
        <v>0</v>
      </c>
      <c r="BM77" s="451">
        <v>1046.96</v>
      </c>
      <c r="BN77" s="499"/>
      <c r="BP77" s="452"/>
      <c r="BR77" s="452"/>
    </row>
    <row r="78" spans="1:70" ht="15" hidden="1" customHeight="1">
      <c r="A78" t="str">
        <f t="shared" si="7"/>
        <v>1025300637</v>
      </c>
      <c r="B78" s="468">
        <v>1025300637</v>
      </c>
      <c r="C78" s="458" t="s">
        <v>349</v>
      </c>
      <c r="D78" s="458" t="s">
        <v>301</v>
      </c>
      <c r="E78" s="459" t="str">
        <f t="shared" si="8"/>
        <v>102</v>
      </c>
      <c r="F78" s="459" t="str">
        <f t="shared" si="9"/>
        <v>102</v>
      </c>
      <c r="G78" s="458" t="s">
        <v>302</v>
      </c>
      <c r="H78" s="452">
        <v>0</v>
      </c>
      <c r="I78" s="452">
        <v>0</v>
      </c>
      <c r="J78" s="452">
        <v>0</v>
      </c>
      <c r="K78" s="452">
        <v>404.45</v>
      </c>
      <c r="L78" s="452">
        <v>-5.04</v>
      </c>
      <c r="M78" s="452">
        <v>3137.41</v>
      </c>
      <c r="N78" s="452">
        <v>-1621.39</v>
      </c>
      <c r="O78" s="452">
        <v>60.89</v>
      </c>
      <c r="P78" s="452">
        <v>-486.51</v>
      </c>
      <c r="Q78" s="452" t="e">
        <f>VLOOKUP(A78,#REF!,16,0)</f>
        <v>#REF!</v>
      </c>
      <c r="R78" s="452">
        <v>-4.51</v>
      </c>
      <c r="S78" s="484">
        <v>-1186.3699999999999</v>
      </c>
      <c r="T78" s="452">
        <v>1444.9</v>
      </c>
      <c r="U78" s="484" t="e">
        <f t="shared" si="11"/>
        <v>#REF!</v>
      </c>
      <c r="V78" s="484">
        <f t="shared" si="12"/>
        <v>1489.8099999999997</v>
      </c>
      <c r="W78" s="484">
        <f t="shared" si="13"/>
        <v>1976.3199999999997</v>
      </c>
      <c r="X78" s="530">
        <v>269.54000000000002</v>
      </c>
      <c r="Y78" s="530">
        <f t="shared" si="32"/>
        <v>10.039999999999964</v>
      </c>
      <c r="Z78" s="484">
        <v>11.430000000000007</v>
      </c>
      <c r="AA78" s="484">
        <v>6.0500000000000114</v>
      </c>
      <c r="AB78" s="484">
        <f t="shared" si="14"/>
        <v>-0.63999999999998636</v>
      </c>
      <c r="AC78" s="484">
        <v>296.42</v>
      </c>
      <c r="AD78" s="484">
        <f t="shared" si="1"/>
        <v>3.0799999999999841</v>
      </c>
      <c r="AE78" s="484">
        <v>299.5</v>
      </c>
      <c r="AF78" s="484">
        <f t="shared" si="15"/>
        <v>9.8299999999999841</v>
      </c>
      <c r="AG78" s="484">
        <v>309.33</v>
      </c>
      <c r="AH78" s="484">
        <f t="shared" si="16"/>
        <v>15.620000000000005</v>
      </c>
      <c r="AI78" s="484">
        <v>324.95</v>
      </c>
      <c r="AJ78" s="484">
        <f t="shared" si="17"/>
        <v>14.350000000000023</v>
      </c>
      <c r="AK78" s="484">
        <v>339.3</v>
      </c>
      <c r="AL78" s="484">
        <f t="shared" si="18"/>
        <v>-14.319999999999993</v>
      </c>
      <c r="AM78" s="484">
        <v>324.98</v>
      </c>
      <c r="AN78" s="484">
        <f t="shared" si="19"/>
        <v>-324.98</v>
      </c>
      <c r="AO78" s="484">
        <v>0</v>
      </c>
      <c r="AP78" s="484">
        <f t="shared" si="20"/>
        <v>0</v>
      </c>
      <c r="AQ78" s="484">
        <v>0</v>
      </c>
      <c r="AR78" s="484">
        <v>0</v>
      </c>
      <c r="AS78" s="484">
        <f t="shared" si="43"/>
        <v>0</v>
      </c>
      <c r="AT78" s="484">
        <v>0</v>
      </c>
      <c r="AU78" s="484">
        <f t="shared" si="41"/>
        <v>0</v>
      </c>
      <c r="AV78" s="484">
        <v>0</v>
      </c>
      <c r="AW78" s="484">
        <f t="shared" si="42"/>
        <v>0</v>
      </c>
      <c r="AX78" s="484">
        <v>0</v>
      </c>
      <c r="AY78" s="530">
        <v>279.58</v>
      </c>
      <c r="AZ78" s="530">
        <f t="shared" si="33"/>
        <v>0</v>
      </c>
      <c r="BA78" s="530">
        <f t="shared" si="34"/>
        <v>0</v>
      </c>
      <c r="BB78" s="530">
        <f t="shared" si="35"/>
        <v>404.45</v>
      </c>
      <c r="BC78" s="530">
        <f t="shared" si="36"/>
        <v>399.40999999999997</v>
      </c>
      <c r="BD78" s="530">
        <f t="shared" si="6"/>
        <v>3536.8199999999997</v>
      </c>
      <c r="BE78" s="530">
        <f t="shared" si="24"/>
        <v>1915.4299999999996</v>
      </c>
      <c r="BF78" s="530">
        <f t="shared" si="25"/>
        <v>1976.3199999999997</v>
      </c>
      <c r="BG78" s="530">
        <f t="shared" si="26"/>
        <v>1489.81</v>
      </c>
      <c r="BH78" s="530" t="e">
        <f t="shared" si="27"/>
        <v>#REF!</v>
      </c>
      <c r="BI78" s="530" t="e">
        <f t="shared" si="28"/>
        <v>#REF!</v>
      </c>
      <c r="BJ78" s="530" t="e">
        <f t="shared" si="29"/>
        <v>#REF!</v>
      </c>
      <c r="BK78" s="452">
        <v>1444.9</v>
      </c>
      <c r="BL78">
        <v>0</v>
      </c>
      <c r="BM78" s="451">
        <v>258.52999999999997</v>
      </c>
      <c r="BN78" s="499"/>
      <c r="BP78" s="452"/>
      <c r="BR78" s="452"/>
    </row>
    <row r="79" spans="1:70" ht="15" hidden="1" customHeight="1">
      <c r="A79" t="str">
        <f t="shared" si="7"/>
        <v>1025300641</v>
      </c>
      <c r="B79" s="468">
        <v>1025300641</v>
      </c>
      <c r="C79" s="458" t="s">
        <v>350</v>
      </c>
      <c r="D79" s="458" t="s">
        <v>301</v>
      </c>
      <c r="E79" s="459" t="str">
        <f t="shared" si="8"/>
        <v>102</v>
      </c>
      <c r="F79" s="459" t="str">
        <f t="shared" si="9"/>
        <v>102</v>
      </c>
      <c r="G79" s="458" t="s">
        <v>302</v>
      </c>
      <c r="H79" s="452">
        <v>0</v>
      </c>
      <c r="I79" s="452">
        <v>0</v>
      </c>
      <c r="J79" s="452">
        <v>0</v>
      </c>
      <c r="K79" s="452">
        <v>0</v>
      </c>
      <c r="L79" s="452">
        <v>0</v>
      </c>
      <c r="M79" s="452">
        <v>0</v>
      </c>
      <c r="N79" s="452">
        <v>0</v>
      </c>
      <c r="O79" s="452">
        <v>0</v>
      </c>
      <c r="P79" s="452">
        <v>0</v>
      </c>
      <c r="Q79" s="452" t="e">
        <f>VLOOKUP(A79,#REF!,16,0)</f>
        <v>#REF!</v>
      </c>
      <c r="R79" s="452">
        <v>0</v>
      </c>
      <c r="S79" s="484">
        <v>0</v>
      </c>
      <c r="T79" s="452">
        <v>0</v>
      </c>
      <c r="U79" s="484" t="e">
        <f t="shared" si="11"/>
        <v>#REF!</v>
      </c>
      <c r="V79" s="484">
        <f t="shared" si="12"/>
        <v>0</v>
      </c>
      <c r="W79" s="484">
        <f t="shared" si="13"/>
        <v>0</v>
      </c>
      <c r="X79" s="530"/>
      <c r="Y79" s="530">
        <f t="shared" ref="Y79:Y93" si="54">AY79-X79</f>
        <v>0</v>
      </c>
      <c r="Z79" s="484">
        <v>0</v>
      </c>
      <c r="AA79" s="484">
        <v>0</v>
      </c>
      <c r="AB79" s="484">
        <f t="shared" si="14"/>
        <v>0</v>
      </c>
      <c r="AC79" s="484">
        <v>0</v>
      </c>
      <c r="AD79" s="484">
        <f t="shared" ref="AD79:AD163" si="55">AE79-AC79</f>
        <v>0</v>
      </c>
      <c r="AE79" s="484">
        <v>0</v>
      </c>
      <c r="AF79" s="484">
        <f t="shared" si="15"/>
        <v>0</v>
      </c>
      <c r="AG79" s="484">
        <v>0</v>
      </c>
      <c r="AH79" s="484">
        <f t="shared" si="16"/>
        <v>0</v>
      </c>
      <c r="AI79" s="484">
        <v>0</v>
      </c>
      <c r="AJ79" s="484">
        <f t="shared" si="17"/>
        <v>0</v>
      </c>
      <c r="AK79" s="484">
        <v>0</v>
      </c>
      <c r="AL79" s="484">
        <f t="shared" si="18"/>
        <v>0</v>
      </c>
      <c r="AM79" s="484">
        <v>0</v>
      </c>
      <c r="AN79" s="484">
        <f t="shared" si="19"/>
        <v>0</v>
      </c>
      <c r="AO79" s="484">
        <v>0</v>
      </c>
      <c r="AP79" s="484">
        <f t="shared" si="20"/>
        <v>0</v>
      </c>
      <c r="AQ79" s="484">
        <v>0</v>
      </c>
      <c r="AR79" s="484">
        <v>0</v>
      </c>
      <c r="AS79" s="484">
        <f t="shared" si="43"/>
        <v>0</v>
      </c>
      <c r="AT79" s="484">
        <v>0</v>
      </c>
      <c r="AU79" s="484">
        <f t="shared" si="41"/>
        <v>0</v>
      </c>
      <c r="AV79" s="484">
        <v>0</v>
      </c>
      <c r="AW79" s="484">
        <f t="shared" si="42"/>
        <v>0</v>
      </c>
      <c r="AX79" s="484">
        <v>0</v>
      </c>
      <c r="AY79" s="530">
        <v>0</v>
      </c>
      <c r="AZ79" s="530">
        <f t="shared" ref="AZ79:AZ93" si="56">H79+I79</f>
        <v>0</v>
      </c>
      <c r="BA79" s="530">
        <f t="shared" ref="BA79:BA93" si="57">H79+I79+J79</f>
        <v>0</v>
      </c>
      <c r="BB79" s="530">
        <f t="shared" ref="BB79:BB93" si="58">H79+I79+J79+K79</f>
        <v>0</v>
      </c>
      <c r="BC79" s="530">
        <f t="shared" ref="BC79:BC93" si="59">H79+I79+J79+K79+L79</f>
        <v>0</v>
      </c>
      <c r="BD79" s="530">
        <f t="shared" ref="BD79:BD163" si="60">I79+J79+K79+L79+M79+H79</f>
        <v>0</v>
      </c>
      <c r="BE79" s="530">
        <f t="shared" si="24"/>
        <v>0</v>
      </c>
      <c r="BF79" s="530">
        <f t="shared" si="25"/>
        <v>0</v>
      </c>
      <c r="BG79" s="530">
        <f t="shared" si="26"/>
        <v>0</v>
      </c>
      <c r="BH79" s="530" t="e">
        <f t="shared" si="27"/>
        <v>#REF!</v>
      </c>
      <c r="BI79" s="530" t="e">
        <f t="shared" si="28"/>
        <v>#REF!</v>
      </c>
      <c r="BJ79" s="530" t="e">
        <f t="shared" si="29"/>
        <v>#REF!</v>
      </c>
      <c r="BK79" s="452">
        <v>0</v>
      </c>
      <c r="BL79">
        <v>0</v>
      </c>
      <c r="BN79" s="499"/>
      <c r="BP79" s="452"/>
      <c r="BR79" s="452"/>
    </row>
    <row r="80" spans="1:70" ht="15" hidden="1" customHeight="1">
      <c r="A80" t="str">
        <f t="shared" si="7"/>
        <v>1025300642</v>
      </c>
      <c r="B80" s="468">
        <v>1025300642</v>
      </c>
      <c r="C80" s="458" t="s">
        <v>351</v>
      </c>
      <c r="D80" s="458" t="s">
        <v>301</v>
      </c>
      <c r="E80" s="459" t="str">
        <f t="shared" si="8"/>
        <v>102</v>
      </c>
      <c r="F80" s="459" t="str">
        <f t="shared" si="9"/>
        <v>102</v>
      </c>
      <c r="G80" s="458" t="s">
        <v>302</v>
      </c>
      <c r="H80" s="452">
        <v>342.04</v>
      </c>
      <c r="I80" s="452">
        <v>-6.8</v>
      </c>
      <c r="J80" s="452">
        <v>-6.66</v>
      </c>
      <c r="K80" s="452">
        <v>-10.77</v>
      </c>
      <c r="L80" s="452">
        <v>-3.96</v>
      </c>
      <c r="M80" s="452">
        <v>6.89</v>
      </c>
      <c r="N80" s="452">
        <v>-4.76</v>
      </c>
      <c r="O80" s="452">
        <v>10.050000000000001</v>
      </c>
      <c r="P80" s="452">
        <v>20.54</v>
      </c>
      <c r="Q80" s="452" t="e">
        <f>VLOOKUP(A80,#REF!,16,0)</f>
        <v>#REF!</v>
      </c>
      <c r="R80" s="452">
        <v>-1.05</v>
      </c>
      <c r="S80" s="484">
        <v>169.58</v>
      </c>
      <c r="T80" s="452">
        <v>336.13</v>
      </c>
      <c r="U80" s="484" t="e">
        <f t="shared" si="11"/>
        <v>#REF!</v>
      </c>
      <c r="V80" s="484">
        <f t="shared" si="12"/>
        <v>346.57000000000005</v>
      </c>
      <c r="W80" s="484">
        <f t="shared" ref="W80:W165" si="61">SUM(H80:O80)</f>
        <v>326.03000000000003</v>
      </c>
      <c r="X80" s="530">
        <v>527.23</v>
      </c>
      <c r="Y80" s="530">
        <f t="shared" si="54"/>
        <v>19.649999999999977</v>
      </c>
      <c r="Z80" s="484">
        <v>1330.06</v>
      </c>
      <c r="AA80" s="484">
        <v>38.980000000000018</v>
      </c>
      <c r="AB80" s="484">
        <f t="shared" ref="AB80:AB167" si="62">AC80-X80-Y80-Z80-AA80</f>
        <v>-4.0999999999999091</v>
      </c>
      <c r="AC80" s="484">
        <v>1911.82</v>
      </c>
      <c r="AD80" s="484">
        <f t="shared" si="55"/>
        <v>19.850000000000136</v>
      </c>
      <c r="AE80" s="484">
        <v>1931.67</v>
      </c>
      <c r="AF80" s="484">
        <f t="shared" ref="AF80:AF164" si="63">AG80-AE80</f>
        <v>63.419999999999845</v>
      </c>
      <c r="AG80" s="484">
        <v>1995.09</v>
      </c>
      <c r="AH80" s="484">
        <f t="shared" ref="AH80:AH163" si="64">AI80-AG80</f>
        <v>100.74000000000001</v>
      </c>
      <c r="AI80" s="484">
        <v>2095.83</v>
      </c>
      <c r="AJ80" s="484">
        <f t="shared" ref="AJ80:AJ163" si="65">AK80-AI80</f>
        <v>92.550000000000182</v>
      </c>
      <c r="AK80" s="484">
        <v>2188.38</v>
      </c>
      <c r="AL80" s="484">
        <f t="shared" ref="AL80:AL163" si="66">AM80-AK80</f>
        <v>-92.340000000000146</v>
      </c>
      <c r="AM80" s="484">
        <v>2096.04</v>
      </c>
      <c r="AN80" s="484">
        <f t="shared" ref="AN80:AN163" si="67">AO80-AM80</f>
        <v>3.3099999999999454</v>
      </c>
      <c r="AO80" s="484">
        <v>2099.35</v>
      </c>
      <c r="AP80" s="484">
        <f t="shared" ref="AP80:AP163" si="68">AQ80-AO80</f>
        <v>-8.5599999999999454</v>
      </c>
      <c r="AQ80" s="484">
        <v>2090.79</v>
      </c>
      <c r="AR80" s="484">
        <v>2129.13</v>
      </c>
      <c r="AS80" s="484">
        <f t="shared" si="43"/>
        <v>-22.730000000000018</v>
      </c>
      <c r="AT80" s="484">
        <v>2106.4</v>
      </c>
      <c r="AU80" s="484">
        <f t="shared" si="41"/>
        <v>-68.960000000000036</v>
      </c>
      <c r="AV80" s="484">
        <v>2037.44</v>
      </c>
      <c r="AW80" s="484">
        <f t="shared" si="42"/>
        <v>-23.009999999999991</v>
      </c>
      <c r="AX80" s="484">
        <v>2014.43</v>
      </c>
      <c r="AY80" s="530">
        <v>546.88</v>
      </c>
      <c r="AZ80" s="530">
        <f t="shared" si="56"/>
        <v>335.24</v>
      </c>
      <c r="BA80" s="530">
        <f t="shared" si="57"/>
        <v>328.58</v>
      </c>
      <c r="BB80" s="530">
        <f t="shared" si="58"/>
        <v>317.81</v>
      </c>
      <c r="BC80" s="530">
        <f t="shared" si="59"/>
        <v>313.85000000000002</v>
      </c>
      <c r="BD80" s="530">
        <f t="shared" si="60"/>
        <v>320.74</v>
      </c>
      <c r="BE80" s="530">
        <f t="shared" ref="BE80:BE164" si="69">J80+K80+L80+M80+N80+I80+H80</f>
        <v>315.98</v>
      </c>
      <c r="BF80" s="530">
        <f t="shared" ref="BF80:BF163" si="70">K80+L80+M80+N80+O80+J80+I80+H80</f>
        <v>326.03000000000003</v>
      </c>
      <c r="BG80" s="530">
        <f t="shared" ref="BG80:BG163" si="71">L80+M80+N80+O80+P80+K80+J80+I80+H80</f>
        <v>346.57</v>
      </c>
      <c r="BH80" s="530" t="e">
        <f t="shared" ref="BH80:BH163" si="72">M80+N80+O80+P80+Q80+L80+K80+J80+I80+H80</f>
        <v>#REF!</v>
      </c>
      <c r="BI80" s="530" t="e">
        <f t="shared" ref="BI80:BI163" si="73">N80+O80+P80+Q80+R80+M80+L80+K80+J80+I80+H80</f>
        <v>#REF!</v>
      </c>
      <c r="BJ80" s="530" t="e">
        <f t="shared" ref="BJ80:BJ163" si="74">O80+P80+Q80+R80+S80+N80+M80+L80+K80+J80+I80+H80</f>
        <v>#REF!</v>
      </c>
      <c r="BK80" s="452">
        <v>336.13</v>
      </c>
      <c r="BL80">
        <v>0</v>
      </c>
      <c r="BM80" s="451">
        <v>505.71</v>
      </c>
      <c r="BN80" s="499"/>
      <c r="BP80" s="452"/>
      <c r="BR80" s="452"/>
    </row>
    <row r="81" spans="1:70" ht="15" hidden="1" customHeight="1">
      <c r="A81" t="str">
        <f t="shared" si="7"/>
        <v>1025300643</v>
      </c>
      <c r="B81" s="468">
        <v>1025300643</v>
      </c>
      <c r="C81" s="458" t="s">
        <v>352</v>
      </c>
      <c r="D81" s="458" t="s">
        <v>301</v>
      </c>
      <c r="E81" s="459" t="str">
        <f t="shared" si="8"/>
        <v>102</v>
      </c>
      <c r="F81" s="459" t="str">
        <f t="shared" si="9"/>
        <v>102</v>
      </c>
      <c r="G81" s="458" t="s">
        <v>302</v>
      </c>
      <c r="H81" s="452">
        <v>0</v>
      </c>
      <c r="I81" s="452">
        <v>0</v>
      </c>
      <c r="J81" s="452">
        <v>0</v>
      </c>
      <c r="K81" s="452">
        <v>0</v>
      </c>
      <c r="L81" s="452">
        <v>0</v>
      </c>
      <c r="M81" s="452">
        <v>0</v>
      </c>
      <c r="N81" s="452">
        <v>0</v>
      </c>
      <c r="O81" s="452">
        <v>0</v>
      </c>
      <c r="P81" s="452">
        <v>0</v>
      </c>
      <c r="Q81" s="452" t="e">
        <f>VLOOKUP(A81,#REF!,16,0)</f>
        <v>#REF!</v>
      </c>
      <c r="R81" s="452">
        <v>-1.83</v>
      </c>
      <c r="S81" s="484">
        <v>11333.62</v>
      </c>
      <c r="T81" s="452">
        <v>589.4</v>
      </c>
      <c r="U81" s="484" t="e">
        <f t="shared" si="11"/>
        <v>#REF!</v>
      </c>
      <c r="V81" s="484">
        <f t="shared" si="12"/>
        <v>0</v>
      </c>
      <c r="W81" s="484">
        <f t="shared" si="61"/>
        <v>0</v>
      </c>
      <c r="X81" s="530">
        <v>342.5</v>
      </c>
      <c r="Y81" s="530">
        <f t="shared" si="54"/>
        <v>12.769999999999982</v>
      </c>
      <c r="Z81" s="484">
        <v>14.520000000000039</v>
      </c>
      <c r="AA81" s="484">
        <v>4511.3899999999994</v>
      </c>
      <c r="AB81" s="484">
        <f t="shared" si="62"/>
        <v>-4881.1799999999994</v>
      </c>
      <c r="AC81" s="484">
        <v>0</v>
      </c>
      <c r="AD81" s="484">
        <f t="shared" si="55"/>
        <v>0</v>
      </c>
      <c r="AE81" s="484">
        <v>0</v>
      </c>
      <c r="AF81" s="484">
        <f t="shared" si="63"/>
        <v>0</v>
      </c>
      <c r="AG81" s="484">
        <v>0</v>
      </c>
      <c r="AH81" s="484">
        <f t="shared" si="64"/>
        <v>0</v>
      </c>
      <c r="AI81" s="484">
        <v>0</v>
      </c>
      <c r="AJ81" s="484">
        <f t="shared" si="65"/>
        <v>0</v>
      </c>
      <c r="AK81" s="484">
        <v>0</v>
      </c>
      <c r="AL81" s="484">
        <f t="shared" si="66"/>
        <v>297092.43</v>
      </c>
      <c r="AM81" s="484">
        <v>297092.43</v>
      </c>
      <c r="AN81" s="484">
        <f t="shared" si="67"/>
        <v>-297092.43</v>
      </c>
      <c r="AO81" s="484">
        <v>0</v>
      </c>
      <c r="AP81" s="484">
        <f t="shared" si="68"/>
        <v>0</v>
      </c>
      <c r="AQ81" s="484">
        <v>0</v>
      </c>
      <c r="AR81" s="484">
        <v>0</v>
      </c>
      <c r="AS81" s="484">
        <f t="shared" si="43"/>
        <v>0</v>
      </c>
      <c r="AT81" s="484">
        <v>0</v>
      </c>
      <c r="AU81" s="484">
        <f t="shared" si="41"/>
        <v>0</v>
      </c>
      <c r="AV81" s="484">
        <v>0</v>
      </c>
      <c r="AW81" s="484">
        <f t="shared" si="42"/>
        <v>0</v>
      </c>
      <c r="AX81" s="484">
        <v>0</v>
      </c>
      <c r="AY81" s="530">
        <v>355.27</v>
      </c>
      <c r="AZ81" s="530">
        <f t="shared" si="56"/>
        <v>0</v>
      </c>
      <c r="BA81" s="530">
        <f t="shared" si="57"/>
        <v>0</v>
      </c>
      <c r="BB81" s="530">
        <f t="shared" si="58"/>
        <v>0</v>
      </c>
      <c r="BC81" s="530">
        <f t="shared" si="59"/>
        <v>0</v>
      </c>
      <c r="BD81" s="530">
        <f t="shared" si="60"/>
        <v>0</v>
      </c>
      <c r="BE81" s="530">
        <f t="shared" si="69"/>
        <v>0</v>
      </c>
      <c r="BF81" s="530">
        <f t="shared" si="70"/>
        <v>0</v>
      </c>
      <c r="BG81" s="530">
        <f t="shared" si="71"/>
        <v>0</v>
      </c>
      <c r="BH81" s="530" t="e">
        <f t="shared" si="72"/>
        <v>#REF!</v>
      </c>
      <c r="BI81" s="530" t="e">
        <f t="shared" si="73"/>
        <v>#REF!</v>
      </c>
      <c r="BJ81" s="530" t="e">
        <f t="shared" si="74"/>
        <v>#REF!</v>
      </c>
      <c r="BK81" s="452">
        <v>589.4</v>
      </c>
      <c r="BL81">
        <v>0</v>
      </c>
      <c r="BM81" s="451">
        <v>11923.02</v>
      </c>
      <c r="BN81" s="499"/>
      <c r="BP81" s="452"/>
      <c r="BR81" s="452"/>
    </row>
    <row r="82" spans="1:70" ht="15" hidden="1" customHeight="1">
      <c r="A82" t="s">
        <v>940</v>
      </c>
      <c r="B82" s="468" t="s">
        <v>940</v>
      </c>
      <c r="C82" s="458" t="s">
        <v>941</v>
      </c>
      <c r="D82" s="458" t="s">
        <v>301</v>
      </c>
      <c r="E82" s="459" t="str">
        <f t="shared" ref="E82" si="75">LEFT(B82,3)</f>
        <v>102</v>
      </c>
      <c r="F82" s="459" t="str">
        <f t="shared" ref="F82" si="76">LEFT(B82,3)</f>
        <v>102</v>
      </c>
      <c r="G82" s="458" t="s">
        <v>302</v>
      </c>
      <c r="H82" s="452"/>
      <c r="I82" s="452"/>
      <c r="J82" s="452"/>
      <c r="K82" s="452"/>
      <c r="L82" s="452"/>
      <c r="M82" s="452"/>
      <c r="N82" s="452"/>
      <c r="O82" s="452"/>
      <c r="P82" s="452"/>
      <c r="Q82" s="452"/>
      <c r="R82" s="452"/>
      <c r="S82" s="484"/>
      <c r="T82" s="452"/>
      <c r="U82" s="484"/>
      <c r="V82" s="484"/>
      <c r="W82" s="484"/>
      <c r="X82" s="530"/>
      <c r="Y82" s="530">
        <v>0</v>
      </c>
      <c r="Z82" s="484"/>
      <c r="AA82" s="484"/>
      <c r="AB82" s="484"/>
      <c r="AC82" s="484"/>
      <c r="AD82" s="484"/>
      <c r="AE82" s="484"/>
      <c r="AF82" s="484"/>
      <c r="AG82" s="484"/>
      <c r="AH82" s="484"/>
      <c r="AI82" s="484"/>
      <c r="AJ82" s="484"/>
      <c r="AK82" s="484"/>
      <c r="AL82" s="484"/>
      <c r="AM82" s="484"/>
      <c r="AN82" s="484"/>
      <c r="AO82" s="484"/>
      <c r="AP82" s="484"/>
      <c r="AQ82" s="484"/>
      <c r="AR82" s="484">
        <v>0</v>
      </c>
      <c r="AS82" s="484">
        <f t="shared" si="43"/>
        <v>0</v>
      </c>
      <c r="AT82" s="484">
        <v>0</v>
      </c>
      <c r="AU82" s="484">
        <f t="shared" si="41"/>
        <v>0</v>
      </c>
      <c r="AV82" s="484">
        <v>0</v>
      </c>
      <c r="AW82" s="484">
        <f t="shared" si="42"/>
        <v>0</v>
      </c>
      <c r="AX82" s="484">
        <v>0</v>
      </c>
      <c r="AY82" s="530"/>
      <c r="AZ82" s="530"/>
      <c r="BA82" s="530"/>
      <c r="BB82" s="530"/>
      <c r="BC82" s="530"/>
      <c r="BD82" s="530"/>
      <c r="BE82" s="530"/>
      <c r="BF82" s="530"/>
      <c r="BG82" s="530"/>
      <c r="BH82" s="530"/>
      <c r="BI82" s="530"/>
      <c r="BJ82" s="530"/>
      <c r="BK82" s="452"/>
      <c r="BN82" s="499"/>
      <c r="BP82" s="452"/>
      <c r="BR82" s="452"/>
    </row>
    <row r="83" spans="1:70" ht="15" hidden="1" customHeight="1">
      <c r="A83" t="str">
        <f t="shared" ref="A83:A174" si="77">TRIM(B83)</f>
        <v>1025300650</v>
      </c>
      <c r="B83" s="468">
        <v>1025300650</v>
      </c>
      <c r="C83" s="458" t="s">
        <v>665</v>
      </c>
      <c r="D83" s="458" t="s">
        <v>301</v>
      </c>
      <c r="E83" s="459" t="str">
        <f t="shared" ref="E83:E174" si="78">LEFT(B83,3)</f>
        <v>102</v>
      </c>
      <c r="F83" s="459" t="str">
        <f t="shared" ref="F83:F174" si="79">LEFT(B83,3)</f>
        <v>102</v>
      </c>
      <c r="G83" s="458" t="s">
        <v>302</v>
      </c>
      <c r="H83" s="452">
        <v>0</v>
      </c>
      <c r="I83" s="452">
        <v>92423.34</v>
      </c>
      <c r="J83" s="452">
        <v>-83022.039999999994</v>
      </c>
      <c r="K83" s="452">
        <v>-4883.1400000000003</v>
      </c>
      <c r="L83" s="452">
        <v>11823.97</v>
      </c>
      <c r="M83" s="452">
        <v>-10514.46</v>
      </c>
      <c r="N83" s="452">
        <v>-1428.32</v>
      </c>
      <c r="O83" s="452">
        <v>467.93</v>
      </c>
      <c r="P83" s="452">
        <v>-3920.12</v>
      </c>
      <c r="Q83" s="452" t="e">
        <f>VLOOKUP(A83,#REF!,16,0)</f>
        <v>#REF!</v>
      </c>
      <c r="R83" s="452">
        <v>0</v>
      </c>
      <c r="S83" s="484">
        <v>42895.58</v>
      </c>
      <c r="T83" s="452">
        <v>921.47</v>
      </c>
      <c r="U83" s="484" t="e">
        <f t="shared" ref="U83:U174" si="80">SUM(H83:S83)</f>
        <v>#REF!</v>
      </c>
      <c r="V83" s="484">
        <f t="shared" ref="V83:V174" si="81">SUM(H83:P83)</f>
        <v>947.16000000000258</v>
      </c>
      <c r="W83" s="484">
        <f t="shared" si="61"/>
        <v>4867.2800000000025</v>
      </c>
      <c r="X83" s="530">
        <v>45682.05</v>
      </c>
      <c r="Y83" s="530">
        <f t="shared" si="54"/>
        <v>-15.110000000000582</v>
      </c>
      <c r="Z83" s="484">
        <v>0</v>
      </c>
      <c r="AA83" s="484">
        <v>4172.25</v>
      </c>
      <c r="AB83" s="484">
        <f t="shared" si="62"/>
        <v>135888.02999999997</v>
      </c>
      <c r="AC83" s="484">
        <v>185727.22</v>
      </c>
      <c r="AD83" s="484">
        <f t="shared" si="55"/>
        <v>-185553.85</v>
      </c>
      <c r="AE83" s="484">
        <v>173.37</v>
      </c>
      <c r="AF83" s="484">
        <f t="shared" si="63"/>
        <v>-11.650000000000006</v>
      </c>
      <c r="AG83" s="484">
        <v>161.72</v>
      </c>
      <c r="AH83" s="484">
        <f t="shared" si="64"/>
        <v>8.1699999999999875</v>
      </c>
      <c r="AI83" s="484">
        <v>169.89</v>
      </c>
      <c r="AJ83" s="484">
        <f t="shared" si="65"/>
        <v>7.5</v>
      </c>
      <c r="AK83" s="484">
        <v>177.39</v>
      </c>
      <c r="AL83" s="484">
        <f t="shared" si="66"/>
        <v>2804.6600000000003</v>
      </c>
      <c r="AM83" s="484">
        <v>2982.05</v>
      </c>
      <c r="AN83" s="484">
        <f t="shared" si="67"/>
        <v>4.7100000000000364</v>
      </c>
      <c r="AO83" s="484">
        <v>2986.76</v>
      </c>
      <c r="AP83" s="484">
        <f t="shared" si="68"/>
        <v>696.60999999999967</v>
      </c>
      <c r="AQ83" s="484">
        <v>3683.37</v>
      </c>
      <c r="AR83" s="484">
        <v>0</v>
      </c>
      <c r="AS83" s="484">
        <f t="shared" si="43"/>
        <v>0</v>
      </c>
      <c r="AT83" s="484">
        <v>0</v>
      </c>
      <c r="AU83" s="484">
        <f t="shared" si="41"/>
        <v>0</v>
      </c>
      <c r="AV83" s="484">
        <v>0</v>
      </c>
      <c r="AW83" s="484">
        <f t="shared" si="42"/>
        <v>0</v>
      </c>
      <c r="AX83" s="484">
        <v>0</v>
      </c>
      <c r="AY83" s="530">
        <v>45666.94</v>
      </c>
      <c r="AZ83" s="530">
        <f t="shared" si="56"/>
        <v>92423.34</v>
      </c>
      <c r="BA83" s="530">
        <f t="shared" si="57"/>
        <v>9401.3000000000029</v>
      </c>
      <c r="BB83" s="530">
        <f t="shared" si="58"/>
        <v>4518.1600000000026</v>
      </c>
      <c r="BC83" s="530">
        <f t="shared" si="59"/>
        <v>16342.130000000001</v>
      </c>
      <c r="BD83" s="530">
        <f t="shared" si="60"/>
        <v>5827.6700000000019</v>
      </c>
      <c r="BE83" s="530">
        <f t="shared" si="69"/>
        <v>4399.3500000000058</v>
      </c>
      <c r="BF83" s="530">
        <f t="shared" si="70"/>
        <v>4867.2799999999988</v>
      </c>
      <c r="BG83" s="530">
        <f t="shared" si="71"/>
        <v>947.16000000000349</v>
      </c>
      <c r="BH83" s="530" t="e">
        <f t="shared" si="72"/>
        <v>#REF!</v>
      </c>
      <c r="BI83" s="530" t="e">
        <f t="shared" si="73"/>
        <v>#REF!</v>
      </c>
      <c r="BJ83" s="530" t="e">
        <f t="shared" si="74"/>
        <v>#REF!</v>
      </c>
      <c r="BK83" s="452">
        <v>921.47</v>
      </c>
      <c r="BL83">
        <v>0</v>
      </c>
      <c r="BM83" s="451">
        <v>43817.05</v>
      </c>
      <c r="BN83" s="499"/>
      <c r="BP83" s="452"/>
      <c r="BR83" s="452"/>
    </row>
    <row r="84" spans="1:70" ht="15" hidden="1" customHeight="1">
      <c r="A84" t="s">
        <v>942</v>
      </c>
      <c r="B84" s="468" t="s">
        <v>942</v>
      </c>
      <c r="C84" s="458" t="s">
        <v>943</v>
      </c>
      <c r="D84" s="458" t="s">
        <v>301</v>
      </c>
      <c r="E84" s="459" t="str">
        <f t="shared" ref="E84" si="82">LEFT(B84,3)</f>
        <v>102</v>
      </c>
      <c r="F84" s="459" t="str">
        <f t="shared" ref="F84" si="83">LEFT(B84,3)</f>
        <v>102</v>
      </c>
      <c r="G84" s="458" t="s">
        <v>302</v>
      </c>
      <c r="H84" s="452"/>
      <c r="I84" s="452"/>
      <c r="J84" s="452"/>
      <c r="K84" s="452"/>
      <c r="L84" s="452"/>
      <c r="M84" s="452"/>
      <c r="N84" s="452"/>
      <c r="O84" s="452"/>
      <c r="P84" s="452"/>
      <c r="Q84" s="452"/>
      <c r="R84" s="452"/>
      <c r="S84" s="484"/>
      <c r="T84" s="452"/>
      <c r="U84" s="484"/>
      <c r="V84" s="484"/>
      <c r="W84" s="484"/>
      <c r="X84" s="530"/>
      <c r="Y84" s="530">
        <v>0</v>
      </c>
      <c r="Z84" s="484"/>
      <c r="AA84" s="484"/>
      <c r="AB84" s="484"/>
      <c r="AC84" s="484"/>
      <c r="AD84" s="484"/>
      <c r="AE84" s="484"/>
      <c r="AF84" s="484"/>
      <c r="AG84" s="484"/>
      <c r="AH84" s="484"/>
      <c r="AI84" s="484"/>
      <c r="AJ84" s="484"/>
      <c r="AK84" s="484"/>
      <c r="AL84" s="484"/>
      <c r="AM84" s="484"/>
      <c r="AN84" s="484"/>
      <c r="AO84" s="484"/>
      <c r="AP84" s="484"/>
      <c r="AQ84" s="484"/>
      <c r="AR84" s="484">
        <v>0.21</v>
      </c>
      <c r="AS84" s="484">
        <f t="shared" si="43"/>
        <v>0</v>
      </c>
      <c r="AT84" s="484">
        <v>0.21</v>
      </c>
      <c r="AU84" s="484">
        <f t="shared" si="41"/>
        <v>-9.9999999999999811E-3</v>
      </c>
      <c r="AV84" s="484">
        <v>0.2</v>
      </c>
      <c r="AW84" s="484">
        <f t="shared" si="42"/>
        <v>0</v>
      </c>
      <c r="AX84" s="484">
        <v>0.2</v>
      </c>
      <c r="AY84" s="530"/>
      <c r="AZ84" s="530"/>
      <c r="BA84" s="530"/>
      <c r="BB84" s="530"/>
      <c r="BC84" s="530"/>
      <c r="BD84" s="530"/>
      <c r="BE84" s="530"/>
      <c r="BF84" s="530"/>
      <c r="BG84" s="530"/>
      <c r="BH84" s="530"/>
      <c r="BI84" s="530"/>
      <c r="BJ84" s="530"/>
      <c r="BK84" s="452"/>
      <c r="BN84" s="499"/>
      <c r="BP84" s="452"/>
      <c r="BR84" s="452"/>
    </row>
    <row r="85" spans="1:70" ht="15" hidden="1" customHeight="1">
      <c r="A85" t="str">
        <f t="shared" si="77"/>
        <v>1025300653</v>
      </c>
      <c r="B85" s="468">
        <v>1025300653</v>
      </c>
      <c r="C85" s="458" t="s">
        <v>666</v>
      </c>
      <c r="D85" s="458" t="s">
        <v>301</v>
      </c>
      <c r="E85" s="459" t="str">
        <f t="shared" si="78"/>
        <v>102</v>
      </c>
      <c r="F85" s="459" t="str">
        <f t="shared" si="79"/>
        <v>102</v>
      </c>
      <c r="G85" s="458" t="s">
        <v>302</v>
      </c>
      <c r="H85" s="452">
        <v>0</v>
      </c>
      <c r="I85" s="452">
        <v>0</v>
      </c>
      <c r="J85" s="452">
        <v>0</v>
      </c>
      <c r="K85" s="452">
        <v>0</v>
      </c>
      <c r="L85" s="452">
        <v>0</v>
      </c>
      <c r="M85" s="452">
        <v>0</v>
      </c>
      <c r="N85" s="452">
        <v>0</v>
      </c>
      <c r="O85" s="452">
        <v>0</v>
      </c>
      <c r="P85" s="452">
        <v>0</v>
      </c>
      <c r="Q85" s="452" t="e">
        <f>VLOOKUP(A85,#REF!,16,0)</f>
        <v>#REF!</v>
      </c>
      <c r="R85" s="452">
        <v>0</v>
      </c>
      <c r="S85" s="484">
        <v>676.33</v>
      </c>
      <c r="T85" s="452">
        <v>0</v>
      </c>
      <c r="U85" s="484" t="e">
        <f t="shared" si="80"/>
        <v>#REF!</v>
      </c>
      <c r="V85" s="484">
        <f t="shared" si="81"/>
        <v>0</v>
      </c>
      <c r="W85" s="484">
        <f t="shared" si="61"/>
        <v>0</v>
      </c>
      <c r="X85" s="530">
        <v>705.12</v>
      </c>
      <c r="Y85" s="530">
        <f t="shared" si="54"/>
        <v>26.279999999999973</v>
      </c>
      <c r="Z85" s="484">
        <v>29.889999999999986</v>
      </c>
      <c r="AA85" s="484">
        <v>15.810000000000059</v>
      </c>
      <c r="AB85" s="484">
        <f t="shared" si="62"/>
        <v>-1.6599999999999682</v>
      </c>
      <c r="AC85" s="484">
        <v>775.44</v>
      </c>
      <c r="AD85" s="484">
        <f t="shared" si="55"/>
        <v>2201.87</v>
      </c>
      <c r="AE85" s="484">
        <v>2977.31</v>
      </c>
      <c r="AF85" s="484">
        <f t="shared" si="63"/>
        <v>97.75</v>
      </c>
      <c r="AG85" s="484">
        <v>3075.06</v>
      </c>
      <c r="AH85" s="484">
        <f t="shared" si="64"/>
        <v>155.2800000000002</v>
      </c>
      <c r="AI85" s="484">
        <v>3230.34</v>
      </c>
      <c r="AJ85" s="484">
        <f t="shared" si="65"/>
        <v>142.63999999999987</v>
      </c>
      <c r="AK85" s="484">
        <v>3372.98</v>
      </c>
      <c r="AL85" s="484">
        <f t="shared" si="66"/>
        <v>-142.30999999999995</v>
      </c>
      <c r="AM85" s="484">
        <v>3230.67</v>
      </c>
      <c r="AN85" s="484">
        <f t="shared" si="67"/>
        <v>929.61999999999989</v>
      </c>
      <c r="AO85" s="484">
        <v>4160.29</v>
      </c>
      <c r="AP85" s="484">
        <f t="shared" si="68"/>
        <v>-16.960000000000036</v>
      </c>
      <c r="AQ85" s="484">
        <v>4143.33</v>
      </c>
      <c r="AR85" s="484">
        <v>4219.28</v>
      </c>
      <c r="AS85" s="484">
        <f t="shared" si="43"/>
        <v>-45.029999999999745</v>
      </c>
      <c r="AT85" s="484">
        <v>4174.25</v>
      </c>
      <c r="AU85" s="484">
        <f t="shared" si="41"/>
        <v>-136.65000000000009</v>
      </c>
      <c r="AV85" s="484">
        <v>4037.6</v>
      </c>
      <c r="AW85" s="484">
        <f t="shared" si="42"/>
        <v>-45.599999999999909</v>
      </c>
      <c r="AX85" s="484">
        <v>3992</v>
      </c>
      <c r="AY85" s="530">
        <v>731.4</v>
      </c>
      <c r="AZ85" s="530">
        <f t="shared" si="56"/>
        <v>0</v>
      </c>
      <c r="BA85" s="530">
        <f t="shared" si="57"/>
        <v>0</v>
      </c>
      <c r="BB85" s="530">
        <f t="shared" si="58"/>
        <v>0</v>
      </c>
      <c r="BC85" s="530">
        <f t="shared" si="59"/>
        <v>0</v>
      </c>
      <c r="BD85" s="530">
        <f t="shared" si="60"/>
        <v>0</v>
      </c>
      <c r="BE85" s="530">
        <f t="shared" si="69"/>
        <v>0</v>
      </c>
      <c r="BF85" s="530">
        <f t="shared" si="70"/>
        <v>0</v>
      </c>
      <c r="BG85" s="530">
        <f t="shared" si="71"/>
        <v>0</v>
      </c>
      <c r="BH85" s="530" t="e">
        <f t="shared" si="72"/>
        <v>#REF!</v>
      </c>
      <c r="BI85" s="530" t="e">
        <f t="shared" si="73"/>
        <v>#REF!</v>
      </c>
      <c r="BJ85" s="530" t="e">
        <f t="shared" si="74"/>
        <v>#REF!</v>
      </c>
      <c r="BK85" s="452">
        <v>0</v>
      </c>
      <c r="BL85">
        <v>0</v>
      </c>
      <c r="BM85" s="451">
        <v>676.33</v>
      </c>
      <c r="BN85" s="499"/>
      <c r="BP85" s="452"/>
      <c r="BR85" s="452"/>
    </row>
    <row r="86" spans="1:70" ht="15" hidden="1" customHeight="1">
      <c r="A86" t="s">
        <v>944</v>
      </c>
      <c r="B86" s="468" t="s">
        <v>944</v>
      </c>
      <c r="C86" s="458" t="s">
        <v>945</v>
      </c>
      <c r="D86" s="458" t="s">
        <v>301</v>
      </c>
      <c r="E86" s="459" t="str">
        <f t="shared" ref="E86" si="84">LEFT(B86,3)</f>
        <v>102</v>
      </c>
      <c r="F86" s="459" t="str">
        <f t="shared" ref="F86" si="85">LEFT(B86,3)</f>
        <v>102</v>
      </c>
      <c r="G86" s="458" t="s">
        <v>302</v>
      </c>
      <c r="H86" s="452"/>
      <c r="I86" s="452"/>
      <c r="J86" s="452"/>
      <c r="K86" s="452"/>
      <c r="L86" s="452"/>
      <c r="M86" s="452"/>
      <c r="N86" s="452"/>
      <c r="O86" s="452"/>
      <c r="P86" s="452"/>
      <c r="Q86" s="452"/>
      <c r="R86" s="452"/>
      <c r="S86" s="484"/>
      <c r="T86" s="452"/>
      <c r="U86" s="484"/>
      <c r="V86" s="484"/>
      <c r="W86" s="484"/>
      <c r="X86" s="530"/>
      <c r="Y86" s="530">
        <v>0</v>
      </c>
      <c r="Z86" s="484"/>
      <c r="AA86" s="484"/>
      <c r="AB86" s="484"/>
      <c r="AC86" s="484"/>
      <c r="AD86" s="484"/>
      <c r="AE86" s="484"/>
      <c r="AF86" s="484"/>
      <c r="AG86" s="484"/>
      <c r="AH86" s="484"/>
      <c r="AI86" s="484"/>
      <c r="AJ86" s="484"/>
      <c r="AK86" s="484"/>
      <c r="AL86" s="484"/>
      <c r="AM86" s="484"/>
      <c r="AN86" s="484"/>
      <c r="AO86" s="484"/>
      <c r="AP86" s="484"/>
      <c r="AQ86" s="484"/>
      <c r="AR86" s="484">
        <v>0</v>
      </c>
      <c r="AS86" s="484">
        <f t="shared" si="43"/>
        <v>0</v>
      </c>
      <c r="AT86" s="484">
        <v>0</v>
      </c>
      <c r="AU86" s="484">
        <f t="shared" si="41"/>
        <v>0</v>
      </c>
      <c r="AV86" s="484">
        <v>0</v>
      </c>
      <c r="AW86" s="484">
        <f t="shared" si="42"/>
        <v>0</v>
      </c>
      <c r="AX86" s="484">
        <v>0</v>
      </c>
      <c r="AY86" s="530"/>
      <c r="AZ86" s="530"/>
      <c r="BA86" s="530"/>
      <c r="BB86" s="530"/>
      <c r="BC86" s="530"/>
      <c r="BD86" s="530"/>
      <c r="BE86" s="530"/>
      <c r="BF86" s="530"/>
      <c r="BG86" s="530"/>
      <c r="BH86" s="530"/>
      <c r="BI86" s="530"/>
      <c r="BJ86" s="530"/>
      <c r="BK86" s="452"/>
      <c r="BN86" s="499"/>
      <c r="BP86" s="452"/>
      <c r="BR86" s="452"/>
    </row>
    <row r="87" spans="1:70" ht="15" hidden="1" customHeight="1">
      <c r="A87" t="s">
        <v>946</v>
      </c>
      <c r="B87" s="468" t="s">
        <v>946</v>
      </c>
      <c r="C87" s="458" t="s">
        <v>947</v>
      </c>
      <c r="D87" s="458" t="s">
        <v>301</v>
      </c>
      <c r="E87" s="459" t="str">
        <f t="shared" ref="E87" si="86">LEFT(B87,3)</f>
        <v>102</v>
      </c>
      <c r="F87" s="459" t="str">
        <f t="shared" ref="F87" si="87">LEFT(B87,3)</f>
        <v>102</v>
      </c>
      <c r="G87" s="458" t="s">
        <v>302</v>
      </c>
      <c r="H87" s="452"/>
      <c r="I87" s="452"/>
      <c r="J87" s="452"/>
      <c r="K87" s="452"/>
      <c r="L87" s="452"/>
      <c r="M87" s="452"/>
      <c r="N87" s="452"/>
      <c r="O87" s="452"/>
      <c r="P87" s="452"/>
      <c r="Q87" s="452"/>
      <c r="R87" s="452"/>
      <c r="S87" s="484"/>
      <c r="T87" s="452"/>
      <c r="U87" s="484"/>
      <c r="V87" s="484"/>
      <c r="W87" s="484"/>
      <c r="X87" s="530"/>
      <c r="Y87" s="530">
        <v>0</v>
      </c>
      <c r="Z87" s="484"/>
      <c r="AA87" s="484"/>
      <c r="AB87" s="484"/>
      <c r="AC87" s="484"/>
      <c r="AD87" s="484"/>
      <c r="AE87" s="484"/>
      <c r="AF87" s="484"/>
      <c r="AG87" s="484"/>
      <c r="AH87" s="484"/>
      <c r="AI87" s="484"/>
      <c r="AJ87" s="484"/>
      <c r="AK87" s="484"/>
      <c r="AL87" s="484"/>
      <c r="AM87" s="484"/>
      <c r="AN87" s="484"/>
      <c r="AO87" s="484"/>
      <c r="AP87" s="484"/>
      <c r="AQ87" s="484"/>
      <c r="AR87" s="484">
        <v>14403.12</v>
      </c>
      <c r="AS87" s="484">
        <f t="shared" si="43"/>
        <v>359292.05</v>
      </c>
      <c r="AT87" s="484">
        <v>373695.17</v>
      </c>
      <c r="AU87" s="484">
        <f t="shared" si="41"/>
        <v>144686.67000000004</v>
      </c>
      <c r="AV87" s="484">
        <v>518381.84</v>
      </c>
      <c r="AW87" s="484">
        <f t="shared" si="42"/>
        <v>-5854.5300000000279</v>
      </c>
      <c r="AX87" s="484">
        <v>512527.31</v>
      </c>
      <c r="AY87" s="530"/>
      <c r="AZ87" s="530"/>
      <c r="BA87" s="530"/>
      <c r="BB87" s="530"/>
      <c r="BC87" s="530"/>
      <c r="BD87" s="530"/>
      <c r="BE87" s="530"/>
      <c r="BF87" s="530"/>
      <c r="BG87" s="530"/>
      <c r="BH87" s="530"/>
      <c r="BI87" s="530"/>
      <c r="BJ87" s="530"/>
      <c r="BK87" s="452"/>
      <c r="BN87" s="499"/>
      <c r="BP87" s="452"/>
      <c r="BR87" s="452"/>
    </row>
    <row r="88" spans="1:70" ht="15" hidden="1" customHeight="1">
      <c r="A88" t="s">
        <v>948</v>
      </c>
      <c r="B88" s="468" t="s">
        <v>948</v>
      </c>
      <c r="C88" s="458" t="s">
        <v>949</v>
      </c>
      <c r="D88" s="458" t="s">
        <v>301</v>
      </c>
      <c r="E88" s="459" t="s">
        <v>927</v>
      </c>
      <c r="F88" s="459" t="s">
        <v>927</v>
      </c>
      <c r="G88" s="458" t="s">
        <v>302</v>
      </c>
      <c r="H88" s="452"/>
      <c r="I88" s="452"/>
      <c r="J88" s="452"/>
      <c r="K88" s="452"/>
      <c r="L88" s="452"/>
      <c r="M88" s="452"/>
      <c r="N88" s="452"/>
      <c r="O88" s="452"/>
      <c r="P88" s="452"/>
      <c r="Q88" s="452"/>
      <c r="R88" s="452"/>
      <c r="S88" s="484"/>
      <c r="T88" s="452"/>
      <c r="U88" s="484"/>
      <c r="V88" s="484"/>
      <c r="W88" s="484"/>
      <c r="X88" s="530"/>
      <c r="Y88" s="530">
        <v>0</v>
      </c>
      <c r="Z88" s="484"/>
      <c r="AA88" s="484"/>
      <c r="AB88" s="484"/>
      <c r="AC88" s="484"/>
      <c r="AD88" s="484"/>
      <c r="AE88" s="484"/>
      <c r="AF88" s="484"/>
      <c r="AG88" s="484"/>
      <c r="AH88" s="484"/>
      <c r="AI88" s="484"/>
      <c r="AJ88" s="484"/>
      <c r="AK88" s="484"/>
      <c r="AL88" s="484"/>
      <c r="AM88" s="484"/>
      <c r="AN88" s="484"/>
      <c r="AO88" s="484"/>
      <c r="AP88" s="484"/>
      <c r="AQ88" s="484"/>
      <c r="AR88" s="484">
        <v>0</v>
      </c>
      <c r="AS88" s="484">
        <f t="shared" si="43"/>
        <v>0</v>
      </c>
      <c r="AT88" s="484">
        <v>0</v>
      </c>
      <c r="AU88" s="484">
        <f t="shared" si="41"/>
        <v>0</v>
      </c>
      <c r="AV88" s="484">
        <v>0</v>
      </c>
      <c r="AW88" s="484">
        <f t="shared" si="42"/>
        <v>0</v>
      </c>
      <c r="AX88" s="484">
        <v>0</v>
      </c>
      <c r="AY88" s="530"/>
      <c r="AZ88" s="530"/>
      <c r="BA88" s="530"/>
      <c r="BB88" s="530"/>
      <c r="BC88" s="530"/>
      <c r="BD88" s="530"/>
      <c r="BE88" s="530"/>
      <c r="BF88" s="530"/>
      <c r="BG88" s="530"/>
      <c r="BH88" s="530"/>
      <c r="BI88" s="530"/>
      <c r="BJ88" s="530"/>
      <c r="BK88" s="452"/>
      <c r="BN88" s="499"/>
      <c r="BP88" s="452"/>
      <c r="BR88" s="452"/>
    </row>
    <row r="89" spans="1:70" ht="15" hidden="1" customHeight="1">
      <c r="A89" t="s">
        <v>950</v>
      </c>
      <c r="B89" s="468" t="s">
        <v>950</v>
      </c>
      <c r="C89" s="458" t="s">
        <v>951</v>
      </c>
      <c r="D89" s="458" t="s">
        <v>301</v>
      </c>
      <c r="E89" s="459" t="s">
        <v>927</v>
      </c>
      <c r="F89" s="459" t="s">
        <v>927</v>
      </c>
      <c r="G89" s="458" t="s">
        <v>302</v>
      </c>
      <c r="H89" s="452"/>
      <c r="I89" s="452"/>
      <c r="J89" s="452"/>
      <c r="K89" s="452"/>
      <c r="L89" s="452"/>
      <c r="M89" s="452"/>
      <c r="N89" s="452"/>
      <c r="O89" s="452"/>
      <c r="P89" s="452"/>
      <c r="Q89" s="452"/>
      <c r="R89" s="452"/>
      <c r="S89" s="484"/>
      <c r="T89" s="452"/>
      <c r="U89" s="484"/>
      <c r="V89" s="484"/>
      <c r="W89" s="484"/>
      <c r="X89" s="530"/>
      <c r="Y89" s="530">
        <v>0</v>
      </c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>
        <v>0</v>
      </c>
      <c r="AS89" s="484">
        <f t="shared" si="43"/>
        <v>0</v>
      </c>
      <c r="AT89" s="484">
        <v>0</v>
      </c>
      <c r="AU89" s="484">
        <f t="shared" si="41"/>
        <v>0</v>
      </c>
      <c r="AV89" s="484">
        <v>0</v>
      </c>
      <c r="AW89" s="484">
        <f t="shared" si="42"/>
        <v>0</v>
      </c>
      <c r="AX89" s="484">
        <v>0</v>
      </c>
      <c r="AY89" s="530"/>
      <c r="AZ89" s="530"/>
      <c r="BA89" s="530"/>
      <c r="BB89" s="530"/>
      <c r="BC89" s="530"/>
      <c r="BD89" s="530"/>
      <c r="BE89" s="530"/>
      <c r="BF89" s="530"/>
      <c r="BG89" s="530"/>
      <c r="BH89" s="530"/>
      <c r="BI89" s="530"/>
      <c r="BJ89" s="530"/>
      <c r="BK89" s="452"/>
      <c r="BN89" s="499"/>
      <c r="BP89" s="452"/>
      <c r="BR89" s="452"/>
    </row>
    <row r="90" spans="1:70" ht="15" hidden="1" customHeight="1">
      <c r="A90" t="s">
        <v>952</v>
      </c>
      <c r="B90" s="468" t="s">
        <v>952</v>
      </c>
      <c r="C90" s="458" t="s">
        <v>953</v>
      </c>
      <c r="D90" s="458" t="s">
        <v>301</v>
      </c>
      <c r="E90" s="459" t="s">
        <v>927</v>
      </c>
      <c r="F90" s="459" t="s">
        <v>927</v>
      </c>
      <c r="G90" s="458" t="s">
        <v>302</v>
      </c>
      <c r="H90" s="452"/>
      <c r="I90" s="452"/>
      <c r="J90" s="452"/>
      <c r="K90" s="452"/>
      <c r="L90" s="452"/>
      <c r="M90" s="452"/>
      <c r="N90" s="452"/>
      <c r="O90" s="452"/>
      <c r="P90" s="452"/>
      <c r="Q90" s="452"/>
      <c r="R90" s="452"/>
      <c r="S90" s="484"/>
      <c r="T90" s="452"/>
      <c r="U90" s="484"/>
      <c r="V90" s="484"/>
      <c r="W90" s="484"/>
      <c r="X90" s="530"/>
      <c r="Y90" s="530">
        <v>0</v>
      </c>
      <c r="Z90" s="484"/>
      <c r="AA90" s="484"/>
      <c r="AB90" s="484"/>
      <c r="AC90" s="484"/>
      <c r="AD90" s="484"/>
      <c r="AE90" s="484"/>
      <c r="AF90" s="484"/>
      <c r="AG90" s="484"/>
      <c r="AH90" s="484"/>
      <c r="AI90" s="484"/>
      <c r="AJ90" s="484"/>
      <c r="AK90" s="484"/>
      <c r="AL90" s="484"/>
      <c r="AM90" s="484"/>
      <c r="AN90" s="484"/>
      <c r="AO90" s="484"/>
      <c r="AP90" s="484"/>
      <c r="AQ90" s="484"/>
      <c r="AR90" s="484">
        <v>0</v>
      </c>
      <c r="AS90" s="484">
        <f t="shared" si="43"/>
        <v>0</v>
      </c>
      <c r="AT90" s="484">
        <v>0</v>
      </c>
      <c r="AU90" s="484">
        <f t="shared" si="41"/>
        <v>0</v>
      </c>
      <c r="AV90" s="484">
        <v>0</v>
      </c>
      <c r="AW90" s="484">
        <f t="shared" si="42"/>
        <v>0</v>
      </c>
      <c r="AX90" s="484">
        <v>0</v>
      </c>
      <c r="AY90" s="530"/>
      <c r="AZ90" s="530"/>
      <c r="BA90" s="530"/>
      <c r="BB90" s="530"/>
      <c r="BC90" s="530"/>
      <c r="BD90" s="530"/>
      <c r="BE90" s="530"/>
      <c r="BF90" s="530"/>
      <c r="BG90" s="530"/>
      <c r="BH90" s="530"/>
      <c r="BI90" s="530"/>
      <c r="BJ90" s="530"/>
      <c r="BK90" s="452"/>
      <c r="BN90" s="499"/>
      <c r="BP90" s="452"/>
      <c r="BR90" s="452"/>
    </row>
    <row r="91" spans="1:70" ht="15" hidden="1" customHeight="1">
      <c r="A91" t="str">
        <f t="shared" si="77"/>
        <v>1025400505</v>
      </c>
      <c r="B91" s="468">
        <v>1025400505</v>
      </c>
      <c r="C91" s="458" t="s">
        <v>353</v>
      </c>
      <c r="D91" s="458" t="s">
        <v>301</v>
      </c>
      <c r="E91" s="459" t="str">
        <f t="shared" si="78"/>
        <v>102</v>
      </c>
      <c r="F91" s="459" t="str">
        <f t="shared" si="79"/>
        <v>102</v>
      </c>
      <c r="G91" s="458" t="s">
        <v>302</v>
      </c>
      <c r="H91" s="452">
        <v>10.62</v>
      </c>
      <c r="I91" s="452">
        <v>-0.12</v>
      </c>
      <c r="J91" s="452">
        <v>-0.21</v>
      </c>
      <c r="K91" s="452">
        <v>-0.23</v>
      </c>
      <c r="L91" s="452">
        <v>-0.17</v>
      </c>
      <c r="M91" s="452">
        <v>0.32</v>
      </c>
      <c r="N91" s="452">
        <v>-0.18</v>
      </c>
      <c r="O91" s="452">
        <v>0.09</v>
      </c>
      <c r="P91" s="452">
        <v>0.33</v>
      </c>
      <c r="Q91" s="452" t="e">
        <f>VLOOKUP(A91,#REF!,16,0)</f>
        <v>#REF!</v>
      </c>
      <c r="R91" s="452">
        <v>-0.22</v>
      </c>
      <c r="S91" s="484">
        <v>0.38</v>
      </c>
      <c r="T91" s="452">
        <v>9.8000000000000007</v>
      </c>
      <c r="U91" s="484" t="e">
        <f t="shared" si="80"/>
        <v>#REF!</v>
      </c>
      <c r="V91" s="484">
        <f t="shared" si="81"/>
        <v>10.45</v>
      </c>
      <c r="W91" s="484">
        <f t="shared" si="61"/>
        <v>10.119999999999999</v>
      </c>
      <c r="X91" s="530">
        <v>10.29</v>
      </c>
      <c r="Y91" s="530">
        <f t="shared" si="54"/>
        <v>0.63000000000000078</v>
      </c>
      <c r="Z91" s="484">
        <v>9.9999999999997868E-3</v>
      </c>
      <c r="AA91" s="484">
        <v>0.64000000000000057</v>
      </c>
      <c r="AB91" s="484">
        <f t="shared" si="62"/>
        <v>-8.9999999999999858E-2</v>
      </c>
      <c r="AC91" s="484">
        <v>11.48</v>
      </c>
      <c r="AD91" s="484">
        <f t="shared" si="55"/>
        <v>0.4399999999999995</v>
      </c>
      <c r="AE91" s="484">
        <v>11.92</v>
      </c>
      <c r="AF91" s="484">
        <f t="shared" si="63"/>
        <v>0.32000000000000028</v>
      </c>
      <c r="AG91" s="484">
        <v>12.24</v>
      </c>
      <c r="AH91" s="484">
        <f t="shared" si="64"/>
        <v>0.4399999999999995</v>
      </c>
      <c r="AI91" s="484">
        <v>12.68</v>
      </c>
      <c r="AJ91" s="484">
        <f t="shared" si="65"/>
        <v>0.37000000000000099</v>
      </c>
      <c r="AK91" s="484">
        <v>13.05</v>
      </c>
      <c r="AL91" s="484">
        <f t="shared" si="66"/>
        <v>-0.41999999999999993</v>
      </c>
      <c r="AM91" s="484">
        <v>12.63</v>
      </c>
      <c r="AN91" s="484">
        <f t="shared" si="67"/>
        <v>-12.63</v>
      </c>
      <c r="AO91" s="484">
        <v>0</v>
      </c>
      <c r="AP91" s="484">
        <f t="shared" si="68"/>
        <v>0</v>
      </c>
      <c r="AQ91" s="484">
        <v>0</v>
      </c>
      <c r="AR91" s="484">
        <v>0</v>
      </c>
      <c r="AS91" s="484">
        <f t="shared" si="43"/>
        <v>0</v>
      </c>
      <c r="AT91" s="484">
        <v>0</v>
      </c>
      <c r="AU91" s="484">
        <f t="shared" si="41"/>
        <v>0</v>
      </c>
      <c r="AV91" s="484">
        <v>0</v>
      </c>
      <c r="AW91" s="484">
        <f t="shared" si="42"/>
        <v>0</v>
      </c>
      <c r="AX91" s="484">
        <v>0</v>
      </c>
      <c r="AY91" s="530">
        <v>10.92</v>
      </c>
      <c r="AZ91" s="530">
        <f t="shared" si="56"/>
        <v>10.5</v>
      </c>
      <c r="BA91" s="530">
        <f t="shared" si="57"/>
        <v>10.29</v>
      </c>
      <c r="BB91" s="530">
        <f t="shared" si="58"/>
        <v>10.059999999999999</v>
      </c>
      <c r="BC91" s="530">
        <f t="shared" si="59"/>
        <v>9.8899999999999988</v>
      </c>
      <c r="BD91" s="530">
        <f t="shared" si="60"/>
        <v>10.209999999999999</v>
      </c>
      <c r="BE91" s="530">
        <f t="shared" si="69"/>
        <v>10.029999999999999</v>
      </c>
      <c r="BF91" s="530">
        <f t="shared" si="70"/>
        <v>10.119999999999999</v>
      </c>
      <c r="BG91" s="530">
        <f t="shared" si="71"/>
        <v>10.45</v>
      </c>
      <c r="BH91" s="530" t="e">
        <f t="shared" si="72"/>
        <v>#REF!</v>
      </c>
      <c r="BI91" s="530" t="e">
        <f t="shared" si="73"/>
        <v>#REF!</v>
      </c>
      <c r="BJ91" s="530" t="e">
        <f t="shared" si="74"/>
        <v>#REF!</v>
      </c>
      <c r="BK91" s="452">
        <v>9.8000000000000007</v>
      </c>
      <c r="BL91">
        <v>0</v>
      </c>
      <c r="BM91" s="451">
        <v>10.18</v>
      </c>
      <c r="BN91" s="499"/>
      <c r="BP91" s="452"/>
      <c r="BR91" s="452"/>
    </row>
    <row r="92" spans="1:70" ht="15" hidden="1" customHeight="1">
      <c r="A92" t="str">
        <f t="shared" si="77"/>
        <v>1025400509</v>
      </c>
      <c r="B92" s="468">
        <v>1025400509</v>
      </c>
      <c r="C92" s="458" t="s">
        <v>354</v>
      </c>
      <c r="D92" s="458" t="s">
        <v>301</v>
      </c>
      <c r="E92" s="459" t="str">
        <f t="shared" si="78"/>
        <v>102</v>
      </c>
      <c r="F92" s="459" t="str">
        <f t="shared" si="79"/>
        <v>102</v>
      </c>
      <c r="G92" s="458" t="s">
        <v>302</v>
      </c>
      <c r="H92" s="452">
        <v>367998.85</v>
      </c>
      <c r="I92" s="452">
        <v>-231887.04</v>
      </c>
      <c r="J92" s="452">
        <v>324158.21999999997</v>
      </c>
      <c r="K92" s="452">
        <v>370072.58</v>
      </c>
      <c r="L92" s="452">
        <v>-826843.92</v>
      </c>
      <c r="M92" s="452">
        <v>-2995.39</v>
      </c>
      <c r="N92" s="452">
        <v>8530.34</v>
      </c>
      <c r="O92" s="452">
        <v>-7687.14</v>
      </c>
      <c r="P92" s="452">
        <v>3792.88</v>
      </c>
      <c r="Q92" s="452" t="e">
        <f>VLOOKUP(A92,#REF!,16,0)</f>
        <v>#REF!</v>
      </c>
      <c r="R92" s="452">
        <v>-432774.34</v>
      </c>
      <c r="S92" s="484">
        <v>0</v>
      </c>
      <c r="T92" s="452">
        <v>0</v>
      </c>
      <c r="U92" s="484" t="e">
        <f t="shared" si="80"/>
        <v>#REF!</v>
      </c>
      <c r="V92" s="484">
        <f t="shared" si="81"/>
        <v>5139.3799999998282</v>
      </c>
      <c r="W92" s="484">
        <f t="shared" si="61"/>
        <v>1346.4999999998281</v>
      </c>
      <c r="X92" s="530">
        <v>0</v>
      </c>
      <c r="Y92" s="530">
        <f t="shared" si="54"/>
        <v>0.01</v>
      </c>
      <c r="Z92" s="484">
        <v>-0.01</v>
      </c>
      <c r="AA92" s="484">
        <v>0</v>
      </c>
      <c r="AB92" s="484">
        <f t="shared" si="62"/>
        <v>0</v>
      </c>
      <c r="AC92" s="484">
        <v>0</v>
      </c>
      <c r="AD92" s="484">
        <f t="shared" si="55"/>
        <v>0</v>
      </c>
      <c r="AE92" s="484">
        <v>0</v>
      </c>
      <c r="AF92" s="484">
        <f t="shared" si="63"/>
        <v>0</v>
      </c>
      <c r="AG92" s="484">
        <v>0</v>
      </c>
      <c r="AH92" s="484">
        <f t="shared" si="64"/>
        <v>0.01</v>
      </c>
      <c r="AI92" s="484">
        <v>0.01</v>
      </c>
      <c r="AJ92" s="484">
        <f t="shared" si="65"/>
        <v>-0.01</v>
      </c>
      <c r="AK92" s="484">
        <v>0</v>
      </c>
      <c r="AL92" s="484">
        <f t="shared" si="66"/>
        <v>4142.5</v>
      </c>
      <c r="AM92" s="484">
        <v>4142.5</v>
      </c>
      <c r="AN92" s="484">
        <f t="shared" si="67"/>
        <v>-4142.5</v>
      </c>
      <c r="AO92" s="484">
        <v>0</v>
      </c>
      <c r="AP92" s="484">
        <f t="shared" si="68"/>
        <v>3425.42</v>
      </c>
      <c r="AQ92" s="484">
        <v>3425.42</v>
      </c>
      <c r="AR92" s="484">
        <v>0</v>
      </c>
      <c r="AS92" s="484">
        <f t="shared" si="43"/>
        <v>0</v>
      </c>
      <c r="AT92" s="484">
        <v>0</v>
      </c>
      <c r="AU92" s="484">
        <f t="shared" si="41"/>
        <v>0</v>
      </c>
      <c r="AV92" s="484">
        <v>0</v>
      </c>
      <c r="AW92" s="484">
        <f t="shared" si="42"/>
        <v>0</v>
      </c>
      <c r="AX92" s="484">
        <v>0</v>
      </c>
      <c r="AY92" s="530">
        <v>0.01</v>
      </c>
      <c r="AZ92" s="530">
        <f t="shared" si="56"/>
        <v>136111.80999999997</v>
      </c>
      <c r="BA92" s="530">
        <f t="shared" si="57"/>
        <v>460270.02999999991</v>
      </c>
      <c r="BB92" s="530">
        <f t="shared" si="58"/>
        <v>830342.60999999987</v>
      </c>
      <c r="BC92" s="530">
        <f t="shared" si="59"/>
        <v>3498.6899999998277</v>
      </c>
      <c r="BD92" s="530">
        <f t="shared" si="60"/>
        <v>503.29999999993015</v>
      </c>
      <c r="BE92" s="530">
        <f t="shared" si="69"/>
        <v>9033.6399999999558</v>
      </c>
      <c r="BF92" s="530">
        <f t="shared" si="70"/>
        <v>1346.4999999998836</v>
      </c>
      <c r="BG92" s="530">
        <f t="shared" si="71"/>
        <v>5139.3799999998882</v>
      </c>
      <c r="BH92" s="530" t="e">
        <f t="shared" si="72"/>
        <v>#REF!</v>
      </c>
      <c r="BI92" s="530" t="e">
        <f t="shared" si="73"/>
        <v>#REF!</v>
      </c>
      <c r="BJ92" s="530" t="e">
        <f t="shared" si="74"/>
        <v>#REF!</v>
      </c>
      <c r="BK92" s="452">
        <v>0</v>
      </c>
      <c r="BL92">
        <v>0</v>
      </c>
      <c r="BM92" s="451">
        <v>0.01</v>
      </c>
      <c r="BN92" s="499"/>
      <c r="BP92" s="452"/>
      <c r="BR92" s="452"/>
    </row>
    <row r="93" spans="1:70" ht="15" hidden="1" customHeight="1">
      <c r="A93" t="str">
        <f t="shared" si="77"/>
        <v>1025400510</v>
      </c>
      <c r="B93" s="468">
        <v>1025400510</v>
      </c>
      <c r="C93" s="458" t="s">
        <v>355</v>
      </c>
      <c r="D93" s="458" t="s">
        <v>301</v>
      </c>
      <c r="E93" s="459" t="str">
        <f t="shared" si="78"/>
        <v>102</v>
      </c>
      <c r="F93" s="459" t="str">
        <f t="shared" si="79"/>
        <v>102</v>
      </c>
      <c r="G93" s="458" t="s">
        <v>302</v>
      </c>
      <c r="H93" s="452">
        <v>0</v>
      </c>
      <c r="I93" s="452">
        <v>0</v>
      </c>
      <c r="J93" s="452">
        <v>0</v>
      </c>
      <c r="K93" s="452">
        <v>0</v>
      </c>
      <c r="L93" s="452">
        <v>0</v>
      </c>
      <c r="M93" s="452">
        <v>0</v>
      </c>
      <c r="N93" s="452">
        <v>0.01</v>
      </c>
      <c r="O93" s="452">
        <v>-0.01</v>
      </c>
      <c r="P93" s="452">
        <v>0</v>
      </c>
      <c r="Q93" s="452" t="e">
        <f>VLOOKUP(A93,#REF!,16,0)</f>
        <v>#REF!</v>
      </c>
      <c r="R93" s="452">
        <v>0</v>
      </c>
      <c r="S93" s="484">
        <v>0</v>
      </c>
      <c r="T93" s="452">
        <v>0</v>
      </c>
      <c r="U93" s="484" t="e">
        <f t="shared" si="80"/>
        <v>#REF!</v>
      </c>
      <c r="V93" s="484">
        <f t="shared" si="81"/>
        <v>0</v>
      </c>
      <c r="W93" s="484">
        <f t="shared" si="61"/>
        <v>0</v>
      </c>
      <c r="X93" s="530">
        <v>0</v>
      </c>
      <c r="Y93" s="530">
        <f t="shared" si="54"/>
        <v>0</v>
      </c>
      <c r="Z93" s="484">
        <v>0</v>
      </c>
      <c r="AA93" s="484">
        <v>0</v>
      </c>
      <c r="AB93" s="484">
        <f t="shared" si="62"/>
        <v>0</v>
      </c>
      <c r="AC93" s="484">
        <v>0</v>
      </c>
      <c r="AD93" s="484">
        <f t="shared" si="55"/>
        <v>0</v>
      </c>
      <c r="AE93" s="484">
        <v>0</v>
      </c>
      <c r="AF93" s="484">
        <f t="shared" si="63"/>
        <v>0</v>
      </c>
      <c r="AG93" s="484">
        <v>0</v>
      </c>
      <c r="AH93" s="484">
        <f t="shared" si="64"/>
        <v>0</v>
      </c>
      <c r="AI93" s="484">
        <v>0</v>
      </c>
      <c r="AJ93" s="484">
        <f t="shared" si="65"/>
        <v>0</v>
      </c>
      <c r="AK93" s="484">
        <v>0</v>
      </c>
      <c r="AL93" s="484">
        <f t="shared" si="66"/>
        <v>0</v>
      </c>
      <c r="AM93" s="484">
        <v>0</v>
      </c>
      <c r="AN93" s="484">
        <f t="shared" si="67"/>
        <v>0</v>
      </c>
      <c r="AO93" s="484">
        <v>0</v>
      </c>
      <c r="AP93" s="484">
        <f t="shared" si="68"/>
        <v>0</v>
      </c>
      <c r="AQ93" s="484">
        <v>0</v>
      </c>
      <c r="AR93" s="484">
        <v>0</v>
      </c>
      <c r="AS93" s="484">
        <f t="shared" si="43"/>
        <v>0</v>
      </c>
      <c r="AT93" s="484">
        <v>0</v>
      </c>
      <c r="AU93" s="484">
        <f t="shared" si="41"/>
        <v>0</v>
      </c>
      <c r="AV93" s="484">
        <v>0</v>
      </c>
      <c r="AW93" s="484">
        <f t="shared" si="42"/>
        <v>0</v>
      </c>
      <c r="AX93" s="484">
        <v>0</v>
      </c>
      <c r="AY93" s="530">
        <v>0</v>
      </c>
      <c r="AZ93" s="530">
        <f t="shared" si="56"/>
        <v>0</v>
      </c>
      <c r="BA93" s="530">
        <f t="shared" si="57"/>
        <v>0</v>
      </c>
      <c r="BB93" s="530">
        <f t="shared" si="58"/>
        <v>0</v>
      </c>
      <c r="BC93" s="530">
        <f t="shared" si="59"/>
        <v>0</v>
      </c>
      <c r="BD93" s="530">
        <f t="shared" si="60"/>
        <v>0</v>
      </c>
      <c r="BE93" s="530">
        <f t="shared" si="69"/>
        <v>0.01</v>
      </c>
      <c r="BF93" s="530">
        <f t="shared" si="70"/>
        <v>0</v>
      </c>
      <c r="BG93" s="530">
        <f t="shared" si="71"/>
        <v>0</v>
      </c>
      <c r="BH93" s="530" t="e">
        <f t="shared" si="72"/>
        <v>#REF!</v>
      </c>
      <c r="BI93" s="530" t="e">
        <f t="shared" si="73"/>
        <v>#REF!</v>
      </c>
      <c r="BJ93" s="530" t="e">
        <f t="shared" si="74"/>
        <v>#REF!</v>
      </c>
      <c r="BK93" s="452">
        <v>0</v>
      </c>
      <c r="BL93">
        <v>0</v>
      </c>
      <c r="BN93" s="499"/>
      <c r="BP93" s="452"/>
      <c r="BR93" s="452"/>
    </row>
    <row r="94" spans="1:70" ht="15" hidden="1" customHeight="1">
      <c r="A94" t="s">
        <v>921</v>
      </c>
      <c r="B94" s="468" t="s">
        <v>921</v>
      </c>
      <c r="C94" s="458" t="s">
        <v>922</v>
      </c>
      <c r="D94" s="458" t="s">
        <v>301</v>
      </c>
      <c r="E94" s="459" t="str">
        <f t="shared" ref="E94" si="88">LEFT(B94,3)</f>
        <v>102</v>
      </c>
      <c r="F94" s="459" t="str">
        <f t="shared" ref="F94" si="89">LEFT(B94,3)</f>
        <v>102</v>
      </c>
      <c r="G94" s="458" t="s">
        <v>302</v>
      </c>
      <c r="H94" s="452"/>
      <c r="I94" s="452"/>
      <c r="J94" s="452"/>
      <c r="K94" s="452"/>
      <c r="L94" s="452"/>
      <c r="M94" s="452"/>
      <c r="N94" s="452"/>
      <c r="O94" s="452"/>
      <c r="P94" s="452"/>
      <c r="Q94" s="452"/>
      <c r="R94" s="452"/>
      <c r="S94" s="484"/>
      <c r="T94" s="452"/>
      <c r="U94" s="484"/>
      <c r="V94" s="484"/>
      <c r="W94" s="484"/>
      <c r="X94" s="530"/>
      <c r="Y94" s="530">
        <v>0</v>
      </c>
      <c r="Z94" s="484"/>
      <c r="AA94" s="484"/>
      <c r="AB94" s="484"/>
      <c r="AC94" s="484"/>
      <c r="AD94" s="484"/>
      <c r="AE94" s="484"/>
      <c r="AF94" s="484"/>
      <c r="AG94" s="484"/>
      <c r="AH94" s="484"/>
      <c r="AI94" s="484"/>
      <c r="AJ94" s="484"/>
      <c r="AK94" s="484"/>
      <c r="AL94" s="484"/>
      <c r="AM94" s="484"/>
      <c r="AN94" s="484"/>
      <c r="AO94" s="484"/>
      <c r="AP94" s="484"/>
      <c r="AQ94" s="484"/>
      <c r="AR94" s="484">
        <v>0</v>
      </c>
      <c r="AS94" s="484">
        <f t="shared" si="43"/>
        <v>0</v>
      </c>
      <c r="AT94" s="484">
        <v>0</v>
      </c>
      <c r="AU94" s="484">
        <f t="shared" si="41"/>
        <v>0</v>
      </c>
      <c r="AV94" s="484">
        <v>0</v>
      </c>
      <c r="AW94" s="484">
        <f t="shared" si="42"/>
        <v>0</v>
      </c>
      <c r="AX94" s="484">
        <v>0</v>
      </c>
      <c r="AY94" s="530"/>
      <c r="AZ94" s="530"/>
      <c r="BA94" s="530"/>
      <c r="BB94" s="530"/>
      <c r="BC94" s="530"/>
      <c r="BD94" s="530"/>
      <c r="BE94" s="530"/>
      <c r="BF94" s="530"/>
      <c r="BG94" s="530"/>
      <c r="BH94" s="530"/>
      <c r="BI94" s="530"/>
      <c r="BJ94" s="530"/>
      <c r="BK94" s="452"/>
      <c r="BN94" s="499"/>
      <c r="BP94" s="452"/>
      <c r="BR94" s="452"/>
    </row>
    <row r="95" spans="1:70" ht="15" hidden="1" customHeight="1">
      <c r="A95" t="str">
        <f t="shared" si="77"/>
        <v>1025800501</v>
      </c>
      <c r="B95" s="501">
        <v>1025800501</v>
      </c>
      <c r="C95" s="458" t="s">
        <v>840</v>
      </c>
      <c r="D95" s="458" t="s">
        <v>301</v>
      </c>
      <c r="E95" s="459" t="str">
        <f t="shared" ref="E95" si="90">LEFT(B95,3)</f>
        <v>102</v>
      </c>
      <c r="F95" s="459" t="str">
        <f t="shared" ref="F95" si="91">LEFT(B95,3)</f>
        <v>102</v>
      </c>
      <c r="G95" s="458" t="s">
        <v>302</v>
      </c>
      <c r="H95" s="452">
        <v>0</v>
      </c>
      <c r="I95" s="452">
        <v>0</v>
      </c>
      <c r="J95" s="452">
        <v>0</v>
      </c>
      <c r="K95" s="452">
        <v>0</v>
      </c>
      <c r="L95" s="452">
        <v>0</v>
      </c>
      <c r="M95" s="452">
        <v>0</v>
      </c>
      <c r="N95" s="452">
        <v>0</v>
      </c>
      <c r="O95" s="452">
        <v>0</v>
      </c>
      <c r="P95" s="452">
        <v>0</v>
      </c>
      <c r="Q95" s="452">
        <v>0</v>
      </c>
      <c r="R95" s="452">
        <v>0</v>
      </c>
      <c r="S95" s="452">
        <v>0</v>
      </c>
      <c r="T95" s="452">
        <v>0</v>
      </c>
      <c r="U95" s="452">
        <v>0</v>
      </c>
      <c r="V95" s="452">
        <v>0</v>
      </c>
      <c r="W95" s="484">
        <f t="shared" si="61"/>
        <v>0</v>
      </c>
      <c r="X95" s="530">
        <v>0</v>
      </c>
      <c r="Y95" s="530">
        <v>0</v>
      </c>
      <c r="Z95" s="484">
        <v>0</v>
      </c>
      <c r="AA95" s="484">
        <v>0</v>
      </c>
      <c r="AB95" s="484">
        <f t="shared" si="62"/>
        <v>36.18</v>
      </c>
      <c r="AC95" s="484">
        <v>36.18</v>
      </c>
      <c r="AD95" s="484">
        <f t="shared" si="55"/>
        <v>0.38000000000000256</v>
      </c>
      <c r="AE95" s="484">
        <v>36.56</v>
      </c>
      <c r="AF95" s="484">
        <f t="shared" si="63"/>
        <v>1.1999999999999957</v>
      </c>
      <c r="AG95" s="484">
        <v>37.76</v>
      </c>
      <c r="AH95" s="484">
        <f t="shared" si="64"/>
        <v>1.9100000000000037</v>
      </c>
      <c r="AI95" s="484">
        <v>39.67</v>
      </c>
      <c r="AJ95" s="484">
        <f t="shared" si="65"/>
        <v>1.75</v>
      </c>
      <c r="AK95" s="484">
        <v>41.42</v>
      </c>
      <c r="AL95" s="484">
        <f t="shared" si="66"/>
        <v>-1.75</v>
      </c>
      <c r="AM95" s="484">
        <v>39.67</v>
      </c>
      <c r="AN95" s="484">
        <f t="shared" si="67"/>
        <v>5.9999999999995168E-2</v>
      </c>
      <c r="AO95" s="484">
        <v>39.729999999999997</v>
      </c>
      <c r="AP95" s="484">
        <f t="shared" si="68"/>
        <v>-0.15999999999999659</v>
      </c>
      <c r="AQ95" s="484">
        <v>39.57</v>
      </c>
      <c r="AR95" s="484">
        <v>40.299999999999997</v>
      </c>
      <c r="AS95" s="484">
        <f t="shared" si="43"/>
        <v>103015.73</v>
      </c>
      <c r="AT95" s="484">
        <v>103056.03</v>
      </c>
      <c r="AU95" s="484">
        <f t="shared" si="41"/>
        <v>-80578.36</v>
      </c>
      <c r="AV95" s="484">
        <v>22477.67</v>
      </c>
      <c r="AW95" s="484">
        <f t="shared" si="42"/>
        <v>-3147.3099999999977</v>
      </c>
      <c r="AX95" s="484">
        <v>19330.36</v>
      </c>
      <c r="AY95" s="530"/>
      <c r="AZ95" s="530"/>
      <c r="BA95" s="530"/>
      <c r="BB95" s="530"/>
      <c r="BC95" s="530"/>
      <c r="BD95" s="530">
        <f t="shared" si="60"/>
        <v>0</v>
      </c>
      <c r="BE95" s="530">
        <f t="shared" si="69"/>
        <v>0</v>
      </c>
      <c r="BF95" s="530">
        <f t="shared" si="70"/>
        <v>0</v>
      </c>
      <c r="BG95" s="530">
        <f t="shared" si="71"/>
        <v>0</v>
      </c>
      <c r="BH95" s="530">
        <f t="shared" si="72"/>
        <v>0</v>
      </c>
      <c r="BI95" s="530">
        <f t="shared" si="73"/>
        <v>0</v>
      </c>
      <c r="BJ95" s="530">
        <f t="shared" si="74"/>
        <v>0</v>
      </c>
      <c r="BK95" s="452"/>
      <c r="BN95" s="499"/>
      <c r="BP95" s="452"/>
      <c r="BR95" s="452"/>
    </row>
    <row r="96" spans="1:70" ht="15" hidden="1" customHeight="1">
      <c r="A96" t="s">
        <v>1073</v>
      </c>
      <c r="B96" s="468" t="s">
        <v>1073</v>
      </c>
      <c r="C96" s="458" t="s">
        <v>1075</v>
      </c>
      <c r="D96" s="458" t="s">
        <v>301</v>
      </c>
      <c r="E96" s="459" t="str">
        <f t="shared" ref="E96:E97" si="92">LEFT(B96,3)</f>
        <v>102</v>
      </c>
      <c r="F96" s="459" t="str">
        <f t="shared" ref="F96:F97" si="93">LEFT(B96,3)</f>
        <v>102</v>
      </c>
      <c r="G96" s="458" t="s">
        <v>302</v>
      </c>
      <c r="H96" s="452"/>
      <c r="I96" s="452"/>
      <c r="J96" s="452"/>
      <c r="K96" s="452"/>
      <c r="L96" s="452"/>
      <c r="M96" s="452"/>
      <c r="N96" s="452"/>
      <c r="O96" s="452"/>
      <c r="P96" s="452"/>
      <c r="Q96" s="452"/>
      <c r="R96" s="452"/>
      <c r="S96" s="452"/>
      <c r="T96" s="452"/>
      <c r="U96" s="452"/>
      <c r="V96" s="452"/>
      <c r="W96" s="484"/>
      <c r="X96" s="484">
        <v>0</v>
      </c>
      <c r="Y96" s="484">
        <v>0</v>
      </c>
      <c r="Z96" s="484">
        <v>0</v>
      </c>
      <c r="AA96" s="484">
        <v>0</v>
      </c>
      <c r="AB96" s="484">
        <v>0</v>
      </c>
      <c r="AC96" s="484">
        <v>0</v>
      </c>
      <c r="AD96" s="484">
        <v>0</v>
      </c>
      <c r="AE96" s="484">
        <v>0</v>
      </c>
      <c r="AF96" s="484">
        <v>0</v>
      </c>
      <c r="AG96" s="484">
        <v>0</v>
      </c>
      <c r="AH96" s="484">
        <v>0</v>
      </c>
      <c r="AI96" s="484">
        <v>0</v>
      </c>
      <c r="AJ96" s="484">
        <v>0</v>
      </c>
      <c r="AK96" s="484">
        <v>0</v>
      </c>
      <c r="AL96" s="484">
        <v>0</v>
      </c>
      <c r="AM96" s="484">
        <v>0</v>
      </c>
      <c r="AN96" s="484">
        <v>0</v>
      </c>
      <c r="AO96" s="484">
        <v>0</v>
      </c>
      <c r="AP96" s="484">
        <v>0</v>
      </c>
      <c r="AQ96" s="484">
        <v>0</v>
      </c>
      <c r="AR96" s="484">
        <v>0</v>
      </c>
      <c r="AS96" s="484">
        <v>0</v>
      </c>
      <c r="AT96" s="484">
        <v>0</v>
      </c>
      <c r="AU96" s="484">
        <f t="shared" si="41"/>
        <v>64162000</v>
      </c>
      <c r="AV96" s="484">
        <v>64162000</v>
      </c>
      <c r="AW96" s="484">
        <f t="shared" si="42"/>
        <v>-64162000</v>
      </c>
      <c r="AX96" s="484">
        <v>0</v>
      </c>
      <c r="AY96" s="530"/>
      <c r="AZ96" s="530"/>
      <c r="BA96" s="530"/>
      <c r="BB96" s="530"/>
      <c r="BC96" s="530"/>
      <c r="BD96" s="530"/>
      <c r="BE96" s="530"/>
      <c r="BF96" s="530"/>
      <c r="BG96" s="530"/>
      <c r="BH96" s="530"/>
      <c r="BI96" s="530"/>
      <c r="BJ96" s="530"/>
      <c r="BK96" s="452"/>
      <c r="BN96" s="499"/>
      <c r="BP96" s="452"/>
      <c r="BR96" s="452"/>
    </row>
    <row r="97" spans="1:70" ht="15" hidden="1" customHeight="1">
      <c r="A97" t="s">
        <v>1074</v>
      </c>
      <c r="B97" s="468" t="s">
        <v>1074</v>
      </c>
      <c r="C97" s="458" t="s">
        <v>1076</v>
      </c>
      <c r="D97" s="458" t="s">
        <v>301</v>
      </c>
      <c r="E97" s="459" t="str">
        <f t="shared" si="92"/>
        <v>102</v>
      </c>
      <c r="F97" s="459" t="str">
        <f t="shared" si="93"/>
        <v>102</v>
      </c>
      <c r="G97" s="458" t="s">
        <v>302</v>
      </c>
      <c r="H97" s="452"/>
      <c r="I97" s="452"/>
      <c r="J97" s="452"/>
      <c r="K97" s="452"/>
      <c r="L97" s="452"/>
      <c r="M97" s="452"/>
      <c r="N97" s="452"/>
      <c r="O97" s="452"/>
      <c r="P97" s="452"/>
      <c r="Q97" s="452"/>
      <c r="R97" s="452"/>
      <c r="S97" s="452"/>
      <c r="T97" s="452"/>
      <c r="U97" s="452"/>
      <c r="V97" s="452"/>
      <c r="W97" s="484"/>
      <c r="X97" s="484">
        <v>0</v>
      </c>
      <c r="Y97" s="484">
        <v>0</v>
      </c>
      <c r="Z97" s="484">
        <v>0</v>
      </c>
      <c r="AA97" s="484">
        <v>0</v>
      </c>
      <c r="AB97" s="484">
        <v>0</v>
      </c>
      <c r="AC97" s="484">
        <v>0</v>
      </c>
      <c r="AD97" s="484">
        <v>0</v>
      </c>
      <c r="AE97" s="484">
        <v>0</v>
      </c>
      <c r="AF97" s="484">
        <v>0</v>
      </c>
      <c r="AG97" s="484">
        <v>0</v>
      </c>
      <c r="AH97" s="484">
        <v>0</v>
      </c>
      <c r="AI97" s="484">
        <v>0</v>
      </c>
      <c r="AJ97" s="484">
        <v>0</v>
      </c>
      <c r="AK97" s="484">
        <v>0</v>
      </c>
      <c r="AL97" s="484">
        <v>0</v>
      </c>
      <c r="AM97" s="484">
        <v>0</v>
      </c>
      <c r="AN97" s="484">
        <v>0</v>
      </c>
      <c r="AO97" s="484">
        <v>0</v>
      </c>
      <c r="AP97" s="484">
        <v>0</v>
      </c>
      <c r="AQ97" s="484">
        <v>0</v>
      </c>
      <c r="AR97" s="484">
        <v>0</v>
      </c>
      <c r="AS97" s="484">
        <v>0</v>
      </c>
      <c r="AT97" s="484">
        <v>0</v>
      </c>
      <c r="AU97" s="484">
        <f t="shared" si="41"/>
        <v>32081000</v>
      </c>
      <c r="AV97" s="484">
        <v>32081000</v>
      </c>
      <c r="AW97" s="484">
        <f t="shared" si="42"/>
        <v>-32081000</v>
      </c>
      <c r="AX97" s="484">
        <v>0</v>
      </c>
      <c r="AY97" s="530"/>
      <c r="AZ97" s="530"/>
      <c r="BA97" s="530"/>
      <c r="BB97" s="530"/>
      <c r="BC97" s="530"/>
      <c r="BD97" s="530"/>
      <c r="BE97" s="530"/>
      <c r="BF97" s="530"/>
      <c r="BG97" s="530"/>
      <c r="BH97" s="530"/>
      <c r="BI97" s="530"/>
      <c r="BJ97" s="530"/>
      <c r="BK97" s="452"/>
      <c r="BN97" s="499"/>
      <c r="BP97" s="452"/>
      <c r="BR97" s="452"/>
    </row>
    <row r="98" spans="1:70" ht="15" hidden="1" customHeight="1">
      <c r="A98" t="str">
        <f t="shared" si="77"/>
        <v>1027300001</v>
      </c>
      <c r="B98" s="468">
        <v>1027300001</v>
      </c>
      <c r="C98" s="458" t="s">
        <v>356</v>
      </c>
      <c r="D98" s="458" t="s">
        <v>301</v>
      </c>
      <c r="E98" s="459" t="str">
        <f t="shared" si="78"/>
        <v>102</v>
      </c>
      <c r="F98" s="459" t="str">
        <f t="shared" si="79"/>
        <v>102</v>
      </c>
      <c r="G98" s="458" t="s">
        <v>302</v>
      </c>
      <c r="H98" s="452">
        <v>0</v>
      </c>
      <c r="I98" s="452">
        <v>0</v>
      </c>
      <c r="J98" s="452">
        <v>0</v>
      </c>
      <c r="K98" s="452">
        <v>0</v>
      </c>
      <c r="L98" s="452">
        <v>0</v>
      </c>
      <c r="M98" s="452">
        <v>0</v>
      </c>
      <c r="N98" s="452">
        <v>0</v>
      </c>
      <c r="O98" s="452">
        <v>0</v>
      </c>
      <c r="P98" s="452">
        <v>0</v>
      </c>
      <c r="Q98" s="452" t="e">
        <f>VLOOKUP(A98,#REF!,16,0)</f>
        <v>#REF!</v>
      </c>
      <c r="R98" s="452">
        <v>0</v>
      </c>
      <c r="S98" s="484">
        <v>0</v>
      </c>
      <c r="T98" s="452">
        <v>0</v>
      </c>
      <c r="U98" s="484" t="e">
        <f t="shared" si="80"/>
        <v>#REF!</v>
      </c>
      <c r="V98" s="484">
        <f t="shared" si="81"/>
        <v>0</v>
      </c>
      <c r="W98" s="484">
        <f t="shared" si="61"/>
        <v>0</v>
      </c>
      <c r="X98" s="530">
        <v>0</v>
      </c>
      <c r="Y98" s="530">
        <f t="shared" ref="Y98:Y123" si="94">AY98-X98</f>
        <v>0</v>
      </c>
      <c r="Z98" s="484">
        <v>0</v>
      </c>
      <c r="AA98" s="484">
        <v>0</v>
      </c>
      <c r="AB98" s="484">
        <f t="shared" si="62"/>
        <v>0</v>
      </c>
      <c r="AC98" s="484">
        <v>0</v>
      </c>
      <c r="AD98" s="484">
        <f t="shared" si="55"/>
        <v>0</v>
      </c>
      <c r="AE98" s="484">
        <v>0</v>
      </c>
      <c r="AF98" s="484">
        <f t="shared" si="63"/>
        <v>0</v>
      </c>
      <c r="AG98" s="484">
        <v>0</v>
      </c>
      <c r="AH98" s="484">
        <f t="shared" si="64"/>
        <v>0</v>
      </c>
      <c r="AI98" s="484">
        <v>0</v>
      </c>
      <c r="AJ98" s="484">
        <f t="shared" si="65"/>
        <v>0</v>
      </c>
      <c r="AK98" s="484">
        <v>0</v>
      </c>
      <c r="AL98" s="484">
        <f t="shared" si="66"/>
        <v>0</v>
      </c>
      <c r="AM98" s="484">
        <v>0</v>
      </c>
      <c r="AN98" s="484">
        <f t="shared" si="67"/>
        <v>0</v>
      </c>
      <c r="AO98" s="484">
        <v>0</v>
      </c>
      <c r="AP98" s="484">
        <f t="shared" si="68"/>
        <v>0</v>
      </c>
      <c r="AQ98" s="484">
        <v>0</v>
      </c>
      <c r="AR98" s="484">
        <v>0</v>
      </c>
      <c r="AS98" s="484">
        <f t="shared" si="43"/>
        <v>0</v>
      </c>
      <c r="AT98" s="484">
        <v>0</v>
      </c>
      <c r="AU98" s="484">
        <f t="shared" si="41"/>
        <v>70835000</v>
      </c>
      <c r="AV98" s="484">
        <v>70835000</v>
      </c>
      <c r="AW98" s="484">
        <f t="shared" si="42"/>
        <v>-70835000</v>
      </c>
      <c r="AX98" s="484">
        <v>0</v>
      </c>
      <c r="AY98" s="530">
        <v>0</v>
      </c>
      <c r="AZ98" s="530">
        <f t="shared" ref="AZ98:AZ138" si="95">H98+I98</f>
        <v>0</v>
      </c>
      <c r="BA98" s="530">
        <f t="shared" ref="BA98:BA138" si="96">H98+I98+J98</f>
        <v>0</v>
      </c>
      <c r="BB98" s="530">
        <f t="shared" ref="BB98:BB138" si="97">H98+I98+J98+K98</f>
        <v>0</v>
      </c>
      <c r="BC98" s="530">
        <f t="shared" ref="BC98:BC175" si="98">H98+I98+J98+K98+L98</f>
        <v>0</v>
      </c>
      <c r="BD98" s="530">
        <f t="shared" si="60"/>
        <v>0</v>
      </c>
      <c r="BE98" s="530">
        <f t="shared" si="69"/>
        <v>0</v>
      </c>
      <c r="BF98" s="530">
        <f t="shared" si="70"/>
        <v>0</v>
      </c>
      <c r="BG98" s="530">
        <f t="shared" si="71"/>
        <v>0</v>
      </c>
      <c r="BH98" s="530" t="e">
        <f t="shared" si="72"/>
        <v>#REF!</v>
      </c>
      <c r="BI98" s="530" t="e">
        <f t="shared" si="73"/>
        <v>#REF!</v>
      </c>
      <c r="BJ98" s="530" t="e">
        <f t="shared" si="74"/>
        <v>#REF!</v>
      </c>
      <c r="BK98" s="452">
        <v>0</v>
      </c>
      <c r="BL98">
        <v>0</v>
      </c>
      <c r="BN98" s="499"/>
      <c r="BP98" s="452"/>
      <c r="BR98" s="452"/>
    </row>
    <row r="99" spans="1:70" ht="15" hidden="1" customHeight="1">
      <c r="A99" t="str">
        <f t="shared" si="77"/>
        <v>1027300008</v>
      </c>
      <c r="B99" s="468">
        <v>1027300008</v>
      </c>
      <c r="C99" s="458" t="s">
        <v>357</v>
      </c>
      <c r="D99" s="458" t="s">
        <v>301</v>
      </c>
      <c r="E99" s="459" t="str">
        <f t="shared" si="78"/>
        <v>102</v>
      </c>
      <c r="F99" s="459" t="str">
        <f t="shared" si="79"/>
        <v>102</v>
      </c>
      <c r="G99" s="458" t="s">
        <v>302</v>
      </c>
      <c r="H99" s="452">
        <v>0</v>
      </c>
      <c r="I99" s="452">
        <v>0</v>
      </c>
      <c r="J99" s="452">
        <v>159032986.43000001</v>
      </c>
      <c r="K99" s="452">
        <v>-159032986.43000001</v>
      </c>
      <c r="L99" s="452">
        <v>0</v>
      </c>
      <c r="M99" s="452">
        <v>0</v>
      </c>
      <c r="N99" s="452">
        <v>0</v>
      </c>
      <c r="O99" s="452">
        <v>0</v>
      </c>
      <c r="P99" s="452">
        <v>0</v>
      </c>
      <c r="Q99" s="452" t="e">
        <f>VLOOKUP(A99,#REF!,16,0)</f>
        <v>#REF!</v>
      </c>
      <c r="R99" s="452">
        <v>0</v>
      </c>
      <c r="S99" s="484">
        <v>0</v>
      </c>
      <c r="T99" s="452">
        <v>0</v>
      </c>
      <c r="U99" s="484" t="e">
        <f t="shared" si="80"/>
        <v>#REF!</v>
      </c>
      <c r="V99" s="484">
        <f t="shared" si="81"/>
        <v>0</v>
      </c>
      <c r="W99" s="484">
        <f t="shared" si="61"/>
        <v>0</v>
      </c>
      <c r="X99" s="530">
        <v>0</v>
      </c>
      <c r="Y99" s="530">
        <f t="shared" si="94"/>
        <v>0</v>
      </c>
      <c r="Z99" s="484">
        <v>0</v>
      </c>
      <c r="AA99" s="484">
        <v>0</v>
      </c>
      <c r="AB99" s="484">
        <f t="shared" si="62"/>
        <v>0</v>
      </c>
      <c r="AC99" s="484">
        <v>0</v>
      </c>
      <c r="AD99" s="484">
        <f t="shared" si="55"/>
        <v>0</v>
      </c>
      <c r="AE99" s="484">
        <v>0</v>
      </c>
      <c r="AF99" s="484">
        <f t="shared" si="63"/>
        <v>0</v>
      </c>
      <c r="AG99" s="484">
        <v>0</v>
      </c>
      <c r="AH99" s="484">
        <f t="shared" si="64"/>
        <v>0</v>
      </c>
      <c r="AI99" s="484">
        <v>0</v>
      </c>
      <c r="AJ99" s="484">
        <f t="shared" si="65"/>
        <v>0</v>
      </c>
      <c r="AK99" s="484">
        <v>0</v>
      </c>
      <c r="AL99" s="484">
        <f t="shared" si="66"/>
        <v>0</v>
      </c>
      <c r="AM99" s="484">
        <v>0</v>
      </c>
      <c r="AN99" s="484">
        <f t="shared" si="67"/>
        <v>0</v>
      </c>
      <c r="AO99" s="484">
        <v>0</v>
      </c>
      <c r="AP99" s="484">
        <f t="shared" si="68"/>
        <v>0</v>
      </c>
      <c r="AQ99" s="484">
        <v>0</v>
      </c>
      <c r="AR99" s="484">
        <v>0</v>
      </c>
      <c r="AS99" s="484">
        <f t="shared" si="43"/>
        <v>0</v>
      </c>
      <c r="AT99" s="484">
        <v>0</v>
      </c>
      <c r="AU99" s="484">
        <f t="shared" si="41"/>
        <v>617681200</v>
      </c>
      <c r="AV99" s="484">
        <v>617681200</v>
      </c>
      <c r="AW99" s="484">
        <f t="shared" si="42"/>
        <v>-617681200</v>
      </c>
      <c r="AX99" s="484">
        <v>0</v>
      </c>
      <c r="AY99" s="530">
        <v>0</v>
      </c>
      <c r="AZ99" s="530">
        <f t="shared" si="95"/>
        <v>0</v>
      </c>
      <c r="BA99" s="530">
        <f t="shared" si="96"/>
        <v>159032986.43000001</v>
      </c>
      <c r="BB99" s="530">
        <f t="shared" si="97"/>
        <v>0</v>
      </c>
      <c r="BC99" s="530">
        <f t="shared" si="98"/>
        <v>0</v>
      </c>
      <c r="BD99" s="530">
        <f t="shared" si="60"/>
        <v>0</v>
      </c>
      <c r="BE99" s="530">
        <f t="shared" si="69"/>
        <v>0</v>
      </c>
      <c r="BF99" s="530">
        <f t="shared" si="70"/>
        <v>0</v>
      </c>
      <c r="BG99" s="530">
        <f t="shared" si="71"/>
        <v>0</v>
      </c>
      <c r="BH99" s="530" t="e">
        <f t="shared" si="72"/>
        <v>#REF!</v>
      </c>
      <c r="BI99" s="530" t="e">
        <f t="shared" si="73"/>
        <v>#REF!</v>
      </c>
      <c r="BJ99" s="530" t="e">
        <f t="shared" si="74"/>
        <v>#REF!</v>
      </c>
      <c r="BK99" s="452">
        <v>0</v>
      </c>
      <c r="BL99">
        <v>0</v>
      </c>
      <c r="BN99" s="499"/>
      <c r="BP99" s="452"/>
      <c r="BR99" s="452"/>
    </row>
    <row r="100" spans="1:70" ht="15" hidden="1" customHeight="1">
      <c r="A100" t="str">
        <f t="shared" si="77"/>
        <v>1027300009</v>
      </c>
      <c r="B100" s="468">
        <v>1027300009</v>
      </c>
      <c r="C100" s="458" t="s">
        <v>667</v>
      </c>
      <c r="D100" s="458" t="s">
        <v>301</v>
      </c>
      <c r="E100" s="459" t="str">
        <f t="shared" si="78"/>
        <v>102</v>
      </c>
      <c r="F100" s="459" t="str">
        <f t="shared" si="79"/>
        <v>102</v>
      </c>
      <c r="G100" s="458" t="s">
        <v>302</v>
      </c>
      <c r="H100" s="452">
        <v>0</v>
      </c>
      <c r="I100" s="452">
        <v>0</v>
      </c>
      <c r="J100" s="452">
        <v>153286000</v>
      </c>
      <c r="K100" s="452">
        <v>-153286000</v>
      </c>
      <c r="L100" s="452">
        <v>0</v>
      </c>
      <c r="M100" s="452">
        <v>0</v>
      </c>
      <c r="N100" s="452">
        <v>0</v>
      </c>
      <c r="O100" s="452">
        <v>0</v>
      </c>
      <c r="P100" s="452">
        <v>0</v>
      </c>
      <c r="Q100" s="452" t="e">
        <f>VLOOKUP(A100,#REF!,16,0)</f>
        <v>#REF!</v>
      </c>
      <c r="R100" s="452">
        <v>0</v>
      </c>
      <c r="S100" s="484">
        <v>0</v>
      </c>
      <c r="T100" s="452">
        <v>0</v>
      </c>
      <c r="U100" s="484" t="e">
        <f t="shared" si="80"/>
        <v>#REF!</v>
      </c>
      <c r="V100" s="484">
        <f t="shared" si="81"/>
        <v>0</v>
      </c>
      <c r="W100" s="484">
        <f t="shared" si="61"/>
        <v>0</v>
      </c>
      <c r="X100" s="530">
        <v>0</v>
      </c>
      <c r="Y100" s="530">
        <f t="shared" si="94"/>
        <v>0</v>
      </c>
      <c r="Z100" s="484">
        <v>0</v>
      </c>
      <c r="AA100" s="484">
        <v>0</v>
      </c>
      <c r="AB100" s="484">
        <f t="shared" si="62"/>
        <v>0</v>
      </c>
      <c r="AC100" s="484">
        <v>0</v>
      </c>
      <c r="AD100" s="484">
        <f t="shared" si="55"/>
        <v>0</v>
      </c>
      <c r="AE100" s="484">
        <v>0</v>
      </c>
      <c r="AF100" s="484">
        <f t="shared" si="63"/>
        <v>0</v>
      </c>
      <c r="AG100" s="484">
        <v>0</v>
      </c>
      <c r="AH100" s="484">
        <f t="shared" si="64"/>
        <v>0</v>
      </c>
      <c r="AI100" s="484">
        <v>0</v>
      </c>
      <c r="AJ100" s="484">
        <f t="shared" si="65"/>
        <v>0</v>
      </c>
      <c r="AK100" s="484">
        <v>0</v>
      </c>
      <c r="AL100" s="484">
        <f t="shared" si="66"/>
        <v>0</v>
      </c>
      <c r="AM100" s="484">
        <v>0</v>
      </c>
      <c r="AN100" s="484">
        <f t="shared" si="67"/>
        <v>0</v>
      </c>
      <c r="AO100" s="484">
        <v>0</v>
      </c>
      <c r="AP100" s="484">
        <f t="shared" si="68"/>
        <v>0</v>
      </c>
      <c r="AQ100" s="484">
        <v>0</v>
      </c>
      <c r="AR100" s="484">
        <v>0</v>
      </c>
      <c r="AS100" s="484">
        <f t="shared" si="43"/>
        <v>0</v>
      </c>
      <c r="AT100" s="484">
        <v>0</v>
      </c>
      <c r="AU100" s="484">
        <f t="shared" si="41"/>
        <v>0</v>
      </c>
      <c r="AV100" s="484">
        <v>0</v>
      </c>
      <c r="AW100" s="484">
        <f t="shared" si="42"/>
        <v>0</v>
      </c>
      <c r="AX100" s="484">
        <v>0</v>
      </c>
      <c r="AY100" s="530">
        <v>0</v>
      </c>
      <c r="AZ100" s="530">
        <f t="shared" si="95"/>
        <v>0</v>
      </c>
      <c r="BA100" s="530">
        <f t="shared" si="96"/>
        <v>153286000</v>
      </c>
      <c r="BB100" s="530">
        <f t="shared" si="97"/>
        <v>0</v>
      </c>
      <c r="BC100" s="530">
        <f t="shared" si="98"/>
        <v>0</v>
      </c>
      <c r="BD100" s="530">
        <f t="shared" si="60"/>
        <v>0</v>
      </c>
      <c r="BE100" s="530">
        <f t="shared" si="69"/>
        <v>0</v>
      </c>
      <c r="BF100" s="530">
        <f t="shared" si="70"/>
        <v>0</v>
      </c>
      <c r="BG100" s="530">
        <f t="shared" si="71"/>
        <v>0</v>
      </c>
      <c r="BH100" s="530" t="e">
        <f t="shared" si="72"/>
        <v>#REF!</v>
      </c>
      <c r="BI100" s="530" t="e">
        <f t="shared" si="73"/>
        <v>#REF!</v>
      </c>
      <c r="BJ100" s="530" t="e">
        <f t="shared" si="74"/>
        <v>#REF!</v>
      </c>
      <c r="BK100" s="452">
        <v>0</v>
      </c>
      <c r="BL100">
        <v>0</v>
      </c>
      <c r="BN100" s="499"/>
      <c r="BP100" s="452"/>
      <c r="BR100" s="452"/>
    </row>
    <row r="101" spans="1:70" ht="15" hidden="1" customHeight="1">
      <c r="A101" t="s">
        <v>1077</v>
      </c>
      <c r="B101" s="468" t="s">
        <v>1077</v>
      </c>
      <c r="C101" s="458" t="s">
        <v>1078</v>
      </c>
      <c r="D101" s="458" t="s">
        <v>301</v>
      </c>
      <c r="E101" s="459" t="str">
        <f t="shared" ref="E101" si="99">LEFT(B101,3)</f>
        <v>102</v>
      </c>
      <c r="F101" s="459" t="str">
        <f t="shared" ref="F101" si="100">LEFT(B101,3)</f>
        <v>102</v>
      </c>
      <c r="G101" s="458" t="s">
        <v>302</v>
      </c>
      <c r="H101" s="452"/>
      <c r="I101" s="452"/>
      <c r="J101" s="452"/>
      <c r="K101" s="452"/>
      <c r="L101" s="452"/>
      <c r="M101" s="452"/>
      <c r="N101" s="452"/>
      <c r="O101" s="452"/>
      <c r="P101" s="452"/>
      <c r="Q101" s="452"/>
      <c r="R101" s="452"/>
      <c r="S101" s="484"/>
      <c r="T101" s="452"/>
      <c r="U101" s="484"/>
      <c r="V101" s="484"/>
      <c r="W101" s="484"/>
      <c r="X101" s="484">
        <v>0</v>
      </c>
      <c r="Y101" s="484">
        <v>0</v>
      </c>
      <c r="Z101" s="484">
        <v>0</v>
      </c>
      <c r="AA101" s="484">
        <v>0</v>
      </c>
      <c r="AB101" s="484">
        <v>0</v>
      </c>
      <c r="AC101" s="484">
        <v>0</v>
      </c>
      <c r="AD101" s="484">
        <v>0</v>
      </c>
      <c r="AE101" s="484">
        <v>0</v>
      </c>
      <c r="AF101" s="484">
        <v>0</v>
      </c>
      <c r="AG101" s="484">
        <v>0</v>
      </c>
      <c r="AH101" s="484">
        <v>0</v>
      </c>
      <c r="AI101" s="484">
        <v>0</v>
      </c>
      <c r="AJ101" s="484">
        <v>0</v>
      </c>
      <c r="AK101" s="484">
        <v>0</v>
      </c>
      <c r="AL101" s="484">
        <v>0</v>
      </c>
      <c r="AM101" s="484">
        <v>0</v>
      </c>
      <c r="AN101" s="484">
        <v>0</v>
      </c>
      <c r="AO101" s="484">
        <v>0</v>
      </c>
      <c r="AP101" s="484">
        <v>0</v>
      </c>
      <c r="AQ101" s="484">
        <v>0</v>
      </c>
      <c r="AR101" s="484">
        <v>0</v>
      </c>
      <c r="AS101" s="484">
        <v>0</v>
      </c>
      <c r="AT101" s="484">
        <v>0</v>
      </c>
      <c r="AU101" s="484">
        <f t="shared" si="41"/>
        <v>14167000</v>
      </c>
      <c r="AV101" s="484">
        <v>14167000</v>
      </c>
      <c r="AW101" s="484">
        <f t="shared" si="42"/>
        <v>-14167000</v>
      </c>
      <c r="AX101" s="484">
        <v>0</v>
      </c>
      <c r="AY101" s="530"/>
      <c r="AZ101" s="530"/>
      <c r="BA101" s="530"/>
      <c r="BB101" s="530"/>
      <c r="BC101" s="530"/>
      <c r="BD101" s="530"/>
      <c r="BE101" s="530"/>
      <c r="BF101" s="530"/>
      <c r="BG101" s="530"/>
      <c r="BH101" s="530"/>
      <c r="BI101" s="530"/>
      <c r="BJ101" s="530"/>
      <c r="BK101" s="452"/>
      <c r="BN101" s="499"/>
      <c r="BP101" s="452"/>
      <c r="BR101" s="452"/>
    </row>
    <row r="102" spans="1:70" ht="15" hidden="1" customHeight="1">
      <c r="A102" t="str">
        <f t="shared" si="77"/>
        <v>1027300012</v>
      </c>
      <c r="B102" s="468">
        <v>1027300012</v>
      </c>
      <c r="C102" s="458" t="s">
        <v>668</v>
      </c>
      <c r="D102" s="458" t="s">
        <v>301</v>
      </c>
      <c r="E102" s="459" t="str">
        <f t="shared" si="78"/>
        <v>102</v>
      </c>
      <c r="F102" s="459" t="str">
        <f t="shared" si="79"/>
        <v>102</v>
      </c>
      <c r="G102" s="458" t="s">
        <v>302</v>
      </c>
      <c r="H102" s="452">
        <v>0</v>
      </c>
      <c r="I102" s="452">
        <v>0</v>
      </c>
      <c r="J102" s="452">
        <v>37226600</v>
      </c>
      <c r="K102" s="452">
        <v>-37226600</v>
      </c>
      <c r="L102" s="452">
        <v>0</v>
      </c>
      <c r="M102" s="452">
        <v>0</v>
      </c>
      <c r="N102" s="452">
        <v>0</v>
      </c>
      <c r="O102" s="452">
        <v>0</v>
      </c>
      <c r="P102" s="452">
        <v>0</v>
      </c>
      <c r="Q102" s="452" t="e">
        <f>VLOOKUP(A102,#REF!,16,0)</f>
        <v>#REF!</v>
      </c>
      <c r="R102" s="452">
        <v>0</v>
      </c>
      <c r="S102" s="484">
        <v>0</v>
      </c>
      <c r="T102" s="452">
        <v>0</v>
      </c>
      <c r="U102" s="484" t="e">
        <f t="shared" si="80"/>
        <v>#REF!</v>
      </c>
      <c r="V102" s="484">
        <f t="shared" si="81"/>
        <v>0</v>
      </c>
      <c r="W102" s="484">
        <f t="shared" si="61"/>
        <v>0</v>
      </c>
      <c r="X102" s="530">
        <v>0</v>
      </c>
      <c r="Y102" s="530">
        <f t="shared" si="94"/>
        <v>0</v>
      </c>
      <c r="Z102" s="484">
        <v>0</v>
      </c>
      <c r="AA102" s="484">
        <v>0</v>
      </c>
      <c r="AB102" s="484">
        <f t="shared" si="62"/>
        <v>0</v>
      </c>
      <c r="AC102" s="484">
        <v>0</v>
      </c>
      <c r="AD102" s="484">
        <f t="shared" si="55"/>
        <v>0</v>
      </c>
      <c r="AE102" s="484">
        <v>0</v>
      </c>
      <c r="AF102" s="484">
        <f t="shared" si="63"/>
        <v>0</v>
      </c>
      <c r="AG102" s="484">
        <v>0</v>
      </c>
      <c r="AH102" s="484">
        <f t="shared" si="64"/>
        <v>0</v>
      </c>
      <c r="AI102" s="484">
        <v>0</v>
      </c>
      <c r="AJ102" s="484">
        <f t="shared" si="65"/>
        <v>0</v>
      </c>
      <c r="AK102" s="484">
        <v>0</v>
      </c>
      <c r="AL102" s="484">
        <f t="shared" si="66"/>
        <v>0</v>
      </c>
      <c r="AM102" s="484">
        <v>0</v>
      </c>
      <c r="AN102" s="484">
        <f t="shared" si="67"/>
        <v>0</v>
      </c>
      <c r="AO102" s="484">
        <v>0</v>
      </c>
      <c r="AP102" s="484">
        <f t="shared" si="68"/>
        <v>0</v>
      </c>
      <c r="AQ102" s="484">
        <v>0</v>
      </c>
      <c r="AR102" s="484">
        <v>0</v>
      </c>
      <c r="AS102" s="484">
        <f t="shared" si="43"/>
        <v>0</v>
      </c>
      <c r="AT102" s="484">
        <v>0</v>
      </c>
      <c r="AU102" s="484">
        <f t="shared" si="41"/>
        <v>0</v>
      </c>
      <c r="AV102" s="484">
        <v>0</v>
      </c>
      <c r="AW102" s="484">
        <f t="shared" si="42"/>
        <v>0</v>
      </c>
      <c r="AX102" s="484">
        <v>0</v>
      </c>
      <c r="AY102" s="530">
        <v>0</v>
      </c>
      <c r="AZ102" s="530">
        <f t="shared" si="95"/>
        <v>0</v>
      </c>
      <c r="BA102" s="530">
        <f t="shared" si="96"/>
        <v>37226600</v>
      </c>
      <c r="BB102" s="530">
        <f t="shared" si="97"/>
        <v>0</v>
      </c>
      <c r="BC102" s="530">
        <f t="shared" si="98"/>
        <v>0</v>
      </c>
      <c r="BD102" s="530">
        <f t="shared" si="60"/>
        <v>0</v>
      </c>
      <c r="BE102" s="530">
        <f t="shared" si="69"/>
        <v>0</v>
      </c>
      <c r="BF102" s="530">
        <f t="shared" si="70"/>
        <v>0</v>
      </c>
      <c r="BG102" s="530">
        <f t="shared" si="71"/>
        <v>0</v>
      </c>
      <c r="BH102" s="530" t="e">
        <f t="shared" si="72"/>
        <v>#REF!</v>
      </c>
      <c r="BI102" s="530" t="e">
        <f t="shared" si="73"/>
        <v>#REF!</v>
      </c>
      <c r="BJ102" s="530" t="e">
        <f t="shared" si="74"/>
        <v>#REF!</v>
      </c>
      <c r="BK102" s="452">
        <v>0</v>
      </c>
      <c r="BL102">
        <v>0</v>
      </c>
      <c r="BN102" s="499"/>
      <c r="BP102" s="452"/>
      <c r="BR102" s="452"/>
    </row>
    <row r="103" spans="1:70" ht="15" hidden="1" customHeight="1">
      <c r="A103" t="s">
        <v>1079</v>
      </c>
      <c r="B103" s="468" t="s">
        <v>1079</v>
      </c>
      <c r="C103" s="458" t="s">
        <v>1080</v>
      </c>
      <c r="D103" s="458" t="s">
        <v>301</v>
      </c>
      <c r="E103" s="459" t="str">
        <f t="shared" ref="E103" si="101">LEFT(B103,3)</f>
        <v>102</v>
      </c>
      <c r="F103" s="459" t="str">
        <f t="shared" ref="F103" si="102">LEFT(B103,3)</f>
        <v>102</v>
      </c>
      <c r="G103" s="458" t="s">
        <v>302</v>
      </c>
      <c r="H103" s="452"/>
      <c r="I103" s="452"/>
      <c r="J103" s="452"/>
      <c r="K103" s="452"/>
      <c r="L103" s="452"/>
      <c r="M103" s="452"/>
      <c r="N103" s="452"/>
      <c r="O103" s="452"/>
      <c r="P103" s="452"/>
      <c r="Q103" s="452"/>
      <c r="R103" s="452"/>
      <c r="S103" s="484"/>
      <c r="T103" s="452"/>
      <c r="U103" s="484"/>
      <c r="V103" s="484"/>
      <c r="W103" s="484"/>
      <c r="X103" s="484">
        <v>0</v>
      </c>
      <c r="Y103" s="484">
        <v>0</v>
      </c>
      <c r="Z103" s="484">
        <v>0</v>
      </c>
      <c r="AA103" s="484">
        <v>0</v>
      </c>
      <c r="AB103" s="484">
        <v>0</v>
      </c>
      <c r="AC103" s="484">
        <v>0</v>
      </c>
      <c r="AD103" s="484">
        <v>0</v>
      </c>
      <c r="AE103" s="484">
        <v>0</v>
      </c>
      <c r="AF103" s="484">
        <v>0</v>
      </c>
      <c r="AG103" s="484">
        <v>0</v>
      </c>
      <c r="AH103" s="484">
        <v>0</v>
      </c>
      <c r="AI103" s="484">
        <v>0</v>
      </c>
      <c r="AJ103" s="484">
        <v>0</v>
      </c>
      <c r="AK103" s="484">
        <v>0</v>
      </c>
      <c r="AL103" s="484">
        <v>0</v>
      </c>
      <c r="AM103" s="484">
        <v>0</v>
      </c>
      <c r="AN103" s="484">
        <v>0</v>
      </c>
      <c r="AO103" s="484">
        <v>0</v>
      </c>
      <c r="AP103" s="484">
        <v>0</v>
      </c>
      <c r="AQ103" s="484">
        <v>0</v>
      </c>
      <c r="AR103" s="484">
        <v>0</v>
      </c>
      <c r="AS103" s="484">
        <v>0</v>
      </c>
      <c r="AT103" s="484">
        <v>0</v>
      </c>
      <c r="AU103" s="484">
        <f t="shared" si="41"/>
        <v>56668000</v>
      </c>
      <c r="AV103" s="484">
        <v>56668000</v>
      </c>
      <c r="AW103" s="484">
        <f t="shared" si="42"/>
        <v>-56668000</v>
      </c>
      <c r="AX103" s="484">
        <v>0</v>
      </c>
      <c r="AY103" s="530"/>
      <c r="AZ103" s="530"/>
      <c r="BA103" s="530"/>
      <c r="BB103" s="530"/>
      <c r="BC103" s="530"/>
      <c r="BD103" s="530"/>
      <c r="BE103" s="530"/>
      <c r="BF103" s="530"/>
      <c r="BG103" s="530"/>
      <c r="BH103" s="530"/>
      <c r="BI103" s="530"/>
      <c r="BJ103" s="530"/>
      <c r="BK103" s="452"/>
      <c r="BN103" s="499"/>
      <c r="BP103" s="452"/>
      <c r="BR103" s="452"/>
    </row>
    <row r="104" spans="1:70" ht="15" hidden="1" customHeight="1">
      <c r="A104" t="s">
        <v>1081</v>
      </c>
      <c r="B104" s="468" t="s">
        <v>1081</v>
      </c>
      <c r="C104" s="458" t="s">
        <v>1082</v>
      </c>
      <c r="D104" s="458" t="s">
        <v>301</v>
      </c>
      <c r="E104" s="459" t="str">
        <f t="shared" ref="E104" si="103">LEFT(B104,3)</f>
        <v>102</v>
      </c>
      <c r="F104" s="459" t="str">
        <f t="shared" ref="F104" si="104">LEFT(B104,3)</f>
        <v>102</v>
      </c>
      <c r="G104" s="458" t="s">
        <v>302</v>
      </c>
      <c r="H104" s="452"/>
      <c r="I104" s="452"/>
      <c r="J104" s="452"/>
      <c r="K104" s="452"/>
      <c r="L104" s="452"/>
      <c r="M104" s="452"/>
      <c r="N104" s="452"/>
      <c r="O104" s="452"/>
      <c r="P104" s="452"/>
      <c r="Q104" s="452"/>
      <c r="R104" s="452"/>
      <c r="S104" s="484"/>
      <c r="T104" s="452"/>
      <c r="U104" s="484"/>
      <c r="V104" s="484"/>
      <c r="W104" s="484"/>
      <c r="X104" s="484">
        <v>0</v>
      </c>
      <c r="Y104" s="484">
        <v>0</v>
      </c>
      <c r="Z104" s="484">
        <v>0</v>
      </c>
      <c r="AA104" s="484">
        <v>0</v>
      </c>
      <c r="AB104" s="484">
        <v>0</v>
      </c>
      <c r="AC104" s="484">
        <v>0</v>
      </c>
      <c r="AD104" s="484">
        <v>0</v>
      </c>
      <c r="AE104" s="484">
        <v>0</v>
      </c>
      <c r="AF104" s="484">
        <v>0</v>
      </c>
      <c r="AG104" s="484">
        <v>0</v>
      </c>
      <c r="AH104" s="484">
        <v>0</v>
      </c>
      <c r="AI104" s="484">
        <v>0</v>
      </c>
      <c r="AJ104" s="484">
        <v>0</v>
      </c>
      <c r="AK104" s="484">
        <v>0</v>
      </c>
      <c r="AL104" s="484">
        <v>0</v>
      </c>
      <c r="AM104" s="484">
        <v>0</v>
      </c>
      <c r="AN104" s="484">
        <v>0</v>
      </c>
      <c r="AO104" s="484">
        <v>0</v>
      </c>
      <c r="AP104" s="484">
        <v>0</v>
      </c>
      <c r="AQ104" s="484">
        <v>0</v>
      </c>
      <c r="AR104" s="484">
        <v>0</v>
      </c>
      <c r="AS104" s="484">
        <v>0</v>
      </c>
      <c r="AT104" s="484">
        <v>0</v>
      </c>
      <c r="AU104" s="484">
        <f t="shared" si="41"/>
        <v>70835000</v>
      </c>
      <c r="AV104" s="484">
        <v>70835000</v>
      </c>
      <c r="AW104" s="484">
        <f t="shared" si="42"/>
        <v>-70835000</v>
      </c>
      <c r="AX104" s="484">
        <v>0</v>
      </c>
      <c r="AY104" s="530"/>
      <c r="AZ104" s="530"/>
      <c r="BA104" s="530"/>
      <c r="BB104" s="530"/>
      <c r="BC104" s="530"/>
      <c r="BD104" s="530"/>
      <c r="BE104" s="530"/>
      <c r="BF104" s="530"/>
      <c r="BG104" s="530"/>
      <c r="BH104" s="530"/>
      <c r="BI104" s="530"/>
      <c r="BJ104" s="530"/>
      <c r="BK104" s="452"/>
      <c r="BN104" s="499"/>
      <c r="BP104" s="452"/>
      <c r="BR104" s="452"/>
    </row>
    <row r="105" spans="1:70" ht="15" hidden="1" customHeight="1">
      <c r="A105" t="str">
        <f t="shared" si="77"/>
        <v>1080100999</v>
      </c>
      <c r="B105" s="468">
        <v>1080100999</v>
      </c>
      <c r="C105" s="458" t="s">
        <v>358</v>
      </c>
      <c r="D105" s="458" t="s">
        <v>301</v>
      </c>
      <c r="E105" s="459" t="str">
        <f t="shared" si="78"/>
        <v>108</v>
      </c>
      <c r="F105" s="459" t="str">
        <f t="shared" si="79"/>
        <v>108</v>
      </c>
      <c r="G105" s="458" t="s">
        <v>302</v>
      </c>
      <c r="H105" s="452">
        <v>0</v>
      </c>
      <c r="I105" s="452">
        <v>0</v>
      </c>
      <c r="J105" s="452">
        <v>0</v>
      </c>
      <c r="K105" s="452">
        <v>0</v>
      </c>
      <c r="L105" s="452">
        <v>0</v>
      </c>
      <c r="M105" s="452">
        <v>0</v>
      </c>
      <c r="N105" s="452">
        <v>0</v>
      </c>
      <c r="O105" s="452">
        <v>0</v>
      </c>
      <c r="P105" s="452">
        <v>0</v>
      </c>
      <c r="Q105" s="452" t="e">
        <f>VLOOKUP(A105,#REF!,16,0)</f>
        <v>#REF!</v>
      </c>
      <c r="R105" s="452">
        <v>0</v>
      </c>
      <c r="S105" s="484">
        <v>0</v>
      </c>
      <c r="T105" s="452">
        <v>0</v>
      </c>
      <c r="U105" s="484" t="e">
        <f t="shared" si="80"/>
        <v>#REF!</v>
      </c>
      <c r="V105" s="484">
        <f t="shared" si="81"/>
        <v>0</v>
      </c>
      <c r="W105" s="484">
        <f t="shared" si="61"/>
        <v>0</v>
      </c>
      <c r="X105" s="530">
        <v>0</v>
      </c>
      <c r="Y105" s="530">
        <f t="shared" si="94"/>
        <v>0</v>
      </c>
      <c r="Z105" s="484">
        <v>0</v>
      </c>
      <c r="AA105" s="484">
        <v>0</v>
      </c>
      <c r="AB105" s="484">
        <f t="shared" si="62"/>
        <v>0</v>
      </c>
      <c r="AC105" s="484">
        <v>0</v>
      </c>
      <c r="AD105" s="484">
        <f t="shared" si="55"/>
        <v>0</v>
      </c>
      <c r="AE105" s="484">
        <v>0</v>
      </c>
      <c r="AF105" s="484">
        <f t="shared" si="63"/>
        <v>0</v>
      </c>
      <c r="AG105" s="484">
        <v>0</v>
      </c>
      <c r="AH105" s="484">
        <f t="shared" si="64"/>
        <v>0</v>
      </c>
      <c r="AI105" s="484">
        <v>0</v>
      </c>
      <c r="AJ105" s="484">
        <f t="shared" si="65"/>
        <v>0</v>
      </c>
      <c r="AK105" s="484">
        <v>0</v>
      </c>
      <c r="AL105" s="484">
        <f t="shared" si="66"/>
        <v>0</v>
      </c>
      <c r="AM105" s="484">
        <v>0</v>
      </c>
      <c r="AN105" s="484">
        <f t="shared" si="67"/>
        <v>0</v>
      </c>
      <c r="AO105" s="484">
        <v>0</v>
      </c>
      <c r="AP105" s="484">
        <f t="shared" si="68"/>
        <v>0</v>
      </c>
      <c r="AQ105" s="484">
        <v>0</v>
      </c>
      <c r="AR105" s="484">
        <v>0</v>
      </c>
      <c r="AS105" s="484">
        <f t="shared" si="43"/>
        <v>0</v>
      </c>
      <c r="AT105" s="484">
        <v>0</v>
      </c>
      <c r="AU105" s="484">
        <f t="shared" si="41"/>
        <v>0</v>
      </c>
      <c r="AV105" s="484">
        <v>0</v>
      </c>
      <c r="AW105" s="484">
        <f t="shared" si="42"/>
        <v>0</v>
      </c>
      <c r="AX105" s="484">
        <v>0</v>
      </c>
      <c r="AY105" s="530">
        <v>0</v>
      </c>
      <c r="AZ105" s="530">
        <f t="shared" si="95"/>
        <v>0</v>
      </c>
      <c r="BA105" s="530">
        <f t="shared" si="96"/>
        <v>0</v>
      </c>
      <c r="BB105" s="530">
        <f t="shared" si="97"/>
        <v>0</v>
      </c>
      <c r="BC105" s="530">
        <f t="shared" si="98"/>
        <v>0</v>
      </c>
      <c r="BD105" s="530">
        <f t="shared" si="60"/>
        <v>0</v>
      </c>
      <c r="BE105" s="530">
        <f t="shared" si="69"/>
        <v>0</v>
      </c>
      <c r="BF105" s="530">
        <f t="shared" si="70"/>
        <v>0</v>
      </c>
      <c r="BG105" s="530">
        <f t="shared" si="71"/>
        <v>0</v>
      </c>
      <c r="BH105" s="530" t="e">
        <f t="shared" si="72"/>
        <v>#REF!</v>
      </c>
      <c r="BI105" s="530" t="e">
        <f t="shared" si="73"/>
        <v>#REF!</v>
      </c>
      <c r="BJ105" s="530" t="e">
        <f t="shared" si="74"/>
        <v>#REF!</v>
      </c>
      <c r="BK105" s="452">
        <v>0</v>
      </c>
      <c r="BL105">
        <v>0</v>
      </c>
      <c r="BN105" s="499"/>
      <c r="BP105" s="452"/>
      <c r="BR105" s="452"/>
    </row>
    <row r="106" spans="1:70" ht="15" hidden="1" customHeight="1">
      <c r="A106" t="str">
        <f t="shared" si="77"/>
        <v>1200100001</v>
      </c>
      <c r="B106" s="468">
        <v>1200100001</v>
      </c>
      <c r="C106" s="458" t="s">
        <v>359</v>
      </c>
      <c r="D106" s="458" t="s">
        <v>301</v>
      </c>
      <c r="E106" s="459" t="str">
        <f t="shared" si="78"/>
        <v>120</v>
      </c>
      <c r="F106" s="459" t="str">
        <f t="shared" si="79"/>
        <v>120</v>
      </c>
      <c r="G106" s="458" t="s">
        <v>302</v>
      </c>
      <c r="H106" s="452">
        <v>95731740.739999995</v>
      </c>
      <c r="I106" s="452">
        <v>2620383.12</v>
      </c>
      <c r="J106" s="452">
        <v>-1951410.02</v>
      </c>
      <c r="K106" s="452">
        <v>461304.49</v>
      </c>
      <c r="L106" s="452">
        <v>-5633943.0300000003</v>
      </c>
      <c r="M106" s="452">
        <v>-236373.79</v>
      </c>
      <c r="N106" s="452">
        <v>-4528359.9000000004</v>
      </c>
      <c r="O106" s="452">
        <v>7624603.71</v>
      </c>
      <c r="P106" s="452">
        <v>5358438.28</v>
      </c>
      <c r="Q106" s="452" t="e">
        <f>VLOOKUP(A106,#REF!,16,0)</f>
        <v>#REF!</v>
      </c>
      <c r="R106" s="452">
        <v>5038773.42</v>
      </c>
      <c r="S106" s="484">
        <v>2747790.41</v>
      </c>
      <c r="T106" s="452">
        <v>101273108.79000001</v>
      </c>
      <c r="U106" s="484" t="e">
        <f t="shared" si="80"/>
        <v>#REF!</v>
      </c>
      <c r="V106" s="484">
        <f t="shared" si="81"/>
        <v>99446383.599999979</v>
      </c>
      <c r="W106" s="484">
        <f t="shared" si="61"/>
        <v>94087945.319999978</v>
      </c>
      <c r="X106" s="530">
        <v>110845691.23999999</v>
      </c>
      <c r="Y106" s="530">
        <f t="shared" si="94"/>
        <v>9875460.3200000077</v>
      </c>
      <c r="Z106" s="484">
        <v>5048395.1099999994</v>
      </c>
      <c r="AA106" s="484">
        <v>2487257.2399999946</v>
      </c>
      <c r="AB106" s="484">
        <f t="shared" si="62"/>
        <v>-10677726.969999999</v>
      </c>
      <c r="AC106" s="484">
        <f>121098076.94-3519000</f>
        <v>117579076.94</v>
      </c>
      <c r="AD106" s="484">
        <f t="shared" si="55"/>
        <v>-12325367.189999998</v>
      </c>
      <c r="AE106" s="484">
        <v>105253709.75</v>
      </c>
      <c r="AF106" s="484">
        <f t="shared" si="63"/>
        <v>-302359.3900000006</v>
      </c>
      <c r="AG106" s="484">
        <v>104951350.36</v>
      </c>
      <c r="AH106" s="484">
        <f t="shared" si="64"/>
        <v>9684691.900000006</v>
      </c>
      <c r="AI106" s="484">
        <v>114636042.26000001</v>
      </c>
      <c r="AJ106" s="484">
        <f t="shared" si="65"/>
        <v>-2207245.7900000066</v>
      </c>
      <c r="AK106" s="484">
        <v>112428796.47</v>
      </c>
      <c r="AL106" s="484">
        <f t="shared" si="66"/>
        <v>2728249.3799999952</v>
      </c>
      <c r="AM106" s="484">
        <v>115157045.84999999</v>
      </c>
      <c r="AN106" s="484">
        <f t="shared" si="67"/>
        <v>18575365.790000007</v>
      </c>
      <c r="AO106" s="484">
        <v>133732411.64</v>
      </c>
      <c r="AP106" s="484">
        <f t="shared" si="68"/>
        <v>-23286400.189999998</v>
      </c>
      <c r="AQ106" s="484">
        <v>110446011.45</v>
      </c>
      <c r="AR106" s="484">
        <v>200918713.11000001</v>
      </c>
      <c r="AS106" s="484">
        <f t="shared" si="43"/>
        <v>-23225472.470000029</v>
      </c>
      <c r="AT106" s="484">
        <v>177693240.63999999</v>
      </c>
      <c r="AU106" s="484">
        <f t="shared" si="41"/>
        <v>-15965926.559999973</v>
      </c>
      <c r="AV106" s="484">
        <v>161727314.08000001</v>
      </c>
      <c r="AW106" s="484">
        <f t="shared" si="42"/>
        <v>3763631.2199999988</v>
      </c>
      <c r="AX106" s="484">
        <v>165490945.30000001</v>
      </c>
      <c r="AY106" s="530">
        <v>120721151.56</v>
      </c>
      <c r="AZ106" s="530">
        <f t="shared" si="95"/>
        <v>98352123.859999999</v>
      </c>
      <c r="BA106" s="530">
        <f t="shared" si="96"/>
        <v>96400713.840000004</v>
      </c>
      <c r="BB106" s="530">
        <f t="shared" si="97"/>
        <v>96862018.329999998</v>
      </c>
      <c r="BC106" s="530">
        <f t="shared" si="98"/>
        <v>91228075.299999997</v>
      </c>
      <c r="BD106" s="530">
        <f t="shared" si="60"/>
        <v>90991701.50999999</v>
      </c>
      <c r="BE106" s="530">
        <f t="shared" si="69"/>
        <v>86463341.609999999</v>
      </c>
      <c r="BF106" s="530">
        <f t="shared" si="70"/>
        <v>94087945.319999993</v>
      </c>
      <c r="BG106" s="530">
        <f t="shared" si="71"/>
        <v>99446383.599999994</v>
      </c>
      <c r="BH106" s="530" t="e">
        <f t="shared" si="72"/>
        <v>#REF!</v>
      </c>
      <c r="BI106" s="530" t="e">
        <f t="shared" si="73"/>
        <v>#REF!</v>
      </c>
      <c r="BJ106" s="530" t="e">
        <f t="shared" si="74"/>
        <v>#REF!</v>
      </c>
      <c r="BK106" s="452">
        <v>101273108.79000001</v>
      </c>
      <c r="BL106">
        <v>0</v>
      </c>
      <c r="BM106" s="451">
        <v>106507905.04000001</v>
      </c>
      <c r="BN106" s="499"/>
      <c r="BP106" s="452"/>
      <c r="BR106" s="452"/>
    </row>
    <row r="107" spans="1:70" ht="15" hidden="1" customHeight="1">
      <c r="A107" t="str">
        <f t="shared" si="77"/>
        <v>1200100011</v>
      </c>
      <c r="B107" s="468">
        <v>1200100011</v>
      </c>
      <c r="C107" s="458" t="s">
        <v>360</v>
      </c>
      <c r="D107" s="458" t="s">
        <v>301</v>
      </c>
      <c r="E107" s="459" t="str">
        <f t="shared" si="78"/>
        <v>120</v>
      </c>
      <c r="F107" s="459" t="str">
        <f t="shared" si="79"/>
        <v>120</v>
      </c>
      <c r="G107" s="458" t="s">
        <v>302</v>
      </c>
      <c r="H107" s="452">
        <v>50875.31</v>
      </c>
      <c r="I107" s="452">
        <v>-48465.77</v>
      </c>
      <c r="J107" s="452">
        <v>7614.08</v>
      </c>
      <c r="K107" s="452">
        <v>9458.94</v>
      </c>
      <c r="L107" s="452">
        <v>-583.49</v>
      </c>
      <c r="M107" s="452">
        <v>297.39999999999998</v>
      </c>
      <c r="N107" s="452">
        <v>-8960.94</v>
      </c>
      <c r="O107" s="452">
        <v>114.99</v>
      </c>
      <c r="P107" s="452">
        <v>-10350.48</v>
      </c>
      <c r="Q107" s="452" t="e">
        <f>VLOOKUP(A107,#REF!,16,0)</f>
        <v>#REF!</v>
      </c>
      <c r="R107" s="452">
        <v>0.04</v>
      </c>
      <c r="S107" s="484">
        <v>-0.05</v>
      </c>
      <c r="T107" s="452">
        <v>0.04</v>
      </c>
      <c r="U107" s="484" t="e">
        <f t="shared" si="80"/>
        <v>#REF!</v>
      </c>
      <c r="V107" s="484">
        <f t="shared" si="81"/>
        <v>4.0000000000873115E-2</v>
      </c>
      <c r="W107" s="484">
        <f t="shared" si="61"/>
        <v>10350.52</v>
      </c>
      <c r="X107" s="530">
        <v>0.01</v>
      </c>
      <c r="Y107" s="530">
        <f t="shared" si="94"/>
        <v>0</v>
      </c>
      <c r="Z107" s="484">
        <v>-0.01</v>
      </c>
      <c r="AA107" s="484">
        <v>0</v>
      </c>
      <c r="AB107" s="484">
        <f t="shared" si="62"/>
        <v>4600.4799999999996</v>
      </c>
      <c r="AC107" s="484">
        <v>4600.4799999999996</v>
      </c>
      <c r="AD107" s="484">
        <f t="shared" si="55"/>
        <v>-4600.4799999999996</v>
      </c>
      <c r="AE107" s="484">
        <v>0</v>
      </c>
      <c r="AF107" s="484">
        <f t="shared" si="63"/>
        <v>0</v>
      </c>
      <c r="AG107" s="484">
        <v>0</v>
      </c>
      <c r="AH107" s="484">
        <f t="shared" si="64"/>
        <v>8237.41</v>
      </c>
      <c r="AI107" s="484">
        <v>8237.41</v>
      </c>
      <c r="AJ107" s="484">
        <f t="shared" si="65"/>
        <v>334.75</v>
      </c>
      <c r="AK107" s="484">
        <v>8572.16</v>
      </c>
      <c r="AL107" s="484">
        <f t="shared" si="66"/>
        <v>3411.0200000000004</v>
      </c>
      <c r="AM107" s="484">
        <v>11983.18</v>
      </c>
      <c r="AN107" s="484">
        <f t="shared" si="67"/>
        <v>-422.27000000000044</v>
      </c>
      <c r="AO107" s="484">
        <v>11560.91</v>
      </c>
      <c r="AP107" s="484">
        <f t="shared" si="68"/>
        <v>-11560.92</v>
      </c>
      <c r="AQ107" s="484">
        <v>-0.01</v>
      </c>
      <c r="AR107" s="484">
        <v>0</v>
      </c>
      <c r="AS107" s="484">
        <f t="shared" si="43"/>
        <v>0</v>
      </c>
      <c r="AT107" s="484">
        <v>0</v>
      </c>
      <c r="AU107" s="484">
        <f t="shared" si="41"/>
        <v>5357.2</v>
      </c>
      <c r="AV107" s="484">
        <v>5357.2</v>
      </c>
      <c r="AW107" s="484">
        <f t="shared" si="42"/>
        <v>0</v>
      </c>
      <c r="AX107" s="484">
        <v>5357.2</v>
      </c>
      <c r="AY107" s="530">
        <v>0.01</v>
      </c>
      <c r="AZ107" s="530">
        <f t="shared" si="95"/>
        <v>2409.5400000000009</v>
      </c>
      <c r="BA107" s="530">
        <f t="shared" si="96"/>
        <v>10023.620000000001</v>
      </c>
      <c r="BB107" s="530">
        <f t="shared" si="97"/>
        <v>19482.560000000001</v>
      </c>
      <c r="BC107" s="530">
        <f t="shared" si="98"/>
        <v>18899.07</v>
      </c>
      <c r="BD107" s="530">
        <f t="shared" si="60"/>
        <v>19196.470000000005</v>
      </c>
      <c r="BE107" s="530">
        <f t="shared" si="69"/>
        <v>10235.529999999999</v>
      </c>
      <c r="BF107" s="530">
        <f t="shared" si="70"/>
        <v>10350.520000000004</v>
      </c>
      <c r="BG107" s="530">
        <f t="shared" si="71"/>
        <v>4.0000000000873115E-2</v>
      </c>
      <c r="BH107" s="530" t="e">
        <f t="shared" si="72"/>
        <v>#REF!</v>
      </c>
      <c r="BI107" s="530" t="e">
        <f t="shared" si="73"/>
        <v>#REF!</v>
      </c>
      <c r="BJ107" s="530" t="e">
        <f t="shared" si="74"/>
        <v>#REF!</v>
      </c>
      <c r="BK107" s="452">
        <v>0.04</v>
      </c>
      <c r="BL107">
        <v>0</v>
      </c>
      <c r="BM107" s="451">
        <v>-0.01</v>
      </c>
      <c r="BN107" s="499"/>
      <c r="BP107" s="452"/>
      <c r="BR107" s="452"/>
    </row>
    <row r="108" spans="1:70" ht="15" hidden="1" customHeight="1">
      <c r="A108" t="s">
        <v>954</v>
      </c>
      <c r="B108" s="468" t="s">
        <v>954</v>
      </c>
      <c r="C108" s="458" t="s">
        <v>398</v>
      </c>
      <c r="D108" s="458" t="s">
        <v>301</v>
      </c>
      <c r="E108" s="459" t="str">
        <f t="shared" ref="E108" si="105">LEFT(B108,3)</f>
        <v>126</v>
      </c>
      <c r="F108" s="459" t="str">
        <f t="shared" ref="F108" si="106">LEFT(B108,3)</f>
        <v>126</v>
      </c>
      <c r="G108" s="458" t="s">
        <v>302</v>
      </c>
      <c r="H108" s="452"/>
      <c r="I108" s="452"/>
      <c r="J108" s="452"/>
      <c r="K108" s="452"/>
      <c r="L108" s="452"/>
      <c r="M108" s="452"/>
      <c r="N108" s="452"/>
      <c r="O108" s="452"/>
      <c r="P108" s="452"/>
      <c r="Q108" s="452"/>
      <c r="R108" s="452"/>
      <c r="S108" s="484"/>
      <c r="T108" s="452"/>
      <c r="U108" s="484"/>
      <c r="V108" s="484"/>
      <c r="W108" s="484"/>
      <c r="X108" s="530"/>
      <c r="Y108" s="530">
        <v>0</v>
      </c>
      <c r="Z108" s="484"/>
      <c r="AA108" s="484"/>
      <c r="AB108" s="484"/>
      <c r="AC108" s="484"/>
      <c r="AD108" s="484"/>
      <c r="AE108" s="484"/>
      <c r="AF108" s="484"/>
      <c r="AG108" s="484"/>
      <c r="AH108" s="484"/>
      <c r="AI108" s="484"/>
      <c r="AJ108" s="484"/>
      <c r="AK108" s="484"/>
      <c r="AL108" s="484"/>
      <c r="AM108" s="484"/>
      <c r="AN108" s="484"/>
      <c r="AO108" s="484"/>
      <c r="AP108" s="484"/>
      <c r="AQ108" s="484"/>
      <c r="AR108" s="484">
        <v>1848</v>
      </c>
      <c r="AS108" s="484">
        <f t="shared" si="43"/>
        <v>0</v>
      </c>
      <c r="AT108" s="484">
        <v>1848</v>
      </c>
      <c r="AU108" s="484">
        <f t="shared" si="41"/>
        <v>-1456</v>
      </c>
      <c r="AV108" s="484">
        <v>392</v>
      </c>
      <c r="AW108" s="484">
        <f t="shared" si="42"/>
        <v>0</v>
      </c>
      <c r="AX108" s="484">
        <v>392</v>
      </c>
      <c r="AY108" s="530"/>
      <c r="AZ108" s="530"/>
      <c r="BA108" s="530"/>
      <c r="BB108" s="530"/>
      <c r="BC108" s="530"/>
      <c r="BD108" s="530"/>
      <c r="BE108" s="530"/>
      <c r="BF108" s="530"/>
      <c r="BG108" s="530"/>
      <c r="BH108" s="530"/>
      <c r="BI108" s="530"/>
      <c r="BJ108" s="530"/>
      <c r="BK108" s="452"/>
      <c r="BN108" s="499"/>
      <c r="BP108" s="452"/>
      <c r="BR108" s="452"/>
    </row>
    <row r="109" spans="1:70" ht="15" hidden="1" customHeight="1">
      <c r="A109" t="str">
        <f t="shared" si="77"/>
        <v>1280100001</v>
      </c>
      <c r="B109" s="468">
        <v>1280100001</v>
      </c>
      <c r="C109" s="458" t="s">
        <v>361</v>
      </c>
      <c r="D109" s="458" t="s">
        <v>301</v>
      </c>
      <c r="E109" s="459" t="str">
        <f t="shared" si="78"/>
        <v>128</v>
      </c>
      <c r="F109" s="459" t="str">
        <f t="shared" si="79"/>
        <v>128</v>
      </c>
      <c r="G109" s="458" t="s">
        <v>302</v>
      </c>
      <c r="H109" s="452">
        <v>2872403.98</v>
      </c>
      <c r="I109" s="452">
        <v>-50985.13</v>
      </c>
      <c r="J109" s="452">
        <v>-49317.9</v>
      </c>
      <c r="K109" s="452">
        <v>-79978.23</v>
      </c>
      <c r="L109" s="452">
        <v>-37571.089999999997</v>
      </c>
      <c r="M109" s="452">
        <v>37128.42</v>
      </c>
      <c r="N109" s="452">
        <v>-41305.379999999997</v>
      </c>
      <c r="O109" s="452">
        <v>69381.2</v>
      </c>
      <c r="P109" s="452">
        <v>124262.49</v>
      </c>
      <c r="Q109" s="452" t="e">
        <f>VLOOKUP(A109,#REF!,16,0)</f>
        <v>#REF!</v>
      </c>
      <c r="R109" s="452">
        <v>-11646.19</v>
      </c>
      <c r="S109" s="484">
        <v>115478.48</v>
      </c>
      <c r="T109" s="452">
        <v>2758335.92</v>
      </c>
      <c r="U109" s="484" t="e">
        <f t="shared" si="80"/>
        <v>#REF!</v>
      </c>
      <c r="V109" s="484">
        <f t="shared" si="81"/>
        <v>2844018.3600000008</v>
      </c>
      <c r="W109" s="484">
        <f t="shared" si="61"/>
        <v>2719755.8700000006</v>
      </c>
      <c r="X109" s="530">
        <v>2959771.4</v>
      </c>
      <c r="Y109" s="530">
        <f t="shared" si="94"/>
        <v>98299.910000000149</v>
      </c>
      <c r="Z109" s="484">
        <v>102602.10000000009</v>
      </c>
      <c r="AA109" s="484">
        <v>66334.719999999739</v>
      </c>
      <c r="AB109" s="484">
        <f t="shared" si="62"/>
        <v>-7662.4599999999627</v>
      </c>
      <c r="AC109" s="484">
        <v>3219345.67</v>
      </c>
      <c r="AD109" s="484">
        <f t="shared" si="55"/>
        <v>36046</v>
      </c>
      <c r="AE109" s="484">
        <v>3255391.67</v>
      </c>
      <c r="AF109" s="484">
        <f t="shared" si="63"/>
        <v>94441.680000000168</v>
      </c>
      <c r="AG109" s="484">
        <v>3349833.35</v>
      </c>
      <c r="AH109" s="484">
        <f t="shared" si="64"/>
        <v>169952.56999999983</v>
      </c>
      <c r="AI109" s="484">
        <v>3519785.92</v>
      </c>
      <c r="AJ109" s="484">
        <f t="shared" si="65"/>
        <v>143915.95000000019</v>
      </c>
      <c r="AK109" s="484">
        <v>3663701.87</v>
      </c>
      <c r="AL109" s="484">
        <f t="shared" si="66"/>
        <v>-154373.70999999996</v>
      </c>
      <c r="AM109" s="484">
        <v>3509328.16</v>
      </c>
      <c r="AN109" s="484">
        <f t="shared" si="67"/>
        <v>-10528.050000000279</v>
      </c>
      <c r="AO109" s="484">
        <v>3498800.11</v>
      </c>
      <c r="AP109" s="484">
        <f t="shared" si="68"/>
        <v>-512.17999999970198</v>
      </c>
      <c r="AQ109" s="484">
        <v>3498287.93</v>
      </c>
      <c r="AR109" s="484">
        <v>3557393.24</v>
      </c>
      <c r="AS109" s="484">
        <f t="shared" si="43"/>
        <v>-30917.820000000298</v>
      </c>
      <c r="AT109" s="484">
        <v>3526475.42</v>
      </c>
      <c r="AU109" s="484">
        <f t="shared" si="41"/>
        <v>-96852.029999999795</v>
      </c>
      <c r="AV109" s="484">
        <v>3429623.39</v>
      </c>
      <c r="AW109" s="484">
        <f t="shared" si="42"/>
        <v>-33665.130000000354</v>
      </c>
      <c r="AX109" s="484">
        <v>3395958.26</v>
      </c>
      <c r="AY109" s="530">
        <v>3058071.31</v>
      </c>
      <c r="AZ109" s="530">
        <f t="shared" si="95"/>
        <v>2821418.85</v>
      </c>
      <c r="BA109" s="530">
        <f t="shared" si="96"/>
        <v>2772100.95</v>
      </c>
      <c r="BB109" s="530">
        <f t="shared" si="97"/>
        <v>2692122.72</v>
      </c>
      <c r="BC109" s="530">
        <f t="shared" si="98"/>
        <v>2654551.6300000004</v>
      </c>
      <c r="BD109" s="530">
        <f t="shared" si="60"/>
        <v>2691680.05</v>
      </c>
      <c r="BE109" s="530">
        <f t="shared" si="69"/>
        <v>2650374.67</v>
      </c>
      <c r="BF109" s="530">
        <f t="shared" si="70"/>
        <v>2719755.87</v>
      </c>
      <c r="BG109" s="530">
        <f t="shared" si="71"/>
        <v>2844018.36</v>
      </c>
      <c r="BH109" s="530" t="e">
        <f t="shared" si="72"/>
        <v>#REF!</v>
      </c>
      <c r="BI109" s="530" t="e">
        <f t="shared" si="73"/>
        <v>#REF!</v>
      </c>
      <c r="BJ109" s="530" t="e">
        <f t="shared" si="74"/>
        <v>#REF!</v>
      </c>
      <c r="BK109" s="452">
        <v>2758335.92</v>
      </c>
      <c r="BL109">
        <v>0</v>
      </c>
      <c r="BM109" s="451">
        <v>2873814.4</v>
      </c>
      <c r="BN109" s="499"/>
      <c r="BP109" s="452"/>
      <c r="BR109" s="452"/>
    </row>
    <row r="110" spans="1:70" ht="15" hidden="1" customHeight="1">
      <c r="A110" t="str">
        <f t="shared" si="77"/>
        <v>1290100002</v>
      </c>
      <c r="B110" s="468">
        <v>1290100002</v>
      </c>
      <c r="C110" s="458" t="s">
        <v>362</v>
      </c>
      <c r="D110" s="458" t="s">
        <v>301</v>
      </c>
      <c r="E110" s="459" t="str">
        <f t="shared" si="78"/>
        <v>129</v>
      </c>
      <c r="F110" s="459" t="str">
        <f t="shared" si="79"/>
        <v>129</v>
      </c>
      <c r="G110" s="458" t="s">
        <v>302</v>
      </c>
      <c r="H110" s="452">
        <v>-2872403.98</v>
      </c>
      <c r="I110" s="452">
        <v>50985.13</v>
      </c>
      <c r="J110" s="452">
        <v>49317.9</v>
      </c>
      <c r="K110" s="452">
        <v>79978.23</v>
      </c>
      <c r="L110" s="452">
        <v>37571.089999999997</v>
      </c>
      <c r="M110" s="452">
        <v>-37128.42</v>
      </c>
      <c r="N110" s="452">
        <v>41305.379999999997</v>
      </c>
      <c r="O110" s="452">
        <v>-69381.2</v>
      </c>
      <c r="P110" s="452">
        <v>-124262.49</v>
      </c>
      <c r="Q110" s="452" t="e">
        <f>VLOOKUP(A110,#REF!,16,0)</f>
        <v>#REF!</v>
      </c>
      <c r="R110" s="452">
        <v>11646.19</v>
      </c>
      <c r="S110" s="484">
        <v>-115478.48</v>
      </c>
      <c r="T110" s="452">
        <v>-2758335.92</v>
      </c>
      <c r="U110" s="484" t="e">
        <f t="shared" si="80"/>
        <v>#REF!</v>
      </c>
      <c r="V110" s="484">
        <f t="shared" si="81"/>
        <v>-2844018.3600000008</v>
      </c>
      <c r="W110" s="484">
        <f t="shared" si="61"/>
        <v>-2719755.8700000006</v>
      </c>
      <c r="X110" s="530">
        <v>-2959771.4</v>
      </c>
      <c r="Y110" s="530">
        <f t="shared" si="94"/>
        <v>-98299.910000000149</v>
      </c>
      <c r="Z110" s="484">
        <v>-102602.10000000009</v>
      </c>
      <c r="AA110" s="484">
        <v>-66334.719999999739</v>
      </c>
      <c r="AB110" s="484">
        <f t="shared" si="62"/>
        <v>7662.4599999999627</v>
      </c>
      <c r="AC110" s="484">
        <v>-3219345.67</v>
      </c>
      <c r="AD110" s="484">
        <f t="shared" si="55"/>
        <v>-36046</v>
      </c>
      <c r="AE110" s="484">
        <v>-3255391.67</v>
      </c>
      <c r="AF110" s="484">
        <f t="shared" si="63"/>
        <v>-94441.680000000168</v>
      </c>
      <c r="AG110" s="484">
        <v>-3349833.35</v>
      </c>
      <c r="AH110" s="484">
        <f t="shared" si="64"/>
        <v>-169952.56999999983</v>
      </c>
      <c r="AI110" s="484">
        <v>-3519785.92</v>
      </c>
      <c r="AJ110" s="484">
        <f t="shared" si="65"/>
        <v>-143915.95000000019</v>
      </c>
      <c r="AK110" s="484">
        <v>-3663701.87</v>
      </c>
      <c r="AL110" s="484">
        <f t="shared" si="66"/>
        <v>154373.70999999996</v>
      </c>
      <c r="AM110" s="484">
        <v>-3509328.16</v>
      </c>
      <c r="AN110" s="484">
        <f t="shared" si="67"/>
        <v>10528.050000000279</v>
      </c>
      <c r="AO110" s="484">
        <v>-3498800.11</v>
      </c>
      <c r="AP110" s="484">
        <f t="shared" si="68"/>
        <v>512.17999999970198</v>
      </c>
      <c r="AQ110" s="484">
        <v>-3498287.93</v>
      </c>
      <c r="AR110" s="484">
        <v>-3557393.24</v>
      </c>
      <c r="AS110" s="484">
        <f t="shared" si="43"/>
        <v>30917.820000000298</v>
      </c>
      <c r="AT110" s="484">
        <v>-3526475.42</v>
      </c>
      <c r="AU110" s="484">
        <f t="shared" si="41"/>
        <v>96852.029999999795</v>
      </c>
      <c r="AV110" s="484">
        <v>-3429623.39</v>
      </c>
      <c r="AW110" s="484">
        <f t="shared" si="42"/>
        <v>33665.130000000354</v>
      </c>
      <c r="AX110" s="484">
        <v>-3395958.26</v>
      </c>
      <c r="AY110" s="530">
        <v>-3058071.31</v>
      </c>
      <c r="AZ110" s="530">
        <f t="shared" si="95"/>
        <v>-2821418.85</v>
      </c>
      <c r="BA110" s="530">
        <f t="shared" si="96"/>
        <v>-2772100.95</v>
      </c>
      <c r="BB110" s="530">
        <f t="shared" si="97"/>
        <v>-2692122.72</v>
      </c>
      <c r="BC110" s="530">
        <f t="shared" si="98"/>
        <v>-2654551.6300000004</v>
      </c>
      <c r="BD110" s="530">
        <f t="shared" si="60"/>
        <v>-2691680.05</v>
      </c>
      <c r="BE110" s="530">
        <f t="shared" si="69"/>
        <v>-2650374.67</v>
      </c>
      <c r="BF110" s="530">
        <f t="shared" si="70"/>
        <v>-2719755.87</v>
      </c>
      <c r="BG110" s="530">
        <f t="shared" si="71"/>
        <v>-2844018.36</v>
      </c>
      <c r="BH110" s="530" t="e">
        <f t="shared" si="72"/>
        <v>#REF!</v>
      </c>
      <c r="BI110" s="530" t="e">
        <f t="shared" si="73"/>
        <v>#REF!</v>
      </c>
      <c r="BJ110" s="530" t="e">
        <f t="shared" si="74"/>
        <v>#REF!</v>
      </c>
      <c r="BK110" s="452">
        <v>-2758335.92</v>
      </c>
      <c r="BL110">
        <v>0</v>
      </c>
      <c r="BM110" s="451">
        <v>-2873814.4</v>
      </c>
      <c r="BN110" s="499"/>
      <c r="BP110" s="452"/>
      <c r="BR110" s="452"/>
    </row>
    <row r="111" spans="1:70" ht="15" hidden="1" customHeight="1">
      <c r="A111" t="str">
        <f t="shared" si="77"/>
        <v>1350100001</v>
      </c>
      <c r="B111" s="468">
        <v>1350100001</v>
      </c>
      <c r="C111" s="458" t="s">
        <v>363</v>
      </c>
      <c r="D111" s="458" t="s">
        <v>301</v>
      </c>
      <c r="E111" s="459" t="str">
        <f t="shared" si="78"/>
        <v>135</v>
      </c>
      <c r="F111" s="459" t="str">
        <f t="shared" si="79"/>
        <v>135</v>
      </c>
      <c r="G111" s="458" t="s">
        <v>302</v>
      </c>
      <c r="H111" s="452">
        <v>41750</v>
      </c>
      <c r="I111" s="452">
        <v>-3200</v>
      </c>
      <c r="J111" s="452">
        <v>-200</v>
      </c>
      <c r="K111" s="452">
        <v>-2450</v>
      </c>
      <c r="L111" s="452">
        <v>-2450</v>
      </c>
      <c r="M111" s="452">
        <v>14550</v>
      </c>
      <c r="N111" s="452">
        <v>41066.26</v>
      </c>
      <c r="O111" s="452">
        <v>102698.67</v>
      </c>
      <c r="P111" s="452">
        <v>-48564.93</v>
      </c>
      <c r="Q111" s="452" t="e">
        <f>VLOOKUP(A111,#REF!,16,0)</f>
        <v>#REF!</v>
      </c>
      <c r="R111" s="452">
        <v>-11475</v>
      </c>
      <c r="S111" s="484">
        <v>-96275</v>
      </c>
      <c r="T111" s="452">
        <v>133250</v>
      </c>
      <c r="U111" s="484" t="e">
        <f t="shared" si="80"/>
        <v>#REF!</v>
      </c>
      <c r="V111" s="484">
        <f t="shared" si="81"/>
        <v>143200</v>
      </c>
      <c r="W111" s="484">
        <f t="shared" si="61"/>
        <v>191764.93</v>
      </c>
      <c r="X111" s="530">
        <v>37710</v>
      </c>
      <c r="Y111" s="530">
        <f t="shared" si="94"/>
        <v>-12605</v>
      </c>
      <c r="Z111" s="484">
        <v>26507</v>
      </c>
      <c r="AA111" s="484">
        <v>-5280</v>
      </c>
      <c r="AB111" s="484">
        <f t="shared" si="62"/>
        <v>-5380</v>
      </c>
      <c r="AC111" s="484">
        <v>40952</v>
      </c>
      <c r="AD111" s="484">
        <f t="shared" si="55"/>
        <v>-5380</v>
      </c>
      <c r="AE111" s="484">
        <v>35572</v>
      </c>
      <c r="AF111" s="484">
        <f t="shared" si="63"/>
        <v>-3880</v>
      </c>
      <c r="AG111" s="484">
        <v>31692</v>
      </c>
      <c r="AH111" s="484">
        <f t="shared" si="64"/>
        <v>-3880</v>
      </c>
      <c r="AI111" s="484">
        <v>27812</v>
      </c>
      <c r="AJ111" s="484">
        <f t="shared" si="65"/>
        <v>-3880</v>
      </c>
      <c r="AK111" s="484">
        <v>23932</v>
      </c>
      <c r="AL111" s="484">
        <f t="shared" si="66"/>
        <v>-3255</v>
      </c>
      <c r="AM111" s="484">
        <v>20677</v>
      </c>
      <c r="AN111" s="484">
        <f t="shared" si="67"/>
        <v>-2265</v>
      </c>
      <c r="AO111" s="484">
        <v>18412</v>
      </c>
      <c r="AP111" s="484">
        <f t="shared" si="68"/>
        <v>15985</v>
      </c>
      <c r="AQ111" s="484">
        <v>34397</v>
      </c>
      <c r="AR111" s="484">
        <v>31882</v>
      </c>
      <c r="AS111" s="484">
        <f t="shared" si="43"/>
        <v>-865</v>
      </c>
      <c r="AT111" s="484">
        <v>31017</v>
      </c>
      <c r="AU111" s="484">
        <f t="shared" si="41"/>
        <v>-4365</v>
      </c>
      <c r="AV111" s="484">
        <v>26652</v>
      </c>
      <c r="AW111" s="484">
        <f t="shared" si="42"/>
        <v>1635</v>
      </c>
      <c r="AX111" s="484">
        <v>28287</v>
      </c>
      <c r="AY111" s="530">
        <v>25105</v>
      </c>
      <c r="AZ111" s="530">
        <f t="shared" si="95"/>
        <v>38550</v>
      </c>
      <c r="BA111" s="530">
        <f t="shared" si="96"/>
        <v>38350</v>
      </c>
      <c r="BB111" s="530">
        <f t="shared" si="97"/>
        <v>35900</v>
      </c>
      <c r="BC111" s="530">
        <f t="shared" si="98"/>
        <v>33450</v>
      </c>
      <c r="BD111" s="530">
        <f t="shared" si="60"/>
        <v>48000</v>
      </c>
      <c r="BE111" s="530">
        <f t="shared" si="69"/>
        <v>89066.260000000009</v>
      </c>
      <c r="BF111" s="530">
        <f t="shared" si="70"/>
        <v>191764.93</v>
      </c>
      <c r="BG111" s="530">
        <f t="shared" si="71"/>
        <v>143200</v>
      </c>
      <c r="BH111" s="530" t="e">
        <f t="shared" si="72"/>
        <v>#REF!</v>
      </c>
      <c r="BI111" s="530" t="e">
        <f t="shared" si="73"/>
        <v>#REF!</v>
      </c>
      <c r="BJ111" s="530" t="e">
        <f t="shared" si="74"/>
        <v>#REF!</v>
      </c>
      <c r="BK111" s="452">
        <v>133250</v>
      </c>
      <c r="BL111">
        <v>0</v>
      </c>
      <c r="BM111" s="451">
        <v>36975</v>
      </c>
      <c r="BN111" s="499"/>
      <c r="BP111" s="452"/>
      <c r="BR111" s="452"/>
    </row>
    <row r="112" spans="1:70" ht="15" hidden="1" customHeight="1">
      <c r="A112" t="str">
        <f t="shared" si="77"/>
        <v>1350100002</v>
      </c>
      <c r="B112" s="468">
        <v>1350100002</v>
      </c>
      <c r="C112" s="458" t="s">
        <v>669</v>
      </c>
      <c r="D112" s="458" t="s">
        <v>301</v>
      </c>
      <c r="E112" s="459" t="str">
        <f t="shared" si="78"/>
        <v>135</v>
      </c>
      <c r="F112" s="459" t="str">
        <f t="shared" si="79"/>
        <v>135</v>
      </c>
      <c r="G112" s="458" t="s">
        <v>302</v>
      </c>
      <c r="H112" s="452">
        <v>0</v>
      </c>
      <c r="I112" s="452">
        <v>0</v>
      </c>
      <c r="J112" s="452">
        <v>0</v>
      </c>
      <c r="K112" s="452">
        <v>0</v>
      </c>
      <c r="L112" s="452">
        <v>0</v>
      </c>
      <c r="M112" s="452">
        <v>0</v>
      </c>
      <c r="N112" s="452">
        <v>0</v>
      </c>
      <c r="O112" s="452">
        <v>0</v>
      </c>
      <c r="P112" s="452">
        <v>29047.48</v>
      </c>
      <c r="Q112" s="452" t="e">
        <f>VLOOKUP(A112,#REF!,16,0)</f>
        <v>#REF!</v>
      </c>
      <c r="R112" s="452">
        <v>-10129.74</v>
      </c>
      <c r="S112" s="484">
        <v>881.36</v>
      </c>
      <c r="T112" s="452">
        <v>18053.8</v>
      </c>
      <c r="U112" s="484" t="e">
        <f t="shared" si="80"/>
        <v>#REF!</v>
      </c>
      <c r="V112" s="484">
        <f t="shared" si="81"/>
        <v>29047.48</v>
      </c>
      <c r="W112" s="484">
        <f t="shared" si="61"/>
        <v>0</v>
      </c>
      <c r="X112" s="530">
        <v>9711.2000000000007</v>
      </c>
      <c r="Y112" s="530">
        <f t="shared" si="94"/>
        <v>-1954.3000000000011</v>
      </c>
      <c r="Z112" s="484">
        <v>-1868.2999999999993</v>
      </c>
      <c r="AA112" s="484">
        <v>-1954.3000000000002</v>
      </c>
      <c r="AB112" s="484">
        <f t="shared" si="62"/>
        <v>-2723.7</v>
      </c>
      <c r="AC112" s="484">
        <v>1210.5999999999999</v>
      </c>
      <c r="AD112" s="484">
        <f t="shared" si="55"/>
        <v>-1210.5999999999999</v>
      </c>
      <c r="AE112" s="484">
        <v>0</v>
      </c>
      <c r="AF112" s="484">
        <f t="shared" si="63"/>
        <v>14811.59</v>
      </c>
      <c r="AG112" s="484">
        <v>14811.59</v>
      </c>
      <c r="AH112" s="484">
        <f t="shared" si="64"/>
        <v>-541.29000000000087</v>
      </c>
      <c r="AI112" s="484">
        <v>14270.3</v>
      </c>
      <c r="AJ112" s="484">
        <f t="shared" si="65"/>
        <v>-1424.4699999999993</v>
      </c>
      <c r="AK112" s="484">
        <v>12845.83</v>
      </c>
      <c r="AL112" s="484">
        <f t="shared" si="66"/>
        <v>-1424.4699999999993</v>
      </c>
      <c r="AM112" s="484">
        <v>11421.36</v>
      </c>
      <c r="AN112" s="484">
        <f t="shared" si="67"/>
        <v>-1424.4700000000012</v>
      </c>
      <c r="AO112" s="484">
        <v>9996.89</v>
      </c>
      <c r="AP112" s="484">
        <f t="shared" si="68"/>
        <v>-1424.4699999999993</v>
      </c>
      <c r="AQ112" s="484">
        <v>8572.42</v>
      </c>
      <c r="AR112" s="484">
        <v>7147.95</v>
      </c>
      <c r="AS112" s="484">
        <f t="shared" si="43"/>
        <v>-1424.4700000000003</v>
      </c>
      <c r="AT112" s="484">
        <v>5723.48</v>
      </c>
      <c r="AU112" s="484">
        <f t="shared" si="41"/>
        <v>-1356.1299999999992</v>
      </c>
      <c r="AV112" s="484">
        <v>4367.3500000000004</v>
      </c>
      <c r="AW112" s="484">
        <f t="shared" si="42"/>
        <v>-1356.1300000000006</v>
      </c>
      <c r="AX112" s="484">
        <v>3011.22</v>
      </c>
      <c r="AY112" s="530">
        <v>7756.9</v>
      </c>
      <c r="AZ112" s="530">
        <f t="shared" si="95"/>
        <v>0</v>
      </c>
      <c r="BA112" s="530">
        <f t="shared" si="96"/>
        <v>0</v>
      </c>
      <c r="BB112" s="530">
        <f t="shared" si="97"/>
        <v>0</v>
      </c>
      <c r="BC112" s="530">
        <f t="shared" si="98"/>
        <v>0</v>
      </c>
      <c r="BD112" s="530">
        <f t="shared" si="60"/>
        <v>0</v>
      </c>
      <c r="BE112" s="530">
        <f t="shared" si="69"/>
        <v>0</v>
      </c>
      <c r="BF112" s="530">
        <f t="shared" si="70"/>
        <v>0</v>
      </c>
      <c r="BG112" s="530">
        <f t="shared" si="71"/>
        <v>29047.48</v>
      </c>
      <c r="BH112" s="530" t="e">
        <f t="shared" si="72"/>
        <v>#REF!</v>
      </c>
      <c r="BI112" s="530" t="e">
        <f t="shared" si="73"/>
        <v>#REF!</v>
      </c>
      <c r="BJ112" s="530" t="e">
        <f t="shared" si="74"/>
        <v>#REF!</v>
      </c>
      <c r="BK112" s="452">
        <v>18053.8</v>
      </c>
      <c r="BL112">
        <v>0</v>
      </c>
      <c r="BM112" s="451">
        <v>19684.36</v>
      </c>
      <c r="BN112" s="499"/>
      <c r="BP112" s="452"/>
      <c r="BR112" s="452"/>
    </row>
    <row r="113" spans="1:70" ht="15" hidden="1" customHeight="1">
      <c r="A113" t="str">
        <f t="shared" si="77"/>
        <v>1360100003</v>
      </c>
      <c r="B113" s="468">
        <v>1360100003</v>
      </c>
      <c r="C113" s="458" t="s">
        <v>364</v>
      </c>
      <c r="D113" s="458" t="s">
        <v>301</v>
      </c>
      <c r="E113" s="459" t="str">
        <f t="shared" si="78"/>
        <v>136</v>
      </c>
      <c r="F113" s="459" t="str">
        <f t="shared" si="79"/>
        <v>136</v>
      </c>
      <c r="G113" s="458" t="s">
        <v>302</v>
      </c>
      <c r="H113" s="452">
        <v>165720.71</v>
      </c>
      <c r="I113" s="452">
        <v>5452.42</v>
      </c>
      <c r="J113" s="452">
        <v>308242.59999999998</v>
      </c>
      <c r="K113" s="452">
        <v>-338072.73</v>
      </c>
      <c r="L113" s="452">
        <v>58168.39</v>
      </c>
      <c r="M113" s="452">
        <v>129331.81</v>
      </c>
      <c r="N113" s="452">
        <v>-43790.71</v>
      </c>
      <c r="O113" s="452">
        <v>-59562.26</v>
      </c>
      <c r="P113" s="452">
        <v>8185.86</v>
      </c>
      <c r="Q113" s="452" t="e">
        <f>VLOOKUP(A113,#REF!,16,0)</f>
        <v>#REF!</v>
      </c>
      <c r="R113" s="452">
        <v>-167767.45000000001</v>
      </c>
      <c r="S113" s="484">
        <v>493530.31</v>
      </c>
      <c r="T113" s="452">
        <v>139690.70000000001</v>
      </c>
      <c r="U113" s="484" t="e">
        <f t="shared" si="80"/>
        <v>#REF!</v>
      </c>
      <c r="V113" s="484">
        <f t="shared" si="81"/>
        <v>233676.08999999997</v>
      </c>
      <c r="W113" s="484">
        <f t="shared" si="61"/>
        <v>225490.22999999998</v>
      </c>
      <c r="X113" s="530">
        <v>187591.47</v>
      </c>
      <c r="Y113" s="530">
        <f t="shared" si="94"/>
        <v>-85281.32</v>
      </c>
      <c r="Z113" s="484">
        <v>-102310.15</v>
      </c>
      <c r="AA113" s="484">
        <v>0</v>
      </c>
      <c r="AB113" s="484">
        <f t="shared" si="62"/>
        <v>0</v>
      </c>
      <c r="AC113" s="484">
        <v>0</v>
      </c>
      <c r="AD113" s="484">
        <f t="shared" si="55"/>
        <v>0</v>
      </c>
      <c r="AE113" s="484">
        <v>0</v>
      </c>
      <c r="AF113" s="484">
        <f t="shared" si="63"/>
        <v>0</v>
      </c>
      <c r="AG113" s="484">
        <v>0</v>
      </c>
      <c r="AH113" s="484">
        <f t="shared" si="64"/>
        <v>0</v>
      </c>
      <c r="AI113" s="484">
        <v>0</v>
      </c>
      <c r="AJ113" s="484">
        <f t="shared" si="65"/>
        <v>0</v>
      </c>
      <c r="AK113" s="484">
        <v>0</v>
      </c>
      <c r="AL113" s="484">
        <f t="shared" si="66"/>
        <v>585719.80000000005</v>
      </c>
      <c r="AM113" s="484">
        <v>585719.80000000005</v>
      </c>
      <c r="AN113" s="484">
        <f t="shared" si="67"/>
        <v>-500647.87000000005</v>
      </c>
      <c r="AO113" s="484">
        <v>85071.93</v>
      </c>
      <c r="AP113" s="484">
        <f t="shared" si="68"/>
        <v>-29974.37999999999</v>
      </c>
      <c r="AQ113" s="484">
        <v>55097.55</v>
      </c>
      <c r="AR113" s="484">
        <v>358948.65</v>
      </c>
      <c r="AS113" s="484">
        <f t="shared" si="43"/>
        <v>-6282.2900000000373</v>
      </c>
      <c r="AT113" s="484">
        <v>352666.36</v>
      </c>
      <c r="AU113" s="484">
        <f t="shared" si="41"/>
        <v>2204875.8600000003</v>
      </c>
      <c r="AV113" s="484">
        <v>2557542.2200000002</v>
      </c>
      <c r="AW113" s="484">
        <f t="shared" si="42"/>
        <v>64103.869999999646</v>
      </c>
      <c r="AX113" s="484">
        <v>2621646.09</v>
      </c>
      <c r="AY113" s="530">
        <v>102310.15</v>
      </c>
      <c r="AZ113" s="530">
        <f t="shared" si="95"/>
        <v>171173.13</v>
      </c>
      <c r="BA113" s="530">
        <f t="shared" si="96"/>
        <v>479415.73</v>
      </c>
      <c r="BB113" s="530">
        <f t="shared" si="97"/>
        <v>141343</v>
      </c>
      <c r="BC113" s="530">
        <f t="shared" si="98"/>
        <v>199511.39</v>
      </c>
      <c r="BD113" s="530">
        <f t="shared" si="60"/>
        <v>328843.19999999995</v>
      </c>
      <c r="BE113" s="530">
        <f t="shared" si="69"/>
        <v>285052.49</v>
      </c>
      <c r="BF113" s="530">
        <f t="shared" si="70"/>
        <v>225490.22999999998</v>
      </c>
      <c r="BG113" s="530">
        <f t="shared" si="71"/>
        <v>233676.09000000003</v>
      </c>
      <c r="BH113" s="530" t="e">
        <f t="shared" si="72"/>
        <v>#REF!</v>
      </c>
      <c r="BI113" s="530" t="e">
        <f t="shared" si="73"/>
        <v>#REF!</v>
      </c>
      <c r="BJ113" s="530" t="e">
        <f t="shared" si="74"/>
        <v>#REF!</v>
      </c>
      <c r="BK113" s="452">
        <v>139690.70000000001</v>
      </c>
      <c r="BL113">
        <v>0</v>
      </c>
      <c r="BM113" s="451">
        <v>524083.9</v>
      </c>
      <c r="BN113" s="499"/>
      <c r="BP113" s="452"/>
      <c r="BR113" s="452"/>
    </row>
    <row r="114" spans="1:70" ht="15" hidden="1" customHeight="1">
      <c r="A114" t="str">
        <f t="shared" si="77"/>
        <v>1360100004</v>
      </c>
      <c r="B114" s="468">
        <v>1360100004</v>
      </c>
      <c r="C114" s="458" t="s">
        <v>365</v>
      </c>
      <c r="D114" s="458" t="s">
        <v>301</v>
      </c>
      <c r="E114" s="459" t="str">
        <f t="shared" si="78"/>
        <v>136</v>
      </c>
      <c r="F114" s="459" t="str">
        <f t="shared" si="79"/>
        <v>136</v>
      </c>
      <c r="G114" s="458" t="s">
        <v>302</v>
      </c>
      <c r="H114" s="452">
        <v>2036949.4</v>
      </c>
      <c r="I114" s="452">
        <v>0</v>
      </c>
      <c r="J114" s="452">
        <v>0</v>
      </c>
      <c r="K114" s="452">
        <v>0</v>
      </c>
      <c r="L114" s="452">
        <v>-2036949.4</v>
      </c>
      <c r="M114" s="452">
        <v>0</v>
      </c>
      <c r="N114" s="452">
        <v>0</v>
      </c>
      <c r="O114" s="452">
        <v>0</v>
      </c>
      <c r="P114" s="452">
        <v>0</v>
      </c>
      <c r="Q114" s="452" t="e">
        <f>VLOOKUP(A114,#REF!,16,0)</f>
        <v>#REF!</v>
      </c>
      <c r="R114" s="452">
        <v>0</v>
      </c>
      <c r="S114" s="484">
        <v>0</v>
      </c>
      <c r="T114" s="452">
        <v>0</v>
      </c>
      <c r="U114" s="484" t="e">
        <f t="shared" si="80"/>
        <v>#REF!</v>
      </c>
      <c r="V114" s="484">
        <f t="shared" si="81"/>
        <v>0</v>
      </c>
      <c r="W114" s="484">
        <f t="shared" si="61"/>
        <v>0</v>
      </c>
      <c r="X114" s="530"/>
      <c r="Y114" s="530">
        <f t="shared" si="94"/>
        <v>0</v>
      </c>
      <c r="Z114" s="484">
        <v>647929.06999999995</v>
      </c>
      <c r="AA114" s="484">
        <v>0</v>
      </c>
      <c r="AB114" s="484">
        <f t="shared" si="62"/>
        <v>0</v>
      </c>
      <c r="AC114" s="484">
        <v>647929.06999999995</v>
      </c>
      <c r="AD114" s="484">
        <f t="shared" si="55"/>
        <v>-105066.40999999992</v>
      </c>
      <c r="AE114" s="484">
        <v>542862.66</v>
      </c>
      <c r="AF114" s="484">
        <f t="shared" si="63"/>
        <v>-542862.66</v>
      </c>
      <c r="AG114" s="484">
        <v>0</v>
      </c>
      <c r="AH114" s="484">
        <f t="shared" si="64"/>
        <v>0</v>
      </c>
      <c r="AI114" s="484">
        <v>0</v>
      </c>
      <c r="AJ114" s="484">
        <f t="shared" si="65"/>
        <v>0</v>
      </c>
      <c r="AK114" s="484">
        <v>0</v>
      </c>
      <c r="AL114" s="484">
        <f t="shared" si="66"/>
        <v>0</v>
      </c>
      <c r="AM114" s="484">
        <v>0</v>
      </c>
      <c r="AN114" s="484">
        <f t="shared" si="67"/>
        <v>0</v>
      </c>
      <c r="AO114" s="484">
        <v>0</v>
      </c>
      <c r="AP114" s="484">
        <f t="shared" si="68"/>
        <v>0</v>
      </c>
      <c r="AQ114" s="484">
        <v>0</v>
      </c>
      <c r="AR114" s="484">
        <v>0</v>
      </c>
      <c r="AS114" s="484">
        <f t="shared" si="43"/>
        <v>643424.86</v>
      </c>
      <c r="AT114" s="484">
        <v>643424.86</v>
      </c>
      <c r="AU114" s="484">
        <f t="shared" si="41"/>
        <v>-188692.11</v>
      </c>
      <c r="AV114" s="484">
        <v>454732.75</v>
      </c>
      <c r="AW114" s="484">
        <f t="shared" si="42"/>
        <v>-454732.75</v>
      </c>
      <c r="AX114" s="484">
        <v>0</v>
      </c>
      <c r="AY114" s="530">
        <v>0</v>
      </c>
      <c r="AZ114" s="530">
        <f t="shared" si="95"/>
        <v>2036949.4</v>
      </c>
      <c r="BA114" s="530">
        <f t="shared" si="96"/>
        <v>2036949.4</v>
      </c>
      <c r="BB114" s="530">
        <f t="shared" si="97"/>
        <v>2036949.4</v>
      </c>
      <c r="BC114" s="530">
        <f t="shared" si="98"/>
        <v>0</v>
      </c>
      <c r="BD114" s="530">
        <f t="shared" si="60"/>
        <v>0</v>
      </c>
      <c r="BE114" s="530">
        <f t="shared" si="69"/>
        <v>0</v>
      </c>
      <c r="BF114" s="530">
        <f t="shared" si="70"/>
        <v>0</v>
      </c>
      <c r="BG114" s="530">
        <f t="shared" si="71"/>
        <v>0</v>
      </c>
      <c r="BH114" s="530" t="e">
        <f t="shared" si="72"/>
        <v>#REF!</v>
      </c>
      <c r="BI114" s="530" t="e">
        <f t="shared" si="73"/>
        <v>#REF!</v>
      </c>
      <c r="BJ114" s="530" t="e">
        <f t="shared" si="74"/>
        <v>#REF!</v>
      </c>
      <c r="BK114" s="452">
        <v>0</v>
      </c>
      <c r="BL114">
        <v>0</v>
      </c>
      <c r="BN114" s="499"/>
      <c r="BP114" s="452"/>
      <c r="BR114" s="452"/>
    </row>
    <row r="115" spans="1:70" ht="15" hidden="1" customHeight="1">
      <c r="A115" t="str">
        <f t="shared" si="77"/>
        <v>1360100099</v>
      </c>
      <c r="B115" s="468">
        <v>1360100099</v>
      </c>
      <c r="C115" s="458" t="s">
        <v>366</v>
      </c>
      <c r="D115" s="458" t="s">
        <v>301</v>
      </c>
      <c r="E115" s="459" t="str">
        <f t="shared" si="78"/>
        <v>136</v>
      </c>
      <c r="F115" s="459" t="str">
        <f t="shared" si="79"/>
        <v>136</v>
      </c>
      <c r="G115" s="458" t="s">
        <v>302</v>
      </c>
      <c r="H115" s="452">
        <v>330228786.56</v>
      </c>
      <c r="I115" s="452">
        <v>53538062.840000004</v>
      </c>
      <c r="J115" s="452">
        <v>-351451228.20999998</v>
      </c>
      <c r="K115" s="452">
        <v>437898885.12</v>
      </c>
      <c r="L115" s="452">
        <v>65733721.649999999</v>
      </c>
      <c r="M115" s="452">
        <v>135190848.38999999</v>
      </c>
      <c r="N115" s="452">
        <v>62715493.75</v>
      </c>
      <c r="O115" s="452">
        <v>11891184.630000001</v>
      </c>
      <c r="P115" s="452">
        <v>74202763.590000004</v>
      </c>
      <c r="Q115" s="452" t="e">
        <f>VLOOKUP(A115,#REF!,16,0)</f>
        <v>#REF!</v>
      </c>
      <c r="R115" s="452">
        <v>68447407.439999998</v>
      </c>
      <c r="S115" s="484">
        <v>114491382.87</v>
      </c>
      <c r="T115" s="452">
        <v>795063118.09000003</v>
      </c>
      <c r="U115" s="484" t="e">
        <f t="shared" si="80"/>
        <v>#REF!</v>
      </c>
      <c r="V115" s="484">
        <f t="shared" si="81"/>
        <v>819948518.31999993</v>
      </c>
      <c r="W115" s="484">
        <f t="shared" si="61"/>
        <v>745745754.7299999</v>
      </c>
      <c r="X115" s="530">
        <v>942978947.86000001</v>
      </c>
      <c r="Y115" s="530">
        <f t="shared" si="94"/>
        <v>33895386.129999995</v>
      </c>
      <c r="Z115" s="484">
        <v>27277577.799999952</v>
      </c>
      <c r="AA115" s="484">
        <v>-63981322.079999924</v>
      </c>
      <c r="AB115" s="484">
        <f t="shared" si="62"/>
        <v>18345248.379999995</v>
      </c>
      <c r="AC115" s="484">
        <f>954996838.09+3519000</f>
        <v>958515838.09000003</v>
      </c>
      <c r="AD115" s="484">
        <f t="shared" si="55"/>
        <v>21469590.689999938</v>
      </c>
      <c r="AE115" s="484">
        <v>979985428.77999997</v>
      </c>
      <c r="AF115" s="484">
        <f t="shared" si="63"/>
        <v>-53433988.449999928</v>
      </c>
      <c r="AG115" s="484">
        <v>926551440.33000004</v>
      </c>
      <c r="AH115" s="484">
        <f t="shared" si="64"/>
        <v>-105050631.04000008</v>
      </c>
      <c r="AI115" s="484">
        <v>821500809.28999996</v>
      </c>
      <c r="AJ115" s="484">
        <f t="shared" si="65"/>
        <v>30475616.410000086</v>
      </c>
      <c r="AK115" s="484">
        <v>851976425.70000005</v>
      </c>
      <c r="AL115" s="484">
        <f t="shared" si="66"/>
        <v>-38457064.2700001</v>
      </c>
      <c r="AM115" s="484">
        <v>813519361.42999995</v>
      </c>
      <c r="AN115" s="484">
        <f t="shared" si="67"/>
        <v>1202520.6500000954</v>
      </c>
      <c r="AO115" s="484">
        <v>814721882.08000004</v>
      </c>
      <c r="AP115" s="484">
        <f t="shared" si="68"/>
        <v>10890656.379999995</v>
      </c>
      <c r="AQ115" s="484">
        <v>825612538.46000004</v>
      </c>
      <c r="AR115" s="484">
        <v>992972332.24000001</v>
      </c>
      <c r="AS115" s="484">
        <f t="shared" si="43"/>
        <v>-11825988.610000014</v>
      </c>
      <c r="AT115" s="484">
        <v>981146343.63</v>
      </c>
      <c r="AU115" s="484">
        <f t="shared" si="41"/>
        <v>-26091414.090000033</v>
      </c>
      <c r="AV115" s="484">
        <v>955054929.53999996</v>
      </c>
      <c r="AW115" s="484">
        <f t="shared" si="42"/>
        <v>-141640936.24000001</v>
      </c>
      <c r="AX115" s="484">
        <v>813413993.29999995</v>
      </c>
      <c r="AY115" s="530">
        <v>976874333.99000001</v>
      </c>
      <c r="AZ115" s="530">
        <f t="shared" si="95"/>
        <v>383766849.39999998</v>
      </c>
      <c r="BA115" s="530">
        <f t="shared" si="96"/>
        <v>32315621.189999998</v>
      </c>
      <c r="BB115" s="530">
        <f t="shared" si="97"/>
        <v>470214506.31</v>
      </c>
      <c r="BC115" s="530">
        <f t="shared" si="98"/>
        <v>535948227.95999998</v>
      </c>
      <c r="BD115" s="530">
        <f t="shared" si="60"/>
        <v>671139076.3499999</v>
      </c>
      <c r="BE115" s="530">
        <f t="shared" si="69"/>
        <v>733854570.10000014</v>
      </c>
      <c r="BF115" s="530">
        <f t="shared" si="70"/>
        <v>745745754.73000002</v>
      </c>
      <c r="BG115" s="530">
        <f t="shared" si="71"/>
        <v>819948518.31999993</v>
      </c>
      <c r="BH115" s="530" t="e">
        <f t="shared" si="72"/>
        <v>#REF!</v>
      </c>
      <c r="BI115" s="530" t="e">
        <f t="shared" si="73"/>
        <v>#REF!</v>
      </c>
      <c r="BJ115" s="530" t="e">
        <f t="shared" si="74"/>
        <v>#REF!</v>
      </c>
      <c r="BK115" s="452">
        <v>795063118.09000003</v>
      </c>
      <c r="BL115">
        <v>0</v>
      </c>
      <c r="BM115" s="451">
        <v>909554500.96000004</v>
      </c>
      <c r="BN115" s="499"/>
      <c r="BP115" s="452"/>
      <c r="BR115" s="452"/>
    </row>
    <row r="116" spans="1:70" ht="15" hidden="1" customHeight="1">
      <c r="A116" t="str">
        <f t="shared" si="77"/>
        <v>1530103200</v>
      </c>
      <c r="B116" s="468">
        <v>1530103200</v>
      </c>
      <c r="C116" s="458" t="s">
        <v>367</v>
      </c>
      <c r="D116" s="458" t="s">
        <v>301</v>
      </c>
      <c r="E116" s="459" t="str">
        <f t="shared" si="78"/>
        <v>153</v>
      </c>
      <c r="F116" s="459" t="str">
        <f t="shared" si="79"/>
        <v>153</v>
      </c>
      <c r="G116" s="458" t="s">
        <v>302</v>
      </c>
      <c r="H116" s="452">
        <v>140392.99</v>
      </c>
      <c r="I116" s="452">
        <v>116948.4</v>
      </c>
      <c r="J116" s="452">
        <v>200425.91</v>
      </c>
      <c r="K116" s="452">
        <v>-358923.71</v>
      </c>
      <c r="L116" s="452">
        <v>136488.22</v>
      </c>
      <c r="M116" s="452">
        <v>-103522.91</v>
      </c>
      <c r="N116" s="452">
        <v>-101645.35</v>
      </c>
      <c r="O116" s="452">
        <v>107919.11</v>
      </c>
      <c r="P116" s="452">
        <v>978649.53</v>
      </c>
      <c r="Q116" s="452" t="e">
        <f>VLOOKUP(A116,#REF!,16,0)</f>
        <v>#REF!</v>
      </c>
      <c r="R116" s="452">
        <v>-1023964.09</v>
      </c>
      <c r="S116" s="484">
        <v>1389.52</v>
      </c>
      <c r="T116" s="452">
        <v>23910.300000000047</v>
      </c>
      <c r="U116" s="484" t="e">
        <f t="shared" si="80"/>
        <v>#REF!</v>
      </c>
      <c r="V116" s="484">
        <f t="shared" si="81"/>
        <v>1116732.19</v>
      </c>
      <c r="W116" s="484">
        <f t="shared" si="61"/>
        <v>138082.65999999997</v>
      </c>
      <c r="X116" s="530">
        <v>244642.57</v>
      </c>
      <c r="Y116" s="530">
        <f t="shared" si="94"/>
        <v>-36514.610000000015</v>
      </c>
      <c r="Z116" s="484">
        <v>7048.5500000000175</v>
      </c>
      <c r="AA116" s="484">
        <v>-33504.69</v>
      </c>
      <c r="AB116" s="484">
        <f t="shared" si="62"/>
        <v>170011.56</v>
      </c>
      <c r="AC116" s="484">
        <v>351683.38</v>
      </c>
      <c r="AD116" s="484">
        <f t="shared" si="55"/>
        <v>-58690.849999999977</v>
      </c>
      <c r="AE116" s="484">
        <v>292992.53000000003</v>
      </c>
      <c r="AF116" s="484">
        <f t="shared" si="63"/>
        <v>127272.43999999994</v>
      </c>
      <c r="AG116" s="484">
        <v>420264.97</v>
      </c>
      <c r="AH116" s="484">
        <f t="shared" si="64"/>
        <v>124305.68000000005</v>
      </c>
      <c r="AI116" s="484">
        <v>544570.65</v>
      </c>
      <c r="AJ116" s="484">
        <f t="shared" si="65"/>
        <v>-346531.39</v>
      </c>
      <c r="AK116" s="484">
        <v>198039.26</v>
      </c>
      <c r="AL116" s="484">
        <f t="shared" si="66"/>
        <v>78907.479999999981</v>
      </c>
      <c r="AM116" s="484">
        <v>276946.74</v>
      </c>
      <c r="AN116" s="484">
        <f t="shared" si="67"/>
        <v>36397.090000000026</v>
      </c>
      <c r="AO116" s="484">
        <v>313343.83</v>
      </c>
      <c r="AP116" s="484">
        <f t="shared" si="68"/>
        <v>-274116.36</v>
      </c>
      <c r="AQ116" s="484">
        <v>39227.47</v>
      </c>
      <c r="AR116" s="484">
        <v>118925.93</v>
      </c>
      <c r="AS116" s="484">
        <f t="shared" si="43"/>
        <v>22955.130000000005</v>
      </c>
      <c r="AT116" s="484">
        <v>141881.06</v>
      </c>
      <c r="AU116" s="484">
        <f t="shared" si="41"/>
        <v>24883.679999999993</v>
      </c>
      <c r="AV116" s="484">
        <v>166764.74</v>
      </c>
      <c r="AW116" s="484">
        <f t="shared" si="42"/>
        <v>-31704.28</v>
      </c>
      <c r="AX116" s="484">
        <v>135060.46</v>
      </c>
      <c r="AY116" s="530">
        <v>208127.96</v>
      </c>
      <c r="AZ116" s="530">
        <f t="shared" si="95"/>
        <v>257341.38999999998</v>
      </c>
      <c r="BA116" s="530">
        <f t="shared" si="96"/>
        <v>457767.3</v>
      </c>
      <c r="BB116" s="530">
        <f t="shared" si="97"/>
        <v>98843.589999999967</v>
      </c>
      <c r="BC116" s="530">
        <f t="shared" si="98"/>
        <v>235331.80999999997</v>
      </c>
      <c r="BD116" s="530">
        <f t="shared" si="60"/>
        <v>131808.89999999997</v>
      </c>
      <c r="BE116" s="530">
        <f t="shared" si="69"/>
        <v>30163.549999999959</v>
      </c>
      <c r="BF116" s="530">
        <f t="shared" si="70"/>
        <v>138082.65999999997</v>
      </c>
      <c r="BG116" s="530">
        <f t="shared" si="71"/>
        <v>1116732.19</v>
      </c>
      <c r="BH116" s="530" t="e">
        <f t="shared" si="72"/>
        <v>#REF!</v>
      </c>
      <c r="BI116" s="530" t="e">
        <f t="shared" si="73"/>
        <v>#REF!</v>
      </c>
      <c r="BJ116" s="530" t="e">
        <f t="shared" si="74"/>
        <v>#REF!</v>
      </c>
      <c r="BK116" s="452">
        <v>23910.3</v>
      </c>
      <c r="BL116">
        <v>0</v>
      </c>
      <c r="BM116" s="451">
        <v>36838.68</v>
      </c>
      <c r="BN116" s="499"/>
      <c r="BP116" s="452"/>
      <c r="BR116" s="452"/>
    </row>
    <row r="117" spans="1:70" ht="15" hidden="1" customHeight="1">
      <c r="A117" t="str">
        <f t="shared" si="77"/>
        <v>1530103202</v>
      </c>
      <c r="B117" s="468">
        <v>1530103202</v>
      </c>
      <c r="C117" s="458" t="s">
        <v>368</v>
      </c>
      <c r="D117" s="458" t="s">
        <v>301</v>
      </c>
      <c r="E117" s="459" t="str">
        <f t="shared" si="78"/>
        <v>153</v>
      </c>
      <c r="F117" s="459" t="str">
        <f t="shared" si="79"/>
        <v>153</v>
      </c>
      <c r="G117" s="458" t="s">
        <v>302</v>
      </c>
      <c r="H117" s="452">
        <v>0</v>
      </c>
      <c r="I117" s="452">
        <v>1212525.3899999999</v>
      </c>
      <c r="J117" s="452">
        <v>40290.99</v>
      </c>
      <c r="K117" s="452">
        <v>-546080.81999999995</v>
      </c>
      <c r="L117" s="452">
        <v>-336918.49</v>
      </c>
      <c r="M117" s="452">
        <v>-111391.49</v>
      </c>
      <c r="N117" s="452">
        <v>245685.62</v>
      </c>
      <c r="O117" s="452">
        <v>-178367.13</v>
      </c>
      <c r="P117" s="452">
        <v>8183.16</v>
      </c>
      <c r="Q117" s="452" t="e">
        <f>VLOOKUP(A117,#REF!,16,0)</f>
        <v>#REF!</v>
      </c>
      <c r="R117" s="452">
        <v>48866.22</v>
      </c>
      <c r="S117" s="484">
        <v>-154012.01</v>
      </c>
      <c r="T117" s="452">
        <v>411134.98</v>
      </c>
      <c r="U117" s="484" t="e">
        <f t="shared" si="80"/>
        <v>#REF!</v>
      </c>
      <c r="V117" s="484">
        <f t="shared" si="81"/>
        <v>333927.22999999992</v>
      </c>
      <c r="W117" s="484">
        <f t="shared" si="61"/>
        <v>325744.06999999995</v>
      </c>
      <c r="X117" s="530">
        <v>15937.21</v>
      </c>
      <c r="Y117" s="530">
        <f t="shared" si="94"/>
        <v>-14869.009999999998</v>
      </c>
      <c r="Z117" s="484">
        <v>139416.80000000002</v>
      </c>
      <c r="AA117" s="484">
        <v>-179951.58000000002</v>
      </c>
      <c r="AB117" s="484">
        <f t="shared" si="62"/>
        <v>39466.98000000001</v>
      </c>
      <c r="AC117" s="484">
        <v>0.4</v>
      </c>
      <c r="AD117" s="484">
        <f t="shared" si="55"/>
        <v>0</v>
      </c>
      <c r="AE117" s="484">
        <v>0.4</v>
      </c>
      <c r="AF117" s="484">
        <f t="shared" si="63"/>
        <v>-0.4</v>
      </c>
      <c r="AG117" s="484">
        <v>0</v>
      </c>
      <c r="AH117" s="484">
        <f t="shared" si="64"/>
        <v>0</v>
      </c>
      <c r="AI117" s="484">
        <v>0</v>
      </c>
      <c r="AJ117" s="484">
        <f t="shared" si="65"/>
        <v>0</v>
      </c>
      <c r="AK117" s="484">
        <v>0</v>
      </c>
      <c r="AL117" s="484">
        <f t="shared" si="66"/>
        <v>43282.47</v>
      </c>
      <c r="AM117" s="484">
        <v>43282.47</v>
      </c>
      <c r="AN117" s="484">
        <f t="shared" si="67"/>
        <v>54299.66</v>
      </c>
      <c r="AO117" s="484">
        <v>97582.13</v>
      </c>
      <c r="AP117" s="484">
        <f t="shared" si="68"/>
        <v>-97582.13</v>
      </c>
      <c r="AQ117" s="484">
        <v>0</v>
      </c>
      <c r="AR117" s="484">
        <v>0</v>
      </c>
      <c r="AS117" s="484">
        <f t="shared" si="43"/>
        <v>142826.89000000001</v>
      </c>
      <c r="AT117" s="484">
        <v>142826.89000000001</v>
      </c>
      <c r="AU117" s="484">
        <f t="shared" si="41"/>
        <v>-99797.330000000016</v>
      </c>
      <c r="AV117" s="484">
        <v>43029.56</v>
      </c>
      <c r="AW117" s="484">
        <f t="shared" si="42"/>
        <v>-43029.56</v>
      </c>
      <c r="AX117" s="484">
        <v>0</v>
      </c>
      <c r="AY117" s="530">
        <v>1068.2</v>
      </c>
      <c r="AZ117" s="530">
        <f t="shared" si="95"/>
        <v>1212525.3899999999</v>
      </c>
      <c r="BA117" s="530">
        <f t="shared" si="96"/>
        <v>1252816.3799999999</v>
      </c>
      <c r="BB117" s="530">
        <f t="shared" si="97"/>
        <v>706735.55999999994</v>
      </c>
      <c r="BC117" s="530">
        <f t="shared" si="98"/>
        <v>369817.06999999995</v>
      </c>
      <c r="BD117" s="530">
        <f t="shared" si="60"/>
        <v>258425.57999999996</v>
      </c>
      <c r="BE117" s="530">
        <f t="shared" si="69"/>
        <v>504111.19999999995</v>
      </c>
      <c r="BF117" s="530">
        <f t="shared" si="70"/>
        <v>325744.06999999995</v>
      </c>
      <c r="BG117" s="530">
        <f t="shared" si="71"/>
        <v>333927.23</v>
      </c>
      <c r="BH117" s="530" t="e">
        <f t="shared" si="72"/>
        <v>#REF!</v>
      </c>
      <c r="BI117" s="530" t="e">
        <f t="shared" si="73"/>
        <v>#REF!</v>
      </c>
      <c r="BJ117" s="530" t="e">
        <f t="shared" si="74"/>
        <v>#REF!</v>
      </c>
      <c r="BK117" s="452">
        <v>411134.98</v>
      </c>
      <c r="BL117">
        <v>0</v>
      </c>
      <c r="BM117" s="451">
        <v>257122.97</v>
      </c>
      <c r="BN117" s="499"/>
      <c r="BP117" s="452"/>
      <c r="BR117" s="452"/>
    </row>
    <row r="118" spans="1:70" ht="15" hidden="1" customHeight="1">
      <c r="A118" t="str">
        <f t="shared" si="77"/>
        <v>1570108010</v>
      </c>
      <c r="B118" s="468">
        <v>1570108010</v>
      </c>
      <c r="C118" s="458" t="s">
        <v>369</v>
      </c>
      <c r="D118" s="458" t="s">
        <v>301</v>
      </c>
      <c r="E118" s="459" t="str">
        <f t="shared" si="78"/>
        <v>157</v>
      </c>
      <c r="F118" s="459" t="str">
        <f t="shared" si="79"/>
        <v>157</v>
      </c>
      <c r="G118" s="458" t="s">
        <v>302</v>
      </c>
      <c r="H118" s="452">
        <v>205736.54</v>
      </c>
      <c r="I118" s="452">
        <v>-55011.74</v>
      </c>
      <c r="J118" s="452">
        <v>-5882.77</v>
      </c>
      <c r="K118" s="452">
        <v>-38491.42</v>
      </c>
      <c r="L118" s="452">
        <v>-41032.18</v>
      </c>
      <c r="M118" s="452">
        <v>-5165.03</v>
      </c>
      <c r="N118" s="452">
        <v>-2559.6</v>
      </c>
      <c r="O118" s="452">
        <v>-28244.49</v>
      </c>
      <c r="P118" s="452">
        <v>179.78</v>
      </c>
      <c r="Q118" s="452" t="e">
        <f>VLOOKUP(A118,#REF!,16,0)</f>
        <v>#REF!</v>
      </c>
      <c r="R118" s="452">
        <v>-4034.68</v>
      </c>
      <c r="S118" s="484">
        <v>-25246.34</v>
      </c>
      <c r="T118" s="452">
        <v>25246.34</v>
      </c>
      <c r="U118" s="484" t="e">
        <f t="shared" si="80"/>
        <v>#REF!</v>
      </c>
      <c r="V118" s="484">
        <f t="shared" si="81"/>
        <v>29529.090000000029</v>
      </c>
      <c r="W118" s="484">
        <f t="shared" si="61"/>
        <v>29349.31000000003</v>
      </c>
      <c r="X118" s="530"/>
      <c r="Y118" s="530">
        <f t="shared" si="94"/>
        <v>0</v>
      </c>
      <c r="Z118" s="484">
        <v>0</v>
      </c>
      <c r="AA118" s="484">
        <v>0</v>
      </c>
      <c r="AB118" s="484">
        <f t="shared" si="62"/>
        <v>0</v>
      </c>
      <c r="AC118" s="484">
        <v>0</v>
      </c>
      <c r="AD118" s="484">
        <f t="shared" si="55"/>
        <v>667.2</v>
      </c>
      <c r="AE118" s="484">
        <v>667.2</v>
      </c>
      <c r="AF118" s="484">
        <f t="shared" si="63"/>
        <v>18797.759999999998</v>
      </c>
      <c r="AG118" s="484">
        <v>19464.96</v>
      </c>
      <c r="AH118" s="484">
        <f t="shared" si="64"/>
        <v>21720.520000000004</v>
      </c>
      <c r="AI118" s="484">
        <v>41185.480000000003</v>
      </c>
      <c r="AJ118" s="484">
        <f t="shared" si="65"/>
        <v>-11272.610000000004</v>
      </c>
      <c r="AK118" s="484">
        <v>29912.87</v>
      </c>
      <c r="AL118" s="484">
        <f t="shared" si="66"/>
        <v>3396.6499999999978</v>
      </c>
      <c r="AM118" s="484">
        <v>33309.519999999997</v>
      </c>
      <c r="AN118" s="484">
        <f t="shared" si="67"/>
        <v>-25634.519999999997</v>
      </c>
      <c r="AO118" s="484">
        <v>7675</v>
      </c>
      <c r="AP118" s="484">
        <f t="shared" si="68"/>
        <v>91994.4</v>
      </c>
      <c r="AQ118" s="484">
        <v>99669.4</v>
      </c>
      <c r="AR118" s="484">
        <v>159099.01999999999</v>
      </c>
      <c r="AS118" s="484">
        <f t="shared" si="43"/>
        <v>91746.16</v>
      </c>
      <c r="AT118" s="484">
        <v>250845.18</v>
      </c>
      <c r="AU118" s="484">
        <f t="shared" si="41"/>
        <v>119074.83000000002</v>
      </c>
      <c r="AV118" s="484">
        <v>369920.01</v>
      </c>
      <c r="AW118" s="484">
        <f t="shared" si="42"/>
        <v>100540.63</v>
      </c>
      <c r="AX118" s="484">
        <v>470460.64</v>
      </c>
      <c r="AY118" s="530">
        <v>0</v>
      </c>
      <c r="AZ118" s="530">
        <f t="shared" si="95"/>
        <v>150724.80000000002</v>
      </c>
      <c r="BA118" s="530">
        <f t="shared" si="96"/>
        <v>144842.03000000003</v>
      </c>
      <c r="BB118" s="530">
        <f t="shared" si="97"/>
        <v>106350.61000000003</v>
      </c>
      <c r="BC118" s="530">
        <f t="shared" si="98"/>
        <v>65318.430000000029</v>
      </c>
      <c r="BD118" s="530">
        <f t="shared" si="60"/>
        <v>60153.400000000023</v>
      </c>
      <c r="BE118" s="530">
        <f t="shared" si="69"/>
        <v>57593.800000000017</v>
      </c>
      <c r="BF118" s="530">
        <f t="shared" si="70"/>
        <v>29349.309999999998</v>
      </c>
      <c r="BG118" s="530">
        <f t="shared" si="71"/>
        <v>29529.089999999997</v>
      </c>
      <c r="BH118" s="530" t="e">
        <f t="shared" si="72"/>
        <v>#REF!</v>
      </c>
      <c r="BI118" s="530" t="e">
        <f t="shared" si="73"/>
        <v>#REF!</v>
      </c>
      <c r="BJ118" s="530" t="e">
        <f t="shared" si="74"/>
        <v>#REF!</v>
      </c>
      <c r="BK118" s="452">
        <v>25246.34</v>
      </c>
      <c r="BL118">
        <v>0</v>
      </c>
      <c r="BN118" s="499"/>
      <c r="BP118" s="452"/>
      <c r="BR118" s="452"/>
    </row>
    <row r="119" spans="1:70" ht="15" hidden="1" customHeight="1">
      <c r="A119" t="s">
        <v>955</v>
      </c>
      <c r="B119" s="468" t="s">
        <v>955</v>
      </c>
      <c r="C119" s="458" t="s">
        <v>956</v>
      </c>
      <c r="D119" s="458" t="s">
        <v>301</v>
      </c>
      <c r="E119" s="459" t="s">
        <v>957</v>
      </c>
      <c r="F119" s="459" t="s">
        <v>957</v>
      </c>
      <c r="G119" s="458" t="s">
        <v>302</v>
      </c>
      <c r="H119" s="452"/>
      <c r="I119" s="452"/>
      <c r="J119" s="452"/>
      <c r="K119" s="452"/>
      <c r="L119" s="452"/>
      <c r="M119" s="452"/>
      <c r="N119" s="452"/>
      <c r="O119" s="452"/>
      <c r="P119" s="452"/>
      <c r="Q119" s="452"/>
      <c r="R119" s="452"/>
      <c r="S119" s="484"/>
      <c r="T119" s="452"/>
      <c r="U119" s="484"/>
      <c r="V119" s="484"/>
      <c r="W119" s="484"/>
      <c r="X119" s="530"/>
      <c r="Y119" s="530">
        <v>0</v>
      </c>
      <c r="Z119" s="484"/>
      <c r="AA119" s="484"/>
      <c r="AB119" s="484"/>
      <c r="AC119" s="484"/>
      <c r="AD119" s="484"/>
      <c r="AE119" s="484"/>
      <c r="AF119" s="484"/>
      <c r="AG119" s="484"/>
      <c r="AH119" s="484"/>
      <c r="AI119" s="484"/>
      <c r="AJ119" s="484"/>
      <c r="AK119" s="484"/>
      <c r="AL119" s="484"/>
      <c r="AM119" s="484"/>
      <c r="AN119" s="484"/>
      <c r="AO119" s="484"/>
      <c r="AP119" s="484"/>
      <c r="AQ119" s="484"/>
      <c r="AR119" s="484">
        <v>1134.7</v>
      </c>
      <c r="AS119" s="484">
        <f t="shared" si="43"/>
        <v>0</v>
      </c>
      <c r="AT119" s="484">
        <v>1134.7</v>
      </c>
      <c r="AU119" s="484">
        <f t="shared" si="41"/>
        <v>0</v>
      </c>
      <c r="AV119" s="484">
        <v>1134.7</v>
      </c>
      <c r="AW119" s="484">
        <f t="shared" si="42"/>
        <v>0</v>
      </c>
      <c r="AX119" s="484">
        <v>1134.7</v>
      </c>
      <c r="AY119" s="530"/>
      <c r="AZ119" s="530"/>
      <c r="BA119" s="530"/>
      <c r="BB119" s="530"/>
      <c r="BC119" s="530"/>
      <c r="BD119" s="530"/>
      <c r="BE119" s="530"/>
      <c r="BF119" s="530"/>
      <c r="BG119" s="530"/>
      <c r="BH119" s="530"/>
      <c r="BI119" s="530"/>
      <c r="BJ119" s="530"/>
      <c r="BK119" s="452"/>
      <c r="BN119" s="499"/>
      <c r="BP119" s="452"/>
      <c r="BR119" s="452"/>
    </row>
    <row r="120" spans="1:70" ht="15" hidden="1" customHeight="1">
      <c r="A120" t="s">
        <v>958</v>
      </c>
      <c r="B120" s="468" t="s">
        <v>958</v>
      </c>
      <c r="C120" s="458" t="s">
        <v>959</v>
      </c>
      <c r="D120" s="458" t="s">
        <v>301</v>
      </c>
      <c r="E120" s="459" t="s">
        <v>957</v>
      </c>
      <c r="F120" s="459" t="s">
        <v>957</v>
      </c>
      <c r="G120" s="458" t="s">
        <v>302</v>
      </c>
      <c r="H120" s="452"/>
      <c r="I120" s="452"/>
      <c r="J120" s="452"/>
      <c r="K120" s="452"/>
      <c r="L120" s="452"/>
      <c r="M120" s="452"/>
      <c r="N120" s="452"/>
      <c r="O120" s="452"/>
      <c r="P120" s="452"/>
      <c r="Q120" s="452"/>
      <c r="R120" s="452"/>
      <c r="S120" s="484"/>
      <c r="T120" s="452"/>
      <c r="U120" s="484"/>
      <c r="V120" s="484"/>
      <c r="W120" s="484"/>
      <c r="X120" s="530"/>
      <c r="Y120" s="530">
        <v>0</v>
      </c>
      <c r="Z120" s="484"/>
      <c r="AA120" s="484"/>
      <c r="AB120" s="484"/>
      <c r="AC120" s="484"/>
      <c r="AD120" s="484"/>
      <c r="AE120" s="484"/>
      <c r="AF120" s="484"/>
      <c r="AG120" s="484"/>
      <c r="AH120" s="484"/>
      <c r="AI120" s="484"/>
      <c r="AJ120" s="484"/>
      <c r="AK120" s="484"/>
      <c r="AL120" s="484"/>
      <c r="AM120" s="484"/>
      <c r="AN120" s="484"/>
      <c r="AO120" s="484"/>
      <c r="AP120" s="484"/>
      <c r="AQ120" s="484"/>
      <c r="AR120" s="484">
        <v>2400.0100000000002</v>
      </c>
      <c r="AS120" s="484">
        <f t="shared" si="43"/>
        <v>0</v>
      </c>
      <c r="AT120" s="484">
        <v>2400.0100000000002</v>
      </c>
      <c r="AU120" s="484">
        <f t="shared" si="41"/>
        <v>0</v>
      </c>
      <c r="AV120" s="484">
        <v>2400.0100000000002</v>
      </c>
      <c r="AW120" s="484">
        <f t="shared" si="42"/>
        <v>0</v>
      </c>
      <c r="AX120" s="484">
        <v>2400.0100000000002</v>
      </c>
      <c r="AY120" s="530"/>
      <c r="AZ120" s="530"/>
      <c r="BA120" s="530"/>
      <c r="BB120" s="530"/>
      <c r="BC120" s="530"/>
      <c r="BD120" s="530"/>
      <c r="BE120" s="530"/>
      <c r="BF120" s="530"/>
      <c r="BG120" s="530"/>
      <c r="BH120" s="530"/>
      <c r="BI120" s="530"/>
      <c r="BJ120" s="530"/>
      <c r="BK120" s="452"/>
      <c r="BN120" s="499"/>
      <c r="BP120" s="452"/>
      <c r="BR120" s="452"/>
    </row>
    <row r="121" spans="1:70" ht="15" hidden="1" customHeight="1">
      <c r="A121" t="str">
        <f t="shared" si="77"/>
        <v>1570900001</v>
      </c>
      <c r="B121" s="468">
        <v>1570900001</v>
      </c>
      <c r="C121" s="458" t="s">
        <v>370</v>
      </c>
      <c r="D121" s="458" t="s">
        <v>301</v>
      </c>
      <c r="E121" s="459" t="str">
        <f t="shared" si="78"/>
        <v>157</v>
      </c>
      <c r="F121" s="459" t="str">
        <f t="shared" si="79"/>
        <v>157</v>
      </c>
      <c r="G121" s="458" t="s">
        <v>302</v>
      </c>
      <c r="H121" s="452">
        <v>929</v>
      </c>
      <c r="I121" s="452">
        <v>-929</v>
      </c>
      <c r="J121" s="452">
        <v>0</v>
      </c>
      <c r="K121" s="452">
        <v>0</v>
      </c>
      <c r="L121" s="452">
        <v>0</v>
      </c>
      <c r="M121" s="452">
        <v>0</v>
      </c>
      <c r="N121" s="452">
        <v>0</v>
      </c>
      <c r="O121" s="452">
        <v>0</v>
      </c>
      <c r="P121" s="452">
        <v>3098.55</v>
      </c>
      <c r="Q121" s="452" t="e">
        <f>VLOOKUP(A121,#REF!,16,0)</f>
        <v>#REF!</v>
      </c>
      <c r="R121" s="452">
        <v>0</v>
      </c>
      <c r="S121" s="484">
        <v>0</v>
      </c>
      <c r="T121" s="452">
        <v>0</v>
      </c>
      <c r="U121" s="484" t="e">
        <f t="shared" si="80"/>
        <v>#REF!</v>
      </c>
      <c r="V121" s="484">
        <f t="shared" si="81"/>
        <v>3098.55</v>
      </c>
      <c r="W121" s="484">
        <f t="shared" si="61"/>
        <v>0</v>
      </c>
      <c r="X121" s="530"/>
      <c r="Y121" s="530">
        <f t="shared" si="94"/>
        <v>0</v>
      </c>
      <c r="Z121" s="484">
        <v>0</v>
      </c>
      <c r="AA121" s="484">
        <v>0</v>
      </c>
      <c r="AB121" s="484">
        <f t="shared" si="62"/>
        <v>0</v>
      </c>
      <c r="AC121" s="484">
        <v>0</v>
      </c>
      <c r="AD121" s="484">
        <f t="shared" si="55"/>
        <v>0</v>
      </c>
      <c r="AE121" s="484">
        <v>0</v>
      </c>
      <c r="AF121" s="484">
        <f t="shared" si="63"/>
        <v>0</v>
      </c>
      <c r="AG121" s="484">
        <v>0</v>
      </c>
      <c r="AH121" s="484">
        <f t="shared" si="64"/>
        <v>-12000</v>
      </c>
      <c r="AI121" s="484">
        <v>-12000</v>
      </c>
      <c r="AJ121" s="484">
        <f t="shared" si="65"/>
        <v>12000</v>
      </c>
      <c r="AK121" s="484">
        <v>0</v>
      </c>
      <c r="AL121" s="484">
        <f t="shared" si="66"/>
        <v>0</v>
      </c>
      <c r="AM121" s="484">
        <v>0</v>
      </c>
      <c r="AN121" s="484">
        <f t="shared" si="67"/>
        <v>0</v>
      </c>
      <c r="AO121" s="484">
        <v>0</v>
      </c>
      <c r="AP121" s="484">
        <f t="shared" si="68"/>
        <v>229450</v>
      </c>
      <c r="AQ121" s="484">
        <v>229450</v>
      </c>
      <c r="AR121" s="484">
        <v>268109.21000000002</v>
      </c>
      <c r="AS121" s="484">
        <f t="shared" si="43"/>
        <v>158916.89999999997</v>
      </c>
      <c r="AT121" s="484">
        <v>427026.11</v>
      </c>
      <c r="AU121" s="484">
        <f t="shared" si="41"/>
        <v>-140768.39999999997</v>
      </c>
      <c r="AV121" s="484">
        <v>286257.71000000002</v>
      </c>
      <c r="AW121" s="484">
        <f t="shared" si="42"/>
        <v>-109558.60000000003</v>
      </c>
      <c r="AX121" s="484">
        <v>176699.11</v>
      </c>
      <c r="AY121" s="530">
        <v>0</v>
      </c>
      <c r="AZ121" s="530">
        <f t="shared" si="95"/>
        <v>0</v>
      </c>
      <c r="BA121" s="530">
        <f t="shared" si="96"/>
        <v>0</v>
      </c>
      <c r="BB121" s="530">
        <f t="shared" si="97"/>
        <v>0</v>
      </c>
      <c r="BC121" s="530">
        <f t="shared" si="98"/>
        <v>0</v>
      </c>
      <c r="BD121" s="530">
        <f t="shared" si="60"/>
        <v>0</v>
      </c>
      <c r="BE121" s="530">
        <f t="shared" si="69"/>
        <v>0</v>
      </c>
      <c r="BF121" s="530">
        <f t="shared" si="70"/>
        <v>0</v>
      </c>
      <c r="BG121" s="530">
        <f t="shared" si="71"/>
        <v>3098.55</v>
      </c>
      <c r="BH121" s="530" t="e">
        <f t="shared" si="72"/>
        <v>#REF!</v>
      </c>
      <c r="BI121" s="530" t="e">
        <f t="shared" si="73"/>
        <v>#REF!</v>
      </c>
      <c r="BJ121" s="530" t="e">
        <f t="shared" si="74"/>
        <v>#REF!</v>
      </c>
      <c r="BK121" s="452">
        <v>0</v>
      </c>
      <c r="BL121">
        <v>0</v>
      </c>
      <c r="BN121" s="499"/>
      <c r="BP121" s="452"/>
      <c r="BR121" s="452"/>
    </row>
    <row r="122" spans="1:70" ht="15" hidden="1" customHeight="1">
      <c r="A122" t="str">
        <f t="shared" si="77"/>
        <v>1590100001</v>
      </c>
      <c r="B122" s="468">
        <v>1590100001</v>
      </c>
      <c r="C122" s="458" t="s">
        <v>371</v>
      </c>
      <c r="D122" s="458" t="s">
        <v>301</v>
      </c>
      <c r="E122" s="459" t="str">
        <f t="shared" si="78"/>
        <v>159</v>
      </c>
      <c r="F122" s="459" t="str">
        <f t="shared" si="79"/>
        <v>159</v>
      </c>
      <c r="G122" s="458" t="s">
        <v>302</v>
      </c>
      <c r="H122" s="452">
        <v>2762615.64</v>
      </c>
      <c r="I122" s="452">
        <v>-510948.29</v>
      </c>
      <c r="J122" s="452">
        <v>-282804.86</v>
      </c>
      <c r="K122" s="452">
        <v>-985659.03</v>
      </c>
      <c r="L122" s="452">
        <v>-29145.45</v>
      </c>
      <c r="M122" s="452">
        <v>-338225.44</v>
      </c>
      <c r="N122" s="452">
        <v>735597.7</v>
      </c>
      <c r="O122" s="452">
        <v>-642503.12</v>
      </c>
      <c r="P122" s="452">
        <v>11483.78</v>
      </c>
      <c r="Q122" s="452" t="e">
        <f>VLOOKUP(A122,#REF!,16,0)</f>
        <v>#REF!</v>
      </c>
      <c r="R122" s="452">
        <v>-100654.41</v>
      </c>
      <c r="S122" s="484">
        <v>8477.4500000000007</v>
      </c>
      <c r="T122" s="452">
        <v>470718.85</v>
      </c>
      <c r="U122" s="484" t="e">
        <f t="shared" si="80"/>
        <v>#REF!</v>
      </c>
      <c r="V122" s="484">
        <f t="shared" si="81"/>
        <v>720410.93000000028</v>
      </c>
      <c r="W122" s="484">
        <f t="shared" si="61"/>
        <v>708927.15000000026</v>
      </c>
      <c r="X122" s="530">
        <v>495228.58</v>
      </c>
      <c r="Y122" s="530">
        <f t="shared" si="94"/>
        <v>-4236.7300000000396</v>
      </c>
      <c r="Z122" s="484">
        <v>-5392.9499999999534</v>
      </c>
      <c r="AA122" s="484">
        <v>-382881.21</v>
      </c>
      <c r="AB122" s="484">
        <f t="shared" si="62"/>
        <v>-5994.6600000000326</v>
      </c>
      <c r="AC122" s="484">
        <v>96723.03</v>
      </c>
      <c r="AD122" s="484">
        <f t="shared" si="55"/>
        <v>-487.35000000000582</v>
      </c>
      <c r="AE122" s="484">
        <v>96235.68</v>
      </c>
      <c r="AF122" s="484">
        <f t="shared" si="63"/>
        <v>48882.210000000021</v>
      </c>
      <c r="AG122" s="484">
        <v>145117.89000000001</v>
      </c>
      <c r="AH122" s="484">
        <f t="shared" si="64"/>
        <v>42626.25</v>
      </c>
      <c r="AI122" s="484">
        <v>187744.14</v>
      </c>
      <c r="AJ122" s="484">
        <f t="shared" si="65"/>
        <v>3457.6999999999825</v>
      </c>
      <c r="AK122" s="484">
        <v>191201.84</v>
      </c>
      <c r="AL122" s="484">
        <f t="shared" si="66"/>
        <v>309540.37</v>
      </c>
      <c r="AM122" s="484">
        <v>500742.21</v>
      </c>
      <c r="AN122" s="484">
        <f t="shared" si="67"/>
        <v>-274364.29000000004</v>
      </c>
      <c r="AO122" s="484">
        <v>226377.92</v>
      </c>
      <c r="AP122" s="484">
        <f t="shared" si="68"/>
        <v>11489.139999999985</v>
      </c>
      <c r="AQ122" s="484">
        <v>237867.06</v>
      </c>
      <c r="AR122" s="484">
        <v>771405.99</v>
      </c>
      <c r="AS122" s="484">
        <f t="shared" si="43"/>
        <v>19960.729999999981</v>
      </c>
      <c r="AT122" s="484">
        <v>791366.72</v>
      </c>
      <c r="AU122" s="484">
        <f t="shared" si="41"/>
        <v>-14360.020000000019</v>
      </c>
      <c r="AV122" s="484">
        <v>777006.7</v>
      </c>
      <c r="AW122" s="484">
        <f t="shared" si="42"/>
        <v>-345530.77999999997</v>
      </c>
      <c r="AX122" s="484">
        <v>431475.92</v>
      </c>
      <c r="AY122" s="530">
        <v>490991.85</v>
      </c>
      <c r="AZ122" s="530">
        <f t="shared" si="95"/>
        <v>2251667.35</v>
      </c>
      <c r="BA122" s="530">
        <f t="shared" si="96"/>
        <v>1968862.4900000002</v>
      </c>
      <c r="BB122" s="530">
        <f t="shared" si="97"/>
        <v>983203.4600000002</v>
      </c>
      <c r="BC122" s="530">
        <f t="shared" si="98"/>
        <v>954058.01000000024</v>
      </c>
      <c r="BD122" s="530">
        <f t="shared" si="60"/>
        <v>615832.5700000003</v>
      </c>
      <c r="BE122" s="530">
        <f t="shared" si="69"/>
        <v>1351430.27</v>
      </c>
      <c r="BF122" s="530">
        <f t="shared" si="70"/>
        <v>708927.15000000037</v>
      </c>
      <c r="BG122" s="530">
        <f t="shared" si="71"/>
        <v>720410.93000000017</v>
      </c>
      <c r="BH122" s="530" t="e">
        <f t="shared" si="72"/>
        <v>#REF!</v>
      </c>
      <c r="BI122" s="530" t="e">
        <f t="shared" si="73"/>
        <v>#REF!</v>
      </c>
      <c r="BJ122" s="530" t="e">
        <f t="shared" si="74"/>
        <v>#REF!</v>
      </c>
      <c r="BK122" s="452">
        <v>470718.85</v>
      </c>
      <c r="BL122">
        <v>0</v>
      </c>
      <c r="BM122" s="451">
        <v>488751.35</v>
      </c>
      <c r="BN122" s="499"/>
      <c r="BP122" s="452"/>
      <c r="BR122" s="452"/>
    </row>
    <row r="123" spans="1:70" ht="15" hidden="1" customHeight="1">
      <c r="A123" t="str">
        <f t="shared" si="77"/>
        <v>1807600001</v>
      </c>
      <c r="B123" s="468">
        <v>1807600001</v>
      </c>
      <c r="C123" s="458" t="s">
        <v>670</v>
      </c>
      <c r="D123" s="458" t="s">
        <v>301</v>
      </c>
      <c r="E123" s="459" t="str">
        <f t="shared" si="78"/>
        <v>180</v>
      </c>
      <c r="F123" s="459" t="str">
        <f t="shared" si="79"/>
        <v>180</v>
      </c>
      <c r="G123" s="458" t="s">
        <v>302</v>
      </c>
      <c r="H123" s="452">
        <v>0</v>
      </c>
      <c r="I123" s="452">
        <v>0</v>
      </c>
      <c r="J123" s="452">
        <v>0</v>
      </c>
      <c r="K123" s="452">
        <v>0</v>
      </c>
      <c r="L123" s="452">
        <v>0</v>
      </c>
      <c r="M123" s="452">
        <v>478791.52</v>
      </c>
      <c r="N123" s="452">
        <v>0</v>
      </c>
      <c r="O123" s="452">
        <v>0</v>
      </c>
      <c r="P123" s="452">
        <v>-123117.81</v>
      </c>
      <c r="Q123" s="452" t="e">
        <f>VLOOKUP(A123,#REF!,16,0)</f>
        <v>#REF!</v>
      </c>
      <c r="R123" s="452">
        <v>-41039.269999999997</v>
      </c>
      <c r="S123" s="484">
        <v>-41039.269999999997</v>
      </c>
      <c r="T123" s="452">
        <v>273595.17</v>
      </c>
      <c r="U123" s="484" t="e">
        <f t="shared" si="80"/>
        <v>#REF!</v>
      </c>
      <c r="V123" s="484">
        <f t="shared" si="81"/>
        <v>355673.71</v>
      </c>
      <c r="W123" s="484">
        <f t="shared" si="61"/>
        <v>478791.52</v>
      </c>
      <c r="X123" s="530">
        <v>191516.63</v>
      </c>
      <c r="Y123" s="530">
        <f t="shared" si="94"/>
        <v>-41039.270000000019</v>
      </c>
      <c r="Z123" s="484">
        <v>-41039.26999999999</v>
      </c>
      <c r="AA123" s="484">
        <v>-43199.25</v>
      </c>
      <c r="AB123" s="484">
        <f t="shared" si="62"/>
        <v>-44639.22</v>
      </c>
      <c r="AC123" s="484">
        <v>21599.62</v>
      </c>
      <c r="AD123" s="484">
        <f t="shared" si="55"/>
        <v>-21599.62</v>
      </c>
      <c r="AE123" s="484">
        <v>0</v>
      </c>
      <c r="AF123" s="484">
        <f t="shared" si="63"/>
        <v>0</v>
      </c>
      <c r="AG123" s="484">
        <v>0</v>
      </c>
      <c r="AH123" s="484">
        <f t="shared" si="64"/>
        <v>0</v>
      </c>
      <c r="AI123" s="484">
        <v>0</v>
      </c>
      <c r="AJ123" s="484">
        <f t="shared" si="65"/>
        <v>0</v>
      </c>
      <c r="AK123" s="484">
        <v>0</v>
      </c>
      <c r="AL123" s="484">
        <f t="shared" si="66"/>
        <v>0</v>
      </c>
      <c r="AM123" s="484">
        <v>0</v>
      </c>
      <c r="AN123" s="484">
        <f t="shared" si="67"/>
        <v>0</v>
      </c>
      <c r="AO123" s="484">
        <v>0</v>
      </c>
      <c r="AP123" s="484">
        <f t="shared" si="68"/>
        <v>0</v>
      </c>
      <c r="AQ123" s="484">
        <v>0</v>
      </c>
      <c r="AR123" s="484">
        <v>122566.21</v>
      </c>
      <c r="AS123" s="484">
        <f t="shared" si="43"/>
        <v>-122566.21</v>
      </c>
      <c r="AT123" s="484">
        <v>0</v>
      </c>
      <c r="AU123" s="484">
        <f t="shared" si="41"/>
        <v>210.78</v>
      </c>
      <c r="AV123" s="484">
        <v>210.78</v>
      </c>
      <c r="AW123" s="484">
        <f t="shared" si="42"/>
        <v>810218.30999999994</v>
      </c>
      <c r="AX123" s="484">
        <v>810429.09</v>
      </c>
      <c r="AY123" s="530">
        <v>150477.35999999999</v>
      </c>
      <c r="AZ123" s="530">
        <f t="shared" si="95"/>
        <v>0</v>
      </c>
      <c r="BA123" s="530">
        <f t="shared" si="96"/>
        <v>0</v>
      </c>
      <c r="BB123" s="530">
        <f t="shared" si="97"/>
        <v>0</v>
      </c>
      <c r="BC123" s="530">
        <f t="shared" si="98"/>
        <v>0</v>
      </c>
      <c r="BD123" s="530">
        <f t="shared" si="60"/>
        <v>478791.52</v>
      </c>
      <c r="BE123" s="530">
        <f t="shared" si="69"/>
        <v>478791.52</v>
      </c>
      <c r="BF123" s="530">
        <f t="shared" si="70"/>
        <v>478791.52</v>
      </c>
      <c r="BG123" s="530">
        <f t="shared" si="71"/>
        <v>355673.71</v>
      </c>
      <c r="BH123" s="530" t="e">
        <f t="shared" si="72"/>
        <v>#REF!</v>
      </c>
      <c r="BI123" s="530" t="e">
        <f t="shared" si="73"/>
        <v>#REF!</v>
      </c>
      <c r="BJ123" s="530" t="e">
        <f t="shared" si="74"/>
        <v>#REF!</v>
      </c>
      <c r="BK123" s="452">
        <v>273595.17</v>
      </c>
      <c r="BL123">
        <v>0</v>
      </c>
      <c r="BM123" s="451">
        <v>232555.9</v>
      </c>
      <c r="BN123" s="499"/>
      <c r="BP123" s="452"/>
      <c r="BR123" s="452"/>
    </row>
    <row r="124" spans="1:70" ht="15" hidden="1" customHeight="1">
      <c r="A124" t="s">
        <v>847</v>
      </c>
      <c r="B124" s="468">
        <v>1807600002</v>
      </c>
      <c r="C124" s="458" t="s">
        <v>848</v>
      </c>
      <c r="D124" s="458" t="s">
        <v>301</v>
      </c>
      <c r="E124" s="459" t="str">
        <f t="shared" ref="E124" si="107">LEFT(B124,3)</f>
        <v>180</v>
      </c>
      <c r="F124" s="459" t="str">
        <f t="shared" ref="F124" si="108">LEFT(B124,3)</f>
        <v>180</v>
      </c>
      <c r="G124" s="458" t="s">
        <v>302</v>
      </c>
      <c r="H124" s="452">
        <v>0</v>
      </c>
      <c r="I124" s="452">
        <v>0</v>
      </c>
      <c r="J124" s="452">
        <v>0</v>
      </c>
      <c r="K124" s="452">
        <v>0</v>
      </c>
      <c r="L124" s="452">
        <v>0</v>
      </c>
      <c r="M124" s="452">
        <v>0</v>
      </c>
      <c r="N124" s="452">
        <v>0</v>
      </c>
      <c r="O124" s="452">
        <v>0</v>
      </c>
      <c r="P124" s="452">
        <v>0</v>
      </c>
      <c r="Q124" s="452">
        <v>0</v>
      </c>
      <c r="R124" s="452">
        <v>0</v>
      </c>
      <c r="S124" s="484">
        <v>0</v>
      </c>
      <c r="T124" s="452">
        <v>0</v>
      </c>
      <c r="U124" s="484">
        <v>0</v>
      </c>
      <c r="V124" s="484">
        <f>SUM(H124:U124)</f>
        <v>0</v>
      </c>
      <c r="W124" s="484">
        <f t="shared" si="61"/>
        <v>0</v>
      </c>
      <c r="X124" s="530">
        <v>0</v>
      </c>
      <c r="Y124" s="530">
        <v>0</v>
      </c>
      <c r="Z124" s="484">
        <v>0</v>
      </c>
      <c r="AA124" s="484">
        <v>0</v>
      </c>
      <c r="AB124" s="484">
        <v>0</v>
      </c>
      <c r="AC124" s="484">
        <v>0</v>
      </c>
      <c r="AD124" s="484">
        <f t="shared" si="55"/>
        <v>632850.19999999995</v>
      </c>
      <c r="AE124" s="484">
        <v>632850.19999999995</v>
      </c>
      <c r="AF124" s="484">
        <f t="shared" si="63"/>
        <v>-55608.609999999986</v>
      </c>
      <c r="AG124" s="484">
        <v>577241.59</v>
      </c>
      <c r="AH124" s="484">
        <f t="shared" si="64"/>
        <v>-55608.609999999986</v>
      </c>
      <c r="AI124" s="484">
        <v>521632.98</v>
      </c>
      <c r="AJ124" s="484">
        <f t="shared" si="65"/>
        <v>-55608.619999999995</v>
      </c>
      <c r="AK124" s="484">
        <v>466024.36</v>
      </c>
      <c r="AL124" s="484">
        <f t="shared" si="66"/>
        <v>-55004.169999999984</v>
      </c>
      <c r="AM124" s="484">
        <v>411020.19</v>
      </c>
      <c r="AN124" s="484">
        <f t="shared" si="67"/>
        <v>-55004.169999999984</v>
      </c>
      <c r="AO124" s="484">
        <v>356016.02</v>
      </c>
      <c r="AP124" s="484">
        <f t="shared" si="68"/>
        <v>-55004.179999999993</v>
      </c>
      <c r="AQ124" s="484">
        <v>301011.84000000003</v>
      </c>
      <c r="AR124" s="484">
        <v>246612.11</v>
      </c>
      <c r="AS124" s="484">
        <f t="shared" si="43"/>
        <v>-54399.729999999981</v>
      </c>
      <c r="AT124" s="484">
        <v>192212.38</v>
      </c>
      <c r="AU124" s="484">
        <f t="shared" si="41"/>
        <v>-54399.73000000001</v>
      </c>
      <c r="AV124" s="484">
        <v>137812.65</v>
      </c>
      <c r="AW124" s="484">
        <f t="shared" si="42"/>
        <v>-137812.65</v>
      </c>
      <c r="AX124" s="484">
        <v>0</v>
      </c>
      <c r="AY124" s="530"/>
      <c r="AZ124" s="530">
        <f t="shared" si="95"/>
        <v>0</v>
      </c>
      <c r="BA124" s="530">
        <f t="shared" si="96"/>
        <v>0</v>
      </c>
      <c r="BB124" s="530">
        <f t="shared" si="97"/>
        <v>0</v>
      </c>
      <c r="BC124" s="530">
        <f t="shared" si="98"/>
        <v>0</v>
      </c>
      <c r="BD124" s="530">
        <f t="shared" si="60"/>
        <v>0</v>
      </c>
      <c r="BE124" s="530">
        <f t="shared" si="69"/>
        <v>0</v>
      </c>
      <c r="BF124" s="530">
        <f t="shared" si="70"/>
        <v>0</v>
      </c>
      <c r="BG124" s="530">
        <f t="shared" si="71"/>
        <v>0</v>
      </c>
      <c r="BH124" s="530">
        <f t="shared" si="72"/>
        <v>0</v>
      </c>
      <c r="BI124" s="530">
        <f t="shared" si="73"/>
        <v>0</v>
      </c>
      <c r="BJ124" s="530">
        <f t="shared" si="74"/>
        <v>0</v>
      </c>
      <c r="BK124" s="452"/>
      <c r="BN124" s="499"/>
      <c r="BP124" s="452"/>
      <c r="BR124" s="452"/>
    </row>
    <row r="125" spans="1:70" ht="15" hidden="1" customHeight="1">
      <c r="A125" t="str">
        <f t="shared" si="77"/>
        <v>1807600010</v>
      </c>
      <c r="B125" s="468">
        <v>1807600010</v>
      </c>
      <c r="C125" s="458" t="s">
        <v>372</v>
      </c>
      <c r="D125" s="458" t="s">
        <v>301</v>
      </c>
      <c r="E125" s="459" t="str">
        <f t="shared" si="78"/>
        <v>180</v>
      </c>
      <c r="F125" s="459" t="str">
        <f t="shared" si="79"/>
        <v>180</v>
      </c>
      <c r="G125" s="458" t="s">
        <v>302</v>
      </c>
      <c r="H125" s="452">
        <v>6805.38</v>
      </c>
      <c r="I125" s="452">
        <v>0</v>
      </c>
      <c r="J125" s="452">
        <v>-2268.46</v>
      </c>
      <c r="K125" s="452">
        <v>0</v>
      </c>
      <c r="L125" s="452">
        <v>0</v>
      </c>
      <c r="M125" s="452">
        <v>-2268.46</v>
      </c>
      <c r="N125" s="452">
        <v>0</v>
      </c>
      <c r="O125" s="452">
        <v>0</v>
      </c>
      <c r="P125" s="452">
        <v>-2268.46</v>
      </c>
      <c r="Q125" s="452" t="e">
        <f>VLOOKUP(A125,#REF!,16,0)</f>
        <v>#REF!</v>
      </c>
      <c r="R125" s="452">
        <v>0</v>
      </c>
      <c r="S125" s="484">
        <v>-1716.35</v>
      </c>
      <c r="T125" s="452">
        <v>9439.8799999999992</v>
      </c>
      <c r="U125" s="484" t="e">
        <f t="shared" si="80"/>
        <v>#REF!</v>
      </c>
      <c r="V125" s="484">
        <f t="shared" si="81"/>
        <v>0</v>
      </c>
      <c r="W125" s="484">
        <f t="shared" si="61"/>
        <v>2268.46</v>
      </c>
      <c r="X125" s="530">
        <v>7723.53</v>
      </c>
      <c r="Y125" s="530">
        <f t="shared" ref="Y125:Y142" si="109">AY125-X125</f>
        <v>0</v>
      </c>
      <c r="Z125" s="484">
        <v>21476.550000000003</v>
      </c>
      <c r="AA125" s="484">
        <v>0</v>
      </c>
      <c r="AB125" s="484">
        <f t="shared" si="62"/>
        <v>0</v>
      </c>
      <c r="AC125" s="484">
        <v>29200.080000000002</v>
      </c>
      <c r="AD125" s="484">
        <f t="shared" si="55"/>
        <v>-10591.530000000002</v>
      </c>
      <c r="AE125" s="484">
        <v>18608.55</v>
      </c>
      <c r="AF125" s="484">
        <f t="shared" si="63"/>
        <v>0</v>
      </c>
      <c r="AG125" s="484">
        <v>18608.55</v>
      </c>
      <c r="AH125" s="484">
        <f t="shared" si="64"/>
        <v>14491.030000000002</v>
      </c>
      <c r="AI125" s="484">
        <v>33099.58</v>
      </c>
      <c r="AJ125" s="484">
        <f t="shared" si="65"/>
        <v>-10586.34</v>
      </c>
      <c r="AK125" s="484">
        <v>22513.24</v>
      </c>
      <c r="AL125" s="484">
        <f t="shared" si="66"/>
        <v>0</v>
      </c>
      <c r="AM125" s="484">
        <v>22513.24</v>
      </c>
      <c r="AN125" s="484">
        <f t="shared" si="67"/>
        <v>0</v>
      </c>
      <c r="AO125" s="484">
        <v>22513.24</v>
      </c>
      <c r="AP125" s="484">
        <f t="shared" si="68"/>
        <v>-7445.3700000000008</v>
      </c>
      <c r="AQ125" s="484">
        <v>15067.87</v>
      </c>
      <c r="AR125" s="484">
        <v>15062.24</v>
      </c>
      <c r="AS125" s="484">
        <f t="shared" si="43"/>
        <v>-5.6299999999991996</v>
      </c>
      <c r="AT125" s="484">
        <v>15056.61</v>
      </c>
      <c r="AU125" s="484">
        <f t="shared" si="41"/>
        <v>-7854.2100000000009</v>
      </c>
      <c r="AV125" s="484">
        <v>7202.4</v>
      </c>
      <c r="AW125" s="484">
        <f t="shared" si="42"/>
        <v>-5.6299999999991996</v>
      </c>
      <c r="AX125" s="484">
        <v>7196.77</v>
      </c>
      <c r="AY125" s="530">
        <v>7723.53</v>
      </c>
      <c r="AZ125" s="530">
        <f t="shared" si="95"/>
        <v>6805.38</v>
      </c>
      <c r="BA125" s="530">
        <f t="shared" si="96"/>
        <v>4536.92</v>
      </c>
      <c r="BB125" s="530">
        <f t="shared" si="97"/>
        <v>4536.92</v>
      </c>
      <c r="BC125" s="530">
        <f t="shared" si="98"/>
        <v>4536.92</v>
      </c>
      <c r="BD125" s="530">
        <f t="shared" si="60"/>
        <v>2268.46</v>
      </c>
      <c r="BE125" s="530">
        <f t="shared" si="69"/>
        <v>2268.46</v>
      </c>
      <c r="BF125" s="530">
        <f t="shared" si="70"/>
        <v>2268.46</v>
      </c>
      <c r="BG125" s="530">
        <f t="shared" si="71"/>
        <v>0</v>
      </c>
      <c r="BH125" s="530" t="e">
        <f t="shared" si="72"/>
        <v>#REF!</v>
      </c>
      <c r="BI125" s="530" t="e">
        <f t="shared" si="73"/>
        <v>#REF!</v>
      </c>
      <c r="BJ125" s="530" t="e">
        <f t="shared" si="74"/>
        <v>#REF!</v>
      </c>
      <c r="BK125" s="452">
        <v>9439.8799999999992</v>
      </c>
      <c r="BL125">
        <v>0</v>
      </c>
      <c r="BM125" s="451">
        <v>7723.53</v>
      </c>
      <c r="BN125" s="499"/>
      <c r="BP125" s="452"/>
      <c r="BR125" s="452"/>
    </row>
    <row r="126" spans="1:70" ht="15" hidden="1" customHeight="1">
      <c r="A126" t="str">
        <f t="shared" si="77"/>
        <v>1807600014</v>
      </c>
      <c r="B126" s="468">
        <v>1807600014</v>
      </c>
      <c r="C126" s="458" t="s">
        <v>671</v>
      </c>
      <c r="D126" s="458" t="s">
        <v>301</v>
      </c>
      <c r="E126" s="459" t="str">
        <f t="shared" si="78"/>
        <v>180</v>
      </c>
      <c r="F126" s="459" t="str">
        <f t="shared" si="79"/>
        <v>180</v>
      </c>
      <c r="G126" s="458" t="s">
        <v>302</v>
      </c>
      <c r="H126" s="452">
        <v>0</v>
      </c>
      <c r="I126" s="452">
        <v>0</v>
      </c>
      <c r="J126" s="452">
        <v>0</v>
      </c>
      <c r="K126" s="452">
        <v>0</v>
      </c>
      <c r="L126" s="452">
        <v>0</v>
      </c>
      <c r="M126" s="452">
        <v>0</v>
      </c>
      <c r="N126" s="452">
        <v>0</v>
      </c>
      <c r="O126" s="452">
        <v>0</v>
      </c>
      <c r="P126" s="452">
        <v>31725</v>
      </c>
      <c r="Q126" s="452" t="e">
        <f>VLOOKUP(A126,#REF!,16,0)</f>
        <v>#REF!</v>
      </c>
      <c r="R126" s="452">
        <v>0</v>
      </c>
      <c r="S126" s="484">
        <v>-9517.5</v>
      </c>
      <c r="T126" s="452">
        <v>31725</v>
      </c>
      <c r="U126" s="484" t="e">
        <f t="shared" si="80"/>
        <v>#REF!</v>
      </c>
      <c r="V126" s="484">
        <f t="shared" si="81"/>
        <v>31725</v>
      </c>
      <c r="W126" s="484">
        <f t="shared" si="61"/>
        <v>0</v>
      </c>
      <c r="X126" s="530">
        <v>22207.5</v>
      </c>
      <c r="Y126" s="530">
        <f t="shared" si="109"/>
        <v>0</v>
      </c>
      <c r="Z126" s="484">
        <v>-9517.5</v>
      </c>
      <c r="AA126" s="484">
        <v>0</v>
      </c>
      <c r="AB126" s="484">
        <f t="shared" si="62"/>
        <v>0</v>
      </c>
      <c r="AC126" s="484">
        <v>12690</v>
      </c>
      <c r="AD126" s="484">
        <f t="shared" si="55"/>
        <v>-9517.5</v>
      </c>
      <c r="AE126" s="484">
        <v>3172.5</v>
      </c>
      <c r="AF126" s="484">
        <f t="shared" si="63"/>
        <v>0</v>
      </c>
      <c r="AG126" s="484">
        <v>3172.5</v>
      </c>
      <c r="AH126" s="484">
        <f t="shared" si="64"/>
        <v>0</v>
      </c>
      <c r="AI126" s="484">
        <v>3172.5</v>
      </c>
      <c r="AJ126" s="484">
        <f t="shared" si="65"/>
        <v>-3172.5</v>
      </c>
      <c r="AK126" s="484">
        <v>0</v>
      </c>
      <c r="AL126" s="484">
        <f t="shared" si="66"/>
        <v>0</v>
      </c>
      <c r="AM126" s="484">
        <v>0</v>
      </c>
      <c r="AN126" s="484">
        <f t="shared" si="67"/>
        <v>0</v>
      </c>
      <c r="AO126" s="484">
        <v>0</v>
      </c>
      <c r="AP126" s="484">
        <f t="shared" si="68"/>
        <v>0</v>
      </c>
      <c r="AQ126" s="484">
        <v>0</v>
      </c>
      <c r="AR126" s="484">
        <v>0</v>
      </c>
      <c r="AS126" s="484">
        <f t="shared" si="43"/>
        <v>0</v>
      </c>
      <c r="AT126" s="484">
        <v>0</v>
      </c>
      <c r="AU126" s="484">
        <f t="shared" si="41"/>
        <v>0</v>
      </c>
      <c r="AV126" s="484">
        <v>0</v>
      </c>
      <c r="AW126" s="484">
        <f t="shared" si="42"/>
        <v>0</v>
      </c>
      <c r="AX126" s="484">
        <v>0</v>
      </c>
      <c r="AY126" s="530">
        <v>22207.5</v>
      </c>
      <c r="AZ126" s="530">
        <f t="shared" si="95"/>
        <v>0</v>
      </c>
      <c r="BA126" s="530">
        <f t="shared" si="96"/>
        <v>0</v>
      </c>
      <c r="BB126" s="530">
        <f t="shared" si="97"/>
        <v>0</v>
      </c>
      <c r="BC126" s="530">
        <f t="shared" si="98"/>
        <v>0</v>
      </c>
      <c r="BD126" s="530">
        <f t="shared" si="60"/>
        <v>0</v>
      </c>
      <c r="BE126" s="530">
        <f t="shared" si="69"/>
        <v>0</v>
      </c>
      <c r="BF126" s="530">
        <f t="shared" si="70"/>
        <v>0</v>
      </c>
      <c r="BG126" s="530">
        <f t="shared" si="71"/>
        <v>31725</v>
      </c>
      <c r="BH126" s="530" t="e">
        <f t="shared" si="72"/>
        <v>#REF!</v>
      </c>
      <c r="BI126" s="530" t="e">
        <f t="shared" si="73"/>
        <v>#REF!</v>
      </c>
      <c r="BJ126" s="530" t="e">
        <f t="shared" si="74"/>
        <v>#REF!</v>
      </c>
      <c r="BK126" s="452">
        <v>31725</v>
      </c>
      <c r="BL126">
        <v>0</v>
      </c>
      <c r="BM126" s="451">
        <v>22207.5</v>
      </c>
      <c r="BN126" s="499"/>
      <c r="BP126" s="452"/>
      <c r="BR126" s="452"/>
    </row>
    <row r="127" spans="1:70" ht="15" hidden="1" customHeight="1">
      <c r="A127" t="s">
        <v>960</v>
      </c>
      <c r="B127" s="468" t="s">
        <v>960</v>
      </c>
      <c r="C127" s="458" t="s">
        <v>961</v>
      </c>
      <c r="D127" s="458" t="s">
        <v>301</v>
      </c>
      <c r="E127" s="459" t="str">
        <f t="shared" ref="E127" si="110">LEFT(B127,3)</f>
        <v>180</v>
      </c>
      <c r="F127" s="459" t="str">
        <f t="shared" ref="F127" si="111">LEFT(B127,3)</f>
        <v>180</v>
      </c>
      <c r="G127" s="458" t="s">
        <v>302</v>
      </c>
      <c r="H127" s="452"/>
      <c r="I127" s="452"/>
      <c r="J127" s="452"/>
      <c r="K127" s="452"/>
      <c r="L127" s="452"/>
      <c r="M127" s="452"/>
      <c r="N127" s="452"/>
      <c r="O127" s="452"/>
      <c r="P127" s="452"/>
      <c r="Q127" s="452"/>
      <c r="R127" s="452"/>
      <c r="S127" s="484"/>
      <c r="T127" s="452"/>
      <c r="U127" s="484"/>
      <c r="V127" s="484"/>
      <c r="W127" s="484"/>
      <c r="X127" s="530"/>
      <c r="Y127" s="530">
        <v>0</v>
      </c>
      <c r="Z127" s="484"/>
      <c r="AA127" s="484"/>
      <c r="AB127" s="484"/>
      <c r="AC127" s="484"/>
      <c r="AD127" s="484"/>
      <c r="AE127" s="484"/>
      <c r="AF127" s="484"/>
      <c r="AG127" s="484"/>
      <c r="AH127" s="484"/>
      <c r="AI127" s="484"/>
      <c r="AJ127" s="484"/>
      <c r="AK127" s="484"/>
      <c r="AL127" s="484"/>
      <c r="AM127" s="484"/>
      <c r="AN127" s="484"/>
      <c r="AO127" s="484"/>
      <c r="AP127" s="484"/>
      <c r="AQ127" s="484"/>
      <c r="AR127" s="484">
        <v>128118.05</v>
      </c>
      <c r="AS127" s="484">
        <f t="shared" si="43"/>
        <v>-15903.070000000007</v>
      </c>
      <c r="AT127" s="484">
        <v>112214.98</v>
      </c>
      <c r="AU127" s="484">
        <f t="shared" si="41"/>
        <v>-15903.069999999992</v>
      </c>
      <c r="AV127" s="484">
        <v>96311.91</v>
      </c>
      <c r="AW127" s="484">
        <f t="shared" si="42"/>
        <v>-15390.100000000006</v>
      </c>
      <c r="AX127" s="484">
        <v>80921.81</v>
      </c>
      <c r="AY127" s="530"/>
      <c r="AZ127" s="530"/>
      <c r="BA127" s="530"/>
      <c r="BB127" s="530"/>
      <c r="BC127" s="530"/>
      <c r="BD127" s="530"/>
      <c r="BE127" s="530"/>
      <c r="BF127" s="530"/>
      <c r="BG127" s="530"/>
      <c r="BH127" s="530"/>
      <c r="BI127" s="530"/>
      <c r="BJ127" s="530"/>
      <c r="BK127" s="452"/>
      <c r="BN127" s="499"/>
      <c r="BP127" s="452"/>
      <c r="BR127" s="452"/>
    </row>
    <row r="128" spans="1:70" ht="15" hidden="1" customHeight="1">
      <c r="A128" t="str">
        <f t="shared" si="77"/>
        <v>1807600026</v>
      </c>
      <c r="B128" s="468">
        <v>1807600026</v>
      </c>
      <c r="C128" s="458" t="s">
        <v>672</v>
      </c>
      <c r="D128" s="458" t="s">
        <v>301</v>
      </c>
      <c r="E128" s="459" t="str">
        <f t="shared" si="78"/>
        <v>180</v>
      </c>
      <c r="F128" s="459" t="str">
        <f t="shared" si="79"/>
        <v>180</v>
      </c>
      <c r="G128" s="458" t="s">
        <v>302</v>
      </c>
      <c r="H128" s="452">
        <v>0</v>
      </c>
      <c r="I128" s="452">
        <v>0</v>
      </c>
      <c r="J128" s="452">
        <v>23164.05</v>
      </c>
      <c r="K128" s="452">
        <v>0</v>
      </c>
      <c r="L128" s="452">
        <v>0</v>
      </c>
      <c r="M128" s="452">
        <v>-6317.47</v>
      </c>
      <c r="N128" s="452">
        <v>0</v>
      </c>
      <c r="O128" s="452">
        <v>0</v>
      </c>
      <c r="P128" s="452">
        <v>-6317.47</v>
      </c>
      <c r="Q128" s="452" t="e">
        <f>VLOOKUP(A128,#REF!,16,0)</f>
        <v>#REF!</v>
      </c>
      <c r="R128" s="452">
        <v>0</v>
      </c>
      <c r="S128" s="484">
        <v>-6317.47</v>
      </c>
      <c r="T128" s="452">
        <v>10529.109999999997</v>
      </c>
      <c r="U128" s="484" t="e">
        <f t="shared" si="80"/>
        <v>#REF!</v>
      </c>
      <c r="V128" s="484">
        <f t="shared" si="81"/>
        <v>10529.109999999997</v>
      </c>
      <c r="W128" s="484">
        <f t="shared" si="61"/>
        <v>16846.579999999998</v>
      </c>
      <c r="X128" s="530">
        <v>4211.6400000000003</v>
      </c>
      <c r="Y128" s="530">
        <f t="shared" si="109"/>
        <v>0</v>
      </c>
      <c r="Z128" s="484">
        <v>-4211.6400000000003</v>
      </c>
      <c r="AA128" s="484">
        <v>0</v>
      </c>
      <c r="AB128" s="484">
        <f t="shared" si="62"/>
        <v>0</v>
      </c>
      <c r="AC128" s="484">
        <v>0</v>
      </c>
      <c r="AD128" s="484">
        <f t="shared" si="55"/>
        <v>0</v>
      </c>
      <c r="AE128" s="484">
        <v>0</v>
      </c>
      <c r="AF128" s="484">
        <f t="shared" si="63"/>
        <v>0</v>
      </c>
      <c r="AG128" s="484">
        <v>0</v>
      </c>
      <c r="AH128" s="484">
        <f t="shared" si="64"/>
        <v>0</v>
      </c>
      <c r="AI128" s="484">
        <v>0</v>
      </c>
      <c r="AJ128" s="484">
        <f t="shared" si="65"/>
        <v>0</v>
      </c>
      <c r="AK128" s="484">
        <v>0</v>
      </c>
      <c r="AL128" s="484">
        <f t="shared" si="66"/>
        <v>0</v>
      </c>
      <c r="AM128" s="484">
        <v>0</v>
      </c>
      <c r="AN128" s="484">
        <f t="shared" si="67"/>
        <v>0</v>
      </c>
      <c r="AO128" s="484">
        <v>0</v>
      </c>
      <c r="AP128" s="484">
        <f t="shared" si="68"/>
        <v>0</v>
      </c>
      <c r="AQ128" s="484">
        <v>0</v>
      </c>
      <c r="AR128" s="484">
        <v>0</v>
      </c>
      <c r="AS128" s="484">
        <f t="shared" si="43"/>
        <v>0</v>
      </c>
      <c r="AT128" s="484">
        <v>0</v>
      </c>
      <c r="AU128" s="484">
        <f t="shared" si="41"/>
        <v>0</v>
      </c>
      <c r="AV128" s="484">
        <v>0</v>
      </c>
      <c r="AW128" s="484">
        <f t="shared" si="42"/>
        <v>0</v>
      </c>
      <c r="AX128" s="484">
        <v>0</v>
      </c>
      <c r="AY128" s="530">
        <v>4211.6400000000003</v>
      </c>
      <c r="AZ128" s="530">
        <f t="shared" si="95"/>
        <v>0</v>
      </c>
      <c r="BA128" s="530">
        <f t="shared" si="96"/>
        <v>23164.05</v>
      </c>
      <c r="BB128" s="530">
        <f t="shared" si="97"/>
        <v>23164.05</v>
      </c>
      <c r="BC128" s="530">
        <f t="shared" si="98"/>
        <v>23164.05</v>
      </c>
      <c r="BD128" s="530">
        <f t="shared" si="60"/>
        <v>16846.579999999998</v>
      </c>
      <c r="BE128" s="530">
        <f t="shared" si="69"/>
        <v>16846.579999999998</v>
      </c>
      <c r="BF128" s="530">
        <f t="shared" si="70"/>
        <v>16846.579999999998</v>
      </c>
      <c r="BG128" s="530">
        <f t="shared" si="71"/>
        <v>10529.109999999999</v>
      </c>
      <c r="BH128" s="530" t="e">
        <f t="shared" si="72"/>
        <v>#REF!</v>
      </c>
      <c r="BI128" s="530" t="e">
        <f t="shared" si="73"/>
        <v>#REF!</v>
      </c>
      <c r="BJ128" s="530" t="e">
        <f t="shared" si="74"/>
        <v>#REF!</v>
      </c>
      <c r="BK128" s="452">
        <v>10529.11</v>
      </c>
      <c r="BL128">
        <v>0</v>
      </c>
      <c r="BM128" s="451">
        <v>4211.6400000000003</v>
      </c>
      <c r="BN128" s="499"/>
      <c r="BP128" s="452"/>
      <c r="BR128" s="452"/>
    </row>
    <row r="129" spans="1:70" ht="15" hidden="1" customHeight="1">
      <c r="A129" t="str">
        <f t="shared" si="77"/>
        <v>1807600027</v>
      </c>
      <c r="B129" s="468">
        <v>1807600027</v>
      </c>
      <c r="C129" s="458" t="s">
        <v>373</v>
      </c>
      <c r="D129" s="458" t="s">
        <v>301</v>
      </c>
      <c r="E129" s="459" t="str">
        <f t="shared" si="78"/>
        <v>180</v>
      </c>
      <c r="F129" s="459" t="str">
        <f t="shared" si="79"/>
        <v>180</v>
      </c>
      <c r="G129" s="458" t="s">
        <v>302</v>
      </c>
      <c r="H129" s="452">
        <v>733.31</v>
      </c>
      <c r="I129" s="452">
        <v>0</v>
      </c>
      <c r="J129" s="452">
        <v>-133.31</v>
      </c>
      <c r="K129" s="452">
        <v>0</v>
      </c>
      <c r="L129" s="452">
        <v>0</v>
      </c>
      <c r="M129" s="452">
        <v>-200</v>
      </c>
      <c r="N129" s="452">
        <v>0</v>
      </c>
      <c r="O129" s="452">
        <v>0</v>
      </c>
      <c r="P129" s="452">
        <v>-200</v>
      </c>
      <c r="Q129" s="452" t="e">
        <f>VLOOKUP(A129,#REF!,16,0)</f>
        <v>#REF!</v>
      </c>
      <c r="R129" s="452">
        <v>0</v>
      </c>
      <c r="S129" s="484">
        <v>-200</v>
      </c>
      <c r="T129" s="452">
        <v>200</v>
      </c>
      <c r="U129" s="484" t="e">
        <f t="shared" si="80"/>
        <v>#REF!</v>
      </c>
      <c r="V129" s="484">
        <f t="shared" si="81"/>
        <v>200</v>
      </c>
      <c r="W129" s="484">
        <f t="shared" si="61"/>
        <v>400</v>
      </c>
      <c r="X129" s="530"/>
      <c r="Y129" s="530">
        <f t="shared" si="109"/>
        <v>0</v>
      </c>
      <c r="Z129" s="484">
        <v>0</v>
      </c>
      <c r="AA129" s="484">
        <v>0</v>
      </c>
      <c r="AB129" s="484">
        <f t="shared" si="62"/>
        <v>0</v>
      </c>
      <c r="AC129" s="484">
        <v>0</v>
      </c>
      <c r="AD129" s="484">
        <f t="shared" si="55"/>
        <v>0</v>
      </c>
      <c r="AE129" s="484">
        <v>0</v>
      </c>
      <c r="AF129" s="484">
        <f t="shared" si="63"/>
        <v>0</v>
      </c>
      <c r="AG129" s="484">
        <v>0</v>
      </c>
      <c r="AH129" s="484">
        <f t="shared" si="64"/>
        <v>0</v>
      </c>
      <c r="AI129" s="484">
        <v>0</v>
      </c>
      <c r="AJ129" s="484">
        <f t="shared" si="65"/>
        <v>0</v>
      </c>
      <c r="AK129" s="484">
        <v>0</v>
      </c>
      <c r="AL129" s="484">
        <f t="shared" si="66"/>
        <v>0</v>
      </c>
      <c r="AM129" s="484">
        <v>0</v>
      </c>
      <c r="AN129" s="484">
        <f t="shared" si="67"/>
        <v>0</v>
      </c>
      <c r="AO129" s="484">
        <v>0</v>
      </c>
      <c r="AP129" s="484">
        <f t="shared" si="68"/>
        <v>0</v>
      </c>
      <c r="AQ129" s="484">
        <v>0</v>
      </c>
      <c r="AR129" s="484">
        <v>0</v>
      </c>
      <c r="AS129" s="484">
        <f t="shared" si="43"/>
        <v>0</v>
      </c>
      <c r="AT129" s="484">
        <v>0</v>
      </c>
      <c r="AU129" s="484">
        <f t="shared" si="41"/>
        <v>0</v>
      </c>
      <c r="AV129" s="484">
        <v>0</v>
      </c>
      <c r="AW129" s="484">
        <f t="shared" si="42"/>
        <v>0</v>
      </c>
      <c r="AX129" s="484">
        <v>0</v>
      </c>
      <c r="AY129" s="530">
        <v>0</v>
      </c>
      <c r="AZ129" s="530">
        <f t="shared" si="95"/>
        <v>733.31</v>
      </c>
      <c r="BA129" s="530">
        <f t="shared" si="96"/>
        <v>600</v>
      </c>
      <c r="BB129" s="530">
        <f t="shared" si="97"/>
        <v>600</v>
      </c>
      <c r="BC129" s="530">
        <f t="shared" si="98"/>
        <v>600</v>
      </c>
      <c r="BD129" s="530">
        <f t="shared" si="60"/>
        <v>399.99999999999994</v>
      </c>
      <c r="BE129" s="530">
        <f t="shared" si="69"/>
        <v>399.99999999999994</v>
      </c>
      <c r="BF129" s="530">
        <f t="shared" si="70"/>
        <v>399.99999999999994</v>
      </c>
      <c r="BG129" s="530">
        <f t="shared" si="71"/>
        <v>200</v>
      </c>
      <c r="BH129" s="530" t="e">
        <f t="shared" si="72"/>
        <v>#REF!</v>
      </c>
      <c r="BI129" s="530" t="e">
        <f t="shared" si="73"/>
        <v>#REF!</v>
      </c>
      <c r="BJ129" s="530" t="e">
        <f t="shared" si="74"/>
        <v>#REF!</v>
      </c>
      <c r="BK129" s="452">
        <v>200</v>
      </c>
      <c r="BL129">
        <v>0</v>
      </c>
      <c r="BN129" s="499"/>
      <c r="BP129" s="452"/>
      <c r="BR129" s="452"/>
    </row>
    <row r="130" spans="1:70" ht="15" hidden="1" customHeight="1">
      <c r="A130" t="str">
        <f t="shared" si="77"/>
        <v>1807600028</v>
      </c>
      <c r="B130" s="468">
        <v>1807600028</v>
      </c>
      <c r="C130" s="458" t="s">
        <v>673</v>
      </c>
      <c r="D130" s="458" t="s">
        <v>301</v>
      </c>
      <c r="E130" s="459" t="str">
        <f t="shared" si="78"/>
        <v>180</v>
      </c>
      <c r="F130" s="459" t="str">
        <f t="shared" si="79"/>
        <v>180</v>
      </c>
      <c r="G130" s="458" t="s">
        <v>302</v>
      </c>
      <c r="H130" s="452">
        <v>0</v>
      </c>
      <c r="I130" s="452">
        <v>0</v>
      </c>
      <c r="J130" s="452">
        <v>33021</v>
      </c>
      <c r="K130" s="452">
        <v>0</v>
      </c>
      <c r="L130" s="452">
        <v>0</v>
      </c>
      <c r="M130" s="452">
        <v>-9680.42</v>
      </c>
      <c r="N130" s="452">
        <v>0</v>
      </c>
      <c r="O130" s="452">
        <v>0</v>
      </c>
      <c r="P130" s="452">
        <v>-9680.42</v>
      </c>
      <c r="Q130" s="452" t="e">
        <f>VLOOKUP(A130,#REF!,16,0)</f>
        <v>#REF!</v>
      </c>
      <c r="R130" s="452">
        <v>0</v>
      </c>
      <c r="S130" s="484">
        <v>-9680.42</v>
      </c>
      <c r="T130" s="452">
        <v>13660.160000000002</v>
      </c>
      <c r="U130" s="484" t="e">
        <f t="shared" si="80"/>
        <v>#REF!</v>
      </c>
      <c r="V130" s="484">
        <f t="shared" si="81"/>
        <v>13660.160000000002</v>
      </c>
      <c r="W130" s="484">
        <f t="shared" si="61"/>
        <v>23340.58</v>
      </c>
      <c r="X130" s="530">
        <v>3979.74</v>
      </c>
      <c r="Y130" s="530">
        <f t="shared" si="109"/>
        <v>0</v>
      </c>
      <c r="Z130" s="484">
        <v>-3979.74</v>
      </c>
      <c r="AA130" s="484">
        <v>0</v>
      </c>
      <c r="AB130" s="484">
        <f t="shared" si="62"/>
        <v>0</v>
      </c>
      <c r="AC130" s="484">
        <v>0</v>
      </c>
      <c r="AD130" s="484">
        <f t="shared" si="55"/>
        <v>0</v>
      </c>
      <c r="AE130" s="484">
        <v>0</v>
      </c>
      <c r="AF130" s="484">
        <f t="shared" si="63"/>
        <v>0</v>
      </c>
      <c r="AG130" s="484">
        <v>0</v>
      </c>
      <c r="AH130" s="484">
        <f t="shared" si="64"/>
        <v>0</v>
      </c>
      <c r="AI130" s="484">
        <v>0</v>
      </c>
      <c r="AJ130" s="484">
        <f t="shared" si="65"/>
        <v>0</v>
      </c>
      <c r="AK130" s="484">
        <v>0</v>
      </c>
      <c r="AL130" s="484">
        <f t="shared" si="66"/>
        <v>0</v>
      </c>
      <c r="AM130" s="484">
        <v>0</v>
      </c>
      <c r="AN130" s="484">
        <f t="shared" si="67"/>
        <v>0</v>
      </c>
      <c r="AO130" s="484">
        <v>0</v>
      </c>
      <c r="AP130" s="484">
        <f t="shared" si="68"/>
        <v>0</v>
      </c>
      <c r="AQ130" s="484">
        <v>0</v>
      </c>
      <c r="AR130" s="484">
        <v>0</v>
      </c>
      <c r="AS130" s="484">
        <f t="shared" si="43"/>
        <v>0</v>
      </c>
      <c r="AT130" s="484">
        <v>0</v>
      </c>
      <c r="AU130" s="484">
        <f t="shared" si="41"/>
        <v>0</v>
      </c>
      <c r="AV130" s="484">
        <v>0</v>
      </c>
      <c r="AW130" s="484">
        <f t="shared" si="42"/>
        <v>0</v>
      </c>
      <c r="AX130" s="484">
        <v>0</v>
      </c>
      <c r="AY130" s="530">
        <v>3979.74</v>
      </c>
      <c r="AZ130" s="530">
        <f t="shared" si="95"/>
        <v>0</v>
      </c>
      <c r="BA130" s="530">
        <f t="shared" si="96"/>
        <v>33021</v>
      </c>
      <c r="BB130" s="530">
        <f t="shared" si="97"/>
        <v>33021</v>
      </c>
      <c r="BC130" s="530">
        <f t="shared" si="98"/>
        <v>33021</v>
      </c>
      <c r="BD130" s="530">
        <f t="shared" si="60"/>
        <v>23340.58</v>
      </c>
      <c r="BE130" s="530">
        <f t="shared" si="69"/>
        <v>23340.58</v>
      </c>
      <c r="BF130" s="530">
        <f t="shared" si="70"/>
        <v>23340.58</v>
      </c>
      <c r="BG130" s="530">
        <f t="shared" si="71"/>
        <v>13660.16</v>
      </c>
      <c r="BH130" s="530" t="e">
        <f t="shared" si="72"/>
        <v>#REF!</v>
      </c>
      <c r="BI130" s="530" t="e">
        <f t="shared" si="73"/>
        <v>#REF!</v>
      </c>
      <c r="BJ130" s="530" t="e">
        <f t="shared" si="74"/>
        <v>#REF!</v>
      </c>
      <c r="BK130" s="452">
        <v>13660.16</v>
      </c>
      <c r="BL130">
        <v>0</v>
      </c>
      <c r="BM130" s="451">
        <v>3979.74</v>
      </c>
      <c r="BN130" s="499"/>
      <c r="BP130" s="452"/>
      <c r="BR130" s="452"/>
    </row>
    <row r="131" spans="1:70" ht="15" hidden="1" customHeight="1">
      <c r="A131" t="s">
        <v>962</v>
      </c>
      <c r="B131" s="468" t="s">
        <v>962</v>
      </c>
      <c r="C131" s="458" t="s">
        <v>963</v>
      </c>
      <c r="D131" s="458" t="s">
        <v>301</v>
      </c>
      <c r="E131" s="459" t="str">
        <f t="shared" ref="E131" si="112">LEFT(B131,3)</f>
        <v>180</v>
      </c>
      <c r="F131" s="459" t="str">
        <f t="shared" ref="F131" si="113">LEFT(B131,3)</f>
        <v>180</v>
      </c>
      <c r="G131" s="458" t="s">
        <v>302</v>
      </c>
      <c r="H131" s="452"/>
      <c r="I131" s="452"/>
      <c r="J131" s="452"/>
      <c r="K131" s="452"/>
      <c r="L131" s="452"/>
      <c r="M131" s="452"/>
      <c r="N131" s="452"/>
      <c r="O131" s="452"/>
      <c r="P131" s="452"/>
      <c r="Q131" s="452"/>
      <c r="R131" s="452"/>
      <c r="S131" s="484"/>
      <c r="T131" s="452"/>
      <c r="U131" s="484"/>
      <c r="V131" s="484"/>
      <c r="W131" s="484"/>
      <c r="X131" s="530"/>
      <c r="Y131" s="530">
        <v>0</v>
      </c>
      <c r="Z131" s="484"/>
      <c r="AA131" s="484"/>
      <c r="AB131" s="484"/>
      <c r="AC131" s="484"/>
      <c r="AD131" s="484"/>
      <c r="AE131" s="484"/>
      <c r="AF131" s="484"/>
      <c r="AG131" s="484"/>
      <c r="AH131" s="484"/>
      <c r="AI131" s="484"/>
      <c r="AJ131" s="484"/>
      <c r="AK131" s="484"/>
      <c r="AL131" s="484"/>
      <c r="AM131" s="484"/>
      <c r="AN131" s="484"/>
      <c r="AO131" s="484"/>
      <c r="AP131" s="484"/>
      <c r="AQ131" s="484"/>
      <c r="AR131" s="484">
        <v>18425.21</v>
      </c>
      <c r="AS131" s="484">
        <f t="shared" si="43"/>
        <v>-2410.4699999999993</v>
      </c>
      <c r="AT131" s="484">
        <v>16014.74</v>
      </c>
      <c r="AU131" s="484">
        <f t="shared" si="41"/>
        <v>-2410.4699999999993</v>
      </c>
      <c r="AV131" s="484">
        <v>13604.27</v>
      </c>
      <c r="AW131" s="484">
        <f t="shared" ref="AW131:AW195" si="114">AX131-AV131</f>
        <v>-2058.1400000000012</v>
      </c>
      <c r="AX131" s="484">
        <v>11546.13</v>
      </c>
      <c r="AY131" s="530"/>
      <c r="AZ131" s="530"/>
      <c r="BA131" s="530"/>
      <c r="BB131" s="530"/>
      <c r="BC131" s="530"/>
      <c r="BD131" s="530"/>
      <c r="BE131" s="530"/>
      <c r="BF131" s="530"/>
      <c r="BG131" s="530"/>
      <c r="BH131" s="530"/>
      <c r="BI131" s="530"/>
      <c r="BJ131" s="530"/>
      <c r="BK131" s="452"/>
      <c r="BN131" s="499"/>
      <c r="BP131" s="452"/>
      <c r="BR131" s="452"/>
    </row>
    <row r="132" spans="1:70" ht="15" hidden="1" customHeight="1">
      <c r="A132" t="str">
        <f t="shared" si="77"/>
        <v>1807600033</v>
      </c>
      <c r="B132" s="468">
        <v>1807600033</v>
      </c>
      <c r="C132" s="458" t="s">
        <v>374</v>
      </c>
      <c r="D132" s="458" t="s">
        <v>301</v>
      </c>
      <c r="E132" s="459" t="str">
        <f t="shared" si="78"/>
        <v>180</v>
      </c>
      <c r="F132" s="459" t="str">
        <f t="shared" si="79"/>
        <v>180</v>
      </c>
      <c r="G132" s="458" t="s">
        <v>302</v>
      </c>
      <c r="H132" s="452">
        <v>12259.25</v>
      </c>
      <c r="I132" s="452">
        <v>0</v>
      </c>
      <c r="J132" s="452">
        <v>-4021.88</v>
      </c>
      <c r="K132" s="452">
        <v>0</v>
      </c>
      <c r="L132" s="452">
        <v>0</v>
      </c>
      <c r="M132" s="452">
        <v>-6706.99</v>
      </c>
      <c r="N132" s="452">
        <v>16115.73</v>
      </c>
      <c r="O132" s="452">
        <v>0</v>
      </c>
      <c r="P132" s="452">
        <v>-12108.41</v>
      </c>
      <c r="Q132" s="452" t="e">
        <f>VLOOKUP(A132,#REF!,16,0)</f>
        <v>#REF!</v>
      </c>
      <c r="R132" s="452">
        <v>0</v>
      </c>
      <c r="S132" s="484">
        <v>-165.79</v>
      </c>
      <c r="T132" s="452">
        <v>5537.7000000000007</v>
      </c>
      <c r="U132" s="484" t="e">
        <f t="shared" si="80"/>
        <v>#REF!</v>
      </c>
      <c r="V132" s="484">
        <f t="shared" si="81"/>
        <v>5537.7000000000007</v>
      </c>
      <c r="W132" s="484">
        <f t="shared" si="61"/>
        <v>17646.11</v>
      </c>
      <c r="X132" s="530">
        <v>5371.91</v>
      </c>
      <c r="Y132" s="530">
        <f t="shared" si="109"/>
        <v>0</v>
      </c>
      <c r="Z132" s="484">
        <v>-5371.91</v>
      </c>
      <c r="AA132" s="484">
        <v>0</v>
      </c>
      <c r="AB132" s="484">
        <f t="shared" si="62"/>
        <v>16282.62</v>
      </c>
      <c r="AC132" s="484">
        <v>16282.62</v>
      </c>
      <c r="AD132" s="484">
        <f t="shared" si="55"/>
        <v>0</v>
      </c>
      <c r="AE132" s="484">
        <v>16282.62</v>
      </c>
      <c r="AF132" s="484">
        <f t="shared" si="63"/>
        <v>0</v>
      </c>
      <c r="AG132" s="484">
        <v>16282.62</v>
      </c>
      <c r="AH132" s="484">
        <f t="shared" si="64"/>
        <v>0</v>
      </c>
      <c r="AI132" s="484">
        <v>16282.62</v>
      </c>
      <c r="AJ132" s="484">
        <f t="shared" si="65"/>
        <v>-5427.5400000000009</v>
      </c>
      <c r="AK132" s="484">
        <v>10855.08</v>
      </c>
      <c r="AL132" s="484">
        <f t="shared" si="66"/>
        <v>0</v>
      </c>
      <c r="AM132" s="484">
        <v>10855.08</v>
      </c>
      <c r="AN132" s="484">
        <f t="shared" si="67"/>
        <v>0</v>
      </c>
      <c r="AO132" s="484">
        <v>10855.08</v>
      </c>
      <c r="AP132" s="484">
        <f t="shared" si="68"/>
        <v>-5427.54</v>
      </c>
      <c r="AQ132" s="484">
        <v>5427.54</v>
      </c>
      <c r="AR132" s="484">
        <v>5427.54</v>
      </c>
      <c r="AS132" s="484">
        <f t="shared" si="43"/>
        <v>0</v>
      </c>
      <c r="AT132" s="484">
        <v>5427.54</v>
      </c>
      <c r="AU132" s="484">
        <f t="shared" si="41"/>
        <v>-5427.54</v>
      </c>
      <c r="AV132" s="484">
        <v>0</v>
      </c>
      <c r="AW132" s="484">
        <f t="shared" si="114"/>
        <v>0</v>
      </c>
      <c r="AX132" s="484">
        <v>0</v>
      </c>
      <c r="AY132" s="530">
        <v>5371.91</v>
      </c>
      <c r="AZ132" s="530">
        <f t="shared" si="95"/>
        <v>12259.25</v>
      </c>
      <c r="BA132" s="530">
        <f t="shared" si="96"/>
        <v>8237.369999999999</v>
      </c>
      <c r="BB132" s="530">
        <f t="shared" si="97"/>
        <v>8237.369999999999</v>
      </c>
      <c r="BC132" s="530">
        <f t="shared" si="98"/>
        <v>8237.369999999999</v>
      </c>
      <c r="BD132" s="530">
        <f t="shared" si="60"/>
        <v>1530.380000000001</v>
      </c>
      <c r="BE132" s="530">
        <f t="shared" si="69"/>
        <v>17646.11</v>
      </c>
      <c r="BF132" s="530">
        <f t="shared" si="70"/>
        <v>17646.11</v>
      </c>
      <c r="BG132" s="530">
        <f t="shared" si="71"/>
        <v>5537.7</v>
      </c>
      <c r="BH132" s="530" t="e">
        <f t="shared" si="72"/>
        <v>#REF!</v>
      </c>
      <c r="BI132" s="530" t="e">
        <f t="shared" si="73"/>
        <v>#REF!</v>
      </c>
      <c r="BJ132" s="530" t="e">
        <f t="shared" si="74"/>
        <v>#REF!</v>
      </c>
      <c r="BK132" s="452">
        <v>5537.7</v>
      </c>
      <c r="BL132">
        <v>0</v>
      </c>
      <c r="BM132" s="451">
        <v>5371.91</v>
      </c>
      <c r="BN132" s="499"/>
      <c r="BP132" s="452"/>
      <c r="BR132" s="452"/>
    </row>
    <row r="133" spans="1:70" ht="15" hidden="1" customHeight="1">
      <c r="A133" t="str">
        <f t="shared" si="77"/>
        <v>1807600039</v>
      </c>
      <c r="B133" s="468">
        <v>1807600039</v>
      </c>
      <c r="C133" s="458" t="s">
        <v>375</v>
      </c>
      <c r="D133" s="458" t="s">
        <v>301</v>
      </c>
      <c r="E133" s="459" t="str">
        <f t="shared" si="78"/>
        <v>180</v>
      </c>
      <c r="F133" s="459" t="str">
        <f t="shared" si="79"/>
        <v>180</v>
      </c>
      <c r="G133" s="458" t="s">
        <v>302</v>
      </c>
      <c r="H133" s="452">
        <v>56366.13</v>
      </c>
      <c r="I133" s="452">
        <v>0</v>
      </c>
      <c r="J133" s="452">
        <v>29687.17</v>
      </c>
      <c r="K133" s="452">
        <v>0</v>
      </c>
      <c r="L133" s="452">
        <v>0</v>
      </c>
      <c r="M133" s="452">
        <v>-18788.8</v>
      </c>
      <c r="N133" s="452">
        <v>0</v>
      </c>
      <c r="O133" s="452">
        <v>0</v>
      </c>
      <c r="P133" s="452">
        <v>-67264.5</v>
      </c>
      <c r="Q133" s="452" t="e">
        <f>VLOOKUP(A133,#REF!,16,0)</f>
        <v>#REF!</v>
      </c>
      <c r="R133" s="452">
        <v>0</v>
      </c>
      <c r="S133" s="484">
        <v>0</v>
      </c>
      <c r="T133" s="452">
        <v>0</v>
      </c>
      <c r="U133" s="484" t="e">
        <f t="shared" si="80"/>
        <v>#REF!</v>
      </c>
      <c r="V133" s="484">
        <f t="shared" si="81"/>
        <v>0</v>
      </c>
      <c r="W133" s="484">
        <f t="shared" si="61"/>
        <v>67264.499999999985</v>
      </c>
      <c r="X133" s="530"/>
      <c r="Y133" s="530">
        <f t="shared" si="109"/>
        <v>0</v>
      </c>
      <c r="Z133" s="484">
        <v>0</v>
      </c>
      <c r="AA133" s="484">
        <v>0</v>
      </c>
      <c r="AB133" s="484">
        <f t="shared" si="62"/>
        <v>0</v>
      </c>
      <c r="AC133" s="484">
        <v>0</v>
      </c>
      <c r="AD133" s="484">
        <f t="shared" si="55"/>
        <v>0</v>
      </c>
      <c r="AE133" s="484">
        <v>0</v>
      </c>
      <c r="AF133" s="484">
        <f t="shared" si="63"/>
        <v>0</v>
      </c>
      <c r="AG133" s="484">
        <v>0</v>
      </c>
      <c r="AH133" s="484">
        <f t="shared" si="64"/>
        <v>0</v>
      </c>
      <c r="AI133" s="484">
        <v>0</v>
      </c>
      <c r="AJ133" s="484">
        <f t="shared" si="65"/>
        <v>0</v>
      </c>
      <c r="AK133" s="484">
        <v>0</v>
      </c>
      <c r="AL133" s="484">
        <f t="shared" si="66"/>
        <v>0</v>
      </c>
      <c r="AM133" s="484">
        <v>0</v>
      </c>
      <c r="AN133" s="484">
        <f t="shared" si="67"/>
        <v>0</v>
      </c>
      <c r="AO133" s="484">
        <v>0</v>
      </c>
      <c r="AP133" s="484">
        <f t="shared" si="68"/>
        <v>0</v>
      </c>
      <c r="AQ133" s="484">
        <v>0</v>
      </c>
      <c r="AR133" s="484">
        <v>0</v>
      </c>
      <c r="AS133" s="484">
        <f t="shared" si="43"/>
        <v>0</v>
      </c>
      <c r="AT133" s="484">
        <v>0</v>
      </c>
      <c r="AU133" s="484">
        <f t="shared" si="41"/>
        <v>0</v>
      </c>
      <c r="AV133" s="484">
        <v>0</v>
      </c>
      <c r="AW133" s="484">
        <f t="shared" si="114"/>
        <v>0</v>
      </c>
      <c r="AX133" s="484">
        <v>0</v>
      </c>
      <c r="AY133" s="530">
        <v>0</v>
      </c>
      <c r="AZ133" s="530">
        <f t="shared" si="95"/>
        <v>56366.13</v>
      </c>
      <c r="BA133" s="530">
        <f t="shared" si="96"/>
        <v>86053.299999999988</v>
      </c>
      <c r="BB133" s="530">
        <f t="shared" si="97"/>
        <v>86053.299999999988</v>
      </c>
      <c r="BC133" s="530">
        <f t="shared" si="98"/>
        <v>86053.299999999988</v>
      </c>
      <c r="BD133" s="530">
        <f t="shared" si="60"/>
        <v>67264.5</v>
      </c>
      <c r="BE133" s="530">
        <f t="shared" si="69"/>
        <v>67264.5</v>
      </c>
      <c r="BF133" s="530">
        <f t="shared" si="70"/>
        <v>67264.5</v>
      </c>
      <c r="BG133" s="530">
        <f t="shared" si="71"/>
        <v>0</v>
      </c>
      <c r="BH133" s="530" t="e">
        <f t="shared" si="72"/>
        <v>#REF!</v>
      </c>
      <c r="BI133" s="530" t="e">
        <f t="shared" si="73"/>
        <v>#REF!</v>
      </c>
      <c r="BJ133" s="530" t="e">
        <f t="shared" si="74"/>
        <v>#REF!</v>
      </c>
      <c r="BK133" s="452">
        <v>0</v>
      </c>
      <c r="BL133">
        <v>0</v>
      </c>
      <c r="BN133" s="499"/>
      <c r="BP133" s="452"/>
      <c r="BR133" s="452"/>
    </row>
    <row r="134" spans="1:70" ht="15" hidden="1" customHeight="1">
      <c r="A134" t="s">
        <v>1100</v>
      </c>
      <c r="B134" s="468" t="s">
        <v>1100</v>
      </c>
      <c r="C134" s="458" t="s">
        <v>1101</v>
      </c>
      <c r="D134" s="458" t="s">
        <v>301</v>
      </c>
      <c r="E134" s="459" t="str">
        <f t="shared" ref="E134" si="115">LEFT(B134,3)</f>
        <v>180</v>
      </c>
      <c r="F134" s="459" t="str">
        <f t="shared" ref="F134" si="116">LEFT(B134,3)</f>
        <v>180</v>
      </c>
      <c r="G134" s="458" t="s">
        <v>302</v>
      </c>
      <c r="H134" s="452"/>
      <c r="I134" s="452"/>
      <c r="J134" s="452"/>
      <c r="K134" s="452"/>
      <c r="L134" s="452"/>
      <c r="M134" s="452"/>
      <c r="N134" s="452"/>
      <c r="O134" s="452"/>
      <c r="P134" s="452"/>
      <c r="Q134" s="452"/>
      <c r="R134" s="452"/>
      <c r="S134" s="484"/>
      <c r="T134" s="452"/>
      <c r="U134" s="484"/>
      <c r="V134" s="484"/>
      <c r="W134" s="484"/>
      <c r="X134" s="530"/>
      <c r="Y134" s="530"/>
      <c r="Z134" s="484"/>
      <c r="AA134" s="484"/>
      <c r="AB134" s="484"/>
      <c r="AC134" s="484"/>
      <c r="AD134" s="484"/>
      <c r="AE134" s="484"/>
      <c r="AF134" s="484"/>
      <c r="AG134" s="484"/>
      <c r="AH134" s="484"/>
      <c r="AI134" s="484"/>
      <c r="AJ134" s="484"/>
      <c r="AK134" s="484"/>
      <c r="AL134" s="484"/>
      <c r="AM134" s="484"/>
      <c r="AN134" s="484"/>
      <c r="AO134" s="484"/>
      <c r="AP134" s="484"/>
      <c r="AQ134" s="484"/>
      <c r="AR134" s="484"/>
      <c r="AS134" s="484"/>
      <c r="AT134" s="484"/>
      <c r="AU134" s="484"/>
      <c r="AV134" s="484"/>
      <c r="AW134" s="484"/>
      <c r="AX134" s="484">
        <v>1477.98</v>
      </c>
      <c r="AY134" s="530"/>
      <c r="AZ134" s="530"/>
      <c r="BA134" s="530"/>
      <c r="BB134" s="530"/>
      <c r="BC134" s="530"/>
      <c r="BD134" s="530"/>
      <c r="BE134" s="530"/>
      <c r="BF134" s="530"/>
      <c r="BG134" s="530"/>
      <c r="BH134" s="530"/>
      <c r="BI134" s="530"/>
      <c r="BJ134" s="530"/>
      <c r="BK134" s="452"/>
      <c r="BN134" s="499"/>
      <c r="BP134" s="452"/>
      <c r="BR134" s="452"/>
    </row>
    <row r="135" spans="1:70" ht="15" hidden="1" customHeight="1">
      <c r="A135" t="str">
        <f t="shared" si="77"/>
        <v>1807700010</v>
      </c>
      <c r="B135" s="468">
        <v>1807700010</v>
      </c>
      <c r="C135" s="458" t="s">
        <v>376</v>
      </c>
      <c r="D135" s="458" t="s">
        <v>301</v>
      </c>
      <c r="E135" s="459" t="str">
        <f t="shared" si="78"/>
        <v>180</v>
      </c>
      <c r="F135" s="459" t="str">
        <f t="shared" si="79"/>
        <v>180</v>
      </c>
      <c r="G135" s="458" t="s">
        <v>302</v>
      </c>
      <c r="H135" s="452">
        <v>340.28</v>
      </c>
      <c r="I135" s="452">
        <v>0</v>
      </c>
      <c r="J135" s="452">
        <v>24182.25</v>
      </c>
      <c r="K135" s="452">
        <v>0</v>
      </c>
      <c r="L135" s="452">
        <v>0</v>
      </c>
      <c r="M135" s="452">
        <v>-6794.68</v>
      </c>
      <c r="N135" s="452">
        <v>0</v>
      </c>
      <c r="O135" s="452">
        <v>556.1</v>
      </c>
      <c r="P135" s="452">
        <v>-6719.71</v>
      </c>
      <c r="Q135" s="452" t="e">
        <f>VLOOKUP(A135,#REF!,16,0)</f>
        <v>#REF!</v>
      </c>
      <c r="R135" s="452">
        <v>0</v>
      </c>
      <c r="S135" s="484">
        <v>-6898.95</v>
      </c>
      <c r="T135" s="452">
        <v>11564.239999999998</v>
      </c>
      <c r="U135" s="484" t="e">
        <f t="shared" si="80"/>
        <v>#REF!</v>
      </c>
      <c r="V135" s="484">
        <f t="shared" si="81"/>
        <v>11564.239999999998</v>
      </c>
      <c r="W135" s="484">
        <f t="shared" si="61"/>
        <v>18283.949999999997</v>
      </c>
      <c r="X135" s="530">
        <v>4665.29</v>
      </c>
      <c r="Y135" s="530">
        <f t="shared" si="109"/>
        <v>0</v>
      </c>
      <c r="Z135" s="484">
        <v>-4440.01</v>
      </c>
      <c r="AA135" s="484">
        <v>0</v>
      </c>
      <c r="AB135" s="484">
        <f t="shared" si="62"/>
        <v>0</v>
      </c>
      <c r="AC135" s="484">
        <v>225.28</v>
      </c>
      <c r="AD135" s="484">
        <f t="shared" si="55"/>
        <v>-141.78</v>
      </c>
      <c r="AE135" s="484">
        <v>83.5</v>
      </c>
      <c r="AF135" s="484">
        <f t="shared" si="63"/>
        <v>0</v>
      </c>
      <c r="AG135" s="484">
        <v>83.5</v>
      </c>
      <c r="AH135" s="484">
        <f t="shared" si="64"/>
        <v>0</v>
      </c>
      <c r="AI135" s="484">
        <v>83.5</v>
      </c>
      <c r="AJ135" s="484">
        <f t="shared" si="65"/>
        <v>-83.5</v>
      </c>
      <c r="AK135" s="484">
        <v>0</v>
      </c>
      <c r="AL135" s="484">
        <f t="shared" si="66"/>
        <v>0</v>
      </c>
      <c r="AM135" s="484">
        <v>0</v>
      </c>
      <c r="AN135" s="484">
        <f t="shared" si="67"/>
        <v>0</v>
      </c>
      <c r="AO135" s="484">
        <v>0</v>
      </c>
      <c r="AP135" s="484">
        <f t="shared" si="68"/>
        <v>0</v>
      </c>
      <c r="AQ135" s="484">
        <v>0</v>
      </c>
      <c r="AR135" s="484">
        <v>0</v>
      </c>
      <c r="AS135" s="484">
        <f t="shared" si="43"/>
        <v>0</v>
      </c>
      <c r="AT135" s="484">
        <v>0</v>
      </c>
      <c r="AU135" s="484">
        <f t="shared" si="41"/>
        <v>0</v>
      </c>
      <c r="AV135" s="484">
        <v>0</v>
      </c>
      <c r="AW135" s="484">
        <f t="shared" si="114"/>
        <v>0</v>
      </c>
      <c r="AX135" s="484">
        <v>0</v>
      </c>
      <c r="AY135" s="530">
        <v>4665.29</v>
      </c>
      <c r="AZ135" s="530">
        <f t="shared" si="95"/>
        <v>340.28</v>
      </c>
      <c r="BA135" s="530">
        <f t="shared" si="96"/>
        <v>24522.53</v>
      </c>
      <c r="BB135" s="530">
        <f t="shared" si="97"/>
        <v>24522.53</v>
      </c>
      <c r="BC135" s="530">
        <f t="shared" si="98"/>
        <v>24522.53</v>
      </c>
      <c r="BD135" s="530">
        <f t="shared" si="60"/>
        <v>17727.849999999999</v>
      </c>
      <c r="BE135" s="530">
        <f t="shared" si="69"/>
        <v>17727.849999999999</v>
      </c>
      <c r="BF135" s="530">
        <f t="shared" si="70"/>
        <v>18283.949999999997</v>
      </c>
      <c r="BG135" s="530">
        <f t="shared" si="71"/>
        <v>11564.24</v>
      </c>
      <c r="BH135" s="530" t="e">
        <f t="shared" si="72"/>
        <v>#REF!</v>
      </c>
      <c r="BI135" s="530" t="e">
        <f t="shared" si="73"/>
        <v>#REF!</v>
      </c>
      <c r="BJ135" s="530" t="e">
        <f t="shared" si="74"/>
        <v>#REF!</v>
      </c>
      <c r="BK135" s="452">
        <v>11564.24</v>
      </c>
      <c r="BL135">
        <v>0</v>
      </c>
      <c r="BM135" s="451">
        <v>4665.29</v>
      </c>
      <c r="BN135" s="499"/>
      <c r="BP135" s="452"/>
      <c r="BR135" s="452"/>
    </row>
    <row r="136" spans="1:70" ht="15" hidden="1" customHeight="1">
      <c r="A136" t="str">
        <f t="shared" si="77"/>
        <v>1807700011</v>
      </c>
      <c r="B136" s="468">
        <v>1807700011</v>
      </c>
      <c r="C136" s="458" t="s">
        <v>377</v>
      </c>
      <c r="D136" s="458" t="s">
        <v>301</v>
      </c>
      <c r="E136" s="459" t="str">
        <f t="shared" si="78"/>
        <v>180</v>
      </c>
      <c r="F136" s="459" t="str">
        <f t="shared" si="79"/>
        <v>180</v>
      </c>
      <c r="G136" s="458" t="s">
        <v>302</v>
      </c>
      <c r="H136" s="452">
        <v>0</v>
      </c>
      <c r="I136" s="452">
        <v>0</v>
      </c>
      <c r="J136" s="452">
        <v>0</v>
      </c>
      <c r="K136" s="452">
        <v>0</v>
      </c>
      <c r="L136" s="452">
        <v>0</v>
      </c>
      <c r="M136" s="452">
        <v>0</v>
      </c>
      <c r="N136" s="452">
        <v>6200</v>
      </c>
      <c r="O136" s="452">
        <v>0</v>
      </c>
      <c r="P136" s="452">
        <v>-6200</v>
      </c>
      <c r="Q136" s="452" t="e">
        <f>VLOOKUP(A136,#REF!,16,0)</f>
        <v>#REF!</v>
      </c>
      <c r="R136" s="452">
        <v>0</v>
      </c>
      <c r="S136" s="484">
        <v>0</v>
      </c>
      <c r="T136" s="452">
        <v>0</v>
      </c>
      <c r="U136" s="484" t="e">
        <f t="shared" si="80"/>
        <v>#REF!</v>
      </c>
      <c r="V136" s="484">
        <f t="shared" si="81"/>
        <v>0</v>
      </c>
      <c r="W136" s="484">
        <f t="shared" si="61"/>
        <v>6200</v>
      </c>
      <c r="X136" s="530"/>
      <c r="Y136" s="530">
        <f t="shared" si="109"/>
        <v>0</v>
      </c>
      <c r="Z136" s="484">
        <v>0</v>
      </c>
      <c r="AA136" s="484">
        <v>166.66</v>
      </c>
      <c r="AB136" s="484">
        <f t="shared" si="62"/>
        <v>0</v>
      </c>
      <c r="AC136" s="484">
        <v>166.66</v>
      </c>
      <c r="AD136" s="484">
        <f t="shared" si="55"/>
        <v>0</v>
      </c>
      <c r="AE136" s="484">
        <v>166.66</v>
      </c>
      <c r="AF136" s="484">
        <f t="shared" si="63"/>
        <v>0</v>
      </c>
      <c r="AG136" s="484">
        <v>166.66</v>
      </c>
      <c r="AH136" s="484">
        <f t="shared" si="64"/>
        <v>0</v>
      </c>
      <c r="AI136" s="484">
        <v>166.66</v>
      </c>
      <c r="AJ136" s="484">
        <f t="shared" si="65"/>
        <v>0</v>
      </c>
      <c r="AK136" s="484">
        <v>166.66</v>
      </c>
      <c r="AL136" s="484">
        <f t="shared" si="66"/>
        <v>0</v>
      </c>
      <c r="AM136" s="484">
        <v>166.66</v>
      </c>
      <c r="AN136" s="484">
        <f t="shared" si="67"/>
        <v>0</v>
      </c>
      <c r="AO136" s="484">
        <v>166.66</v>
      </c>
      <c r="AP136" s="484">
        <f t="shared" si="68"/>
        <v>0</v>
      </c>
      <c r="AQ136" s="484">
        <v>166.66</v>
      </c>
      <c r="AR136" s="484">
        <v>166.66</v>
      </c>
      <c r="AS136" s="484">
        <f t="shared" si="43"/>
        <v>0</v>
      </c>
      <c r="AT136" s="484">
        <v>166.66</v>
      </c>
      <c r="AU136" s="484">
        <f t="shared" si="41"/>
        <v>750.9</v>
      </c>
      <c r="AV136" s="484">
        <v>917.56</v>
      </c>
      <c r="AW136" s="484">
        <f t="shared" si="114"/>
        <v>0</v>
      </c>
      <c r="AX136" s="484">
        <v>917.56</v>
      </c>
      <c r="AY136" s="530">
        <v>0</v>
      </c>
      <c r="AZ136" s="530">
        <f t="shared" si="95"/>
        <v>0</v>
      </c>
      <c r="BA136" s="530">
        <f t="shared" si="96"/>
        <v>0</v>
      </c>
      <c r="BB136" s="530">
        <f t="shared" si="97"/>
        <v>0</v>
      </c>
      <c r="BC136" s="530">
        <f t="shared" si="98"/>
        <v>0</v>
      </c>
      <c r="BD136" s="530">
        <f t="shared" si="60"/>
        <v>0</v>
      </c>
      <c r="BE136" s="530">
        <f t="shared" si="69"/>
        <v>6200</v>
      </c>
      <c r="BF136" s="530">
        <f t="shared" si="70"/>
        <v>6200</v>
      </c>
      <c r="BG136" s="530">
        <f t="shared" si="71"/>
        <v>0</v>
      </c>
      <c r="BH136" s="530" t="e">
        <f t="shared" si="72"/>
        <v>#REF!</v>
      </c>
      <c r="BI136" s="530" t="e">
        <f t="shared" si="73"/>
        <v>#REF!</v>
      </c>
      <c r="BJ136" s="530" t="e">
        <f t="shared" si="74"/>
        <v>#REF!</v>
      </c>
      <c r="BK136" s="452">
        <v>0</v>
      </c>
      <c r="BL136">
        <v>0</v>
      </c>
      <c r="BN136" s="499"/>
      <c r="BP136" s="452"/>
      <c r="BR136" s="452"/>
    </row>
    <row r="137" spans="1:70" ht="15" hidden="1" customHeight="1">
      <c r="A137" t="str">
        <f t="shared" si="77"/>
        <v>1807700021</v>
      </c>
      <c r="B137" s="468">
        <v>1807700021</v>
      </c>
      <c r="C137" s="458" t="s">
        <v>378</v>
      </c>
      <c r="D137" s="458" t="s">
        <v>301</v>
      </c>
      <c r="E137" s="459" t="str">
        <f t="shared" si="78"/>
        <v>180</v>
      </c>
      <c r="F137" s="459" t="str">
        <f t="shared" si="79"/>
        <v>180</v>
      </c>
      <c r="G137" s="458" t="s">
        <v>302</v>
      </c>
      <c r="H137" s="452">
        <v>1202.8900000000001</v>
      </c>
      <c r="I137" s="452">
        <v>0</v>
      </c>
      <c r="J137" s="452">
        <v>-1202.8900000000001</v>
      </c>
      <c r="K137" s="452">
        <v>0</v>
      </c>
      <c r="L137" s="452">
        <v>0</v>
      </c>
      <c r="M137" s="452">
        <v>0</v>
      </c>
      <c r="N137" s="452">
        <v>0</v>
      </c>
      <c r="O137" s="452">
        <v>0</v>
      </c>
      <c r="P137" s="452">
        <v>0</v>
      </c>
      <c r="Q137" s="452" t="e">
        <f>VLOOKUP(A137,#REF!,16,0)</f>
        <v>#REF!</v>
      </c>
      <c r="R137" s="452">
        <v>0</v>
      </c>
      <c r="S137" s="484">
        <v>0</v>
      </c>
      <c r="T137" s="452">
        <v>0</v>
      </c>
      <c r="U137" s="484" t="e">
        <f t="shared" si="80"/>
        <v>#REF!</v>
      </c>
      <c r="V137" s="484">
        <f t="shared" si="81"/>
        <v>0</v>
      </c>
      <c r="W137" s="484">
        <f t="shared" si="61"/>
        <v>0</v>
      </c>
      <c r="X137" s="530"/>
      <c r="Y137" s="530">
        <f t="shared" si="109"/>
        <v>0</v>
      </c>
      <c r="Z137" s="484">
        <v>15165.23</v>
      </c>
      <c r="AA137" s="484">
        <v>0</v>
      </c>
      <c r="AB137" s="484">
        <f t="shared" si="62"/>
        <v>0</v>
      </c>
      <c r="AC137" s="484">
        <v>15165.23</v>
      </c>
      <c r="AD137" s="484">
        <f t="shared" si="55"/>
        <v>-2909.0699999999997</v>
      </c>
      <c r="AE137" s="484">
        <v>12256.16</v>
      </c>
      <c r="AF137" s="484">
        <f t="shared" si="63"/>
        <v>0</v>
      </c>
      <c r="AG137" s="484">
        <v>12256.16</v>
      </c>
      <c r="AH137" s="484">
        <f t="shared" si="64"/>
        <v>0</v>
      </c>
      <c r="AI137" s="484">
        <v>12256.16</v>
      </c>
      <c r="AJ137" s="484">
        <f t="shared" si="65"/>
        <v>-4249.8099999999995</v>
      </c>
      <c r="AK137" s="484">
        <v>8006.35</v>
      </c>
      <c r="AL137" s="484">
        <f t="shared" si="66"/>
        <v>0</v>
      </c>
      <c r="AM137" s="484">
        <v>8006.35</v>
      </c>
      <c r="AN137" s="484">
        <f t="shared" si="67"/>
        <v>0</v>
      </c>
      <c r="AO137" s="484">
        <v>8006.35</v>
      </c>
      <c r="AP137" s="484">
        <f t="shared" si="68"/>
        <v>-4249.8100000000004</v>
      </c>
      <c r="AQ137" s="484">
        <v>3756.54</v>
      </c>
      <c r="AR137" s="484">
        <v>5070.96</v>
      </c>
      <c r="AS137" s="484">
        <f t="shared" si="43"/>
        <v>-3443.4</v>
      </c>
      <c r="AT137" s="484">
        <v>1627.56</v>
      </c>
      <c r="AU137" s="484">
        <f t="shared" si="41"/>
        <v>25545.859999999997</v>
      </c>
      <c r="AV137" s="484">
        <v>27173.42</v>
      </c>
      <c r="AW137" s="484">
        <f t="shared" si="114"/>
        <v>1489.3500000000022</v>
      </c>
      <c r="AX137" s="484">
        <v>28662.77</v>
      </c>
      <c r="AY137" s="530">
        <v>0</v>
      </c>
      <c r="AZ137" s="530">
        <f t="shared" si="95"/>
        <v>1202.8900000000001</v>
      </c>
      <c r="BA137" s="530">
        <f t="shared" si="96"/>
        <v>0</v>
      </c>
      <c r="BB137" s="530">
        <f t="shared" si="97"/>
        <v>0</v>
      </c>
      <c r="BC137" s="530">
        <f t="shared" si="98"/>
        <v>0</v>
      </c>
      <c r="BD137" s="530">
        <f t="shared" si="60"/>
        <v>0</v>
      </c>
      <c r="BE137" s="530">
        <f t="shared" si="69"/>
        <v>0</v>
      </c>
      <c r="BF137" s="530">
        <f t="shared" si="70"/>
        <v>0</v>
      </c>
      <c r="BG137" s="530">
        <f t="shared" si="71"/>
        <v>0</v>
      </c>
      <c r="BH137" s="530" t="e">
        <f t="shared" si="72"/>
        <v>#REF!</v>
      </c>
      <c r="BI137" s="530" t="e">
        <f t="shared" si="73"/>
        <v>#REF!</v>
      </c>
      <c r="BJ137" s="530" t="e">
        <f t="shared" si="74"/>
        <v>#REF!</v>
      </c>
      <c r="BK137" s="452">
        <v>0</v>
      </c>
      <c r="BL137">
        <v>0</v>
      </c>
      <c r="BN137" s="499"/>
      <c r="BP137" s="452"/>
      <c r="BR137" s="452"/>
    </row>
    <row r="138" spans="1:70" ht="15" hidden="1" customHeight="1">
      <c r="A138" t="str">
        <f t="shared" si="77"/>
        <v>1807700026</v>
      </c>
      <c r="B138" s="468">
        <v>1807700026</v>
      </c>
      <c r="C138" s="458" t="s">
        <v>379</v>
      </c>
      <c r="D138" s="458" t="s">
        <v>301</v>
      </c>
      <c r="E138" s="459" t="str">
        <f t="shared" si="78"/>
        <v>180</v>
      </c>
      <c r="F138" s="459" t="str">
        <f t="shared" si="79"/>
        <v>180</v>
      </c>
      <c r="G138" s="458" t="s">
        <v>302</v>
      </c>
      <c r="H138" s="452">
        <v>0</v>
      </c>
      <c r="I138" s="452">
        <v>4701.1499999999996</v>
      </c>
      <c r="J138" s="452">
        <v>-671.59</v>
      </c>
      <c r="K138" s="452">
        <v>0</v>
      </c>
      <c r="L138" s="452">
        <v>0</v>
      </c>
      <c r="M138" s="452">
        <v>-2014.78</v>
      </c>
      <c r="N138" s="452">
        <v>0</v>
      </c>
      <c r="O138" s="452">
        <v>0</v>
      </c>
      <c r="P138" s="452">
        <v>-2014.78</v>
      </c>
      <c r="Q138" s="452" t="e">
        <f>VLOOKUP(A138,#REF!,16,0)</f>
        <v>#REF!</v>
      </c>
      <c r="R138" s="452">
        <v>1211.29</v>
      </c>
      <c r="S138" s="484">
        <v>-123.51</v>
      </c>
      <c r="T138" s="452">
        <v>1211.29</v>
      </c>
      <c r="U138" s="484" t="e">
        <f t="shared" si="80"/>
        <v>#REF!</v>
      </c>
      <c r="V138" s="484">
        <f t="shared" si="81"/>
        <v>0</v>
      </c>
      <c r="W138" s="484">
        <f t="shared" si="61"/>
        <v>2014.7799999999995</v>
      </c>
      <c r="X138" s="530">
        <v>1087.78</v>
      </c>
      <c r="Y138" s="530">
        <f t="shared" si="109"/>
        <v>0</v>
      </c>
      <c r="Z138" s="484">
        <v>-358.62</v>
      </c>
      <c r="AA138" s="484">
        <v>0</v>
      </c>
      <c r="AB138" s="484">
        <f t="shared" si="62"/>
        <v>0</v>
      </c>
      <c r="AC138" s="484">
        <v>729.16</v>
      </c>
      <c r="AD138" s="484">
        <f t="shared" si="55"/>
        <v>-362.59</v>
      </c>
      <c r="AE138" s="484">
        <v>366.57</v>
      </c>
      <c r="AF138" s="484">
        <f t="shared" si="63"/>
        <v>0</v>
      </c>
      <c r="AG138" s="484">
        <v>366.57</v>
      </c>
      <c r="AH138" s="484">
        <f t="shared" si="64"/>
        <v>0</v>
      </c>
      <c r="AI138" s="484">
        <v>366.57</v>
      </c>
      <c r="AJ138" s="484">
        <f t="shared" si="65"/>
        <v>-366.57</v>
      </c>
      <c r="AK138" s="484">
        <v>0</v>
      </c>
      <c r="AL138" s="484">
        <f t="shared" si="66"/>
        <v>0</v>
      </c>
      <c r="AM138" s="484">
        <v>0</v>
      </c>
      <c r="AN138" s="484">
        <f t="shared" si="67"/>
        <v>700.03</v>
      </c>
      <c r="AO138" s="484">
        <v>700.03</v>
      </c>
      <c r="AP138" s="484">
        <f t="shared" si="68"/>
        <v>-282.77999999999997</v>
      </c>
      <c r="AQ138" s="484">
        <v>417.25</v>
      </c>
      <c r="AR138" s="484">
        <v>417.25</v>
      </c>
      <c r="AS138" s="484">
        <f t="shared" si="43"/>
        <v>0</v>
      </c>
      <c r="AT138" s="484">
        <v>417.25</v>
      </c>
      <c r="AU138" s="484">
        <f t="shared" ref="AU138:AU203" si="117">AV138-AT138</f>
        <v>1201.5899999999999</v>
      </c>
      <c r="AV138" s="484">
        <v>1618.84</v>
      </c>
      <c r="AW138" s="484">
        <f t="shared" si="114"/>
        <v>-133.03999999999996</v>
      </c>
      <c r="AX138" s="484">
        <v>1485.8</v>
      </c>
      <c r="AY138" s="530">
        <v>1087.78</v>
      </c>
      <c r="AZ138" s="530">
        <f t="shared" si="95"/>
        <v>4701.1499999999996</v>
      </c>
      <c r="BA138" s="530">
        <f t="shared" si="96"/>
        <v>4029.5599999999995</v>
      </c>
      <c r="BB138" s="530">
        <f t="shared" si="97"/>
        <v>4029.5599999999995</v>
      </c>
      <c r="BC138" s="530">
        <f t="shared" si="98"/>
        <v>4029.5599999999995</v>
      </c>
      <c r="BD138" s="530">
        <f t="shared" si="60"/>
        <v>2014.7799999999995</v>
      </c>
      <c r="BE138" s="530">
        <f t="shared" si="69"/>
        <v>2014.7799999999997</v>
      </c>
      <c r="BF138" s="530">
        <f t="shared" si="70"/>
        <v>2014.7799999999997</v>
      </c>
      <c r="BG138" s="530">
        <f t="shared" si="71"/>
        <v>0</v>
      </c>
      <c r="BH138" s="530" t="e">
        <f t="shared" si="72"/>
        <v>#REF!</v>
      </c>
      <c r="BI138" s="530" t="e">
        <f t="shared" si="73"/>
        <v>#REF!</v>
      </c>
      <c r="BJ138" s="530" t="e">
        <f t="shared" si="74"/>
        <v>#REF!</v>
      </c>
      <c r="BK138" s="452">
        <v>1211.29</v>
      </c>
      <c r="BL138">
        <v>0</v>
      </c>
      <c r="BM138" s="451">
        <v>1087.78</v>
      </c>
      <c r="BN138" s="499"/>
      <c r="BP138" s="452"/>
      <c r="BR138" s="452"/>
    </row>
    <row r="139" spans="1:70" ht="15" hidden="1" customHeight="1">
      <c r="A139" t="str">
        <f t="shared" si="77"/>
        <v>1807700028</v>
      </c>
      <c r="B139" s="468">
        <v>1807700028</v>
      </c>
      <c r="C139" s="458" t="s">
        <v>380</v>
      </c>
      <c r="D139" s="458" t="s">
        <v>301</v>
      </c>
      <c r="E139" s="459" t="str">
        <f t="shared" si="78"/>
        <v>180</v>
      </c>
      <c r="F139" s="459" t="str">
        <f t="shared" si="79"/>
        <v>180</v>
      </c>
      <c r="G139" s="458" t="s">
        <v>302</v>
      </c>
      <c r="H139" s="452">
        <v>6000</v>
      </c>
      <c r="I139" s="452">
        <v>0</v>
      </c>
      <c r="J139" s="452">
        <v>-1500</v>
      </c>
      <c r="K139" s="452">
        <v>0</v>
      </c>
      <c r="L139" s="452">
        <v>0</v>
      </c>
      <c r="M139" s="452">
        <v>-1500</v>
      </c>
      <c r="N139" s="452">
        <v>0</v>
      </c>
      <c r="O139" s="452">
        <v>0</v>
      </c>
      <c r="P139" s="452">
        <v>-1500</v>
      </c>
      <c r="Q139" s="452" t="e">
        <f>VLOOKUP(A139,#REF!,16,0)</f>
        <v>#REF!</v>
      </c>
      <c r="R139" s="452">
        <v>0</v>
      </c>
      <c r="S139" s="484">
        <v>-1500</v>
      </c>
      <c r="T139" s="452">
        <v>1500</v>
      </c>
      <c r="U139" s="484" t="e">
        <f t="shared" si="80"/>
        <v>#REF!</v>
      </c>
      <c r="V139" s="484">
        <f t="shared" si="81"/>
        <v>1500</v>
      </c>
      <c r="W139" s="484">
        <f t="shared" si="61"/>
        <v>3000</v>
      </c>
      <c r="X139" s="530"/>
      <c r="Y139" s="530">
        <f t="shared" si="109"/>
        <v>0</v>
      </c>
      <c r="Z139" s="484">
        <v>0</v>
      </c>
      <c r="AA139" s="484">
        <v>0</v>
      </c>
      <c r="AB139" s="484">
        <f t="shared" si="62"/>
        <v>0</v>
      </c>
      <c r="AC139" s="484">
        <v>0</v>
      </c>
      <c r="AD139" s="484">
        <f t="shared" si="55"/>
        <v>0</v>
      </c>
      <c r="AE139" s="484">
        <v>0</v>
      </c>
      <c r="AF139" s="484">
        <f t="shared" si="63"/>
        <v>0</v>
      </c>
      <c r="AG139" s="484">
        <v>0</v>
      </c>
      <c r="AH139" s="484">
        <f t="shared" si="64"/>
        <v>0</v>
      </c>
      <c r="AI139" s="484">
        <v>0</v>
      </c>
      <c r="AJ139" s="484">
        <f t="shared" si="65"/>
        <v>0</v>
      </c>
      <c r="AK139" s="484">
        <v>0</v>
      </c>
      <c r="AL139" s="484">
        <f t="shared" si="66"/>
        <v>0</v>
      </c>
      <c r="AM139" s="484">
        <v>0</v>
      </c>
      <c r="AN139" s="484">
        <f t="shared" si="67"/>
        <v>0</v>
      </c>
      <c r="AO139" s="484">
        <v>0</v>
      </c>
      <c r="AP139" s="484">
        <f t="shared" si="68"/>
        <v>0</v>
      </c>
      <c r="AQ139" s="484">
        <v>0</v>
      </c>
      <c r="AR139" s="484">
        <v>0</v>
      </c>
      <c r="AS139" s="484">
        <f t="shared" ref="AS139:AS204" si="118">AT139-AR139</f>
        <v>0</v>
      </c>
      <c r="AT139" s="484">
        <v>0</v>
      </c>
      <c r="AU139" s="484">
        <f t="shared" si="117"/>
        <v>0</v>
      </c>
      <c r="AV139" s="484">
        <v>0</v>
      </c>
      <c r="AW139" s="484">
        <f t="shared" si="114"/>
        <v>0</v>
      </c>
      <c r="AX139" s="484">
        <v>0</v>
      </c>
      <c r="AY139" s="530">
        <v>0</v>
      </c>
      <c r="AZ139" s="530">
        <f t="shared" ref="AZ139:AZ175" si="119">H139+I139</f>
        <v>6000</v>
      </c>
      <c r="BA139" s="530">
        <f t="shared" ref="BA139:BA175" si="120">H139+I139+J139</f>
        <v>4500</v>
      </c>
      <c r="BB139" s="530">
        <f t="shared" ref="BB139:BB175" si="121">H139+I139+J139+K139</f>
        <v>4500</v>
      </c>
      <c r="BC139" s="530">
        <f t="shared" si="98"/>
        <v>4500</v>
      </c>
      <c r="BD139" s="530">
        <f t="shared" si="60"/>
        <v>3000</v>
      </c>
      <c r="BE139" s="530">
        <f t="shared" si="69"/>
        <v>3000</v>
      </c>
      <c r="BF139" s="530">
        <f t="shared" si="70"/>
        <v>3000</v>
      </c>
      <c r="BG139" s="530">
        <f t="shared" si="71"/>
        <v>1500</v>
      </c>
      <c r="BH139" s="530" t="e">
        <f t="shared" si="72"/>
        <v>#REF!</v>
      </c>
      <c r="BI139" s="530" t="e">
        <f t="shared" si="73"/>
        <v>#REF!</v>
      </c>
      <c r="BJ139" s="530" t="e">
        <f t="shared" si="74"/>
        <v>#REF!</v>
      </c>
      <c r="BK139" s="452">
        <v>1500</v>
      </c>
      <c r="BL139">
        <v>0</v>
      </c>
      <c r="BN139" s="499"/>
      <c r="BP139" s="452"/>
      <c r="BR139" s="452"/>
    </row>
    <row r="140" spans="1:70" ht="15" hidden="1" customHeight="1">
      <c r="A140" t="str">
        <f t="shared" si="77"/>
        <v>1807700031</v>
      </c>
      <c r="B140" s="468">
        <v>1807700031</v>
      </c>
      <c r="C140" s="458" t="s">
        <v>381</v>
      </c>
      <c r="D140" s="458" t="s">
        <v>301</v>
      </c>
      <c r="E140" s="459" t="str">
        <f t="shared" si="78"/>
        <v>180</v>
      </c>
      <c r="F140" s="459" t="str">
        <f t="shared" si="79"/>
        <v>180</v>
      </c>
      <c r="G140" s="458" t="s">
        <v>302</v>
      </c>
      <c r="H140" s="452">
        <v>1762.9</v>
      </c>
      <c r="I140" s="452">
        <v>0</v>
      </c>
      <c r="J140" s="452">
        <v>18898.5</v>
      </c>
      <c r="K140" s="452">
        <v>0</v>
      </c>
      <c r="L140" s="452">
        <v>0</v>
      </c>
      <c r="M140" s="452">
        <v>-5998.47</v>
      </c>
      <c r="N140" s="452">
        <v>0</v>
      </c>
      <c r="O140" s="452">
        <v>0</v>
      </c>
      <c r="P140" s="452">
        <v>-5998.47</v>
      </c>
      <c r="Q140" s="452" t="e">
        <f>VLOOKUP(A140,#REF!,16,0)</f>
        <v>#REF!</v>
      </c>
      <c r="R140" s="452">
        <v>0</v>
      </c>
      <c r="S140" s="484">
        <v>-5998.47</v>
      </c>
      <c r="T140" s="452">
        <v>8664.4599999999991</v>
      </c>
      <c r="U140" s="484" t="e">
        <f t="shared" si="80"/>
        <v>#REF!</v>
      </c>
      <c r="V140" s="484">
        <f t="shared" si="81"/>
        <v>8664.4599999999991</v>
      </c>
      <c r="W140" s="484">
        <f t="shared" si="61"/>
        <v>14662.93</v>
      </c>
      <c r="X140" s="530">
        <v>2665.99</v>
      </c>
      <c r="Y140" s="530">
        <f t="shared" si="109"/>
        <v>0</v>
      </c>
      <c r="Z140" s="484">
        <v>-2665.99</v>
      </c>
      <c r="AA140" s="484">
        <v>0</v>
      </c>
      <c r="AB140" s="484">
        <f t="shared" si="62"/>
        <v>0</v>
      </c>
      <c r="AC140" s="484">
        <v>0</v>
      </c>
      <c r="AD140" s="484">
        <f t="shared" si="55"/>
        <v>0</v>
      </c>
      <c r="AE140" s="484">
        <v>0</v>
      </c>
      <c r="AF140" s="484">
        <f t="shared" si="63"/>
        <v>0</v>
      </c>
      <c r="AG140" s="484">
        <v>0</v>
      </c>
      <c r="AH140" s="484">
        <f t="shared" si="64"/>
        <v>0</v>
      </c>
      <c r="AI140" s="484">
        <v>0</v>
      </c>
      <c r="AJ140" s="484">
        <f t="shared" si="65"/>
        <v>0</v>
      </c>
      <c r="AK140" s="484">
        <v>0</v>
      </c>
      <c r="AL140" s="484">
        <f t="shared" si="66"/>
        <v>0</v>
      </c>
      <c r="AM140" s="484">
        <v>0</v>
      </c>
      <c r="AN140" s="484">
        <f t="shared" si="67"/>
        <v>0</v>
      </c>
      <c r="AO140" s="484">
        <v>0</v>
      </c>
      <c r="AP140" s="484">
        <f t="shared" si="68"/>
        <v>0</v>
      </c>
      <c r="AQ140" s="484">
        <v>0</v>
      </c>
      <c r="AR140" s="484">
        <v>0</v>
      </c>
      <c r="AS140" s="484">
        <f t="shared" si="118"/>
        <v>0</v>
      </c>
      <c r="AT140" s="484">
        <v>0</v>
      </c>
      <c r="AU140" s="484">
        <f t="shared" si="117"/>
        <v>0</v>
      </c>
      <c r="AV140" s="484">
        <v>0</v>
      </c>
      <c r="AW140" s="484">
        <f t="shared" si="114"/>
        <v>0</v>
      </c>
      <c r="AX140" s="484">
        <v>0</v>
      </c>
      <c r="AY140" s="530">
        <v>2665.99</v>
      </c>
      <c r="AZ140" s="530">
        <f t="shared" si="119"/>
        <v>1762.9</v>
      </c>
      <c r="BA140" s="530">
        <f t="shared" si="120"/>
        <v>20661.400000000001</v>
      </c>
      <c r="BB140" s="530">
        <f t="shared" si="121"/>
        <v>20661.400000000001</v>
      </c>
      <c r="BC140" s="530">
        <f t="shared" si="98"/>
        <v>20661.400000000001</v>
      </c>
      <c r="BD140" s="530">
        <f t="shared" si="60"/>
        <v>14662.929999999998</v>
      </c>
      <c r="BE140" s="530">
        <f t="shared" si="69"/>
        <v>14662.929999999998</v>
      </c>
      <c r="BF140" s="530">
        <f t="shared" si="70"/>
        <v>14662.929999999998</v>
      </c>
      <c r="BG140" s="530">
        <f t="shared" si="71"/>
        <v>8664.4599999999991</v>
      </c>
      <c r="BH140" s="530" t="e">
        <f t="shared" si="72"/>
        <v>#REF!</v>
      </c>
      <c r="BI140" s="530" t="e">
        <f t="shared" si="73"/>
        <v>#REF!</v>
      </c>
      <c r="BJ140" s="530" t="e">
        <f t="shared" si="74"/>
        <v>#REF!</v>
      </c>
      <c r="BK140" s="452">
        <v>8664.4599999999991</v>
      </c>
      <c r="BL140">
        <v>0</v>
      </c>
      <c r="BM140" s="451">
        <v>2665.99</v>
      </c>
      <c r="BN140" s="499"/>
      <c r="BP140" s="452"/>
      <c r="BR140" s="452"/>
    </row>
    <row r="141" spans="1:70" ht="15" hidden="1" customHeight="1">
      <c r="A141" t="str">
        <f t="shared" si="77"/>
        <v>1807700040</v>
      </c>
      <c r="B141" s="468">
        <v>1807700040</v>
      </c>
      <c r="C141" s="458" t="s">
        <v>382</v>
      </c>
      <c r="D141" s="458" t="s">
        <v>301</v>
      </c>
      <c r="E141" s="459" t="str">
        <f t="shared" si="78"/>
        <v>180</v>
      </c>
      <c r="F141" s="459" t="str">
        <f t="shared" si="79"/>
        <v>180</v>
      </c>
      <c r="G141" s="458" t="s">
        <v>302</v>
      </c>
      <c r="H141" s="452">
        <v>31080.720000000001</v>
      </c>
      <c r="I141" s="452">
        <v>0</v>
      </c>
      <c r="J141" s="452">
        <v>-13320.31</v>
      </c>
      <c r="K141" s="452">
        <v>0</v>
      </c>
      <c r="L141" s="452">
        <v>0</v>
      </c>
      <c r="M141" s="452">
        <v>-13320.31</v>
      </c>
      <c r="N141" s="452">
        <v>0</v>
      </c>
      <c r="O141" s="452">
        <v>7802.81</v>
      </c>
      <c r="P141" s="452">
        <v>-711.31</v>
      </c>
      <c r="Q141" s="452" t="e">
        <f>VLOOKUP(A141,#REF!,16,0)</f>
        <v>#REF!</v>
      </c>
      <c r="R141" s="452">
        <v>0</v>
      </c>
      <c r="S141" s="484">
        <v>-6574.05</v>
      </c>
      <c r="T141" s="452">
        <v>11531.600000000004</v>
      </c>
      <c r="U141" s="484" t="e">
        <f t="shared" si="80"/>
        <v>#REF!</v>
      </c>
      <c r="V141" s="484">
        <f t="shared" si="81"/>
        <v>11531.600000000004</v>
      </c>
      <c r="W141" s="484">
        <f t="shared" si="61"/>
        <v>12242.910000000003</v>
      </c>
      <c r="X141" s="530">
        <v>4957.55</v>
      </c>
      <c r="Y141" s="530">
        <f t="shared" si="109"/>
        <v>0</v>
      </c>
      <c r="Z141" s="484">
        <v>-2133.9500000000003</v>
      </c>
      <c r="AA141" s="484">
        <v>0</v>
      </c>
      <c r="AB141" s="484">
        <f t="shared" si="62"/>
        <v>0</v>
      </c>
      <c r="AC141" s="484">
        <v>2823.6</v>
      </c>
      <c r="AD141" s="484">
        <f t="shared" si="55"/>
        <v>-2133.9499999999998</v>
      </c>
      <c r="AE141" s="484">
        <v>689.65</v>
      </c>
      <c r="AF141" s="484">
        <f t="shared" si="63"/>
        <v>0</v>
      </c>
      <c r="AG141" s="484">
        <v>689.65</v>
      </c>
      <c r="AH141" s="484">
        <f t="shared" si="64"/>
        <v>3161.5299999999997</v>
      </c>
      <c r="AI141" s="484">
        <v>3851.18</v>
      </c>
      <c r="AJ141" s="484">
        <f t="shared" si="65"/>
        <v>-972.77</v>
      </c>
      <c r="AK141" s="484">
        <v>2878.41</v>
      </c>
      <c r="AL141" s="484">
        <f t="shared" si="66"/>
        <v>0</v>
      </c>
      <c r="AM141" s="484">
        <v>2878.41</v>
      </c>
      <c r="AN141" s="484">
        <f t="shared" si="67"/>
        <v>0</v>
      </c>
      <c r="AO141" s="484">
        <v>2878.41</v>
      </c>
      <c r="AP141" s="484">
        <f t="shared" si="68"/>
        <v>-868.23999999999978</v>
      </c>
      <c r="AQ141" s="484">
        <v>2010.17</v>
      </c>
      <c r="AR141" s="484">
        <v>2474.11</v>
      </c>
      <c r="AS141" s="484">
        <f t="shared" si="118"/>
        <v>-433.66000000000008</v>
      </c>
      <c r="AT141" s="484">
        <v>2040.45</v>
      </c>
      <c r="AU141" s="484">
        <f t="shared" si="117"/>
        <v>19651.599999999999</v>
      </c>
      <c r="AV141" s="484">
        <v>21692.05</v>
      </c>
      <c r="AW141" s="484">
        <f t="shared" si="114"/>
        <v>-476.71999999999753</v>
      </c>
      <c r="AX141" s="484">
        <v>21215.33</v>
      </c>
      <c r="AY141" s="530">
        <v>4957.55</v>
      </c>
      <c r="AZ141" s="530">
        <f t="shared" si="119"/>
        <v>31080.720000000001</v>
      </c>
      <c r="BA141" s="530">
        <f t="shared" si="120"/>
        <v>17760.410000000003</v>
      </c>
      <c r="BB141" s="530">
        <f t="shared" si="121"/>
        <v>17760.410000000003</v>
      </c>
      <c r="BC141" s="530">
        <f t="shared" si="98"/>
        <v>17760.410000000003</v>
      </c>
      <c r="BD141" s="530">
        <f t="shared" si="60"/>
        <v>4440.1000000000022</v>
      </c>
      <c r="BE141" s="530">
        <f t="shared" si="69"/>
        <v>4440.1000000000022</v>
      </c>
      <c r="BF141" s="530">
        <f t="shared" si="70"/>
        <v>12242.910000000003</v>
      </c>
      <c r="BG141" s="530">
        <f t="shared" si="71"/>
        <v>11531.600000000002</v>
      </c>
      <c r="BH141" s="530" t="e">
        <f t="shared" si="72"/>
        <v>#REF!</v>
      </c>
      <c r="BI141" s="530" t="e">
        <f t="shared" si="73"/>
        <v>#REF!</v>
      </c>
      <c r="BJ141" s="530" t="e">
        <f t="shared" si="74"/>
        <v>#REF!</v>
      </c>
      <c r="BK141" s="452">
        <v>11531.6</v>
      </c>
      <c r="BL141">
        <v>0</v>
      </c>
      <c r="BM141" s="451">
        <v>4957.55</v>
      </c>
      <c r="BN141" s="499"/>
      <c r="BP141" s="452"/>
      <c r="BR141" s="452"/>
    </row>
    <row r="142" spans="1:70" hidden="1">
      <c r="A142" t="str">
        <f t="shared" si="77"/>
        <v>1807800007</v>
      </c>
      <c r="B142" s="468">
        <v>1807800007</v>
      </c>
      <c r="C142" s="458" t="s">
        <v>383</v>
      </c>
      <c r="D142" s="458" t="s">
        <v>301</v>
      </c>
      <c r="E142" s="459" t="str">
        <f t="shared" si="78"/>
        <v>180</v>
      </c>
      <c r="F142" s="459" t="str">
        <f t="shared" si="79"/>
        <v>180</v>
      </c>
      <c r="G142" s="458" t="s">
        <v>302</v>
      </c>
      <c r="H142" s="452">
        <v>227557.48</v>
      </c>
      <c r="I142" s="452">
        <v>584588.16</v>
      </c>
      <c r="J142" s="452">
        <v>-253802.75</v>
      </c>
      <c r="K142" s="452">
        <v>0</v>
      </c>
      <c r="L142" s="452">
        <v>-88236.58</v>
      </c>
      <c r="M142" s="452">
        <v>133496.09</v>
      </c>
      <c r="N142" s="452">
        <v>0</v>
      </c>
      <c r="O142" s="452">
        <v>0</v>
      </c>
      <c r="P142" s="452">
        <v>-368030.56</v>
      </c>
      <c r="Q142" s="452" t="e">
        <f>VLOOKUP(A142,#REF!,16,0)</f>
        <v>#REF!</v>
      </c>
      <c r="R142" s="452">
        <v>399413.49</v>
      </c>
      <c r="S142" s="484">
        <v>451528.09</v>
      </c>
      <c r="T142" s="452">
        <v>610627.49</v>
      </c>
      <c r="U142" s="484" t="e">
        <f t="shared" si="80"/>
        <v>#REF!</v>
      </c>
      <c r="V142" s="484">
        <f t="shared" si="81"/>
        <v>235571.84000000003</v>
      </c>
      <c r="W142" s="484">
        <f t="shared" si="61"/>
        <v>603602.4</v>
      </c>
      <c r="X142" s="530">
        <v>844876.61</v>
      </c>
      <c r="Y142" s="530">
        <f t="shared" si="109"/>
        <v>-162561.68999999994</v>
      </c>
      <c r="Z142" s="484">
        <v>596286.41</v>
      </c>
      <c r="AA142" s="484">
        <v>-234113.24000000011</v>
      </c>
      <c r="AB142" s="484">
        <f t="shared" si="62"/>
        <v>-239881.70999999996</v>
      </c>
      <c r="AC142" s="484">
        <v>804606.38</v>
      </c>
      <c r="AD142" s="484">
        <f t="shared" si="55"/>
        <v>-235465.45999999996</v>
      </c>
      <c r="AE142" s="484">
        <v>569140.92000000004</v>
      </c>
      <c r="AF142" s="484">
        <f t="shared" si="63"/>
        <v>-198952.04000000004</v>
      </c>
      <c r="AG142" s="484">
        <v>370188.88</v>
      </c>
      <c r="AH142" s="484">
        <f t="shared" si="64"/>
        <v>-152205.22</v>
      </c>
      <c r="AI142" s="484">
        <v>217983.66</v>
      </c>
      <c r="AJ142" s="484">
        <f t="shared" si="65"/>
        <v>-100461.08</v>
      </c>
      <c r="AK142" s="484">
        <v>117522.58</v>
      </c>
      <c r="AL142" s="484">
        <f t="shared" si="66"/>
        <v>-103809.78</v>
      </c>
      <c r="AM142" s="484">
        <v>13712.8</v>
      </c>
      <c r="AN142" s="484">
        <f t="shared" si="67"/>
        <v>959899.88</v>
      </c>
      <c r="AO142" s="484">
        <v>973612.68</v>
      </c>
      <c r="AP142" s="484">
        <f t="shared" si="68"/>
        <v>134142.19999999984</v>
      </c>
      <c r="AQ142" s="484">
        <v>1107754.8799999999</v>
      </c>
      <c r="AR142" s="484">
        <v>882452.52</v>
      </c>
      <c r="AS142" s="484">
        <f t="shared" si="118"/>
        <v>-203619.29000000004</v>
      </c>
      <c r="AT142" s="484">
        <v>678833.23</v>
      </c>
      <c r="AU142" s="484">
        <f t="shared" si="117"/>
        <v>-134142.19999999995</v>
      </c>
      <c r="AV142" s="484">
        <v>544691.03</v>
      </c>
      <c r="AW142" s="484">
        <f t="shared" si="114"/>
        <v>-129815.02000000002</v>
      </c>
      <c r="AX142" s="484">
        <v>414876.01</v>
      </c>
      <c r="AY142" s="530">
        <v>682314.92</v>
      </c>
      <c r="AZ142" s="530">
        <f t="shared" si="119"/>
        <v>812145.64</v>
      </c>
      <c r="BA142" s="530">
        <f t="shared" si="120"/>
        <v>558342.89</v>
      </c>
      <c r="BB142" s="530">
        <f t="shared" si="121"/>
        <v>558342.89</v>
      </c>
      <c r="BC142" s="530">
        <f t="shared" si="98"/>
        <v>470106.31</v>
      </c>
      <c r="BD142" s="530">
        <f t="shared" si="60"/>
        <v>603602.4</v>
      </c>
      <c r="BE142" s="530">
        <f t="shared" si="69"/>
        <v>603602.4</v>
      </c>
      <c r="BF142" s="530">
        <f t="shared" si="70"/>
        <v>603602.4</v>
      </c>
      <c r="BG142" s="530">
        <f t="shared" si="71"/>
        <v>235571.84</v>
      </c>
      <c r="BH142" s="530" t="e">
        <f t="shared" si="72"/>
        <v>#REF!</v>
      </c>
      <c r="BI142" s="530" t="e">
        <f t="shared" si="73"/>
        <v>#REF!</v>
      </c>
      <c r="BJ142" s="530" t="e">
        <f t="shared" si="74"/>
        <v>#REF!</v>
      </c>
      <c r="BK142" s="452">
        <v>610627.49</v>
      </c>
      <c r="BL142">
        <v>0</v>
      </c>
      <c r="BM142" s="451">
        <v>1062155.58</v>
      </c>
      <c r="BN142" s="499"/>
      <c r="BP142" s="452"/>
      <c r="BR142" s="452"/>
    </row>
    <row r="143" spans="1:70" hidden="1">
      <c r="A143" t="s">
        <v>828</v>
      </c>
      <c r="B143" s="468">
        <v>1809900002</v>
      </c>
      <c r="C143" s="458" t="s">
        <v>829</v>
      </c>
      <c r="D143" s="458" t="s">
        <v>301</v>
      </c>
      <c r="E143" s="459" t="str">
        <f t="shared" si="78"/>
        <v>180</v>
      </c>
      <c r="F143" s="459" t="str">
        <f t="shared" si="79"/>
        <v>180</v>
      </c>
      <c r="G143" s="458" t="s">
        <v>302</v>
      </c>
      <c r="H143" s="452">
        <v>0</v>
      </c>
      <c r="I143" s="452">
        <v>0</v>
      </c>
      <c r="J143" s="452">
        <v>0</v>
      </c>
      <c r="K143" s="452">
        <v>0</v>
      </c>
      <c r="L143" s="452">
        <v>0</v>
      </c>
      <c r="M143" s="452">
        <v>0</v>
      </c>
      <c r="N143" s="452">
        <v>0</v>
      </c>
      <c r="O143" s="452">
        <v>0</v>
      </c>
      <c r="P143" s="452">
        <v>0</v>
      </c>
      <c r="Q143" s="452">
        <v>0</v>
      </c>
      <c r="R143" s="452">
        <v>0</v>
      </c>
      <c r="S143" s="484">
        <v>0</v>
      </c>
      <c r="T143" s="452"/>
      <c r="U143" s="484"/>
      <c r="V143" s="484">
        <f>SUM(H143:S143)</f>
        <v>0</v>
      </c>
      <c r="W143" s="484">
        <f t="shared" si="61"/>
        <v>0</v>
      </c>
      <c r="X143" s="530">
        <v>0</v>
      </c>
      <c r="Y143" s="530">
        <v>0</v>
      </c>
      <c r="Z143" s="484">
        <v>0</v>
      </c>
      <c r="AA143" s="484">
        <v>6419.44</v>
      </c>
      <c r="AB143" s="484">
        <f t="shared" si="62"/>
        <v>0</v>
      </c>
      <c r="AC143" s="484">
        <v>6419.44</v>
      </c>
      <c r="AD143" s="484">
        <f t="shared" si="55"/>
        <v>-1615.9799999999996</v>
      </c>
      <c r="AE143" s="484">
        <v>4803.46</v>
      </c>
      <c r="AF143" s="484">
        <f t="shared" si="63"/>
        <v>0</v>
      </c>
      <c r="AG143" s="484">
        <v>4803.46</v>
      </c>
      <c r="AH143" s="484">
        <f t="shared" si="64"/>
        <v>0</v>
      </c>
      <c r="AI143" s="484">
        <v>4803.46</v>
      </c>
      <c r="AJ143" s="484">
        <f t="shared" si="65"/>
        <v>-1598.2200000000003</v>
      </c>
      <c r="AK143" s="484">
        <v>3205.24</v>
      </c>
      <c r="AL143" s="484">
        <f t="shared" si="66"/>
        <v>0</v>
      </c>
      <c r="AM143" s="484">
        <v>3205.24</v>
      </c>
      <c r="AN143" s="484">
        <f t="shared" si="67"/>
        <v>0</v>
      </c>
      <c r="AO143" s="484">
        <v>3205.24</v>
      </c>
      <c r="AP143" s="484">
        <f t="shared" si="68"/>
        <v>-1615.9999999999998</v>
      </c>
      <c r="AQ143" s="484">
        <v>1589.24</v>
      </c>
      <c r="AR143" s="484">
        <v>1589.24</v>
      </c>
      <c r="AS143" s="484">
        <f t="shared" si="118"/>
        <v>0</v>
      </c>
      <c r="AT143" s="484">
        <v>1589.24</v>
      </c>
      <c r="AU143" s="484">
        <f t="shared" si="117"/>
        <v>-1589.24</v>
      </c>
      <c r="AV143" s="484">
        <v>0</v>
      </c>
      <c r="AW143" s="484">
        <f t="shared" si="114"/>
        <v>0</v>
      </c>
      <c r="AX143" s="484">
        <v>0</v>
      </c>
      <c r="AY143" s="530">
        <v>0</v>
      </c>
      <c r="AZ143" s="530">
        <f t="shared" si="119"/>
        <v>0</v>
      </c>
      <c r="BA143" s="530">
        <f t="shared" si="120"/>
        <v>0</v>
      </c>
      <c r="BB143" s="530">
        <f t="shared" si="121"/>
        <v>0</v>
      </c>
      <c r="BC143" s="530">
        <f t="shared" si="98"/>
        <v>0</v>
      </c>
      <c r="BD143" s="530">
        <f t="shared" si="60"/>
        <v>0</v>
      </c>
      <c r="BE143" s="530">
        <f t="shared" si="69"/>
        <v>0</v>
      </c>
      <c r="BF143" s="530">
        <f t="shared" si="70"/>
        <v>0</v>
      </c>
      <c r="BG143" s="530">
        <f t="shared" si="71"/>
        <v>0</v>
      </c>
      <c r="BH143" s="530">
        <f t="shared" si="72"/>
        <v>0</v>
      </c>
      <c r="BI143" s="530">
        <f t="shared" si="73"/>
        <v>0</v>
      </c>
      <c r="BJ143" s="530">
        <f t="shared" si="74"/>
        <v>0</v>
      </c>
      <c r="BK143" s="452"/>
      <c r="BN143" s="499"/>
      <c r="BP143" s="452"/>
      <c r="BR143" s="452"/>
    </row>
    <row r="144" spans="1:70" hidden="1">
      <c r="A144" t="str">
        <f t="shared" si="77"/>
        <v>1810100001</v>
      </c>
      <c r="B144" s="468">
        <v>1810100001</v>
      </c>
      <c r="C144" s="458" t="s">
        <v>384</v>
      </c>
      <c r="D144" s="458" t="s">
        <v>301</v>
      </c>
      <c r="E144" s="459" t="str">
        <f t="shared" si="78"/>
        <v>181</v>
      </c>
      <c r="F144" s="459" t="str">
        <f t="shared" si="79"/>
        <v>181</v>
      </c>
      <c r="G144" s="458" t="s">
        <v>302</v>
      </c>
      <c r="H144" s="452">
        <v>0</v>
      </c>
      <c r="I144" s="452">
        <v>0</v>
      </c>
      <c r="J144" s="452">
        <v>197994.42</v>
      </c>
      <c r="K144" s="452">
        <v>-197994.42</v>
      </c>
      <c r="L144" s="452">
        <v>0</v>
      </c>
      <c r="M144" s="452">
        <v>0</v>
      </c>
      <c r="N144" s="452">
        <v>0</v>
      </c>
      <c r="O144" s="452">
        <v>0</v>
      </c>
      <c r="P144" s="452">
        <v>0</v>
      </c>
      <c r="Q144" s="452" t="e">
        <f>VLOOKUP(A144,#REF!,16,0)</f>
        <v>#REF!</v>
      </c>
      <c r="R144" s="452">
        <v>0</v>
      </c>
      <c r="S144" s="484">
        <v>0</v>
      </c>
      <c r="T144" s="452">
        <v>0</v>
      </c>
      <c r="U144" s="484" t="e">
        <f t="shared" si="80"/>
        <v>#REF!</v>
      </c>
      <c r="V144" s="484">
        <f t="shared" si="81"/>
        <v>0</v>
      </c>
      <c r="W144" s="484">
        <f t="shared" si="61"/>
        <v>0</v>
      </c>
      <c r="X144" s="530"/>
      <c r="Y144" s="530">
        <f t="shared" ref="Y144:Y152" si="122">AY144-X144</f>
        <v>0</v>
      </c>
      <c r="Z144" s="484">
        <v>0</v>
      </c>
      <c r="AA144" s="484">
        <v>0</v>
      </c>
      <c r="AB144" s="484">
        <f t="shared" si="62"/>
        <v>0</v>
      </c>
      <c r="AC144" s="484">
        <v>0</v>
      </c>
      <c r="AD144" s="484">
        <f t="shared" si="55"/>
        <v>0</v>
      </c>
      <c r="AE144" s="484">
        <v>0</v>
      </c>
      <c r="AF144" s="484">
        <f t="shared" si="63"/>
        <v>0</v>
      </c>
      <c r="AG144" s="484">
        <v>0</v>
      </c>
      <c r="AH144" s="484">
        <f t="shared" si="64"/>
        <v>0</v>
      </c>
      <c r="AI144" s="484">
        <v>0</v>
      </c>
      <c r="AJ144" s="484">
        <f t="shared" si="65"/>
        <v>0</v>
      </c>
      <c r="AK144" s="484">
        <v>0</v>
      </c>
      <c r="AL144" s="484">
        <f t="shared" si="66"/>
        <v>0</v>
      </c>
      <c r="AM144" s="484">
        <v>0</v>
      </c>
      <c r="AN144" s="484">
        <f t="shared" si="67"/>
        <v>0</v>
      </c>
      <c r="AO144" s="484">
        <v>0</v>
      </c>
      <c r="AP144" s="484">
        <f t="shared" si="68"/>
        <v>0</v>
      </c>
      <c r="AQ144" s="484">
        <v>0</v>
      </c>
      <c r="AR144" s="484">
        <v>0</v>
      </c>
      <c r="AS144" s="484">
        <f t="shared" si="118"/>
        <v>0</v>
      </c>
      <c r="AT144" s="484">
        <v>0</v>
      </c>
      <c r="AU144" s="484">
        <f t="shared" si="117"/>
        <v>21307.93</v>
      </c>
      <c r="AV144" s="484">
        <v>21307.93</v>
      </c>
      <c r="AW144" s="484">
        <f t="shared" si="114"/>
        <v>-21307.93</v>
      </c>
      <c r="AX144" s="484">
        <v>0</v>
      </c>
      <c r="AY144" s="530">
        <v>0</v>
      </c>
      <c r="AZ144" s="530">
        <f t="shared" si="119"/>
        <v>0</v>
      </c>
      <c r="BA144" s="530">
        <f t="shared" si="120"/>
        <v>197994.42</v>
      </c>
      <c r="BB144" s="530">
        <f t="shared" si="121"/>
        <v>0</v>
      </c>
      <c r="BC144" s="530">
        <f t="shared" si="98"/>
        <v>0</v>
      </c>
      <c r="BD144" s="530">
        <f t="shared" si="60"/>
        <v>0</v>
      </c>
      <c r="BE144" s="530">
        <f t="shared" si="69"/>
        <v>0</v>
      </c>
      <c r="BF144" s="530">
        <f t="shared" si="70"/>
        <v>0</v>
      </c>
      <c r="BG144" s="530">
        <f t="shared" si="71"/>
        <v>0</v>
      </c>
      <c r="BH144" s="530" t="e">
        <f t="shared" si="72"/>
        <v>#REF!</v>
      </c>
      <c r="BI144" s="530" t="e">
        <f t="shared" si="73"/>
        <v>#REF!</v>
      </c>
      <c r="BJ144" s="530" t="e">
        <f t="shared" si="74"/>
        <v>#REF!</v>
      </c>
      <c r="BK144" s="452">
        <v>0</v>
      </c>
      <c r="BL144">
        <v>0</v>
      </c>
      <c r="BN144" s="499"/>
      <c r="BP144" s="452"/>
      <c r="BR144" s="452"/>
    </row>
    <row r="145" spans="1:70" hidden="1">
      <c r="A145" t="str">
        <f>TRIM(B145)</f>
        <v>1810100002</v>
      </c>
      <c r="B145">
        <v>1810100002</v>
      </c>
      <c r="C145" t="s">
        <v>723</v>
      </c>
      <c r="D145" s="458" t="s">
        <v>301</v>
      </c>
      <c r="E145" s="459" t="str">
        <f>LEFT(B145,3)</f>
        <v>181</v>
      </c>
      <c r="F145" s="459" t="str">
        <f>LEFT(B145,3)</f>
        <v>181</v>
      </c>
      <c r="G145" s="458" t="s">
        <v>302</v>
      </c>
      <c r="H145" s="452">
        <v>0</v>
      </c>
      <c r="I145" s="452">
        <v>0</v>
      </c>
      <c r="J145" s="452">
        <v>0</v>
      </c>
      <c r="K145" s="452">
        <v>0</v>
      </c>
      <c r="L145" s="452">
        <v>0</v>
      </c>
      <c r="M145" s="452">
        <v>0</v>
      </c>
      <c r="N145" s="452">
        <v>0</v>
      </c>
      <c r="O145" s="452">
        <v>0</v>
      </c>
      <c r="P145" s="452">
        <v>0</v>
      </c>
      <c r="Q145" s="452" t="e">
        <f>VLOOKUP(A145,#REF!,16,0)</f>
        <v>#REF!</v>
      </c>
      <c r="R145" s="452">
        <v>110510</v>
      </c>
      <c r="S145" s="484">
        <v>-110510</v>
      </c>
      <c r="T145" s="452">
        <v>110510</v>
      </c>
      <c r="U145" s="474" t="e">
        <f>SUM(H145:S145)</f>
        <v>#REF!</v>
      </c>
      <c r="V145" s="484">
        <f>SUM(H145:P145)</f>
        <v>0</v>
      </c>
      <c r="W145" s="484">
        <f t="shared" si="61"/>
        <v>0</v>
      </c>
      <c r="X145" s="530"/>
      <c r="Y145" s="530">
        <f t="shared" si="122"/>
        <v>0</v>
      </c>
      <c r="Z145" s="484">
        <v>0</v>
      </c>
      <c r="AA145" s="484">
        <v>0</v>
      </c>
      <c r="AB145" s="484">
        <f t="shared" si="62"/>
        <v>0</v>
      </c>
      <c r="AC145" s="484">
        <v>0</v>
      </c>
      <c r="AD145" s="484">
        <f t="shared" si="55"/>
        <v>0</v>
      </c>
      <c r="AE145" s="484">
        <v>0</v>
      </c>
      <c r="AF145" s="484">
        <f t="shared" si="63"/>
        <v>0</v>
      </c>
      <c r="AG145" s="484">
        <v>0</v>
      </c>
      <c r="AH145" s="484">
        <f t="shared" si="64"/>
        <v>0</v>
      </c>
      <c r="AI145" s="484">
        <v>0</v>
      </c>
      <c r="AJ145" s="484">
        <f t="shared" si="65"/>
        <v>0</v>
      </c>
      <c r="AK145" s="484">
        <v>0</v>
      </c>
      <c r="AL145" s="484">
        <f t="shared" si="66"/>
        <v>0</v>
      </c>
      <c r="AM145" s="484">
        <v>0</v>
      </c>
      <c r="AN145" s="484">
        <f t="shared" si="67"/>
        <v>0</v>
      </c>
      <c r="AO145" s="484">
        <v>0</v>
      </c>
      <c r="AP145" s="484">
        <f t="shared" si="68"/>
        <v>0</v>
      </c>
      <c r="AQ145" s="484">
        <v>0</v>
      </c>
      <c r="AR145" s="484">
        <v>0</v>
      </c>
      <c r="AS145" s="484">
        <f t="shared" si="118"/>
        <v>0</v>
      </c>
      <c r="AT145" s="484">
        <v>0</v>
      </c>
      <c r="AU145" s="484">
        <f t="shared" si="117"/>
        <v>0</v>
      </c>
      <c r="AV145" s="484">
        <v>0</v>
      </c>
      <c r="AW145" s="484">
        <f t="shared" si="114"/>
        <v>0</v>
      </c>
      <c r="AX145" s="484">
        <v>0</v>
      </c>
      <c r="AY145" s="530">
        <v>0</v>
      </c>
      <c r="AZ145" s="530">
        <f t="shared" si="119"/>
        <v>0</v>
      </c>
      <c r="BA145" s="530">
        <f t="shared" si="120"/>
        <v>0</v>
      </c>
      <c r="BB145" s="530">
        <f t="shared" si="121"/>
        <v>0</v>
      </c>
      <c r="BC145" s="530">
        <f t="shared" si="98"/>
        <v>0</v>
      </c>
      <c r="BD145" s="530">
        <f t="shared" si="60"/>
        <v>0</v>
      </c>
      <c r="BE145" s="530">
        <f t="shared" si="69"/>
        <v>0</v>
      </c>
      <c r="BF145" s="530">
        <f t="shared" si="70"/>
        <v>0</v>
      </c>
      <c r="BG145" s="530">
        <f t="shared" si="71"/>
        <v>0</v>
      </c>
      <c r="BH145" s="530" t="e">
        <f t="shared" si="72"/>
        <v>#REF!</v>
      </c>
      <c r="BI145" s="530" t="e">
        <f t="shared" si="73"/>
        <v>#REF!</v>
      </c>
      <c r="BJ145" s="530" t="e">
        <f t="shared" si="74"/>
        <v>#REF!</v>
      </c>
      <c r="BK145" s="452">
        <v>110510</v>
      </c>
      <c r="BL145">
        <v>0</v>
      </c>
      <c r="BN145" s="499"/>
      <c r="BP145" s="452"/>
      <c r="BR145" s="452"/>
    </row>
    <row r="146" spans="1:70" ht="15" hidden="1" customHeight="1">
      <c r="A146" t="str">
        <f t="shared" si="77"/>
        <v>1810100099</v>
      </c>
      <c r="B146" s="482">
        <v>1810100099</v>
      </c>
      <c r="C146" s="482" t="s">
        <v>385</v>
      </c>
      <c r="D146" s="458" t="s">
        <v>301</v>
      </c>
      <c r="E146" s="459" t="str">
        <f t="shared" si="78"/>
        <v>181</v>
      </c>
      <c r="F146" s="459" t="str">
        <f t="shared" si="79"/>
        <v>181</v>
      </c>
      <c r="G146" s="458" t="s">
        <v>302</v>
      </c>
      <c r="H146" s="452">
        <v>0</v>
      </c>
      <c r="I146" s="452">
        <v>0</v>
      </c>
      <c r="J146" s="452">
        <v>0</v>
      </c>
      <c r="K146" s="452">
        <v>0</v>
      </c>
      <c r="L146" s="452">
        <v>0</v>
      </c>
      <c r="M146" s="452">
        <v>0</v>
      </c>
      <c r="N146" s="452">
        <v>0</v>
      </c>
      <c r="O146" s="452">
        <v>0</v>
      </c>
      <c r="P146" s="452">
        <v>0</v>
      </c>
      <c r="Q146" s="452" t="e">
        <f>VLOOKUP(A146,#REF!,16,0)</f>
        <v>#REF!</v>
      </c>
      <c r="R146" s="452">
        <v>0</v>
      </c>
      <c r="S146" s="484">
        <v>223173.36</v>
      </c>
      <c r="T146" s="452"/>
      <c r="U146" s="484" t="e">
        <f t="shared" si="80"/>
        <v>#REF!</v>
      </c>
      <c r="V146" s="484">
        <f t="shared" si="81"/>
        <v>0</v>
      </c>
      <c r="W146" s="484">
        <f t="shared" si="61"/>
        <v>0</v>
      </c>
      <c r="X146" s="530">
        <v>352302.52</v>
      </c>
      <c r="Y146" s="530">
        <f t="shared" si="122"/>
        <v>-352302.52</v>
      </c>
      <c r="Z146" s="484">
        <v>0</v>
      </c>
      <c r="AA146" s="484">
        <v>0</v>
      </c>
      <c r="AB146" s="484">
        <f t="shared" si="62"/>
        <v>0</v>
      </c>
      <c r="AC146" s="484">
        <v>0</v>
      </c>
      <c r="AD146" s="484">
        <f t="shared" si="55"/>
        <v>0</v>
      </c>
      <c r="AE146" s="484">
        <v>0</v>
      </c>
      <c r="AF146" s="484">
        <f t="shared" si="63"/>
        <v>0</v>
      </c>
      <c r="AG146" s="484">
        <v>0</v>
      </c>
      <c r="AH146" s="484">
        <f t="shared" si="64"/>
        <v>0</v>
      </c>
      <c r="AI146" s="484">
        <v>0</v>
      </c>
      <c r="AJ146" s="484">
        <f t="shared" si="65"/>
        <v>0</v>
      </c>
      <c r="AK146" s="484">
        <v>0</v>
      </c>
      <c r="AL146" s="484">
        <f t="shared" si="66"/>
        <v>0</v>
      </c>
      <c r="AM146" s="484">
        <v>0</v>
      </c>
      <c r="AN146" s="484">
        <f t="shared" si="67"/>
        <v>0</v>
      </c>
      <c r="AO146" s="484">
        <v>0</v>
      </c>
      <c r="AP146" s="484">
        <f t="shared" si="68"/>
        <v>0</v>
      </c>
      <c r="AQ146" s="484">
        <v>0</v>
      </c>
      <c r="AR146" s="484">
        <v>0</v>
      </c>
      <c r="AS146" s="484">
        <f t="shared" si="118"/>
        <v>0</v>
      </c>
      <c r="AT146" s="484">
        <v>0</v>
      </c>
      <c r="AU146" s="484">
        <f t="shared" si="117"/>
        <v>0</v>
      </c>
      <c r="AV146" s="484">
        <v>0</v>
      </c>
      <c r="AW146" s="484">
        <f t="shared" si="114"/>
        <v>0</v>
      </c>
      <c r="AX146" s="484">
        <v>0</v>
      </c>
      <c r="AY146" s="530">
        <v>0</v>
      </c>
      <c r="AZ146" s="530">
        <f t="shared" si="119"/>
        <v>0</v>
      </c>
      <c r="BA146" s="530">
        <f t="shared" si="120"/>
        <v>0</v>
      </c>
      <c r="BB146" s="530">
        <f t="shared" si="121"/>
        <v>0</v>
      </c>
      <c r="BC146" s="530">
        <f t="shared" si="98"/>
        <v>0</v>
      </c>
      <c r="BD146" s="530">
        <f t="shared" si="60"/>
        <v>0</v>
      </c>
      <c r="BE146" s="530">
        <f t="shared" si="69"/>
        <v>0</v>
      </c>
      <c r="BF146" s="530">
        <f t="shared" si="70"/>
        <v>0</v>
      </c>
      <c r="BG146" s="530">
        <f t="shared" si="71"/>
        <v>0</v>
      </c>
      <c r="BH146" s="530" t="e">
        <f t="shared" si="72"/>
        <v>#REF!</v>
      </c>
      <c r="BI146" s="530" t="e">
        <f t="shared" si="73"/>
        <v>#REF!</v>
      </c>
      <c r="BJ146" s="530" t="e">
        <f t="shared" si="74"/>
        <v>#REF!</v>
      </c>
      <c r="BK146" s="452"/>
      <c r="BL146">
        <v>0</v>
      </c>
      <c r="BM146" s="493">
        <v>223173.36</v>
      </c>
      <c r="BN146" s="499"/>
      <c r="BP146" s="452"/>
      <c r="BR146" s="452"/>
    </row>
    <row r="147" spans="1:70" ht="15" hidden="1" customHeight="1">
      <c r="A147" t="str">
        <f t="shared" si="77"/>
        <v>1900100001</v>
      </c>
      <c r="B147" s="468">
        <v>1900100001</v>
      </c>
      <c r="C147" s="458" t="s">
        <v>386</v>
      </c>
      <c r="D147" s="458" t="s">
        <v>301</v>
      </c>
      <c r="E147" s="459" t="str">
        <f t="shared" si="78"/>
        <v>190</v>
      </c>
      <c r="F147" s="459" t="str">
        <f t="shared" si="79"/>
        <v>190</v>
      </c>
      <c r="G147" s="458" t="s">
        <v>302</v>
      </c>
      <c r="H147" s="452">
        <v>3666.92</v>
      </c>
      <c r="I147" s="452">
        <v>1188.08</v>
      </c>
      <c r="J147" s="452">
        <v>-295</v>
      </c>
      <c r="K147" s="452">
        <v>-710.29</v>
      </c>
      <c r="L147" s="452">
        <v>-503.01</v>
      </c>
      <c r="M147" s="452">
        <v>803.3</v>
      </c>
      <c r="N147" s="452">
        <v>-280</v>
      </c>
      <c r="O147" s="452">
        <v>330</v>
      </c>
      <c r="P147" s="452">
        <v>-250</v>
      </c>
      <c r="Q147" s="452" t="e">
        <f>VLOOKUP(A147,#REF!,16,0)</f>
        <v>#REF!</v>
      </c>
      <c r="R147" s="452">
        <v>5140.96</v>
      </c>
      <c r="S147" s="484">
        <v>-5118.08</v>
      </c>
      <c r="T147" s="452">
        <v>3230</v>
      </c>
      <c r="U147" s="484" t="e">
        <f t="shared" si="80"/>
        <v>#REF!</v>
      </c>
      <c r="V147" s="484">
        <f t="shared" si="81"/>
        <v>3950</v>
      </c>
      <c r="W147" s="484">
        <f t="shared" si="61"/>
        <v>4200</v>
      </c>
      <c r="X147" s="530"/>
      <c r="Y147" s="530">
        <f t="shared" si="122"/>
        <v>0</v>
      </c>
      <c r="Z147" s="484">
        <v>0</v>
      </c>
      <c r="AA147" s="484">
        <v>44533.56</v>
      </c>
      <c r="AB147" s="484">
        <f t="shared" si="62"/>
        <v>-44533.56</v>
      </c>
      <c r="AC147" s="484">
        <v>0</v>
      </c>
      <c r="AD147" s="484">
        <f t="shared" si="55"/>
        <v>0</v>
      </c>
      <c r="AE147" s="484">
        <v>0</v>
      </c>
      <c r="AF147" s="484">
        <f t="shared" si="63"/>
        <v>0</v>
      </c>
      <c r="AG147" s="484">
        <v>0</v>
      </c>
      <c r="AH147" s="484">
        <f t="shared" si="64"/>
        <v>113011.25</v>
      </c>
      <c r="AI147" s="484">
        <v>113011.25</v>
      </c>
      <c r="AJ147" s="484">
        <f t="shared" si="65"/>
        <v>687181.82</v>
      </c>
      <c r="AK147" s="484">
        <v>800193.07</v>
      </c>
      <c r="AL147" s="484">
        <f t="shared" si="66"/>
        <v>-800193.07</v>
      </c>
      <c r="AM147" s="484">
        <v>0</v>
      </c>
      <c r="AN147" s="484">
        <f t="shared" si="67"/>
        <v>1792.29</v>
      </c>
      <c r="AO147" s="484">
        <v>1792.29</v>
      </c>
      <c r="AP147" s="484">
        <f t="shared" si="68"/>
        <v>762194.16999999993</v>
      </c>
      <c r="AQ147" s="484">
        <v>763986.46</v>
      </c>
      <c r="AR147" s="484">
        <v>3320814.41</v>
      </c>
      <c r="AS147" s="484">
        <f t="shared" si="118"/>
        <v>2057601.38</v>
      </c>
      <c r="AT147" s="484">
        <v>5378415.79</v>
      </c>
      <c r="AU147" s="484">
        <f t="shared" si="117"/>
        <v>79045.669999999925</v>
      </c>
      <c r="AV147" s="484">
        <v>5457461.46</v>
      </c>
      <c r="AW147" s="484">
        <f t="shared" si="114"/>
        <v>133243.08000000007</v>
      </c>
      <c r="AX147" s="484">
        <v>5590704.54</v>
      </c>
      <c r="AY147" s="530">
        <v>0</v>
      </c>
      <c r="AZ147" s="530">
        <f t="shared" si="119"/>
        <v>4855</v>
      </c>
      <c r="BA147" s="530">
        <f t="shared" si="120"/>
        <v>4560</v>
      </c>
      <c r="BB147" s="530">
        <f t="shared" si="121"/>
        <v>3849.71</v>
      </c>
      <c r="BC147" s="530">
        <f t="shared" si="98"/>
        <v>3346.7</v>
      </c>
      <c r="BD147" s="530">
        <f t="shared" si="60"/>
        <v>4150</v>
      </c>
      <c r="BE147" s="530">
        <f t="shared" si="69"/>
        <v>3870</v>
      </c>
      <c r="BF147" s="530">
        <f t="shared" si="70"/>
        <v>4200</v>
      </c>
      <c r="BG147" s="530">
        <f t="shared" si="71"/>
        <v>3950</v>
      </c>
      <c r="BH147" s="530" t="e">
        <f t="shared" si="72"/>
        <v>#REF!</v>
      </c>
      <c r="BI147" s="530" t="e">
        <f t="shared" si="73"/>
        <v>#REF!</v>
      </c>
      <c r="BJ147" s="530" t="e">
        <f t="shared" si="74"/>
        <v>#REF!</v>
      </c>
      <c r="BK147" s="452">
        <v>3230</v>
      </c>
      <c r="BL147">
        <v>0</v>
      </c>
      <c r="BM147" s="451">
        <v>3700</v>
      </c>
      <c r="BN147" s="499"/>
      <c r="BP147" s="452"/>
      <c r="BR147" s="452"/>
    </row>
    <row r="148" spans="1:70" ht="15" hidden="1" customHeight="1">
      <c r="A148" t="str">
        <f t="shared" si="77"/>
        <v>1910100002</v>
      </c>
      <c r="B148" s="468">
        <v>1910100002</v>
      </c>
      <c r="C148" s="458" t="s">
        <v>387</v>
      </c>
      <c r="D148" s="458" t="s">
        <v>301</v>
      </c>
      <c r="E148" s="459" t="str">
        <f t="shared" si="78"/>
        <v>191</v>
      </c>
      <c r="F148" s="459" t="str">
        <f t="shared" si="79"/>
        <v>191</v>
      </c>
      <c r="G148" s="458" t="s">
        <v>302</v>
      </c>
      <c r="H148" s="452">
        <v>0</v>
      </c>
      <c r="I148" s="452">
        <v>0</v>
      </c>
      <c r="J148" s="452">
        <v>0</v>
      </c>
      <c r="K148" s="452">
        <v>0</v>
      </c>
      <c r="L148" s="452">
        <v>0</v>
      </c>
      <c r="M148" s="452">
        <v>0</v>
      </c>
      <c r="N148" s="452">
        <v>0</v>
      </c>
      <c r="O148" s="452">
        <v>0</v>
      </c>
      <c r="P148" s="452">
        <v>0</v>
      </c>
      <c r="Q148" s="452" t="e">
        <f>VLOOKUP(A148,#REF!,16,0)</f>
        <v>#REF!</v>
      </c>
      <c r="R148" s="452">
        <v>0</v>
      </c>
      <c r="S148" s="484">
        <v>0</v>
      </c>
      <c r="T148" s="452">
        <v>0</v>
      </c>
      <c r="U148" s="484" t="e">
        <f t="shared" si="80"/>
        <v>#REF!</v>
      </c>
      <c r="V148" s="484">
        <f t="shared" si="81"/>
        <v>0</v>
      </c>
      <c r="W148" s="484">
        <f t="shared" si="61"/>
        <v>0</v>
      </c>
      <c r="X148" s="530"/>
      <c r="Y148" s="530">
        <f t="shared" si="122"/>
        <v>0</v>
      </c>
      <c r="Z148" s="484">
        <v>0</v>
      </c>
      <c r="AA148" s="484">
        <v>0</v>
      </c>
      <c r="AB148" s="484">
        <f t="shared" si="62"/>
        <v>0</v>
      </c>
      <c r="AC148" s="484">
        <v>0</v>
      </c>
      <c r="AD148" s="484">
        <f t="shared" si="55"/>
        <v>0</v>
      </c>
      <c r="AE148" s="484">
        <v>0</v>
      </c>
      <c r="AF148" s="484">
        <f t="shared" si="63"/>
        <v>0</v>
      </c>
      <c r="AG148" s="484">
        <v>0</v>
      </c>
      <c r="AH148" s="484">
        <f t="shared" si="64"/>
        <v>0</v>
      </c>
      <c r="AI148" s="484">
        <v>0</v>
      </c>
      <c r="AJ148" s="484">
        <f t="shared" si="65"/>
        <v>0</v>
      </c>
      <c r="AK148" s="484">
        <v>0</v>
      </c>
      <c r="AL148" s="484">
        <f t="shared" si="66"/>
        <v>0</v>
      </c>
      <c r="AM148" s="484">
        <v>0</v>
      </c>
      <c r="AN148" s="484">
        <f t="shared" si="67"/>
        <v>0</v>
      </c>
      <c r="AO148" s="484">
        <v>0</v>
      </c>
      <c r="AP148" s="484">
        <f t="shared" si="68"/>
        <v>0</v>
      </c>
      <c r="AQ148" s="484">
        <v>0</v>
      </c>
      <c r="AR148" s="484">
        <v>190.36</v>
      </c>
      <c r="AS148" s="484">
        <f t="shared" si="118"/>
        <v>-190.36</v>
      </c>
      <c r="AT148" s="484">
        <v>0</v>
      </c>
      <c r="AU148" s="484">
        <f t="shared" si="117"/>
        <v>0</v>
      </c>
      <c r="AV148" s="484">
        <v>0</v>
      </c>
      <c r="AW148" s="484">
        <f t="shared" si="114"/>
        <v>0</v>
      </c>
      <c r="AX148" s="484">
        <v>0</v>
      </c>
      <c r="AY148" s="530">
        <v>0</v>
      </c>
      <c r="AZ148" s="530">
        <f t="shared" si="119"/>
        <v>0</v>
      </c>
      <c r="BA148" s="530">
        <f t="shared" si="120"/>
        <v>0</v>
      </c>
      <c r="BB148" s="530">
        <f t="shared" si="121"/>
        <v>0</v>
      </c>
      <c r="BC148" s="530">
        <f t="shared" si="98"/>
        <v>0</v>
      </c>
      <c r="BD148" s="530">
        <f t="shared" si="60"/>
        <v>0</v>
      </c>
      <c r="BE148" s="530">
        <f t="shared" si="69"/>
        <v>0</v>
      </c>
      <c r="BF148" s="530">
        <f t="shared" si="70"/>
        <v>0</v>
      </c>
      <c r="BG148" s="530">
        <f t="shared" si="71"/>
        <v>0</v>
      </c>
      <c r="BH148" s="530" t="e">
        <f t="shared" si="72"/>
        <v>#REF!</v>
      </c>
      <c r="BI148" s="530" t="e">
        <f t="shared" si="73"/>
        <v>#REF!</v>
      </c>
      <c r="BJ148" s="530" t="e">
        <f t="shared" si="74"/>
        <v>#REF!</v>
      </c>
      <c r="BK148" s="452">
        <v>0</v>
      </c>
      <c r="BL148">
        <v>0</v>
      </c>
      <c r="BN148" s="499"/>
      <c r="BP148" s="452"/>
      <c r="BR148" s="452"/>
    </row>
    <row r="149" spans="1:70" ht="15" hidden="1" customHeight="1">
      <c r="A149" t="str">
        <f t="shared" si="77"/>
        <v>1910100003</v>
      </c>
      <c r="B149" s="468">
        <v>1910100003</v>
      </c>
      <c r="C149" s="458" t="s">
        <v>388</v>
      </c>
      <c r="D149" s="458" t="s">
        <v>301</v>
      </c>
      <c r="E149" s="459" t="str">
        <f t="shared" si="78"/>
        <v>191</v>
      </c>
      <c r="F149" s="459" t="str">
        <f t="shared" si="79"/>
        <v>191</v>
      </c>
      <c r="G149" s="458" t="s">
        <v>302</v>
      </c>
      <c r="H149" s="452">
        <v>0</v>
      </c>
      <c r="I149" s="452">
        <v>0</v>
      </c>
      <c r="J149" s="452">
        <v>0</v>
      </c>
      <c r="K149" s="452">
        <v>0</v>
      </c>
      <c r="L149" s="452">
        <v>0</v>
      </c>
      <c r="M149" s="452">
        <v>0</v>
      </c>
      <c r="N149" s="452">
        <v>0</v>
      </c>
      <c r="O149" s="452">
        <v>0</v>
      </c>
      <c r="P149" s="452">
        <v>0</v>
      </c>
      <c r="Q149" s="452" t="e">
        <f>VLOOKUP(A149,#REF!,16,0)</f>
        <v>#REF!</v>
      </c>
      <c r="R149" s="452">
        <v>0</v>
      </c>
      <c r="S149" s="484">
        <v>0</v>
      </c>
      <c r="T149" s="452">
        <v>0</v>
      </c>
      <c r="U149" s="484" t="e">
        <f t="shared" si="80"/>
        <v>#REF!</v>
      </c>
      <c r="V149" s="484">
        <f t="shared" si="81"/>
        <v>0</v>
      </c>
      <c r="W149" s="484">
        <f t="shared" si="61"/>
        <v>0</v>
      </c>
      <c r="X149" s="530"/>
      <c r="Y149" s="530">
        <f t="shared" si="122"/>
        <v>0</v>
      </c>
      <c r="Z149" s="484">
        <v>0</v>
      </c>
      <c r="AA149" s="484">
        <v>0</v>
      </c>
      <c r="AB149" s="484">
        <f t="shared" si="62"/>
        <v>0</v>
      </c>
      <c r="AC149" s="484">
        <v>0</v>
      </c>
      <c r="AD149" s="484">
        <f t="shared" si="55"/>
        <v>0</v>
      </c>
      <c r="AE149" s="484">
        <v>0</v>
      </c>
      <c r="AF149" s="484">
        <f t="shared" si="63"/>
        <v>0</v>
      </c>
      <c r="AG149" s="484">
        <v>0</v>
      </c>
      <c r="AH149" s="484">
        <f t="shared" si="64"/>
        <v>0</v>
      </c>
      <c r="AI149" s="484">
        <v>0</v>
      </c>
      <c r="AJ149" s="484">
        <f t="shared" si="65"/>
        <v>0</v>
      </c>
      <c r="AK149" s="484">
        <v>0</v>
      </c>
      <c r="AL149" s="484">
        <f t="shared" si="66"/>
        <v>0</v>
      </c>
      <c r="AM149" s="484">
        <v>0</v>
      </c>
      <c r="AN149" s="484">
        <f t="shared" si="67"/>
        <v>0</v>
      </c>
      <c r="AO149" s="484">
        <v>0</v>
      </c>
      <c r="AP149" s="484">
        <f t="shared" si="68"/>
        <v>0</v>
      </c>
      <c r="AQ149" s="484">
        <v>0</v>
      </c>
      <c r="AR149" s="484">
        <v>2096.59</v>
      </c>
      <c r="AS149" s="484">
        <f t="shared" si="118"/>
        <v>-2390.13</v>
      </c>
      <c r="AT149" s="484">
        <v>-293.54000000000002</v>
      </c>
      <c r="AU149" s="484">
        <f t="shared" si="117"/>
        <v>293.54000000000002</v>
      </c>
      <c r="AV149" s="484">
        <v>0</v>
      </c>
      <c r="AW149" s="484">
        <f t="shared" si="114"/>
        <v>0</v>
      </c>
      <c r="AX149" s="484">
        <v>0</v>
      </c>
      <c r="AY149" s="530">
        <v>0</v>
      </c>
      <c r="AZ149" s="530">
        <f t="shared" si="119"/>
        <v>0</v>
      </c>
      <c r="BA149" s="530">
        <f t="shared" si="120"/>
        <v>0</v>
      </c>
      <c r="BB149" s="530">
        <f t="shared" si="121"/>
        <v>0</v>
      </c>
      <c r="BC149" s="530">
        <f t="shared" si="98"/>
        <v>0</v>
      </c>
      <c r="BD149" s="530">
        <f t="shared" si="60"/>
        <v>0</v>
      </c>
      <c r="BE149" s="530">
        <f t="shared" si="69"/>
        <v>0</v>
      </c>
      <c r="BF149" s="530">
        <f t="shared" si="70"/>
        <v>0</v>
      </c>
      <c r="BG149" s="530">
        <f t="shared" si="71"/>
        <v>0</v>
      </c>
      <c r="BH149" s="530" t="e">
        <f t="shared" si="72"/>
        <v>#REF!</v>
      </c>
      <c r="BI149" s="530" t="e">
        <f t="shared" si="73"/>
        <v>#REF!</v>
      </c>
      <c r="BJ149" s="530" t="e">
        <f t="shared" si="74"/>
        <v>#REF!</v>
      </c>
      <c r="BK149" s="452">
        <v>0</v>
      </c>
      <c r="BL149">
        <v>0</v>
      </c>
      <c r="BN149" s="499"/>
      <c r="BO149" s="451"/>
      <c r="BP149" s="452"/>
      <c r="BR149" s="452"/>
    </row>
    <row r="150" spans="1:70" ht="15" hidden="1" customHeight="1">
      <c r="A150" t="str">
        <f t="shared" si="77"/>
        <v>1910100004</v>
      </c>
      <c r="B150" s="468">
        <v>1910100004</v>
      </c>
      <c r="C150" s="458" t="s">
        <v>389</v>
      </c>
      <c r="D150" s="458" t="s">
        <v>301</v>
      </c>
      <c r="E150" s="459" t="str">
        <f t="shared" si="78"/>
        <v>191</v>
      </c>
      <c r="F150" s="459" t="str">
        <f t="shared" si="79"/>
        <v>191</v>
      </c>
      <c r="G150" s="458" t="s">
        <v>302</v>
      </c>
      <c r="H150" s="452">
        <v>0</v>
      </c>
      <c r="I150" s="452">
        <v>0</v>
      </c>
      <c r="J150" s="452">
        <v>0</v>
      </c>
      <c r="K150" s="452">
        <v>0</v>
      </c>
      <c r="L150" s="452">
        <v>0</v>
      </c>
      <c r="M150" s="452">
        <v>0</v>
      </c>
      <c r="N150" s="452">
        <v>0</v>
      </c>
      <c r="O150" s="452">
        <v>0</v>
      </c>
      <c r="P150" s="452">
        <v>0</v>
      </c>
      <c r="Q150" s="452" t="e">
        <f>VLOOKUP(A150,#REF!,16,0)</f>
        <v>#REF!</v>
      </c>
      <c r="R150" s="452">
        <v>0</v>
      </c>
      <c r="S150" s="484">
        <v>0</v>
      </c>
      <c r="T150" s="452">
        <v>0</v>
      </c>
      <c r="U150" s="484" t="e">
        <f t="shared" si="80"/>
        <v>#REF!</v>
      </c>
      <c r="V150" s="484">
        <f t="shared" si="81"/>
        <v>0</v>
      </c>
      <c r="W150" s="484">
        <f t="shared" si="61"/>
        <v>0</v>
      </c>
      <c r="X150" s="530">
        <v>1692</v>
      </c>
      <c r="Y150" s="530">
        <f t="shared" si="122"/>
        <v>-1692</v>
      </c>
      <c r="Z150" s="484">
        <v>0</v>
      </c>
      <c r="AA150" s="484">
        <v>0</v>
      </c>
      <c r="AB150" s="484">
        <f t="shared" si="62"/>
        <v>0</v>
      </c>
      <c r="AC150" s="484">
        <v>0</v>
      </c>
      <c r="AD150" s="484">
        <f t="shared" si="55"/>
        <v>0</v>
      </c>
      <c r="AE150" s="484">
        <v>0</v>
      </c>
      <c r="AF150" s="484">
        <f t="shared" si="63"/>
        <v>0</v>
      </c>
      <c r="AG150" s="484">
        <v>0</v>
      </c>
      <c r="AH150" s="484">
        <f t="shared" si="64"/>
        <v>0</v>
      </c>
      <c r="AI150" s="484">
        <v>0</v>
      </c>
      <c r="AJ150" s="484">
        <f t="shared" si="65"/>
        <v>0</v>
      </c>
      <c r="AK150" s="484">
        <v>0</v>
      </c>
      <c r="AL150" s="484">
        <f t="shared" si="66"/>
        <v>0</v>
      </c>
      <c r="AM150" s="484">
        <v>0</v>
      </c>
      <c r="AN150" s="484">
        <f t="shared" si="67"/>
        <v>0</v>
      </c>
      <c r="AO150" s="484">
        <v>0</v>
      </c>
      <c r="AP150" s="484">
        <f t="shared" si="68"/>
        <v>0</v>
      </c>
      <c r="AQ150" s="484">
        <v>0</v>
      </c>
      <c r="AR150" s="484">
        <v>30.62</v>
      </c>
      <c r="AS150" s="484">
        <f t="shared" si="118"/>
        <v>-30.62</v>
      </c>
      <c r="AT150" s="484">
        <v>0</v>
      </c>
      <c r="AU150" s="484">
        <f t="shared" si="117"/>
        <v>961.05</v>
      </c>
      <c r="AV150" s="484">
        <v>961.05</v>
      </c>
      <c r="AW150" s="484">
        <f t="shared" si="114"/>
        <v>-961.05</v>
      </c>
      <c r="AX150" s="484">
        <v>0</v>
      </c>
      <c r="AY150" s="530">
        <v>0</v>
      </c>
      <c r="AZ150" s="530">
        <f t="shared" si="119"/>
        <v>0</v>
      </c>
      <c r="BA150" s="530">
        <f t="shared" si="120"/>
        <v>0</v>
      </c>
      <c r="BB150" s="530">
        <f t="shared" si="121"/>
        <v>0</v>
      </c>
      <c r="BC150" s="530">
        <f t="shared" si="98"/>
        <v>0</v>
      </c>
      <c r="BD150" s="530">
        <f t="shared" si="60"/>
        <v>0</v>
      </c>
      <c r="BE150" s="530">
        <f t="shared" si="69"/>
        <v>0</v>
      </c>
      <c r="BF150" s="530">
        <f t="shared" si="70"/>
        <v>0</v>
      </c>
      <c r="BG150" s="530">
        <f t="shared" si="71"/>
        <v>0</v>
      </c>
      <c r="BH150" s="530" t="e">
        <f t="shared" si="72"/>
        <v>#REF!</v>
      </c>
      <c r="BI150" s="530" t="e">
        <f t="shared" si="73"/>
        <v>#REF!</v>
      </c>
      <c r="BJ150" s="530" t="e">
        <f t="shared" si="74"/>
        <v>#REF!</v>
      </c>
      <c r="BK150" s="452">
        <v>0</v>
      </c>
      <c r="BL150">
        <v>0</v>
      </c>
      <c r="BN150" s="499"/>
      <c r="BO150" s="451"/>
      <c r="BP150" s="452"/>
      <c r="BR150" s="452"/>
    </row>
    <row r="151" spans="1:70" ht="15" hidden="1" customHeight="1">
      <c r="A151" t="str">
        <f t="shared" si="77"/>
        <v>1911000004</v>
      </c>
      <c r="B151" s="468">
        <v>1911000004</v>
      </c>
      <c r="C151" s="458" t="s">
        <v>674</v>
      </c>
      <c r="D151" s="458" t="s">
        <v>301</v>
      </c>
      <c r="E151" s="459" t="str">
        <f t="shared" si="78"/>
        <v>191</v>
      </c>
      <c r="F151" s="459" t="str">
        <f t="shared" si="79"/>
        <v>191</v>
      </c>
      <c r="G151" s="458" t="s">
        <v>302</v>
      </c>
      <c r="H151" s="452">
        <v>0</v>
      </c>
      <c r="I151" s="452">
        <v>0</v>
      </c>
      <c r="J151" s="452">
        <v>0</v>
      </c>
      <c r="K151" s="452">
        <v>0</v>
      </c>
      <c r="L151" s="452">
        <v>0</v>
      </c>
      <c r="M151" s="452">
        <v>0</v>
      </c>
      <c r="N151" s="452">
        <v>0</v>
      </c>
      <c r="O151" s="452">
        <v>0</v>
      </c>
      <c r="P151" s="452">
        <v>0</v>
      </c>
      <c r="Q151" s="452" t="e">
        <f>VLOOKUP(A151,#REF!,16,0)</f>
        <v>#REF!</v>
      </c>
      <c r="R151" s="452">
        <v>0</v>
      </c>
      <c r="S151" s="484">
        <v>0</v>
      </c>
      <c r="T151" s="452">
        <v>0</v>
      </c>
      <c r="U151" s="484" t="e">
        <f t="shared" si="80"/>
        <v>#REF!</v>
      </c>
      <c r="V151" s="484">
        <f t="shared" si="81"/>
        <v>0</v>
      </c>
      <c r="W151" s="484">
        <f t="shared" si="61"/>
        <v>0</v>
      </c>
      <c r="X151" s="530"/>
      <c r="Y151" s="530">
        <f t="shared" si="122"/>
        <v>0</v>
      </c>
      <c r="Z151" s="484">
        <v>0</v>
      </c>
      <c r="AA151" s="484">
        <v>0</v>
      </c>
      <c r="AB151" s="484">
        <f t="shared" si="62"/>
        <v>0</v>
      </c>
      <c r="AC151" s="484">
        <v>0</v>
      </c>
      <c r="AD151" s="484">
        <f t="shared" si="55"/>
        <v>0</v>
      </c>
      <c r="AE151" s="484">
        <v>0</v>
      </c>
      <c r="AF151" s="484">
        <f t="shared" si="63"/>
        <v>0</v>
      </c>
      <c r="AG151" s="484">
        <v>0</v>
      </c>
      <c r="AH151" s="484">
        <f t="shared" si="64"/>
        <v>0</v>
      </c>
      <c r="AI151" s="484">
        <v>0</v>
      </c>
      <c r="AJ151" s="484">
        <f t="shared" si="65"/>
        <v>0</v>
      </c>
      <c r="AK151" s="484">
        <v>0</v>
      </c>
      <c r="AL151" s="484">
        <f t="shared" si="66"/>
        <v>0</v>
      </c>
      <c r="AM151" s="484">
        <v>0</v>
      </c>
      <c r="AN151" s="484">
        <f t="shared" si="67"/>
        <v>0</v>
      </c>
      <c r="AO151" s="484">
        <v>0</v>
      </c>
      <c r="AP151" s="484">
        <f t="shared" si="68"/>
        <v>0</v>
      </c>
      <c r="AQ151" s="484">
        <v>0</v>
      </c>
      <c r="AR151" s="484">
        <v>0</v>
      </c>
      <c r="AS151" s="484">
        <f t="shared" si="118"/>
        <v>0</v>
      </c>
      <c r="AT151" s="484">
        <v>0</v>
      </c>
      <c r="AU151" s="484">
        <f t="shared" si="117"/>
        <v>0</v>
      </c>
      <c r="AV151" s="484">
        <v>0</v>
      </c>
      <c r="AW151" s="484">
        <f t="shared" si="114"/>
        <v>0</v>
      </c>
      <c r="AX151" s="484">
        <v>0</v>
      </c>
      <c r="AY151" s="530">
        <v>0</v>
      </c>
      <c r="AZ151" s="530">
        <f t="shared" si="119"/>
        <v>0</v>
      </c>
      <c r="BA151" s="530">
        <f t="shared" si="120"/>
        <v>0</v>
      </c>
      <c r="BB151" s="530">
        <f t="shared" si="121"/>
        <v>0</v>
      </c>
      <c r="BC151" s="530">
        <f t="shared" si="98"/>
        <v>0</v>
      </c>
      <c r="BD151" s="530">
        <f t="shared" si="60"/>
        <v>0</v>
      </c>
      <c r="BE151" s="530">
        <f t="shared" si="69"/>
        <v>0</v>
      </c>
      <c r="BF151" s="530">
        <f t="shared" si="70"/>
        <v>0</v>
      </c>
      <c r="BG151" s="530">
        <f t="shared" si="71"/>
        <v>0</v>
      </c>
      <c r="BH151" s="530" t="e">
        <f t="shared" si="72"/>
        <v>#REF!</v>
      </c>
      <c r="BI151" s="530" t="e">
        <f t="shared" si="73"/>
        <v>#REF!</v>
      </c>
      <c r="BJ151" s="530" t="e">
        <f t="shared" si="74"/>
        <v>#REF!</v>
      </c>
      <c r="BK151" s="452">
        <v>0</v>
      </c>
      <c r="BL151">
        <v>0</v>
      </c>
      <c r="BN151" s="499"/>
      <c r="BO151" s="451"/>
      <c r="BP151" s="452"/>
      <c r="BR151" s="452"/>
    </row>
    <row r="152" spans="1:70" ht="15" hidden="1" customHeight="1">
      <c r="A152" t="str">
        <f t="shared" si="77"/>
        <v>1920100001</v>
      </c>
      <c r="B152" s="468">
        <v>1920100001</v>
      </c>
      <c r="C152" s="458" t="s">
        <v>390</v>
      </c>
      <c r="D152" s="458" t="s">
        <v>301</v>
      </c>
      <c r="E152" s="459" t="str">
        <f t="shared" si="78"/>
        <v>192</v>
      </c>
      <c r="F152" s="459" t="str">
        <f t="shared" si="79"/>
        <v>192</v>
      </c>
      <c r="G152" s="458" t="s">
        <v>302</v>
      </c>
      <c r="H152" s="452">
        <v>0</v>
      </c>
      <c r="I152" s="452">
        <v>0</v>
      </c>
      <c r="J152" s="452">
        <v>0</v>
      </c>
      <c r="K152" s="452">
        <v>0</v>
      </c>
      <c r="L152" s="452">
        <v>0</v>
      </c>
      <c r="M152" s="452">
        <v>0</v>
      </c>
      <c r="N152" s="452">
        <v>0</v>
      </c>
      <c r="O152" s="452">
        <v>0</v>
      </c>
      <c r="P152" s="452">
        <v>0</v>
      </c>
      <c r="Q152" s="452" t="e">
        <f>VLOOKUP(A152,#REF!,16,0)</f>
        <v>#REF!</v>
      </c>
      <c r="R152" s="452">
        <v>0</v>
      </c>
      <c r="S152" s="484">
        <v>0</v>
      </c>
      <c r="T152" s="452">
        <v>0</v>
      </c>
      <c r="U152" s="484" t="e">
        <f t="shared" si="80"/>
        <v>#REF!</v>
      </c>
      <c r="V152" s="484">
        <f t="shared" si="81"/>
        <v>0</v>
      </c>
      <c r="W152" s="484">
        <f t="shared" si="61"/>
        <v>0</v>
      </c>
      <c r="X152" s="530"/>
      <c r="Y152" s="530">
        <f t="shared" si="122"/>
        <v>0</v>
      </c>
      <c r="Z152" s="484">
        <v>0</v>
      </c>
      <c r="AA152" s="484">
        <v>0</v>
      </c>
      <c r="AB152" s="484">
        <f t="shared" si="62"/>
        <v>0</v>
      </c>
      <c r="AC152" s="484">
        <v>0</v>
      </c>
      <c r="AD152" s="484">
        <f t="shared" si="55"/>
        <v>0</v>
      </c>
      <c r="AE152" s="484">
        <v>0</v>
      </c>
      <c r="AF152" s="484">
        <f t="shared" si="63"/>
        <v>0</v>
      </c>
      <c r="AG152" s="484">
        <v>0</v>
      </c>
      <c r="AH152" s="484">
        <f t="shared" si="64"/>
        <v>0</v>
      </c>
      <c r="AI152" s="484">
        <v>0</v>
      </c>
      <c r="AJ152" s="484">
        <f t="shared" si="65"/>
        <v>0</v>
      </c>
      <c r="AK152" s="484">
        <v>0</v>
      </c>
      <c r="AL152" s="484">
        <f t="shared" si="66"/>
        <v>0</v>
      </c>
      <c r="AM152" s="484">
        <v>0</v>
      </c>
      <c r="AN152" s="484">
        <f t="shared" si="67"/>
        <v>0</v>
      </c>
      <c r="AO152" s="484">
        <v>0</v>
      </c>
      <c r="AP152" s="484">
        <f t="shared" si="68"/>
        <v>0</v>
      </c>
      <c r="AQ152" s="484">
        <v>0</v>
      </c>
      <c r="AR152" s="484">
        <v>0</v>
      </c>
      <c r="AS152" s="484">
        <f t="shared" si="118"/>
        <v>0</v>
      </c>
      <c r="AT152" s="484">
        <v>0</v>
      </c>
      <c r="AU152" s="484">
        <f t="shared" si="117"/>
        <v>0</v>
      </c>
      <c r="AV152" s="484">
        <v>0</v>
      </c>
      <c r="AW152" s="484">
        <f t="shared" si="114"/>
        <v>0</v>
      </c>
      <c r="AX152" s="484">
        <v>0</v>
      </c>
      <c r="AY152" s="530">
        <v>0</v>
      </c>
      <c r="AZ152" s="530">
        <f t="shared" si="119"/>
        <v>0</v>
      </c>
      <c r="BA152" s="530">
        <f t="shared" si="120"/>
        <v>0</v>
      </c>
      <c r="BB152" s="530">
        <f t="shared" si="121"/>
        <v>0</v>
      </c>
      <c r="BC152" s="530">
        <f t="shared" si="98"/>
        <v>0</v>
      </c>
      <c r="BD152" s="530">
        <f t="shared" si="60"/>
        <v>0</v>
      </c>
      <c r="BE152" s="530">
        <f t="shared" si="69"/>
        <v>0</v>
      </c>
      <c r="BF152" s="530">
        <f t="shared" si="70"/>
        <v>0</v>
      </c>
      <c r="BG152" s="530">
        <f t="shared" si="71"/>
        <v>0</v>
      </c>
      <c r="BH152" s="530" t="e">
        <f t="shared" si="72"/>
        <v>#REF!</v>
      </c>
      <c r="BI152" s="530" t="e">
        <f t="shared" si="73"/>
        <v>#REF!</v>
      </c>
      <c r="BJ152" s="530" t="e">
        <f t="shared" si="74"/>
        <v>#REF!</v>
      </c>
      <c r="BK152" s="452">
        <v>0</v>
      </c>
      <c r="BL152">
        <v>0</v>
      </c>
      <c r="BN152" s="499"/>
      <c r="BO152" s="451"/>
      <c r="BP152" s="452"/>
      <c r="BR152" s="452"/>
    </row>
    <row r="153" spans="1:70" ht="15" hidden="1" customHeight="1">
      <c r="A153" t="s">
        <v>964</v>
      </c>
      <c r="B153" s="468" t="s">
        <v>964</v>
      </c>
      <c r="C153" s="458" t="s">
        <v>391</v>
      </c>
      <c r="D153" s="458" t="s">
        <v>301</v>
      </c>
      <c r="E153" s="459" t="str">
        <f t="shared" ref="E153" si="123">LEFT(B153,3)</f>
        <v>192</v>
      </c>
      <c r="F153" s="459" t="str">
        <f t="shared" ref="F153" si="124">LEFT(B153,3)</f>
        <v>192</v>
      </c>
      <c r="G153" s="458" t="s">
        <v>302</v>
      </c>
      <c r="H153" s="452"/>
      <c r="I153" s="452"/>
      <c r="J153" s="452"/>
      <c r="K153" s="452"/>
      <c r="L153" s="452"/>
      <c r="M153" s="452"/>
      <c r="N153" s="452"/>
      <c r="O153" s="452"/>
      <c r="P153" s="452"/>
      <c r="Q153" s="452"/>
      <c r="R153" s="452"/>
      <c r="S153" s="484"/>
      <c r="T153" s="452"/>
      <c r="U153" s="484"/>
      <c r="V153" s="484"/>
      <c r="W153" s="484"/>
      <c r="X153" s="530"/>
      <c r="Y153" s="530">
        <v>0</v>
      </c>
      <c r="Z153" s="484"/>
      <c r="AA153" s="484"/>
      <c r="AB153" s="484"/>
      <c r="AC153" s="484"/>
      <c r="AD153" s="484"/>
      <c r="AE153" s="484"/>
      <c r="AF153" s="484"/>
      <c r="AG153" s="484"/>
      <c r="AH153" s="484"/>
      <c r="AI153" s="484"/>
      <c r="AJ153" s="484"/>
      <c r="AK153" s="484"/>
      <c r="AL153" s="484"/>
      <c r="AM153" s="484"/>
      <c r="AN153" s="484"/>
      <c r="AO153" s="484"/>
      <c r="AP153" s="484"/>
      <c r="AQ153" s="484"/>
      <c r="AR153" s="484">
        <v>0</v>
      </c>
      <c r="AS153" s="484">
        <f t="shared" si="118"/>
        <v>0</v>
      </c>
      <c r="AT153" s="484">
        <v>0</v>
      </c>
      <c r="AU153" s="484">
        <f t="shared" si="117"/>
        <v>0</v>
      </c>
      <c r="AV153" s="484">
        <v>0</v>
      </c>
      <c r="AW153" s="484">
        <f t="shared" si="114"/>
        <v>0</v>
      </c>
      <c r="AX153" s="484">
        <v>0</v>
      </c>
      <c r="AY153" s="530"/>
      <c r="AZ153" s="530"/>
      <c r="BA153" s="530"/>
      <c r="BB153" s="530"/>
      <c r="BC153" s="530"/>
      <c r="BD153" s="530"/>
      <c r="BE153" s="530"/>
      <c r="BF153" s="530"/>
      <c r="BG153" s="530"/>
      <c r="BH153" s="530"/>
      <c r="BI153" s="530"/>
      <c r="BJ153" s="530"/>
      <c r="BK153" s="452"/>
      <c r="BN153" s="499"/>
      <c r="BO153" s="451"/>
      <c r="BP153" s="452"/>
      <c r="BR153" s="452"/>
    </row>
    <row r="154" spans="1:70" ht="15" hidden="1" customHeight="1">
      <c r="A154" t="str">
        <f t="shared" si="77"/>
        <v>1920100004</v>
      </c>
      <c r="B154" s="468">
        <v>1920100004</v>
      </c>
      <c r="C154" s="458" t="s">
        <v>392</v>
      </c>
      <c r="D154" s="458" t="s">
        <v>301</v>
      </c>
      <c r="E154" s="459" t="str">
        <f t="shared" si="78"/>
        <v>192</v>
      </c>
      <c r="F154" s="459" t="str">
        <f t="shared" si="79"/>
        <v>192</v>
      </c>
      <c r="G154" s="458" t="s">
        <v>302</v>
      </c>
      <c r="H154" s="452">
        <v>0</v>
      </c>
      <c r="I154" s="452">
        <v>0</v>
      </c>
      <c r="J154" s="452">
        <v>0</v>
      </c>
      <c r="K154" s="452">
        <v>0</v>
      </c>
      <c r="L154" s="452">
        <v>0</v>
      </c>
      <c r="M154" s="452">
        <v>0</v>
      </c>
      <c r="N154" s="452">
        <v>0</v>
      </c>
      <c r="O154" s="452">
        <v>0</v>
      </c>
      <c r="P154" s="452">
        <v>0</v>
      </c>
      <c r="Q154" s="452" t="e">
        <f>VLOOKUP(A154,#REF!,16,0)</f>
        <v>#REF!</v>
      </c>
      <c r="R154" s="452">
        <v>0</v>
      </c>
      <c r="S154" s="484">
        <v>0</v>
      </c>
      <c r="T154" s="452">
        <v>0</v>
      </c>
      <c r="U154" s="484" t="e">
        <f t="shared" si="80"/>
        <v>#REF!</v>
      </c>
      <c r="V154" s="484">
        <f t="shared" si="81"/>
        <v>0</v>
      </c>
      <c r="W154" s="484">
        <f t="shared" si="61"/>
        <v>0</v>
      </c>
      <c r="X154" s="530"/>
      <c r="Y154" s="530">
        <f t="shared" ref="Y154:Y159" si="125">AY154-X154</f>
        <v>0</v>
      </c>
      <c r="Z154" s="484">
        <v>0</v>
      </c>
      <c r="AA154" s="484">
        <v>0</v>
      </c>
      <c r="AB154" s="484">
        <f t="shared" si="62"/>
        <v>0</v>
      </c>
      <c r="AC154" s="484">
        <v>0</v>
      </c>
      <c r="AD154" s="484">
        <f t="shared" si="55"/>
        <v>0</v>
      </c>
      <c r="AE154" s="484">
        <v>0</v>
      </c>
      <c r="AF154" s="484">
        <f t="shared" si="63"/>
        <v>0</v>
      </c>
      <c r="AG154" s="484">
        <v>0</v>
      </c>
      <c r="AH154" s="484">
        <f t="shared" si="64"/>
        <v>0</v>
      </c>
      <c r="AI154" s="484">
        <v>0</v>
      </c>
      <c r="AJ154" s="484">
        <f t="shared" si="65"/>
        <v>0</v>
      </c>
      <c r="AK154" s="484">
        <v>0</v>
      </c>
      <c r="AL154" s="484">
        <f t="shared" si="66"/>
        <v>0</v>
      </c>
      <c r="AM154" s="484">
        <v>0</v>
      </c>
      <c r="AN154" s="484">
        <f t="shared" si="67"/>
        <v>0</v>
      </c>
      <c r="AO154" s="484">
        <v>0</v>
      </c>
      <c r="AP154" s="484">
        <f t="shared" si="68"/>
        <v>0</v>
      </c>
      <c r="AQ154" s="484">
        <v>0</v>
      </c>
      <c r="AR154" s="484">
        <v>0</v>
      </c>
      <c r="AS154" s="484">
        <f t="shared" si="118"/>
        <v>0</v>
      </c>
      <c r="AT154" s="484">
        <v>0</v>
      </c>
      <c r="AU154" s="484">
        <f t="shared" si="117"/>
        <v>0</v>
      </c>
      <c r="AV154" s="484">
        <v>0</v>
      </c>
      <c r="AW154" s="484">
        <f t="shared" si="114"/>
        <v>0</v>
      </c>
      <c r="AX154" s="484">
        <v>0</v>
      </c>
      <c r="AY154" s="530">
        <v>0</v>
      </c>
      <c r="AZ154" s="530">
        <f t="shared" si="119"/>
        <v>0</v>
      </c>
      <c r="BA154" s="530">
        <f t="shared" si="120"/>
        <v>0</v>
      </c>
      <c r="BB154" s="530">
        <f t="shared" si="121"/>
        <v>0</v>
      </c>
      <c r="BC154" s="530">
        <f t="shared" si="98"/>
        <v>0</v>
      </c>
      <c r="BD154" s="530">
        <f t="shared" si="60"/>
        <v>0</v>
      </c>
      <c r="BE154" s="530">
        <f t="shared" si="69"/>
        <v>0</v>
      </c>
      <c r="BF154" s="530">
        <f t="shared" si="70"/>
        <v>0</v>
      </c>
      <c r="BG154" s="530">
        <f t="shared" si="71"/>
        <v>0</v>
      </c>
      <c r="BH154" s="530" t="e">
        <f t="shared" si="72"/>
        <v>#REF!</v>
      </c>
      <c r="BI154" s="530" t="e">
        <f t="shared" si="73"/>
        <v>#REF!</v>
      </c>
      <c r="BJ154" s="530" t="e">
        <f t="shared" si="74"/>
        <v>#REF!</v>
      </c>
      <c r="BK154" s="452">
        <v>0</v>
      </c>
      <c r="BL154">
        <v>0</v>
      </c>
      <c r="BN154" s="499"/>
      <c r="BO154" s="451"/>
      <c r="BP154" s="452"/>
      <c r="BR154" s="452"/>
    </row>
    <row r="155" spans="1:70" hidden="1">
      <c r="A155" t="str">
        <f t="shared" si="77"/>
        <v>1931000001</v>
      </c>
      <c r="B155" s="468">
        <v>1931000001</v>
      </c>
      <c r="C155" s="458" t="s">
        <v>393</v>
      </c>
      <c r="D155" s="458" t="s">
        <v>301</v>
      </c>
      <c r="E155" s="459" t="str">
        <f t="shared" si="78"/>
        <v>193</v>
      </c>
      <c r="F155" s="459" t="str">
        <f t="shared" si="79"/>
        <v>193</v>
      </c>
      <c r="G155" s="458" t="s">
        <v>302</v>
      </c>
      <c r="H155" s="452">
        <v>32557.83</v>
      </c>
      <c r="I155" s="452">
        <v>0</v>
      </c>
      <c r="J155" s="452">
        <v>0</v>
      </c>
      <c r="K155" s="452">
        <v>51292.38</v>
      </c>
      <c r="L155" s="452">
        <v>0</v>
      </c>
      <c r="M155" s="452">
        <v>4738.57</v>
      </c>
      <c r="N155" s="452">
        <v>0</v>
      </c>
      <c r="O155" s="452">
        <v>0.15</v>
      </c>
      <c r="P155" s="452">
        <v>0</v>
      </c>
      <c r="Q155" s="452" t="e">
        <f>VLOOKUP(A155,#REF!,16,0)</f>
        <v>#REF!</v>
      </c>
      <c r="R155" s="452">
        <v>13332.61</v>
      </c>
      <c r="S155" s="484">
        <v>3144.87</v>
      </c>
      <c r="T155" s="452">
        <v>101921.54</v>
      </c>
      <c r="U155" s="484" t="e">
        <f t="shared" si="80"/>
        <v>#REF!</v>
      </c>
      <c r="V155" s="484">
        <f t="shared" si="81"/>
        <v>88588.93</v>
      </c>
      <c r="W155" s="484">
        <f t="shared" si="61"/>
        <v>88588.93</v>
      </c>
      <c r="X155" s="530">
        <v>105066.41</v>
      </c>
      <c r="Y155" s="530">
        <f t="shared" si="125"/>
        <v>0</v>
      </c>
      <c r="Z155" s="484">
        <v>-105066.41</v>
      </c>
      <c r="AA155" s="484">
        <v>0</v>
      </c>
      <c r="AB155" s="484">
        <f t="shared" si="62"/>
        <v>0</v>
      </c>
      <c r="AC155" s="484">
        <v>0</v>
      </c>
      <c r="AD155" s="484">
        <f t="shared" si="55"/>
        <v>0</v>
      </c>
      <c r="AE155" s="484">
        <v>0</v>
      </c>
      <c r="AF155" s="484">
        <f t="shared" si="63"/>
        <v>0</v>
      </c>
      <c r="AG155" s="484">
        <v>0</v>
      </c>
      <c r="AH155" s="484">
        <f t="shared" si="64"/>
        <v>0</v>
      </c>
      <c r="AI155" s="484">
        <v>0</v>
      </c>
      <c r="AJ155" s="484">
        <f t="shared" si="65"/>
        <v>0</v>
      </c>
      <c r="AK155" s="484">
        <v>0</v>
      </c>
      <c r="AL155" s="484">
        <f t="shared" si="66"/>
        <v>0</v>
      </c>
      <c r="AM155" s="484">
        <v>0</v>
      </c>
      <c r="AN155" s="484">
        <f t="shared" si="67"/>
        <v>0</v>
      </c>
      <c r="AO155" s="484">
        <v>0</v>
      </c>
      <c r="AP155" s="484">
        <f t="shared" si="68"/>
        <v>0</v>
      </c>
      <c r="AQ155" s="484">
        <v>0</v>
      </c>
      <c r="AR155" s="484">
        <v>0</v>
      </c>
      <c r="AS155" s="484">
        <f t="shared" si="118"/>
        <v>0</v>
      </c>
      <c r="AT155" s="484">
        <v>0</v>
      </c>
      <c r="AU155" s="484">
        <f t="shared" si="117"/>
        <v>0</v>
      </c>
      <c r="AV155" s="484">
        <v>0</v>
      </c>
      <c r="AW155" s="484">
        <f t="shared" si="114"/>
        <v>0</v>
      </c>
      <c r="AX155" s="484">
        <v>0</v>
      </c>
      <c r="AY155" s="530">
        <v>105066.41</v>
      </c>
      <c r="AZ155" s="530">
        <f t="shared" si="119"/>
        <v>32557.83</v>
      </c>
      <c r="BA155" s="530">
        <f t="shared" si="120"/>
        <v>32557.83</v>
      </c>
      <c r="BB155" s="530">
        <f t="shared" si="121"/>
        <v>83850.209999999992</v>
      </c>
      <c r="BC155" s="530">
        <f t="shared" si="98"/>
        <v>83850.209999999992</v>
      </c>
      <c r="BD155" s="530">
        <f t="shared" si="60"/>
        <v>88588.78</v>
      </c>
      <c r="BE155" s="530">
        <f t="shared" si="69"/>
        <v>88588.78</v>
      </c>
      <c r="BF155" s="530">
        <f t="shared" si="70"/>
        <v>88588.93</v>
      </c>
      <c r="BG155" s="530">
        <f t="shared" si="71"/>
        <v>88588.93</v>
      </c>
      <c r="BH155" s="530" t="e">
        <f t="shared" si="72"/>
        <v>#REF!</v>
      </c>
      <c r="BI155" s="530" t="e">
        <f t="shared" si="73"/>
        <v>#REF!</v>
      </c>
      <c r="BJ155" s="530" t="e">
        <f t="shared" si="74"/>
        <v>#REF!</v>
      </c>
      <c r="BK155" s="452">
        <v>101921.54</v>
      </c>
      <c r="BL155">
        <v>0</v>
      </c>
      <c r="BM155" s="451">
        <v>105066.41</v>
      </c>
      <c r="BN155" s="499"/>
      <c r="BO155" s="451"/>
      <c r="BP155" s="452"/>
      <c r="BR155" s="452"/>
    </row>
    <row r="156" spans="1:70" ht="15" hidden="1" customHeight="1">
      <c r="A156" t="str">
        <f t="shared" si="77"/>
        <v>1935000001</v>
      </c>
      <c r="B156" s="468">
        <v>1935000001</v>
      </c>
      <c r="C156" s="458" t="s">
        <v>394</v>
      </c>
      <c r="D156" s="458" t="s">
        <v>301</v>
      </c>
      <c r="E156" s="459" t="str">
        <f t="shared" si="78"/>
        <v>193</v>
      </c>
      <c r="F156" s="459" t="str">
        <f t="shared" si="79"/>
        <v>193</v>
      </c>
      <c r="G156" s="458" t="s">
        <v>302</v>
      </c>
      <c r="H156" s="452">
        <v>0</v>
      </c>
      <c r="I156" s="452">
        <v>0</v>
      </c>
      <c r="J156" s="452">
        <v>0</v>
      </c>
      <c r="K156" s="452">
        <v>0</v>
      </c>
      <c r="L156" s="452">
        <v>542862.66</v>
      </c>
      <c r="M156" s="452">
        <v>0</v>
      </c>
      <c r="N156" s="452">
        <v>0</v>
      </c>
      <c r="O156" s="452">
        <v>0</v>
      </c>
      <c r="P156" s="452">
        <v>0</v>
      </c>
      <c r="Q156" s="452" t="e">
        <f>VLOOKUP(A156,#REF!,16,0)</f>
        <v>#REF!</v>
      </c>
      <c r="R156" s="452">
        <v>0</v>
      </c>
      <c r="S156" s="484">
        <v>0</v>
      </c>
      <c r="T156" s="452">
        <v>542862.66</v>
      </c>
      <c r="U156" s="484" t="e">
        <f t="shared" si="80"/>
        <v>#REF!</v>
      </c>
      <c r="V156" s="484">
        <f t="shared" si="81"/>
        <v>542862.66</v>
      </c>
      <c r="W156" s="484">
        <f t="shared" si="61"/>
        <v>542862.66</v>
      </c>
      <c r="X156" s="530">
        <v>542862.66</v>
      </c>
      <c r="Y156" s="530">
        <f t="shared" si="125"/>
        <v>0</v>
      </c>
      <c r="Z156" s="484">
        <v>-542862.66</v>
      </c>
      <c r="AA156" s="484">
        <v>0</v>
      </c>
      <c r="AB156" s="484">
        <f t="shared" si="62"/>
        <v>0</v>
      </c>
      <c r="AC156" s="484">
        <v>0</v>
      </c>
      <c r="AD156" s="484">
        <f t="shared" si="55"/>
        <v>0</v>
      </c>
      <c r="AE156" s="484">
        <v>0</v>
      </c>
      <c r="AF156" s="484">
        <f t="shared" si="63"/>
        <v>0</v>
      </c>
      <c r="AG156" s="484">
        <v>0</v>
      </c>
      <c r="AH156" s="484"/>
      <c r="AI156" s="484"/>
      <c r="AJ156" s="484">
        <f t="shared" si="65"/>
        <v>0</v>
      </c>
      <c r="AK156" s="484">
        <v>0</v>
      </c>
      <c r="AL156" s="484">
        <f>AM156-AK156</f>
        <v>0</v>
      </c>
      <c r="AM156" s="484">
        <v>0</v>
      </c>
      <c r="AN156" s="484">
        <f>AO156-AM156</f>
        <v>0</v>
      </c>
      <c r="AO156" s="484">
        <v>0</v>
      </c>
      <c r="AP156" s="484">
        <f t="shared" si="68"/>
        <v>0</v>
      </c>
      <c r="AQ156" s="484">
        <v>0</v>
      </c>
      <c r="AR156" s="484">
        <f>1195389.51</f>
        <v>1195389.51</v>
      </c>
      <c r="AS156" s="484">
        <f t="shared" si="118"/>
        <v>-62452.679999999935</v>
      </c>
      <c r="AT156" s="484">
        <v>1132936.83</v>
      </c>
      <c r="AU156" s="484">
        <f t="shared" si="117"/>
        <v>-1132936.83</v>
      </c>
      <c r="AV156" s="484">
        <v>0</v>
      </c>
      <c r="AW156" s="484">
        <f t="shared" si="114"/>
        <v>0</v>
      </c>
      <c r="AX156" s="484">
        <v>0</v>
      </c>
      <c r="AY156" s="530">
        <v>542862.66</v>
      </c>
      <c r="AZ156" s="530">
        <f t="shared" si="119"/>
        <v>0</v>
      </c>
      <c r="BA156" s="530">
        <f t="shared" si="120"/>
        <v>0</v>
      </c>
      <c r="BB156" s="530">
        <f t="shared" si="121"/>
        <v>0</v>
      </c>
      <c r="BC156" s="530">
        <f t="shared" si="98"/>
        <v>542862.66</v>
      </c>
      <c r="BD156" s="530">
        <f t="shared" si="60"/>
        <v>542862.66</v>
      </c>
      <c r="BE156" s="530">
        <f t="shared" si="69"/>
        <v>542862.66</v>
      </c>
      <c r="BF156" s="530">
        <f t="shared" si="70"/>
        <v>542862.66</v>
      </c>
      <c r="BG156" s="530">
        <f t="shared" si="71"/>
        <v>542862.66</v>
      </c>
      <c r="BH156" s="530" t="e">
        <f t="shared" si="72"/>
        <v>#REF!</v>
      </c>
      <c r="BI156" s="530" t="e">
        <f t="shared" si="73"/>
        <v>#REF!</v>
      </c>
      <c r="BJ156" s="530" t="e">
        <f t="shared" si="74"/>
        <v>#REF!</v>
      </c>
      <c r="BK156" s="452">
        <v>542862.66</v>
      </c>
      <c r="BL156">
        <v>0</v>
      </c>
      <c r="BM156" s="451">
        <v>542862.66</v>
      </c>
      <c r="BN156" s="499"/>
      <c r="BO156" s="451"/>
      <c r="BP156" s="452"/>
      <c r="BR156" s="452"/>
    </row>
    <row r="157" spans="1:70" ht="15" hidden="1" customHeight="1">
      <c r="A157" t="str">
        <f t="shared" si="77"/>
        <v>1950100001</v>
      </c>
      <c r="B157" s="468">
        <v>1950100001</v>
      </c>
      <c r="C157" s="458" t="s">
        <v>395</v>
      </c>
      <c r="D157" s="458" t="s">
        <v>301</v>
      </c>
      <c r="E157" s="459" t="str">
        <f t="shared" si="78"/>
        <v>195</v>
      </c>
      <c r="F157" s="459" t="str">
        <f t="shared" si="79"/>
        <v>195</v>
      </c>
      <c r="G157" s="458" t="s">
        <v>302</v>
      </c>
      <c r="H157" s="452">
        <v>50933.42</v>
      </c>
      <c r="I157" s="452">
        <v>-43140.19</v>
      </c>
      <c r="J157" s="452">
        <v>-2413.9899999999998</v>
      </c>
      <c r="K157" s="452">
        <v>-5349.74</v>
      </c>
      <c r="L157" s="452">
        <v>634.69000000000005</v>
      </c>
      <c r="M157" s="452">
        <v>-664.19</v>
      </c>
      <c r="N157" s="452">
        <v>4.3</v>
      </c>
      <c r="O157" s="452">
        <v>152793.04</v>
      </c>
      <c r="P157" s="452">
        <v>-147880.47</v>
      </c>
      <c r="Q157" s="452" t="e">
        <f>VLOOKUP(A157,#REF!,16,0)</f>
        <v>#REF!</v>
      </c>
      <c r="R157" s="452">
        <v>-1408.12</v>
      </c>
      <c r="S157" s="484">
        <v>3070.59</v>
      </c>
      <c r="T157" s="452">
        <v>1044.3399999999999</v>
      </c>
      <c r="U157" s="484" t="e">
        <f t="shared" si="80"/>
        <v>#REF!</v>
      </c>
      <c r="V157" s="484">
        <f t="shared" si="81"/>
        <v>4916.8699999999953</v>
      </c>
      <c r="W157" s="484">
        <f t="shared" si="61"/>
        <v>152797.34</v>
      </c>
      <c r="X157" s="530">
        <v>15277.77</v>
      </c>
      <c r="Y157" s="530">
        <f t="shared" si="125"/>
        <v>6727.4500000000007</v>
      </c>
      <c r="Z157" s="484">
        <v>-886.53000000000247</v>
      </c>
      <c r="AA157" s="484">
        <v>-18343.189999999999</v>
      </c>
      <c r="AB157" s="484">
        <f t="shared" si="62"/>
        <v>470.09000000000015</v>
      </c>
      <c r="AC157" s="484">
        <v>3245.59</v>
      </c>
      <c r="AD157" s="484">
        <f t="shared" si="55"/>
        <v>6520.0599999999995</v>
      </c>
      <c r="AE157" s="484">
        <v>9765.65</v>
      </c>
      <c r="AF157" s="484">
        <f t="shared" si="63"/>
        <v>-4730.67</v>
      </c>
      <c r="AG157" s="484">
        <v>5034.9799999999996</v>
      </c>
      <c r="AH157" s="484">
        <f t="shared" si="64"/>
        <v>-660.4399999999996</v>
      </c>
      <c r="AI157" s="484">
        <v>4374.54</v>
      </c>
      <c r="AJ157" s="484">
        <f t="shared" si="65"/>
        <v>-14.920000000000073</v>
      </c>
      <c r="AK157" s="484">
        <v>4359.62</v>
      </c>
      <c r="AL157" s="484">
        <f t="shared" si="66"/>
        <v>-805.94999999999982</v>
      </c>
      <c r="AM157" s="484">
        <v>3553.67</v>
      </c>
      <c r="AN157" s="484">
        <f t="shared" si="67"/>
        <v>2887.3900000000003</v>
      </c>
      <c r="AO157" s="484">
        <v>6441.06</v>
      </c>
      <c r="AP157" s="484">
        <f t="shared" si="68"/>
        <v>29720.899999999998</v>
      </c>
      <c r="AQ157" s="484">
        <v>36161.96</v>
      </c>
      <c r="AR157" s="484">
        <v>94677.39</v>
      </c>
      <c r="AS157" s="484">
        <f t="shared" si="118"/>
        <v>-15311.039999999994</v>
      </c>
      <c r="AT157" s="484">
        <v>79366.350000000006</v>
      </c>
      <c r="AU157" s="484">
        <f t="shared" si="117"/>
        <v>-50128.810000000005</v>
      </c>
      <c r="AV157" s="484">
        <v>29237.54</v>
      </c>
      <c r="AW157" s="484">
        <f t="shared" si="114"/>
        <v>-8446.2200000000012</v>
      </c>
      <c r="AX157" s="484">
        <v>20791.32</v>
      </c>
      <c r="AY157" s="530">
        <v>22005.22</v>
      </c>
      <c r="AZ157" s="530">
        <f t="shared" si="119"/>
        <v>7793.2299999999959</v>
      </c>
      <c r="BA157" s="530">
        <f t="shared" si="120"/>
        <v>5379.2399999999961</v>
      </c>
      <c r="BB157" s="530">
        <f t="shared" si="121"/>
        <v>29.499999999996362</v>
      </c>
      <c r="BC157" s="530">
        <f t="shared" si="98"/>
        <v>664.18999999999642</v>
      </c>
      <c r="BD157" s="530">
        <f t="shared" si="60"/>
        <v>0</v>
      </c>
      <c r="BE157" s="530">
        <f t="shared" si="69"/>
        <v>4.2999999999956344</v>
      </c>
      <c r="BF157" s="530">
        <f t="shared" si="70"/>
        <v>152797.34000000003</v>
      </c>
      <c r="BG157" s="530">
        <f t="shared" si="71"/>
        <v>4916.8699999999953</v>
      </c>
      <c r="BH157" s="530" t="e">
        <f t="shared" si="72"/>
        <v>#REF!</v>
      </c>
      <c r="BI157" s="530" t="e">
        <f t="shared" si="73"/>
        <v>#REF!</v>
      </c>
      <c r="BJ157" s="530" t="e">
        <f t="shared" si="74"/>
        <v>#REF!</v>
      </c>
      <c r="BK157" s="452">
        <v>1044.3399999999999</v>
      </c>
      <c r="BL157">
        <v>0</v>
      </c>
      <c r="BM157" s="451">
        <v>3964.93</v>
      </c>
      <c r="BN157" s="499"/>
      <c r="BO157" s="451"/>
      <c r="BP157" s="452"/>
      <c r="BR157" s="452"/>
    </row>
    <row r="158" spans="1:70" ht="15" hidden="1" customHeight="1">
      <c r="A158" t="str">
        <f t="shared" si="77"/>
        <v>1950100003</v>
      </c>
      <c r="B158" s="468">
        <v>1950100003</v>
      </c>
      <c r="C158" s="458" t="s">
        <v>396</v>
      </c>
      <c r="D158" s="458" t="s">
        <v>301</v>
      </c>
      <c r="E158" s="459" t="str">
        <f t="shared" si="78"/>
        <v>195</v>
      </c>
      <c r="F158" s="459" t="str">
        <f t="shared" si="79"/>
        <v>195</v>
      </c>
      <c r="G158" s="458" t="s">
        <v>302</v>
      </c>
      <c r="H158" s="452">
        <v>15000</v>
      </c>
      <c r="I158" s="452">
        <v>0</v>
      </c>
      <c r="J158" s="452">
        <v>0</v>
      </c>
      <c r="K158" s="452">
        <v>0</v>
      </c>
      <c r="L158" s="452">
        <v>500</v>
      </c>
      <c r="M158" s="452">
        <v>0</v>
      </c>
      <c r="N158" s="452">
        <v>0</v>
      </c>
      <c r="O158" s="452">
        <v>0</v>
      </c>
      <c r="P158" s="452">
        <v>0</v>
      </c>
      <c r="Q158" s="452" t="e">
        <f>VLOOKUP(A158,#REF!,16,0)</f>
        <v>#REF!</v>
      </c>
      <c r="R158" s="452">
        <v>0</v>
      </c>
      <c r="S158" s="484">
        <v>0</v>
      </c>
      <c r="T158" s="452">
        <v>15000</v>
      </c>
      <c r="U158" s="484" t="e">
        <f t="shared" si="80"/>
        <v>#REF!</v>
      </c>
      <c r="V158" s="484">
        <f t="shared" si="81"/>
        <v>15500</v>
      </c>
      <c r="W158" s="484">
        <f t="shared" si="61"/>
        <v>15500</v>
      </c>
      <c r="X158" s="530">
        <v>15000</v>
      </c>
      <c r="Y158" s="530">
        <f t="shared" si="125"/>
        <v>0</v>
      </c>
      <c r="Z158" s="484">
        <v>0</v>
      </c>
      <c r="AA158" s="484">
        <v>-15000</v>
      </c>
      <c r="AB158" s="484">
        <f t="shared" si="62"/>
        <v>0</v>
      </c>
      <c r="AC158" s="484">
        <v>0</v>
      </c>
      <c r="AD158" s="484">
        <f t="shared" si="55"/>
        <v>0</v>
      </c>
      <c r="AE158" s="484">
        <v>0</v>
      </c>
      <c r="AF158" s="484">
        <f t="shared" si="63"/>
        <v>0</v>
      </c>
      <c r="AG158" s="484">
        <v>0</v>
      </c>
      <c r="AH158" s="484">
        <f t="shared" si="64"/>
        <v>0</v>
      </c>
      <c r="AI158" s="484">
        <v>0</v>
      </c>
      <c r="AJ158" s="484">
        <f t="shared" si="65"/>
        <v>0</v>
      </c>
      <c r="AK158" s="484">
        <v>0</v>
      </c>
      <c r="AL158" s="484">
        <f t="shared" si="66"/>
        <v>1500</v>
      </c>
      <c r="AM158" s="484">
        <v>1500</v>
      </c>
      <c r="AN158" s="484">
        <f t="shared" si="67"/>
        <v>0</v>
      </c>
      <c r="AO158" s="484">
        <v>1500</v>
      </c>
      <c r="AP158" s="484">
        <f t="shared" si="68"/>
        <v>0</v>
      </c>
      <c r="AQ158" s="484">
        <v>1500</v>
      </c>
      <c r="AR158" s="484">
        <v>8500</v>
      </c>
      <c r="AS158" s="484">
        <f t="shared" si="118"/>
        <v>0</v>
      </c>
      <c r="AT158" s="484">
        <v>8500</v>
      </c>
      <c r="AU158" s="484">
        <f t="shared" si="117"/>
        <v>-5000</v>
      </c>
      <c r="AV158" s="484">
        <v>3500</v>
      </c>
      <c r="AW158" s="484">
        <f t="shared" si="114"/>
        <v>0</v>
      </c>
      <c r="AX158" s="484">
        <v>3500</v>
      </c>
      <c r="AY158" s="530">
        <v>15000</v>
      </c>
      <c r="AZ158" s="530">
        <f t="shared" si="119"/>
        <v>15000</v>
      </c>
      <c r="BA158" s="530">
        <f t="shared" si="120"/>
        <v>15000</v>
      </c>
      <c r="BB158" s="530">
        <f t="shared" si="121"/>
        <v>15000</v>
      </c>
      <c r="BC158" s="530">
        <f t="shared" si="98"/>
        <v>15500</v>
      </c>
      <c r="BD158" s="530">
        <f t="shared" si="60"/>
        <v>15500</v>
      </c>
      <c r="BE158" s="530">
        <f t="shared" si="69"/>
        <v>15500</v>
      </c>
      <c r="BF158" s="530">
        <f t="shared" si="70"/>
        <v>15500</v>
      </c>
      <c r="BG158" s="530">
        <f t="shared" si="71"/>
        <v>15500</v>
      </c>
      <c r="BH158" s="530" t="e">
        <f t="shared" si="72"/>
        <v>#REF!</v>
      </c>
      <c r="BI158" s="530" t="e">
        <f t="shared" si="73"/>
        <v>#REF!</v>
      </c>
      <c r="BJ158" s="530" t="e">
        <f t="shared" si="74"/>
        <v>#REF!</v>
      </c>
      <c r="BK158" s="452">
        <v>15000</v>
      </c>
      <c r="BL158">
        <v>0</v>
      </c>
      <c r="BM158" s="451">
        <v>15000</v>
      </c>
      <c r="BN158" s="499"/>
      <c r="BO158" s="451"/>
      <c r="BP158" s="452"/>
      <c r="BR158" s="452"/>
    </row>
    <row r="159" spans="1:70" ht="15" hidden="1" customHeight="1">
      <c r="A159" t="str">
        <f t="shared" si="77"/>
        <v>1960100003</v>
      </c>
      <c r="B159" s="468">
        <v>1960100003</v>
      </c>
      <c r="C159" s="458" t="s">
        <v>397</v>
      </c>
      <c r="D159" s="458" t="s">
        <v>301</v>
      </c>
      <c r="E159" s="459" t="str">
        <f t="shared" si="78"/>
        <v>196</v>
      </c>
      <c r="F159" s="459" t="str">
        <f t="shared" si="79"/>
        <v>196</v>
      </c>
      <c r="G159" s="458" t="s">
        <v>302</v>
      </c>
      <c r="H159" s="452">
        <v>5775.93</v>
      </c>
      <c r="I159" s="452">
        <v>9471.2199999999993</v>
      </c>
      <c r="J159" s="452">
        <v>39457.89</v>
      </c>
      <c r="K159" s="452">
        <v>-41860.199999999997</v>
      </c>
      <c r="L159" s="452">
        <v>-3748.47</v>
      </c>
      <c r="M159" s="452">
        <v>5361.52</v>
      </c>
      <c r="N159" s="452">
        <v>-2885.99</v>
      </c>
      <c r="O159" s="452">
        <v>-2917.38</v>
      </c>
      <c r="P159" s="452">
        <v>-3887.63</v>
      </c>
      <c r="Q159" s="452" t="e">
        <f>VLOOKUP(A159,#REF!,16,0)</f>
        <v>#REF!</v>
      </c>
      <c r="R159" s="452">
        <v>-1690.04</v>
      </c>
      <c r="S159" s="484">
        <v>-1168.26</v>
      </c>
      <c r="T159" s="452">
        <v>3078.79</v>
      </c>
      <c r="U159" s="484" t="e">
        <f t="shared" si="80"/>
        <v>#REF!</v>
      </c>
      <c r="V159" s="484">
        <f t="shared" si="81"/>
        <v>4766.890000000004</v>
      </c>
      <c r="W159" s="484">
        <f t="shared" si="61"/>
        <v>8654.5200000000041</v>
      </c>
      <c r="X159" s="530">
        <v>6814.31</v>
      </c>
      <c r="Y159" s="530">
        <f t="shared" si="125"/>
        <v>-3229.0400000000004</v>
      </c>
      <c r="Z159" s="484">
        <v>-2821.85</v>
      </c>
      <c r="AA159" s="484">
        <v>373.5600000000004</v>
      </c>
      <c r="AB159" s="484">
        <f t="shared" si="62"/>
        <v>174.58999999999924</v>
      </c>
      <c r="AC159" s="484">
        <v>1311.57</v>
      </c>
      <c r="AD159" s="484">
        <f t="shared" si="55"/>
        <v>-715.12999999999988</v>
      </c>
      <c r="AE159" s="484">
        <v>596.44000000000005</v>
      </c>
      <c r="AF159" s="484">
        <f t="shared" si="63"/>
        <v>12.019999999999982</v>
      </c>
      <c r="AG159" s="484">
        <v>608.46</v>
      </c>
      <c r="AH159" s="484">
        <f t="shared" si="64"/>
        <v>2672.2</v>
      </c>
      <c r="AI159" s="484">
        <v>3280.66</v>
      </c>
      <c r="AJ159" s="484">
        <f t="shared" si="65"/>
        <v>142.55999999999995</v>
      </c>
      <c r="AK159" s="484">
        <v>3423.22</v>
      </c>
      <c r="AL159" s="484">
        <f t="shared" si="66"/>
        <v>-2781.8599999999997</v>
      </c>
      <c r="AM159" s="484">
        <v>641.36</v>
      </c>
      <c r="AN159" s="484">
        <f t="shared" si="67"/>
        <v>-22.600000000000023</v>
      </c>
      <c r="AO159" s="484">
        <v>618.76</v>
      </c>
      <c r="AP159" s="484">
        <f t="shared" si="68"/>
        <v>-160.23000000000002</v>
      </c>
      <c r="AQ159" s="484">
        <v>458.53</v>
      </c>
      <c r="AR159" s="484">
        <v>3492.56</v>
      </c>
      <c r="AS159" s="484">
        <f t="shared" si="118"/>
        <v>-3423.33</v>
      </c>
      <c r="AT159" s="484">
        <v>69.23</v>
      </c>
      <c r="AU159" s="484">
        <f t="shared" si="117"/>
        <v>5705.4000000000005</v>
      </c>
      <c r="AV159" s="484">
        <v>5774.63</v>
      </c>
      <c r="AW159" s="484">
        <f t="shared" si="114"/>
        <v>4219.4100000000008</v>
      </c>
      <c r="AX159" s="484">
        <v>9994.0400000000009</v>
      </c>
      <c r="AY159" s="530">
        <v>3585.27</v>
      </c>
      <c r="AZ159" s="530">
        <f t="shared" si="119"/>
        <v>15247.15</v>
      </c>
      <c r="BA159" s="530">
        <f t="shared" si="120"/>
        <v>54705.04</v>
      </c>
      <c r="BB159" s="530">
        <f t="shared" si="121"/>
        <v>12844.840000000004</v>
      </c>
      <c r="BC159" s="530">
        <f t="shared" si="98"/>
        <v>9096.3700000000044</v>
      </c>
      <c r="BD159" s="530">
        <f t="shared" si="60"/>
        <v>14457.890000000005</v>
      </c>
      <c r="BE159" s="530">
        <f t="shared" si="69"/>
        <v>11571.900000000003</v>
      </c>
      <c r="BF159" s="530">
        <f t="shared" si="70"/>
        <v>8654.5200000000095</v>
      </c>
      <c r="BG159" s="530">
        <f t="shared" si="71"/>
        <v>4766.8900000000049</v>
      </c>
      <c r="BH159" s="530" t="e">
        <f t="shared" si="72"/>
        <v>#REF!</v>
      </c>
      <c r="BI159" s="530" t="e">
        <f t="shared" si="73"/>
        <v>#REF!</v>
      </c>
      <c r="BJ159" s="530" t="e">
        <f t="shared" si="74"/>
        <v>#REF!</v>
      </c>
      <c r="BK159" s="452">
        <v>3078.79</v>
      </c>
      <c r="BL159">
        <v>0</v>
      </c>
      <c r="BM159" s="451">
        <v>1528.12</v>
      </c>
      <c r="BN159" s="499"/>
      <c r="BO159" s="451"/>
      <c r="BP159" s="452"/>
      <c r="BR159" s="452"/>
    </row>
    <row r="160" spans="1:70" ht="15" hidden="1" customHeight="1">
      <c r="A160" t="s">
        <v>853</v>
      </c>
      <c r="B160" s="468">
        <v>2260100001</v>
      </c>
      <c r="C160" s="458" t="s">
        <v>398</v>
      </c>
      <c r="D160" s="458" t="s">
        <v>301</v>
      </c>
      <c r="E160" s="459" t="s">
        <v>854</v>
      </c>
      <c r="F160" s="459" t="s">
        <v>854</v>
      </c>
      <c r="G160" s="458" t="s">
        <v>302</v>
      </c>
      <c r="H160" s="452">
        <v>0</v>
      </c>
      <c r="I160" s="452">
        <v>0</v>
      </c>
      <c r="J160" s="452">
        <v>0</v>
      </c>
      <c r="K160" s="452">
        <v>0</v>
      </c>
      <c r="L160" s="452">
        <v>0</v>
      </c>
      <c r="M160" s="452">
        <v>0</v>
      </c>
      <c r="N160" s="452">
        <v>0</v>
      </c>
      <c r="O160" s="452">
        <v>0</v>
      </c>
      <c r="P160" s="452">
        <v>0</v>
      </c>
      <c r="Q160" s="452">
        <v>0</v>
      </c>
      <c r="R160" s="452">
        <v>0</v>
      </c>
      <c r="S160" s="452">
        <v>0</v>
      </c>
      <c r="T160" s="452">
        <v>0</v>
      </c>
      <c r="U160" s="452">
        <v>0</v>
      </c>
      <c r="V160" s="452">
        <v>0</v>
      </c>
      <c r="W160" s="452">
        <v>0</v>
      </c>
      <c r="X160" s="452">
        <v>0</v>
      </c>
      <c r="Y160" s="452">
        <v>0</v>
      </c>
      <c r="Z160" s="452">
        <v>0</v>
      </c>
      <c r="AA160" s="452">
        <v>0</v>
      </c>
      <c r="AB160" s="452">
        <v>0</v>
      </c>
      <c r="AC160" s="452">
        <v>0</v>
      </c>
      <c r="AD160" s="452">
        <v>0</v>
      </c>
      <c r="AE160" s="484">
        <v>0</v>
      </c>
      <c r="AF160" s="484">
        <f t="shared" si="63"/>
        <v>892.38</v>
      </c>
      <c r="AG160" s="484">
        <v>892.38</v>
      </c>
      <c r="AH160" s="484">
        <f t="shared" si="64"/>
        <v>0</v>
      </c>
      <c r="AI160" s="484">
        <v>892.38</v>
      </c>
      <c r="AJ160" s="484">
        <f t="shared" si="65"/>
        <v>0</v>
      </c>
      <c r="AK160" s="484">
        <v>892.38</v>
      </c>
      <c r="AL160" s="484">
        <f t="shared" si="66"/>
        <v>0</v>
      </c>
      <c r="AM160" s="484">
        <v>892.38</v>
      </c>
      <c r="AN160" s="484">
        <f t="shared" si="67"/>
        <v>0</v>
      </c>
      <c r="AO160" s="484">
        <v>892.38</v>
      </c>
      <c r="AP160" s="484">
        <f t="shared" si="68"/>
        <v>0</v>
      </c>
      <c r="AQ160" s="484">
        <v>892.38</v>
      </c>
      <c r="AR160" s="484">
        <v>3479.55</v>
      </c>
      <c r="AS160" s="484">
        <f t="shared" si="118"/>
        <v>-449.96000000000004</v>
      </c>
      <c r="AT160" s="484">
        <v>3029.59</v>
      </c>
      <c r="AU160" s="484">
        <f t="shared" si="117"/>
        <v>1582.9899999999998</v>
      </c>
      <c r="AV160" s="484">
        <v>4612.58</v>
      </c>
      <c r="AW160" s="484">
        <f t="shared" si="114"/>
        <v>69.609999999999673</v>
      </c>
      <c r="AX160" s="484">
        <v>4682.1899999999996</v>
      </c>
      <c r="AY160" s="530"/>
      <c r="AZ160" s="530"/>
      <c r="BA160" s="530"/>
      <c r="BB160" s="530"/>
      <c r="BC160" s="530"/>
      <c r="BD160" s="530"/>
      <c r="BE160" s="530"/>
      <c r="BF160" s="530">
        <f t="shared" si="70"/>
        <v>0</v>
      </c>
      <c r="BG160" s="530">
        <f t="shared" si="71"/>
        <v>0</v>
      </c>
      <c r="BH160" s="530">
        <f t="shared" si="72"/>
        <v>0</v>
      </c>
      <c r="BI160" s="530">
        <f t="shared" si="73"/>
        <v>0</v>
      </c>
      <c r="BJ160" s="530">
        <f t="shared" si="74"/>
        <v>0</v>
      </c>
      <c r="BK160" s="452"/>
      <c r="BN160" s="499"/>
      <c r="BO160" s="451"/>
      <c r="BP160" s="452"/>
      <c r="BR160" s="452"/>
    </row>
    <row r="161" spans="1:70" ht="15" hidden="1" customHeight="1">
      <c r="A161" t="str">
        <f t="shared" si="77"/>
        <v>2450100001</v>
      </c>
      <c r="B161" s="468">
        <v>2450100001</v>
      </c>
      <c r="C161" s="458" t="s">
        <v>399</v>
      </c>
      <c r="D161" s="458" t="s">
        <v>301</v>
      </c>
      <c r="E161" s="459" t="str">
        <f t="shared" si="78"/>
        <v>245</v>
      </c>
      <c r="F161" s="459" t="str">
        <f t="shared" si="79"/>
        <v>245</v>
      </c>
      <c r="G161" s="458" t="s">
        <v>302</v>
      </c>
      <c r="H161" s="452">
        <v>3.1</v>
      </c>
      <c r="I161" s="452">
        <v>-0.05</v>
      </c>
      <c r="J161" s="452">
        <v>-0.04</v>
      </c>
      <c r="K161" s="452">
        <v>-7.0000000000000007E-2</v>
      </c>
      <c r="L161" s="452">
        <v>-0.09</v>
      </c>
      <c r="M161" s="452">
        <v>0.04</v>
      </c>
      <c r="N161" s="452">
        <v>-0.08</v>
      </c>
      <c r="O161" s="452">
        <v>0.04</v>
      </c>
      <c r="P161" s="452">
        <v>0.04</v>
      </c>
      <c r="Q161" s="452" t="e">
        <f>VLOOKUP(A161,#REF!,16,0)</f>
        <v>#REF!</v>
      </c>
      <c r="R161" s="452">
        <v>-0.08</v>
      </c>
      <c r="S161" s="484">
        <v>-2.71</v>
      </c>
      <c r="T161" s="452">
        <v>2.71</v>
      </c>
      <c r="U161" s="484" t="e">
        <f t="shared" si="80"/>
        <v>#REF!</v>
      </c>
      <c r="V161" s="484">
        <f t="shared" si="81"/>
        <v>2.8900000000000006</v>
      </c>
      <c r="W161" s="484">
        <f t="shared" si="61"/>
        <v>2.8500000000000005</v>
      </c>
      <c r="X161" s="530"/>
      <c r="Y161" s="530">
        <f>AY161-X161</f>
        <v>0</v>
      </c>
      <c r="Z161" s="484">
        <v>0</v>
      </c>
      <c r="AA161" s="484">
        <v>0</v>
      </c>
      <c r="AB161" s="484">
        <f t="shared" si="62"/>
        <v>0</v>
      </c>
      <c r="AC161" s="484">
        <v>0</v>
      </c>
      <c r="AD161" s="484">
        <f t="shared" si="55"/>
        <v>0</v>
      </c>
      <c r="AE161" s="484">
        <v>0</v>
      </c>
      <c r="AF161" s="484">
        <f t="shared" si="63"/>
        <v>0</v>
      </c>
      <c r="AG161" s="484">
        <v>0</v>
      </c>
      <c r="AH161" s="484">
        <f t="shared" si="64"/>
        <v>0</v>
      </c>
      <c r="AI161" s="484">
        <v>0</v>
      </c>
      <c r="AJ161" s="484">
        <f t="shared" si="65"/>
        <v>0</v>
      </c>
      <c r="AK161" s="484">
        <v>0</v>
      </c>
      <c r="AL161" s="484">
        <f t="shared" si="66"/>
        <v>0</v>
      </c>
      <c r="AM161" s="484">
        <v>0</v>
      </c>
      <c r="AN161" s="484">
        <f t="shared" si="67"/>
        <v>0</v>
      </c>
      <c r="AO161" s="484">
        <v>0</v>
      </c>
      <c r="AP161" s="484">
        <f t="shared" si="68"/>
        <v>0</v>
      </c>
      <c r="AQ161" s="484">
        <v>0</v>
      </c>
      <c r="AR161" s="484">
        <v>0</v>
      </c>
      <c r="AS161" s="484">
        <f t="shared" si="118"/>
        <v>0</v>
      </c>
      <c r="AT161" s="484">
        <v>0</v>
      </c>
      <c r="AU161" s="484">
        <f t="shared" si="117"/>
        <v>0</v>
      </c>
      <c r="AV161" s="484">
        <v>0</v>
      </c>
      <c r="AW161" s="484">
        <f t="shared" si="114"/>
        <v>0</v>
      </c>
      <c r="AX161" s="484">
        <v>0</v>
      </c>
      <c r="AY161" s="530">
        <v>0</v>
      </c>
      <c r="AZ161" s="530">
        <f t="shared" si="119"/>
        <v>3.0500000000000003</v>
      </c>
      <c r="BA161" s="530">
        <f t="shared" si="120"/>
        <v>3.0100000000000002</v>
      </c>
      <c r="BB161" s="530">
        <f t="shared" si="121"/>
        <v>2.9400000000000004</v>
      </c>
      <c r="BC161" s="530">
        <f t="shared" si="98"/>
        <v>2.8500000000000005</v>
      </c>
      <c r="BD161" s="530">
        <f t="shared" si="60"/>
        <v>2.89</v>
      </c>
      <c r="BE161" s="530">
        <f t="shared" si="69"/>
        <v>2.81</v>
      </c>
      <c r="BF161" s="530">
        <f t="shared" si="70"/>
        <v>2.85</v>
      </c>
      <c r="BG161" s="530">
        <f t="shared" si="71"/>
        <v>2.89</v>
      </c>
      <c r="BH161" s="530" t="e">
        <f t="shared" si="72"/>
        <v>#REF!</v>
      </c>
      <c r="BI161" s="530" t="e">
        <f t="shared" si="73"/>
        <v>#REF!</v>
      </c>
      <c r="BJ161" s="530" t="e">
        <f t="shared" si="74"/>
        <v>#REF!</v>
      </c>
      <c r="BK161" s="452">
        <v>2.71</v>
      </c>
      <c r="BL161">
        <v>0</v>
      </c>
      <c r="BN161" s="499"/>
      <c r="BO161" s="451"/>
      <c r="BP161" s="452"/>
      <c r="BR161" s="452"/>
    </row>
    <row r="162" spans="1:70" ht="15" hidden="1" customHeight="1">
      <c r="A162" t="str">
        <f>TRIM(B162)</f>
        <v>2460100001</v>
      </c>
      <c r="B162">
        <v>2460100001</v>
      </c>
      <c r="C162" t="s">
        <v>724</v>
      </c>
      <c r="D162" s="458" t="s">
        <v>301</v>
      </c>
      <c r="E162" s="459" t="str">
        <f>LEFT(B162,3)</f>
        <v>246</v>
      </c>
      <c r="F162" s="459" t="str">
        <f>LEFT(B162,3)</f>
        <v>246</v>
      </c>
      <c r="G162" s="458" t="s">
        <v>302</v>
      </c>
      <c r="H162" s="452">
        <v>0</v>
      </c>
      <c r="I162" s="452">
        <v>0</v>
      </c>
      <c r="J162" s="452">
        <v>0</v>
      </c>
      <c r="K162" s="452">
        <v>0</v>
      </c>
      <c r="L162" s="452">
        <v>0</v>
      </c>
      <c r="M162" s="452">
        <v>0</v>
      </c>
      <c r="N162" s="452">
        <v>0</v>
      </c>
      <c r="O162" s="452">
        <v>0</v>
      </c>
      <c r="P162" s="452">
        <v>0</v>
      </c>
      <c r="Q162" s="452" t="e">
        <f>VLOOKUP(A162,#REF!,16,0)</f>
        <v>#REF!</v>
      </c>
      <c r="R162" s="452">
        <v>-2.71</v>
      </c>
      <c r="S162" s="484">
        <v>2.71</v>
      </c>
      <c r="T162" s="452">
        <v>-2.71</v>
      </c>
      <c r="U162" s="474" t="e">
        <f>SUM(H162:S162)</f>
        <v>#REF!</v>
      </c>
      <c r="V162" s="484">
        <f>SUM(H162:P162)</f>
        <v>0</v>
      </c>
      <c r="W162" s="484">
        <f t="shared" si="61"/>
        <v>0</v>
      </c>
      <c r="X162" s="530"/>
      <c r="Y162" s="530">
        <f>AY162-X162</f>
        <v>0</v>
      </c>
      <c r="Z162" s="484">
        <v>0</v>
      </c>
      <c r="AA162" s="484">
        <v>0</v>
      </c>
      <c r="AB162" s="484">
        <f t="shared" si="62"/>
        <v>0</v>
      </c>
      <c r="AC162" s="484">
        <v>0</v>
      </c>
      <c r="AD162" s="484">
        <f t="shared" si="55"/>
        <v>0</v>
      </c>
      <c r="AE162" s="484">
        <v>0</v>
      </c>
      <c r="AF162" s="484">
        <f t="shared" si="63"/>
        <v>0</v>
      </c>
      <c r="AG162" s="484">
        <v>0</v>
      </c>
      <c r="AH162" s="484">
        <f t="shared" si="64"/>
        <v>0</v>
      </c>
      <c r="AI162" s="484">
        <v>0</v>
      </c>
      <c r="AJ162" s="484">
        <f t="shared" si="65"/>
        <v>0</v>
      </c>
      <c r="AK162" s="484">
        <v>0</v>
      </c>
      <c r="AL162" s="484">
        <f t="shared" si="66"/>
        <v>0</v>
      </c>
      <c r="AM162" s="484">
        <v>0</v>
      </c>
      <c r="AN162" s="484">
        <f t="shared" si="67"/>
        <v>0</v>
      </c>
      <c r="AO162" s="484">
        <v>0</v>
      </c>
      <c r="AP162" s="484">
        <f t="shared" si="68"/>
        <v>0</v>
      </c>
      <c r="AQ162" s="484">
        <v>0</v>
      </c>
      <c r="AR162" s="484">
        <v>0</v>
      </c>
      <c r="AS162" s="484">
        <f t="shared" si="118"/>
        <v>0</v>
      </c>
      <c r="AT162" s="484">
        <v>0</v>
      </c>
      <c r="AU162" s="484">
        <f t="shared" si="117"/>
        <v>0</v>
      </c>
      <c r="AV162" s="484">
        <v>0</v>
      </c>
      <c r="AW162" s="484">
        <f t="shared" si="114"/>
        <v>0</v>
      </c>
      <c r="AX162" s="484">
        <v>0</v>
      </c>
      <c r="AY162" s="530">
        <v>0</v>
      </c>
      <c r="AZ162" s="530">
        <f t="shared" si="119"/>
        <v>0</v>
      </c>
      <c r="BA162" s="530">
        <f t="shared" si="120"/>
        <v>0</v>
      </c>
      <c r="BB162" s="530">
        <f t="shared" si="121"/>
        <v>0</v>
      </c>
      <c r="BC162" s="530">
        <f t="shared" si="98"/>
        <v>0</v>
      </c>
      <c r="BD162" s="530">
        <f t="shared" si="60"/>
        <v>0</v>
      </c>
      <c r="BE162" s="530">
        <f t="shared" si="69"/>
        <v>0</v>
      </c>
      <c r="BF162" s="530">
        <f t="shared" si="70"/>
        <v>0</v>
      </c>
      <c r="BG162" s="530">
        <f t="shared" si="71"/>
        <v>0</v>
      </c>
      <c r="BH162" s="530" t="e">
        <f t="shared" si="72"/>
        <v>#REF!</v>
      </c>
      <c r="BI162" s="530" t="e">
        <f t="shared" si="73"/>
        <v>#REF!</v>
      </c>
      <c r="BJ162" s="530" t="e">
        <f t="shared" si="74"/>
        <v>#REF!</v>
      </c>
      <c r="BK162" s="452">
        <v>-2.71</v>
      </c>
      <c r="BL162">
        <v>0</v>
      </c>
      <c r="BN162" s="499"/>
      <c r="BO162" s="451"/>
      <c r="BP162" s="452"/>
      <c r="BR162" s="452"/>
    </row>
    <row r="163" spans="1:70" ht="15" hidden="1" customHeight="1">
      <c r="A163" t="str">
        <f t="shared" si="77"/>
        <v>2550100001</v>
      </c>
      <c r="B163" s="468">
        <v>2550100001</v>
      </c>
      <c r="C163" s="458" t="s">
        <v>400</v>
      </c>
      <c r="D163" s="458" t="s">
        <v>301</v>
      </c>
      <c r="E163" s="459" t="str">
        <f t="shared" si="78"/>
        <v>255</v>
      </c>
      <c r="F163" s="459" t="str">
        <f t="shared" si="79"/>
        <v>255</v>
      </c>
      <c r="G163" s="458" t="s">
        <v>302</v>
      </c>
      <c r="H163" s="452">
        <v>1818938.45</v>
      </c>
      <c r="I163" s="452">
        <v>7809.44</v>
      </c>
      <c r="J163" s="452">
        <v>4114.41</v>
      </c>
      <c r="K163" s="452">
        <v>0</v>
      </c>
      <c r="L163" s="452">
        <v>2097.6999999999998</v>
      </c>
      <c r="M163" s="452">
        <v>2247.42</v>
      </c>
      <c r="N163" s="452">
        <v>1513.86</v>
      </c>
      <c r="O163" s="452">
        <v>-3104.53</v>
      </c>
      <c r="P163" s="452">
        <v>-2255.56</v>
      </c>
      <c r="Q163" s="452" t="e">
        <f>VLOOKUP(A163,#REF!,16,0)</f>
        <v>#REF!</v>
      </c>
      <c r="R163" s="452">
        <v>0</v>
      </c>
      <c r="S163" s="484">
        <v>-17412.97</v>
      </c>
      <c r="T163" s="452">
        <v>1833275.65</v>
      </c>
      <c r="U163" s="484" t="e">
        <f t="shared" si="80"/>
        <v>#REF!</v>
      </c>
      <c r="V163" s="484">
        <f t="shared" si="81"/>
        <v>1831361.1899999997</v>
      </c>
      <c r="W163" s="484">
        <f t="shared" si="61"/>
        <v>1833616.7499999998</v>
      </c>
      <c r="X163" s="530">
        <v>1815679.12</v>
      </c>
      <c r="Y163" s="530">
        <f>AY163-X163</f>
        <v>-10295.970000000205</v>
      </c>
      <c r="Z163" s="484">
        <v>2149.4799999999814</v>
      </c>
      <c r="AA163" s="484">
        <v>3938.4200000001583</v>
      </c>
      <c r="AB163" s="484">
        <f t="shared" si="62"/>
        <v>-2296.0500000000466</v>
      </c>
      <c r="AC163" s="484">
        <v>1809175</v>
      </c>
      <c r="AD163" s="484">
        <f t="shared" si="55"/>
        <v>74083.330000000075</v>
      </c>
      <c r="AE163" s="484">
        <v>1883258.33</v>
      </c>
      <c r="AF163" s="484">
        <f t="shared" si="63"/>
        <v>6889.4699999999721</v>
      </c>
      <c r="AG163" s="484">
        <v>1890147.8</v>
      </c>
      <c r="AH163" s="484">
        <f t="shared" si="64"/>
        <v>2023.1299999998882</v>
      </c>
      <c r="AI163" s="484">
        <v>1892170.93</v>
      </c>
      <c r="AJ163" s="484">
        <f t="shared" si="65"/>
        <v>11309.530000000028</v>
      </c>
      <c r="AK163" s="484">
        <v>1903480.46</v>
      </c>
      <c r="AL163" s="484">
        <f t="shared" si="66"/>
        <v>4695.9000000001397</v>
      </c>
      <c r="AM163" s="484">
        <v>1908176.36</v>
      </c>
      <c r="AN163" s="484">
        <f t="shared" si="67"/>
        <v>9137.9599999999627</v>
      </c>
      <c r="AO163" s="484">
        <v>1917314.32</v>
      </c>
      <c r="AP163" s="484">
        <f t="shared" si="68"/>
        <v>-8877.8600000001024</v>
      </c>
      <c r="AQ163" s="484">
        <v>1908436.46</v>
      </c>
      <c r="AR163" s="484">
        <v>2335620.98</v>
      </c>
      <c r="AS163" s="484">
        <f t="shared" si="118"/>
        <v>20755.660000000149</v>
      </c>
      <c r="AT163" s="484">
        <v>2356376.64</v>
      </c>
      <c r="AU163" s="484">
        <f t="shared" si="117"/>
        <v>24600.020000000019</v>
      </c>
      <c r="AV163" s="484">
        <v>2380976.66</v>
      </c>
      <c r="AW163" s="484">
        <f t="shared" si="114"/>
        <v>40295.489999999758</v>
      </c>
      <c r="AX163" s="484">
        <v>2421272.15</v>
      </c>
      <c r="AY163" s="530">
        <v>1805383.15</v>
      </c>
      <c r="AZ163" s="530">
        <f t="shared" si="119"/>
        <v>1826747.89</v>
      </c>
      <c r="BA163" s="530">
        <f t="shared" si="120"/>
        <v>1830862.2999999998</v>
      </c>
      <c r="BB163" s="530">
        <f t="shared" si="121"/>
        <v>1830862.2999999998</v>
      </c>
      <c r="BC163" s="530">
        <f t="shared" si="98"/>
        <v>1832959.9999999998</v>
      </c>
      <c r="BD163" s="530">
        <f t="shared" si="60"/>
        <v>1835207.42</v>
      </c>
      <c r="BE163" s="530">
        <f t="shared" si="69"/>
        <v>1836721.28</v>
      </c>
      <c r="BF163" s="530">
        <f t="shared" si="70"/>
        <v>1833616.75</v>
      </c>
      <c r="BG163" s="530">
        <f t="shared" si="71"/>
        <v>1831361.19</v>
      </c>
      <c r="BH163" s="530" t="e">
        <f t="shared" si="72"/>
        <v>#REF!</v>
      </c>
      <c r="BI163" s="530" t="e">
        <f t="shared" si="73"/>
        <v>#REF!</v>
      </c>
      <c r="BJ163" s="530" t="e">
        <f t="shared" si="74"/>
        <v>#REF!</v>
      </c>
      <c r="BK163" s="452">
        <v>1833275.65</v>
      </c>
      <c r="BL163">
        <v>0</v>
      </c>
      <c r="BM163" s="451">
        <v>1815862.68</v>
      </c>
      <c r="BN163" s="499"/>
      <c r="BO163" s="451"/>
      <c r="BP163" s="452"/>
      <c r="BR163" s="452"/>
    </row>
    <row r="164" spans="1:70" ht="15" hidden="1" customHeight="1">
      <c r="A164" t="str">
        <f t="shared" si="77"/>
        <v>2560100001</v>
      </c>
      <c r="B164" s="468">
        <v>2560100001</v>
      </c>
      <c r="C164" s="458" t="s">
        <v>401</v>
      </c>
      <c r="D164" s="458" t="s">
        <v>301</v>
      </c>
      <c r="E164" s="459" t="str">
        <f t="shared" si="78"/>
        <v>256</v>
      </c>
      <c r="F164" s="459" t="str">
        <f t="shared" si="79"/>
        <v>256</v>
      </c>
      <c r="G164" s="458" t="s">
        <v>302</v>
      </c>
      <c r="H164" s="452">
        <v>185926.78</v>
      </c>
      <c r="I164" s="452">
        <v>0</v>
      </c>
      <c r="J164" s="452">
        <v>0</v>
      </c>
      <c r="K164" s="452">
        <v>0</v>
      </c>
      <c r="L164" s="452">
        <v>0</v>
      </c>
      <c r="M164" s="452">
        <v>0</v>
      </c>
      <c r="N164" s="452">
        <v>0</v>
      </c>
      <c r="O164" s="452">
        <v>0</v>
      </c>
      <c r="P164" s="452">
        <v>0</v>
      </c>
      <c r="Q164" s="452" t="e">
        <f>VLOOKUP(A164,#REF!,16,0)</f>
        <v>#REF!</v>
      </c>
      <c r="R164" s="452">
        <v>0</v>
      </c>
      <c r="S164" s="484">
        <v>0</v>
      </c>
      <c r="T164" s="452">
        <v>185926.78</v>
      </c>
      <c r="U164" s="484" t="e">
        <f t="shared" si="80"/>
        <v>#REF!</v>
      </c>
      <c r="V164" s="484">
        <f t="shared" si="81"/>
        <v>185926.78</v>
      </c>
      <c r="W164" s="484">
        <f t="shared" si="61"/>
        <v>185926.78</v>
      </c>
      <c r="X164" s="530">
        <v>185926.78</v>
      </c>
      <c r="Y164" s="530">
        <f>AY164-X164</f>
        <v>0</v>
      </c>
      <c r="Z164" s="484">
        <v>0</v>
      </c>
      <c r="AA164" s="484">
        <v>0</v>
      </c>
      <c r="AB164" s="484">
        <f t="shared" si="62"/>
        <v>0</v>
      </c>
      <c r="AC164" s="484">
        <v>185926.78</v>
      </c>
      <c r="AD164" s="484">
        <f t="shared" ref="AD164:AD243" si="126">AE164-AC164</f>
        <v>0</v>
      </c>
      <c r="AE164" s="484">
        <v>185926.78</v>
      </c>
      <c r="AF164" s="484">
        <f t="shared" si="63"/>
        <v>0</v>
      </c>
      <c r="AG164" s="484">
        <v>185926.78</v>
      </c>
      <c r="AH164" s="484">
        <f t="shared" ref="AH164:AH242" si="127">AI164-AG164</f>
        <v>0</v>
      </c>
      <c r="AI164" s="484">
        <v>185926.78</v>
      </c>
      <c r="AJ164" s="484">
        <f t="shared" ref="AJ164:AJ241" si="128">AK164-AI164</f>
        <v>0</v>
      </c>
      <c r="AK164" s="484">
        <v>185926.78</v>
      </c>
      <c r="AL164" s="484">
        <f t="shared" ref="AL164:AL241" si="129">AM164-AK164</f>
        <v>0</v>
      </c>
      <c r="AM164" s="484">
        <v>185926.78</v>
      </c>
      <c r="AN164" s="484">
        <f t="shared" ref="AN164:AN241" si="130">AO164-AM164</f>
        <v>0</v>
      </c>
      <c r="AO164" s="484">
        <v>185926.78</v>
      </c>
      <c r="AP164" s="484">
        <f t="shared" ref="AP164:AP240" si="131">AQ164-AO164</f>
        <v>0</v>
      </c>
      <c r="AQ164" s="484">
        <v>185926.78</v>
      </c>
      <c r="AR164" s="484">
        <v>185926.78</v>
      </c>
      <c r="AS164" s="484">
        <f t="shared" si="118"/>
        <v>0</v>
      </c>
      <c r="AT164" s="484">
        <v>185926.78</v>
      </c>
      <c r="AU164" s="484">
        <f t="shared" si="117"/>
        <v>0</v>
      </c>
      <c r="AV164" s="484">
        <v>185926.78</v>
      </c>
      <c r="AW164" s="484">
        <f t="shared" si="114"/>
        <v>0</v>
      </c>
      <c r="AX164" s="484">
        <v>185926.78</v>
      </c>
      <c r="AY164" s="530">
        <v>185926.78</v>
      </c>
      <c r="AZ164" s="530">
        <f t="shared" si="119"/>
        <v>185926.78</v>
      </c>
      <c r="BA164" s="530">
        <f t="shared" si="120"/>
        <v>185926.78</v>
      </c>
      <c r="BB164" s="530">
        <f t="shared" si="121"/>
        <v>185926.78</v>
      </c>
      <c r="BC164" s="530">
        <f t="shared" si="98"/>
        <v>185926.78</v>
      </c>
      <c r="BD164" s="530">
        <f t="shared" ref="BD164:BD243" si="132">I164+J164+K164+L164+M164+H164</f>
        <v>185926.78</v>
      </c>
      <c r="BE164" s="530">
        <f t="shared" si="69"/>
        <v>185926.78</v>
      </c>
      <c r="BF164" s="530">
        <f t="shared" ref="BF164:BF242" si="133">K164+L164+M164+N164+O164+J164+I164+H164</f>
        <v>185926.78</v>
      </c>
      <c r="BG164" s="530">
        <f t="shared" ref="BG164:BG242" si="134">L164+M164+N164+O164+P164+K164+J164+I164+H164</f>
        <v>185926.78</v>
      </c>
      <c r="BH164" s="530" t="e">
        <f t="shared" ref="BH164:BH241" si="135">M164+N164+O164+P164+Q164+L164+K164+J164+I164+H164</f>
        <v>#REF!</v>
      </c>
      <c r="BI164" s="530" t="e">
        <f t="shared" ref="BI164:BI241" si="136">N164+O164+P164+Q164+R164+M164+L164+K164+J164+I164+H164</f>
        <v>#REF!</v>
      </c>
      <c r="BJ164" s="530" t="e">
        <f t="shared" ref="BJ164:BJ240" si="137">O164+P164+Q164+R164+S164+N164+M164+L164+K164+J164+I164+H164</f>
        <v>#REF!</v>
      </c>
      <c r="BK164" s="452">
        <v>185926.78</v>
      </c>
      <c r="BL164">
        <v>0</v>
      </c>
      <c r="BM164" s="451">
        <v>185926.78</v>
      </c>
      <c r="BN164" s="499"/>
      <c r="BO164" s="451"/>
      <c r="BP164" s="452"/>
      <c r="BR164" s="452"/>
    </row>
    <row r="165" spans="1:70" ht="15" hidden="1" customHeight="1">
      <c r="A165" t="str">
        <f t="shared" si="77"/>
        <v>2570100001</v>
      </c>
      <c r="B165" s="468">
        <v>2570100001</v>
      </c>
      <c r="C165" s="458" t="s">
        <v>402</v>
      </c>
      <c r="D165" s="458" t="s">
        <v>301</v>
      </c>
      <c r="E165" s="459" t="str">
        <f t="shared" si="78"/>
        <v>257</v>
      </c>
      <c r="F165" s="459" t="str">
        <f t="shared" si="79"/>
        <v>257</v>
      </c>
      <c r="G165" s="458" t="s">
        <v>302</v>
      </c>
      <c r="H165" s="452">
        <v>-1843968.46</v>
      </c>
      <c r="I165" s="452">
        <v>-6320.04</v>
      </c>
      <c r="J165" s="452">
        <v>-6453.91</v>
      </c>
      <c r="K165" s="452">
        <v>-6237.54</v>
      </c>
      <c r="L165" s="452">
        <v>-6456.08</v>
      </c>
      <c r="M165" s="452">
        <v>-6562.5</v>
      </c>
      <c r="N165" s="452">
        <v>-6549.07</v>
      </c>
      <c r="O165" s="452">
        <v>-3756.54</v>
      </c>
      <c r="P165" s="452">
        <v>-5256.39</v>
      </c>
      <c r="Q165" s="452" t="e">
        <f>VLOOKUP(A165,#REF!,16,0)</f>
        <v>#REF!</v>
      </c>
      <c r="R165" s="452">
        <v>-6317.29</v>
      </c>
      <c r="S165" s="484">
        <v>8325.43</v>
      </c>
      <c r="T165" s="452">
        <v>-1904553.87</v>
      </c>
      <c r="U165" s="484" t="e">
        <f t="shared" si="80"/>
        <v>#REF!</v>
      </c>
      <c r="V165" s="484">
        <f t="shared" si="81"/>
        <v>-1891560.53</v>
      </c>
      <c r="W165" s="484">
        <f t="shared" si="61"/>
        <v>-1886304.1400000001</v>
      </c>
      <c r="X165" s="530">
        <v>-1901240.01</v>
      </c>
      <c r="Y165" s="530">
        <f>AY165-X165</f>
        <v>4098.9699999999721</v>
      </c>
      <c r="Z165" s="484">
        <v>-5341.4399999999441</v>
      </c>
      <c r="AA165" s="484">
        <v>-5575.2600000000093</v>
      </c>
      <c r="AB165" s="484">
        <f t="shared" si="62"/>
        <v>-5089.8300000000745</v>
      </c>
      <c r="AC165" s="484">
        <v>-1913147.57</v>
      </c>
      <c r="AD165" s="484">
        <f t="shared" si="126"/>
        <v>-12804.219999999972</v>
      </c>
      <c r="AE165" s="484">
        <v>-1925951.79</v>
      </c>
      <c r="AF165" s="484">
        <f t="shared" ref="AF165:AF244" si="138">AG165-AE165</f>
        <v>-7393.6799999999348</v>
      </c>
      <c r="AG165" s="484">
        <v>-1933345.47</v>
      </c>
      <c r="AH165" s="484">
        <f t="shared" si="127"/>
        <v>-6994.8100000000559</v>
      </c>
      <c r="AI165" s="484">
        <v>-1940340.28</v>
      </c>
      <c r="AJ165" s="484">
        <f t="shared" si="128"/>
        <v>-8553.7800000000279</v>
      </c>
      <c r="AK165" s="484">
        <v>-1948894.06</v>
      </c>
      <c r="AL165" s="484">
        <f t="shared" si="129"/>
        <v>-7617.7800000000279</v>
      </c>
      <c r="AM165" s="484">
        <v>-1956511.84</v>
      </c>
      <c r="AN165" s="484">
        <f t="shared" si="130"/>
        <v>-9102.9299999999348</v>
      </c>
      <c r="AO165" s="484">
        <v>-1965614.77</v>
      </c>
      <c r="AP165" s="484">
        <f t="shared" si="131"/>
        <v>6106.4899999999907</v>
      </c>
      <c r="AQ165" s="484">
        <v>-1959508.28</v>
      </c>
      <c r="AR165" s="484">
        <v>-2220236.4900000002</v>
      </c>
      <c r="AS165" s="484">
        <f t="shared" si="118"/>
        <v>-10368.769999999553</v>
      </c>
      <c r="AT165" s="484">
        <v>-2230605.2599999998</v>
      </c>
      <c r="AU165" s="484">
        <f t="shared" si="117"/>
        <v>-11749.39000000013</v>
      </c>
      <c r="AV165" s="484">
        <v>-2242354.65</v>
      </c>
      <c r="AW165" s="484">
        <f t="shared" si="114"/>
        <v>-13583.430000000168</v>
      </c>
      <c r="AX165" s="484">
        <v>-2255938.08</v>
      </c>
      <c r="AY165" s="530">
        <v>-1897141.04</v>
      </c>
      <c r="AZ165" s="530">
        <f t="shared" si="119"/>
        <v>-1850288.5</v>
      </c>
      <c r="BA165" s="530">
        <f t="shared" si="120"/>
        <v>-1856742.41</v>
      </c>
      <c r="BB165" s="530">
        <f t="shared" si="121"/>
        <v>-1862979.95</v>
      </c>
      <c r="BC165" s="530">
        <f t="shared" si="98"/>
        <v>-1869436.03</v>
      </c>
      <c r="BD165" s="530">
        <f t="shared" si="132"/>
        <v>-1875998.53</v>
      </c>
      <c r="BE165" s="530">
        <f t="shared" ref="BE165:BE244" si="139">J165+K165+L165+M165+N165+I165+H165</f>
        <v>-1882547.5999999999</v>
      </c>
      <c r="BF165" s="530">
        <f t="shared" si="133"/>
        <v>-1886304.14</v>
      </c>
      <c r="BG165" s="530">
        <f t="shared" si="134"/>
        <v>-1891560.53</v>
      </c>
      <c r="BH165" s="530" t="e">
        <f t="shared" si="135"/>
        <v>#REF!</v>
      </c>
      <c r="BI165" s="530" t="e">
        <f t="shared" si="136"/>
        <v>#REF!</v>
      </c>
      <c r="BJ165" s="530" t="e">
        <f t="shared" si="137"/>
        <v>#REF!</v>
      </c>
      <c r="BK165" s="452">
        <v>-1904553.87</v>
      </c>
      <c r="BL165">
        <v>0</v>
      </c>
      <c r="BM165" s="451">
        <v>-1896228.44</v>
      </c>
      <c r="BN165" s="499"/>
      <c r="BO165" s="451"/>
      <c r="BP165" s="452"/>
      <c r="BR165" s="452"/>
    </row>
    <row r="166" spans="1:70" ht="15" hidden="1" customHeight="1">
      <c r="A166" t="s">
        <v>965</v>
      </c>
      <c r="B166" s="468" t="s">
        <v>965</v>
      </c>
      <c r="C166" s="458" t="s">
        <v>966</v>
      </c>
      <c r="D166" s="458" t="s">
        <v>301</v>
      </c>
      <c r="E166" s="459" t="str">
        <f t="shared" ref="E166" si="140">LEFT(B166,3)</f>
        <v>260</v>
      </c>
      <c r="F166" s="459" t="str">
        <f t="shared" ref="F166" si="141">LEFT(B166,3)</f>
        <v>260</v>
      </c>
      <c r="G166" s="458" t="s">
        <v>302</v>
      </c>
      <c r="H166" s="452"/>
      <c r="I166" s="452"/>
      <c r="J166" s="452"/>
      <c r="K166" s="452"/>
      <c r="L166" s="452"/>
      <c r="M166" s="452"/>
      <c r="N166" s="452"/>
      <c r="O166" s="452"/>
      <c r="P166" s="452"/>
      <c r="Q166" s="452"/>
      <c r="R166" s="452"/>
      <c r="S166" s="484"/>
      <c r="T166" s="452"/>
      <c r="U166" s="484"/>
      <c r="V166" s="484"/>
      <c r="W166" s="484"/>
      <c r="X166" s="530"/>
      <c r="Y166" s="530">
        <v>0</v>
      </c>
      <c r="Z166" s="484"/>
      <c r="AA166" s="484"/>
      <c r="AB166" s="484"/>
      <c r="AC166" s="484"/>
      <c r="AD166" s="484"/>
      <c r="AE166" s="484"/>
      <c r="AF166" s="484"/>
      <c r="AG166" s="484"/>
      <c r="AH166" s="484"/>
      <c r="AI166" s="484"/>
      <c r="AJ166" s="484"/>
      <c r="AK166" s="484"/>
      <c r="AL166" s="484"/>
      <c r="AM166" s="484"/>
      <c r="AN166" s="484"/>
      <c r="AO166" s="484"/>
      <c r="AP166" s="484"/>
      <c r="AQ166" s="484"/>
      <c r="AR166" s="484">
        <v>1078444.8999999999</v>
      </c>
      <c r="AS166" s="484">
        <f t="shared" si="118"/>
        <v>0</v>
      </c>
      <c r="AT166" s="484">
        <v>1078444.8999999999</v>
      </c>
      <c r="AU166" s="484">
        <f t="shared" si="117"/>
        <v>0</v>
      </c>
      <c r="AV166" s="484">
        <v>1078444.8999999999</v>
      </c>
      <c r="AW166" s="484">
        <f t="shared" si="114"/>
        <v>0</v>
      </c>
      <c r="AX166" s="484">
        <v>1078444.8999999999</v>
      </c>
      <c r="AY166" s="530"/>
      <c r="AZ166" s="530"/>
      <c r="BA166" s="530"/>
      <c r="BB166" s="530"/>
      <c r="BC166" s="530"/>
      <c r="BD166" s="530"/>
      <c r="BE166" s="530"/>
      <c r="BF166" s="530"/>
      <c r="BG166" s="530"/>
      <c r="BH166" s="530"/>
      <c r="BI166" s="530"/>
      <c r="BJ166" s="530"/>
      <c r="BK166" s="452"/>
      <c r="BN166" s="499"/>
      <c r="BO166" s="451"/>
      <c r="BP166" s="452"/>
      <c r="BR166" s="452"/>
    </row>
    <row r="167" spans="1:70" ht="15" hidden="1" customHeight="1">
      <c r="A167" t="str">
        <f t="shared" si="77"/>
        <v>2603000001</v>
      </c>
      <c r="B167" s="468">
        <v>2603000001</v>
      </c>
      <c r="C167" s="458" t="s">
        <v>403</v>
      </c>
      <c r="D167" s="458" t="s">
        <v>301</v>
      </c>
      <c r="E167" s="459" t="str">
        <f t="shared" si="78"/>
        <v>260</v>
      </c>
      <c r="F167" s="459" t="str">
        <f t="shared" si="79"/>
        <v>260</v>
      </c>
      <c r="G167" s="458" t="s">
        <v>302</v>
      </c>
      <c r="H167" s="452">
        <v>111487.42</v>
      </c>
      <c r="I167" s="452">
        <v>0</v>
      </c>
      <c r="J167" s="452">
        <v>0</v>
      </c>
      <c r="K167" s="452">
        <v>0</v>
      </c>
      <c r="L167" s="452">
        <v>24000</v>
      </c>
      <c r="M167" s="452">
        <v>9000</v>
      </c>
      <c r="N167" s="452">
        <v>0</v>
      </c>
      <c r="O167" s="452">
        <v>9000</v>
      </c>
      <c r="P167" s="452">
        <v>0</v>
      </c>
      <c r="Q167" s="452" t="e">
        <f>VLOOKUP(A167,#REF!,16,0)</f>
        <v>#REF!</v>
      </c>
      <c r="R167" s="452">
        <v>0</v>
      </c>
      <c r="S167" s="484">
        <v>65500</v>
      </c>
      <c r="T167" s="452">
        <v>153487.41999999998</v>
      </c>
      <c r="U167" s="484" t="e">
        <f t="shared" si="80"/>
        <v>#REF!</v>
      </c>
      <c r="V167" s="484">
        <f t="shared" si="81"/>
        <v>153487.41999999998</v>
      </c>
      <c r="W167" s="484">
        <f t="shared" ref="W167:W246" si="142">SUM(H167:O167)</f>
        <v>153487.41999999998</v>
      </c>
      <c r="X167" s="530">
        <v>218987.42</v>
      </c>
      <c r="Y167" s="530">
        <f>AY167-X167</f>
        <v>0</v>
      </c>
      <c r="Z167" s="484">
        <v>0</v>
      </c>
      <c r="AA167" s="484">
        <v>0</v>
      </c>
      <c r="AB167" s="484">
        <f t="shared" si="62"/>
        <v>0</v>
      </c>
      <c r="AC167" s="484">
        <v>218987.42</v>
      </c>
      <c r="AD167" s="484">
        <f t="shared" si="126"/>
        <v>0</v>
      </c>
      <c r="AE167" s="484">
        <v>218987.42</v>
      </c>
      <c r="AF167" s="484">
        <f t="shared" si="138"/>
        <v>0</v>
      </c>
      <c r="AG167" s="484">
        <v>218987.42</v>
      </c>
      <c r="AH167" s="484">
        <f t="shared" si="127"/>
        <v>0</v>
      </c>
      <c r="AI167" s="484">
        <v>218987.42</v>
      </c>
      <c r="AJ167" s="484">
        <f t="shared" si="128"/>
        <v>0</v>
      </c>
      <c r="AK167" s="484">
        <v>218987.42</v>
      </c>
      <c r="AL167" s="484">
        <f t="shared" si="129"/>
        <v>0</v>
      </c>
      <c r="AM167" s="484">
        <v>218987.42</v>
      </c>
      <c r="AN167" s="484">
        <f t="shared" si="130"/>
        <v>0</v>
      </c>
      <c r="AO167" s="484">
        <v>218987.42</v>
      </c>
      <c r="AP167" s="484">
        <f t="shared" si="131"/>
        <v>91499.999999999971</v>
      </c>
      <c r="AQ167" s="484">
        <v>310487.42</v>
      </c>
      <c r="AR167" s="484">
        <v>1276407.1100000001</v>
      </c>
      <c r="AS167" s="484">
        <f t="shared" si="118"/>
        <v>0</v>
      </c>
      <c r="AT167" s="484">
        <v>1276407.1100000001</v>
      </c>
      <c r="AU167" s="484">
        <f t="shared" si="117"/>
        <v>0</v>
      </c>
      <c r="AV167" s="484">
        <v>1276407.1100000001</v>
      </c>
      <c r="AW167" s="484">
        <f t="shared" si="114"/>
        <v>7249.5299999997951</v>
      </c>
      <c r="AX167" s="484">
        <v>1283656.6399999999</v>
      </c>
      <c r="AY167" s="530">
        <v>218987.42</v>
      </c>
      <c r="AZ167" s="530">
        <f t="shared" si="119"/>
        <v>111487.42</v>
      </c>
      <c r="BA167" s="530">
        <f t="shared" si="120"/>
        <v>111487.42</v>
      </c>
      <c r="BB167" s="530">
        <f t="shared" si="121"/>
        <v>111487.42</v>
      </c>
      <c r="BC167" s="530">
        <f t="shared" si="98"/>
        <v>135487.41999999998</v>
      </c>
      <c r="BD167" s="530">
        <f t="shared" si="132"/>
        <v>144487.41999999998</v>
      </c>
      <c r="BE167" s="530">
        <f t="shared" si="139"/>
        <v>144487.41999999998</v>
      </c>
      <c r="BF167" s="530">
        <f t="shared" si="133"/>
        <v>153487.41999999998</v>
      </c>
      <c r="BG167" s="530">
        <f t="shared" si="134"/>
        <v>153487.41999999998</v>
      </c>
      <c r="BH167" s="530" t="e">
        <f t="shared" si="135"/>
        <v>#REF!</v>
      </c>
      <c r="BI167" s="530" t="e">
        <f t="shared" si="136"/>
        <v>#REF!</v>
      </c>
      <c r="BJ167" s="530" t="e">
        <f t="shared" si="137"/>
        <v>#REF!</v>
      </c>
      <c r="BK167" s="452">
        <v>153487.42000000001</v>
      </c>
      <c r="BL167">
        <v>0</v>
      </c>
      <c r="BM167" s="451">
        <v>218987.42</v>
      </c>
      <c r="BN167" s="499"/>
      <c r="BO167" s="451"/>
      <c r="BP167" s="452"/>
      <c r="BR167" s="452"/>
    </row>
    <row r="168" spans="1:70" ht="15" hidden="1" customHeight="1">
      <c r="A168" t="str">
        <f t="shared" si="77"/>
        <v>2640100001</v>
      </c>
      <c r="B168" s="468">
        <v>2640100001</v>
      </c>
      <c r="C168" s="458" t="s">
        <v>404</v>
      </c>
      <c r="D168" s="458" t="s">
        <v>301</v>
      </c>
      <c r="E168" s="459" t="str">
        <f t="shared" si="78"/>
        <v>264</v>
      </c>
      <c r="F168" s="459" t="str">
        <f t="shared" si="79"/>
        <v>264</v>
      </c>
      <c r="G168" s="458" t="s">
        <v>302</v>
      </c>
      <c r="H168" s="452">
        <v>531382.11</v>
      </c>
      <c r="I168" s="452">
        <v>0</v>
      </c>
      <c r="J168" s="452">
        <v>0</v>
      </c>
      <c r="K168" s="452">
        <v>0</v>
      </c>
      <c r="L168" s="452">
        <v>0</v>
      </c>
      <c r="M168" s="452">
        <v>0</v>
      </c>
      <c r="N168" s="452">
        <v>0</v>
      </c>
      <c r="O168" s="452">
        <v>0</v>
      </c>
      <c r="P168" s="452">
        <v>0</v>
      </c>
      <c r="Q168" s="452" t="e">
        <f>VLOOKUP(A168,#REF!,16,0)</f>
        <v>#REF!</v>
      </c>
      <c r="R168" s="452">
        <v>0</v>
      </c>
      <c r="S168" s="484">
        <v>9853.2800000000007</v>
      </c>
      <c r="T168" s="452">
        <v>531382.11</v>
      </c>
      <c r="U168" s="484" t="e">
        <f t="shared" si="80"/>
        <v>#REF!</v>
      </c>
      <c r="V168" s="484">
        <f t="shared" si="81"/>
        <v>531382.11</v>
      </c>
      <c r="W168" s="484">
        <f t="shared" si="142"/>
        <v>531382.11</v>
      </c>
      <c r="X168" s="530">
        <v>541235.39</v>
      </c>
      <c r="Y168" s="530">
        <f>AY168-X168</f>
        <v>22608.79999999993</v>
      </c>
      <c r="Z168" s="484">
        <v>16406.710000000079</v>
      </c>
      <c r="AA168" s="484">
        <v>0</v>
      </c>
      <c r="AB168" s="484">
        <f t="shared" ref="AB168:AB247" si="143">AC168-X168-Y168-Z168-AA168</f>
        <v>119645</v>
      </c>
      <c r="AC168" s="484">
        <v>699895.9</v>
      </c>
      <c r="AD168" s="484">
        <f t="shared" si="126"/>
        <v>155610</v>
      </c>
      <c r="AE168" s="484">
        <v>855505.9</v>
      </c>
      <c r="AF168" s="484">
        <f t="shared" si="138"/>
        <v>2594</v>
      </c>
      <c r="AG168" s="484">
        <v>858099.9</v>
      </c>
      <c r="AH168" s="484">
        <f t="shared" si="127"/>
        <v>221989.99999999988</v>
      </c>
      <c r="AI168" s="484">
        <v>1080089.8999999999</v>
      </c>
      <c r="AJ168" s="484">
        <f t="shared" si="128"/>
        <v>0</v>
      </c>
      <c r="AK168" s="484">
        <v>1080089.8999999999</v>
      </c>
      <c r="AL168" s="484">
        <f t="shared" si="129"/>
        <v>75000</v>
      </c>
      <c r="AM168" s="484">
        <v>1155089.8999999999</v>
      </c>
      <c r="AN168" s="484">
        <f t="shared" si="130"/>
        <v>1260</v>
      </c>
      <c r="AO168" s="484">
        <v>1156349.8999999999</v>
      </c>
      <c r="AP168" s="484">
        <f t="shared" si="131"/>
        <v>-900</v>
      </c>
      <c r="AQ168" s="484">
        <v>1155449.8999999999</v>
      </c>
      <c r="AR168" s="484">
        <v>1936643.18</v>
      </c>
      <c r="AS168" s="484">
        <f t="shared" si="118"/>
        <v>0</v>
      </c>
      <c r="AT168" s="484">
        <v>1936643.18</v>
      </c>
      <c r="AU168" s="484">
        <f t="shared" si="117"/>
        <v>0</v>
      </c>
      <c r="AV168" s="484">
        <v>1936643.18</v>
      </c>
      <c r="AW168" s="484">
        <f t="shared" si="114"/>
        <v>0</v>
      </c>
      <c r="AX168" s="484">
        <v>1936643.18</v>
      </c>
      <c r="AY168" s="530">
        <v>563844.18999999994</v>
      </c>
      <c r="AZ168" s="530">
        <f t="shared" si="119"/>
        <v>531382.11</v>
      </c>
      <c r="BA168" s="530">
        <f t="shared" si="120"/>
        <v>531382.11</v>
      </c>
      <c r="BB168" s="530">
        <f t="shared" si="121"/>
        <v>531382.11</v>
      </c>
      <c r="BC168" s="530">
        <f t="shared" si="98"/>
        <v>531382.11</v>
      </c>
      <c r="BD168" s="530">
        <f t="shared" si="132"/>
        <v>531382.11</v>
      </c>
      <c r="BE168" s="530">
        <f t="shared" si="139"/>
        <v>531382.11</v>
      </c>
      <c r="BF168" s="530">
        <f t="shared" si="133"/>
        <v>531382.11</v>
      </c>
      <c r="BG168" s="530">
        <f t="shared" si="134"/>
        <v>531382.11</v>
      </c>
      <c r="BH168" s="530" t="e">
        <f t="shared" si="135"/>
        <v>#REF!</v>
      </c>
      <c r="BI168" s="530" t="e">
        <f t="shared" si="136"/>
        <v>#REF!</v>
      </c>
      <c r="BJ168" s="530" t="e">
        <f t="shared" si="137"/>
        <v>#REF!</v>
      </c>
      <c r="BK168" s="452">
        <v>531382.11</v>
      </c>
      <c r="BL168">
        <v>0</v>
      </c>
      <c r="BM168" s="451">
        <v>541235.39</v>
      </c>
      <c r="BN168" s="499"/>
      <c r="BO168" s="451"/>
      <c r="BP168" s="452"/>
      <c r="BR168" s="452"/>
    </row>
    <row r="169" spans="1:70" ht="15" hidden="1" customHeight="1">
      <c r="A169" t="str">
        <f t="shared" si="77"/>
        <v>2670100001</v>
      </c>
      <c r="B169" s="468">
        <v>2670100001</v>
      </c>
      <c r="C169" s="458" t="s">
        <v>405</v>
      </c>
      <c r="D169" s="458" t="s">
        <v>301</v>
      </c>
      <c r="E169" s="459" t="str">
        <f t="shared" si="78"/>
        <v>267</v>
      </c>
      <c r="F169" s="459" t="str">
        <f t="shared" si="79"/>
        <v>267</v>
      </c>
      <c r="G169" s="458" t="s">
        <v>302</v>
      </c>
      <c r="H169" s="452">
        <v>264016.25</v>
      </c>
      <c r="I169" s="452">
        <v>0</v>
      </c>
      <c r="J169" s="452">
        <v>0</v>
      </c>
      <c r="K169" s="452">
        <v>0</v>
      </c>
      <c r="L169" s="452">
        <v>0</v>
      </c>
      <c r="M169" s="452">
        <v>530717.57999999996</v>
      </c>
      <c r="N169" s="452">
        <v>0</v>
      </c>
      <c r="O169" s="452">
        <v>0</v>
      </c>
      <c r="P169" s="452">
        <v>0</v>
      </c>
      <c r="Q169" s="452" t="e">
        <f>VLOOKUP(A169,#REF!,16,0)</f>
        <v>#REF!</v>
      </c>
      <c r="R169" s="452">
        <v>0</v>
      </c>
      <c r="S169" s="484">
        <v>0</v>
      </c>
      <c r="T169" s="452">
        <v>794733.83</v>
      </c>
      <c r="U169" s="484" t="e">
        <f t="shared" si="80"/>
        <v>#REF!</v>
      </c>
      <c r="V169" s="484">
        <f t="shared" si="81"/>
        <v>794733.83</v>
      </c>
      <c r="W169" s="484">
        <f t="shared" si="142"/>
        <v>794733.83</v>
      </c>
      <c r="X169" s="530">
        <v>794733.83</v>
      </c>
      <c r="Y169" s="530">
        <f>AY169-X169</f>
        <v>0</v>
      </c>
      <c r="Z169" s="484">
        <v>0</v>
      </c>
      <c r="AA169" s="484">
        <v>0</v>
      </c>
      <c r="AB169" s="484">
        <f t="shared" si="143"/>
        <v>0</v>
      </c>
      <c r="AC169" s="484">
        <v>794733.83</v>
      </c>
      <c r="AD169" s="484">
        <f t="shared" si="126"/>
        <v>0</v>
      </c>
      <c r="AE169" s="484">
        <v>794733.83</v>
      </c>
      <c r="AF169" s="484">
        <f t="shared" si="138"/>
        <v>0</v>
      </c>
      <c r="AG169" s="484">
        <v>794733.83</v>
      </c>
      <c r="AH169" s="484">
        <f t="shared" si="127"/>
        <v>0</v>
      </c>
      <c r="AI169" s="484">
        <v>794733.83</v>
      </c>
      <c r="AJ169" s="484">
        <f t="shared" si="128"/>
        <v>0</v>
      </c>
      <c r="AK169" s="484">
        <v>794733.83</v>
      </c>
      <c r="AL169" s="484">
        <f t="shared" si="129"/>
        <v>0</v>
      </c>
      <c r="AM169" s="484">
        <v>794733.83</v>
      </c>
      <c r="AN169" s="484">
        <f t="shared" si="130"/>
        <v>0</v>
      </c>
      <c r="AO169" s="484">
        <v>794733.83</v>
      </c>
      <c r="AP169" s="484">
        <f t="shared" si="131"/>
        <v>0</v>
      </c>
      <c r="AQ169" s="484">
        <v>794733.83</v>
      </c>
      <c r="AR169" s="484">
        <v>794733.83</v>
      </c>
      <c r="AS169" s="484">
        <f t="shared" si="118"/>
        <v>0</v>
      </c>
      <c r="AT169" s="484">
        <v>794733.83</v>
      </c>
      <c r="AU169" s="484">
        <f t="shared" si="117"/>
        <v>0</v>
      </c>
      <c r="AV169" s="484">
        <v>794733.83</v>
      </c>
      <c r="AW169" s="484">
        <f t="shared" si="114"/>
        <v>0</v>
      </c>
      <c r="AX169" s="484">
        <v>794733.83</v>
      </c>
      <c r="AY169" s="530">
        <v>794733.83</v>
      </c>
      <c r="AZ169" s="530">
        <f t="shared" si="119"/>
        <v>264016.25</v>
      </c>
      <c r="BA169" s="530">
        <f t="shared" si="120"/>
        <v>264016.25</v>
      </c>
      <c r="BB169" s="530">
        <f t="shared" si="121"/>
        <v>264016.25</v>
      </c>
      <c r="BC169" s="530">
        <f t="shared" si="98"/>
        <v>264016.25</v>
      </c>
      <c r="BD169" s="530">
        <f t="shared" si="132"/>
        <v>794733.83</v>
      </c>
      <c r="BE169" s="530">
        <f t="shared" si="139"/>
        <v>794733.83</v>
      </c>
      <c r="BF169" s="530">
        <f t="shared" si="133"/>
        <v>794733.83</v>
      </c>
      <c r="BG169" s="530">
        <f t="shared" si="134"/>
        <v>794733.83</v>
      </c>
      <c r="BH169" s="530" t="e">
        <f t="shared" si="135"/>
        <v>#REF!</v>
      </c>
      <c r="BI169" s="530" t="e">
        <f t="shared" si="136"/>
        <v>#REF!</v>
      </c>
      <c r="BJ169" s="530" t="e">
        <f t="shared" si="137"/>
        <v>#REF!</v>
      </c>
      <c r="BK169" s="452">
        <v>794733.83</v>
      </c>
      <c r="BL169">
        <v>0</v>
      </c>
      <c r="BM169" s="451">
        <v>794733.83</v>
      </c>
      <c r="BN169" s="499"/>
      <c r="BO169" s="451"/>
      <c r="BP169" s="452"/>
      <c r="BR169" s="452"/>
    </row>
    <row r="170" spans="1:70" ht="15" hidden="1" customHeight="1">
      <c r="A170" t="str">
        <f t="shared" si="77"/>
        <v>2680100001</v>
      </c>
      <c r="B170" s="468">
        <v>2680100001</v>
      </c>
      <c r="C170" s="458" t="s">
        <v>402</v>
      </c>
      <c r="D170" s="458" t="s">
        <v>301</v>
      </c>
      <c r="E170" s="459" t="str">
        <f t="shared" si="78"/>
        <v>268</v>
      </c>
      <c r="F170" s="459" t="str">
        <f t="shared" si="79"/>
        <v>268</v>
      </c>
      <c r="G170" s="458" t="s">
        <v>302</v>
      </c>
      <c r="H170" s="452">
        <v>-881465.68</v>
      </c>
      <c r="I170" s="452">
        <v>-1739.8</v>
      </c>
      <c r="J170" s="452">
        <v>-1739.83</v>
      </c>
      <c r="K170" s="452">
        <v>-1739.78</v>
      </c>
      <c r="L170" s="452">
        <v>-5073.1499999999996</v>
      </c>
      <c r="M170" s="452">
        <v>-163121.73000000001</v>
      </c>
      <c r="N170" s="452">
        <v>-29192.37</v>
      </c>
      <c r="O170" s="452">
        <v>-31192.34</v>
      </c>
      <c r="P170" s="452">
        <v>-29442.36</v>
      </c>
      <c r="Q170" s="452" t="e">
        <f>VLOOKUP(A170,#REF!,16,0)</f>
        <v>#REF!</v>
      </c>
      <c r="R170" s="452">
        <v>-29442.35</v>
      </c>
      <c r="S170" s="484">
        <v>-53246.33</v>
      </c>
      <c r="T170" s="452">
        <v>-1203591.75</v>
      </c>
      <c r="U170" s="484" t="e">
        <f t="shared" si="80"/>
        <v>#REF!</v>
      </c>
      <c r="V170" s="484">
        <f t="shared" si="81"/>
        <v>-1144707.0400000005</v>
      </c>
      <c r="W170" s="484">
        <f t="shared" si="142"/>
        <v>-1115264.6800000004</v>
      </c>
      <c r="X170" s="530">
        <v>-1278137.53</v>
      </c>
      <c r="Y170" s="530">
        <f>AY170-X170</f>
        <v>-22053.070000000065</v>
      </c>
      <c r="Z170" s="484">
        <v>-22496.589999999851</v>
      </c>
      <c r="AA170" s="484">
        <v>-21949.670000000158</v>
      </c>
      <c r="AB170" s="484">
        <f t="shared" si="143"/>
        <v>-31920.129999999888</v>
      </c>
      <c r="AC170" s="484">
        <v>-1376556.99</v>
      </c>
      <c r="AD170" s="484">
        <f t="shared" si="126"/>
        <v>-39504.800000000047</v>
      </c>
      <c r="AE170" s="484">
        <v>-1416061.79</v>
      </c>
      <c r="AF170" s="484">
        <f t="shared" si="138"/>
        <v>-26839.919999999925</v>
      </c>
      <c r="AG170" s="484">
        <v>-1442901.71</v>
      </c>
      <c r="AH170" s="484">
        <f t="shared" si="127"/>
        <v>-56179.169999999925</v>
      </c>
      <c r="AI170" s="484">
        <v>-1499080.88</v>
      </c>
      <c r="AJ170" s="484">
        <f t="shared" si="128"/>
        <v>-30280.340000000084</v>
      </c>
      <c r="AK170" s="484">
        <v>-1529361.22</v>
      </c>
      <c r="AL170" s="484">
        <f t="shared" si="129"/>
        <v>-42780.360000000102</v>
      </c>
      <c r="AM170" s="484">
        <v>-1572141.58</v>
      </c>
      <c r="AN170" s="484">
        <f t="shared" si="130"/>
        <v>-31761.329999999842</v>
      </c>
      <c r="AO170" s="484">
        <v>-1603902.91</v>
      </c>
      <c r="AP170" s="484">
        <f t="shared" si="131"/>
        <v>-61871.330000000075</v>
      </c>
      <c r="AQ170" s="484">
        <v>-1665774.24</v>
      </c>
      <c r="AR170" s="484">
        <v>-2866867.06</v>
      </c>
      <c r="AS170" s="484">
        <f t="shared" si="118"/>
        <v>-34514.989999999758</v>
      </c>
      <c r="AT170" s="484">
        <v>-2901382.05</v>
      </c>
      <c r="AU170" s="484">
        <f t="shared" si="117"/>
        <v>-34514.94000000041</v>
      </c>
      <c r="AV170" s="484">
        <v>-2935896.99</v>
      </c>
      <c r="AW170" s="484">
        <f t="shared" si="114"/>
        <v>-35320.419999999925</v>
      </c>
      <c r="AX170" s="484">
        <v>-2971217.41</v>
      </c>
      <c r="AY170" s="530">
        <v>-1300190.6000000001</v>
      </c>
      <c r="AZ170" s="530">
        <f t="shared" si="119"/>
        <v>-883205.4800000001</v>
      </c>
      <c r="BA170" s="530">
        <f t="shared" si="120"/>
        <v>-884945.31</v>
      </c>
      <c r="BB170" s="530">
        <f t="shared" si="121"/>
        <v>-886685.09000000008</v>
      </c>
      <c r="BC170" s="530">
        <f t="shared" si="98"/>
        <v>-891758.24000000011</v>
      </c>
      <c r="BD170" s="530">
        <f t="shared" si="132"/>
        <v>-1054879.97</v>
      </c>
      <c r="BE170" s="530">
        <f t="shared" si="139"/>
        <v>-1084072.3400000001</v>
      </c>
      <c r="BF170" s="530">
        <f t="shared" si="133"/>
        <v>-1115264.68</v>
      </c>
      <c r="BG170" s="530">
        <f t="shared" si="134"/>
        <v>-1144707.04</v>
      </c>
      <c r="BH170" s="530" t="e">
        <f t="shared" si="135"/>
        <v>#REF!</v>
      </c>
      <c r="BI170" s="530" t="e">
        <f t="shared" si="136"/>
        <v>#REF!</v>
      </c>
      <c r="BJ170" s="530" t="e">
        <f t="shared" si="137"/>
        <v>#REF!</v>
      </c>
      <c r="BK170" s="452">
        <v>-1203591.75</v>
      </c>
      <c r="BL170">
        <v>0</v>
      </c>
      <c r="BM170" s="451">
        <v>-1256838.08</v>
      </c>
      <c r="BN170" s="499"/>
      <c r="BO170" s="451"/>
      <c r="BP170" s="452"/>
      <c r="BR170" s="452"/>
    </row>
    <row r="171" spans="1:70" ht="15" hidden="1" customHeight="1">
      <c r="A171" t="str">
        <f t="shared" si="77"/>
        <v>2807700031</v>
      </c>
      <c r="B171" s="468">
        <v>2807700031</v>
      </c>
      <c r="C171" s="458" t="s">
        <v>675</v>
      </c>
      <c r="D171" s="458" t="s">
        <v>301</v>
      </c>
      <c r="E171" s="459" t="str">
        <f t="shared" si="78"/>
        <v>280</v>
      </c>
      <c r="F171" s="459" t="str">
        <f t="shared" si="79"/>
        <v>280</v>
      </c>
      <c r="G171" s="458" t="s">
        <v>302</v>
      </c>
      <c r="H171" s="452">
        <v>0</v>
      </c>
      <c r="I171" s="452">
        <v>0</v>
      </c>
      <c r="J171" s="452">
        <v>0</v>
      </c>
      <c r="K171" s="452">
        <v>0</v>
      </c>
      <c r="L171" s="452">
        <v>0</v>
      </c>
      <c r="M171" s="452">
        <v>0</v>
      </c>
      <c r="N171" s="452">
        <v>0</v>
      </c>
      <c r="O171" s="452">
        <v>0</v>
      </c>
      <c r="P171" s="452">
        <v>0</v>
      </c>
      <c r="Q171" s="452" t="e">
        <f>VLOOKUP(A171,#REF!,16,0)</f>
        <v>#REF!</v>
      </c>
      <c r="R171" s="452">
        <v>0</v>
      </c>
      <c r="S171" s="484">
        <v>0</v>
      </c>
      <c r="T171" s="452">
        <v>0</v>
      </c>
      <c r="U171" s="484" t="e">
        <f t="shared" si="80"/>
        <v>#REF!</v>
      </c>
      <c r="V171" s="484">
        <f t="shared" si="81"/>
        <v>0</v>
      </c>
      <c r="W171" s="484">
        <f t="shared" si="142"/>
        <v>0</v>
      </c>
      <c r="X171" s="530">
        <f t="shared" ref="X171" si="144">AV171-W171</f>
        <v>0</v>
      </c>
      <c r="Y171" s="530">
        <f>AY171-X171</f>
        <v>0</v>
      </c>
      <c r="Z171" s="484">
        <v>0</v>
      </c>
      <c r="AA171" s="484">
        <v>0</v>
      </c>
      <c r="AB171" s="484">
        <f t="shared" si="143"/>
        <v>0</v>
      </c>
      <c r="AC171" s="484">
        <v>0</v>
      </c>
      <c r="AD171" s="484">
        <f t="shared" si="126"/>
        <v>0</v>
      </c>
      <c r="AE171" s="484">
        <v>0</v>
      </c>
      <c r="AF171" s="484">
        <f t="shared" si="138"/>
        <v>0</v>
      </c>
      <c r="AG171" s="484">
        <v>0</v>
      </c>
      <c r="AH171" s="484">
        <f t="shared" si="127"/>
        <v>0</v>
      </c>
      <c r="AI171" s="484">
        <v>0</v>
      </c>
      <c r="AJ171" s="484">
        <f t="shared" si="128"/>
        <v>0</v>
      </c>
      <c r="AK171" s="484">
        <v>0</v>
      </c>
      <c r="AL171" s="484">
        <f t="shared" si="129"/>
        <v>0</v>
      </c>
      <c r="AM171" s="484">
        <v>0</v>
      </c>
      <c r="AN171" s="484">
        <f t="shared" si="130"/>
        <v>0</v>
      </c>
      <c r="AO171" s="484">
        <v>0</v>
      </c>
      <c r="AP171" s="484">
        <f t="shared" si="131"/>
        <v>0</v>
      </c>
      <c r="AQ171" s="484">
        <v>0</v>
      </c>
      <c r="AR171" s="484">
        <v>0</v>
      </c>
      <c r="AS171" s="484">
        <f t="shared" si="118"/>
        <v>0</v>
      </c>
      <c r="AT171" s="484">
        <v>0</v>
      </c>
      <c r="AU171" s="484">
        <f t="shared" si="117"/>
        <v>0</v>
      </c>
      <c r="AV171" s="484">
        <v>0</v>
      </c>
      <c r="AW171" s="484">
        <f t="shared" si="114"/>
        <v>0</v>
      </c>
      <c r="AX171" s="484">
        <v>0</v>
      </c>
      <c r="AY171" s="530">
        <v>0</v>
      </c>
      <c r="AZ171" s="530">
        <f t="shared" si="119"/>
        <v>0</v>
      </c>
      <c r="BA171" s="530">
        <f t="shared" si="120"/>
        <v>0</v>
      </c>
      <c r="BB171" s="530">
        <f t="shared" si="121"/>
        <v>0</v>
      </c>
      <c r="BC171" s="530">
        <f t="shared" si="98"/>
        <v>0</v>
      </c>
      <c r="BD171" s="530">
        <f t="shared" si="132"/>
        <v>0</v>
      </c>
      <c r="BE171" s="530">
        <f t="shared" si="139"/>
        <v>0</v>
      </c>
      <c r="BF171" s="530">
        <f t="shared" si="133"/>
        <v>0</v>
      </c>
      <c r="BG171" s="530">
        <f t="shared" si="134"/>
        <v>0</v>
      </c>
      <c r="BH171" s="530" t="e">
        <f t="shared" si="135"/>
        <v>#REF!</v>
      </c>
      <c r="BI171" s="530" t="e">
        <f t="shared" si="136"/>
        <v>#REF!</v>
      </c>
      <c r="BJ171" s="530" t="e">
        <f t="shared" si="137"/>
        <v>#REF!</v>
      </c>
      <c r="BK171" s="452">
        <v>0</v>
      </c>
      <c r="BL171">
        <v>0</v>
      </c>
      <c r="BN171" s="499"/>
      <c r="BO171" s="451"/>
      <c r="BP171" s="452"/>
      <c r="BR171" s="452"/>
    </row>
    <row r="172" spans="1:70" ht="15" hidden="1" customHeight="1">
      <c r="A172" t="s">
        <v>1083</v>
      </c>
      <c r="B172" s="468" t="s">
        <v>1083</v>
      </c>
      <c r="C172" s="458" t="s">
        <v>1084</v>
      </c>
      <c r="D172" s="458" t="s">
        <v>301</v>
      </c>
      <c r="E172" s="459" t="str">
        <f t="shared" ref="E172" si="145">LEFT(B172,3)</f>
        <v>280</v>
      </c>
      <c r="F172" s="459" t="str">
        <f t="shared" ref="F172" si="146">LEFT(B172,3)</f>
        <v>280</v>
      </c>
      <c r="G172" s="458" t="s">
        <v>302</v>
      </c>
      <c r="H172" s="452"/>
      <c r="I172" s="452"/>
      <c r="J172" s="452"/>
      <c r="K172" s="452"/>
      <c r="L172" s="452"/>
      <c r="M172" s="452"/>
      <c r="N172" s="452"/>
      <c r="O172" s="452"/>
      <c r="P172" s="452"/>
      <c r="Q172" s="452"/>
      <c r="R172" s="452"/>
      <c r="S172" s="484"/>
      <c r="T172" s="452"/>
      <c r="U172" s="484"/>
      <c r="V172" s="484"/>
      <c r="W172" s="484"/>
      <c r="X172" s="484">
        <v>0</v>
      </c>
      <c r="Y172" s="484">
        <v>0</v>
      </c>
      <c r="Z172" s="484">
        <v>0</v>
      </c>
      <c r="AA172" s="484">
        <v>0</v>
      </c>
      <c r="AB172" s="484">
        <v>0</v>
      </c>
      <c r="AC172" s="484">
        <v>0</v>
      </c>
      <c r="AD172" s="484">
        <v>0</v>
      </c>
      <c r="AE172" s="484">
        <v>0</v>
      </c>
      <c r="AF172" s="484">
        <v>0</v>
      </c>
      <c r="AG172" s="484">
        <v>0</v>
      </c>
      <c r="AH172" s="484">
        <v>0</v>
      </c>
      <c r="AI172" s="484">
        <v>0</v>
      </c>
      <c r="AJ172" s="484">
        <v>0</v>
      </c>
      <c r="AK172" s="484">
        <v>0</v>
      </c>
      <c r="AL172" s="484">
        <v>0</v>
      </c>
      <c r="AM172" s="484">
        <v>0</v>
      </c>
      <c r="AN172" s="484">
        <v>0</v>
      </c>
      <c r="AO172" s="484">
        <v>0</v>
      </c>
      <c r="AP172" s="484">
        <v>0</v>
      </c>
      <c r="AQ172" s="484">
        <v>0</v>
      </c>
      <c r="AR172" s="484">
        <v>0</v>
      </c>
      <c r="AS172" s="484">
        <v>0</v>
      </c>
      <c r="AT172" s="484">
        <v>0</v>
      </c>
      <c r="AU172" s="484">
        <f t="shared" si="117"/>
        <v>10800.79</v>
      </c>
      <c r="AV172" s="484">
        <v>10800.79</v>
      </c>
      <c r="AW172" s="484">
        <f t="shared" si="114"/>
        <v>-1184.1500000000015</v>
      </c>
      <c r="AX172" s="484">
        <v>9616.64</v>
      </c>
      <c r="AY172" s="530"/>
      <c r="AZ172" s="530"/>
      <c r="BA172" s="530"/>
      <c r="BB172" s="530"/>
      <c r="BC172" s="530"/>
      <c r="BD172" s="530"/>
      <c r="BE172" s="530"/>
      <c r="BF172" s="530"/>
      <c r="BG172" s="530"/>
      <c r="BH172" s="530"/>
      <c r="BI172" s="530"/>
      <c r="BJ172" s="530"/>
      <c r="BK172" s="452"/>
      <c r="BN172" s="499"/>
      <c r="BO172" s="451"/>
      <c r="BP172" s="452"/>
      <c r="BR172" s="452"/>
    </row>
    <row r="173" spans="1:70" ht="15" hidden="1" customHeight="1">
      <c r="A173" t="s">
        <v>905</v>
      </c>
      <c r="B173" s="468" t="s">
        <v>905</v>
      </c>
      <c r="C173" s="458" t="s">
        <v>406</v>
      </c>
      <c r="D173" s="458" t="s">
        <v>301</v>
      </c>
      <c r="E173" s="459" t="str">
        <f t="shared" ref="E173" si="147">LEFT(B173,3)</f>
        <v>300</v>
      </c>
      <c r="F173" s="459" t="str">
        <f t="shared" ref="F173" si="148">LEFT(B173,3)</f>
        <v>300</v>
      </c>
      <c r="G173" s="458" t="s">
        <v>302</v>
      </c>
      <c r="H173" s="452">
        <v>0</v>
      </c>
      <c r="I173" s="452">
        <v>0</v>
      </c>
      <c r="J173" s="452">
        <v>0</v>
      </c>
      <c r="K173" s="452">
        <v>0</v>
      </c>
      <c r="L173" s="452">
        <v>0</v>
      </c>
      <c r="M173" s="452">
        <v>0</v>
      </c>
      <c r="N173" s="452">
        <v>0</v>
      </c>
      <c r="O173" s="452">
        <v>0</v>
      </c>
      <c r="P173" s="452">
        <v>0</v>
      </c>
      <c r="Q173" s="452">
        <v>0</v>
      </c>
      <c r="R173" s="452">
        <v>0</v>
      </c>
      <c r="S173" s="452">
        <v>0</v>
      </c>
      <c r="T173" s="452">
        <v>0</v>
      </c>
      <c r="U173" s="452">
        <v>0</v>
      </c>
      <c r="V173" s="452">
        <v>0</v>
      </c>
      <c r="W173" s="452">
        <v>0</v>
      </c>
      <c r="X173" s="452">
        <v>0</v>
      </c>
      <c r="Y173" s="452">
        <v>0</v>
      </c>
      <c r="Z173" s="452">
        <v>0</v>
      </c>
      <c r="AA173" s="452">
        <v>0</v>
      </c>
      <c r="AB173" s="452">
        <v>0</v>
      </c>
      <c r="AC173" s="452">
        <v>0</v>
      </c>
      <c r="AD173" s="452">
        <v>0</v>
      </c>
      <c r="AE173" s="452">
        <v>0</v>
      </c>
      <c r="AF173" s="452">
        <v>0</v>
      </c>
      <c r="AG173" s="452">
        <v>0</v>
      </c>
      <c r="AH173" s="452">
        <v>0</v>
      </c>
      <c r="AI173" s="452">
        <v>0</v>
      </c>
      <c r="AJ173" s="452">
        <v>0</v>
      </c>
      <c r="AK173" s="452">
        <v>0</v>
      </c>
      <c r="AL173" s="452">
        <v>0</v>
      </c>
      <c r="AM173" s="452">
        <v>0</v>
      </c>
      <c r="AN173" s="452">
        <v>0</v>
      </c>
      <c r="AO173" s="484">
        <v>-102236.79</v>
      </c>
      <c r="AP173" s="484">
        <f t="shared" si="131"/>
        <v>102236.79</v>
      </c>
      <c r="AQ173" s="484">
        <v>0</v>
      </c>
      <c r="AR173" s="474">
        <v>0</v>
      </c>
      <c r="AS173" s="484">
        <f t="shared" si="118"/>
        <v>-264794.88</v>
      </c>
      <c r="AT173" s="484">
        <v>-264794.88</v>
      </c>
      <c r="AU173" s="484">
        <f t="shared" si="117"/>
        <v>13123.380000000005</v>
      </c>
      <c r="AV173" s="484">
        <v>-251671.5</v>
      </c>
      <c r="AW173" s="484">
        <f t="shared" si="114"/>
        <v>251671.5</v>
      </c>
      <c r="AX173" s="484">
        <v>0</v>
      </c>
      <c r="AY173" s="530"/>
      <c r="AZ173" s="530"/>
      <c r="BA173" s="530"/>
      <c r="BB173" s="530"/>
      <c r="BC173" s="530"/>
      <c r="BD173" s="530"/>
      <c r="BE173" s="530"/>
      <c r="BF173" s="530"/>
      <c r="BG173" s="530"/>
      <c r="BH173" s="530"/>
      <c r="BI173" s="530">
        <f t="shared" si="136"/>
        <v>0</v>
      </c>
      <c r="BJ173" s="530">
        <f t="shared" si="137"/>
        <v>0</v>
      </c>
      <c r="BK173" s="452"/>
      <c r="BN173" s="499"/>
      <c r="BO173" s="451"/>
      <c r="BP173" s="452"/>
      <c r="BR173" s="452"/>
    </row>
    <row r="174" spans="1:70" ht="15" hidden="1" customHeight="1">
      <c r="A174" t="str">
        <f t="shared" si="77"/>
        <v>3005200100</v>
      </c>
      <c r="B174" s="468">
        <v>3005200100</v>
      </c>
      <c r="C174" s="458" t="s">
        <v>676</v>
      </c>
      <c r="D174" s="458" t="s">
        <v>301</v>
      </c>
      <c r="E174" s="459" t="str">
        <f t="shared" si="78"/>
        <v>300</v>
      </c>
      <c r="F174" s="459" t="str">
        <f t="shared" si="79"/>
        <v>300</v>
      </c>
      <c r="G174" s="458" t="s">
        <v>302</v>
      </c>
      <c r="H174" s="452">
        <v>0</v>
      </c>
      <c r="I174" s="452">
        <v>0</v>
      </c>
      <c r="J174" s="452">
        <v>0</v>
      </c>
      <c r="K174" s="452">
        <v>0</v>
      </c>
      <c r="L174" s="452">
        <v>0</v>
      </c>
      <c r="M174" s="452">
        <v>0</v>
      </c>
      <c r="N174" s="452">
        <v>0</v>
      </c>
      <c r="O174" s="452">
        <v>0</v>
      </c>
      <c r="P174" s="452">
        <v>0</v>
      </c>
      <c r="Q174" s="452" t="e">
        <f>VLOOKUP(A174,#REF!,16,0)</f>
        <v>#REF!</v>
      </c>
      <c r="R174" s="452">
        <v>0</v>
      </c>
      <c r="S174" s="484">
        <v>0</v>
      </c>
      <c r="T174" s="452">
        <v>0</v>
      </c>
      <c r="U174" s="484" t="e">
        <f t="shared" si="80"/>
        <v>#REF!</v>
      </c>
      <c r="V174" s="484">
        <f t="shared" si="81"/>
        <v>0</v>
      </c>
      <c r="W174" s="484">
        <f t="shared" si="142"/>
        <v>0</v>
      </c>
      <c r="X174" s="530"/>
      <c r="Y174" s="530">
        <f>AY174-X174</f>
        <v>0</v>
      </c>
      <c r="Z174" s="484">
        <v>0</v>
      </c>
      <c r="AA174" s="484">
        <v>0</v>
      </c>
      <c r="AB174" s="484">
        <f t="shared" si="143"/>
        <v>-58292000</v>
      </c>
      <c r="AC174" s="484">
        <v>-58292000</v>
      </c>
      <c r="AD174" s="484">
        <f t="shared" si="126"/>
        <v>-1352000</v>
      </c>
      <c r="AE174" s="484">
        <v>-59644000</v>
      </c>
      <c r="AF174" s="484">
        <f t="shared" si="138"/>
        <v>-1202000</v>
      </c>
      <c r="AG174" s="484">
        <v>-60846000</v>
      </c>
      <c r="AH174" s="484">
        <f t="shared" si="127"/>
        <v>-4906000</v>
      </c>
      <c r="AI174" s="484">
        <v>-65752000</v>
      </c>
      <c r="AJ174" s="484">
        <f t="shared" si="128"/>
        <v>-2672000</v>
      </c>
      <c r="AK174" s="484">
        <v>-68424000</v>
      </c>
      <c r="AL174" s="484">
        <f t="shared" si="129"/>
        <v>4288000</v>
      </c>
      <c r="AM174" s="484">
        <v>-64136000</v>
      </c>
      <c r="AN174" s="484">
        <f t="shared" si="130"/>
        <v>2260000</v>
      </c>
      <c r="AO174" s="484">
        <v>-61876000</v>
      </c>
      <c r="AP174" s="484">
        <f t="shared" si="131"/>
        <v>-1676000</v>
      </c>
      <c r="AQ174" s="484">
        <v>-63552000</v>
      </c>
      <c r="AR174" s="474">
        <v>-64584000</v>
      </c>
      <c r="AS174" s="484">
        <f t="shared" si="118"/>
        <v>-8000</v>
      </c>
      <c r="AT174" s="484">
        <v>-64592000</v>
      </c>
      <c r="AU174" s="484">
        <f t="shared" si="117"/>
        <v>430000</v>
      </c>
      <c r="AV174" s="484">
        <v>-64162000</v>
      </c>
      <c r="AW174" s="484">
        <f t="shared" si="114"/>
        <v>346000</v>
      </c>
      <c r="AX174" s="484">
        <v>-63816000</v>
      </c>
      <c r="AY174" s="530">
        <v>0</v>
      </c>
      <c r="AZ174" s="530">
        <f t="shared" si="119"/>
        <v>0</v>
      </c>
      <c r="BA174" s="530">
        <f t="shared" si="120"/>
        <v>0</v>
      </c>
      <c r="BB174" s="530">
        <f t="shared" si="121"/>
        <v>0</v>
      </c>
      <c r="BC174" s="530">
        <f t="shared" si="98"/>
        <v>0</v>
      </c>
      <c r="BD174" s="530">
        <f t="shared" si="132"/>
        <v>0</v>
      </c>
      <c r="BE174" s="530">
        <f t="shared" si="139"/>
        <v>0</v>
      </c>
      <c r="BF174" s="530">
        <f t="shared" si="133"/>
        <v>0</v>
      </c>
      <c r="BG174" s="530">
        <f t="shared" si="134"/>
        <v>0</v>
      </c>
      <c r="BH174" s="530" t="e">
        <f t="shared" si="135"/>
        <v>#REF!</v>
      </c>
      <c r="BI174" s="530" t="e">
        <f t="shared" si="136"/>
        <v>#REF!</v>
      </c>
      <c r="BJ174" s="530" t="e">
        <f t="shared" si="137"/>
        <v>#REF!</v>
      </c>
      <c r="BK174" s="452">
        <v>0</v>
      </c>
      <c r="BL174">
        <v>0</v>
      </c>
      <c r="BN174" s="499"/>
      <c r="BO174" s="451"/>
      <c r="BP174" s="452"/>
      <c r="BR174" s="452"/>
    </row>
    <row r="175" spans="1:70" ht="15" hidden="1" customHeight="1">
      <c r="A175" t="str">
        <f t="shared" ref="A175:A258" si="149">TRIM(B175)</f>
        <v>3005300021</v>
      </c>
      <c r="B175" s="468">
        <v>3005300021</v>
      </c>
      <c r="C175" s="458" t="s">
        <v>407</v>
      </c>
      <c r="D175" s="458" t="s">
        <v>301</v>
      </c>
      <c r="E175" s="459" t="str">
        <f t="shared" ref="E175:E262" si="150">LEFT(B175,3)</f>
        <v>300</v>
      </c>
      <c r="F175" s="459" t="str">
        <f t="shared" ref="F175:F262" si="151">LEFT(B175,3)</f>
        <v>300</v>
      </c>
      <c r="G175" s="458" t="s">
        <v>302</v>
      </c>
      <c r="H175" s="452">
        <v>-45590000</v>
      </c>
      <c r="I175" s="452">
        <v>-66120000</v>
      </c>
      <c r="J175" s="452">
        <v>2220000</v>
      </c>
      <c r="K175" s="452">
        <v>3590000</v>
      </c>
      <c r="L175" s="452">
        <v>43152000</v>
      </c>
      <c r="M175" s="452">
        <v>-43422000</v>
      </c>
      <c r="N175" s="452">
        <v>1575000</v>
      </c>
      <c r="O175" s="452">
        <v>-3325000</v>
      </c>
      <c r="P175" s="452">
        <v>-6025000</v>
      </c>
      <c r="Q175" s="452" t="e">
        <f>VLOOKUP(A175,#REF!,16,0)</f>
        <v>#REF!</v>
      </c>
      <c r="R175" s="452">
        <v>-66168000</v>
      </c>
      <c r="S175" s="484">
        <v>-84277600</v>
      </c>
      <c r="T175" s="452">
        <v>-110510000</v>
      </c>
      <c r="U175" s="484" t="e">
        <f t="shared" ref="U175:U262" si="152">SUM(H175:S175)</f>
        <v>#REF!</v>
      </c>
      <c r="V175" s="484">
        <f t="shared" ref="V175:V262" si="153">SUM(H175:P175)</f>
        <v>-113945000</v>
      </c>
      <c r="W175" s="484">
        <f t="shared" si="142"/>
        <v>-107920000</v>
      </c>
      <c r="X175" s="530">
        <v>-203078400</v>
      </c>
      <c r="Y175" s="530">
        <f>AY175-X175</f>
        <v>42585600</v>
      </c>
      <c r="Z175" s="484">
        <v>-110968000</v>
      </c>
      <c r="AA175" s="484">
        <v>-5636800</v>
      </c>
      <c r="AB175" s="484">
        <f t="shared" si="143"/>
        <v>592800</v>
      </c>
      <c r="AC175" s="484">
        <v>-276504800</v>
      </c>
      <c r="AD175" s="484">
        <f t="shared" si="126"/>
        <v>-2870400</v>
      </c>
      <c r="AE175" s="484">
        <v>-279375200</v>
      </c>
      <c r="AF175" s="484">
        <f t="shared" si="138"/>
        <v>74062200</v>
      </c>
      <c r="AG175" s="484">
        <v>-205313000</v>
      </c>
      <c r="AH175" s="484">
        <f t="shared" si="127"/>
        <v>1291000</v>
      </c>
      <c r="AI175" s="484">
        <v>-204022000</v>
      </c>
      <c r="AJ175" s="484">
        <f t="shared" si="128"/>
        <v>-9009000</v>
      </c>
      <c r="AK175" s="484">
        <v>-213031000</v>
      </c>
      <c r="AL175" s="484">
        <f t="shared" si="129"/>
        <v>8988000</v>
      </c>
      <c r="AM175" s="484">
        <v>-204043000</v>
      </c>
      <c r="AN175" s="484">
        <f t="shared" si="130"/>
        <v>-322000</v>
      </c>
      <c r="AO175" s="484">
        <v>-204365000</v>
      </c>
      <c r="AP175" s="484">
        <f t="shared" si="131"/>
        <v>833000</v>
      </c>
      <c r="AQ175" s="484">
        <v>-203532000</v>
      </c>
      <c r="AR175" s="474">
        <v>-355308000</v>
      </c>
      <c r="AS175" s="484">
        <f t="shared" si="118"/>
        <v>33085000</v>
      </c>
      <c r="AT175" s="484">
        <v>-322223000</v>
      </c>
      <c r="AU175" s="484">
        <f t="shared" si="117"/>
        <v>10549000</v>
      </c>
      <c r="AV175" s="484">
        <v>-311674000</v>
      </c>
      <c r="AW175" s="484">
        <f t="shared" si="114"/>
        <v>87562000</v>
      </c>
      <c r="AX175" s="484">
        <v>-224112000</v>
      </c>
      <c r="AY175" s="530">
        <v>-160492800</v>
      </c>
      <c r="AZ175" s="530">
        <f t="shared" si="119"/>
        <v>-111710000</v>
      </c>
      <c r="BA175" s="530">
        <f t="shared" si="120"/>
        <v>-109490000</v>
      </c>
      <c r="BB175" s="530">
        <f t="shared" si="121"/>
        <v>-105900000</v>
      </c>
      <c r="BC175" s="530">
        <f t="shared" si="98"/>
        <v>-62748000</v>
      </c>
      <c r="BD175" s="530">
        <f t="shared" si="132"/>
        <v>-106170000</v>
      </c>
      <c r="BE175" s="530">
        <f t="shared" si="139"/>
        <v>-104595000</v>
      </c>
      <c r="BF175" s="530">
        <f t="shared" si="133"/>
        <v>-107920000</v>
      </c>
      <c r="BG175" s="530">
        <f t="shared" si="134"/>
        <v>-113945000</v>
      </c>
      <c r="BH175" s="530" t="e">
        <f t="shared" si="135"/>
        <v>#REF!</v>
      </c>
      <c r="BI175" s="530" t="e">
        <f t="shared" si="136"/>
        <v>#REF!</v>
      </c>
      <c r="BJ175" s="530" t="e">
        <f t="shared" si="137"/>
        <v>#REF!</v>
      </c>
      <c r="BK175" s="452">
        <v>-110510000</v>
      </c>
      <c r="BL175">
        <v>0</v>
      </c>
      <c r="BM175" s="451">
        <v>-194787600</v>
      </c>
      <c r="BN175" s="499"/>
      <c r="BO175" s="451"/>
      <c r="BP175" s="452"/>
      <c r="BR175" s="452"/>
    </row>
    <row r="176" spans="1:70" ht="15" hidden="1" customHeight="1">
      <c r="A176" t="str">
        <f t="shared" si="149"/>
        <v>3005300100</v>
      </c>
      <c r="B176" s="468">
        <v>3005300100</v>
      </c>
      <c r="C176" s="458" t="s">
        <v>408</v>
      </c>
      <c r="D176" s="458" t="s">
        <v>301</v>
      </c>
      <c r="E176" s="459" t="str">
        <f t="shared" si="150"/>
        <v>300</v>
      </c>
      <c r="F176" s="459" t="str">
        <f t="shared" si="151"/>
        <v>300</v>
      </c>
      <c r="G176" s="458" t="s">
        <v>302</v>
      </c>
      <c r="H176" s="452">
        <v>-302033750</v>
      </c>
      <c r="I176" s="452">
        <v>117712250</v>
      </c>
      <c r="J176" s="452">
        <v>3663000</v>
      </c>
      <c r="K176" s="452">
        <v>44047500</v>
      </c>
      <c r="L176" s="452">
        <v>1702800</v>
      </c>
      <c r="M176" s="452">
        <v>-2051100</v>
      </c>
      <c r="N176" s="452">
        <v>2031750</v>
      </c>
      <c r="O176" s="452">
        <v>-4289250</v>
      </c>
      <c r="P176" s="452">
        <v>11598400</v>
      </c>
      <c r="Q176" s="452" t="e">
        <f>VLOOKUP(A176,#REF!,16,0)</f>
        <v>#REF!</v>
      </c>
      <c r="R176" s="452">
        <v>893550</v>
      </c>
      <c r="S176" s="484">
        <v>-14076650</v>
      </c>
      <c r="T176" s="452">
        <v>-286220900</v>
      </c>
      <c r="U176" s="484" t="e">
        <f t="shared" si="152"/>
        <v>#REF!</v>
      </c>
      <c r="V176" s="484">
        <f t="shared" si="153"/>
        <v>-127618400</v>
      </c>
      <c r="W176" s="484">
        <f t="shared" si="142"/>
        <v>-139216800</v>
      </c>
      <c r="X176" s="530">
        <v>-313079200</v>
      </c>
      <c r="Y176" s="530">
        <f>AY176-X176</f>
        <v>-11667950</v>
      </c>
      <c r="Z176" s="484">
        <v>54591450</v>
      </c>
      <c r="AA176" s="484">
        <v>21034300</v>
      </c>
      <c r="AB176" s="484">
        <f t="shared" si="143"/>
        <v>-172282550</v>
      </c>
      <c r="AC176" s="484">
        <v>-421403950</v>
      </c>
      <c r="AD176" s="484">
        <f t="shared" si="126"/>
        <v>-4374600</v>
      </c>
      <c r="AE176" s="484">
        <v>-425778550</v>
      </c>
      <c r="AF176" s="484">
        <f t="shared" si="138"/>
        <v>-13979700</v>
      </c>
      <c r="AG176" s="484">
        <v>-439758250</v>
      </c>
      <c r="AH176" s="484">
        <f t="shared" si="127"/>
        <v>21513150</v>
      </c>
      <c r="AI176" s="484">
        <v>-418245100</v>
      </c>
      <c r="AJ176" s="484">
        <f t="shared" si="128"/>
        <v>-1730300</v>
      </c>
      <c r="AK176" s="484">
        <v>-419975400</v>
      </c>
      <c r="AL176" s="484">
        <f t="shared" si="129"/>
        <v>17719200</v>
      </c>
      <c r="AM176" s="484">
        <v>-402256200</v>
      </c>
      <c r="AN176" s="484">
        <f t="shared" si="130"/>
        <v>-634800</v>
      </c>
      <c r="AO176" s="484">
        <v>-402891000</v>
      </c>
      <c r="AP176" s="484">
        <f t="shared" si="131"/>
        <v>1642200</v>
      </c>
      <c r="AQ176" s="484">
        <v>-401248800</v>
      </c>
      <c r="AR176" s="474">
        <v>-408604200</v>
      </c>
      <c r="AS176" s="484">
        <f t="shared" si="118"/>
        <v>4360800</v>
      </c>
      <c r="AT176" s="484">
        <v>-404243400</v>
      </c>
      <c r="AU176" s="484">
        <f t="shared" si="117"/>
        <v>13234200</v>
      </c>
      <c r="AV176" s="484">
        <v>-391009200</v>
      </c>
      <c r="AW176" s="484">
        <f t="shared" si="114"/>
        <v>-79626000</v>
      </c>
      <c r="AX176" s="484">
        <v>-470635200</v>
      </c>
      <c r="AY176" s="530">
        <v>-324747150</v>
      </c>
      <c r="AZ176" s="530">
        <f t="shared" ref="AZ176:AZ208" si="154">H176+I176</f>
        <v>-184321500</v>
      </c>
      <c r="BA176" s="530">
        <f t="shared" ref="BA176:BA208" si="155">H176+I176+J176</f>
        <v>-180658500</v>
      </c>
      <c r="BB176" s="530">
        <f t="shared" ref="BB176:BB214" si="156">H176+I176+J176+K176</f>
        <v>-136611000</v>
      </c>
      <c r="BC176" s="530">
        <f t="shared" ref="BC176:BC254" si="157">H176+I176+J176+K176+L176</f>
        <v>-134908200</v>
      </c>
      <c r="BD176" s="530">
        <f t="shared" si="132"/>
        <v>-136959300</v>
      </c>
      <c r="BE176" s="530">
        <f t="shared" si="139"/>
        <v>-134927550</v>
      </c>
      <c r="BF176" s="530">
        <f t="shared" si="133"/>
        <v>-139216800</v>
      </c>
      <c r="BG176" s="530">
        <f t="shared" si="134"/>
        <v>-127618400</v>
      </c>
      <c r="BH176" s="530" t="e">
        <f t="shared" si="135"/>
        <v>#REF!</v>
      </c>
      <c r="BI176" s="530" t="e">
        <f t="shared" si="136"/>
        <v>#REF!</v>
      </c>
      <c r="BJ176" s="530" t="e">
        <f t="shared" si="137"/>
        <v>#REF!</v>
      </c>
      <c r="BK176" s="452">
        <v>-286220900</v>
      </c>
      <c r="BL176">
        <v>0</v>
      </c>
      <c r="BM176" s="451">
        <v>-300297550</v>
      </c>
      <c r="BN176" s="499"/>
      <c r="BO176" s="451"/>
      <c r="BP176" s="452"/>
      <c r="BR176" s="452"/>
    </row>
    <row r="177" spans="1:70" ht="15" hidden="1" customHeight="1">
      <c r="A177" t="s">
        <v>967</v>
      </c>
      <c r="B177" s="468" t="s">
        <v>967</v>
      </c>
      <c r="C177" s="458" t="s">
        <v>968</v>
      </c>
      <c r="D177" s="458" t="s">
        <v>301</v>
      </c>
      <c r="E177" s="459" t="str">
        <f t="shared" ref="E177:E178" si="158">LEFT(B177,3)</f>
        <v>301</v>
      </c>
      <c r="F177" s="459" t="str">
        <f t="shared" ref="F177:F178" si="159">LEFT(B177,3)</f>
        <v>301</v>
      </c>
      <c r="G177" s="458" t="s">
        <v>302</v>
      </c>
      <c r="H177" s="452"/>
      <c r="I177" s="452"/>
      <c r="J177" s="452"/>
      <c r="K177" s="452"/>
      <c r="L177" s="452"/>
      <c r="M177" s="452"/>
      <c r="N177" s="452"/>
      <c r="O177" s="452"/>
      <c r="P177" s="452"/>
      <c r="Q177" s="452"/>
      <c r="R177" s="452"/>
      <c r="S177" s="484"/>
      <c r="T177" s="452"/>
      <c r="U177" s="484"/>
      <c r="V177" s="484"/>
      <c r="W177" s="484"/>
      <c r="X177" s="530"/>
      <c r="Y177" s="530">
        <v>0</v>
      </c>
      <c r="Z177" s="484"/>
      <c r="AA177" s="484"/>
      <c r="AB177" s="484"/>
      <c r="AC177" s="484"/>
      <c r="AD177" s="484"/>
      <c r="AE177" s="484"/>
      <c r="AF177" s="484"/>
      <c r="AG177" s="484"/>
      <c r="AH177" s="484"/>
      <c r="AI177" s="484"/>
      <c r="AJ177" s="484"/>
      <c r="AK177" s="484"/>
      <c r="AL177" s="484"/>
      <c r="AM177" s="484"/>
      <c r="AN177" s="484"/>
      <c r="AO177" s="484"/>
      <c r="AP177" s="484"/>
      <c r="AQ177" s="484"/>
      <c r="AR177" s="474">
        <v>-367280.87</v>
      </c>
      <c r="AS177" s="484">
        <f t="shared" si="118"/>
        <v>33389.169999999984</v>
      </c>
      <c r="AT177" s="484">
        <v>-333891.7</v>
      </c>
      <c r="AU177" s="484">
        <f t="shared" si="117"/>
        <v>33389.169999999984</v>
      </c>
      <c r="AV177" s="484">
        <v>-300502.53000000003</v>
      </c>
      <c r="AW177" s="484">
        <f t="shared" si="114"/>
        <v>33389.170000000042</v>
      </c>
      <c r="AX177" s="484">
        <v>-267113.36</v>
      </c>
      <c r="AY177" s="530"/>
      <c r="AZ177" s="530"/>
      <c r="BA177" s="530"/>
      <c r="BB177" s="530"/>
      <c r="BC177" s="530"/>
      <c r="BD177" s="530"/>
      <c r="BE177" s="530"/>
      <c r="BF177" s="530"/>
      <c r="BG177" s="530"/>
      <c r="BH177" s="530"/>
      <c r="BI177" s="530"/>
      <c r="BJ177" s="530"/>
      <c r="BK177" s="452"/>
      <c r="BN177" s="499"/>
      <c r="BO177" s="451"/>
      <c r="BP177" s="452"/>
      <c r="BR177" s="452"/>
    </row>
    <row r="178" spans="1:70" ht="15" hidden="1" customHeight="1">
      <c r="A178" t="s">
        <v>969</v>
      </c>
      <c r="B178" s="468" t="s">
        <v>969</v>
      </c>
      <c r="C178" s="458" t="s">
        <v>970</v>
      </c>
      <c r="D178" s="458" t="s">
        <v>301</v>
      </c>
      <c r="E178" s="459" t="str">
        <f t="shared" si="158"/>
        <v>302</v>
      </c>
      <c r="F178" s="459" t="str">
        <f t="shared" si="159"/>
        <v>302</v>
      </c>
      <c r="G178" s="458" t="s">
        <v>302</v>
      </c>
      <c r="H178" s="452"/>
      <c r="I178" s="452"/>
      <c r="J178" s="452"/>
      <c r="K178" s="452"/>
      <c r="L178" s="452"/>
      <c r="M178" s="452"/>
      <c r="N178" s="452"/>
      <c r="O178" s="452"/>
      <c r="P178" s="452"/>
      <c r="Q178" s="452"/>
      <c r="R178" s="452"/>
      <c r="S178" s="484"/>
      <c r="T178" s="452"/>
      <c r="U178" s="484"/>
      <c r="V178" s="484"/>
      <c r="W178" s="484"/>
      <c r="X178" s="530"/>
      <c r="Y178" s="530">
        <v>0</v>
      </c>
      <c r="Z178" s="484"/>
      <c r="AA178" s="484"/>
      <c r="AB178" s="484"/>
      <c r="AC178" s="484"/>
      <c r="AD178" s="484"/>
      <c r="AE178" s="484"/>
      <c r="AF178" s="484"/>
      <c r="AG178" s="484"/>
      <c r="AH178" s="484"/>
      <c r="AI178" s="484"/>
      <c r="AJ178" s="484"/>
      <c r="AK178" s="484"/>
      <c r="AL178" s="484"/>
      <c r="AM178" s="484"/>
      <c r="AN178" s="484"/>
      <c r="AO178" s="484"/>
      <c r="AP178" s="484"/>
      <c r="AQ178" s="484"/>
      <c r="AR178" s="474">
        <v>32104.82</v>
      </c>
      <c r="AS178" s="484">
        <f t="shared" si="118"/>
        <v>-4642.7299999999996</v>
      </c>
      <c r="AT178" s="484">
        <v>27462.09</v>
      </c>
      <c r="AU178" s="484">
        <f t="shared" si="117"/>
        <v>-4309.7599999999984</v>
      </c>
      <c r="AV178" s="484">
        <v>23152.33</v>
      </c>
      <c r="AW178" s="484">
        <f t="shared" si="114"/>
        <v>-3972.9200000000019</v>
      </c>
      <c r="AX178" s="484">
        <v>19179.41</v>
      </c>
      <c r="AY178" s="530"/>
      <c r="AZ178" s="530"/>
      <c r="BA178" s="530"/>
      <c r="BB178" s="530"/>
      <c r="BC178" s="530"/>
      <c r="BD178" s="530"/>
      <c r="BE178" s="530"/>
      <c r="BF178" s="530"/>
      <c r="BG178" s="530"/>
      <c r="BH178" s="530"/>
      <c r="BI178" s="530"/>
      <c r="BJ178" s="530"/>
      <c r="BK178" s="452"/>
      <c r="BN178" s="499"/>
      <c r="BO178" s="451"/>
      <c r="BP178" s="452"/>
      <c r="BR178" s="452"/>
    </row>
    <row r="179" spans="1:70" ht="15" hidden="1" customHeight="1">
      <c r="A179" t="str">
        <f t="shared" si="149"/>
        <v>3200100001</v>
      </c>
      <c r="B179" s="468">
        <v>3200100001</v>
      </c>
      <c r="C179" s="458" t="s">
        <v>409</v>
      </c>
      <c r="D179" s="458" t="s">
        <v>301</v>
      </c>
      <c r="E179" s="459" t="str">
        <f t="shared" si="150"/>
        <v>320</v>
      </c>
      <c r="F179" s="459" t="str">
        <f t="shared" si="151"/>
        <v>320</v>
      </c>
      <c r="G179" s="458" t="s">
        <v>302</v>
      </c>
      <c r="H179" s="452">
        <v>-39993960.689999998</v>
      </c>
      <c r="I179" s="452">
        <v>-759704.39</v>
      </c>
      <c r="J179" s="452">
        <v>-7429039.7300000004</v>
      </c>
      <c r="K179" s="452">
        <v>6872703.25</v>
      </c>
      <c r="L179" s="452">
        <v>8644181.8200000003</v>
      </c>
      <c r="M179" s="452">
        <v>-3659077.7</v>
      </c>
      <c r="N179" s="452">
        <v>4608103.0599999996</v>
      </c>
      <c r="O179" s="452">
        <v>2605957.91</v>
      </c>
      <c r="P179" s="452">
        <v>-6036231.3799999999</v>
      </c>
      <c r="Q179" s="452" t="e">
        <f>VLOOKUP(A179,#REF!,16,0)</f>
        <v>#REF!</v>
      </c>
      <c r="R179" s="452">
        <v>-5343314.1500000004</v>
      </c>
      <c r="S179" s="484">
        <v>-5239874.91</v>
      </c>
      <c r="T179" s="452">
        <v>-41901793.729999997</v>
      </c>
      <c r="U179" s="484" t="e">
        <f t="shared" si="152"/>
        <v>#REF!</v>
      </c>
      <c r="V179" s="484">
        <f t="shared" si="153"/>
        <v>-35147067.850000009</v>
      </c>
      <c r="W179" s="484">
        <f t="shared" si="142"/>
        <v>-29110836.470000006</v>
      </c>
      <c r="X179" s="530">
        <v>-42305003.100000001</v>
      </c>
      <c r="Y179" s="530">
        <f>AY179-X179</f>
        <v>-6235769.4699999988</v>
      </c>
      <c r="Z179" s="484">
        <v>-5172620.9900000021</v>
      </c>
      <c r="AA179" s="484">
        <v>3458286.6400000006</v>
      </c>
      <c r="AB179" s="484">
        <f t="shared" si="143"/>
        <v>1546981.6200000048</v>
      </c>
      <c r="AC179" s="484">
        <v>-48708125.299999997</v>
      </c>
      <c r="AD179" s="484">
        <f t="shared" si="126"/>
        <v>-1138199.0500000045</v>
      </c>
      <c r="AE179" s="484">
        <v>-49846324.350000001</v>
      </c>
      <c r="AF179" s="484">
        <f t="shared" si="138"/>
        <v>6800228.1000000015</v>
      </c>
      <c r="AG179" s="484">
        <v>-43046096.25</v>
      </c>
      <c r="AH179" s="484">
        <f t="shared" si="127"/>
        <v>-9384900.4399999976</v>
      </c>
      <c r="AI179" s="484">
        <v>-52430996.689999998</v>
      </c>
      <c r="AJ179" s="484">
        <f t="shared" si="128"/>
        <v>-10575933.43</v>
      </c>
      <c r="AK179" s="484">
        <v>-63006930.119999997</v>
      </c>
      <c r="AL179" s="484">
        <f t="shared" si="129"/>
        <v>-2680733.0800000057</v>
      </c>
      <c r="AM179" s="484">
        <v>-65687663.200000003</v>
      </c>
      <c r="AN179" s="484">
        <f t="shared" si="130"/>
        <v>-14397253.390000001</v>
      </c>
      <c r="AO179" s="484">
        <v>-80084916.590000004</v>
      </c>
      <c r="AP179" s="484">
        <f t="shared" si="131"/>
        <v>3107413.450000003</v>
      </c>
      <c r="AQ179" s="484">
        <v>-76977503.140000001</v>
      </c>
      <c r="AR179" s="484">
        <v>-146007961.91</v>
      </c>
      <c r="AS179" s="484">
        <f t="shared" si="118"/>
        <v>5209200.8100000024</v>
      </c>
      <c r="AT179" s="484">
        <v>-140798761.09999999</v>
      </c>
      <c r="AU179" s="484">
        <f t="shared" si="117"/>
        <v>22185794.489999995</v>
      </c>
      <c r="AV179" s="484">
        <v>-118612966.61</v>
      </c>
      <c r="AW179" s="484">
        <f t="shared" si="114"/>
        <v>-9493254.9099999964</v>
      </c>
      <c r="AX179" s="484">
        <v>-128106221.52</v>
      </c>
      <c r="AY179" s="530">
        <v>-48540772.57</v>
      </c>
      <c r="AZ179" s="530">
        <f t="shared" si="154"/>
        <v>-40753665.079999998</v>
      </c>
      <c r="BA179" s="530">
        <f t="shared" si="155"/>
        <v>-48182704.810000002</v>
      </c>
      <c r="BB179" s="530">
        <f t="shared" si="156"/>
        <v>-41310001.560000002</v>
      </c>
      <c r="BC179" s="530">
        <f t="shared" si="157"/>
        <v>-32665819.740000002</v>
      </c>
      <c r="BD179" s="530">
        <f t="shared" si="132"/>
        <v>-36324897.439999998</v>
      </c>
      <c r="BE179" s="530">
        <f t="shared" si="139"/>
        <v>-31716794.379999999</v>
      </c>
      <c r="BF179" s="530">
        <f t="shared" si="133"/>
        <v>-29110836.469999999</v>
      </c>
      <c r="BG179" s="530">
        <f t="shared" si="134"/>
        <v>-35147067.849999994</v>
      </c>
      <c r="BH179" s="530" t="e">
        <f t="shared" si="135"/>
        <v>#REF!</v>
      </c>
      <c r="BI179" s="530" t="e">
        <f t="shared" si="136"/>
        <v>#REF!</v>
      </c>
      <c r="BJ179" s="530" t="e">
        <f t="shared" si="137"/>
        <v>#REF!</v>
      </c>
      <c r="BK179" s="452">
        <v>-41901793.729999997</v>
      </c>
      <c r="BL179">
        <v>0</v>
      </c>
      <c r="BM179" s="451">
        <v>-46905432.880000003</v>
      </c>
      <c r="BN179" s="499"/>
      <c r="BO179" s="451"/>
      <c r="BP179" s="452"/>
      <c r="BR179" s="452"/>
    </row>
    <row r="180" spans="1:70" ht="15" hidden="1" customHeight="1">
      <c r="A180" t="s">
        <v>914</v>
      </c>
      <c r="B180" s="468" t="s">
        <v>914</v>
      </c>
      <c r="C180" s="458" t="s">
        <v>915</v>
      </c>
      <c r="D180" s="458" t="s">
        <v>301</v>
      </c>
      <c r="E180" s="459" t="str">
        <f t="shared" ref="E180" si="160">LEFT(B180,3)</f>
        <v>326</v>
      </c>
      <c r="F180" s="459" t="str">
        <f t="shared" ref="F180" si="161">LEFT(B180,3)</f>
        <v>326</v>
      </c>
      <c r="G180" s="458" t="s">
        <v>302</v>
      </c>
      <c r="H180" s="452"/>
      <c r="I180" s="452"/>
      <c r="J180" s="452"/>
      <c r="K180" s="452"/>
      <c r="L180" s="452"/>
      <c r="M180" s="452"/>
      <c r="N180" s="452"/>
      <c r="O180" s="452"/>
      <c r="P180" s="452"/>
      <c r="Q180" s="452"/>
      <c r="R180" s="452"/>
      <c r="S180" s="484"/>
      <c r="T180" s="452"/>
      <c r="U180" s="484"/>
      <c r="V180" s="484"/>
      <c r="W180" s="484"/>
      <c r="X180" s="530"/>
      <c r="Y180" s="530">
        <v>0</v>
      </c>
      <c r="Z180" s="484"/>
      <c r="AA180" s="484"/>
      <c r="AB180" s="484"/>
      <c r="AC180" s="484"/>
      <c r="AD180" s="484"/>
      <c r="AE180" s="484"/>
      <c r="AF180" s="484"/>
      <c r="AG180" s="484"/>
      <c r="AH180" s="484"/>
      <c r="AI180" s="484"/>
      <c r="AJ180" s="484"/>
      <c r="AK180" s="484"/>
      <c r="AL180" s="484"/>
      <c r="AM180" s="484"/>
      <c r="AN180" s="484"/>
      <c r="AO180" s="484"/>
      <c r="AP180" s="484"/>
      <c r="AQ180" s="484">
        <v>-973121.1</v>
      </c>
      <c r="AR180" s="484">
        <v>-3271381.35</v>
      </c>
      <c r="AS180" s="484">
        <f t="shared" si="118"/>
        <v>92651.729999999981</v>
      </c>
      <c r="AT180" s="484">
        <v>-3178729.62</v>
      </c>
      <c r="AU180" s="484">
        <f t="shared" si="117"/>
        <v>-87943.709999999963</v>
      </c>
      <c r="AV180" s="484">
        <v>-3266673.33</v>
      </c>
      <c r="AW180" s="484">
        <f t="shared" si="114"/>
        <v>-3028.8700000001118</v>
      </c>
      <c r="AX180" s="484">
        <v>-3269702.2</v>
      </c>
      <c r="AY180" s="530"/>
      <c r="AZ180" s="530"/>
      <c r="BA180" s="530"/>
      <c r="BB180" s="530"/>
      <c r="BC180" s="530"/>
      <c r="BD180" s="530"/>
      <c r="BE180" s="530"/>
      <c r="BF180" s="530"/>
      <c r="BG180" s="530"/>
      <c r="BH180" s="530"/>
      <c r="BI180" s="530"/>
      <c r="BJ180" s="530"/>
      <c r="BK180" s="452"/>
      <c r="BN180" s="499"/>
      <c r="BO180" s="451"/>
      <c r="BP180" s="452"/>
      <c r="BR180" s="452"/>
    </row>
    <row r="181" spans="1:70" ht="15" hidden="1" customHeight="1">
      <c r="A181" t="s">
        <v>1085</v>
      </c>
      <c r="B181" s="468" t="s">
        <v>1085</v>
      </c>
      <c r="C181" s="458" t="s">
        <v>1086</v>
      </c>
      <c r="D181" s="458" t="s">
        <v>301</v>
      </c>
      <c r="E181" s="459" t="str">
        <f t="shared" ref="E181" si="162">LEFT(B181,3)</f>
        <v>329</v>
      </c>
      <c r="F181" s="459" t="str">
        <f t="shared" ref="F181" si="163">LEFT(B181,3)</f>
        <v>329</v>
      </c>
      <c r="G181" s="458" t="s">
        <v>302</v>
      </c>
      <c r="H181" s="452"/>
      <c r="I181" s="452"/>
      <c r="J181" s="452"/>
      <c r="K181" s="452"/>
      <c r="L181" s="452"/>
      <c r="M181" s="452"/>
      <c r="N181" s="452"/>
      <c r="O181" s="452"/>
      <c r="P181" s="452"/>
      <c r="Q181" s="452"/>
      <c r="R181" s="452"/>
      <c r="S181" s="484"/>
      <c r="T181" s="452"/>
      <c r="U181" s="484"/>
      <c r="V181" s="484"/>
      <c r="W181" s="484"/>
      <c r="X181" s="484">
        <v>0</v>
      </c>
      <c r="Y181" s="484">
        <v>0</v>
      </c>
      <c r="Z181" s="484">
        <v>0</v>
      </c>
      <c r="AA181" s="484">
        <v>0</v>
      </c>
      <c r="AB181" s="484">
        <v>0</v>
      </c>
      <c r="AC181" s="484">
        <v>0</v>
      </c>
      <c r="AD181" s="484">
        <v>0</v>
      </c>
      <c r="AE181" s="484">
        <v>0</v>
      </c>
      <c r="AF181" s="484">
        <v>0</v>
      </c>
      <c r="AG181" s="484">
        <v>0</v>
      </c>
      <c r="AH181" s="484">
        <v>0</v>
      </c>
      <c r="AI181" s="484">
        <v>0</v>
      </c>
      <c r="AJ181" s="484">
        <v>0</v>
      </c>
      <c r="AK181" s="484">
        <v>0</v>
      </c>
      <c r="AL181" s="484">
        <v>0</v>
      </c>
      <c r="AM181" s="484">
        <v>0</v>
      </c>
      <c r="AN181" s="484">
        <v>0</v>
      </c>
      <c r="AO181" s="484">
        <v>0</v>
      </c>
      <c r="AP181" s="484">
        <v>0</v>
      </c>
      <c r="AQ181" s="484">
        <v>0</v>
      </c>
      <c r="AR181" s="484">
        <v>0</v>
      </c>
      <c r="AS181" s="484">
        <v>0</v>
      </c>
      <c r="AT181" s="484">
        <v>0</v>
      </c>
      <c r="AU181" s="484">
        <f t="shared" si="117"/>
        <v>-5781563.71</v>
      </c>
      <c r="AV181" s="484">
        <v>-5781563.71</v>
      </c>
      <c r="AW181" s="484">
        <f t="shared" si="114"/>
        <v>-187299.11000000034</v>
      </c>
      <c r="AX181" s="484">
        <v>-5968862.8200000003</v>
      </c>
      <c r="AY181" s="530"/>
      <c r="AZ181" s="530"/>
      <c r="BA181" s="530"/>
      <c r="BB181" s="530"/>
      <c r="BC181" s="530"/>
      <c r="BD181" s="530"/>
      <c r="BE181" s="530"/>
      <c r="BF181" s="530"/>
      <c r="BG181" s="530"/>
      <c r="BH181" s="530"/>
      <c r="BI181" s="530"/>
      <c r="BJ181" s="530"/>
      <c r="BK181" s="452"/>
      <c r="BN181" s="499"/>
      <c r="BO181" s="451"/>
      <c r="BP181" s="452"/>
      <c r="BR181" s="452"/>
    </row>
    <row r="182" spans="1:70" ht="15" hidden="1" customHeight="1">
      <c r="A182" t="str">
        <f t="shared" si="149"/>
        <v>3311000001</v>
      </c>
      <c r="B182" s="468">
        <v>3311000001</v>
      </c>
      <c r="C182" s="458" t="s">
        <v>410</v>
      </c>
      <c r="D182" s="458" t="s">
        <v>301</v>
      </c>
      <c r="E182" s="459" t="str">
        <f t="shared" si="150"/>
        <v>331</v>
      </c>
      <c r="F182" s="459" t="str">
        <f t="shared" si="151"/>
        <v>331</v>
      </c>
      <c r="G182" s="458" t="s">
        <v>302</v>
      </c>
      <c r="H182" s="452">
        <v>0</v>
      </c>
      <c r="I182" s="452">
        <v>0</v>
      </c>
      <c r="J182" s="452">
        <v>0</v>
      </c>
      <c r="K182" s="452">
        <v>0</v>
      </c>
      <c r="L182" s="452">
        <v>0</v>
      </c>
      <c r="M182" s="452">
        <v>0</v>
      </c>
      <c r="N182" s="452">
        <v>0</v>
      </c>
      <c r="O182" s="452">
        <v>0</v>
      </c>
      <c r="P182" s="452">
        <v>0</v>
      </c>
      <c r="Q182" s="452" t="e">
        <f>VLOOKUP(A182,#REF!,16,0)</f>
        <v>#REF!</v>
      </c>
      <c r="R182" s="452">
        <v>0</v>
      </c>
      <c r="S182" s="484">
        <v>0</v>
      </c>
      <c r="T182" s="452">
        <v>0</v>
      </c>
      <c r="U182" s="484" t="e">
        <f t="shared" si="152"/>
        <v>#REF!</v>
      </c>
      <c r="V182" s="484">
        <f t="shared" si="153"/>
        <v>0</v>
      </c>
      <c r="W182" s="484">
        <f t="shared" si="142"/>
        <v>0</v>
      </c>
      <c r="X182" s="530"/>
      <c r="Y182" s="530">
        <f>AY182-X182</f>
        <v>0</v>
      </c>
      <c r="Z182" s="484">
        <v>0</v>
      </c>
      <c r="AA182" s="484">
        <v>0</v>
      </c>
      <c r="AB182" s="484">
        <f t="shared" si="143"/>
        <v>0</v>
      </c>
      <c r="AC182" s="484">
        <v>0</v>
      </c>
      <c r="AD182" s="484">
        <f t="shared" si="126"/>
        <v>0</v>
      </c>
      <c r="AE182" s="484">
        <v>0</v>
      </c>
      <c r="AF182" s="484">
        <f t="shared" si="138"/>
        <v>0</v>
      </c>
      <c r="AG182" s="484">
        <v>0</v>
      </c>
      <c r="AH182" s="484">
        <f t="shared" si="127"/>
        <v>0</v>
      </c>
      <c r="AI182" s="484">
        <v>0</v>
      </c>
      <c r="AJ182" s="484">
        <f t="shared" si="128"/>
        <v>0</v>
      </c>
      <c r="AK182" s="484">
        <v>0</v>
      </c>
      <c r="AL182" s="484">
        <f t="shared" si="129"/>
        <v>0</v>
      </c>
      <c r="AM182" s="484">
        <v>0</v>
      </c>
      <c r="AN182" s="484">
        <f t="shared" si="130"/>
        <v>0</v>
      </c>
      <c r="AO182" s="484">
        <v>0</v>
      </c>
      <c r="AP182" s="484">
        <f t="shared" si="131"/>
        <v>0</v>
      </c>
      <c r="AQ182" s="484">
        <v>0</v>
      </c>
      <c r="AR182" s="484">
        <v>0</v>
      </c>
      <c r="AS182" s="484">
        <f t="shared" si="118"/>
        <v>0</v>
      </c>
      <c r="AT182" s="484">
        <v>0</v>
      </c>
      <c r="AU182" s="484">
        <f t="shared" si="117"/>
        <v>0</v>
      </c>
      <c r="AV182" s="484">
        <v>0</v>
      </c>
      <c r="AW182" s="484">
        <f t="shared" si="114"/>
        <v>0</v>
      </c>
      <c r="AX182" s="484">
        <v>0</v>
      </c>
      <c r="AY182" s="530">
        <v>0</v>
      </c>
      <c r="AZ182" s="530">
        <f t="shared" si="154"/>
        <v>0</v>
      </c>
      <c r="BA182" s="530">
        <f t="shared" si="155"/>
        <v>0</v>
      </c>
      <c r="BB182" s="530">
        <f t="shared" si="156"/>
        <v>0</v>
      </c>
      <c r="BC182" s="530">
        <f t="shared" si="157"/>
        <v>0</v>
      </c>
      <c r="BD182" s="530">
        <f t="shared" si="132"/>
        <v>0</v>
      </c>
      <c r="BE182" s="530">
        <f t="shared" si="139"/>
        <v>0</v>
      </c>
      <c r="BF182" s="530">
        <f t="shared" si="133"/>
        <v>0</v>
      </c>
      <c r="BG182" s="530">
        <f t="shared" si="134"/>
        <v>0</v>
      </c>
      <c r="BH182" s="530" t="e">
        <f t="shared" si="135"/>
        <v>#REF!</v>
      </c>
      <c r="BI182" s="530" t="e">
        <f t="shared" si="136"/>
        <v>#REF!</v>
      </c>
      <c r="BJ182" s="530" t="e">
        <f t="shared" si="137"/>
        <v>#REF!</v>
      </c>
      <c r="BK182" s="452">
        <v>0</v>
      </c>
      <c r="BL182">
        <v>0</v>
      </c>
      <c r="BN182" s="499"/>
      <c r="BO182" s="451"/>
      <c r="BP182" s="452"/>
      <c r="BR182" s="452"/>
    </row>
    <row r="183" spans="1:70" ht="15" hidden="1" customHeight="1">
      <c r="A183" t="str">
        <f t="shared" si="149"/>
        <v>3350100001</v>
      </c>
      <c r="B183" s="468">
        <v>3350100001</v>
      </c>
      <c r="C183" s="458" t="s">
        <v>411</v>
      </c>
      <c r="D183" s="458" t="s">
        <v>301</v>
      </c>
      <c r="E183" s="459" t="str">
        <f t="shared" si="150"/>
        <v>335</v>
      </c>
      <c r="F183" s="459" t="str">
        <f t="shared" si="151"/>
        <v>335</v>
      </c>
      <c r="G183" s="458" t="s">
        <v>302</v>
      </c>
      <c r="H183" s="452">
        <v>-212892.79999999999</v>
      </c>
      <c r="I183" s="452">
        <v>-33572.76</v>
      </c>
      <c r="J183" s="452">
        <v>-1437175.35</v>
      </c>
      <c r="K183" s="452">
        <v>1440753.56</v>
      </c>
      <c r="L183" s="452">
        <v>8434.11</v>
      </c>
      <c r="M183" s="452">
        <v>-387028.75</v>
      </c>
      <c r="N183" s="452">
        <v>370811.19</v>
      </c>
      <c r="O183" s="452">
        <v>-107459.46</v>
      </c>
      <c r="P183" s="452">
        <v>-884494.88</v>
      </c>
      <c r="Q183" s="452" t="e">
        <f>VLOOKUP(A183,#REF!,16,0)</f>
        <v>#REF!</v>
      </c>
      <c r="R183" s="452">
        <v>-81062.740000000005</v>
      </c>
      <c r="S183" s="484">
        <v>-95944.74</v>
      </c>
      <c r="T183" s="452">
        <v>-323437.46000000002</v>
      </c>
      <c r="U183" s="484" t="e">
        <f t="shared" si="152"/>
        <v>#REF!</v>
      </c>
      <c r="V183" s="484">
        <f t="shared" si="153"/>
        <v>-1242625.1400000001</v>
      </c>
      <c r="W183" s="484">
        <f t="shared" si="142"/>
        <v>-358130.26000000013</v>
      </c>
      <c r="X183" s="530">
        <v>-128515.71</v>
      </c>
      <c r="Y183" s="530">
        <f>AY183-X183</f>
        <v>-112151.77</v>
      </c>
      <c r="Z183" s="484">
        <v>-162731.40999999997</v>
      </c>
      <c r="AA183" s="484">
        <v>267444.31999999995</v>
      </c>
      <c r="AB183" s="484">
        <f t="shared" si="143"/>
        <v>-21143.469999999972</v>
      </c>
      <c r="AC183" s="484">
        <v>-157098.04</v>
      </c>
      <c r="AD183" s="484">
        <f t="shared" si="126"/>
        <v>-126409.84</v>
      </c>
      <c r="AE183" s="484">
        <v>-283507.88</v>
      </c>
      <c r="AF183" s="484">
        <f t="shared" si="138"/>
        <v>149896.64000000001</v>
      </c>
      <c r="AG183" s="484">
        <v>-133611.24</v>
      </c>
      <c r="AH183" s="484">
        <f t="shared" si="127"/>
        <v>-4749.0400000000081</v>
      </c>
      <c r="AI183" s="484">
        <v>-138360.28</v>
      </c>
      <c r="AJ183" s="484">
        <f t="shared" si="128"/>
        <v>-113977.01000000001</v>
      </c>
      <c r="AK183" s="484">
        <v>-252337.29</v>
      </c>
      <c r="AL183" s="484">
        <f t="shared" si="129"/>
        <v>116054.78</v>
      </c>
      <c r="AM183" s="484">
        <v>-136282.51</v>
      </c>
      <c r="AN183" s="484">
        <f t="shared" si="130"/>
        <v>-4533.7699999999895</v>
      </c>
      <c r="AO183" s="484">
        <v>-140816.28</v>
      </c>
      <c r="AP183" s="484">
        <f t="shared" si="131"/>
        <v>-96982.73000000001</v>
      </c>
      <c r="AQ183" s="484">
        <v>-237799.01</v>
      </c>
      <c r="AR183" s="484">
        <v>-496779.26</v>
      </c>
      <c r="AS183" s="484">
        <f t="shared" si="118"/>
        <v>21572.820000000007</v>
      </c>
      <c r="AT183" s="484">
        <v>-475206.44</v>
      </c>
      <c r="AU183" s="484">
        <f t="shared" si="117"/>
        <v>-665997.59000000008</v>
      </c>
      <c r="AV183" s="484">
        <v>-1141204.03</v>
      </c>
      <c r="AW183" s="484">
        <f t="shared" si="114"/>
        <v>788505.08000000007</v>
      </c>
      <c r="AX183" s="484">
        <v>-352698.95</v>
      </c>
      <c r="AY183" s="530">
        <v>-240667.48</v>
      </c>
      <c r="AZ183" s="530">
        <f t="shared" si="154"/>
        <v>-246465.56</v>
      </c>
      <c r="BA183" s="530">
        <f t="shared" si="155"/>
        <v>-1683640.9100000001</v>
      </c>
      <c r="BB183" s="530">
        <f t="shared" si="156"/>
        <v>-242887.35000000009</v>
      </c>
      <c r="BC183" s="530">
        <f t="shared" si="157"/>
        <v>-234453.24000000011</v>
      </c>
      <c r="BD183" s="530">
        <f t="shared" si="132"/>
        <v>-621481.99</v>
      </c>
      <c r="BE183" s="530">
        <f t="shared" si="139"/>
        <v>-250670.80000000005</v>
      </c>
      <c r="BF183" s="530">
        <f t="shared" si="133"/>
        <v>-358130.25999999995</v>
      </c>
      <c r="BG183" s="530">
        <f t="shared" si="134"/>
        <v>-1242625.1400000001</v>
      </c>
      <c r="BH183" s="530" t="e">
        <f t="shared" si="135"/>
        <v>#REF!</v>
      </c>
      <c r="BI183" s="530" t="e">
        <f t="shared" si="136"/>
        <v>#REF!</v>
      </c>
      <c r="BJ183" s="530" t="e">
        <f t="shared" si="137"/>
        <v>#REF!</v>
      </c>
      <c r="BK183" s="452">
        <v>-323437.46000000002</v>
      </c>
      <c r="BL183">
        <v>0</v>
      </c>
      <c r="BM183" s="451">
        <v>-471925.19</v>
      </c>
      <c r="BN183" s="499"/>
      <c r="BO183" s="451"/>
      <c r="BP183" s="452"/>
      <c r="BR183" s="452"/>
    </row>
    <row r="184" spans="1:70" ht="15" hidden="1" customHeight="1">
      <c r="A184" t="str">
        <f t="shared" si="149"/>
        <v>3350100002</v>
      </c>
      <c r="B184" s="468">
        <v>3350100002</v>
      </c>
      <c r="C184" s="458" t="s">
        <v>412</v>
      </c>
      <c r="D184" s="458" t="s">
        <v>301</v>
      </c>
      <c r="E184" s="459" t="s">
        <v>860</v>
      </c>
      <c r="F184" s="459" t="s">
        <v>860</v>
      </c>
      <c r="G184" s="458" t="s">
        <v>302</v>
      </c>
      <c r="H184" s="452">
        <v>-10032.06</v>
      </c>
      <c r="I184" s="452">
        <v>-674.52</v>
      </c>
      <c r="J184" s="452">
        <v>422.56</v>
      </c>
      <c r="K184" s="452">
        <v>412.04</v>
      </c>
      <c r="L184" s="452">
        <v>-269.02999999999997</v>
      </c>
      <c r="M184" s="452">
        <v>-458.52</v>
      </c>
      <c r="N184" s="452">
        <v>-2472</v>
      </c>
      <c r="O184" s="452">
        <v>2589.39</v>
      </c>
      <c r="P184" s="452">
        <v>319.06</v>
      </c>
      <c r="Q184" s="452" t="e">
        <f>VLOOKUP(A184,#REF!,16,0)</f>
        <v>#REF!</v>
      </c>
      <c r="R184" s="452">
        <v>1486.93</v>
      </c>
      <c r="S184" s="484">
        <v>-333.18</v>
      </c>
      <c r="T184" s="452">
        <v>-10683.15</v>
      </c>
      <c r="U184" s="484" t="e">
        <f t="shared" si="152"/>
        <v>#REF!</v>
      </c>
      <c r="V184" s="484">
        <f t="shared" si="153"/>
        <v>-10163.080000000002</v>
      </c>
      <c r="W184" s="484">
        <f t="shared" si="142"/>
        <v>-10482.140000000001</v>
      </c>
      <c r="X184" s="530">
        <v>-11585.65</v>
      </c>
      <c r="Y184" s="530">
        <f>AY184-X184</f>
        <v>-1576</v>
      </c>
      <c r="Z184" s="484">
        <v>1365.8099999999995</v>
      </c>
      <c r="AA184" s="484">
        <v>-627.93000000000029</v>
      </c>
      <c r="AB184" s="484">
        <f t="shared" si="143"/>
        <v>-484.35000000000036</v>
      </c>
      <c r="AC184" s="484">
        <v>-12908.12</v>
      </c>
      <c r="AD184" s="484">
        <f t="shared" si="126"/>
        <v>652.52000000000044</v>
      </c>
      <c r="AE184" s="484">
        <v>-12255.6</v>
      </c>
      <c r="AF184" s="484">
        <f t="shared" si="138"/>
        <v>-13.359999999998763</v>
      </c>
      <c r="AG184" s="484">
        <v>-12268.96</v>
      </c>
      <c r="AH184" s="484">
        <f t="shared" si="127"/>
        <v>-627.20000000000073</v>
      </c>
      <c r="AI184" s="484">
        <v>-12896.16</v>
      </c>
      <c r="AJ184" s="484">
        <f t="shared" si="128"/>
        <v>-218.92000000000007</v>
      </c>
      <c r="AK184" s="484">
        <v>-13115.08</v>
      </c>
      <c r="AL184" s="484">
        <f t="shared" si="129"/>
        <v>-37.760000000000218</v>
      </c>
      <c r="AM184" s="484">
        <v>-13152.84</v>
      </c>
      <c r="AN184" s="484">
        <f t="shared" si="130"/>
        <v>-188.29999999999927</v>
      </c>
      <c r="AO184" s="484">
        <v>-13341.14</v>
      </c>
      <c r="AP184" s="484">
        <f t="shared" si="131"/>
        <v>-184.15000000000146</v>
      </c>
      <c r="AQ184" s="484">
        <v>-13525.29</v>
      </c>
      <c r="AR184" s="484">
        <v>-14112.27</v>
      </c>
      <c r="AS184" s="484">
        <f t="shared" si="118"/>
        <v>-136.29999999999927</v>
      </c>
      <c r="AT184" s="484">
        <v>-14248.57</v>
      </c>
      <c r="AU184" s="484">
        <f t="shared" si="117"/>
        <v>-276.36000000000058</v>
      </c>
      <c r="AV184" s="484">
        <v>-14524.93</v>
      </c>
      <c r="AW184" s="484">
        <f t="shared" si="114"/>
        <v>-534.02999999999884</v>
      </c>
      <c r="AX184" s="484">
        <v>-15058.96</v>
      </c>
      <c r="AY184" s="530">
        <v>-13161.65</v>
      </c>
      <c r="AZ184" s="530">
        <f t="shared" si="154"/>
        <v>-10706.58</v>
      </c>
      <c r="BA184" s="530">
        <f t="shared" si="155"/>
        <v>-10284.02</v>
      </c>
      <c r="BB184" s="530">
        <f t="shared" si="156"/>
        <v>-9871.98</v>
      </c>
      <c r="BC184" s="530">
        <f t="shared" si="157"/>
        <v>-10141.01</v>
      </c>
      <c r="BD184" s="530">
        <f t="shared" si="132"/>
        <v>-10599.529999999999</v>
      </c>
      <c r="BE184" s="530">
        <f t="shared" si="139"/>
        <v>-13071.529999999999</v>
      </c>
      <c r="BF184" s="530">
        <f t="shared" si="133"/>
        <v>-10482.14</v>
      </c>
      <c r="BG184" s="530">
        <f t="shared" si="134"/>
        <v>-10163.08</v>
      </c>
      <c r="BH184" s="530" t="e">
        <f t="shared" si="135"/>
        <v>#REF!</v>
      </c>
      <c r="BI184" s="530" t="e">
        <f t="shared" si="136"/>
        <v>#REF!</v>
      </c>
      <c r="BJ184" s="530" t="e">
        <f t="shared" si="137"/>
        <v>#REF!</v>
      </c>
      <c r="BK184" s="452">
        <v>-10683.15</v>
      </c>
      <c r="BL184">
        <v>0</v>
      </c>
      <c r="BM184" s="451">
        <v>-11016.33</v>
      </c>
      <c r="BN184" s="499"/>
      <c r="BO184" s="451"/>
      <c r="BP184" s="452"/>
      <c r="BR184" s="452"/>
    </row>
    <row r="185" spans="1:70" ht="15" hidden="1" customHeight="1">
      <c r="A185" t="str">
        <f t="shared" si="149"/>
        <v>3354000002</v>
      </c>
      <c r="B185" s="468">
        <v>3354000002</v>
      </c>
      <c r="C185" s="458" t="s">
        <v>413</v>
      </c>
      <c r="D185" s="458" t="s">
        <v>301</v>
      </c>
      <c r="E185" s="459" t="str">
        <f t="shared" si="150"/>
        <v>335</v>
      </c>
      <c r="F185" s="459" t="str">
        <f t="shared" si="151"/>
        <v>335</v>
      </c>
      <c r="G185" s="458" t="s">
        <v>302</v>
      </c>
      <c r="H185" s="452">
        <v>-39567.33</v>
      </c>
      <c r="I185" s="452">
        <v>22757.61</v>
      </c>
      <c r="J185" s="452">
        <v>-723.36</v>
      </c>
      <c r="K185" s="452">
        <v>7258.59</v>
      </c>
      <c r="L185" s="452">
        <v>-1662.25</v>
      </c>
      <c r="M185" s="452">
        <v>-4670.42</v>
      </c>
      <c r="N185" s="452">
        <v>8881.34</v>
      </c>
      <c r="O185" s="452">
        <v>-4326.21</v>
      </c>
      <c r="P185" s="452">
        <v>5343.92</v>
      </c>
      <c r="Q185" s="452" t="e">
        <f>VLOOKUP(A185,#REF!,16,0)</f>
        <v>#REF!</v>
      </c>
      <c r="R185" s="452">
        <v>-2976.19</v>
      </c>
      <c r="S185" s="484">
        <v>-4614.99</v>
      </c>
      <c r="T185" s="452">
        <v>-4352.09</v>
      </c>
      <c r="U185" s="484" t="e">
        <f t="shared" si="152"/>
        <v>#REF!</v>
      </c>
      <c r="V185" s="484">
        <f t="shared" si="153"/>
        <v>-6708.1100000000024</v>
      </c>
      <c r="W185" s="484">
        <f t="shared" si="142"/>
        <v>-12052.030000000002</v>
      </c>
      <c r="X185" s="530">
        <v>-16340.89</v>
      </c>
      <c r="Y185" s="530">
        <f t="shared" ref="Y185:Y202" si="164">AY185-X185</f>
        <v>-19102.520000000004</v>
      </c>
      <c r="Z185" s="484">
        <v>-822.66999999999825</v>
      </c>
      <c r="AA185" s="484">
        <v>35740.33</v>
      </c>
      <c r="AB185" s="484">
        <f t="shared" si="143"/>
        <v>-2762.2099999999991</v>
      </c>
      <c r="AC185" s="484">
        <v>-3287.96</v>
      </c>
      <c r="AD185" s="484">
        <f t="shared" si="126"/>
        <v>-6852.2599999999993</v>
      </c>
      <c r="AE185" s="484">
        <v>-10140.219999999999</v>
      </c>
      <c r="AF185" s="484">
        <f t="shared" si="138"/>
        <v>10028.619999999999</v>
      </c>
      <c r="AG185" s="484">
        <v>-111.6</v>
      </c>
      <c r="AH185" s="484">
        <f t="shared" si="127"/>
        <v>-5477.54</v>
      </c>
      <c r="AI185" s="484">
        <v>-5589.14</v>
      </c>
      <c r="AJ185" s="484">
        <f t="shared" si="128"/>
        <v>2309.3500000000004</v>
      </c>
      <c r="AK185" s="484">
        <v>-3279.79</v>
      </c>
      <c r="AL185" s="484">
        <f t="shared" si="129"/>
        <v>944.23999999999978</v>
      </c>
      <c r="AM185" s="484">
        <v>-2335.5500000000002</v>
      </c>
      <c r="AN185" s="484">
        <f t="shared" si="130"/>
        <v>-207.13999999999987</v>
      </c>
      <c r="AO185" s="484">
        <v>-2542.69</v>
      </c>
      <c r="AP185" s="484">
        <f t="shared" si="131"/>
        <v>-1506.0499999999997</v>
      </c>
      <c r="AQ185" s="484">
        <v>-4048.74</v>
      </c>
      <c r="AR185" s="484">
        <v>-67928.77</v>
      </c>
      <c r="AS185" s="484">
        <f t="shared" si="118"/>
        <v>27643.920000000006</v>
      </c>
      <c r="AT185" s="484">
        <v>-40284.85</v>
      </c>
      <c r="AU185" s="484">
        <f t="shared" si="117"/>
        <v>37430.44</v>
      </c>
      <c r="AV185" s="484">
        <v>-2854.41</v>
      </c>
      <c r="AW185" s="484">
        <f t="shared" si="114"/>
        <v>-2926.9400000000005</v>
      </c>
      <c r="AX185" s="484">
        <v>-5781.35</v>
      </c>
      <c r="AY185" s="530">
        <v>-35443.410000000003</v>
      </c>
      <c r="AZ185" s="530">
        <f t="shared" si="154"/>
        <v>-16809.72</v>
      </c>
      <c r="BA185" s="530">
        <f t="shared" si="155"/>
        <v>-17533.080000000002</v>
      </c>
      <c r="BB185" s="530">
        <f t="shared" si="156"/>
        <v>-10274.490000000002</v>
      </c>
      <c r="BC185" s="530">
        <f t="shared" si="157"/>
        <v>-11936.740000000002</v>
      </c>
      <c r="BD185" s="530">
        <f t="shared" si="132"/>
        <v>-16607.160000000003</v>
      </c>
      <c r="BE185" s="530">
        <f t="shared" si="139"/>
        <v>-7725.82</v>
      </c>
      <c r="BF185" s="530">
        <f t="shared" si="133"/>
        <v>-12052.029999999999</v>
      </c>
      <c r="BG185" s="530">
        <f t="shared" si="134"/>
        <v>-6708.1100000000006</v>
      </c>
      <c r="BH185" s="530" t="e">
        <f t="shared" si="135"/>
        <v>#REF!</v>
      </c>
      <c r="BI185" s="530" t="e">
        <f t="shared" si="136"/>
        <v>#REF!</v>
      </c>
      <c r="BJ185" s="530" t="e">
        <f t="shared" si="137"/>
        <v>#REF!</v>
      </c>
      <c r="BK185" s="452">
        <v>-4352.09</v>
      </c>
      <c r="BL185">
        <v>0</v>
      </c>
      <c r="BM185" s="451">
        <v>-8817.08</v>
      </c>
      <c r="BN185" s="499"/>
      <c r="BO185" s="451"/>
      <c r="BP185" s="452"/>
      <c r="BR185" s="452"/>
    </row>
    <row r="186" spans="1:70" ht="15" hidden="1" customHeight="1">
      <c r="A186" t="str">
        <f t="shared" si="149"/>
        <v>3360100001</v>
      </c>
      <c r="B186" s="468">
        <v>3360100001</v>
      </c>
      <c r="C186" s="458" t="s">
        <v>414</v>
      </c>
      <c r="D186" s="458" t="s">
        <v>301</v>
      </c>
      <c r="E186" s="459" t="str">
        <f t="shared" si="150"/>
        <v>336</v>
      </c>
      <c r="F186" s="459" t="str">
        <f t="shared" si="151"/>
        <v>336</v>
      </c>
      <c r="G186" s="458" t="s">
        <v>302</v>
      </c>
      <c r="H186" s="452">
        <v>-3.1</v>
      </c>
      <c r="I186" s="452">
        <v>0.05</v>
      </c>
      <c r="J186" s="452">
        <v>-11719186.82</v>
      </c>
      <c r="K186" s="452">
        <v>11719186.93</v>
      </c>
      <c r="L186" s="452">
        <v>-32837980.309999999</v>
      </c>
      <c r="M186" s="452">
        <v>32837980.359999999</v>
      </c>
      <c r="N186" s="452">
        <v>0.08</v>
      </c>
      <c r="O186" s="452">
        <v>-0.05</v>
      </c>
      <c r="P186" s="452">
        <v>-0.03</v>
      </c>
      <c r="Q186" s="452" t="e">
        <f>VLOOKUP(A186,#REF!,16,0)</f>
        <v>#REF!</v>
      </c>
      <c r="R186" s="452">
        <v>2.8</v>
      </c>
      <c r="S186" s="484">
        <v>0</v>
      </c>
      <c r="T186" s="452">
        <v>-2.0000000000000018E-2</v>
      </c>
      <c r="U186" s="484" t="e">
        <f t="shared" si="152"/>
        <v>#REF!</v>
      </c>
      <c r="V186" s="484">
        <f t="shared" si="153"/>
        <v>-2.890000000596046</v>
      </c>
      <c r="W186" s="484">
        <f t="shared" si="142"/>
        <v>-2.8600000005960462</v>
      </c>
      <c r="X186" s="530">
        <v>-2834442.78</v>
      </c>
      <c r="Y186" s="530">
        <f t="shared" si="164"/>
        <v>-49263151.119999997</v>
      </c>
      <c r="Z186" s="484">
        <v>52097593.879999995</v>
      </c>
      <c r="AA186" s="484">
        <v>-9.9999979138374329E-3</v>
      </c>
      <c r="AB186" s="484">
        <f t="shared" si="143"/>
        <v>9.9999979138374329E-3</v>
      </c>
      <c r="AC186" s="484">
        <v>-0.02</v>
      </c>
      <c r="AD186" s="484">
        <f t="shared" si="126"/>
        <v>0.01</v>
      </c>
      <c r="AE186" s="484">
        <v>-0.01</v>
      </c>
      <c r="AF186" s="484">
        <f t="shared" si="138"/>
        <v>0.11</v>
      </c>
      <c r="AG186" s="484">
        <v>0.1</v>
      </c>
      <c r="AH186" s="484">
        <f t="shared" si="127"/>
        <v>-0.1</v>
      </c>
      <c r="AI186" s="484">
        <v>0</v>
      </c>
      <c r="AJ186" s="484">
        <f t="shared" si="128"/>
        <v>0.02</v>
      </c>
      <c r="AK186" s="484">
        <v>0.02</v>
      </c>
      <c r="AL186" s="484">
        <f t="shared" si="129"/>
        <v>0.02</v>
      </c>
      <c r="AM186" s="484">
        <v>0.04</v>
      </c>
      <c r="AN186" s="484">
        <f t="shared" si="130"/>
        <v>-196953.39</v>
      </c>
      <c r="AO186" s="484">
        <v>-196953.35</v>
      </c>
      <c r="AP186" s="484">
        <f t="shared" si="131"/>
        <v>-1094771.94</v>
      </c>
      <c r="AQ186" s="484">
        <v>-1291725.29</v>
      </c>
      <c r="AR186" s="484">
        <v>-45728.22</v>
      </c>
      <c r="AS186" s="484">
        <f t="shared" si="118"/>
        <v>-0.62999999999738066</v>
      </c>
      <c r="AT186" s="484">
        <v>-45728.85</v>
      </c>
      <c r="AU186" s="484">
        <f t="shared" si="117"/>
        <v>-950714002.98000002</v>
      </c>
      <c r="AV186" s="484">
        <v>-950759731.83000004</v>
      </c>
      <c r="AW186" s="484">
        <f t="shared" si="114"/>
        <v>925023072.88</v>
      </c>
      <c r="AX186" s="484">
        <v>-25736658.949999999</v>
      </c>
      <c r="AY186" s="530">
        <v>-52097593.899999999</v>
      </c>
      <c r="AZ186" s="530">
        <f t="shared" si="154"/>
        <v>-3.0500000000000003</v>
      </c>
      <c r="BA186" s="530">
        <f t="shared" si="155"/>
        <v>-11719189.870000001</v>
      </c>
      <c r="BB186" s="530">
        <f t="shared" si="156"/>
        <v>-2.9400000013411045</v>
      </c>
      <c r="BC186" s="530">
        <f t="shared" si="157"/>
        <v>-32837983.25</v>
      </c>
      <c r="BD186" s="530">
        <f t="shared" si="132"/>
        <v>-2.8899999991059304</v>
      </c>
      <c r="BE186" s="530">
        <f t="shared" si="139"/>
        <v>-2.8099999998509886</v>
      </c>
      <c r="BF186" s="530">
        <f t="shared" si="133"/>
        <v>-2.8600000005215409</v>
      </c>
      <c r="BG186" s="530">
        <f t="shared" si="134"/>
        <v>-2.8899999998509887</v>
      </c>
      <c r="BH186" s="530" t="e">
        <f t="shared" si="135"/>
        <v>#REF!</v>
      </c>
      <c r="BI186" s="530" t="e">
        <f t="shared" si="136"/>
        <v>#REF!</v>
      </c>
      <c r="BJ186" s="530" t="e">
        <f t="shared" si="137"/>
        <v>#REF!</v>
      </c>
      <c r="BK186" s="452">
        <v>-0.02</v>
      </c>
      <c r="BL186">
        <v>0</v>
      </c>
      <c r="BN186" s="499"/>
      <c r="BO186" s="451"/>
      <c r="BP186" s="452"/>
      <c r="BR186" s="452"/>
    </row>
    <row r="187" spans="1:70" ht="15" hidden="1" customHeight="1">
      <c r="A187" t="str">
        <f t="shared" si="149"/>
        <v>3400100001</v>
      </c>
      <c r="B187" s="468">
        <v>3400100001</v>
      </c>
      <c r="C187" s="458" t="s">
        <v>415</v>
      </c>
      <c r="D187" s="458" t="s">
        <v>301</v>
      </c>
      <c r="E187" s="459" t="str">
        <f t="shared" si="150"/>
        <v>340</v>
      </c>
      <c r="F187" s="459" t="str">
        <f t="shared" si="151"/>
        <v>340</v>
      </c>
      <c r="G187" s="458" t="s">
        <v>302</v>
      </c>
      <c r="H187" s="452">
        <v>-5899224.7199999997</v>
      </c>
      <c r="I187" s="452">
        <v>648160.76</v>
      </c>
      <c r="J187" s="452">
        <v>-384876.67</v>
      </c>
      <c r="K187" s="452">
        <v>1378877.62</v>
      </c>
      <c r="L187" s="452">
        <v>788796.58</v>
      </c>
      <c r="M187" s="452">
        <v>367800.23</v>
      </c>
      <c r="N187" s="452">
        <v>-1642297.89</v>
      </c>
      <c r="O187" s="452">
        <v>-670935.6</v>
      </c>
      <c r="P187" s="452">
        <v>-572154.81000000006</v>
      </c>
      <c r="Q187" s="452" t="e">
        <f>VLOOKUP(A187,#REF!,16,0)</f>
        <v>#REF!</v>
      </c>
      <c r="R187" s="452">
        <v>-55606.19</v>
      </c>
      <c r="S187" s="484">
        <v>-1363288.45</v>
      </c>
      <c r="T187" s="452">
        <v>-4171232.41</v>
      </c>
      <c r="U187" s="484" t="e">
        <f t="shared" si="152"/>
        <v>#REF!</v>
      </c>
      <c r="V187" s="484">
        <f t="shared" si="153"/>
        <v>-5985854.5</v>
      </c>
      <c r="W187" s="484">
        <f t="shared" si="142"/>
        <v>-5413699.6899999995</v>
      </c>
      <c r="X187" s="530">
        <v>-5300333.08</v>
      </c>
      <c r="Y187" s="530">
        <f t="shared" si="164"/>
        <v>1064594.1200000001</v>
      </c>
      <c r="Z187" s="484">
        <v>-1443472.04</v>
      </c>
      <c r="AA187" s="484">
        <v>872466.1799999997</v>
      </c>
      <c r="AB187" s="484">
        <f t="shared" si="143"/>
        <v>410296.93000000063</v>
      </c>
      <c r="AC187" s="484">
        <v>-4396447.8899999997</v>
      </c>
      <c r="AD187" s="484">
        <f t="shared" si="126"/>
        <v>-410359.78000000026</v>
      </c>
      <c r="AE187" s="484">
        <v>-4806807.67</v>
      </c>
      <c r="AF187" s="484">
        <f t="shared" si="138"/>
        <v>228054.51999999955</v>
      </c>
      <c r="AG187" s="484">
        <v>-4578753.1500000004</v>
      </c>
      <c r="AH187" s="484">
        <f t="shared" si="127"/>
        <v>96301.850000000559</v>
      </c>
      <c r="AI187" s="484">
        <v>-4482451.3</v>
      </c>
      <c r="AJ187" s="484">
        <f t="shared" si="128"/>
        <v>749471.34999999963</v>
      </c>
      <c r="AK187" s="484">
        <v>-3732979.95</v>
      </c>
      <c r="AL187" s="484">
        <f t="shared" si="129"/>
        <v>-2508777.0300000003</v>
      </c>
      <c r="AM187" s="484">
        <v>-6241756.9800000004</v>
      </c>
      <c r="AN187" s="484">
        <f t="shared" si="130"/>
        <v>-911506.82999999914</v>
      </c>
      <c r="AO187" s="484">
        <v>-7153263.8099999996</v>
      </c>
      <c r="AP187" s="484">
        <f t="shared" si="131"/>
        <v>735890.57999999914</v>
      </c>
      <c r="AQ187" s="484">
        <v>-6417373.2300000004</v>
      </c>
      <c r="AR187" s="484">
        <v>-11557920.52</v>
      </c>
      <c r="AS187" s="484">
        <f t="shared" si="118"/>
        <v>121023.76999999955</v>
      </c>
      <c r="AT187" s="484">
        <v>-11436896.75</v>
      </c>
      <c r="AU187" s="484">
        <f t="shared" si="117"/>
        <v>2200950.4900000002</v>
      </c>
      <c r="AV187" s="484">
        <v>-9235946.2599999998</v>
      </c>
      <c r="AW187" s="484">
        <f t="shared" si="114"/>
        <v>723604.33999999985</v>
      </c>
      <c r="AX187" s="484">
        <v>-8512341.9199999999</v>
      </c>
      <c r="AY187" s="530">
        <v>-4235738.96</v>
      </c>
      <c r="AZ187" s="530">
        <f t="shared" si="154"/>
        <v>-5251063.96</v>
      </c>
      <c r="BA187" s="530">
        <f t="shared" si="155"/>
        <v>-5635940.6299999999</v>
      </c>
      <c r="BB187" s="530">
        <f t="shared" si="156"/>
        <v>-4257063.01</v>
      </c>
      <c r="BC187" s="530">
        <f t="shared" si="157"/>
        <v>-3468266.4299999997</v>
      </c>
      <c r="BD187" s="530">
        <f t="shared" si="132"/>
        <v>-3100466.1999999997</v>
      </c>
      <c r="BE187" s="530">
        <f t="shared" si="139"/>
        <v>-4742764.09</v>
      </c>
      <c r="BF187" s="530">
        <f t="shared" si="133"/>
        <v>-5413699.6899999995</v>
      </c>
      <c r="BG187" s="530">
        <f t="shared" si="134"/>
        <v>-5985854.4999999991</v>
      </c>
      <c r="BH187" s="530" t="e">
        <f t="shared" si="135"/>
        <v>#REF!</v>
      </c>
      <c r="BI187" s="530" t="e">
        <f t="shared" si="136"/>
        <v>#REF!</v>
      </c>
      <c r="BJ187" s="530" t="e">
        <f t="shared" si="137"/>
        <v>#REF!</v>
      </c>
      <c r="BK187" s="452">
        <v>-4171232.41</v>
      </c>
      <c r="BL187">
        <v>0</v>
      </c>
      <c r="BM187" s="451">
        <v>-5100522.03</v>
      </c>
      <c r="BN187" s="499"/>
      <c r="BO187" s="451"/>
      <c r="BP187" s="452"/>
      <c r="BR187" s="452"/>
    </row>
    <row r="188" spans="1:70" ht="15" hidden="1" customHeight="1">
      <c r="A188" t="str">
        <f t="shared" si="149"/>
        <v>3603000001</v>
      </c>
      <c r="B188" s="528">
        <v>3603000001</v>
      </c>
      <c r="C188" s="531" t="s">
        <v>422</v>
      </c>
      <c r="D188" s="458" t="s">
        <v>301</v>
      </c>
      <c r="E188" s="459" t="s">
        <v>761</v>
      </c>
      <c r="F188" s="459" t="s">
        <v>761</v>
      </c>
      <c r="G188" s="458" t="s">
        <v>302</v>
      </c>
      <c r="H188" s="452">
        <v>0</v>
      </c>
      <c r="I188" s="452">
        <v>0</v>
      </c>
      <c r="J188" s="452">
        <v>0</v>
      </c>
      <c r="K188" s="452">
        <v>0</v>
      </c>
      <c r="L188" s="452">
        <v>0</v>
      </c>
      <c r="M188" s="452">
        <v>0</v>
      </c>
      <c r="N188" s="452">
        <v>0</v>
      </c>
      <c r="O188" s="452">
        <v>0</v>
      </c>
      <c r="P188" s="452">
        <v>0</v>
      </c>
      <c r="Q188" s="452">
        <v>0</v>
      </c>
      <c r="R188" s="452">
        <v>0</v>
      </c>
      <c r="S188" s="484">
        <v>0</v>
      </c>
      <c r="T188" s="452"/>
      <c r="U188" s="484"/>
      <c r="V188" s="484"/>
      <c r="W188" s="484">
        <f t="shared" si="142"/>
        <v>0</v>
      </c>
      <c r="X188" s="530">
        <v>-217309.59</v>
      </c>
      <c r="Y188" s="530">
        <f t="shared" si="164"/>
        <v>142744.53</v>
      </c>
      <c r="Z188" s="484">
        <v>66429.51999999999</v>
      </c>
      <c r="AA188" s="484">
        <v>8135.5400000000081</v>
      </c>
      <c r="AB188" s="484">
        <f t="shared" si="143"/>
        <v>-63599.369999999995</v>
      </c>
      <c r="AC188" s="484">
        <v>-63599.37</v>
      </c>
      <c r="AD188" s="484">
        <f t="shared" si="126"/>
        <v>42581.120000000003</v>
      </c>
      <c r="AE188" s="484">
        <v>-21018.25</v>
      </c>
      <c r="AF188" s="484">
        <f t="shared" si="138"/>
        <v>-39828.68</v>
      </c>
      <c r="AG188" s="484">
        <v>-60846.93</v>
      </c>
      <c r="AH188" s="484">
        <f t="shared" si="127"/>
        <v>60846.93</v>
      </c>
      <c r="AI188" s="484">
        <v>0</v>
      </c>
      <c r="AJ188" s="484">
        <f t="shared" si="128"/>
        <v>0</v>
      </c>
      <c r="AK188" s="484">
        <v>0</v>
      </c>
      <c r="AL188" s="484">
        <f t="shared" si="129"/>
        <v>-191810.18</v>
      </c>
      <c r="AM188" s="484">
        <v>-191810.18</v>
      </c>
      <c r="AN188" s="484">
        <f t="shared" si="130"/>
        <v>191810.18</v>
      </c>
      <c r="AO188" s="484">
        <v>0</v>
      </c>
      <c r="AP188" s="484">
        <f t="shared" si="131"/>
        <v>0</v>
      </c>
      <c r="AQ188" s="484">
        <v>0</v>
      </c>
      <c r="AR188" s="484">
        <v>0</v>
      </c>
      <c r="AS188" s="484">
        <f t="shared" si="118"/>
        <v>0</v>
      </c>
      <c r="AT188" s="484">
        <v>0</v>
      </c>
      <c r="AU188" s="484">
        <f t="shared" si="117"/>
        <v>0</v>
      </c>
      <c r="AV188" s="484">
        <v>0</v>
      </c>
      <c r="AW188" s="484">
        <f t="shared" si="114"/>
        <v>0</v>
      </c>
      <c r="AX188" s="484">
        <v>0</v>
      </c>
      <c r="AY188" s="530">
        <v>-74565.06</v>
      </c>
      <c r="AZ188" s="530">
        <f t="shared" si="154"/>
        <v>0</v>
      </c>
      <c r="BA188" s="530">
        <f t="shared" si="155"/>
        <v>0</v>
      </c>
      <c r="BB188" s="530">
        <f t="shared" si="156"/>
        <v>0</v>
      </c>
      <c r="BC188" s="530">
        <f t="shared" si="157"/>
        <v>0</v>
      </c>
      <c r="BD188" s="530">
        <f t="shared" si="132"/>
        <v>0</v>
      </c>
      <c r="BE188" s="530">
        <f t="shared" si="139"/>
        <v>0</v>
      </c>
      <c r="BF188" s="530">
        <f t="shared" si="133"/>
        <v>0</v>
      </c>
      <c r="BG188" s="530">
        <f t="shared" si="134"/>
        <v>0</v>
      </c>
      <c r="BH188" s="530">
        <f t="shared" si="135"/>
        <v>0</v>
      </c>
      <c r="BI188" s="530">
        <f t="shared" si="136"/>
        <v>0</v>
      </c>
      <c r="BJ188" s="530">
        <f t="shared" si="137"/>
        <v>0</v>
      </c>
      <c r="BK188" s="452"/>
      <c r="BN188" s="499"/>
      <c r="BO188" s="451"/>
      <c r="BP188" s="452"/>
      <c r="BR188" s="452"/>
    </row>
    <row r="189" spans="1:70" ht="15" hidden="1" customHeight="1">
      <c r="A189" t="str">
        <f t="shared" si="149"/>
        <v>3600100001</v>
      </c>
      <c r="B189" s="468">
        <v>3600100001</v>
      </c>
      <c r="C189" s="458" t="s">
        <v>416</v>
      </c>
      <c r="D189" s="458" t="s">
        <v>301</v>
      </c>
      <c r="E189" s="459" t="str">
        <f t="shared" si="150"/>
        <v>360</v>
      </c>
      <c r="F189" s="459" t="str">
        <f t="shared" si="151"/>
        <v>360</v>
      </c>
      <c r="G189" s="458" t="s">
        <v>302</v>
      </c>
      <c r="H189" s="452">
        <v>-124949.14</v>
      </c>
      <c r="I189" s="452">
        <v>-345768.78</v>
      </c>
      <c r="J189" s="452">
        <v>-333138.64</v>
      </c>
      <c r="K189" s="452">
        <v>552110.35</v>
      </c>
      <c r="L189" s="452">
        <v>-49078.29</v>
      </c>
      <c r="M189" s="452">
        <v>-151546.23000000001</v>
      </c>
      <c r="N189" s="452">
        <v>223455.08</v>
      </c>
      <c r="O189" s="452">
        <v>718.71</v>
      </c>
      <c r="P189" s="452">
        <v>-890994</v>
      </c>
      <c r="Q189" s="452" t="e">
        <f>VLOOKUP(A189,#REF!,16,0)</f>
        <v>#REF!</v>
      </c>
      <c r="R189" s="452">
        <v>-41914.29</v>
      </c>
      <c r="S189" s="484">
        <v>-57769.65</v>
      </c>
      <c r="T189" s="452">
        <v>-197104.34</v>
      </c>
      <c r="U189" s="484" t="e">
        <f t="shared" si="152"/>
        <v>#REF!</v>
      </c>
      <c r="V189" s="484">
        <f t="shared" si="153"/>
        <v>-1119190.9400000002</v>
      </c>
      <c r="W189" s="484">
        <f t="shared" si="142"/>
        <v>-228196.94000000012</v>
      </c>
      <c r="X189" s="530">
        <v>-41186.160000000003</v>
      </c>
      <c r="Y189" s="530">
        <f t="shared" si="164"/>
        <v>-38102.739999999991</v>
      </c>
      <c r="Z189" s="484">
        <v>-72501.300000000017</v>
      </c>
      <c r="AA189" s="484">
        <v>69138.970000000016</v>
      </c>
      <c r="AB189" s="484">
        <f t="shared" si="143"/>
        <v>-97088.89</v>
      </c>
      <c r="AC189" s="484">
        <v>-179740.12</v>
      </c>
      <c r="AD189" s="484">
        <f t="shared" si="126"/>
        <v>9892.9599999999919</v>
      </c>
      <c r="AE189" s="484">
        <v>-169847.16</v>
      </c>
      <c r="AF189" s="484">
        <f t="shared" si="138"/>
        <v>83772.14</v>
      </c>
      <c r="AG189" s="484">
        <v>-86075.02</v>
      </c>
      <c r="AH189" s="484">
        <f t="shared" si="127"/>
        <v>9999.1800000000076</v>
      </c>
      <c r="AI189" s="484">
        <v>-76075.839999999997</v>
      </c>
      <c r="AJ189" s="484">
        <f t="shared" si="128"/>
        <v>-90115.47</v>
      </c>
      <c r="AK189" s="484">
        <v>-166191.31</v>
      </c>
      <c r="AL189" s="484">
        <f t="shared" si="129"/>
        <v>85657.56</v>
      </c>
      <c r="AM189" s="484">
        <v>-80533.75</v>
      </c>
      <c r="AN189" s="484">
        <f t="shared" si="130"/>
        <v>-3267.9600000000064</v>
      </c>
      <c r="AO189" s="484">
        <v>-83801.710000000006</v>
      </c>
      <c r="AP189" s="484">
        <f t="shared" si="131"/>
        <v>-90156.779999999984</v>
      </c>
      <c r="AQ189" s="484">
        <v>-173958.49</v>
      </c>
      <c r="AR189" s="484">
        <v>-136356.94</v>
      </c>
      <c r="AS189" s="484">
        <f t="shared" si="118"/>
        <v>24466.630000000005</v>
      </c>
      <c r="AT189" s="484">
        <v>-111890.31</v>
      </c>
      <c r="AU189" s="484">
        <f t="shared" si="117"/>
        <v>-263722.17</v>
      </c>
      <c r="AV189" s="484">
        <v>-375612.48</v>
      </c>
      <c r="AW189" s="484">
        <f t="shared" si="114"/>
        <v>179624.28999999998</v>
      </c>
      <c r="AX189" s="484">
        <v>-195988.19</v>
      </c>
      <c r="AY189" s="530">
        <v>-79288.899999999994</v>
      </c>
      <c r="AZ189" s="530">
        <f t="shared" si="154"/>
        <v>-470717.92000000004</v>
      </c>
      <c r="BA189" s="530">
        <f t="shared" si="155"/>
        <v>-803856.56</v>
      </c>
      <c r="BB189" s="530">
        <f t="shared" si="156"/>
        <v>-251746.21000000008</v>
      </c>
      <c r="BC189" s="530">
        <f t="shared" si="157"/>
        <v>-300824.50000000006</v>
      </c>
      <c r="BD189" s="530">
        <f t="shared" si="132"/>
        <v>-452370.7300000001</v>
      </c>
      <c r="BE189" s="530">
        <f t="shared" si="139"/>
        <v>-228915.65000000008</v>
      </c>
      <c r="BF189" s="530">
        <f t="shared" si="133"/>
        <v>-228196.94000000018</v>
      </c>
      <c r="BG189" s="530">
        <f t="shared" si="134"/>
        <v>-1119190.94</v>
      </c>
      <c r="BH189" s="530" t="e">
        <f t="shared" si="135"/>
        <v>#REF!</v>
      </c>
      <c r="BI189" s="530" t="e">
        <f t="shared" si="136"/>
        <v>#REF!</v>
      </c>
      <c r="BJ189" s="530" t="e">
        <f t="shared" si="137"/>
        <v>#REF!</v>
      </c>
      <c r="BK189" s="452">
        <v>-197104.34</v>
      </c>
      <c r="BL189">
        <v>0</v>
      </c>
      <c r="BM189" s="451">
        <v>-254873.99</v>
      </c>
      <c r="BN189" s="499"/>
      <c r="BO189" s="451"/>
      <c r="BP189" s="452"/>
      <c r="BR189" s="452"/>
    </row>
    <row r="190" spans="1:70" ht="15" hidden="1" customHeight="1">
      <c r="A190" t="s">
        <v>971</v>
      </c>
      <c r="B190" s="468" t="s">
        <v>971</v>
      </c>
      <c r="C190" s="458" t="s">
        <v>972</v>
      </c>
      <c r="D190" s="458" t="s">
        <v>301</v>
      </c>
      <c r="E190" s="459" t="str">
        <f t="shared" ref="E190" si="165">LEFT(B190,3)</f>
        <v>360</v>
      </c>
      <c r="F190" s="459" t="str">
        <f t="shared" ref="F190" si="166">LEFT(B190,3)</f>
        <v>360</v>
      </c>
      <c r="G190" s="458" t="s">
        <v>302</v>
      </c>
      <c r="H190" s="452"/>
      <c r="I190" s="452"/>
      <c r="J190" s="452"/>
      <c r="K190" s="452"/>
      <c r="L190" s="452"/>
      <c r="M190" s="452"/>
      <c r="N190" s="452"/>
      <c r="O190" s="452"/>
      <c r="P190" s="452"/>
      <c r="Q190" s="452"/>
      <c r="R190" s="452"/>
      <c r="S190" s="484"/>
      <c r="T190" s="452"/>
      <c r="U190" s="484"/>
      <c r="V190" s="484"/>
      <c r="W190" s="484"/>
      <c r="X190" s="530"/>
      <c r="Y190" s="530">
        <v>0</v>
      </c>
      <c r="Z190" s="484"/>
      <c r="AA190" s="484"/>
      <c r="AB190" s="484"/>
      <c r="AC190" s="484"/>
      <c r="AD190" s="484"/>
      <c r="AE190" s="484"/>
      <c r="AF190" s="484"/>
      <c r="AG190" s="484"/>
      <c r="AH190" s="484"/>
      <c r="AI190" s="484"/>
      <c r="AJ190" s="484"/>
      <c r="AK190" s="484"/>
      <c r="AL190" s="484"/>
      <c r="AM190" s="484"/>
      <c r="AN190" s="484"/>
      <c r="AO190" s="484"/>
      <c r="AP190" s="484"/>
      <c r="AQ190" s="484"/>
      <c r="AR190" s="484">
        <v>0</v>
      </c>
      <c r="AS190" s="484">
        <f t="shared" si="118"/>
        <v>0</v>
      </c>
      <c r="AT190" s="484">
        <v>0</v>
      </c>
      <c r="AU190" s="484">
        <f t="shared" si="117"/>
        <v>0</v>
      </c>
      <c r="AV190" s="484">
        <v>0</v>
      </c>
      <c r="AW190" s="484">
        <f t="shared" si="114"/>
        <v>0</v>
      </c>
      <c r="AX190" s="484">
        <v>0</v>
      </c>
      <c r="AY190" s="530"/>
      <c r="AZ190" s="530"/>
      <c r="BA190" s="530"/>
      <c r="BB190" s="530"/>
      <c r="BC190" s="530"/>
      <c r="BD190" s="530"/>
      <c r="BE190" s="530"/>
      <c r="BF190" s="530"/>
      <c r="BG190" s="530"/>
      <c r="BH190" s="530"/>
      <c r="BI190" s="530"/>
      <c r="BJ190" s="530"/>
      <c r="BK190" s="452"/>
      <c r="BN190" s="499"/>
      <c r="BO190" s="451"/>
      <c r="BP190" s="452"/>
      <c r="BR190" s="452"/>
    </row>
    <row r="191" spans="1:70" ht="15" hidden="1" customHeight="1">
      <c r="A191" t="str">
        <f t="shared" si="149"/>
        <v>3600100004</v>
      </c>
      <c r="B191" s="468">
        <v>3600100004</v>
      </c>
      <c r="C191" s="458" t="s">
        <v>417</v>
      </c>
      <c r="D191" s="458" t="s">
        <v>301</v>
      </c>
      <c r="E191" s="459" t="str">
        <f t="shared" si="150"/>
        <v>360</v>
      </c>
      <c r="F191" s="459" t="str">
        <f t="shared" si="151"/>
        <v>360</v>
      </c>
      <c r="G191" s="458" t="s">
        <v>302</v>
      </c>
      <c r="H191" s="452">
        <v>-4813.7700000000004</v>
      </c>
      <c r="I191" s="452">
        <v>-534.80999999999995</v>
      </c>
      <c r="J191" s="452">
        <v>772.8</v>
      </c>
      <c r="K191" s="452">
        <v>20.93</v>
      </c>
      <c r="L191" s="452">
        <v>-58.99</v>
      </c>
      <c r="M191" s="452">
        <v>-684.9</v>
      </c>
      <c r="N191" s="452">
        <v>736.39</v>
      </c>
      <c r="O191" s="452">
        <v>3712.45</v>
      </c>
      <c r="P191" s="452">
        <v>510.3</v>
      </c>
      <c r="Q191" s="452" t="e">
        <f>VLOOKUP(A191,#REF!,16,0)</f>
        <v>#REF!</v>
      </c>
      <c r="R191" s="452">
        <v>-12197.6</v>
      </c>
      <c r="S191" s="484">
        <v>9134.59</v>
      </c>
      <c r="T191" s="452">
        <v>-12234.8</v>
      </c>
      <c r="U191" s="484" t="e">
        <f t="shared" si="152"/>
        <v>#REF!</v>
      </c>
      <c r="V191" s="484">
        <f t="shared" si="153"/>
        <v>-339.59999999999872</v>
      </c>
      <c r="W191" s="484">
        <f t="shared" si="142"/>
        <v>-849.89999999999873</v>
      </c>
      <c r="X191" s="530">
        <v>-140.63</v>
      </c>
      <c r="Y191" s="530">
        <f t="shared" si="164"/>
        <v>140.63</v>
      </c>
      <c r="Z191" s="484">
        <v>-922.5</v>
      </c>
      <c r="AA191" s="484">
        <v>-1017.98</v>
      </c>
      <c r="AB191" s="484">
        <f t="shared" si="143"/>
        <v>1706.1</v>
      </c>
      <c r="AC191" s="484">
        <v>-234.38</v>
      </c>
      <c r="AD191" s="484">
        <f t="shared" si="126"/>
        <v>-740.62</v>
      </c>
      <c r="AE191" s="484">
        <v>-975</v>
      </c>
      <c r="AF191" s="484">
        <f t="shared" si="138"/>
        <v>975</v>
      </c>
      <c r="AG191" s="484">
        <v>0</v>
      </c>
      <c r="AH191" s="484">
        <f t="shared" si="127"/>
        <v>-337.5</v>
      </c>
      <c r="AI191" s="484">
        <v>-337.5</v>
      </c>
      <c r="AJ191" s="484">
        <f t="shared" si="128"/>
        <v>-412.5</v>
      </c>
      <c r="AK191" s="484">
        <v>-750</v>
      </c>
      <c r="AL191" s="484">
        <f t="shared" si="129"/>
        <v>581.25</v>
      </c>
      <c r="AM191" s="484">
        <v>-168.75</v>
      </c>
      <c r="AN191" s="484">
        <f t="shared" si="130"/>
        <v>-843.75</v>
      </c>
      <c r="AO191" s="484">
        <v>-1012.5</v>
      </c>
      <c r="AP191" s="484">
        <f t="shared" si="131"/>
        <v>965</v>
      </c>
      <c r="AQ191" s="484">
        <v>-47.5</v>
      </c>
      <c r="AR191" s="484">
        <v>-1351.25</v>
      </c>
      <c r="AS191" s="484">
        <f t="shared" si="118"/>
        <v>1351.25</v>
      </c>
      <c r="AT191" s="484">
        <v>0</v>
      </c>
      <c r="AU191" s="484">
        <f t="shared" si="117"/>
        <v>-976</v>
      </c>
      <c r="AV191" s="484">
        <v>-976</v>
      </c>
      <c r="AW191" s="484">
        <f t="shared" si="114"/>
        <v>916</v>
      </c>
      <c r="AX191" s="484">
        <v>-60</v>
      </c>
      <c r="AY191" s="530">
        <v>0</v>
      </c>
      <c r="AZ191" s="530">
        <f t="shared" si="154"/>
        <v>-5348.58</v>
      </c>
      <c r="BA191" s="530">
        <f t="shared" si="155"/>
        <v>-4575.78</v>
      </c>
      <c r="BB191" s="530">
        <f t="shared" si="156"/>
        <v>-4554.8499999999995</v>
      </c>
      <c r="BC191" s="530">
        <f t="shared" si="157"/>
        <v>-4613.8399999999992</v>
      </c>
      <c r="BD191" s="530">
        <f t="shared" si="132"/>
        <v>-5298.7400000000007</v>
      </c>
      <c r="BE191" s="530">
        <f t="shared" si="139"/>
        <v>-4562.3500000000004</v>
      </c>
      <c r="BF191" s="530">
        <f t="shared" si="133"/>
        <v>-849.900000000001</v>
      </c>
      <c r="BG191" s="530">
        <f t="shared" si="134"/>
        <v>-339.60000000000036</v>
      </c>
      <c r="BH191" s="530" t="e">
        <f t="shared" si="135"/>
        <v>#REF!</v>
      </c>
      <c r="BI191" s="530" t="e">
        <f t="shared" si="136"/>
        <v>#REF!</v>
      </c>
      <c r="BJ191" s="530" t="e">
        <f t="shared" si="137"/>
        <v>#REF!</v>
      </c>
      <c r="BK191" s="452">
        <v>-12234.8</v>
      </c>
      <c r="BL191">
        <v>0</v>
      </c>
      <c r="BM191" s="451">
        <v>-3100.21</v>
      </c>
      <c r="BN191" s="499"/>
      <c r="BO191" s="451"/>
      <c r="BP191" s="452"/>
      <c r="BR191" s="452"/>
    </row>
    <row r="192" spans="1:70" ht="15" hidden="1" customHeight="1">
      <c r="A192" t="str">
        <f t="shared" si="149"/>
        <v>3600100006</v>
      </c>
      <c r="B192" s="468">
        <v>3600100006</v>
      </c>
      <c r="C192" s="458" t="s">
        <v>418</v>
      </c>
      <c r="D192" s="458" t="s">
        <v>301</v>
      </c>
      <c r="E192" s="459" t="str">
        <f t="shared" si="150"/>
        <v>360</v>
      </c>
      <c r="F192" s="459" t="str">
        <f t="shared" si="151"/>
        <v>360</v>
      </c>
      <c r="G192" s="458" t="s">
        <v>302</v>
      </c>
      <c r="H192" s="452">
        <v>0</v>
      </c>
      <c r="I192" s="452">
        <v>0</v>
      </c>
      <c r="J192" s="452">
        <v>0</v>
      </c>
      <c r="K192" s="452">
        <v>0</v>
      </c>
      <c r="L192" s="452">
        <v>0</v>
      </c>
      <c r="M192" s="452">
        <v>0</v>
      </c>
      <c r="N192" s="452">
        <v>0</v>
      </c>
      <c r="O192" s="452">
        <v>0</v>
      </c>
      <c r="P192" s="452">
        <v>0</v>
      </c>
      <c r="Q192" s="452" t="e">
        <f>VLOOKUP(A192,#REF!,16,0)</f>
        <v>#REF!</v>
      </c>
      <c r="R192" s="452">
        <v>0</v>
      </c>
      <c r="S192" s="484">
        <v>0</v>
      </c>
      <c r="T192" s="452">
        <v>0</v>
      </c>
      <c r="U192" s="484" t="e">
        <f t="shared" si="152"/>
        <v>#REF!</v>
      </c>
      <c r="V192" s="484">
        <f t="shared" si="153"/>
        <v>0</v>
      </c>
      <c r="W192" s="484">
        <f t="shared" si="142"/>
        <v>0</v>
      </c>
      <c r="X192" s="530"/>
      <c r="Y192" s="530">
        <f t="shared" si="164"/>
        <v>0</v>
      </c>
      <c r="Z192" s="484">
        <v>0</v>
      </c>
      <c r="AA192" s="484">
        <v>0</v>
      </c>
      <c r="AB192" s="484">
        <f t="shared" si="143"/>
        <v>0</v>
      </c>
      <c r="AC192" s="484">
        <v>0</v>
      </c>
      <c r="AD192" s="484">
        <f t="shared" si="126"/>
        <v>0</v>
      </c>
      <c r="AE192" s="484">
        <v>0</v>
      </c>
      <c r="AF192" s="484">
        <f t="shared" si="138"/>
        <v>0</v>
      </c>
      <c r="AG192" s="484">
        <v>0</v>
      </c>
      <c r="AH192" s="484">
        <f t="shared" si="127"/>
        <v>0</v>
      </c>
      <c r="AI192" s="484">
        <v>0</v>
      </c>
      <c r="AJ192" s="484">
        <f t="shared" si="128"/>
        <v>0</v>
      </c>
      <c r="AK192" s="484">
        <v>0</v>
      </c>
      <c r="AL192" s="484">
        <f t="shared" si="129"/>
        <v>0</v>
      </c>
      <c r="AM192" s="484">
        <v>0</v>
      </c>
      <c r="AN192" s="484">
        <f t="shared" si="130"/>
        <v>0</v>
      </c>
      <c r="AO192" s="484">
        <v>0</v>
      </c>
      <c r="AP192" s="484">
        <f t="shared" si="131"/>
        <v>0</v>
      </c>
      <c r="AQ192" s="484">
        <v>0</v>
      </c>
      <c r="AR192" s="484">
        <v>0</v>
      </c>
      <c r="AS192" s="484">
        <f t="shared" si="118"/>
        <v>0</v>
      </c>
      <c r="AT192" s="484">
        <v>0</v>
      </c>
      <c r="AU192" s="484">
        <f t="shared" si="117"/>
        <v>0</v>
      </c>
      <c r="AV192" s="484">
        <v>0</v>
      </c>
      <c r="AW192" s="484">
        <f t="shared" si="114"/>
        <v>0</v>
      </c>
      <c r="AX192" s="484">
        <v>0</v>
      </c>
      <c r="AY192" s="530">
        <v>0</v>
      </c>
      <c r="AZ192" s="530">
        <f t="shared" si="154"/>
        <v>0</v>
      </c>
      <c r="BA192" s="530">
        <f t="shared" si="155"/>
        <v>0</v>
      </c>
      <c r="BB192" s="530">
        <f t="shared" si="156"/>
        <v>0</v>
      </c>
      <c r="BC192" s="530">
        <f t="shared" si="157"/>
        <v>0</v>
      </c>
      <c r="BD192" s="530">
        <f t="shared" si="132"/>
        <v>0</v>
      </c>
      <c r="BE192" s="530">
        <f t="shared" si="139"/>
        <v>0</v>
      </c>
      <c r="BF192" s="530">
        <f t="shared" si="133"/>
        <v>0</v>
      </c>
      <c r="BG192" s="530">
        <f t="shared" si="134"/>
        <v>0</v>
      </c>
      <c r="BH192" s="530" t="e">
        <f t="shared" si="135"/>
        <v>#REF!</v>
      </c>
      <c r="BI192" s="530" t="e">
        <f t="shared" si="136"/>
        <v>#REF!</v>
      </c>
      <c r="BJ192" s="530" t="e">
        <f t="shared" si="137"/>
        <v>#REF!</v>
      </c>
      <c r="BK192" s="452">
        <v>0</v>
      </c>
      <c r="BL192">
        <v>0</v>
      </c>
      <c r="BN192" s="499"/>
      <c r="BO192" s="451"/>
      <c r="BP192" s="452"/>
      <c r="BR192" s="452"/>
    </row>
    <row r="193" spans="1:70" ht="15" hidden="1" customHeight="1">
      <c r="A193" t="str">
        <f t="shared" si="149"/>
        <v>3601000001</v>
      </c>
      <c r="B193" s="468">
        <v>3601000001</v>
      </c>
      <c r="C193" s="458" t="s">
        <v>419</v>
      </c>
      <c r="D193" s="458" t="s">
        <v>301</v>
      </c>
      <c r="E193" s="459" t="str">
        <f t="shared" si="150"/>
        <v>360</v>
      </c>
      <c r="F193" s="459" t="str">
        <f t="shared" si="151"/>
        <v>360</v>
      </c>
      <c r="G193" s="458" t="s">
        <v>302</v>
      </c>
      <c r="H193" s="452">
        <v>-6491.72</v>
      </c>
      <c r="I193" s="452">
        <v>-6238.62</v>
      </c>
      <c r="J193" s="452">
        <v>-9593.09</v>
      </c>
      <c r="K193" s="452">
        <v>15239.24</v>
      </c>
      <c r="L193" s="452">
        <v>-1374.32</v>
      </c>
      <c r="M193" s="452">
        <v>-3404.89</v>
      </c>
      <c r="N193" s="452">
        <v>5563.52</v>
      </c>
      <c r="O193" s="452">
        <v>252.82</v>
      </c>
      <c r="P193" s="452">
        <v>-19840.28</v>
      </c>
      <c r="Q193" s="452" t="e">
        <f>VLOOKUP(A193,#REF!,16,0)</f>
        <v>#REF!</v>
      </c>
      <c r="R193" s="452">
        <v>-771.11</v>
      </c>
      <c r="S193" s="484">
        <v>-2137.6799999999998</v>
      </c>
      <c r="T193" s="452">
        <v>-5245.59</v>
      </c>
      <c r="U193" s="484" t="e">
        <f t="shared" si="152"/>
        <v>#REF!</v>
      </c>
      <c r="V193" s="484">
        <f t="shared" si="153"/>
        <v>-25887.339999999997</v>
      </c>
      <c r="W193" s="484">
        <f t="shared" si="142"/>
        <v>-6047.0599999999995</v>
      </c>
      <c r="X193" s="530">
        <v>-2614.4899999999998</v>
      </c>
      <c r="Y193" s="530">
        <f t="shared" si="164"/>
        <v>-913.89000000000033</v>
      </c>
      <c r="Z193" s="484">
        <v>-2412.38</v>
      </c>
      <c r="AA193" s="484">
        <v>2896.4700000000003</v>
      </c>
      <c r="AB193" s="484">
        <f t="shared" si="143"/>
        <v>-2696.6000000000004</v>
      </c>
      <c r="AC193" s="484">
        <v>-5740.89</v>
      </c>
      <c r="AD193" s="484">
        <f t="shared" si="126"/>
        <v>550.8100000000004</v>
      </c>
      <c r="AE193" s="484">
        <v>-5190.08</v>
      </c>
      <c r="AF193" s="484">
        <f t="shared" si="138"/>
        <v>2331.2799999999997</v>
      </c>
      <c r="AG193" s="484">
        <v>-2858.8</v>
      </c>
      <c r="AH193" s="484">
        <f t="shared" si="127"/>
        <v>416.01000000000022</v>
      </c>
      <c r="AI193" s="484">
        <v>-2442.79</v>
      </c>
      <c r="AJ193" s="484">
        <f t="shared" si="128"/>
        <v>-2321.1000000000004</v>
      </c>
      <c r="AK193" s="484">
        <v>-4763.8900000000003</v>
      </c>
      <c r="AL193" s="484">
        <f t="shared" si="129"/>
        <v>2250.4600000000005</v>
      </c>
      <c r="AM193" s="484">
        <v>-2513.4299999999998</v>
      </c>
      <c r="AN193" s="484">
        <f t="shared" si="130"/>
        <v>-99.809999999999945</v>
      </c>
      <c r="AO193" s="484">
        <v>-2613.2399999999998</v>
      </c>
      <c r="AP193" s="484">
        <f t="shared" si="131"/>
        <v>-2274.0700000000006</v>
      </c>
      <c r="AQ193" s="484">
        <v>-4887.3100000000004</v>
      </c>
      <c r="AR193" s="484">
        <v>-7866.06</v>
      </c>
      <c r="AS193" s="484">
        <f t="shared" si="118"/>
        <v>1337.29</v>
      </c>
      <c r="AT193" s="484">
        <v>-6528.77</v>
      </c>
      <c r="AU193" s="484">
        <f t="shared" si="117"/>
        <v>-9092.89</v>
      </c>
      <c r="AV193" s="484">
        <v>-15621.66</v>
      </c>
      <c r="AW193" s="484">
        <f t="shared" si="114"/>
        <v>8443.58</v>
      </c>
      <c r="AX193" s="484">
        <v>-7178.08</v>
      </c>
      <c r="AY193" s="530">
        <v>-3528.38</v>
      </c>
      <c r="AZ193" s="530">
        <f t="shared" si="154"/>
        <v>-12730.34</v>
      </c>
      <c r="BA193" s="530">
        <f t="shared" si="155"/>
        <v>-22323.43</v>
      </c>
      <c r="BB193" s="530">
        <f t="shared" si="156"/>
        <v>-7084.1900000000005</v>
      </c>
      <c r="BC193" s="530">
        <f t="shared" si="157"/>
        <v>-8458.51</v>
      </c>
      <c r="BD193" s="530">
        <f t="shared" si="132"/>
        <v>-11863.4</v>
      </c>
      <c r="BE193" s="530">
        <f t="shared" si="139"/>
        <v>-6299.8799999999992</v>
      </c>
      <c r="BF193" s="530">
        <f t="shared" si="133"/>
        <v>-6047.0599999999995</v>
      </c>
      <c r="BG193" s="530">
        <f t="shared" si="134"/>
        <v>-25887.34</v>
      </c>
      <c r="BH193" s="530" t="e">
        <f t="shared" si="135"/>
        <v>#REF!</v>
      </c>
      <c r="BI193" s="530" t="e">
        <f t="shared" si="136"/>
        <v>#REF!</v>
      </c>
      <c r="BJ193" s="530" t="e">
        <f t="shared" si="137"/>
        <v>#REF!</v>
      </c>
      <c r="BK193" s="452">
        <v>-5245.59</v>
      </c>
      <c r="BL193">
        <v>0</v>
      </c>
      <c r="BM193" s="451">
        <v>-7383.27</v>
      </c>
      <c r="BN193" s="499"/>
      <c r="BO193" s="451"/>
      <c r="BP193" s="452"/>
      <c r="BR193" s="452"/>
    </row>
    <row r="194" spans="1:70" ht="15" hidden="1" customHeight="1">
      <c r="A194" t="str">
        <f t="shared" si="149"/>
        <v>3601000002</v>
      </c>
      <c r="B194" s="468">
        <v>3601000002</v>
      </c>
      <c r="C194" s="458" t="s">
        <v>420</v>
      </c>
      <c r="D194" s="458" t="s">
        <v>301</v>
      </c>
      <c r="E194" s="459" t="str">
        <f t="shared" si="150"/>
        <v>360</v>
      </c>
      <c r="F194" s="459" t="str">
        <f t="shared" si="151"/>
        <v>360</v>
      </c>
      <c r="G194" s="458" t="s">
        <v>302</v>
      </c>
      <c r="H194" s="452">
        <v>-896.45</v>
      </c>
      <c r="I194" s="452">
        <v>854.05</v>
      </c>
      <c r="J194" s="452">
        <v>-99.2</v>
      </c>
      <c r="K194" s="452">
        <v>130.97999999999999</v>
      </c>
      <c r="L194" s="452">
        <v>-460.48</v>
      </c>
      <c r="M194" s="452">
        <v>471.1</v>
      </c>
      <c r="N194" s="452">
        <v>-1297.9100000000001</v>
      </c>
      <c r="O194" s="452">
        <v>1297.9100000000001</v>
      </c>
      <c r="P194" s="452">
        <v>0</v>
      </c>
      <c r="Q194" s="452" t="e">
        <f>VLOOKUP(A194,#REF!,16,0)</f>
        <v>#REF!</v>
      </c>
      <c r="R194" s="452">
        <v>0</v>
      </c>
      <c r="S194" s="484">
        <v>0</v>
      </c>
      <c r="T194" s="452">
        <v>0</v>
      </c>
      <c r="U194" s="484" t="e">
        <f t="shared" si="152"/>
        <v>#REF!</v>
      </c>
      <c r="V194" s="484">
        <f t="shared" si="153"/>
        <v>-2.2737367544323206E-13</v>
      </c>
      <c r="W194" s="484">
        <f t="shared" si="142"/>
        <v>0</v>
      </c>
      <c r="X194" s="530"/>
      <c r="Y194" s="530">
        <f t="shared" si="164"/>
        <v>0</v>
      </c>
      <c r="Z194" s="484">
        <v>-207.55</v>
      </c>
      <c r="AA194" s="484">
        <v>-103.84999999999997</v>
      </c>
      <c r="AB194" s="484">
        <f t="shared" si="143"/>
        <v>-792.74000000000024</v>
      </c>
      <c r="AC194" s="484">
        <v>-1104.1400000000001</v>
      </c>
      <c r="AD194" s="484">
        <f t="shared" si="126"/>
        <v>1104.1400000000001</v>
      </c>
      <c r="AE194" s="484">
        <v>0</v>
      </c>
      <c r="AF194" s="484">
        <f t="shared" si="138"/>
        <v>0</v>
      </c>
      <c r="AG194" s="484">
        <v>0</v>
      </c>
      <c r="AH194" s="484">
        <f t="shared" si="127"/>
        <v>0</v>
      </c>
      <c r="AI194" s="484">
        <v>0</v>
      </c>
      <c r="AJ194" s="484">
        <f t="shared" si="128"/>
        <v>0</v>
      </c>
      <c r="AK194" s="484">
        <v>0</v>
      </c>
      <c r="AL194" s="484">
        <f t="shared" si="129"/>
        <v>0</v>
      </c>
      <c r="AM194" s="484">
        <v>0</v>
      </c>
      <c r="AN194" s="484">
        <f t="shared" si="130"/>
        <v>0</v>
      </c>
      <c r="AO194" s="484">
        <v>0</v>
      </c>
      <c r="AP194" s="484">
        <f t="shared" si="131"/>
        <v>0</v>
      </c>
      <c r="AQ194" s="484">
        <v>0</v>
      </c>
      <c r="AR194" s="484">
        <v>-1128.1199999999999</v>
      </c>
      <c r="AS194" s="484">
        <f t="shared" si="118"/>
        <v>1128.1199999999999</v>
      </c>
      <c r="AT194" s="484">
        <v>0</v>
      </c>
      <c r="AU194" s="484">
        <f t="shared" si="117"/>
        <v>-328.2</v>
      </c>
      <c r="AV194" s="484">
        <v>-328.2</v>
      </c>
      <c r="AW194" s="484">
        <f t="shared" si="114"/>
        <v>328.2</v>
      </c>
      <c r="AX194" s="484">
        <v>0</v>
      </c>
      <c r="AY194" s="530">
        <v>0</v>
      </c>
      <c r="AZ194" s="530">
        <f t="shared" si="154"/>
        <v>-42.400000000000091</v>
      </c>
      <c r="BA194" s="530">
        <f t="shared" si="155"/>
        <v>-141.60000000000008</v>
      </c>
      <c r="BB194" s="530">
        <f t="shared" si="156"/>
        <v>-10.62000000000009</v>
      </c>
      <c r="BC194" s="530">
        <f t="shared" si="157"/>
        <v>-471.10000000000014</v>
      </c>
      <c r="BD194" s="530">
        <f t="shared" si="132"/>
        <v>0</v>
      </c>
      <c r="BE194" s="530">
        <f t="shared" si="139"/>
        <v>-1297.9100000000003</v>
      </c>
      <c r="BF194" s="530">
        <f t="shared" si="133"/>
        <v>0</v>
      </c>
      <c r="BG194" s="530">
        <f t="shared" si="134"/>
        <v>0</v>
      </c>
      <c r="BH194" s="530" t="e">
        <f t="shared" si="135"/>
        <v>#REF!</v>
      </c>
      <c r="BI194" s="530" t="e">
        <f t="shared" si="136"/>
        <v>#REF!</v>
      </c>
      <c r="BJ194" s="530" t="e">
        <f t="shared" si="137"/>
        <v>#REF!</v>
      </c>
      <c r="BK194" s="452">
        <v>0</v>
      </c>
      <c r="BL194">
        <v>0</v>
      </c>
      <c r="BN194" s="499"/>
      <c r="BO194" s="451"/>
      <c r="BP194" s="452"/>
      <c r="BR194" s="452"/>
    </row>
    <row r="195" spans="1:70" ht="15" hidden="1" customHeight="1">
      <c r="A195" t="str">
        <f t="shared" si="149"/>
        <v>3601000003</v>
      </c>
      <c r="B195" s="468">
        <v>3601000003</v>
      </c>
      <c r="C195" s="458" t="s">
        <v>421</v>
      </c>
      <c r="D195" s="458" t="s">
        <v>301</v>
      </c>
      <c r="E195" s="459" t="str">
        <f t="shared" si="150"/>
        <v>360</v>
      </c>
      <c r="F195" s="459" t="str">
        <f t="shared" si="151"/>
        <v>360</v>
      </c>
      <c r="G195" s="458" t="s">
        <v>302</v>
      </c>
      <c r="H195" s="452">
        <v>0</v>
      </c>
      <c r="I195" s="452">
        <v>0</v>
      </c>
      <c r="J195" s="452">
        <v>-37.950000000000003</v>
      </c>
      <c r="K195" s="452">
        <v>37.950000000000003</v>
      </c>
      <c r="L195" s="452">
        <v>0</v>
      </c>
      <c r="M195" s="452">
        <v>-129.03</v>
      </c>
      <c r="N195" s="452">
        <v>129.03</v>
      </c>
      <c r="O195" s="452">
        <v>-910.8</v>
      </c>
      <c r="P195" s="452">
        <v>910.8</v>
      </c>
      <c r="Q195" s="452" t="e">
        <f>VLOOKUP(A195,#REF!,16,0)</f>
        <v>#REF!</v>
      </c>
      <c r="R195" s="452">
        <v>91.08</v>
      </c>
      <c r="S195" s="484">
        <v>0</v>
      </c>
      <c r="T195" s="452">
        <v>0</v>
      </c>
      <c r="U195" s="484" t="e">
        <f t="shared" si="152"/>
        <v>#REF!</v>
      </c>
      <c r="V195" s="484">
        <f t="shared" si="153"/>
        <v>0</v>
      </c>
      <c r="W195" s="484">
        <f t="shared" si="142"/>
        <v>-910.8</v>
      </c>
      <c r="X195" s="530"/>
      <c r="Y195" s="530">
        <f t="shared" si="164"/>
        <v>-75.900000000000006</v>
      </c>
      <c r="Z195" s="484">
        <v>-152.65</v>
      </c>
      <c r="AA195" s="484">
        <v>228.55</v>
      </c>
      <c r="AB195" s="484">
        <f t="shared" si="143"/>
        <v>0</v>
      </c>
      <c r="AC195" s="484">
        <v>0</v>
      </c>
      <c r="AD195" s="484">
        <f t="shared" si="126"/>
        <v>0</v>
      </c>
      <c r="AE195" s="484">
        <v>0</v>
      </c>
      <c r="AF195" s="484">
        <f t="shared" si="138"/>
        <v>0</v>
      </c>
      <c r="AG195" s="484">
        <v>0</v>
      </c>
      <c r="AH195" s="484">
        <f t="shared" si="127"/>
        <v>0</v>
      </c>
      <c r="AI195" s="484">
        <v>0</v>
      </c>
      <c r="AJ195" s="484">
        <f t="shared" si="128"/>
        <v>0</v>
      </c>
      <c r="AK195" s="484">
        <v>0</v>
      </c>
      <c r="AL195" s="484">
        <f t="shared" si="129"/>
        <v>0</v>
      </c>
      <c r="AM195" s="484">
        <v>0</v>
      </c>
      <c r="AN195" s="484">
        <f t="shared" si="130"/>
        <v>0</v>
      </c>
      <c r="AO195" s="484">
        <v>0</v>
      </c>
      <c r="AP195" s="484">
        <f t="shared" si="131"/>
        <v>-136.62</v>
      </c>
      <c r="AQ195" s="484">
        <v>-136.62</v>
      </c>
      <c r="AR195" s="484">
        <v>0</v>
      </c>
      <c r="AS195" s="484">
        <f t="shared" si="118"/>
        <v>-26.56</v>
      </c>
      <c r="AT195" s="484">
        <v>-26.56</v>
      </c>
      <c r="AU195" s="484">
        <f t="shared" si="117"/>
        <v>26.56</v>
      </c>
      <c r="AV195" s="484">
        <v>0</v>
      </c>
      <c r="AW195" s="484">
        <f t="shared" si="114"/>
        <v>-53.13</v>
      </c>
      <c r="AX195" s="484">
        <v>-53.13</v>
      </c>
      <c r="AY195" s="530">
        <v>-75.900000000000006</v>
      </c>
      <c r="AZ195" s="530">
        <f t="shared" si="154"/>
        <v>0</v>
      </c>
      <c r="BA195" s="530">
        <f t="shared" si="155"/>
        <v>-37.950000000000003</v>
      </c>
      <c r="BB195" s="530">
        <f t="shared" si="156"/>
        <v>0</v>
      </c>
      <c r="BC195" s="530">
        <f t="shared" si="157"/>
        <v>0</v>
      </c>
      <c r="BD195" s="530">
        <f t="shared" si="132"/>
        <v>-129.03</v>
      </c>
      <c r="BE195" s="530">
        <f t="shared" si="139"/>
        <v>0</v>
      </c>
      <c r="BF195" s="530">
        <f t="shared" si="133"/>
        <v>-910.8</v>
      </c>
      <c r="BG195" s="530">
        <f t="shared" si="134"/>
        <v>0</v>
      </c>
      <c r="BH195" s="530" t="e">
        <f t="shared" si="135"/>
        <v>#REF!</v>
      </c>
      <c r="BI195" s="530" t="e">
        <f t="shared" si="136"/>
        <v>#REF!</v>
      </c>
      <c r="BJ195" s="530" t="e">
        <f t="shared" si="137"/>
        <v>#REF!</v>
      </c>
      <c r="BK195" s="452">
        <v>0</v>
      </c>
      <c r="BL195">
        <v>0</v>
      </c>
      <c r="BN195" s="499"/>
      <c r="BO195" s="451"/>
      <c r="BP195" s="452"/>
      <c r="BR195" s="452"/>
    </row>
    <row r="196" spans="1:70" ht="15" hidden="1" customHeight="1">
      <c r="A196" t="str">
        <f t="shared" si="149"/>
        <v>3603000002</v>
      </c>
      <c r="B196" s="468">
        <v>3603000002</v>
      </c>
      <c r="C196" s="458" t="s">
        <v>423</v>
      </c>
      <c r="D196" s="458" t="s">
        <v>301</v>
      </c>
      <c r="E196" s="459" t="str">
        <f t="shared" si="150"/>
        <v>360</v>
      </c>
      <c r="F196" s="459" t="str">
        <f t="shared" si="151"/>
        <v>360</v>
      </c>
      <c r="G196" s="458" t="s">
        <v>302</v>
      </c>
      <c r="H196" s="452">
        <v>-4897.63</v>
      </c>
      <c r="I196" s="452">
        <v>-1118.46</v>
      </c>
      <c r="J196" s="452">
        <v>-49102.39</v>
      </c>
      <c r="K196" s="452">
        <v>39094.870000000003</v>
      </c>
      <c r="L196" s="452">
        <v>-3626.34</v>
      </c>
      <c r="M196" s="452">
        <v>3603.15</v>
      </c>
      <c r="N196" s="452">
        <v>855.75</v>
      </c>
      <c r="O196" s="452">
        <v>-3673.2</v>
      </c>
      <c r="P196" s="452">
        <v>-3807.81</v>
      </c>
      <c r="Q196" s="452" t="e">
        <f>VLOOKUP(A196,#REF!,16,0)</f>
        <v>#REF!</v>
      </c>
      <c r="R196" s="452">
        <v>3048.22</v>
      </c>
      <c r="S196" s="484">
        <v>-60858.19</v>
      </c>
      <c r="T196" s="452">
        <v>-4250.82</v>
      </c>
      <c r="U196" s="484" t="e">
        <f t="shared" si="152"/>
        <v>#REF!</v>
      </c>
      <c r="V196" s="484">
        <f t="shared" si="153"/>
        <v>-22672.059999999994</v>
      </c>
      <c r="W196" s="484">
        <f t="shared" si="142"/>
        <v>-18864.249999999993</v>
      </c>
      <c r="X196" s="530">
        <v>-23167.86</v>
      </c>
      <c r="Y196" s="530">
        <f t="shared" si="164"/>
        <v>-6076.989999999998</v>
      </c>
      <c r="Z196" s="484">
        <v>-9510.5500000000029</v>
      </c>
      <c r="AA196" s="484">
        <v>-25934.089999999997</v>
      </c>
      <c r="AB196" s="484">
        <f t="shared" si="143"/>
        <v>26429.86</v>
      </c>
      <c r="AC196" s="484">
        <v>-38259.629999999997</v>
      </c>
      <c r="AD196" s="484">
        <f t="shared" si="126"/>
        <v>-7243.3600000000006</v>
      </c>
      <c r="AE196" s="484">
        <v>-45502.99</v>
      </c>
      <c r="AF196" s="484">
        <f t="shared" si="138"/>
        <v>14154.239999999998</v>
      </c>
      <c r="AG196" s="484">
        <v>-31348.75</v>
      </c>
      <c r="AH196" s="484">
        <f t="shared" si="127"/>
        <v>3908.7099999999991</v>
      </c>
      <c r="AI196" s="484">
        <v>-27440.04</v>
      </c>
      <c r="AJ196" s="484">
        <f t="shared" si="128"/>
        <v>-28922.519999999997</v>
      </c>
      <c r="AK196" s="484">
        <v>-56362.559999999998</v>
      </c>
      <c r="AL196" s="484">
        <f t="shared" si="129"/>
        <v>-59674.55</v>
      </c>
      <c r="AM196" s="484">
        <v>-116037.11</v>
      </c>
      <c r="AN196" s="484">
        <f t="shared" si="130"/>
        <v>86227.520000000004</v>
      </c>
      <c r="AO196" s="484">
        <v>-29809.59</v>
      </c>
      <c r="AP196" s="484">
        <f t="shared" si="131"/>
        <v>-172546.04</v>
      </c>
      <c r="AQ196" s="484">
        <v>-202355.63</v>
      </c>
      <c r="AR196" s="484">
        <v>-35009.19</v>
      </c>
      <c r="AS196" s="484">
        <f t="shared" si="118"/>
        <v>-35111.369999999995</v>
      </c>
      <c r="AT196" s="484">
        <v>-70120.56</v>
      </c>
      <c r="AU196" s="484">
        <f t="shared" si="117"/>
        <v>-27113.240000000005</v>
      </c>
      <c r="AV196" s="484">
        <v>-97233.8</v>
      </c>
      <c r="AW196" s="484">
        <f t="shared" ref="AW196:AW260" si="167">AX196-AV196</f>
        <v>-9884.2599999999948</v>
      </c>
      <c r="AX196" s="484">
        <v>-107118.06</v>
      </c>
      <c r="AY196" s="530">
        <v>-29244.85</v>
      </c>
      <c r="AZ196" s="530">
        <f t="shared" si="154"/>
        <v>-6016.09</v>
      </c>
      <c r="BA196" s="530">
        <f t="shared" si="155"/>
        <v>-55118.479999999996</v>
      </c>
      <c r="BB196" s="530">
        <f t="shared" si="156"/>
        <v>-16023.609999999993</v>
      </c>
      <c r="BC196" s="530">
        <f t="shared" si="157"/>
        <v>-19649.949999999993</v>
      </c>
      <c r="BD196" s="530">
        <f t="shared" si="132"/>
        <v>-16046.799999999996</v>
      </c>
      <c r="BE196" s="530">
        <f t="shared" si="139"/>
        <v>-15191.05</v>
      </c>
      <c r="BF196" s="530">
        <f t="shared" si="133"/>
        <v>-18864.249999999996</v>
      </c>
      <c r="BG196" s="530">
        <f t="shared" si="134"/>
        <v>-22672.059999999998</v>
      </c>
      <c r="BH196" s="530" t="e">
        <f t="shared" si="135"/>
        <v>#REF!</v>
      </c>
      <c r="BI196" s="530" t="e">
        <f t="shared" si="136"/>
        <v>#REF!</v>
      </c>
      <c r="BJ196" s="530" t="e">
        <f t="shared" si="137"/>
        <v>#REF!</v>
      </c>
      <c r="BK196" s="452">
        <v>-4250.82</v>
      </c>
      <c r="BL196">
        <v>0</v>
      </c>
      <c r="BM196" s="451">
        <v>-65109.01</v>
      </c>
      <c r="BN196" s="499"/>
      <c r="BO196" s="451"/>
      <c r="BP196" s="452"/>
      <c r="BR196" s="452"/>
    </row>
    <row r="197" spans="1:70" ht="15" hidden="1" customHeight="1">
      <c r="A197" t="str">
        <f t="shared" si="149"/>
        <v>3610100001</v>
      </c>
      <c r="B197" s="468">
        <v>3610100001</v>
      </c>
      <c r="C197" s="458" t="s">
        <v>424</v>
      </c>
      <c r="D197" s="458" t="s">
        <v>301</v>
      </c>
      <c r="E197" s="459" t="str">
        <f t="shared" si="150"/>
        <v>361</v>
      </c>
      <c r="F197" s="459" t="str">
        <f t="shared" si="151"/>
        <v>361</v>
      </c>
      <c r="G197" s="458" t="s">
        <v>302</v>
      </c>
      <c r="H197" s="452">
        <v>-112074.98</v>
      </c>
      <c r="I197" s="452">
        <v>2148.13</v>
      </c>
      <c r="J197" s="452">
        <v>-25528.7</v>
      </c>
      <c r="K197" s="452">
        <v>5840.83</v>
      </c>
      <c r="L197" s="452">
        <v>-121328.1</v>
      </c>
      <c r="M197" s="452">
        <v>122087.29</v>
      </c>
      <c r="N197" s="452">
        <v>4209.33</v>
      </c>
      <c r="O197" s="452">
        <v>-115069.14</v>
      </c>
      <c r="P197" s="452">
        <v>109668.7</v>
      </c>
      <c r="Q197" s="452" t="e">
        <f>VLOOKUP(A197,#REF!,16,0)</f>
        <v>#REF!</v>
      </c>
      <c r="R197" s="452">
        <v>-86476.35</v>
      </c>
      <c r="S197" s="484">
        <v>88445.65</v>
      </c>
      <c r="T197" s="452">
        <v>-187976.72</v>
      </c>
      <c r="U197" s="484" t="e">
        <f t="shared" si="152"/>
        <v>#REF!</v>
      </c>
      <c r="V197" s="484">
        <f t="shared" si="153"/>
        <v>-130046.64000000003</v>
      </c>
      <c r="W197" s="484">
        <f t="shared" si="142"/>
        <v>-239715.34000000003</v>
      </c>
      <c r="X197" s="530">
        <v>-178684.85</v>
      </c>
      <c r="Y197" s="530">
        <f t="shared" si="164"/>
        <v>28481.920000000013</v>
      </c>
      <c r="Z197" s="484">
        <v>50270.739999999991</v>
      </c>
      <c r="AA197" s="484">
        <v>13226.820000000007</v>
      </c>
      <c r="AB197" s="484">
        <f t="shared" si="143"/>
        <v>-90475.200000000012</v>
      </c>
      <c r="AC197" s="484">
        <v>-177180.57</v>
      </c>
      <c r="AD197" s="484">
        <f t="shared" si="126"/>
        <v>81185.100000000006</v>
      </c>
      <c r="AE197" s="484">
        <v>-95995.47</v>
      </c>
      <c r="AF197" s="484">
        <f t="shared" si="138"/>
        <v>3009.6199999999953</v>
      </c>
      <c r="AG197" s="484">
        <v>-92985.85</v>
      </c>
      <c r="AH197" s="484">
        <f t="shared" si="127"/>
        <v>10267.560000000012</v>
      </c>
      <c r="AI197" s="484">
        <v>-82718.289999999994</v>
      </c>
      <c r="AJ197" s="484">
        <f t="shared" si="128"/>
        <v>-15489.720000000001</v>
      </c>
      <c r="AK197" s="484">
        <v>-98208.01</v>
      </c>
      <c r="AL197" s="484">
        <f t="shared" si="129"/>
        <v>-84587.280000000013</v>
      </c>
      <c r="AM197" s="484">
        <v>-182795.29</v>
      </c>
      <c r="AN197" s="484">
        <f t="shared" si="130"/>
        <v>102911.25000000001</v>
      </c>
      <c r="AO197" s="484">
        <v>-79884.039999999994</v>
      </c>
      <c r="AP197" s="484">
        <f t="shared" si="131"/>
        <v>-22044.14</v>
      </c>
      <c r="AQ197" s="484">
        <v>-101928.18</v>
      </c>
      <c r="AR197" s="484">
        <v>-494207.26</v>
      </c>
      <c r="AS197" s="484">
        <f t="shared" si="118"/>
        <v>275217.57</v>
      </c>
      <c r="AT197" s="484">
        <v>-218989.69</v>
      </c>
      <c r="AU197" s="484">
        <f t="shared" si="117"/>
        <v>-97132.010000000009</v>
      </c>
      <c r="AV197" s="484">
        <v>-316121.7</v>
      </c>
      <c r="AW197" s="484">
        <f t="shared" si="167"/>
        <v>-119857.79999999999</v>
      </c>
      <c r="AX197" s="484">
        <v>-435979.5</v>
      </c>
      <c r="AY197" s="530">
        <v>-150202.93</v>
      </c>
      <c r="AZ197" s="530">
        <f t="shared" si="154"/>
        <v>-109926.84999999999</v>
      </c>
      <c r="BA197" s="530">
        <f t="shared" si="155"/>
        <v>-135455.54999999999</v>
      </c>
      <c r="BB197" s="530">
        <f t="shared" si="156"/>
        <v>-129614.71999999999</v>
      </c>
      <c r="BC197" s="530">
        <f t="shared" si="157"/>
        <v>-250942.82</v>
      </c>
      <c r="BD197" s="530">
        <f t="shared" si="132"/>
        <v>-128855.53</v>
      </c>
      <c r="BE197" s="530">
        <f t="shared" si="139"/>
        <v>-124646.20000000001</v>
      </c>
      <c r="BF197" s="530">
        <f t="shared" si="133"/>
        <v>-239715.34</v>
      </c>
      <c r="BG197" s="530">
        <f t="shared" si="134"/>
        <v>-130046.64000000001</v>
      </c>
      <c r="BH197" s="530" t="e">
        <f t="shared" si="135"/>
        <v>#REF!</v>
      </c>
      <c r="BI197" s="530" t="e">
        <f t="shared" si="136"/>
        <v>#REF!</v>
      </c>
      <c r="BJ197" s="530" t="e">
        <f t="shared" si="137"/>
        <v>#REF!</v>
      </c>
      <c r="BK197" s="452">
        <v>-187976.72</v>
      </c>
      <c r="BL197">
        <v>0</v>
      </c>
      <c r="BM197" s="451">
        <v>-99531.07</v>
      </c>
      <c r="BN197" s="499"/>
      <c r="BO197" s="451"/>
      <c r="BP197" s="452"/>
      <c r="BR197" s="452"/>
    </row>
    <row r="198" spans="1:70" ht="15" hidden="1" customHeight="1">
      <c r="A198" t="str">
        <f t="shared" si="149"/>
        <v>3610100002</v>
      </c>
      <c r="B198" s="468">
        <v>3610100002</v>
      </c>
      <c r="C198" s="458" t="s">
        <v>425</v>
      </c>
      <c r="D198" s="458" t="s">
        <v>301</v>
      </c>
      <c r="E198" s="459" t="str">
        <f t="shared" si="150"/>
        <v>361</v>
      </c>
      <c r="F198" s="459" t="str">
        <f t="shared" si="151"/>
        <v>361</v>
      </c>
      <c r="G198" s="458" t="s">
        <v>302</v>
      </c>
      <c r="H198" s="452">
        <v>-12898.3</v>
      </c>
      <c r="I198" s="452">
        <v>228.97</v>
      </c>
      <c r="J198" s="452">
        <v>-5152.1099999999997</v>
      </c>
      <c r="K198" s="452">
        <v>1454.64</v>
      </c>
      <c r="L198" s="452">
        <v>-13960.65</v>
      </c>
      <c r="M198" s="452">
        <v>12797.39</v>
      </c>
      <c r="N198" s="452">
        <v>2744.95</v>
      </c>
      <c r="O198" s="452">
        <v>-13624.31</v>
      </c>
      <c r="P198" s="452">
        <v>12700.3</v>
      </c>
      <c r="Q198" s="452" t="e">
        <f>VLOOKUP(A198,#REF!,16,0)</f>
        <v>#REF!</v>
      </c>
      <c r="R198" s="452">
        <v>-11105.87</v>
      </c>
      <c r="S198" s="484">
        <v>8727.27</v>
      </c>
      <c r="T198" s="452">
        <v>-23282.77</v>
      </c>
      <c r="U198" s="484" t="e">
        <f t="shared" si="152"/>
        <v>#REF!</v>
      </c>
      <c r="V198" s="484">
        <f t="shared" si="153"/>
        <v>-15709.119999999999</v>
      </c>
      <c r="W198" s="484">
        <f t="shared" si="142"/>
        <v>-28409.42</v>
      </c>
      <c r="X198" s="530">
        <v>-26490.07</v>
      </c>
      <c r="Y198" s="530">
        <f t="shared" si="164"/>
        <v>-1276.3499999999985</v>
      </c>
      <c r="Z198" s="484">
        <v>18344.759999999998</v>
      </c>
      <c r="AA198" s="484">
        <v>1271.6399999999994</v>
      </c>
      <c r="AB198" s="484">
        <f t="shared" si="143"/>
        <v>-9639.8299999999981</v>
      </c>
      <c r="AC198" s="484">
        <v>-17789.849999999999</v>
      </c>
      <c r="AD198" s="484">
        <f t="shared" si="126"/>
        <v>8018.3899999999994</v>
      </c>
      <c r="AE198" s="484">
        <v>-9771.4599999999991</v>
      </c>
      <c r="AF198" s="484">
        <f t="shared" si="138"/>
        <v>667.88999999999942</v>
      </c>
      <c r="AG198" s="484">
        <v>-9103.57</v>
      </c>
      <c r="AH198" s="484">
        <f t="shared" si="127"/>
        <v>165.43000000000029</v>
      </c>
      <c r="AI198" s="484">
        <v>-8938.14</v>
      </c>
      <c r="AJ198" s="484">
        <f t="shared" si="128"/>
        <v>-1395.0300000000007</v>
      </c>
      <c r="AK198" s="484">
        <v>-10333.17</v>
      </c>
      <c r="AL198" s="484">
        <f t="shared" si="129"/>
        <v>-8938.1400000000012</v>
      </c>
      <c r="AM198" s="484">
        <v>-19271.310000000001</v>
      </c>
      <c r="AN198" s="484">
        <f t="shared" si="130"/>
        <v>10235.250000000002</v>
      </c>
      <c r="AO198" s="484">
        <v>-9036.06</v>
      </c>
      <c r="AP198" s="484">
        <f t="shared" si="131"/>
        <v>-877.44000000000051</v>
      </c>
      <c r="AQ198" s="484">
        <v>-9913.5</v>
      </c>
      <c r="AR198" s="484">
        <v>-27923.38</v>
      </c>
      <c r="AS198" s="484">
        <f t="shared" si="118"/>
        <v>17386.32</v>
      </c>
      <c r="AT198" s="484">
        <v>-10537.06</v>
      </c>
      <c r="AU198" s="484">
        <f t="shared" si="117"/>
        <v>-4757.18</v>
      </c>
      <c r="AV198" s="484">
        <v>-15294.24</v>
      </c>
      <c r="AW198" s="484">
        <f t="shared" si="167"/>
        <v>-17531.75</v>
      </c>
      <c r="AX198" s="484">
        <v>-32825.99</v>
      </c>
      <c r="AY198" s="530">
        <v>-27766.42</v>
      </c>
      <c r="AZ198" s="530">
        <f t="shared" si="154"/>
        <v>-12669.33</v>
      </c>
      <c r="BA198" s="530">
        <f t="shared" si="155"/>
        <v>-17821.439999999999</v>
      </c>
      <c r="BB198" s="530">
        <f t="shared" si="156"/>
        <v>-16366.8</v>
      </c>
      <c r="BC198" s="530">
        <f t="shared" si="157"/>
        <v>-30327.449999999997</v>
      </c>
      <c r="BD198" s="530">
        <f t="shared" si="132"/>
        <v>-17530.059999999998</v>
      </c>
      <c r="BE198" s="530">
        <f t="shared" si="139"/>
        <v>-14785.109999999999</v>
      </c>
      <c r="BF198" s="530">
        <f t="shared" si="133"/>
        <v>-28409.42</v>
      </c>
      <c r="BG198" s="530">
        <f t="shared" si="134"/>
        <v>-15709.119999999999</v>
      </c>
      <c r="BH198" s="530" t="e">
        <f t="shared" si="135"/>
        <v>#REF!</v>
      </c>
      <c r="BI198" s="530" t="e">
        <f t="shared" si="136"/>
        <v>#REF!</v>
      </c>
      <c r="BJ198" s="530" t="e">
        <f t="shared" si="137"/>
        <v>#REF!</v>
      </c>
      <c r="BK198" s="452">
        <v>-23282.77</v>
      </c>
      <c r="BL198">
        <v>0</v>
      </c>
      <c r="BM198" s="451">
        <v>-14555.5</v>
      </c>
      <c r="BN198" s="499"/>
      <c r="BO198" s="451"/>
      <c r="BP198" s="452"/>
      <c r="BR198" s="452"/>
    </row>
    <row r="199" spans="1:70" ht="15" hidden="1" customHeight="1">
      <c r="A199" t="str">
        <f t="shared" si="149"/>
        <v>3610100003</v>
      </c>
      <c r="B199" s="468">
        <v>3610100003</v>
      </c>
      <c r="C199" s="458" t="s">
        <v>426</v>
      </c>
      <c r="D199" s="458" t="s">
        <v>301</v>
      </c>
      <c r="E199" s="459" t="str">
        <f t="shared" si="150"/>
        <v>361</v>
      </c>
      <c r="F199" s="459" t="str">
        <f t="shared" si="151"/>
        <v>361</v>
      </c>
      <c r="G199" s="458" t="s">
        <v>302</v>
      </c>
      <c r="H199" s="452">
        <v>-11656.88</v>
      </c>
      <c r="I199" s="452">
        <v>249.49</v>
      </c>
      <c r="J199" s="452">
        <v>-2528.4499999999998</v>
      </c>
      <c r="K199" s="452">
        <v>585.57000000000005</v>
      </c>
      <c r="L199" s="452">
        <v>-12515.95</v>
      </c>
      <c r="M199" s="452">
        <v>12622.12</v>
      </c>
      <c r="N199" s="452">
        <v>541.37</v>
      </c>
      <c r="O199" s="452">
        <v>-11719.83</v>
      </c>
      <c r="P199" s="452">
        <v>11179.62</v>
      </c>
      <c r="Q199" s="452" t="e">
        <f>VLOOKUP(A199,#REF!,16,0)</f>
        <v>#REF!</v>
      </c>
      <c r="R199" s="452">
        <v>-8794.2099999999991</v>
      </c>
      <c r="S199" s="484">
        <v>8994.49</v>
      </c>
      <c r="T199" s="452">
        <v>-19116.27</v>
      </c>
      <c r="U199" s="484" t="e">
        <f t="shared" si="152"/>
        <v>#REF!</v>
      </c>
      <c r="V199" s="484">
        <f t="shared" si="153"/>
        <v>-13242.939999999997</v>
      </c>
      <c r="W199" s="484">
        <f t="shared" si="142"/>
        <v>-24422.559999999998</v>
      </c>
      <c r="X199" s="530">
        <v>-18190.349999999999</v>
      </c>
      <c r="Y199" s="530">
        <f t="shared" si="164"/>
        <v>2877.4499999999989</v>
      </c>
      <c r="Z199" s="484">
        <v>5131.2099999999991</v>
      </c>
      <c r="AA199" s="484">
        <v>1345.1599999999999</v>
      </c>
      <c r="AB199" s="484">
        <f t="shared" si="143"/>
        <v>-9219.92</v>
      </c>
      <c r="AC199" s="484">
        <v>-18056.45</v>
      </c>
      <c r="AD199" s="484">
        <f t="shared" si="126"/>
        <v>8275.1400000000012</v>
      </c>
      <c r="AE199" s="484">
        <v>-9781.31</v>
      </c>
      <c r="AF199" s="484">
        <f t="shared" si="138"/>
        <v>304.95999999999913</v>
      </c>
      <c r="AG199" s="484">
        <v>-9476.35</v>
      </c>
      <c r="AH199" s="484">
        <f t="shared" si="127"/>
        <v>1044.17</v>
      </c>
      <c r="AI199" s="484">
        <v>-8432.18</v>
      </c>
      <c r="AJ199" s="484">
        <f t="shared" si="128"/>
        <v>-1575.2600000000002</v>
      </c>
      <c r="AK199" s="484">
        <v>-10007.44</v>
      </c>
      <c r="AL199" s="484">
        <f t="shared" si="129"/>
        <v>-8622.2199999999993</v>
      </c>
      <c r="AM199" s="484">
        <v>-18629.66</v>
      </c>
      <c r="AN199" s="484">
        <f t="shared" si="130"/>
        <v>10485.74</v>
      </c>
      <c r="AO199" s="484">
        <v>-8143.92</v>
      </c>
      <c r="AP199" s="484">
        <f t="shared" si="131"/>
        <v>-2241.84</v>
      </c>
      <c r="AQ199" s="484">
        <v>-10385.76</v>
      </c>
      <c r="AR199" s="484">
        <v>-50653.86</v>
      </c>
      <c r="AS199" s="484">
        <f t="shared" si="118"/>
        <v>28173.279999999999</v>
      </c>
      <c r="AT199" s="484">
        <v>-22480.58</v>
      </c>
      <c r="AU199" s="484">
        <f t="shared" si="117"/>
        <v>-9914.3999999999978</v>
      </c>
      <c r="AV199" s="484">
        <v>-32394.98</v>
      </c>
      <c r="AW199" s="484">
        <f t="shared" si="167"/>
        <v>-33322.39</v>
      </c>
      <c r="AX199" s="484">
        <v>-65717.37</v>
      </c>
      <c r="AY199" s="530">
        <v>-15312.9</v>
      </c>
      <c r="AZ199" s="530">
        <f t="shared" si="154"/>
        <v>-11407.39</v>
      </c>
      <c r="BA199" s="530">
        <f t="shared" si="155"/>
        <v>-13935.84</v>
      </c>
      <c r="BB199" s="530">
        <f t="shared" si="156"/>
        <v>-13350.27</v>
      </c>
      <c r="BC199" s="530">
        <f t="shared" si="157"/>
        <v>-25866.22</v>
      </c>
      <c r="BD199" s="530">
        <f t="shared" si="132"/>
        <v>-13244.099999999999</v>
      </c>
      <c r="BE199" s="530">
        <f t="shared" si="139"/>
        <v>-12702.729999999998</v>
      </c>
      <c r="BF199" s="530">
        <f t="shared" si="133"/>
        <v>-24422.560000000001</v>
      </c>
      <c r="BG199" s="530">
        <f t="shared" si="134"/>
        <v>-13242.939999999997</v>
      </c>
      <c r="BH199" s="530" t="e">
        <f t="shared" si="135"/>
        <v>#REF!</v>
      </c>
      <c r="BI199" s="530" t="e">
        <f t="shared" si="136"/>
        <v>#REF!</v>
      </c>
      <c r="BJ199" s="530" t="e">
        <f t="shared" si="137"/>
        <v>#REF!</v>
      </c>
      <c r="BK199" s="452">
        <v>-19116.27</v>
      </c>
      <c r="BL199">
        <v>0</v>
      </c>
      <c r="BM199" s="451">
        <v>-10121.780000000001</v>
      </c>
      <c r="BN199" s="499"/>
      <c r="BO199" s="451"/>
      <c r="BP199" s="452"/>
      <c r="BR199" s="452"/>
    </row>
    <row r="200" spans="1:70" ht="15" hidden="1" customHeight="1">
      <c r="A200" t="str">
        <f t="shared" si="149"/>
        <v>3705000001</v>
      </c>
      <c r="B200" s="468">
        <v>3705000001</v>
      </c>
      <c r="C200" s="458" t="s">
        <v>427</v>
      </c>
      <c r="D200" s="458" t="s">
        <v>301</v>
      </c>
      <c r="E200" s="459" t="str">
        <f t="shared" si="150"/>
        <v>370</v>
      </c>
      <c r="F200" s="459" t="str">
        <f t="shared" si="151"/>
        <v>370</v>
      </c>
      <c r="G200" s="458" t="s">
        <v>302</v>
      </c>
      <c r="H200" s="452">
        <v>-190269.46</v>
      </c>
      <c r="I200" s="452">
        <v>0</v>
      </c>
      <c r="J200" s="452">
        <v>0</v>
      </c>
      <c r="K200" s="452">
        <v>190269.46</v>
      </c>
      <c r="L200" s="452">
        <v>0</v>
      </c>
      <c r="M200" s="452">
        <v>0</v>
      </c>
      <c r="N200" s="452">
        <v>0</v>
      </c>
      <c r="O200" s="452">
        <v>0</v>
      </c>
      <c r="P200" s="452">
        <v>0</v>
      </c>
      <c r="Q200" s="452" t="e">
        <f>VLOOKUP(A200,#REF!,16,0)</f>
        <v>#REF!</v>
      </c>
      <c r="R200" s="452">
        <v>0</v>
      </c>
      <c r="S200" s="484">
        <v>0</v>
      </c>
      <c r="T200" s="452">
        <v>0</v>
      </c>
      <c r="U200" s="484" t="e">
        <f t="shared" si="152"/>
        <v>#REF!</v>
      </c>
      <c r="V200" s="484">
        <f t="shared" si="153"/>
        <v>0</v>
      </c>
      <c r="W200" s="484">
        <f t="shared" si="142"/>
        <v>0</v>
      </c>
      <c r="X200" s="530"/>
      <c r="Y200" s="530">
        <f t="shared" si="164"/>
        <v>0</v>
      </c>
      <c r="Z200" s="484">
        <v>0</v>
      </c>
      <c r="AA200" s="484">
        <v>0</v>
      </c>
      <c r="AB200" s="484">
        <f t="shared" si="143"/>
        <v>0</v>
      </c>
      <c r="AC200" s="484">
        <v>0</v>
      </c>
      <c r="AD200" s="484">
        <f t="shared" si="126"/>
        <v>0</v>
      </c>
      <c r="AE200" s="484">
        <v>0</v>
      </c>
      <c r="AF200" s="484">
        <f t="shared" si="138"/>
        <v>0</v>
      </c>
      <c r="AG200" s="484">
        <v>0</v>
      </c>
      <c r="AH200" s="484">
        <f t="shared" si="127"/>
        <v>-2820469.23</v>
      </c>
      <c r="AI200" s="484">
        <f>-AI318</f>
        <v>-2820469.23</v>
      </c>
      <c r="AJ200" s="484">
        <f t="shared" si="128"/>
        <v>323822.25999999978</v>
      </c>
      <c r="AK200" s="484">
        <v>-2496646.9700000002</v>
      </c>
      <c r="AL200" s="484">
        <f t="shared" si="129"/>
        <v>87192.970000000205</v>
      </c>
      <c r="AM200" s="484">
        <v>-2409454</v>
      </c>
      <c r="AN200" s="484">
        <f t="shared" si="130"/>
        <v>698524</v>
      </c>
      <c r="AO200" s="484">
        <v>-1710930</v>
      </c>
      <c r="AP200" s="484">
        <f t="shared" si="131"/>
        <v>201304</v>
      </c>
      <c r="AQ200" s="484">
        <v>-1509626</v>
      </c>
      <c r="AR200" s="484">
        <f>-1504416.11-841000</f>
        <v>-2345416.1100000003</v>
      </c>
      <c r="AS200" s="484">
        <f t="shared" si="118"/>
        <v>1032352.1100000003</v>
      </c>
      <c r="AT200" s="484">
        <v>-1313064</v>
      </c>
      <c r="AU200" s="484">
        <f t="shared" si="117"/>
        <v>-3225362.1399999997</v>
      </c>
      <c r="AV200" s="484">
        <v>-4538426.1399999997</v>
      </c>
      <c r="AW200" s="484">
        <f t="shared" si="167"/>
        <v>-223791.86000000034</v>
      </c>
      <c r="AX200" s="484">
        <v>-4762218</v>
      </c>
      <c r="AY200" s="530">
        <v>0</v>
      </c>
      <c r="AZ200" s="530">
        <f t="shared" si="154"/>
        <v>-190269.46</v>
      </c>
      <c r="BA200" s="530">
        <f t="shared" si="155"/>
        <v>-190269.46</v>
      </c>
      <c r="BB200" s="530">
        <f t="shared" si="156"/>
        <v>0</v>
      </c>
      <c r="BC200" s="530">
        <f t="shared" si="157"/>
        <v>0</v>
      </c>
      <c r="BD200" s="530">
        <f t="shared" si="132"/>
        <v>0</v>
      </c>
      <c r="BE200" s="530">
        <f t="shared" si="139"/>
        <v>0</v>
      </c>
      <c r="BF200" s="530">
        <f t="shared" si="133"/>
        <v>0</v>
      </c>
      <c r="BG200" s="530">
        <f t="shared" si="134"/>
        <v>0</v>
      </c>
      <c r="BH200" s="530" t="e">
        <f t="shared" si="135"/>
        <v>#REF!</v>
      </c>
      <c r="BI200" s="530" t="e">
        <f t="shared" si="136"/>
        <v>#REF!</v>
      </c>
      <c r="BJ200" s="530" t="e">
        <f t="shared" si="137"/>
        <v>#REF!</v>
      </c>
      <c r="BK200" s="452">
        <v>0</v>
      </c>
      <c r="BL200">
        <v>0</v>
      </c>
      <c r="BN200" s="499"/>
      <c r="BO200" s="451"/>
      <c r="BP200" s="452"/>
      <c r="BR200" s="452"/>
    </row>
    <row r="201" spans="1:70" ht="15" hidden="1" customHeight="1">
      <c r="A201" t="str">
        <f t="shared" si="149"/>
        <v>3715000003</v>
      </c>
      <c r="B201" s="468">
        <v>3715000003</v>
      </c>
      <c r="C201" s="458" t="s">
        <v>428</v>
      </c>
      <c r="D201" s="458" t="s">
        <v>301</v>
      </c>
      <c r="E201" s="459" t="str">
        <f t="shared" si="150"/>
        <v>371</v>
      </c>
      <c r="F201" s="459" t="str">
        <f t="shared" si="151"/>
        <v>371</v>
      </c>
      <c r="G201" s="458" t="s">
        <v>302</v>
      </c>
      <c r="H201" s="452">
        <v>190269.46</v>
      </c>
      <c r="I201" s="452">
        <v>0</v>
      </c>
      <c r="J201" s="452">
        <v>0</v>
      </c>
      <c r="K201" s="452">
        <v>-190269.46</v>
      </c>
      <c r="L201" s="452">
        <v>0</v>
      </c>
      <c r="M201" s="452">
        <v>0</v>
      </c>
      <c r="N201" s="452">
        <v>0</v>
      </c>
      <c r="O201" s="452">
        <v>0</v>
      </c>
      <c r="P201" s="452">
        <v>0</v>
      </c>
      <c r="Q201" s="452" t="e">
        <f>VLOOKUP(A201,#REF!,16,0)</f>
        <v>#REF!</v>
      </c>
      <c r="R201" s="452">
        <v>0</v>
      </c>
      <c r="S201" s="484">
        <v>0</v>
      </c>
      <c r="T201" s="452">
        <v>0</v>
      </c>
      <c r="U201" s="484" t="e">
        <f t="shared" si="152"/>
        <v>#REF!</v>
      </c>
      <c r="V201" s="484">
        <f t="shared" si="153"/>
        <v>0</v>
      </c>
      <c r="W201" s="484">
        <f t="shared" si="142"/>
        <v>0</v>
      </c>
      <c r="X201" s="530"/>
      <c r="Y201" s="530">
        <f t="shared" si="164"/>
        <v>0</v>
      </c>
      <c r="Z201" s="484">
        <v>0</v>
      </c>
      <c r="AA201" s="484">
        <v>0</v>
      </c>
      <c r="AB201" s="484">
        <f t="shared" si="143"/>
        <v>0</v>
      </c>
      <c r="AC201" s="484">
        <v>0</v>
      </c>
      <c r="AD201" s="484">
        <f t="shared" si="126"/>
        <v>0</v>
      </c>
      <c r="AE201" s="484">
        <v>0</v>
      </c>
      <c r="AF201" s="484">
        <f t="shared" si="138"/>
        <v>0</v>
      </c>
      <c r="AG201" s="484">
        <v>0</v>
      </c>
      <c r="AH201" s="484">
        <v>1005248.12</v>
      </c>
      <c r="AI201" s="484">
        <v>1005248.12</v>
      </c>
      <c r="AJ201" s="484">
        <f t="shared" si="128"/>
        <v>0</v>
      </c>
      <c r="AK201" s="484">
        <v>1005248.12</v>
      </c>
      <c r="AL201" s="484">
        <f>AM201-AK201</f>
        <v>0</v>
      </c>
      <c r="AM201" s="484">
        <v>1005248.12</v>
      </c>
      <c r="AN201" s="484">
        <f>AO201-AM201</f>
        <v>127688.71000000008</v>
      </c>
      <c r="AO201" s="484">
        <v>1132936.83</v>
      </c>
      <c r="AP201" s="484">
        <f t="shared" si="131"/>
        <v>0</v>
      </c>
      <c r="AQ201" s="484">
        <v>1132936.83</v>
      </c>
      <c r="AR201" s="484">
        <f>1132936.83</f>
        <v>1132936.83</v>
      </c>
      <c r="AS201" s="484">
        <f t="shared" si="118"/>
        <v>-762827.52</v>
      </c>
      <c r="AT201" s="484">
        <v>370109.31</v>
      </c>
      <c r="AU201" s="484">
        <f t="shared" si="117"/>
        <v>1132936.8299999998</v>
      </c>
      <c r="AV201" s="484">
        <v>1503046.14</v>
      </c>
      <c r="AW201" s="484">
        <f t="shared" si="167"/>
        <v>-1498469.15</v>
      </c>
      <c r="AX201" s="484">
        <v>4576.99</v>
      </c>
      <c r="AY201" s="530">
        <v>0</v>
      </c>
      <c r="AZ201" s="530">
        <f t="shared" si="154"/>
        <v>190269.46</v>
      </c>
      <c r="BA201" s="530">
        <f t="shared" si="155"/>
        <v>190269.46</v>
      </c>
      <c r="BB201" s="530">
        <f t="shared" si="156"/>
        <v>0</v>
      </c>
      <c r="BC201" s="530">
        <f t="shared" si="157"/>
        <v>0</v>
      </c>
      <c r="BD201" s="530">
        <f t="shared" si="132"/>
        <v>0</v>
      </c>
      <c r="BE201" s="530">
        <f t="shared" si="139"/>
        <v>0</v>
      </c>
      <c r="BF201" s="530">
        <f t="shared" si="133"/>
        <v>0</v>
      </c>
      <c r="BG201" s="530">
        <f t="shared" si="134"/>
        <v>0</v>
      </c>
      <c r="BH201" s="530" t="e">
        <f t="shared" si="135"/>
        <v>#REF!</v>
      </c>
      <c r="BI201" s="530" t="e">
        <f t="shared" si="136"/>
        <v>#REF!</v>
      </c>
      <c r="BJ201" s="530" t="e">
        <f t="shared" si="137"/>
        <v>#REF!</v>
      </c>
      <c r="BK201" s="452">
        <v>0</v>
      </c>
      <c r="BL201">
        <v>0</v>
      </c>
      <c r="BN201" s="499"/>
      <c r="BO201" s="451"/>
      <c r="BP201" s="452"/>
      <c r="BR201" s="452"/>
    </row>
    <row r="202" spans="1:70" ht="15" hidden="1" customHeight="1">
      <c r="A202" t="str">
        <f t="shared" si="149"/>
        <v>3730100014</v>
      </c>
      <c r="B202" s="528">
        <v>3730100014</v>
      </c>
      <c r="C202" s="531" t="s">
        <v>762</v>
      </c>
      <c r="D202" s="458" t="s">
        <v>301</v>
      </c>
      <c r="E202" s="459" t="str">
        <f t="shared" ref="E202" si="168">LEFT(B202,3)</f>
        <v>373</v>
      </c>
      <c r="F202" s="459" t="str">
        <f t="shared" ref="F202" si="169">LEFT(B202,3)</f>
        <v>373</v>
      </c>
      <c r="G202" s="458" t="s">
        <v>302</v>
      </c>
      <c r="H202" s="452">
        <v>0</v>
      </c>
      <c r="I202" s="452"/>
      <c r="J202" s="452"/>
      <c r="K202" s="452"/>
      <c r="L202" s="452"/>
      <c r="M202" s="452"/>
      <c r="N202" s="452"/>
      <c r="O202" s="452"/>
      <c r="P202" s="452">
        <v>0</v>
      </c>
      <c r="Q202" s="452">
        <v>0</v>
      </c>
      <c r="R202" s="452">
        <v>0</v>
      </c>
      <c r="S202" s="484">
        <v>0</v>
      </c>
      <c r="T202" s="452"/>
      <c r="U202" s="484"/>
      <c r="V202" s="484"/>
      <c r="W202" s="484">
        <f t="shared" si="142"/>
        <v>0</v>
      </c>
      <c r="X202" s="530">
        <v>-101614.01</v>
      </c>
      <c r="Y202" s="530">
        <f t="shared" si="164"/>
        <v>-122981.59000000001</v>
      </c>
      <c r="Z202" s="484">
        <v>224595.6</v>
      </c>
      <c r="AA202" s="484">
        <v>-137000</v>
      </c>
      <c r="AB202" s="484">
        <f t="shared" si="143"/>
        <v>-118000</v>
      </c>
      <c r="AC202" s="484">
        <v>-255000</v>
      </c>
      <c r="AD202" s="484">
        <f t="shared" si="126"/>
        <v>255000</v>
      </c>
      <c r="AE202" s="484">
        <v>0</v>
      </c>
      <c r="AF202" s="484">
        <f t="shared" si="138"/>
        <v>-76200</v>
      </c>
      <c r="AG202" s="484">
        <v>-76200</v>
      </c>
      <c r="AH202" s="484">
        <f t="shared" si="127"/>
        <v>-107858.45000000001</v>
      </c>
      <c r="AI202" s="484">
        <v>-184058.45</v>
      </c>
      <c r="AJ202" s="484">
        <f t="shared" si="128"/>
        <v>184058.45</v>
      </c>
      <c r="AK202" s="484">
        <v>0</v>
      </c>
      <c r="AL202" s="484">
        <f t="shared" si="129"/>
        <v>-127800</v>
      </c>
      <c r="AM202" s="484">
        <v>-127800</v>
      </c>
      <c r="AN202" s="484">
        <f t="shared" si="130"/>
        <v>-213500</v>
      </c>
      <c r="AO202" s="484">
        <v>-341300</v>
      </c>
      <c r="AP202" s="484">
        <f t="shared" si="131"/>
        <v>341300</v>
      </c>
      <c r="AQ202" s="484">
        <v>0</v>
      </c>
      <c r="AR202" s="484">
        <v>-250827.11</v>
      </c>
      <c r="AS202" s="484">
        <f t="shared" si="118"/>
        <v>-251982.68</v>
      </c>
      <c r="AT202" s="484">
        <v>-502809.79</v>
      </c>
      <c r="AU202" s="484">
        <f t="shared" si="117"/>
        <v>502809.79</v>
      </c>
      <c r="AV202" s="484">
        <v>0</v>
      </c>
      <c r="AW202" s="484">
        <f t="shared" si="167"/>
        <v>-312523.28999999998</v>
      </c>
      <c r="AX202" s="484">
        <v>-312523.28999999998</v>
      </c>
      <c r="AY202" s="530">
        <v>-224595.6</v>
      </c>
      <c r="AZ202" s="530">
        <f t="shared" si="154"/>
        <v>0</v>
      </c>
      <c r="BA202" s="530">
        <f t="shared" si="155"/>
        <v>0</v>
      </c>
      <c r="BB202" s="530">
        <f t="shared" si="156"/>
        <v>0</v>
      </c>
      <c r="BC202" s="530">
        <f t="shared" si="157"/>
        <v>0</v>
      </c>
      <c r="BD202" s="530">
        <f t="shared" si="132"/>
        <v>0</v>
      </c>
      <c r="BE202" s="530">
        <f t="shared" si="139"/>
        <v>0</v>
      </c>
      <c r="BF202" s="530">
        <f t="shared" si="133"/>
        <v>0</v>
      </c>
      <c r="BG202" s="530">
        <f t="shared" si="134"/>
        <v>0</v>
      </c>
      <c r="BH202" s="530">
        <f t="shared" si="135"/>
        <v>0</v>
      </c>
      <c r="BI202" s="530">
        <f t="shared" si="136"/>
        <v>0</v>
      </c>
      <c r="BJ202" s="530">
        <f t="shared" si="137"/>
        <v>0</v>
      </c>
      <c r="BK202" s="452"/>
      <c r="BN202" s="499"/>
      <c r="BO202" s="451"/>
      <c r="BP202" s="452"/>
      <c r="BR202" s="452"/>
    </row>
    <row r="203" spans="1:70" ht="15" hidden="1" customHeight="1">
      <c r="A203" t="s">
        <v>780</v>
      </c>
      <c r="B203" s="528">
        <v>3730100004</v>
      </c>
      <c r="C203" s="531" t="s">
        <v>781</v>
      </c>
      <c r="D203" s="458" t="s">
        <v>301</v>
      </c>
      <c r="E203" s="459" t="str">
        <f t="shared" ref="E203" si="170">LEFT(B203,3)</f>
        <v>373</v>
      </c>
      <c r="F203" s="459" t="str">
        <f t="shared" ref="F203" si="171">LEFT(B203,3)</f>
        <v>373</v>
      </c>
      <c r="G203" s="458" t="s">
        <v>302</v>
      </c>
      <c r="H203" s="452">
        <v>0</v>
      </c>
      <c r="I203" s="452">
        <v>0</v>
      </c>
      <c r="J203" s="452">
        <v>0</v>
      </c>
      <c r="K203" s="452">
        <v>0</v>
      </c>
      <c r="L203" s="452">
        <v>0</v>
      </c>
      <c r="M203" s="452">
        <v>0</v>
      </c>
      <c r="N203" s="452">
        <v>0</v>
      </c>
      <c r="O203" s="452">
        <v>0</v>
      </c>
      <c r="P203" s="452">
        <v>0</v>
      </c>
      <c r="Q203" s="452">
        <v>0</v>
      </c>
      <c r="R203" s="452">
        <v>0</v>
      </c>
      <c r="S203" s="484">
        <v>0</v>
      </c>
      <c r="T203" s="452">
        <v>0</v>
      </c>
      <c r="U203" s="484">
        <v>0</v>
      </c>
      <c r="V203" s="484">
        <v>0</v>
      </c>
      <c r="W203" s="484">
        <f>SUM(H203:V203)</f>
        <v>0</v>
      </c>
      <c r="X203" s="530">
        <v>0</v>
      </c>
      <c r="Y203" s="530">
        <v>0</v>
      </c>
      <c r="Z203" s="484">
        <v>0</v>
      </c>
      <c r="AA203" s="484">
        <v>0</v>
      </c>
      <c r="AB203" s="484">
        <v>0</v>
      </c>
      <c r="AC203" s="484">
        <v>0</v>
      </c>
      <c r="AD203" s="484">
        <f t="shared" si="126"/>
        <v>0</v>
      </c>
      <c r="AE203" s="484">
        <v>0</v>
      </c>
      <c r="AF203" s="484">
        <f t="shared" si="138"/>
        <v>0</v>
      </c>
      <c r="AG203" s="484">
        <v>0</v>
      </c>
      <c r="AH203" s="484">
        <f t="shared" si="127"/>
        <v>0</v>
      </c>
      <c r="AI203" s="484">
        <v>0</v>
      </c>
      <c r="AJ203" s="484">
        <f t="shared" si="128"/>
        <v>0</v>
      </c>
      <c r="AK203" s="484">
        <v>0</v>
      </c>
      <c r="AL203" s="484">
        <f t="shared" si="129"/>
        <v>0</v>
      </c>
      <c r="AM203" s="484">
        <v>0</v>
      </c>
      <c r="AN203" s="484">
        <f t="shared" si="130"/>
        <v>0</v>
      </c>
      <c r="AO203" s="484">
        <v>0</v>
      </c>
      <c r="AP203" s="484">
        <f t="shared" si="131"/>
        <v>0</v>
      </c>
      <c r="AQ203" s="484">
        <v>0</v>
      </c>
      <c r="AR203" s="484">
        <v>0</v>
      </c>
      <c r="AS203" s="484">
        <f t="shared" si="118"/>
        <v>0</v>
      </c>
      <c r="AT203" s="484">
        <v>0</v>
      </c>
      <c r="AU203" s="484">
        <f t="shared" si="117"/>
        <v>-140000</v>
      </c>
      <c r="AV203" s="484">
        <v>-140000</v>
      </c>
      <c r="AW203" s="484">
        <f t="shared" si="167"/>
        <v>140000</v>
      </c>
      <c r="AX203" s="484">
        <v>0</v>
      </c>
      <c r="AY203" s="530"/>
      <c r="AZ203" s="530">
        <f t="shared" si="154"/>
        <v>0</v>
      </c>
      <c r="BA203" s="530">
        <f t="shared" si="155"/>
        <v>0</v>
      </c>
      <c r="BB203" s="530">
        <f t="shared" si="156"/>
        <v>0</v>
      </c>
      <c r="BC203" s="530">
        <f t="shared" si="157"/>
        <v>0</v>
      </c>
      <c r="BD203" s="530">
        <f t="shared" si="132"/>
        <v>0</v>
      </c>
      <c r="BE203" s="530">
        <f t="shared" si="139"/>
        <v>0</v>
      </c>
      <c r="BF203" s="530">
        <f t="shared" si="133"/>
        <v>0</v>
      </c>
      <c r="BG203" s="530">
        <f t="shared" si="134"/>
        <v>0</v>
      </c>
      <c r="BH203" s="530">
        <f t="shared" si="135"/>
        <v>0</v>
      </c>
      <c r="BI203" s="530">
        <f t="shared" si="136"/>
        <v>0</v>
      </c>
      <c r="BJ203" s="530">
        <f t="shared" si="137"/>
        <v>0</v>
      </c>
      <c r="BK203" s="452"/>
      <c r="BN203" s="499"/>
      <c r="BO203" s="451"/>
      <c r="BP203" s="452"/>
      <c r="BR203" s="452"/>
    </row>
    <row r="204" spans="1:70" ht="15" hidden="1" customHeight="1">
      <c r="A204" t="str">
        <f t="shared" si="149"/>
        <v>3730100006</v>
      </c>
      <c r="B204" s="468">
        <v>3730100006</v>
      </c>
      <c r="C204" s="458" t="s">
        <v>430</v>
      </c>
      <c r="D204" s="458" t="s">
        <v>301</v>
      </c>
      <c r="E204" s="459" t="str">
        <f t="shared" si="150"/>
        <v>373</v>
      </c>
      <c r="F204" s="459" t="str">
        <f t="shared" si="151"/>
        <v>373</v>
      </c>
      <c r="G204" s="458" t="s">
        <v>302</v>
      </c>
      <c r="H204" s="452">
        <v>-1750000</v>
      </c>
      <c r="I204" s="452">
        <v>0</v>
      </c>
      <c r="J204" s="452">
        <v>1750000</v>
      </c>
      <c r="K204" s="452">
        <v>0</v>
      </c>
      <c r="L204" s="452">
        <v>0</v>
      </c>
      <c r="M204" s="452">
        <v>0</v>
      </c>
      <c r="N204" s="452">
        <v>0</v>
      </c>
      <c r="O204" s="452">
        <v>0</v>
      </c>
      <c r="P204" s="452">
        <v>0</v>
      </c>
      <c r="Q204" s="452" t="e">
        <f>VLOOKUP(A204,#REF!,16,0)</f>
        <v>#REF!</v>
      </c>
      <c r="R204" s="452">
        <v>0</v>
      </c>
      <c r="S204" s="484">
        <v>-539317</v>
      </c>
      <c r="T204" s="452">
        <v>0</v>
      </c>
      <c r="U204" s="484" t="e">
        <f t="shared" si="152"/>
        <v>#REF!</v>
      </c>
      <c r="V204" s="484">
        <f t="shared" si="153"/>
        <v>0</v>
      </c>
      <c r="W204" s="484">
        <f t="shared" si="142"/>
        <v>0</v>
      </c>
      <c r="X204" s="530">
        <v>-539317</v>
      </c>
      <c r="Y204" s="530">
        <f>AY204-X204</f>
        <v>0</v>
      </c>
      <c r="Z204" s="484">
        <v>0</v>
      </c>
      <c r="AA204" s="484">
        <v>539317</v>
      </c>
      <c r="AB204" s="484">
        <f t="shared" si="143"/>
        <v>0</v>
      </c>
      <c r="AC204" s="484">
        <v>0</v>
      </c>
      <c r="AD204" s="484">
        <f t="shared" si="126"/>
        <v>0</v>
      </c>
      <c r="AE204" s="484">
        <v>0</v>
      </c>
      <c r="AF204" s="484">
        <f t="shared" si="138"/>
        <v>0</v>
      </c>
      <c r="AG204" s="484">
        <v>0</v>
      </c>
      <c r="AH204" s="484">
        <f t="shared" si="127"/>
        <v>0</v>
      </c>
      <c r="AI204" s="484">
        <v>0</v>
      </c>
      <c r="AJ204" s="484">
        <f t="shared" si="128"/>
        <v>0</v>
      </c>
      <c r="AK204" s="484">
        <v>0</v>
      </c>
      <c r="AL204" s="484">
        <f t="shared" si="129"/>
        <v>0</v>
      </c>
      <c r="AM204" s="484">
        <v>0</v>
      </c>
      <c r="AN204" s="484">
        <f t="shared" si="130"/>
        <v>-690892.58</v>
      </c>
      <c r="AO204" s="484">
        <v>-690892.58</v>
      </c>
      <c r="AP204" s="484">
        <f t="shared" si="131"/>
        <v>-1112808.42</v>
      </c>
      <c r="AQ204" s="484">
        <v>-1803701</v>
      </c>
      <c r="AR204" s="484">
        <v>-1993102</v>
      </c>
      <c r="AS204" s="484">
        <f t="shared" si="118"/>
        <v>-189401</v>
      </c>
      <c r="AT204" s="484">
        <v>-2182503</v>
      </c>
      <c r="AU204" s="484">
        <f t="shared" ref="AU204:AU268" si="172">AV204-AT204</f>
        <v>-189401</v>
      </c>
      <c r="AV204" s="484">
        <v>-2371904</v>
      </c>
      <c r="AW204" s="484">
        <f t="shared" si="167"/>
        <v>1803701</v>
      </c>
      <c r="AX204" s="484">
        <v>-568203</v>
      </c>
      <c r="AY204" s="530">
        <v>-539317</v>
      </c>
      <c r="AZ204" s="530">
        <f t="shared" si="154"/>
        <v>-1750000</v>
      </c>
      <c r="BA204" s="530">
        <f t="shared" si="155"/>
        <v>0</v>
      </c>
      <c r="BB204" s="530">
        <f t="shared" si="156"/>
        <v>0</v>
      </c>
      <c r="BC204" s="530">
        <f t="shared" si="157"/>
        <v>0</v>
      </c>
      <c r="BD204" s="530">
        <f t="shared" si="132"/>
        <v>0</v>
      </c>
      <c r="BE204" s="530">
        <f t="shared" si="139"/>
        <v>0</v>
      </c>
      <c r="BF204" s="530">
        <f t="shared" si="133"/>
        <v>0</v>
      </c>
      <c r="BG204" s="530">
        <f t="shared" si="134"/>
        <v>0</v>
      </c>
      <c r="BH204" s="530" t="e">
        <f t="shared" si="135"/>
        <v>#REF!</v>
      </c>
      <c r="BI204" s="530" t="e">
        <f t="shared" si="136"/>
        <v>#REF!</v>
      </c>
      <c r="BJ204" s="530" t="e">
        <f t="shared" si="137"/>
        <v>#REF!</v>
      </c>
      <c r="BK204" s="452">
        <v>0</v>
      </c>
      <c r="BL204">
        <v>0</v>
      </c>
      <c r="BM204" s="451">
        <v>-539317</v>
      </c>
      <c r="BN204" s="499"/>
      <c r="BO204" s="451"/>
      <c r="BP204" s="452"/>
      <c r="BR204" s="452"/>
    </row>
    <row r="205" spans="1:70" ht="15" hidden="1" customHeight="1">
      <c r="A205" t="s">
        <v>1017</v>
      </c>
      <c r="B205" s="468" t="s">
        <v>1017</v>
      </c>
      <c r="C205" s="458" t="s">
        <v>1018</v>
      </c>
      <c r="D205" s="458" t="s">
        <v>301</v>
      </c>
      <c r="E205" s="459" t="str">
        <f t="shared" ref="E205" si="173">LEFT(B205,3)</f>
        <v>373</v>
      </c>
      <c r="F205" s="459" t="str">
        <f t="shared" ref="F205" si="174">LEFT(B205,3)</f>
        <v>373</v>
      </c>
      <c r="G205" s="458" t="s">
        <v>302</v>
      </c>
      <c r="H205" s="452"/>
      <c r="I205" s="452"/>
      <c r="J205" s="452"/>
      <c r="K205" s="452"/>
      <c r="L205" s="452"/>
      <c r="M205" s="452"/>
      <c r="N205" s="452"/>
      <c r="O205" s="452"/>
      <c r="P205" s="452"/>
      <c r="Q205" s="452"/>
      <c r="R205" s="452"/>
      <c r="S205" s="484"/>
      <c r="T205" s="452"/>
      <c r="U205" s="484"/>
      <c r="V205" s="484"/>
      <c r="W205" s="484"/>
      <c r="X205" s="530"/>
      <c r="Y205" s="530">
        <v>0</v>
      </c>
      <c r="Z205" s="484"/>
      <c r="AA205" s="484"/>
      <c r="AB205" s="484"/>
      <c r="AC205" s="484"/>
      <c r="AD205" s="484"/>
      <c r="AE205" s="484"/>
      <c r="AF205" s="484"/>
      <c r="AG205" s="484"/>
      <c r="AH205" s="484"/>
      <c r="AI205" s="484"/>
      <c r="AJ205" s="484"/>
      <c r="AK205" s="484"/>
      <c r="AL205" s="484"/>
      <c r="AM205" s="484"/>
      <c r="AN205" s="484"/>
      <c r="AO205" s="484"/>
      <c r="AP205" s="484"/>
      <c r="AQ205" s="484"/>
      <c r="AR205" s="484">
        <v>0</v>
      </c>
      <c r="AS205" s="484">
        <f t="shared" ref="AS205:AS269" si="175">AT205-AR205</f>
        <v>0</v>
      </c>
      <c r="AT205" s="484">
        <v>0</v>
      </c>
      <c r="AU205" s="484">
        <f t="shared" si="172"/>
        <v>0</v>
      </c>
      <c r="AV205" s="484">
        <v>0</v>
      </c>
      <c r="AW205" s="484">
        <f t="shared" si="167"/>
        <v>0</v>
      </c>
      <c r="AX205" s="484">
        <v>0</v>
      </c>
      <c r="AY205" s="530"/>
      <c r="AZ205" s="530"/>
      <c r="BA205" s="530"/>
      <c r="BB205" s="530"/>
      <c r="BC205" s="530"/>
      <c r="BD205" s="530"/>
      <c r="BE205" s="530"/>
      <c r="BF205" s="530"/>
      <c r="BG205" s="530"/>
      <c r="BH205" s="530"/>
      <c r="BI205" s="530"/>
      <c r="BJ205" s="530"/>
      <c r="BK205" s="452"/>
      <c r="BN205" s="499"/>
      <c r="BO205" s="451"/>
      <c r="BP205" s="452"/>
      <c r="BR205" s="452"/>
    </row>
    <row r="206" spans="1:70" ht="15" hidden="1" customHeight="1">
      <c r="A206" t="s">
        <v>1019</v>
      </c>
      <c r="B206" s="468" t="s">
        <v>1019</v>
      </c>
      <c r="C206" s="458" t="s">
        <v>1020</v>
      </c>
      <c r="D206" s="458" t="s">
        <v>301</v>
      </c>
      <c r="E206" s="459" t="s">
        <v>1021</v>
      </c>
      <c r="F206" s="459" t="s">
        <v>1021</v>
      </c>
      <c r="G206" s="458" t="s">
        <v>302</v>
      </c>
      <c r="H206" s="452"/>
      <c r="I206" s="452"/>
      <c r="J206" s="452"/>
      <c r="K206" s="452"/>
      <c r="L206" s="452"/>
      <c r="M206" s="452"/>
      <c r="N206" s="452"/>
      <c r="O206" s="452"/>
      <c r="P206" s="452"/>
      <c r="Q206" s="452"/>
      <c r="R206" s="452"/>
      <c r="S206" s="484"/>
      <c r="T206" s="452"/>
      <c r="U206" s="484"/>
      <c r="V206" s="484"/>
      <c r="W206" s="484"/>
      <c r="X206" s="530"/>
      <c r="Y206" s="530">
        <v>0</v>
      </c>
      <c r="Z206" s="484"/>
      <c r="AA206" s="484"/>
      <c r="AB206" s="484"/>
      <c r="AC206" s="484"/>
      <c r="AD206" s="484"/>
      <c r="AE206" s="484"/>
      <c r="AF206" s="484"/>
      <c r="AG206" s="484"/>
      <c r="AH206" s="484"/>
      <c r="AI206" s="484"/>
      <c r="AJ206" s="484"/>
      <c r="AK206" s="484"/>
      <c r="AL206" s="484"/>
      <c r="AM206" s="484"/>
      <c r="AN206" s="484"/>
      <c r="AO206" s="484"/>
      <c r="AP206" s="484"/>
      <c r="AQ206" s="484"/>
      <c r="AR206" s="484">
        <v>-243000</v>
      </c>
      <c r="AS206" s="484">
        <f t="shared" si="175"/>
        <v>243000</v>
      </c>
      <c r="AT206" s="484">
        <v>0</v>
      </c>
      <c r="AU206" s="484">
        <f t="shared" si="172"/>
        <v>0</v>
      </c>
      <c r="AV206" s="484">
        <v>0</v>
      </c>
      <c r="AW206" s="484">
        <f t="shared" si="167"/>
        <v>0</v>
      </c>
      <c r="AX206" s="484">
        <v>0</v>
      </c>
      <c r="AY206" s="530"/>
      <c r="AZ206" s="530"/>
      <c r="BA206" s="530"/>
      <c r="BB206" s="530"/>
      <c r="BC206" s="530"/>
      <c r="BD206" s="530"/>
      <c r="BE206" s="530"/>
      <c r="BF206" s="530"/>
      <c r="BG206" s="530"/>
      <c r="BH206" s="530"/>
      <c r="BI206" s="530"/>
      <c r="BJ206" s="530"/>
      <c r="BK206" s="452"/>
      <c r="BN206" s="499"/>
      <c r="BO206" s="451"/>
      <c r="BP206" s="452"/>
      <c r="BR206" s="452"/>
    </row>
    <row r="207" spans="1:70" ht="15" hidden="1" customHeight="1">
      <c r="A207" t="str">
        <f t="shared" si="149"/>
        <v>3730100017</v>
      </c>
      <c r="B207" s="468">
        <v>3730100017</v>
      </c>
      <c r="C207" s="458" t="s">
        <v>432</v>
      </c>
      <c r="D207" s="458" t="s">
        <v>301</v>
      </c>
      <c r="E207" s="459" t="str">
        <f t="shared" si="150"/>
        <v>373</v>
      </c>
      <c r="F207" s="459" t="str">
        <f t="shared" si="151"/>
        <v>373</v>
      </c>
      <c r="G207" s="458" t="s">
        <v>302</v>
      </c>
      <c r="H207" s="452">
        <v>-23360.61</v>
      </c>
      <c r="I207" s="452">
        <v>23360.61</v>
      </c>
      <c r="J207" s="452">
        <v>0</v>
      </c>
      <c r="K207" s="452">
        <v>0</v>
      </c>
      <c r="L207" s="452">
        <v>0</v>
      </c>
      <c r="M207" s="452">
        <v>0</v>
      </c>
      <c r="N207" s="452">
        <v>0</v>
      </c>
      <c r="O207" s="452">
        <v>0</v>
      </c>
      <c r="P207" s="452">
        <v>0</v>
      </c>
      <c r="Q207" s="452" t="e">
        <f>VLOOKUP(A207,#REF!,16,0)</f>
        <v>#REF!</v>
      </c>
      <c r="R207" s="452">
        <v>-608964.54</v>
      </c>
      <c r="S207" s="484">
        <v>608964.54</v>
      </c>
      <c r="T207" s="452">
        <v>0</v>
      </c>
      <c r="U207" s="484" t="e">
        <f t="shared" si="152"/>
        <v>#REF!</v>
      </c>
      <c r="V207" s="484">
        <f t="shared" si="153"/>
        <v>0</v>
      </c>
      <c r="W207" s="484">
        <f t="shared" si="142"/>
        <v>0</v>
      </c>
      <c r="X207" s="530"/>
      <c r="Y207" s="530">
        <f>AY207-X207</f>
        <v>0</v>
      </c>
      <c r="Z207" s="484">
        <v>0</v>
      </c>
      <c r="AA207" s="484">
        <v>0</v>
      </c>
      <c r="AB207" s="484">
        <f t="shared" si="143"/>
        <v>0</v>
      </c>
      <c r="AC207" s="484">
        <v>0</v>
      </c>
      <c r="AD207" s="484">
        <f t="shared" si="126"/>
        <v>0</v>
      </c>
      <c r="AE207" s="484">
        <v>0</v>
      </c>
      <c r="AF207" s="484">
        <f t="shared" si="138"/>
        <v>0</v>
      </c>
      <c r="AG207" s="484">
        <v>0</v>
      </c>
      <c r="AH207" s="484">
        <f t="shared" si="127"/>
        <v>0</v>
      </c>
      <c r="AI207" s="484">
        <v>0</v>
      </c>
      <c r="AJ207" s="484">
        <f t="shared" si="128"/>
        <v>-5196.58</v>
      </c>
      <c r="AK207" s="484">
        <v>-5196.58</v>
      </c>
      <c r="AL207" s="484">
        <f t="shared" si="129"/>
        <v>5196.58</v>
      </c>
      <c r="AM207" s="484">
        <v>0</v>
      </c>
      <c r="AN207" s="484">
        <f t="shared" si="130"/>
        <v>0</v>
      </c>
      <c r="AO207" s="484">
        <v>0</v>
      </c>
      <c r="AP207" s="484">
        <f t="shared" si="131"/>
        <v>0</v>
      </c>
      <c r="AQ207" s="484">
        <v>0</v>
      </c>
      <c r="AR207" s="484">
        <v>0</v>
      </c>
      <c r="AS207" s="484">
        <f t="shared" si="175"/>
        <v>0</v>
      </c>
      <c r="AT207" s="484">
        <v>0</v>
      </c>
      <c r="AU207" s="484">
        <f t="shared" si="172"/>
        <v>0</v>
      </c>
      <c r="AV207" s="484">
        <v>0</v>
      </c>
      <c r="AW207" s="484">
        <f t="shared" si="167"/>
        <v>0</v>
      </c>
      <c r="AX207" s="484">
        <v>0</v>
      </c>
      <c r="AY207" s="530">
        <v>0</v>
      </c>
      <c r="AZ207" s="530">
        <f t="shared" si="154"/>
        <v>0</v>
      </c>
      <c r="BA207" s="530">
        <f t="shared" si="155"/>
        <v>0</v>
      </c>
      <c r="BB207" s="530">
        <f t="shared" si="156"/>
        <v>0</v>
      </c>
      <c r="BC207" s="530">
        <f t="shared" si="157"/>
        <v>0</v>
      </c>
      <c r="BD207" s="530">
        <f t="shared" si="132"/>
        <v>0</v>
      </c>
      <c r="BE207" s="530">
        <f t="shared" si="139"/>
        <v>0</v>
      </c>
      <c r="BF207" s="530">
        <f t="shared" si="133"/>
        <v>0</v>
      </c>
      <c r="BG207" s="530">
        <f t="shared" si="134"/>
        <v>0</v>
      </c>
      <c r="BH207" s="530" t="e">
        <f t="shared" si="135"/>
        <v>#REF!</v>
      </c>
      <c r="BI207" s="530" t="e">
        <f t="shared" si="136"/>
        <v>#REF!</v>
      </c>
      <c r="BJ207" s="530" t="e">
        <f t="shared" si="137"/>
        <v>#REF!</v>
      </c>
      <c r="BK207" s="452">
        <v>0</v>
      </c>
      <c r="BL207">
        <v>0</v>
      </c>
      <c r="BN207" s="499"/>
      <c r="BO207" s="451"/>
      <c r="BP207" s="452"/>
      <c r="BR207" s="452"/>
    </row>
    <row r="208" spans="1:70" ht="15" hidden="1" customHeight="1">
      <c r="A208" t="str">
        <f t="shared" si="149"/>
        <v>3730100001</v>
      </c>
      <c r="B208" s="468">
        <v>3730100001</v>
      </c>
      <c r="C208" s="458" t="s">
        <v>429</v>
      </c>
      <c r="D208" s="458" t="s">
        <v>301</v>
      </c>
      <c r="E208" s="459" t="str">
        <f t="shared" si="150"/>
        <v>373</v>
      </c>
      <c r="F208" s="459" t="str">
        <f t="shared" si="151"/>
        <v>373</v>
      </c>
      <c r="G208" s="458" t="s">
        <v>302</v>
      </c>
      <c r="H208" s="452">
        <v>0</v>
      </c>
      <c r="I208" s="452">
        <v>0</v>
      </c>
      <c r="J208" s="452">
        <v>0</v>
      </c>
      <c r="K208" s="452">
        <v>0</v>
      </c>
      <c r="L208" s="452">
        <v>0</v>
      </c>
      <c r="M208" s="452">
        <v>0</v>
      </c>
      <c r="N208" s="452">
        <v>0</v>
      </c>
      <c r="O208" s="452">
        <v>0</v>
      </c>
      <c r="P208" s="452">
        <v>0</v>
      </c>
      <c r="Q208" s="452" t="e">
        <f>VLOOKUP(A208,#REF!,16,0)</f>
        <v>#REF!</v>
      </c>
      <c r="R208" s="452">
        <v>-1255635</v>
      </c>
      <c r="S208" s="484">
        <v>3452635</v>
      </c>
      <c r="T208" s="452">
        <v>-3452635</v>
      </c>
      <c r="U208" s="484" t="e">
        <f t="shared" si="152"/>
        <v>#REF!</v>
      </c>
      <c r="V208" s="484">
        <f t="shared" si="153"/>
        <v>0</v>
      </c>
      <c r="W208" s="484">
        <f t="shared" si="142"/>
        <v>0</v>
      </c>
      <c r="X208" s="530">
        <v>-1553446.79</v>
      </c>
      <c r="Y208" s="530">
        <f>AY208-X208</f>
        <v>-1749393.9</v>
      </c>
      <c r="Z208" s="484">
        <v>2133083.63</v>
      </c>
      <c r="AA208" s="484">
        <v>-1531361.25</v>
      </c>
      <c r="AB208" s="484">
        <f t="shared" si="143"/>
        <v>-3163215.1400000006</v>
      </c>
      <c r="AC208" s="484">
        <v>-5864333.4500000002</v>
      </c>
      <c r="AD208" s="484">
        <f t="shared" si="126"/>
        <v>4433780.45</v>
      </c>
      <c r="AE208" s="484">
        <v>-1430553</v>
      </c>
      <c r="AF208" s="484">
        <f t="shared" si="138"/>
        <v>-2542786.4900000002</v>
      </c>
      <c r="AG208" s="484">
        <v>-3973339.49</v>
      </c>
      <c r="AH208" s="484">
        <f t="shared" si="127"/>
        <v>-1798102.4699999997</v>
      </c>
      <c r="AI208" s="484">
        <v>-5771441.96</v>
      </c>
      <c r="AJ208" s="484">
        <f t="shared" si="128"/>
        <v>-3158092.37</v>
      </c>
      <c r="AK208" s="484">
        <v>-8929534.3300000001</v>
      </c>
      <c r="AL208" s="484">
        <f t="shared" si="129"/>
        <v>1916073.5</v>
      </c>
      <c r="AM208" s="484">
        <v>-7013460.8300000001</v>
      </c>
      <c r="AN208" s="484">
        <f t="shared" si="130"/>
        <v>-5726708.5</v>
      </c>
      <c r="AO208" s="484">
        <v>-12740169.33</v>
      </c>
      <c r="AP208" s="484">
        <f t="shared" si="131"/>
        <v>12740169.33</v>
      </c>
      <c r="AQ208" s="484">
        <v>0</v>
      </c>
      <c r="AR208" s="484">
        <v>-4966582.3</v>
      </c>
      <c r="AS208" s="484">
        <f t="shared" si="175"/>
        <v>-5950656.3899999997</v>
      </c>
      <c r="AT208" s="484">
        <v>-10917238.689999999</v>
      </c>
      <c r="AU208" s="484">
        <f t="shared" si="172"/>
        <v>5499194.1099999994</v>
      </c>
      <c r="AV208" s="484">
        <v>-5418044.5800000001</v>
      </c>
      <c r="AW208" s="484">
        <f t="shared" si="167"/>
        <v>-5335150.74</v>
      </c>
      <c r="AX208" s="484">
        <v>-10753195.32</v>
      </c>
      <c r="AY208" s="530">
        <v>-3302840.69</v>
      </c>
      <c r="AZ208" s="530">
        <f t="shared" si="154"/>
        <v>0</v>
      </c>
      <c r="BA208" s="530">
        <f t="shared" si="155"/>
        <v>0</v>
      </c>
      <c r="BB208" s="530">
        <f t="shared" si="156"/>
        <v>0</v>
      </c>
      <c r="BC208" s="530">
        <f t="shared" si="157"/>
        <v>0</v>
      </c>
      <c r="BD208" s="530">
        <f t="shared" si="132"/>
        <v>0</v>
      </c>
      <c r="BE208" s="530">
        <f t="shared" si="139"/>
        <v>0</v>
      </c>
      <c r="BF208" s="530">
        <f t="shared" si="133"/>
        <v>0</v>
      </c>
      <c r="BG208" s="530">
        <f t="shared" si="134"/>
        <v>0</v>
      </c>
      <c r="BH208" s="530" t="e">
        <f t="shared" si="135"/>
        <v>#REF!</v>
      </c>
      <c r="BI208" s="530" t="e">
        <f t="shared" si="136"/>
        <v>#REF!</v>
      </c>
      <c r="BJ208" s="530" t="e">
        <f t="shared" si="137"/>
        <v>#REF!</v>
      </c>
      <c r="BK208" s="452">
        <v>-3452635</v>
      </c>
      <c r="BL208">
        <v>0</v>
      </c>
      <c r="BM208" s="451">
        <v>-1556263.92</v>
      </c>
      <c r="BN208" s="499"/>
      <c r="BO208" s="451"/>
      <c r="BP208" s="452"/>
      <c r="BR208" s="452"/>
    </row>
    <row r="209" spans="1:70" ht="15" hidden="1" customHeight="1">
      <c r="A209" t="str">
        <f t="shared" si="149"/>
        <v>3730100002</v>
      </c>
      <c r="B209" s="483">
        <v>3730100002</v>
      </c>
      <c r="C209" s="483" t="s">
        <v>786</v>
      </c>
      <c r="D209" s="458" t="s">
        <v>301</v>
      </c>
      <c r="E209" s="459" t="str">
        <f t="shared" ref="E209" si="176">LEFT(B209,3)</f>
        <v>373</v>
      </c>
      <c r="F209" s="459" t="str">
        <f t="shared" ref="F209" si="177">LEFT(B209,3)</f>
        <v>373</v>
      </c>
      <c r="G209" s="458" t="s">
        <v>302</v>
      </c>
      <c r="H209" s="452">
        <v>0</v>
      </c>
      <c r="I209" s="452">
        <v>0</v>
      </c>
      <c r="J209" s="452">
        <v>0</v>
      </c>
      <c r="K209" s="452">
        <v>0</v>
      </c>
      <c r="L209" s="452">
        <v>0</v>
      </c>
      <c r="M209" s="452">
        <v>0</v>
      </c>
      <c r="N209" s="452">
        <v>0</v>
      </c>
      <c r="O209" s="452">
        <v>0</v>
      </c>
      <c r="P209" s="452">
        <v>0</v>
      </c>
      <c r="Q209" s="452">
        <v>0</v>
      </c>
      <c r="R209" s="452">
        <v>0</v>
      </c>
      <c r="S209" s="452">
        <v>0</v>
      </c>
      <c r="T209" s="452">
        <v>0</v>
      </c>
      <c r="U209" s="452">
        <v>0</v>
      </c>
      <c r="V209" s="452">
        <v>0</v>
      </c>
      <c r="W209" s="484">
        <f t="shared" si="142"/>
        <v>0</v>
      </c>
      <c r="X209" s="530"/>
      <c r="Y209" s="530">
        <v>0</v>
      </c>
      <c r="Z209" s="484">
        <v>-305751.94</v>
      </c>
      <c r="AA209" s="484">
        <v>305751.94</v>
      </c>
      <c r="AB209" s="484">
        <f t="shared" si="143"/>
        <v>0</v>
      </c>
      <c r="AC209" s="484">
        <v>0</v>
      </c>
      <c r="AD209" s="484">
        <f t="shared" si="126"/>
        <v>0</v>
      </c>
      <c r="AE209" s="484">
        <v>0</v>
      </c>
      <c r="AF209" s="484">
        <f t="shared" si="138"/>
        <v>0</v>
      </c>
      <c r="AG209" s="484">
        <v>0</v>
      </c>
      <c r="AH209" s="484">
        <f t="shared" si="127"/>
        <v>0</v>
      </c>
      <c r="AI209" s="484">
        <v>0</v>
      </c>
      <c r="AJ209" s="484">
        <f t="shared" si="128"/>
        <v>0</v>
      </c>
      <c r="AK209" s="484">
        <v>0</v>
      </c>
      <c r="AL209" s="484">
        <f t="shared" si="129"/>
        <v>0</v>
      </c>
      <c r="AM209" s="484">
        <v>0</v>
      </c>
      <c r="AN209" s="484">
        <f t="shared" si="130"/>
        <v>0</v>
      </c>
      <c r="AO209" s="484">
        <v>0</v>
      </c>
      <c r="AP209" s="484">
        <f t="shared" si="131"/>
        <v>-20000</v>
      </c>
      <c r="AQ209" s="484">
        <v>-20000</v>
      </c>
      <c r="AR209" s="484">
        <v>0</v>
      </c>
      <c r="AS209" s="484">
        <f t="shared" si="175"/>
        <v>0</v>
      </c>
      <c r="AT209" s="484">
        <v>0</v>
      </c>
      <c r="AU209" s="484">
        <f t="shared" si="172"/>
        <v>0</v>
      </c>
      <c r="AV209" s="484">
        <v>0</v>
      </c>
      <c r="AW209" s="484">
        <f t="shared" si="167"/>
        <v>0</v>
      </c>
      <c r="AX209" s="484">
        <v>0</v>
      </c>
      <c r="AY209" s="530"/>
      <c r="AZ209" s="530"/>
      <c r="BA209" s="530"/>
      <c r="BB209" s="530">
        <f t="shared" si="156"/>
        <v>0</v>
      </c>
      <c r="BC209" s="530">
        <f t="shared" si="157"/>
        <v>0</v>
      </c>
      <c r="BD209" s="530">
        <f t="shared" si="132"/>
        <v>0</v>
      </c>
      <c r="BE209" s="530">
        <f t="shared" si="139"/>
        <v>0</v>
      </c>
      <c r="BF209" s="530">
        <f t="shared" si="133"/>
        <v>0</v>
      </c>
      <c r="BG209" s="530">
        <f t="shared" si="134"/>
        <v>0</v>
      </c>
      <c r="BH209" s="530">
        <f t="shared" si="135"/>
        <v>0</v>
      </c>
      <c r="BI209" s="530">
        <f t="shared" si="136"/>
        <v>0</v>
      </c>
      <c r="BJ209" s="530">
        <f t="shared" si="137"/>
        <v>0</v>
      </c>
      <c r="BK209" s="452"/>
      <c r="BN209" s="499"/>
      <c r="BO209" s="451"/>
      <c r="BP209" s="452"/>
      <c r="BR209" s="452"/>
    </row>
    <row r="210" spans="1:70" ht="15" hidden="1" customHeight="1">
      <c r="A210" t="str">
        <f t="shared" si="149"/>
        <v>3730100099</v>
      </c>
      <c r="B210" s="468">
        <v>3730100099</v>
      </c>
      <c r="C210" s="458" t="s">
        <v>433</v>
      </c>
      <c r="D210" s="458" t="s">
        <v>301</v>
      </c>
      <c r="E210" s="459" t="str">
        <f t="shared" si="150"/>
        <v>373</v>
      </c>
      <c r="F210" s="459" t="str">
        <f t="shared" si="151"/>
        <v>373</v>
      </c>
      <c r="G210" s="458" t="s">
        <v>302</v>
      </c>
      <c r="H210" s="452">
        <v>0</v>
      </c>
      <c r="I210" s="452">
        <v>0</v>
      </c>
      <c r="J210" s="452">
        <v>0</v>
      </c>
      <c r="K210" s="452">
        <v>0</v>
      </c>
      <c r="L210" s="452">
        <v>0</v>
      </c>
      <c r="M210" s="452">
        <v>-34673.81</v>
      </c>
      <c r="N210" s="452">
        <v>34673.81</v>
      </c>
      <c r="O210" s="452">
        <v>0</v>
      </c>
      <c r="P210" s="452">
        <v>0</v>
      </c>
      <c r="Q210" s="452" t="e">
        <f>VLOOKUP(A210,#REF!,16,0)</f>
        <v>#REF!</v>
      </c>
      <c r="R210" s="452">
        <v>0</v>
      </c>
      <c r="S210" s="484">
        <v>0</v>
      </c>
      <c r="T210" s="452">
        <v>0</v>
      </c>
      <c r="U210" s="484" t="e">
        <f t="shared" si="152"/>
        <v>#REF!</v>
      </c>
      <c r="V210" s="484">
        <f t="shared" si="153"/>
        <v>0</v>
      </c>
      <c r="W210" s="484">
        <f t="shared" si="142"/>
        <v>0</v>
      </c>
      <c r="X210" s="530"/>
      <c r="Y210" s="530">
        <f t="shared" ref="Y210:Y236" si="178">AY210-X210</f>
        <v>0</v>
      </c>
      <c r="Z210" s="484">
        <v>-200000</v>
      </c>
      <c r="AA210" s="484">
        <v>-150000</v>
      </c>
      <c r="AB210" s="484">
        <f t="shared" si="143"/>
        <v>-402847.76</v>
      </c>
      <c r="AC210" s="484">
        <v>-752847.76</v>
      </c>
      <c r="AD210" s="484">
        <f t="shared" si="126"/>
        <v>428026.77</v>
      </c>
      <c r="AE210" s="484">
        <v>-324820.99</v>
      </c>
      <c r="AF210" s="484">
        <f t="shared" si="138"/>
        <v>-6514.25</v>
      </c>
      <c r="AG210" s="484">
        <v>-331335.24</v>
      </c>
      <c r="AH210" s="484">
        <f t="shared" si="127"/>
        <v>-16103.929999999993</v>
      </c>
      <c r="AI210" s="484">
        <v>-347439.17</v>
      </c>
      <c r="AJ210" s="484">
        <f t="shared" si="128"/>
        <v>-11268.98000000004</v>
      </c>
      <c r="AK210" s="484">
        <v>-358708.15</v>
      </c>
      <c r="AL210" s="484">
        <f t="shared" si="129"/>
        <v>14358.940000000002</v>
      </c>
      <c r="AM210" s="484">
        <v>-344349.21</v>
      </c>
      <c r="AN210" s="484">
        <f t="shared" si="130"/>
        <v>122982.20000000001</v>
      </c>
      <c r="AO210" s="484">
        <v>-221367.01</v>
      </c>
      <c r="AP210" s="484">
        <f t="shared" si="131"/>
        <v>567.38000000000466</v>
      </c>
      <c r="AQ210" s="484">
        <v>-220799.63</v>
      </c>
      <c r="AR210" s="484">
        <v>0</v>
      </c>
      <c r="AS210" s="484">
        <f t="shared" si="175"/>
        <v>-282185.53999999998</v>
      </c>
      <c r="AT210" s="484">
        <v>-282185.53999999998</v>
      </c>
      <c r="AU210" s="484">
        <f t="shared" si="172"/>
        <v>-357947.87000000005</v>
      </c>
      <c r="AV210" s="484">
        <v>-640133.41</v>
      </c>
      <c r="AW210" s="484">
        <f t="shared" si="167"/>
        <v>286228.15000000002</v>
      </c>
      <c r="AX210" s="484">
        <v>-353905.26</v>
      </c>
      <c r="AY210" s="530">
        <v>0</v>
      </c>
      <c r="AZ210" s="530">
        <f t="shared" ref="AZ210:AZ246" si="179">H210+I210</f>
        <v>0</v>
      </c>
      <c r="BA210" s="530">
        <f t="shared" ref="BA210:BA246" si="180">H210+I210+J210</f>
        <v>0</v>
      </c>
      <c r="BB210" s="530">
        <f t="shared" si="156"/>
        <v>0</v>
      </c>
      <c r="BC210" s="530">
        <f t="shared" si="157"/>
        <v>0</v>
      </c>
      <c r="BD210" s="530">
        <f t="shared" si="132"/>
        <v>-34673.81</v>
      </c>
      <c r="BE210" s="530">
        <f t="shared" si="139"/>
        <v>0</v>
      </c>
      <c r="BF210" s="530">
        <f t="shared" si="133"/>
        <v>0</v>
      </c>
      <c r="BG210" s="530">
        <f t="shared" si="134"/>
        <v>0</v>
      </c>
      <c r="BH210" s="530" t="e">
        <f t="shared" si="135"/>
        <v>#REF!</v>
      </c>
      <c r="BI210" s="530" t="e">
        <f t="shared" si="136"/>
        <v>#REF!</v>
      </c>
      <c r="BJ210" s="530" t="e">
        <f t="shared" si="137"/>
        <v>#REF!</v>
      </c>
      <c r="BK210" s="452">
        <v>0</v>
      </c>
      <c r="BL210">
        <v>0</v>
      </c>
      <c r="BN210" s="499"/>
      <c r="BO210" s="451"/>
      <c r="BP210" s="452"/>
      <c r="BR210" s="452"/>
    </row>
    <row r="211" spans="1:70" ht="15" hidden="1" customHeight="1">
      <c r="A211" t="str">
        <f t="shared" si="149"/>
        <v>3730100008</v>
      </c>
      <c r="B211" s="482">
        <v>3730100008</v>
      </c>
      <c r="C211" s="482" t="s">
        <v>431</v>
      </c>
      <c r="D211" s="458" t="s">
        <v>301</v>
      </c>
      <c r="E211" s="459" t="str">
        <f t="shared" si="150"/>
        <v>373</v>
      </c>
      <c r="F211" s="459" t="str">
        <f t="shared" si="151"/>
        <v>373</v>
      </c>
      <c r="G211" s="458" t="s">
        <v>302</v>
      </c>
      <c r="H211" s="452">
        <v>0</v>
      </c>
      <c r="I211" s="452">
        <v>0</v>
      </c>
      <c r="J211" s="452">
        <v>0</v>
      </c>
      <c r="K211" s="452">
        <v>0</v>
      </c>
      <c r="L211" s="452">
        <v>0</v>
      </c>
      <c r="M211" s="452">
        <v>0</v>
      </c>
      <c r="N211" s="452">
        <v>0</v>
      </c>
      <c r="O211" s="452">
        <v>0</v>
      </c>
      <c r="P211" s="452">
        <v>0</v>
      </c>
      <c r="Q211" s="452" t="e">
        <f>VLOOKUP(A211,#REF!,16,0)</f>
        <v>#REF!</v>
      </c>
      <c r="R211" s="452">
        <v>0</v>
      </c>
      <c r="S211" s="484">
        <v>0</v>
      </c>
      <c r="T211" s="452"/>
      <c r="U211" s="484" t="e">
        <f t="shared" si="152"/>
        <v>#REF!</v>
      </c>
      <c r="V211" s="484">
        <f t="shared" si="153"/>
        <v>0</v>
      </c>
      <c r="W211" s="484">
        <f t="shared" si="142"/>
        <v>0</v>
      </c>
      <c r="X211" s="530"/>
      <c r="Y211" s="530">
        <f t="shared" si="178"/>
        <v>0</v>
      </c>
      <c r="Z211" s="484">
        <v>-2500000</v>
      </c>
      <c r="AA211" s="484">
        <v>-1000000</v>
      </c>
      <c r="AB211" s="484">
        <f t="shared" si="143"/>
        <v>-950000</v>
      </c>
      <c r="AC211" s="484">
        <v>-4450000</v>
      </c>
      <c r="AD211" s="484">
        <f t="shared" si="126"/>
        <v>-1000000</v>
      </c>
      <c r="AE211" s="484">
        <v>-5450000</v>
      </c>
      <c r="AF211" s="484">
        <f t="shared" si="138"/>
        <v>-950000</v>
      </c>
      <c r="AG211" s="484">
        <v>-6400000</v>
      </c>
      <c r="AH211" s="484">
        <f t="shared" si="127"/>
        <v>-760107.66999999993</v>
      </c>
      <c r="AI211" s="484">
        <v>-7160107.6699999999</v>
      </c>
      <c r="AJ211" s="484">
        <f t="shared" si="128"/>
        <v>0</v>
      </c>
      <c r="AK211" s="484">
        <v>-7160107.6699999999</v>
      </c>
      <c r="AL211" s="484">
        <f t="shared" si="129"/>
        <v>0</v>
      </c>
      <c r="AM211" s="484">
        <v>-7160107.6699999999</v>
      </c>
      <c r="AN211" s="484">
        <f t="shared" si="130"/>
        <v>7160107.6699999999</v>
      </c>
      <c r="AO211" s="484">
        <v>0</v>
      </c>
      <c r="AP211" s="484">
        <f t="shared" si="131"/>
        <v>0</v>
      </c>
      <c r="AQ211" s="484">
        <v>0</v>
      </c>
      <c r="AR211" s="484">
        <v>-1220992.1599999999</v>
      </c>
      <c r="AS211" s="484">
        <f t="shared" si="175"/>
        <v>1148325.45</v>
      </c>
      <c r="AT211" s="484">
        <v>-72666.710000000006</v>
      </c>
      <c r="AU211" s="484">
        <f t="shared" si="172"/>
        <v>-198746.75999999995</v>
      </c>
      <c r="AV211" s="484">
        <v>-271413.46999999997</v>
      </c>
      <c r="AW211" s="484">
        <f t="shared" si="167"/>
        <v>24138.919999999984</v>
      </c>
      <c r="AX211" s="484">
        <v>-247274.55</v>
      </c>
      <c r="AY211" s="530">
        <v>0</v>
      </c>
      <c r="AZ211" s="530">
        <f t="shared" si="179"/>
        <v>0</v>
      </c>
      <c r="BA211" s="530">
        <f t="shared" si="180"/>
        <v>0</v>
      </c>
      <c r="BB211" s="530">
        <f t="shared" si="156"/>
        <v>0</v>
      </c>
      <c r="BC211" s="530">
        <f t="shared" si="157"/>
        <v>0</v>
      </c>
      <c r="BD211" s="530">
        <f t="shared" si="132"/>
        <v>0</v>
      </c>
      <c r="BE211" s="530">
        <f t="shared" si="139"/>
        <v>0</v>
      </c>
      <c r="BF211" s="530">
        <f t="shared" si="133"/>
        <v>0</v>
      </c>
      <c r="BG211" s="530">
        <f t="shared" si="134"/>
        <v>0</v>
      </c>
      <c r="BH211" s="530" t="e">
        <f t="shared" si="135"/>
        <v>#REF!</v>
      </c>
      <c r="BI211" s="530" t="e">
        <f t="shared" si="136"/>
        <v>#REF!</v>
      </c>
      <c r="BJ211" s="530" t="e">
        <f t="shared" si="137"/>
        <v>#REF!</v>
      </c>
      <c r="BK211" s="452"/>
      <c r="BL211">
        <v>0</v>
      </c>
      <c r="BM211" s="493">
        <v>-347835</v>
      </c>
      <c r="BN211" s="499"/>
      <c r="BO211" s="451"/>
      <c r="BP211" s="452"/>
      <c r="BR211" s="452"/>
    </row>
    <row r="212" spans="1:70" hidden="1">
      <c r="A212" t="str">
        <f t="shared" si="149"/>
        <v>3815200100</v>
      </c>
      <c r="B212" s="468">
        <v>3815200100</v>
      </c>
      <c r="C212" s="458" t="s">
        <v>677</v>
      </c>
      <c r="D212" s="458" t="s">
        <v>301</v>
      </c>
      <c r="E212" s="459" t="str">
        <f t="shared" si="150"/>
        <v>381</v>
      </c>
      <c r="F212" s="459" t="str">
        <f t="shared" si="151"/>
        <v>381</v>
      </c>
      <c r="G212" s="458" t="s">
        <v>302</v>
      </c>
      <c r="H212" s="452">
        <v>0</v>
      </c>
      <c r="I212" s="452">
        <v>0</v>
      </c>
      <c r="J212" s="452">
        <v>0</v>
      </c>
      <c r="K212" s="452">
        <v>0</v>
      </c>
      <c r="L212" s="452">
        <v>0</v>
      </c>
      <c r="M212" s="452">
        <v>-141703.1</v>
      </c>
      <c r="N212" s="452">
        <v>-199668.22</v>
      </c>
      <c r="O212" s="452">
        <v>-209629.69</v>
      </c>
      <c r="P212" s="452">
        <v>-211364.77</v>
      </c>
      <c r="Q212" s="452" t="e">
        <f>VLOOKUP(A212,#REF!,16,0)</f>
        <v>#REF!</v>
      </c>
      <c r="R212" s="452">
        <v>-180413.8</v>
      </c>
      <c r="S212" s="484">
        <v>973125.07</v>
      </c>
      <c r="T212" s="452">
        <v>-1117920.97</v>
      </c>
      <c r="U212" s="484" t="e">
        <f t="shared" si="152"/>
        <v>#REF!</v>
      </c>
      <c r="V212" s="484">
        <f t="shared" si="153"/>
        <v>-762365.78</v>
      </c>
      <c r="W212" s="484">
        <f t="shared" si="142"/>
        <v>-551001.01</v>
      </c>
      <c r="X212" s="530">
        <v>-338809.52</v>
      </c>
      <c r="Y212" s="530">
        <f t="shared" si="178"/>
        <v>-193187.62</v>
      </c>
      <c r="Z212" s="484">
        <v>-207811.32999999996</v>
      </c>
      <c r="AA212" s="484">
        <v>-231064.39</v>
      </c>
      <c r="AB212" s="484">
        <f t="shared" si="143"/>
        <v>-205653.93000000005</v>
      </c>
      <c r="AC212" s="484">
        <v>-1176526.79</v>
      </c>
      <c r="AD212" s="484">
        <f t="shared" si="126"/>
        <v>1030399.05</v>
      </c>
      <c r="AE212" s="484">
        <v>-146127.74</v>
      </c>
      <c r="AF212" s="484">
        <f t="shared" si="138"/>
        <v>-223004.59000000003</v>
      </c>
      <c r="AG212" s="484">
        <v>-369132.33</v>
      </c>
      <c r="AH212" s="484">
        <f t="shared" si="127"/>
        <v>-267566.11999999994</v>
      </c>
      <c r="AI212" s="484">
        <v>-636698.44999999995</v>
      </c>
      <c r="AJ212" s="484">
        <f t="shared" si="128"/>
        <v>-265357.8600000001</v>
      </c>
      <c r="AK212" s="484">
        <v>-902056.31</v>
      </c>
      <c r="AL212" s="484">
        <f t="shared" si="129"/>
        <v>-175428.3899999999</v>
      </c>
      <c r="AM212" s="484">
        <v>-1077484.7</v>
      </c>
      <c r="AN212" s="484">
        <f t="shared" si="130"/>
        <v>-178598.01</v>
      </c>
      <c r="AO212" s="484">
        <v>-1256082.71</v>
      </c>
      <c r="AP212" s="484">
        <f t="shared" si="131"/>
        <v>1092966.02</v>
      </c>
      <c r="AQ212" s="484">
        <v>-163116.69</v>
      </c>
      <c r="AR212" s="484">
        <v>-399344.28</v>
      </c>
      <c r="AS212" s="484">
        <f t="shared" si="175"/>
        <v>-218585.75</v>
      </c>
      <c r="AT212" s="484">
        <v>-617930.03</v>
      </c>
      <c r="AU212" s="484">
        <f t="shared" si="172"/>
        <v>-227938.89</v>
      </c>
      <c r="AV212" s="484">
        <v>-845868.92</v>
      </c>
      <c r="AW212" s="484">
        <f t="shared" si="167"/>
        <v>-218794.55999999994</v>
      </c>
      <c r="AX212" s="484">
        <v>-1064663.48</v>
      </c>
      <c r="AY212" s="530">
        <v>-531997.14</v>
      </c>
      <c r="AZ212" s="530">
        <f t="shared" si="179"/>
        <v>0</v>
      </c>
      <c r="BA212" s="530">
        <f t="shared" si="180"/>
        <v>0</v>
      </c>
      <c r="BB212" s="530">
        <f t="shared" si="156"/>
        <v>0</v>
      </c>
      <c r="BC212" s="530">
        <f t="shared" si="157"/>
        <v>0</v>
      </c>
      <c r="BD212" s="530">
        <f t="shared" si="132"/>
        <v>-141703.1</v>
      </c>
      <c r="BE212" s="530">
        <f t="shared" si="139"/>
        <v>-341371.32</v>
      </c>
      <c r="BF212" s="530">
        <f t="shared" si="133"/>
        <v>-551001.01</v>
      </c>
      <c r="BG212" s="530">
        <f t="shared" si="134"/>
        <v>-762365.78</v>
      </c>
      <c r="BH212" s="530" t="e">
        <f t="shared" si="135"/>
        <v>#REF!</v>
      </c>
      <c r="BI212" s="530" t="e">
        <f t="shared" si="136"/>
        <v>#REF!</v>
      </c>
      <c r="BJ212" s="530" t="e">
        <f t="shared" si="137"/>
        <v>#REF!</v>
      </c>
      <c r="BK212" s="452">
        <v>-1117920.97</v>
      </c>
      <c r="BL212">
        <v>0</v>
      </c>
      <c r="BM212" s="451">
        <v>-144795.9</v>
      </c>
      <c r="BN212" s="499"/>
      <c r="BO212" s="451"/>
      <c r="BP212" s="452"/>
      <c r="BR212" s="452"/>
    </row>
    <row r="213" spans="1:70" hidden="1">
      <c r="A213" t="str">
        <f t="shared" si="149"/>
        <v>3815300100</v>
      </c>
      <c r="B213" s="468">
        <v>3815300100</v>
      </c>
      <c r="C213" s="458" t="s">
        <v>434</v>
      </c>
      <c r="D213" s="458" t="s">
        <v>301</v>
      </c>
      <c r="E213" s="459" t="str">
        <f t="shared" si="150"/>
        <v>381</v>
      </c>
      <c r="F213" s="459" t="str">
        <f t="shared" si="151"/>
        <v>381</v>
      </c>
      <c r="G213" s="458" t="s">
        <v>302</v>
      </c>
      <c r="H213" s="452">
        <v>-6370514.9100000001</v>
      </c>
      <c r="I213" s="452">
        <v>3196087.48</v>
      </c>
      <c r="J213" s="452">
        <v>-707473.47</v>
      </c>
      <c r="K213" s="452">
        <v>1973626.75</v>
      </c>
      <c r="L213" s="452">
        <v>-1575914.36</v>
      </c>
      <c r="M213" s="452">
        <v>-1535466.44</v>
      </c>
      <c r="N213" s="452">
        <v>-2156721.61</v>
      </c>
      <c r="O213" s="452">
        <v>106298.42</v>
      </c>
      <c r="P213" s="452">
        <v>-1296312</v>
      </c>
      <c r="Q213" s="452" t="e">
        <f>VLOOKUP(A213,#REF!,16,0)</f>
        <v>#REF!</v>
      </c>
      <c r="R213" s="452">
        <v>-2455116.02</v>
      </c>
      <c r="S213" s="484">
        <v>83145.41</v>
      </c>
      <c r="T213" s="452">
        <v>-7585898.2400000002</v>
      </c>
      <c r="U213" s="484" t="e">
        <f t="shared" si="152"/>
        <v>#REF!</v>
      </c>
      <c r="V213" s="484">
        <f t="shared" si="153"/>
        <v>-8366390.1400000006</v>
      </c>
      <c r="W213" s="484">
        <f t="shared" si="142"/>
        <v>-7070078.1400000006</v>
      </c>
      <c r="X213" s="530">
        <v>-8743259.5399999991</v>
      </c>
      <c r="Y213" s="530">
        <f t="shared" si="178"/>
        <v>356351.90999999922</v>
      </c>
      <c r="Z213" s="484">
        <v>-874476.85000000056</v>
      </c>
      <c r="AA213" s="484">
        <v>3805720.6700000009</v>
      </c>
      <c r="AB213" s="484">
        <f t="shared" si="143"/>
        <v>-2569885.3400000008</v>
      </c>
      <c r="AC213" s="484">
        <v>-8025549.1500000004</v>
      </c>
      <c r="AD213" s="484">
        <f t="shared" si="126"/>
        <v>480417.83000000007</v>
      </c>
      <c r="AE213" s="484">
        <v>-7545131.3200000003</v>
      </c>
      <c r="AF213" s="484">
        <f t="shared" si="138"/>
        <v>-839876.6799999997</v>
      </c>
      <c r="AG213" s="484">
        <v>-8385008</v>
      </c>
      <c r="AH213" s="484">
        <f t="shared" si="127"/>
        <v>807662.80999999959</v>
      </c>
      <c r="AI213" s="484">
        <v>-7577345.1900000004</v>
      </c>
      <c r="AJ213" s="484">
        <f t="shared" si="128"/>
        <v>-367692.48999999929</v>
      </c>
      <c r="AK213" s="484">
        <v>-7945037.6799999997</v>
      </c>
      <c r="AL213" s="484">
        <f t="shared" si="129"/>
        <v>3514318.67</v>
      </c>
      <c r="AM213" s="484">
        <v>-4430719.01</v>
      </c>
      <c r="AN213" s="484">
        <f t="shared" si="130"/>
        <v>510221.63999999966</v>
      </c>
      <c r="AO213" s="484">
        <v>-3920497.37</v>
      </c>
      <c r="AP213" s="484">
        <f t="shared" si="131"/>
        <v>-1327551.6100000003</v>
      </c>
      <c r="AQ213" s="484">
        <v>-5248048.9800000004</v>
      </c>
      <c r="AR213" s="484">
        <v>-5193261.3099999996</v>
      </c>
      <c r="AS213" s="484">
        <f t="shared" si="175"/>
        <v>-1938132.3500000006</v>
      </c>
      <c r="AT213" s="484">
        <v>-7131393.6600000001</v>
      </c>
      <c r="AU213" s="484">
        <f t="shared" si="172"/>
        <v>-284036.20000000019</v>
      </c>
      <c r="AV213" s="484">
        <v>-7415429.8600000003</v>
      </c>
      <c r="AW213" s="484">
        <f t="shared" si="167"/>
        <v>3279329.0800000005</v>
      </c>
      <c r="AX213" s="484">
        <v>-4136100.78</v>
      </c>
      <c r="AY213" s="530">
        <v>-8386907.6299999999</v>
      </c>
      <c r="AZ213" s="530">
        <f t="shared" si="179"/>
        <v>-3174427.43</v>
      </c>
      <c r="BA213" s="530">
        <f t="shared" si="180"/>
        <v>-3881900.9000000004</v>
      </c>
      <c r="BB213" s="530">
        <f t="shared" si="156"/>
        <v>-1908274.1500000004</v>
      </c>
      <c r="BC213" s="530">
        <f t="shared" si="157"/>
        <v>-3484188.5100000007</v>
      </c>
      <c r="BD213" s="530">
        <f t="shared" si="132"/>
        <v>-5019654.9500000011</v>
      </c>
      <c r="BE213" s="530">
        <f t="shared" si="139"/>
        <v>-7176376.5600000005</v>
      </c>
      <c r="BF213" s="530">
        <f t="shared" si="133"/>
        <v>-7070078.1400000006</v>
      </c>
      <c r="BG213" s="530">
        <f t="shared" si="134"/>
        <v>-8366390.1400000006</v>
      </c>
      <c r="BH213" s="530" t="e">
        <f t="shared" si="135"/>
        <v>#REF!</v>
      </c>
      <c r="BI213" s="530" t="e">
        <f t="shared" si="136"/>
        <v>#REF!</v>
      </c>
      <c r="BJ213" s="530" t="e">
        <f t="shared" si="137"/>
        <v>#REF!</v>
      </c>
      <c r="BK213" s="452">
        <v>-7585898.2400000002</v>
      </c>
      <c r="BL213">
        <v>0</v>
      </c>
      <c r="BM213" s="451">
        <v>-7480746.8399999999</v>
      </c>
      <c r="BN213" s="499"/>
      <c r="BO213" s="451"/>
      <c r="BP213" s="452"/>
      <c r="BR213" s="452"/>
    </row>
    <row r="214" spans="1:70" ht="15" hidden="1" customHeight="1">
      <c r="A214" t="str">
        <f t="shared" si="149"/>
        <v>3910100003</v>
      </c>
      <c r="B214" s="468">
        <v>3910100003</v>
      </c>
      <c r="C214" s="458" t="s">
        <v>435</v>
      </c>
      <c r="D214" s="458" t="s">
        <v>301</v>
      </c>
      <c r="E214" s="459" t="str">
        <f t="shared" si="150"/>
        <v>391</v>
      </c>
      <c r="F214" s="459" t="str">
        <f t="shared" si="151"/>
        <v>391</v>
      </c>
      <c r="G214" s="458" t="s">
        <v>302</v>
      </c>
      <c r="H214" s="452">
        <v>0</v>
      </c>
      <c r="I214" s="452">
        <v>0</v>
      </c>
      <c r="J214" s="452">
        <v>0</v>
      </c>
      <c r="K214" s="452">
        <v>0</v>
      </c>
      <c r="L214" s="452">
        <v>0</v>
      </c>
      <c r="M214" s="452">
        <v>0</v>
      </c>
      <c r="N214" s="452">
        <v>0</v>
      </c>
      <c r="O214" s="452">
        <v>0</v>
      </c>
      <c r="P214" s="452">
        <v>0</v>
      </c>
      <c r="Q214" s="452" t="e">
        <f>VLOOKUP(A214,#REF!,16,0)</f>
        <v>#REF!</v>
      </c>
      <c r="R214" s="452">
        <v>0</v>
      </c>
      <c r="S214" s="484">
        <v>0</v>
      </c>
      <c r="T214" s="452">
        <v>0</v>
      </c>
      <c r="U214" s="484" t="e">
        <f t="shared" si="152"/>
        <v>#REF!</v>
      </c>
      <c r="V214" s="484">
        <f t="shared" si="153"/>
        <v>0</v>
      </c>
      <c r="W214" s="484">
        <f t="shared" si="142"/>
        <v>0</v>
      </c>
      <c r="X214" s="530"/>
      <c r="Y214" s="530">
        <f t="shared" si="178"/>
        <v>0</v>
      </c>
      <c r="Z214" s="484">
        <v>0</v>
      </c>
      <c r="AA214" s="484">
        <v>0</v>
      </c>
      <c r="AB214" s="484">
        <f t="shared" si="143"/>
        <v>0</v>
      </c>
      <c r="AC214" s="484">
        <v>0</v>
      </c>
      <c r="AD214" s="484">
        <f t="shared" si="126"/>
        <v>0</v>
      </c>
      <c r="AE214" s="484">
        <v>0</v>
      </c>
      <c r="AF214" s="484">
        <f t="shared" si="138"/>
        <v>0</v>
      </c>
      <c r="AG214" s="484">
        <v>0</v>
      </c>
      <c r="AH214" s="484">
        <f t="shared" si="127"/>
        <v>0</v>
      </c>
      <c r="AI214" s="484">
        <v>0</v>
      </c>
      <c r="AJ214" s="484">
        <f t="shared" si="128"/>
        <v>0</v>
      </c>
      <c r="AK214" s="484">
        <v>0</v>
      </c>
      <c r="AL214" s="484">
        <f t="shared" si="129"/>
        <v>0</v>
      </c>
      <c r="AM214" s="484">
        <v>0</v>
      </c>
      <c r="AN214" s="484">
        <f t="shared" si="130"/>
        <v>0</v>
      </c>
      <c r="AO214" s="484">
        <v>0</v>
      </c>
      <c r="AP214" s="484">
        <f t="shared" si="131"/>
        <v>0</v>
      </c>
      <c r="AQ214" s="484">
        <v>0</v>
      </c>
      <c r="AR214" s="484">
        <v>0</v>
      </c>
      <c r="AS214" s="484">
        <f t="shared" si="175"/>
        <v>2692.03</v>
      </c>
      <c r="AT214" s="484">
        <v>2692.03</v>
      </c>
      <c r="AU214" s="484">
        <f t="shared" si="172"/>
        <v>-2692.03</v>
      </c>
      <c r="AV214" s="484">
        <v>0</v>
      </c>
      <c r="AW214" s="484">
        <f t="shared" si="167"/>
        <v>0</v>
      </c>
      <c r="AX214" s="484">
        <v>0</v>
      </c>
      <c r="AY214" s="530">
        <v>0</v>
      </c>
      <c r="AZ214" s="530">
        <f t="shared" si="179"/>
        <v>0</v>
      </c>
      <c r="BA214" s="530">
        <f t="shared" si="180"/>
        <v>0</v>
      </c>
      <c r="BB214" s="530">
        <f t="shared" si="156"/>
        <v>0</v>
      </c>
      <c r="BC214" s="530">
        <f t="shared" si="157"/>
        <v>0</v>
      </c>
      <c r="BD214" s="530">
        <f t="shared" si="132"/>
        <v>0</v>
      </c>
      <c r="BE214" s="530">
        <f t="shared" si="139"/>
        <v>0</v>
      </c>
      <c r="BF214" s="530">
        <f t="shared" si="133"/>
        <v>0</v>
      </c>
      <c r="BG214" s="530">
        <f t="shared" si="134"/>
        <v>0</v>
      </c>
      <c r="BH214" s="530" t="e">
        <f t="shared" si="135"/>
        <v>#REF!</v>
      </c>
      <c r="BI214" s="530" t="e">
        <f t="shared" si="136"/>
        <v>#REF!</v>
      </c>
      <c r="BJ214" s="530" t="e">
        <f t="shared" si="137"/>
        <v>#REF!</v>
      </c>
      <c r="BK214" s="452">
        <v>0</v>
      </c>
      <c r="BL214">
        <v>0</v>
      </c>
      <c r="BN214" s="499"/>
      <c r="BO214" s="451"/>
      <c r="BP214" s="452"/>
      <c r="BR214" s="452"/>
    </row>
    <row r="215" spans="1:70" ht="15" hidden="1" customHeight="1">
      <c r="A215" t="str">
        <f t="shared" si="149"/>
        <v>3910100004</v>
      </c>
      <c r="B215" s="468">
        <v>3910100004</v>
      </c>
      <c r="C215" s="458" t="s">
        <v>436</v>
      </c>
      <c r="D215" s="458" t="s">
        <v>301</v>
      </c>
      <c r="E215" s="459" t="str">
        <f t="shared" si="150"/>
        <v>391</v>
      </c>
      <c r="F215" s="459" t="str">
        <f t="shared" si="151"/>
        <v>391</v>
      </c>
      <c r="G215" s="458" t="s">
        <v>302</v>
      </c>
      <c r="H215" s="452">
        <v>0</v>
      </c>
      <c r="I215" s="452">
        <v>0</v>
      </c>
      <c r="J215" s="452">
        <v>0</v>
      </c>
      <c r="K215" s="452">
        <v>0</v>
      </c>
      <c r="L215" s="452">
        <v>0</v>
      </c>
      <c r="M215" s="452">
        <v>0</v>
      </c>
      <c r="N215" s="452">
        <v>0</v>
      </c>
      <c r="O215" s="452">
        <v>0</v>
      </c>
      <c r="P215" s="452">
        <v>0</v>
      </c>
      <c r="Q215" s="452" t="e">
        <f>VLOOKUP(A215,#REF!,16,0)</f>
        <v>#REF!</v>
      </c>
      <c r="R215" s="452">
        <v>0</v>
      </c>
      <c r="S215" s="484">
        <v>0</v>
      </c>
      <c r="T215" s="452">
        <v>0</v>
      </c>
      <c r="U215" s="484" t="e">
        <f t="shared" si="152"/>
        <v>#REF!</v>
      </c>
      <c r="V215" s="484">
        <f t="shared" si="153"/>
        <v>0</v>
      </c>
      <c r="W215" s="484">
        <f t="shared" si="142"/>
        <v>0</v>
      </c>
      <c r="X215" s="530"/>
      <c r="Y215" s="530">
        <f t="shared" si="178"/>
        <v>0</v>
      </c>
      <c r="Z215" s="484">
        <v>0</v>
      </c>
      <c r="AA215" s="484">
        <v>0</v>
      </c>
      <c r="AB215" s="484">
        <f t="shared" si="143"/>
        <v>0</v>
      </c>
      <c r="AC215" s="484">
        <v>0</v>
      </c>
      <c r="AD215" s="484">
        <f t="shared" si="126"/>
        <v>0</v>
      </c>
      <c r="AE215" s="484">
        <v>0</v>
      </c>
      <c r="AF215" s="484">
        <f t="shared" si="138"/>
        <v>0</v>
      </c>
      <c r="AG215" s="484">
        <v>0</v>
      </c>
      <c r="AH215" s="484">
        <f t="shared" si="127"/>
        <v>0</v>
      </c>
      <c r="AI215" s="484">
        <v>0</v>
      </c>
      <c r="AJ215" s="484">
        <f t="shared" si="128"/>
        <v>0</v>
      </c>
      <c r="AK215" s="484">
        <v>0</v>
      </c>
      <c r="AL215" s="484">
        <f t="shared" si="129"/>
        <v>0</v>
      </c>
      <c r="AM215" s="484">
        <v>0</v>
      </c>
      <c r="AN215" s="484">
        <f t="shared" si="130"/>
        <v>0</v>
      </c>
      <c r="AO215" s="484">
        <v>0</v>
      </c>
      <c r="AP215" s="484">
        <f t="shared" si="131"/>
        <v>0</v>
      </c>
      <c r="AQ215" s="484">
        <v>0</v>
      </c>
      <c r="AR215" s="484">
        <v>0</v>
      </c>
      <c r="AS215" s="484">
        <f t="shared" si="175"/>
        <v>817.2</v>
      </c>
      <c r="AT215" s="484">
        <v>817.2</v>
      </c>
      <c r="AU215" s="484">
        <f t="shared" si="172"/>
        <v>-817.2</v>
      </c>
      <c r="AV215" s="484">
        <v>0</v>
      </c>
      <c r="AW215" s="484">
        <f t="shared" si="167"/>
        <v>0</v>
      </c>
      <c r="AX215" s="484">
        <v>0</v>
      </c>
      <c r="AY215" s="530">
        <v>0</v>
      </c>
      <c r="AZ215" s="530">
        <f t="shared" si="179"/>
        <v>0</v>
      </c>
      <c r="BA215" s="530">
        <f t="shared" si="180"/>
        <v>0</v>
      </c>
      <c r="BB215" s="530">
        <f t="shared" ref="BB215:BB246" si="181">H215+I215+J215+K215</f>
        <v>0</v>
      </c>
      <c r="BC215" s="530">
        <f t="shared" si="157"/>
        <v>0</v>
      </c>
      <c r="BD215" s="530">
        <f t="shared" si="132"/>
        <v>0</v>
      </c>
      <c r="BE215" s="530">
        <f t="shared" si="139"/>
        <v>0</v>
      </c>
      <c r="BF215" s="530">
        <f t="shared" si="133"/>
        <v>0</v>
      </c>
      <c r="BG215" s="530">
        <f t="shared" si="134"/>
        <v>0</v>
      </c>
      <c r="BH215" s="530" t="e">
        <f t="shared" si="135"/>
        <v>#REF!</v>
      </c>
      <c r="BI215" s="530" t="e">
        <f t="shared" si="136"/>
        <v>#REF!</v>
      </c>
      <c r="BJ215" s="530" t="e">
        <f t="shared" si="137"/>
        <v>#REF!</v>
      </c>
      <c r="BK215" s="452">
        <v>0</v>
      </c>
      <c r="BL215">
        <v>0</v>
      </c>
      <c r="BN215" s="499"/>
      <c r="BO215" s="451"/>
      <c r="BP215" s="452"/>
      <c r="BR215" s="452"/>
    </row>
    <row r="216" spans="1:70" ht="15" hidden="1" customHeight="1">
      <c r="A216" t="str">
        <f t="shared" si="149"/>
        <v>3911000003</v>
      </c>
      <c r="B216" s="468">
        <v>3911000003</v>
      </c>
      <c r="C216" s="458" t="s">
        <v>437</v>
      </c>
      <c r="D216" s="458" t="s">
        <v>301</v>
      </c>
      <c r="E216" s="459" t="str">
        <f t="shared" si="150"/>
        <v>391</v>
      </c>
      <c r="F216" s="459" t="str">
        <f t="shared" si="151"/>
        <v>391</v>
      </c>
      <c r="G216" s="458" t="s">
        <v>302</v>
      </c>
      <c r="H216" s="452">
        <v>0</v>
      </c>
      <c r="I216" s="452">
        <v>0</v>
      </c>
      <c r="J216" s="452">
        <v>0</v>
      </c>
      <c r="K216" s="452">
        <v>0</v>
      </c>
      <c r="L216" s="452">
        <v>0</v>
      </c>
      <c r="M216" s="452">
        <v>0</v>
      </c>
      <c r="N216" s="452">
        <v>0</v>
      </c>
      <c r="O216" s="452">
        <v>0</v>
      </c>
      <c r="P216" s="452">
        <v>0</v>
      </c>
      <c r="Q216" s="452" t="e">
        <f>VLOOKUP(A216,#REF!,16,0)</f>
        <v>#REF!</v>
      </c>
      <c r="R216" s="452">
        <v>0</v>
      </c>
      <c r="S216" s="484">
        <v>0</v>
      </c>
      <c r="T216" s="452">
        <v>0</v>
      </c>
      <c r="U216" s="484" t="e">
        <f t="shared" si="152"/>
        <v>#REF!</v>
      </c>
      <c r="V216" s="484">
        <f t="shared" si="153"/>
        <v>0</v>
      </c>
      <c r="W216" s="484">
        <f t="shared" si="142"/>
        <v>0</v>
      </c>
      <c r="X216" s="530"/>
      <c r="Y216" s="530">
        <f t="shared" si="178"/>
        <v>0</v>
      </c>
      <c r="Z216" s="484">
        <v>0</v>
      </c>
      <c r="AA216" s="484">
        <v>0</v>
      </c>
      <c r="AB216" s="484">
        <f t="shared" si="143"/>
        <v>0</v>
      </c>
      <c r="AC216" s="484">
        <v>0</v>
      </c>
      <c r="AD216" s="484">
        <f t="shared" si="126"/>
        <v>0</v>
      </c>
      <c r="AE216" s="484">
        <v>0</v>
      </c>
      <c r="AF216" s="484">
        <f t="shared" si="138"/>
        <v>0</v>
      </c>
      <c r="AG216" s="484">
        <v>0</v>
      </c>
      <c r="AH216" s="484">
        <f t="shared" si="127"/>
        <v>0</v>
      </c>
      <c r="AI216" s="484">
        <v>0</v>
      </c>
      <c r="AJ216" s="484">
        <f t="shared" si="128"/>
        <v>0</v>
      </c>
      <c r="AK216" s="484">
        <v>0</v>
      </c>
      <c r="AL216" s="484">
        <f t="shared" si="129"/>
        <v>0</v>
      </c>
      <c r="AM216" s="484">
        <v>0</v>
      </c>
      <c r="AN216" s="484">
        <f t="shared" si="130"/>
        <v>0</v>
      </c>
      <c r="AO216" s="484">
        <v>0</v>
      </c>
      <c r="AP216" s="484">
        <f t="shared" si="131"/>
        <v>0</v>
      </c>
      <c r="AQ216" s="484">
        <v>0</v>
      </c>
      <c r="AR216" s="484">
        <v>0</v>
      </c>
      <c r="AS216" s="484">
        <f t="shared" si="175"/>
        <v>0</v>
      </c>
      <c r="AT216" s="484">
        <v>0</v>
      </c>
      <c r="AU216" s="484">
        <f t="shared" si="172"/>
        <v>0</v>
      </c>
      <c r="AV216" s="484">
        <v>0</v>
      </c>
      <c r="AW216" s="484">
        <f t="shared" si="167"/>
        <v>0</v>
      </c>
      <c r="AX216" s="484">
        <v>0</v>
      </c>
      <c r="AY216" s="530">
        <v>0</v>
      </c>
      <c r="AZ216" s="530">
        <f t="shared" si="179"/>
        <v>0</v>
      </c>
      <c r="BA216" s="530">
        <f t="shared" si="180"/>
        <v>0</v>
      </c>
      <c r="BB216" s="530">
        <f t="shared" si="181"/>
        <v>0</v>
      </c>
      <c r="BC216" s="530">
        <f t="shared" si="157"/>
        <v>0</v>
      </c>
      <c r="BD216" s="530">
        <f t="shared" si="132"/>
        <v>0</v>
      </c>
      <c r="BE216" s="530">
        <f t="shared" si="139"/>
        <v>0</v>
      </c>
      <c r="BF216" s="530">
        <f t="shared" si="133"/>
        <v>0</v>
      </c>
      <c r="BG216" s="530">
        <f t="shared" si="134"/>
        <v>0</v>
      </c>
      <c r="BH216" s="530" t="e">
        <f t="shared" si="135"/>
        <v>#REF!</v>
      </c>
      <c r="BI216" s="530" t="e">
        <f t="shared" si="136"/>
        <v>#REF!</v>
      </c>
      <c r="BJ216" s="530" t="e">
        <f t="shared" si="137"/>
        <v>#REF!</v>
      </c>
      <c r="BK216" s="452">
        <v>0</v>
      </c>
      <c r="BL216">
        <v>0</v>
      </c>
      <c r="BN216" s="499"/>
      <c r="BO216" s="451"/>
      <c r="BP216" s="452"/>
      <c r="BR216" s="452"/>
    </row>
    <row r="217" spans="1:70" ht="15" hidden="1" customHeight="1">
      <c r="A217" t="str">
        <f t="shared" si="149"/>
        <v>3911000004</v>
      </c>
      <c r="B217" s="468">
        <v>3911000004</v>
      </c>
      <c r="C217" s="458" t="s">
        <v>438</v>
      </c>
      <c r="D217" s="458" t="s">
        <v>301</v>
      </c>
      <c r="E217" s="459" t="str">
        <f t="shared" si="150"/>
        <v>391</v>
      </c>
      <c r="F217" s="459" t="str">
        <f t="shared" si="151"/>
        <v>391</v>
      </c>
      <c r="G217" s="458" t="s">
        <v>302</v>
      </c>
      <c r="H217" s="452">
        <v>0</v>
      </c>
      <c r="I217" s="452">
        <v>0</v>
      </c>
      <c r="J217" s="452">
        <v>0</v>
      </c>
      <c r="K217" s="452">
        <v>0</v>
      </c>
      <c r="L217" s="452">
        <v>0</v>
      </c>
      <c r="M217" s="452">
        <v>0</v>
      </c>
      <c r="N217" s="452">
        <v>0</v>
      </c>
      <c r="O217" s="452">
        <v>0</v>
      </c>
      <c r="P217" s="452">
        <v>0</v>
      </c>
      <c r="Q217" s="452" t="e">
        <f>VLOOKUP(A217,#REF!,16,0)</f>
        <v>#REF!</v>
      </c>
      <c r="R217" s="452">
        <v>0</v>
      </c>
      <c r="S217" s="484">
        <v>0</v>
      </c>
      <c r="T217" s="452">
        <v>0</v>
      </c>
      <c r="U217" s="484" t="e">
        <f t="shared" si="152"/>
        <v>#REF!</v>
      </c>
      <c r="V217" s="484">
        <f t="shared" si="153"/>
        <v>0</v>
      </c>
      <c r="W217" s="484">
        <f t="shared" si="142"/>
        <v>0</v>
      </c>
      <c r="X217" s="530"/>
      <c r="Y217" s="530">
        <f t="shared" si="178"/>
        <v>0</v>
      </c>
      <c r="Z217" s="484">
        <v>0</v>
      </c>
      <c r="AA217" s="484">
        <v>0</v>
      </c>
      <c r="AB217" s="484">
        <f t="shared" si="143"/>
        <v>0</v>
      </c>
      <c r="AC217" s="484">
        <v>0</v>
      </c>
      <c r="AD217" s="484">
        <f t="shared" si="126"/>
        <v>0</v>
      </c>
      <c r="AE217" s="484">
        <v>0</v>
      </c>
      <c r="AF217" s="484">
        <f t="shared" si="138"/>
        <v>0</v>
      </c>
      <c r="AG217" s="484">
        <v>0</v>
      </c>
      <c r="AH217" s="484">
        <f t="shared" si="127"/>
        <v>0</v>
      </c>
      <c r="AI217" s="484">
        <v>0</v>
      </c>
      <c r="AJ217" s="484">
        <f t="shared" si="128"/>
        <v>0</v>
      </c>
      <c r="AK217" s="484">
        <v>0</v>
      </c>
      <c r="AL217" s="484">
        <f t="shared" si="129"/>
        <v>0</v>
      </c>
      <c r="AM217" s="484">
        <v>0</v>
      </c>
      <c r="AN217" s="484">
        <f t="shared" si="130"/>
        <v>0</v>
      </c>
      <c r="AO217" s="484">
        <v>0</v>
      </c>
      <c r="AP217" s="484">
        <f t="shared" si="131"/>
        <v>0</v>
      </c>
      <c r="AQ217" s="484">
        <v>0</v>
      </c>
      <c r="AR217" s="484">
        <v>0</v>
      </c>
      <c r="AS217" s="484">
        <f t="shared" si="175"/>
        <v>0</v>
      </c>
      <c r="AT217" s="484">
        <v>0</v>
      </c>
      <c r="AU217" s="484">
        <f t="shared" si="172"/>
        <v>0</v>
      </c>
      <c r="AV217" s="484">
        <v>0</v>
      </c>
      <c r="AW217" s="484">
        <f t="shared" si="167"/>
        <v>0</v>
      </c>
      <c r="AX217" s="484">
        <v>0</v>
      </c>
      <c r="AY217" s="530">
        <v>0</v>
      </c>
      <c r="AZ217" s="530">
        <f t="shared" si="179"/>
        <v>0</v>
      </c>
      <c r="BA217" s="530">
        <f t="shared" si="180"/>
        <v>0</v>
      </c>
      <c r="BB217" s="530">
        <f t="shared" si="181"/>
        <v>0</v>
      </c>
      <c r="BC217" s="530">
        <f t="shared" si="157"/>
        <v>0</v>
      </c>
      <c r="BD217" s="530">
        <f t="shared" si="132"/>
        <v>0</v>
      </c>
      <c r="BE217" s="530">
        <f t="shared" si="139"/>
        <v>0</v>
      </c>
      <c r="BF217" s="530">
        <f t="shared" si="133"/>
        <v>0</v>
      </c>
      <c r="BG217" s="530">
        <f t="shared" si="134"/>
        <v>0</v>
      </c>
      <c r="BH217" s="530" t="e">
        <f t="shared" si="135"/>
        <v>#REF!</v>
      </c>
      <c r="BI217" s="530" t="e">
        <f t="shared" si="136"/>
        <v>#REF!</v>
      </c>
      <c r="BJ217" s="530" t="e">
        <f t="shared" si="137"/>
        <v>#REF!</v>
      </c>
      <c r="BK217" s="452">
        <v>0</v>
      </c>
      <c r="BL217">
        <v>0</v>
      </c>
      <c r="BN217" s="499"/>
      <c r="BO217" s="451"/>
      <c r="BP217" s="452"/>
      <c r="BR217" s="452"/>
    </row>
    <row r="218" spans="1:70" ht="15" hidden="1" customHeight="1">
      <c r="A218" t="str">
        <f t="shared" si="149"/>
        <v>3913000002</v>
      </c>
      <c r="B218" s="468">
        <v>3913000002</v>
      </c>
      <c r="C218" s="458" t="s">
        <v>439</v>
      </c>
      <c r="D218" s="458" t="s">
        <v>301</v>
      </c>
      <c r="E218" s="459" t="str">
        <f t="shared" si="150"/>
        <v>391</v>
      </c>
      <c r="F218" s="459" t="str">
        <f t="shared" si="151"/>
        <v>391</v>
      </c>
      <c r="G218" s="458" t="s">
        <v>302</v>
      </c>
      <c r="H218" s="452">
        <v>0</v>
      </c>
      <c r="I218" s="452">
        <v>0</v>
      </c>
      <c r="J218" s="452">
        <v>0</v>
      </c>
      <c r="K218" s="452">
        <v>0</v>
      </c>
      <c r="L218" s="452">
        <v>0</v>
      </c>
      <c r="M218" s="452">
        <v>0</v>
      </c>
      <c r="N218" s="452">
        <v>0</v>
      </c>
      <c r="O218" s="452">
        <v>0</v>
      </c>
      <c r="P218" s="452">
        <v>0</v>
      </c>
      <c r="Q218" s="452" t="e">
        <f>VLOOKUP(A218,#REF!,16,0)</f>
        <v>#REF!</v>
      </c>
      <c r="R218" s="452">
        <v>0</v>
      </c>
      <c r="S218" s="484">
        <v>0</v>
      </c>
      <c r="T218" s="452">
        <v>0</v>
      </c>
      <c r="U218" s="484" t="e">
        <f t="shared" si="152"/>
        <v>#REF!</v>
      </c>
      <c r="V218" s="484">
        <f t="shared" si="153"/>
        <v>0</v>
      </c>
      <c r="W218" s="484">
        <f t="shared" si="142"/>
        <v>0</v>
      </c>
      <c r="X218" s="530"/>
      <c r="Y218" s="530">
        <f t="shared" si="178"/>
        <v>0</v>
      </c>
      <c r="Z218" s="484">
        <v>0</v>
      </c>
      <c r="AA218" s="484">
        <v>0</v>
      </c>
      <c r="AB218" s="484">
        <f t="shared" si="143"/>
        <v>0</v>
      </c>
      <c r="AC218" s="484">
        <v>0</v>
      </c>
      <c r="AD218" s="484">
        <f t="shared" si="126"/>
        <v>0</v>
      </c>
      <c r="AE218" s="484">
        <v>0</v>
      </c>
      <c r="AF218" s="484">
        <f t="shared" si="138"/>
        <v>0</v>
      </c>
      <c r="AG218" s="484">
        <v>0</v>
      </c>
      <c r="AH218" s="484">
        <f t="shared" si="127"/>
        <v>0</v>
      </c>
      <c r="AI218" s="484">
        <v>0</v>
      </c>
      <c r="AJ218" s="484">
        <f t="shared" si="128"/>
        <v>0</v>
      </c>
      <c r="AK218" s="484">
        <v>0</v>
      </c>
      <c r="AL218" s="484">
        <f t="shared" si="129"/>
        <v>0</v>
      </c>
      <c r="AM218" s="484">
        <v>0</v>
      </c>
      <c r="AN218" s="484">
        <f t="shared" si="130"/>
        <v>0</v>
      </c>
      <c r="AO218" s="484">
        <v>0</v>
      </c>
      <c r="AP218" s="484">
        <f t="shared" si="131"/>
        <v>0</v>
      </c>
      <c r="AQ218" s="484">
        <v>0</v>
      </c>
      <c r="AR218" s="484">
        <v>0</v>
      </c>
      <c r="AS218" s="484">
        <f t="shared" si="175"/>
        <v>0</v>
      </c>
      <c r="AT218" s="484">
        <v>0</v>
      </c>
      <c r="AU218" s="484">
        <f t="shared" si="172"/>
        <v>0</v>
      </c>
      <c r="AV218" s="484">
        <v>0</v>
      </c>
      <c r="AW218" s="484">
        <f t="shared" si="167"/>
        <v>0</v>
      </c>
      <c r="AX218" s="484">
        <v>0</v>
      </c>
      <c r="AY218" s="530">
        <v>0</v>
      </c>
      <c r="AZ218" s="530">
        <f t="shared" si="179"/>
        <v>0</v>
      </c>
      <c r="BA218" s="530">
        <f t="shared" si="180"/>
        <v>0</v>
      </c>
      <c r="BB218" s="530">
        <f t="shared" si="181"/>
        <v>0</v>
      </c>
      <c r="BC218" s="530">
        <f t="shared" si="157"/>
        <v>0</v>
      </c>
      <c r="BD218" s="530">
        <f t="shared" si="132"/>
        <v>0</v>
      </c>
      <c r="BE218" s="530">
        <f t="shared" si="139"/>
        <v>0</v>
      </c>
      <c r="BF218" s="530">
        <f t="shared" si="133"/>
        <v>0</v>
      </c>
      <c r="BG218" s="530">
        <f t="shared" si="134"/>
        <v>0</v>
      </c>
      <c r="BH218" s="530" t="e">
        <f t="shared" si="135"/>
        <v>#REF!</v>
      </c>
      <c r="BI218" s="530" t="e">
        <f t="shared" si="136"/>
        <v>#REF!</v>
      </c>
      <c r="BJ218" s="530" t="e">
        <f t="shared" si="137"/>
        <v>#REF!</v>
      </c>
      <c r="BK218" s="452">
        <v>0</v>
      </c>
      <c r="BL218">
        <v>0</v>
      </c>
      <c r="BN218" s="499"/>
      <c r="BO218" s="451"/>
      <c r="BP218" s="452"/>
      <c r="BR218" s="452"/>
    </row>
    <row r="219" spans="1:70" ht="15" hidden="1" customHeight="1">
      <c r="A219" t="str">
        <f t="shared" si="149"/>
        <v>3913000007</v>
      </c>
      <c r="B219" s="468">
        <v>3913000007</v>
      </c>
      <c r="C219" s="458" t="s">
        <v>678</v>
      </c>
      <c r="D219" s="458" t="s">
        <v>301</v>
      </c>
      <c r="E219" s="459" t="str">
        <f t="shared" si="150"/>
        <v>391</v>
      </c>
      <c r="F219" s="459" t="str">
        <f t="shared" si="151"/>
        <v>391</v>
      </c>
      <c r="G219" s="458" t="s">
        <v>302</v>
      </c>
      <c r="H219" s="452">
        <v>0</v>
      </c>
      <c r="I219" s="452">
        <v>0</v>
      </c>
      <c r="J219" s="452">
        <v>0</v>
      </c>
      <c r="K219" s="452">
        <v>0</v>
      </c>
      <c r="L219" s="452">
        <v>0</v>
      </c>
      <c r="M219" s="452">
        <v>0</v>
      </c>
      <c r="N219" s="452">
        <v>0</v>
      </c>
      <c r="O219" s="452">
        <v>0</v>
      </c>
      <c r="P219" s="452">
        <v>0</v>
      </c>
      <c r="Q219" s="452" t="e">
        <f>VLOOKUP(A219,#REF!,16,0)</f>
        <v>#REF!</v>
      </c>
      <c r="R219" s="452">
        <v>0</v>
      </c>
      <c r="S219" s="484">
        <v>0</v>
      </c>
      <c r="T219" s="452">
        <v>0</v>
      </c>
      <c r="U219" s="484" t="e">
        <f t="shared" si="152"/>
        <v>#REF!</v>
      </c>
      <c r="V219" s="484">
        <f t="shared" si="153"/>
        <v>0</v>
      </c>
      <c r="W219" s="484">
        <f t="shared" si="142"/>
        <v>0</v>
      </c>
      <c r="X219" s="530"/>
      <c r="Y219" s="530">
        <f t="shared" si="178"/>
        <v>0</v>
      </c>
      <c r="Z219" s="484">
        <v>0</v>
      </c>
      <c r="AA219" s="484">
        <v>0</v>
      </c>
      <c r="AB219" s="484">
        <f t="shared" si="143"/>
        <v>0</v>
      </c>
      <c r="AC219" s="484">
        <v>0</v>
      </c>
      <c r="AD219" s="484">
        <f t="shared" si="126"/>
        <v>0</v>
      </c>
      <c r="AE219" s="484">
        <v>0</v>
      </c>
      <c r="AF219" s="484">
        <f t="shared" si="138"/>
        <v>0</v>
      </c>
      <c r="AG219" s="484">
        <v>0</v>
      </c>
      <c r="AH219" s="484">
        <f t="shared" si="127"/>
        <v>0</v>
      </c>
      <c r="AI219" s="484">
        <v>0</v>
      </c>
      <c r="AJ219" s="484">
        <f t="shared" si="128"/>
        <v>0</v>
      </c>
      <c r="AK219" s="484">
        <v>0</v>
      </c>
      <c r="AL219" s="484">
        <f t="shared" si="129"/>
        <v>0</v>
      </c>
      <c r="AM219" s="484">
        <v>0</v>
      </c>
      <c r="AN219" s="484">
        <f t="shared" si="130"/>
        <v>0</v>
      </c>
      <c r="AO219" s="484">
        <v>0</v>
      </c>
      <c r="AP219" s="484">
        <f t="shared" si="131"/>
        <v>0</v>
      </c>
      <c r="AQ219" s="484">
        <v>0</v>
      </c>
      <c r="AR219" s="484">
        <v>0</v>
      </c>
      <c r="AS219" s="484">
        <f t="shared" si="175"/>
        <v>0</v>
      </c>
      <c r="AT219" s="484">
        <v>0</v>
      </c>
      <c r="AU219" s="484">
        <f t="shared" si="172"/>
        <v>0</v>
      </c>
      <c r="AV219" s="484">
        <v>0</v>
      </c>
      <c r="AW219" s="484">
        <f t="shared" si="167"/>
        <v>0</v>
      </c>
      <c r="AX219" s="484">
        <v>0</v>
      </c>
      <c r="AY219" s="530">
        <v>0</v>
      </c>
      <c r="AZ219" s="530">
        <f t="shared" si="179"/>
        <v>0</v>
      </c>
      <c r="BA219" s="530">
        <f t="shared" si="180"/>
        <v>0</v>
      </c>
      <c r="BB219" s="530">
        <f t="shared" si="181"/>
        <v>0</v>
      </c>
      <c r="BC219" s="530">
        <f t="shared" si="157"/>
        <v>0</v>
      </c>
      <c r="BD219" s="530">
        <f t="shared" si="132"/>
        <v>0</v>
      </c>
      <c r="BE219" s="530">
        <f t="shared" si="139"/>
        <v>0</v>
      </c>
      <c r="BF219" s="530">
        <f t="shared" si="133"/>
        <v>0</v>
      </c>
      <c r="BG219" s="530">
        <f t="shared" si="134"/>
        <v>0</v>
      </c>
      <c r="BH219" s="530" t="e">
        <f t="shared" si="135"/>
        <v>#REF!</v>
      </c>
      <c r="BI219" s="530" t="e">
        <f t="shared" si="136"/>
        <v>#REF!</v>
      </c>
      <c r="BJ219" s="530" t="e">
        <f t="shared" si="137"/>
        <v>#REF!</v>
      </c>
      <c r="BK219" s="452">
        <v>0</v>
      </c>
      <c r="BL219">
        <v>0</v>
      </c>
      <c r="BN219" s="499"/>
      <c r="BO219" s="451"/>
      <c r="BP219" s="452"/>
      <c r="BR219" s="452"/>
    </row>
    <row r="220" spans="1:70" ht="15" hidden="1" customHeight="1">
      <c r="A220" t="str">
        <f t="shared" si="149"/>
        <v>3920100001</v>
      </c>
      <c r="B220" s="468">
        <v>3920100001</v>
      </c>
      <c r="C220" s="458" t="s">
        <v>679</v>
      </c>
      <c r="D220" s="458" t="s">
        <v>301</v>
      </c>
      <c r="E220" s="459" t="str">
        <f t="shared" si="150"/>
        <v>392</v>
      </c>
      <c r="F220" s="459" t="str">
        <f t="shared" si="151"/>
        <v>392</v>
      </c>
      <c r="G220" s="458" t="s">
        <v>302</v>
      </c>
      <c r="H220" s="452">
        <v>0</v>
      </c>
      <c r="I220" s="452">
        <v>0</v>
      </c>
      <c r="J220" s="452">
        <v>0</v>
      </c>
      <c r="K220" s="452">
        <v>0</v>
      </c>
      <c r="L220" s="452">
        <v>0</v>
      </c>
      <c r="M220" s="452">
        <v>0</v>
      </c>
      <c r="N220" s="452">
        <v>0</v>
      </c>
      <c r="O220" s="452">
        <v>0</v>
      </c>
      <c r="P220" s="452">
        <v>0</v>
      </c>
      <c r="Q220" s="452" t="e">
        <f>VLOOKUP(A220,#REF!,16,0)</f>
        <v>#REF!</v>
      </c>
      <c r="R220" s="452">
        <v>0</v>
      </c>
      <c r="S220" s="484">
        <v>0</v>
      </c>
      <c r="T220" s="452">
        <v>0</v>
      </c>
      <c r="U220" s="484" t="e">
        <f t="shared" si="152"/>
        <v>#REF!</v>
      </c>
      <c r="V220" s="484">
        <f t="shared" si="153"/>
        <v>0</v>
      </c>
      <c r="W220" s="484">
        <f t="shared" si="142"/>
        <v>0</v>
      </c>
      <c r="X220" s="530"/>
      <c r="Y220" s="530">
        <f t="shared" si="178"/>
        <v>0</v>
      </c>
      <c r="Z220" s="484">
        <v>0</v>
      </c>
      <c r="AA220" s="484">
        <v>0</v>
      </c>
      <c r="AB220" s="484">
        <f t="shared" si="143"/>
        <v>0</v>
      </c>
      <c r="AC220" s="484">
        <v>0</v>
      </c>
      <c r="AD220" s="484">
        <f t="shared" si="126"/>
        <v>0</v>
      </c>
      <c r="AE220" s="484">
        <v>0</v>
      </c>
      <c r="AF220" s="484">
        <f t="shared" si="138"/>
        <v>0</v>
      </c>
      <c r="AG220" s="484">
        <v>0</v>
      </c>
      <c r="AH220" s="484">
        <f t="shared" si="127"/>
        <v>0</v>
      </c>
      <c r="AI220" s="484">
        <v>0</v>
      </c>
      <c r="AJ220" s="484">
        <f t="shared" si="128"/>
        <v>0</v>
      </c>
      <c r="AK220" s="484">
        <v>0</v>
      </c>
      <c r="AL220" s="484">
        <f t="shared" si="129"/>
        <v>0</v>
      </c>
      <c r="AM220" s="484">
        <v>0</v>
      </c>
      <c r="AN220" s="484">
        <f t="shared" si="130"/>
        <v>0</v>
      </c>
      <c r="AO220" s="484">
        <v>0</v>
      </c>
      <c r="AP220" s="484">
        <f t="shared" si="131"/>
        <v>0</v>
      </c>
      <c r="AQ220" s="484">
        <v>0</v>
      </c>
      <c r="AR220" s="484">
        <v>0</v>
      </c>
      <c r="AS220" s="484">
        <f t="shared" si="175"/>
        <v>0</v>
      </c>
      <c r="AT220" s="484">
        <v>0</v>
      </c>
      <c r="AU220" s="484">
        <f t="shared" si="172"/>
        <v>0</v>
      </c>
      <c r="AV220" s="484">
        <v>0</v>
      </c>
      <c r="AW220" s="484">
        <f t="shared" si="167"/>
        <v>0</v>
      </c>
      <c r="AX220" s="484">
        <v>0</v>
      </c>
      <c r="AY220" s="530">
        <v>0</v>
      </c>
      <c r="AZ220" s="530">
        <f t="shared" si="179"/>
        <v>0</v>
      </c>
      <c r="BA220" s="530">
        <f t="shared" si="180"/>
        <v>0</v>
      </c>
      <c r="BB220" s="530">
        <f t="shared" si="181"/>
        <v>0</v>
      </c>
      <c r="BC220" s="530">
        <f t="shared" si="157"/>
        <v>0</v>
      </c>
      <c r="BD220" s="530">
        <f t="shared" si="132"/>
        <v>0</v>
      </c>
      <c r="BE220" s="530">
        <f t="shared" si="139"/>
        <v>0</v>
      </c>
      <c r="BF220" s="530">
        <f t="shared" si="133"/>
        <v>0</v>
      </c>
      <c r="BG220" s="530">
        <f t="shared" si="134"/>
        <v>0</v>
      </c>
      <c r="BH220" s="530" t="e">
        <f t="shared" si="135"/>
        <v>#REF!</v>
      </c>
      <c r="BI220" s="530" t="e">
        <f t="shared" si="136"/>
        <v>#REF!</v>
      </c>
      <c r="BJ220" s="530" t="e">
        <f t="shared" si="137"/>
        <v>#REF!</v>
      </c>
      <c r="BK220" s="452">
        <v>0</v>
      </c>
      <c r="BL220">
        <v>0</v>
      </c>
      <c r="BN220" s="499"/>
      <c r="BO220" s="451"/>
      <c r="BP220" s="452"/>
      <c r="BR220" s="452"/>
    </row>
    <row r="221" spans="1:70" ht="15" hidden="1" customHeight="1">
      <c r="A221" t="s">
        <v>973</v>
      </c>
      <c r="B221" s="468" t="s">
        <v>973</v>
      </c>
      <c r="C221" s="458" t="s">
        <v>440</v>
      </c>
      <c r="D221" s="458" t="s">
        <v>301</v>
      </c>
      <c r="E221" s="459" t="str">
        <f t="shared" ref="E221" si="182">LEFT(B221,3)</f>
        <v>392</v>
      </c>
      <c r="F221" s="459" t="str">
        <f t="shared" ref="F221" si="183">LEFT(B221,3)</f>
        <v>392</v>
      </c>
      <c r="G221" s="458" t="s">
        <v>302</v>
      </c>
      <c r="H221" s="452"/>
      <c r="I221" s="452"/>
      <c r="J221" s="452"/>
      <c r="K221" s="452"/>
      <c r="L221" s="452"/>
      <c r="M221" s="452"/>
      <c r="N221" s="452"/>
      <c r="O221" s="452"/>
      <c r="P221" s="452"/>
      <c r="Q221" s="452"/>
      <c r="R221" s="452"/>
      <c r="S221" s="484"/>
      <c r="T221" s="452"/>
      <c r="U221" s="484"/>
      <c r="V221" s="484"/>
      <c r="W221" s="484"/>
      <c r="X221" s="530"/>
      <c r="Y221" s="530">
        <v>0</v>
      </c>
      <c r="Z221" s="484"/>
      <c r="AA221" s="484"/>
      <c r="AB221" s="484"/>
      <c r="AC221" s="484"/>
      <c r="AD221" s="484"/>
      <c r="AE221" s="484"/>
      <c r="AF221" s="484"/>
      <c r="AG221" s="484"/>
      <c r="AH221" s="484"/>
      <c r="AI221" s="484"/>
      <c r="AJ221" s="484"/>
      <c r="AK221" s="484"/>
      <c r="AL221" s="484"/>
      <c r="AM221" s="484"/>
      <c r="AN221" s="484"/>
      <c r="AO221" s="484"/>
      <c r="AP221" s="484"/>
      <c r="AQ221" s="484"/>
      <c r="AR221" s="484">
        <v>0</v>
      </c>
      <c r="AS221" s="484">
        <f t="shared" si="175"/>
        <v>0</v>
      </c>
      <c r="AT221" s="484">
        <v>0</v>
      </c>
      <c r="AU221" s="484">
        <f t="shared" si="172"/>
        <v>0</v>
      </c>
      <c r="AV221" s="484">
        <v>0</v>
      </c>
      <c r="AW221" s="484">
        <f t="shared" si="167"/>
        <v>0</v>
      </c>
      <c r="AX221" s="484">
        <v>0</v>
      </c>
      <c r="AY221" s="530"/>
      <c r="AZ221" s="530"/>
      <c r="BA221" s="530"/>
      <c r="BB221" s="530"/>
      <c r="BC221" s="530"/>
      <c r="BD221" s="530"/>
      <c r="BE221" s="530"/>
      <c r="BF221" s="530"/>
      <c r="BG221" s="530"/>
      <c r="BH221" s="530"/>
      <c r="BI221" s="530"/>
      <c r="BJ221" s="530"/>
      <c r="BK221" s="452"/>
      <c r="BN221" s="499"/>
      <c r="BO221" s="451"/>
      <c r="BP221" s="452"/>
      <c r="BR221" s="452"/>
    </row>
    <row r="222" spans="1:70" ht="15" hidden="1" customHeight="1">
      <c r="A222" t="str">
        <f t="shared" si="149"/>
        <v>3920100004</v>
      </c>
      <c r="B222" s="468">
        <v>3920100004</v>
      </c>
      <c r="C222" s="458" t="s">
        <v>441</v>
      </c>
      <c r="D222" s="458" t="s">
        <v>301</v>
      </c>
      <c r="E222" s="459" t="str">
        <f t="shared" si="150"/>
        <v>392</v>
      </c>
      <c r="F222" s="459" t="str">
        <f t="shared" si="151"/>
        <v>392</v>
      </c>
      <c r="G222" s="458" t="s">
        <v>302</v>
      </c>
      <c r="H222" s="452">
        <v>0</v>
      </c>
      <c r="I222" s="452">
        <v>0</v>
      </c>
      <c r="J222" s="452">
        <v>0</v>
      </c>
      <c r="K222" s="452">
        <v>0</v>
      </c>
      <c r="L222" s="452">
        <v>0</v>
      </c>
      <c r="M222" s="452">
        <v>0</v>
      </c>
      <c r="N222" s="452">
        <v>0</v>
      </c>
      <c r="O222" s="452">
        <v>0</v>
      </c>
      <c r="P222" s="452">
        <v>0</v>
      </c>
      <c r="Q222" s="452" t="e">
        <f>VLOOKUP(A222,#REF!,16,0)</f>
        <v>#REF!</v>
      </c>
      <c r="R222" s="452">
        <v>0</v>
      </c>
      <c r="S222" s="484">
        <v>0</v>
      </c>
      <c r="T222" s="452">
        <v>0</v>
      </c>
      <c r="U222" s="484" t="e">
        <f t="shared" si="152"/>
        <v>#REF!</v>
      </c>
      <c r="V222" s="484">
        <f t="shared" si="153"/>
        <v>0</v>
      </c>
      <c r="W222" s="484">
        <f t="shared" si="142"/>
        <v>0</v>
      </c>
      <c r="X222" s="530"/>
      <c r="Y222" s="530">
        <f t="shared" si="178"/>
        <v>0</v>
      </c>
      <c r="Z222" s="484">
        <v>0</v>
      </c>
      <c r="AA222" s="484">
        <v>0</v>
      </c>
      <c r="AB222" s="484">
        <f t="shared" si="143"/>
        <v>0</v>
      </c>
      <c r="AC222" s="484">
        <v>0</v>
      </c>
      <c r="AD222" s="484">
        <f t="shared" si="126"/>
        <v>0</v>
      </c>
      <c r="AE222" s="484">
        <v>0</v>
      </c>
      <c r="AF222" s="484">
        <f t="shared" si="138"/>
        <v>0</v>
      </c>
      <c r="AG222" s="484">
        <v>0</v>
      </c>
      <c r="AH222" s="484">
        <f t="shared" si="127"/>
        <v>0</v>
      </c>
      <c r="AI222" s="484">
        <v>0</v>
      </c>
      <c r="AJ222" s="484">
        <f t="shared" si="128"/>
        <v>0</v>
      </c>
      <c r="AK222" s="484">
        <v>0</v>
      </c>
      <c r="AL222" s="484">
        <f t="shared" si="129"/>
        <v>0</v>
      </c>
      <c r="AM222" s="484">
        <v>0</v>
      </c>
      <c r="AN222" s="484">
        <f t="shared" si="130"/>
        <v>0</v>
      </c>
      <c r="AO222" s="484">
        <v>0</v>
      </c>
      <c r="AP222" s="484">
        <f t="shared" si="131"/>
        <v>0</v>
      </c>
      <c r="AQ222" s="484">
        <v>0</v>
      </c>
      <c r="AR222" s="484">
        <v>0</v>
      </c>
      <c r="AS222" s="484">
        <f t="shared" si="175"/>
        <v>0</v>
      </c>
      <c r="AT222" s="484">
        <v>0</v>
      </c>
      <c r="AU222" s="484">
        <f t="shared" si="172"/>
        <v>0</v>
      </c>
      <c r="AV222" s="484">
        <v>0</v>
      </c>
      <c r="AW222" s="484">
        <f t="shared" si="167"/>
        <v>0</v>
      </c>
      <c r="AX222" s="484">
        <v>0</v>
      </c>
      <c r="AY222" s="530">
        <v>0</v>
      </c>
      <c r="AZ222" s="530">
        <f t="shared" si="179"/>
        <v>0</v>
      </c>
      <c r="BA222" s="530">
        <f t="shared" si="180"/>
        <v>0</v>
      </c>
      <c r="BB222" s="530">
        <f t="shared" si="181"/>
        <v>0</v>
      </c>
      <c r="BC222" s="530">
        <f t="shared" si="157"/>
        <v>0</v>
      </c>
      <c r="BD222" s="530">
        <f t="shared" si="132"/>
        <v>0</v>
      </c>
      <c r="BE222" s="530">
        <f t="shared" si="139"/>
        <v>0</v>
      </c>
      <c r="BF222" s="530">
        <f t="shared" si="133"/>
        <v>0</v>
      </c>
      <c r="BG222" s="530">
        <f t="shared" si="134"/>
        <v>0</v>
      </c>
      <c r="BH222" s="530" t="e">
        <f t="shared" si="135"/>
        <v>#REF!</v>
      </c>
      <c r="BI222" s="530" t="e">
        <f t="shared" si="136"/>
        <v>#REF!</v>
      </c>
      <c r="BJ222" s="530" t="e">
        <f t="shared" si="137"/>
        <v>#REF!</v>
      </c>
      <c r="BK222" s="452">
        <v>0</v>
      </c>
      <c r="BL222">
        <v>0</v>
      </c>
      <c r="BN222" s="499"/>
      <c r="BO222" s="451"/>
      <c r="BP222" s="452"/>
      <c r="BR222" s="452"/>
    </row>
    <row r="223" spans="1:70" ht="15" hidden="1" customHeight="1">
      <c r="A223" t="str">
        <f t="shared" si="149"/>
        <v>4005200100</v>
      </c>
      <c r="B223" s="468">
        <v>4005200100</v>
      </c>
      <c r="C223" s="458" t="s">
        <v>676</v>
      </c>
      <c r="D223" s="458" t="s">
        <v>301</v>
      </c>
      <c r="E223" s="459" t="str">
        <f t="shared" si="150"/>
        <v>400</v>
      </c>
      <c r="F223" s="459" t="str">
        <f t="shared" si="151"/>
        <v>400</v>
      </c>
      <c r="G223" s="458" t="s">
        <v>302</v>
      </c>
      <c r="H223" s="452">
        <v>0</v>
      </c>
      <c r="I223" s="452">
        <v>0</v>
      </c>
      <c r="J223" s="452">
        <v>0</v>
      </c>
      <c r="K223" s="452">
        <v>0</v>
      </c>
      <c r="L223" s="452">
        <v>0</v>
      </c>
      <c r="M223" s="452">
        <v>-57838000</v>
      </c>
      <c r="N223" s="452">
        <v>1568000</v>
      </c>
      <c r="O223" s="452">
        <v>-632000</v>
      </c>
      <c r="P223" s="452">
        <v>-926000</v>
      </c>
      <c r="Q223" s="452" t="e">
        <f>VLOOKUP(A223,#REF!,16,0)</f>
        <v>#REF!</v>
      </c>
      <c r="R223" s="452">
        <v>734000</v>
      </c>
      <c r="S223" s="484">
        <v>-1344000</v>
      </c>
      <c r="T223" s="452">
        <v>-55070000</v>
      </c>
      <c r="U223" s="484" t="e">
        <f t="shared" si="152"/>
        <v>#REF!</v>
      </c>
      <c r="V223" s="484">
        <f t="shared" si="153"/>
        <v>-57828000</v>
      </c>
      <c r="W223" s="484">
        <f t="shared" si="142"/>
        <v>-56902000</v>
      </c>
      <c r="X223" s="530">
        <v>-54794000</v>
      </c>
      <c r="Y223" s="530">
        <f t="shared" si="178"/>
        <v>-1502000</v>
      </c>
      <c r="Z223" s="484">
        <v>-322000</v>
      </c>
      <c r="AA223" s="484">
        <v>-1986000</v>
      </c>
      <c r="AB223" s="484">
        <f t="shared" si="143"/>
        <v>58604000</v>
      </c>
      <c r="AC223" s="484">
        <v>0</v>
      </c>
      <c r="AD223" s="484">
        <f t="shared" si="126"/>
        <v>0</v>
      </c>
      <c r="AE223" s="484">
        <v>0</v>
      </c>
      <c r="AF223" s="484">
        <f t="shared" si="138"/>
        <v>0</v>
      </c>
      <c r="AG223" s="484">
        <v>0</v>
      </c>
      <c r="AH223" s="484">
        <f t="shared" si="127"/>
        <v>0</v>
      </c>
      <c r="AI223" s="484">
        <v>0</v>
      </c>
      <c r="AJ223" s="484">
        <f t="shared" si="128"/>
        <v>0</v>
      </c>
      <c r="AK223" s="484">
        <v>0</v>
      </c>
      <c r="AL223" s="484">
        <f t="shared" si="129"/>
        <v>0</v>
      </c>
      <c r="AM223" s="484">
        <v>0</v>
      </c>
      <c r="AN223" s="484">
        <f t="shared" si="130"/>
        <v>0</v>
      </c>
      <c r="AO223" s="484">
        <v>0</v>
      </c>
      <c r="AP223" s="484">
        <f t="shared" si="131"/>
        <v>0</v>
      </c>
      <c r="AQ223" s="484">
        <v>0</v>
      </c>
      <c r="AR223" s="474">
        <v>0</v>
      </c>
      <c r="AS223" s="484">
        <f t="shared" si="175"/>
        <v>0</v>
      </c>
      <c r="AT223" s="484">
        <v>0</v>
      </c>
      <c r="AU223" s="484">
        <f t="shared" si="172"/>
        <v>0</v>
      </c>
      <c r="AV223" s="484">
        <v>0</v>
      </c>
      <c r="AW223" s="484">
        <f t="shared" si="167"/>
        <v>0</v>
      </c>
      <c r="AX223" s="484">
        <v>0</v>
      </c>
      <c r="AY223" s="530">
        <v>-56296000</v>
      </c>
      <c r="AZ223" s="530">
        <f t="shared" si="179"/>
        <v>0</v>
      </c>
      <c r="BA223" s="530">
        <f t="shared" si="180"/>
        <v>0</v>
      </c>
      <c r="BB223" s="530">
        <f t="shared" si="181"/>
        <v>0</v>
      </c>
      <c r="BC223" s="530">
        <f t="shared" si="157"/>
        <v>0</v>
      </c>
      <c r="BD223" s="530">
        <f t="shared" si="132"/>
        <v>-57838000</v>
      </c>
      <c r="BE223" s="530">
        <f t="shared" si="139"/>
        <v>-56270000</v>
      </c>
      <c r="BF223" s="530">
        <f t="shared" si="133"/>
        <v>-56902000</v>
      </c>
      <c r="BG223" s="530">
        <f t="shared" si="134"/>
        <v>-57828000</v>
      </c>
      <c r="BH223" s="530" t="e">
        <f t="shared" si="135"/>
        <v>#REF!</v>
      </c>
      <c r="BI223" s="530" t="e">
        <f t="shared" si="136"/>
        <v>#REF!</v>
      </c>
      <c r="BJ223" s="530" t="e">
        <f t="shared" si="137"/>
        <v>#REF!</v>
      </c>
      <c r="BK223" s="452">
        <v>-55070000</v>
      </c>
      <c r="BL223">
        <v>0</v>
      </c>
      <c r="BM223" s="451">
        <v>-56414000</v>
      </c>
      <c r="BN223" s="499"/>
      <c r="BO223" s="451"/>
      <c r="BP223" s="452"/>
      <c r="BR223" s="452"/>
    </row>
    <row r="224" spans="1:70" ht="15" hidden="1" customHeight="1">
      <c r="A224" t="str">
        <f t="shared" si="149"/>
        <v>4005300100</v>
      </c>
      <c r="B224" s="468">
        <v>4005300100</v>
      </c>
      <c r="C224" s="458" t="s">
        <v>408</v>
      </c>
      <c r="D224" s="458" t="s">
        <v>301</v>
      </c>
      <c r="E224" s="459" t="str">
        <f t="shared" si="150"/>
        <v>400</v>
      </c>
      <c r="F224" s="459" t="str">
        <f t="shared" si="151"/>
        <v>400</v>
      </c>
      <c r="G224" s="458" t="s">
        <v>302</v>
      </c>
      <c r="H224" s="452">
        <v>0</v>
      </c>
      <c r="I224" s="452">
        <v>-111710000</v>
      </c>
      <c r="J224" s="452">
        <v>2220000</v>
      </c>
      <c r="K224" s="452">
        <v>-144670000</v>
      </c>
      <c r="L224" s="452">
        <v>-80496000</v>
      </c>
      <c r="M224" s="452">
        <v>-58173000</v>
      </c>
      <c r="N224" s="452">
        <v>-67389000</v>
      </c>
      <c r="O224" s="452">
        <v>-14630000</v>
      </c>
      <c r="P224" s="452">
        <v>-80064150</v>
      </c>
      <c r="Q224" s="452" t="e">
        <f>VLOOKUP(A224,#REF!,16,0)</f>
        <v>#REF!</v>
      </c>
      <c r="R224" s="452">
        <v>1173000</v>
      </c>
      <c r="S224" s="484">
        <v>-18479000</v>
      </c>
      <c r="T224" s="452">
        <v>-375734000</v>
      </c>
      <c r="U224" s="484" t="e">
        <f t="shared" si="152"/>
        <v>#REF!</v>
      </c>
      <c r="V224" s="484">
        <f t="shared" si="153"/>
        <v>-554912150</v>
      </c>
      <c r="W224" s="484">
        <f t="shared" si="142"/>
        <v>-474848000</v>
      </c>
      <c r="X224" s="530">
        <v>-410992000</v>
      </c>
      <c r="Y224" s="530">
        <f t="shared" si="178"/>
        <v>-15317000</v>
      </c>
      <c r="Z224" s="484">
        <v>-17425000</v>
      </c>
      <c r="AA224" s="484">
        <v>44074000</v>
      </c>
      <c r="AB224" s="484">
        <f t="shared" si="143"/>
        <v>173670500</v>
      </c>
      <c r="AC224" s="484">
        <v>-225989500</v>
      </c>
      <c r="AD224" s="484">
        <f t="shared" si="126"/>
        <v>-2346000</v>
      </c>
      <c r="AE224" s="484">
        <v>-228335500</v>
      </c>
      <c r="AF224" s="484">
        <f t="shared" si="138"/>
        <v>-7497000</v>
      </c>
      <c r="AG224" s="484">
        <v>-235832500</v>
      </c>
      <c r="AH224" s="484">
        <f t="shared" si="127"/>
        <v>90102500</v>
      </c>
      <c r="AI224" s="484">
        <v>-145730000</v>
      </c>
      <c r="AJ224" s="484">
        <f t="shared" si="128"/>
        <v>-6435000</v>
      </c>
      <c r="AK224" s="484">
        <v>-152165000</v>
      </c>
      <c r="AL224" s="484">
        <f t="shared" si="129"/>
        <v>6420000</v>
      </c>
      <c r="AM224" s="484">
        <v>-145745000</v>
      </c>
      <c r="AN224" s="484">
        <f t="shared" si="130"/>
        <v>-230000</v>
      </c>
      <c r="AO224" s="484">
        <v>-145975000</v>
      </c>
      <c r="AP224" s="484">
        <f t="shared" si="131"/>
        <v>595000</v>
      </c>
      <c r="AQ224" s="484">
        <v>-145380000</v>
      </c>
      <c r="AR224" s="474">
        <v>-148045000</v>
      </c>
      <c r="AS224" s="484">
        <f t="shared" si="175"/>
        <v>1580000</v>
      </c>
      <c r="AT224" s="484">
        <v>-146465000</v>
      </c>
      <c r="AU224" s="484">
        <f t="shared" si="172"/>
        <v>4795000</v>
      </c>
      <c r="AV224" s="484">
        <v>-141670000</v>
      </c>
      <c r="AW224" s="484">
        <f t="shared" si="167"/>
        <v>141670000</v>
      </c>
      <c r="AX224" s="484">
        <v>0</v>
      </c>
      <c r="AY224" s="530">
        <v>-426309000</v>
      </c>
      <c r="AZ224" s="530">
        <f t="shared" si="179"/>
        <v>-111710000</v>
      </c>
      <c r="BA224" s="530">
        <f t="shared" si="180"/>
        <v>-109490000</v>
      </c>
      <c r="BB224" s="530">
        <f t="shared" si="181"/>
        <v>-254160000</v>
      </c>
      <c r="BC224" s="530">
        <f t="shared" si="157"/>
        <v>-334656000</v>
      </c>
      <c r="BD224" s="530">
        <f t="shared" si="132"/>
        <v>-392829000</v>
      </c>
      <c r="BE224" s="530">
        <f t="shared" si="139"/>
        <v>-460218000</v>
      </c>
      <c r="BF224" s="530">
        <f t="shared" si="133"/>
        <v>-474848000</v>
      </c>
      <c r="BG224" s="530">
        <f t="shared" si="134"/>
        <v>-554912150</v>
      </c>
      <c r="BH224" s="530" t="e">
        <f t="shared" si="135"/>
        <v>#REF!</v>
      </c>
      <c r="BI224" s="530" t="e">
        <f t="shared" si="136"/>
        <v>#REF!</v>
      </c>
      <c r="BJ224" s="530" t="e">
        <f t="shared" si="137"/>
        <v>#REF!</v>
      </c>
      <c r="BK224" s="452">
        <v>-375734000</v>
      </c>
      <c r="BL224">
        <v>0</v>
      </c>
      <c r="BM224" s="451">
        <v>-394213000</v>
      </c>
      <c r="BN224" s="499"/>
      <c r="BO224" s="451"/>
      <c r="BP224" s="452"/>
      <c r="BR224" s="452"/>
    </row>
    <row r="225" spans="1:70" ht="15" hidden="1" customHeight="1">
      <c r="A225" t="s">
        <v>974</v>
      </c>
      <c r="B225" s="468" t="s">
        <v>974</v>
      </c>
      <c r="C225" s="458" t="s">
        <v>968</v>
      </c>
      <c r="D225" s="458" t="s">
        <v>301</v>
      </c>
      <c r="E225" s="459" t="str">
        <f t="shared" ref="E225:E226" si="184">LEFT(B225,3)</f>
        <v>401</v>
      </c>
      <c r="F225" s="459" t="str">
        <f t="shared" ref="F225:F226" si="185">LEFT(B225,3)</f>
        <v>401</v>
      </c>
      <c r="G225" s="458" t="s">
        <v>302</v>
      </c>
      <c r="H225" s="452"/>
      <c r="I225" s="452"/>
      <c r="J225" s="452"/>
      <c r="K225" s="452"/>
      <c r="L225" s="452"/>
      <c r="M225" s="452"/>
      <c r="N225" s="452"/>
      <c r="O225" s="452"/>
      <c r="P225" s="452"/>
      <c r="Q225" s="452"/>
      <c r="R225" s="452"/>
      <c r="S225" s="484"/>
      <c r="T225" s="452"/>
      <c r="U225" s="484"/>
      <c r="V225" s="484"/>
      <c r="W225" s="484"/>
      <c r="X225" s="530"/>
      <c r="Y225" s="530">
        <v>0</v>
      </c>
      <c r="Z225" s="484"/>
      <c r="AA225" s="484"/>
      <c r="AB225" s="484"/>
      <c r="AC225" s="484"/>
      <c r="AD225" s="484"/>
      <c r="AE225" s="484"/>
      <c r="AF225" s="484"/>
      <c r="AG225" s="484"/>
      <c r="AH225" s="484"/>
      <c r="AI225" s="484"/>
      <c r="AJ225" s="484"/>
      <c r="AK225" s="484"/>
      <c r="AL225" s="484"/>
      <c r="AM225" s="484"/>
      <c r="AN225" s="484"/>
      <c r="AO225" s="484"/>
      <c r="AP225" s="484"/>
      <c r="AQ225" s="484"/>
      <c r="AR225" s="474">
        <v>-67728.34</v>
      </c>
      <c r="AS225" s="484">
        <f t="shared" si="175"/>
        <v>0</v>
      </c>
      <c r="AT225" s="484">
        <v>-67728.34</v>
      </c>
      <c r="AU225" s="484">
        <f t="shared" si="172"/>
        <v>0</v>
      </c>
      <c r="AV225" s="484">
        <v>-67728.34</v>
      </c>
      <c r="AW225" s="484">
        <f t="shared" si="167"/>
        <v>0</v>
      </c>
      <c r="AX225" s="484">
        <v>-67728.34</v>
      </c>
      <c r="AY225" s="530"/>
      <c r="AZ225" s="530"/>
      <c r="BA225" s="530"/>
      <c r="BB225" s="530"/>
      <c r="BC225" s="530"/>
      <c r="BD225" s="530"/>
      <c r="BE225" s="530"/>
      <c r="BF225" s="530"/>
      <c r="BG225" s="530"/>
      <c r="BH225" s="530"/>
      <c r="BI225" s="530"/>
      <c r="BJ225" s="530"/>
      <c r="BK225" s="452"/>
      <c r="BN225" s="499"/>
      <c r="BO225" s="451"/>
      <c r="BP225" s="452"/>
      <c r="BR225" s="452"/>
    </row>
    <row r="226" spans="1:70" ht="15" hidden="1" customHeight="1">
      <c r="A226" t="s">
        <v>975</v>
      </c>
      <c r="B226" s="468" t="s">
        <v>975</v>
      </c>
      <c r="C226" s="458" t="s">
        <v>976</v>
      </c>
      <c r="D226" s="458" t="s">
        <v>301</v>
      </c>
      <c r="E226" s="459" t="str">
        <f t="shared" si="184"/>
        <v>402</v>
      </c>
      <c r="F226" s="459" t="str">
        <f t="shared" si="185"/>
        <v>402</v>
      </c>
      <c r="G226" s="458" t="s">
        <v>302</v>
      </c>
      <c r="H226" s="452"/>
      <c r="I226" s="452"/>
      <c r="J226" s="452"/>
      <c r="K226" s="452"/>
      <c r="L226" s="452"/>
      <c r="M226" s="452"/>
      <c r="N226" s="452"/>
      <c r="O226" s="452"/>
      <c r="P226" s="452"/>
      <c r="Q226" s="452"/>
      <c r="R226" s="452"/>
      <c r="S226" s="484"/>
      <c r="T226" s="452"/>
      <c r="U226" s="484"/>
      <c r="V226" s="484"/>
      <c r="W226" s="484"/>
      <c r="X226" s="530"/>
      <c r="Y226" s="530">
        <v>0</v>
      </c>
      <c r="Z226" s="484"/>
      <c r="AA226" s="484"/>
      <c r="AB226" s="484"/>
      <c r="AC226" s="484"/>
      <c r="AD226" s="484"/>
      <c r="AE226" s="484"/>
      <c r="AF226" s="484"/>
      <c r="AG226" s="484"/>
      <c r="AH226" s="484"/>
      <c r="AI226" s="484"/>
      <c r="AJ226" s="484"/>
      <c r="AK226" s="484"/>
      <c r="AL226" s="484"/>
      <c r="AM226" s="484"/>
      <c r="AN226" s="484"/>
      <c r="AO226" s="484"/>
      <c r="AP226" s="484"/>
      <c r="AQ226" s="484"/>
      <c r="AR226" s="474">
        <v>2092.66</v>
      </c>
      <c r="AS226" s="484">
        <f t="shared" si="175"/>
        <v>0</v>
      </c>
      <c r="AT226" s="484">
        <v>2092.66</v>
      </c>
      <c r="AU226" s="484">
        <f t="shared" si="172"/>
        <v>0</v>
      </c>
      <c r="AV226" s="484">
        <v>2092.66</v>
      </c>
      <c r="AW226" s="484">
        <f t="shared" si="167"/>
        <v>0</v>
      </c>
      <c r="AX226" s="484">
        <v>2092.66</v>
      </c>
      <c r="AY226" s="530"/>
      <c r="AZ226" s="530"/>
      <c r="BA226" s="530"/>
      <c r="BB226" s="530"/>
      <c r="BC226" s="530"/>
      <c r="BD226" s="530"/>
      <c r="BE226" s="530"/>
      <c r="BF226" s="530"/>
      <c r="BG226" s="530"/>
      <c r="BH226" s="530"/>
      <c r="BI226" s="530"/>
      <c r="BJ226" s="530"/>
      <c r="BK226" s="452"/>
      <c r="BN226" s="499"/>
      <c r="BO226" s="451"/>
      <c r="BP226" s="452"/>
      <c r="BR226" s="452"/>
    </row>
    <row r="227" spans="1:70" ht="15" hidden="1" customHeight="1">
      <c r="A227" t="str">
        <f t="shared" si="149"/>
        <v>5000100001</v>
      </c>
      <c r="B227" s="468">
        <v>5000100001</v>
      </c>
      <c r="C227" s="458" t="s">
        <v>442</v>
      </c>
      <c r="D227" s="458" t="s">
        <v>301</v>
      </c>
      <c r="E227" s="459" t="str">
        <f t="shared" si="150"/>
        <v>500</v>
      </c>
      <c r="F227" s="459" t="str">
        <f t="shared" si="151"/>
        <v>500</v>
      </c>
      <c r="G227" s="458" t="s">
        <v>302</v>
      </c>
      <c r="H227" s="452">
        <v>-15000000</v>
      </c>
      <c r="I227" s="452">
        <v>0</v>
      </c>
      <c r="J227" s="452">
        <v>0</v>
      </c>
      <c r="K227" s="452">
        <v>0</v>
      </c>
      <c r="L227" s="452">
        <v>0</v>
      </c>
      <c r="M227" s="452">
        <v>0</v>
      </c>
      <c r="N227" s="452">
        <v>0</v>
      </c>
      <c r="O227" s="452">
        <v>0</v>
      </c>
      <c r="P227" s="452">
        <v>0</v>
      </c>
      <c r="Q227" s="452" t="e">
        <f>VLOOKUP(A227,#REF!,16,0)</f>
        <v>#REF!</v>
      </c>
      <c r="R227" s="452">
        <v>0</v>
      </c>
      <c r="S227" s="484">
        <v>0</v>
      </c>
      <c r="T227" s="452">
        <v>-15000000</v>
      </c>
      <c r="U227" s="484" t="e">
        <f t="shared" si="152"/>
        <v>#REF!</v>
      </c>
      <c r="V227" s="484">
        <f t="shared" si="153"/>
        <v>-15000000</v>
      </c>
      <c r="W227" s="484">
        <f t="shared" si="142"/>
        <v>-15000000</v>
      </c>
      <c r="X227" s="530">
        <v>-15000000</v>
      </c>
      <c r="Y227" s="530">
        <f t="shared" si="178"/>
        <v>0</v>
      </c>
      <c r="Z227" s="484">
        <v>0</v>
      </c>
      <c r="AA227" s="484">
        <v>0</v>
      </c>
      <c r="AB227" s="484">
        <f t="shared" si="143"/>
        <v>0</v>
      </c>
      <c r="AC227" s="484">
        <v>-15000000</v>
      </c>
      <c r="AD227" s="484">
        <f t="shared" si="126"/>
        <v>0</v>
      </c>
      <c r="AE227" s="484">
        <v>-15000000</v>
      </c>
      <c r="AF227" s="484">
        <f t="shared" si="138"/>
        <v>0</v>
      </c>
      <c r="AG227" s="484">
        <v>-15000000</v>
      </c>
      <c r="AH227" s="484">
        <f t="shared" si="127"/>
        <v>0</v>
      </c>
      <c r="AI227" s="484">
        <v>-15000000</v>
      </c>
      <c r="AJ227" s="484">
        <f t="shared" si="128"/>
        <v>0</v>
      </c>
      <c r="AK227" s="484">
        <v>-15000000</v>
      </c>
      <c r="AL227" s="484">
        <f t="shared" si="129"/>
        <v>0</v>
      </c>
      <c r="AM227" s="484">
        <v>-15000000</v>
      </c>
      <c r="AN227" s="484">
        <f t="shared" si="130"/>
        <v>0</v>
      </c>
      <c r="AO227" s="484">
        <v>-15000000</v>
      </c>
      <c r="AP227" s="484">
        <f t="shared" si="131"/>
        <v>0</v>
      </c>
      <c r="AQ227" s="484">
        <v>-15000000</v>
      </c>
      <c r="AR227" s="484">
        <v>-20250000</v>
      </c>
      <c r="AS227" s="484">
        <f t="shared" si="175"/>
        <v>0</v>
      </c>
      <c r="AT227" s="484">
        <v>-20250000</v>
      </c>
      <c r="AU227" s="484">
        <f t="shared" si="172"/>
        <v>0</v>
      </c>
      <c r="AV227" s="484">
        <v>-20250000</v>
      </c>
      <c r="AW227" s="484">
        <f t="shared" si="167"/>
        <v>0</v>
      </c>
      <c r="AX227" s="484">
        <v>-20250000</v>
      </c>
      <c r="AY227" s="530">
        <v>-15000000</v>
      </c>
      <c r="AZ227" s="530">
        <f t="shared" si="179"/>
        <v>-15000000</v>
      </c>
      <c r="BA227" s="530">
        <f t="shared" si="180"/>
        <v>-15000000</v>
      </c>
      <c r="BB227" s="530">
        <f t="shared" si="181"/>
        <v>-15000000</v>
      </c>
      <c r="BC227" s="530">
        <f t="shared" si="157"/>
        <v>-15000000</v>
      </c>
      <c r="BD227" s="530">
        <f t="shared" si="132"/>
        <v>-15000000</v>
      </c>
      <c r="BE227" s="530">
        <f t="shared" si="139"/>
        <v>-15000000</v>
      </c>
      <c r="BF227" s="530">
        <f t="shared" si="133"/>
        <v>-15000000</v>
      </c>
      <c r="BG227" s="530">
        <f t="shared" si="134"/>
        <v>-15000000</v>
      </c>
      <c r="BH227" s="530" t="e">
        <f t="shared" si="135"/>
        <v>#REF!</v>
      </c>
      <c r="BI227" s="530" t="e">
        <f t="shared" si="136"/>
        <v>#REF!</v>
      </c>
      <c r="BJ227" s="530" t="e">
        <f t="shared" si="137"/>
        <v>#REF!</v>
      </c>
      <c r="BK227" s="452">
        <v>-15000000</v>
      </c>
      <c r="BL227">
        <v>0</v>
      </c>
      <c r="BM227" s="451">
        <v>-15000000</v>
      </c>
      <c r="BN227" s="499"/>
      <c r="BO227" s="451"/>
      <c r="BP227" s="452"/>
      <c r="BR227" s="452"/>
    </row>
    <row r="228" spans="1:70" ht="15" hidden="1" customHeight="1">
      <c r="A228" t="str">
        <f t="shared" si="149"/>
        <v>5290100004</v>
      </c>
      <c r="B228" s="468">
        <v>5290100004</v>
      </c>
      <c r="C228" s="458" t="s">
        <v>443</v>
      </c>
      <c r="D228" s="458" t="s">
        <v>301</v>
      </c>
      <c r="E228" s="459" t="str">
        <f t="shared" si="150"/>
        <v>529</v>
      </c>
      <c r="F228" s="459" t="str">
        <f t="shared" si="151"/>
        <v>529</v>
      </c>
      <c r="G228" s="458" t="s">
        <v>302</v>
      </c>
      <c r="H228" s="452">
        <v>-33186.620000000003</v>
      </c>
      <c r="I228" s="452">
        <v>0</v>
      </c>
      <c r="J228" s="452">
        <v>0</v>
      </c>
      <c r="K228" s="452">
        <v>0</v>
      </c>
      <c r="L228" s="452">
        <v>0</v>
      </c>
      <c r="M228" s="452">
        <v>0</v>
      </c>
      <c r="N228" s="452">
        <v>0</v>
      </c>
      <c r="O228" s="452">
        <v>0</v>
      </c>
      <c r="P228" s="452">
        <v>0</v>
      </c>
      <c r="Q228" s="452" t="e">
        <f>VLOOKUP(A228,#REF!,16,0)</f>
        <v>#REF!</v>
      </c>
      <c r="R228" s="452">
        <v>0</v>
      </c>
      <c r="S228" s="484">
        <v>0</v>
      </c>
      <c r="T228" s="452">
        <v>-33186.620000000003</v>
      </c>
      <c r="U228" s="484" t="e">
        <f t="shared" si="152"/>
        <v>#REF!</v>
      </c>
      <c r="V228" s="484">
        <f t="shared" si="153"/>
        <v>-33186.620000000003</v>
      </c>
      <c r="W228" s="484">
        <f t="shared" si="142"/>
        <v>-33186.620000000003</v>
      </c>
      <c r="X228" s="530">
        <v>-33186.620000000003</v>
      </c>
      <c r="Y228" s="530">
        <f t="shared" si="178"/>
        <v>0</v>
      </c>
      <c r="Z228" s="484">
        <v>0</v>
      </c>
      <c r="AA228" s="484">
        <v>0</v>
      </c>
      <c r="AB228" s="484">
        <f t="shared" si="143"/>
        <v>0</v>
      </c>
      <c r="AC228" s="484">
        <v>-33186.620000000003</v>
      </c>
      <c r="AD228" s="484">
        <f t="shared" si="126"/>
        <v>0</v>
      </c>
      <c r="AE228" s="484">
        <v>-33186.620000000003</v>
      </c>
      <c r="AF228" s="484">
        <f t="shared" si="138"/>
        <v>0</v>
      </c>
      <c r="AG228" s="484">
        <v>-33186.620000000003</v>
      </c>
      <c r="AH228" s="484">
        <f t="shared" si="127"/>
        <v>0</v>
      </c>
      <c r="AI228" s="484">
        <v>-33186.620000000003</v>
      </c>
      <c r="AJ228" s="484">
        <f t="shared" si="128"/>
        <v>0</v>
      </c>
      <c r="AK228" s="484">
        <v>-33186.620000000003</v>
      </c>
      <c r="AL228" s="484">
        <f t="shared" si="129"/>
        <v>0</v>
      </c>
      <c r="AM228" s="484">
        <v>-33186.620000000003</v>
      </c>
      <c r="AN228" s="484">
        <f t="shared" si="130"/>
        <v>0</v>
      </c>
      <c r="AO228" s="484">
        <v>-33186.620000000003</v>
      </c>
      <c r="AP228" s="484">
        <f t="shared" si="131"/>
        <v>0</v>
      </c>
      <c r="AQ228" s="484">
        <v>-33186.620000000003</v>
      </c>
      <c r="AR228" s="484">
        <v>-33186.620000000003</v>
      </c>
      <c r="AS228" s="484">
        <f t="shared" si="175"/>
        <v>0</v>
      </c>
      <c r="AT228" s="484">
        <v>-33186.620000000003</v>
      </c>
      <c r="AU228" s="484">
        <f t="shared" si="172"/>
        <v>0</v>
      </c>
      <c r="AV228" s="484">
        <v>-33186.620000000003</v>
      </c>
      <c r="AW228" s="484">
        <f t="shared" si="167"/>
        <v>0</v>
      </c>
      <c r="AX228" s="484">
        <v>-33186.620000000003</v>
      </c>
      <c r="AY228" s="530">
        <v>-33186.620000000003</v>
      </c>
      <c r="AZ228" s="530">
        <f t="shared" si="179"/>
        <v>-33186.620000000003</v>
      </c>
      <c r="BA228" s="530">
        <f t="shared" si="180"/>
        <v>-33186.620000000003</v>
      </c>
      <c r="BB228" s="530">
        <f t="shared" si="181"/>
        <v>-33186.620000000003</v>
      </c>
      <c r="BC228" s="530">
        <f t="shared" si="157"/>
        <v>-33186.620000000003</v>
      </c>
      <c r="BD228" s="530">
        <f t="shared" si="132"/>
        <v>-33186.620000000003</v>
      </c>
      <c r="BE228" s="530">
        <f t="shared" si="139"/>
        <v>-33186.620000000003</v>
      </c>
      <c r="BF228" s="530">
        <f t="shared" si="133"/>
        <v>-33186.620000000003</v>
      </c>
      <c r="BG228" s="530">
        <f t="shared" si="134"/>
        <v>-33186.620000000003</v>
      </c>
      <c r="BH228" s="530" t="e">
        <f t="shared" si="135"/>
        <v>#REF!</v>
      </c>
      <c r="BI228" s="530" t="e">
        <f t="shared" si="136"/>
        <v>#REF!</v>
      </c>
      <c r="BJ228" s="530" t="e">
        <f t="shared" si="137"/>
        <v>#REF!</v>
      </c>
      <c r="BK228" s="452">
        <v>-33186.620000000003</v>
      </c>
      <c r="BL228">
        <v>0</v>
      </c>
      <c r="BM228" s="451">
        <v>-33186.620000000003</v>
      </c>
      <c r="BN228" s="499"/>
      <c r="BO228" s="451"/>
      <c r="BP228" s="452"/>
      <c r="BR228" s="452"/>
    </row>
    <row r="229" spans="1:70" ht="15" hidden="1" customHeight="1">
      <c r="A229" t="str">
        <f t="shared" si="149"/>
        <v>5401000001</v>
      </c>
      <c r="B229" s="468">
        <v>5401000001</v>
      </c>
      <c r="C229" s="458" t="s">
        <v>444</v>
      </c>
      <c r="D229" s="458" t="s">
        <v>301</v>
      </c>
      <c r="E229" s="459" t="str">
        <f t="shared" si="150"/>
        <v>540</v>
      </c>
      <c r="F229" s="459" t="str">
        <f t="shared" si="151"/>
        <v>540</v>
      </c>
      <c r="G229" s="458" t="s">
        <v>302</v>
      </c>
      <c r="H229" s="452">
        <v>-22154.93</v>
      </c>
      <c r="I229" s="452">
        <v>0</v>
      </c>
      <c r="J229" s="452">
        <v>0</v>
      </c>
      <c r="K229" s="452">
        <v>0</v>
      </c>
      <c r="L229" s="452">
        <v>0</v>
      </c>
      <c r="M229" s="452">
        <v>0</v>
      </c>
      <c r="N229" s="452">
        <v>0</v>
      </c>
      <c r="O229" s="452">
        <v>0</v>
      </c>
      <c r="P229" s="452">
        <v>0</v>
      </c>
      <c r="Q229" s="452" t="e">
        <f>VLOOKUP(A229,#REF!,16,0)</f>
        <v>#REF!</v>
      </c>
      <c r="R229" s="452">
        <v>0</v>
      </c>
      <c r="S229" s="484">
        <v>0</v>
      </c>
      <c r="T229" s="452">
        <v>-22154.93</v>
      </c>
      <c r="U229" s="484" t="e">
        <f t="shared" si="152"/>
        <v>#REF!</v>
      </c>
      <c r="V229" s="484">
        <f t="shared" si="153"/>
        <v>-22154.93</v>
      </c>
      <c r="W229" s="484">
        <f t="shared" si="142"/>
        <v>-22154.93</v>
      </c>
      <c r="X229" s="530">
        <v>-22154.93</v>
      </c>
      <c r="Y229" s="530">
        <f t="shared" si="178"/>
        <v>0</v>
      </c>
      <c r="Z229" s="484">
        <v>0</v>
      </c>
      <c r="AA229" s="484">
        <v>0</v>
      </c>
      <c r="AB229" s="484">
        <f t="shared" si="143"/>
        <v>0</v>
      </c>
      <c r="AC229" s="484">
        <v>-22154.93</v>
      </c>
      <c r="AD229" s="484">
        <f t="shared" si="126"/>
        <v>0</v>
      </c>
      <c r="AE229" s="484">
        <v>-22154.93</v>
      </c>
      <c r="AF229" s="484">
        <f t="shared" si="138"/>
        <v>0</v>
      </c>
      <c r="AG229" s="484">
        <v>-22154.93</v>
      </c>
      <c r="AH229" s="484">
        <f t="shared" si="127"/>
        <v>0</v>
      </c>
      <c r="AI229" s="484">
        <v>-22154.93</v>
      </c>
      <c r="AJ229" s="484">
        <f t="shared" si="128"/>
        <v>0</v>
      </c>
      <c r="AK229" s="484">
        <v>-22154.93</v>
      </c>
      <c r="AL229" s="484">
        <f t="shared" si="129"/>
        <v>0</v>
      </c>
      <c r="AM229" s="484">
        <v>-22154.93</v>
      </c>
      <c r="AN229" s="484">
        <f t="shared" si="130"/>
        <v>0</v>
      </c>
      <c r="AO229" s="484">
        <v>-22154.93</v>
      </c>
      <c r="AP229" s="484">
        <f t="shared" si="131"/>
        <v>0</v>
      </c>
      <c r="AQ229" s="484">
        <v>-22154.93</v>
      </c>
      <c r="AR229" s="484">
        <v>-22154.93</v>
      </c>
      <c r="AS229" s="484">
        <f t="shared" si="175"/>
        <v>0</v>
      </c>
      <c r="AT229" s="484">
        <v>-22154.93</v>
      </c>
      <c r="AU229" s="484">
        <f t="shared" si="172"/>
        <v>0</v>
      </c>
      <c r="AV229" s="484">
        <v>-22154.93</v>
      </c>
      <c r="AW229" s="484">
        <f t="shared" si="167"/>
        <v>0</v>
      </c>
      <c r="AX229" s="484">
        <v>-22154.93</v>
      </c>
      <c r="AY229" s="530">
        <v>-22154.93</v>
      </c>
      <c r="AZ229" s="530">
        <f t="shared" si="179"/>
        <v>-22154.93</v>
      </c>
      <c r="BA229" s="530">
        <f t="shared" si="180"/>
        <v>-22154.93</v>
      </c>
      <c r="BB229" s="530">
        <f t="shared" si="181"/>
        <v>-22154.93</v>
      </c>
      <c r="BC229" s="530">
        <f t="shared" si="157"/>
        <v>-22154.93</v>
      </c>
      <c r="BD229" s="530">
        <f t="shared" si="132"/>
        <v>-22154.93</v>
      </c>
      <c r="BE229" s="530">
        <f t="shared" si="139"/>
        <v>-22154.93</v>
      </c>
      <c r="BF229" s="530">
        <f t="shared" si="133"/>
        <v>-22154.93</v>
      </c>
      <c r="BG229" s="530">
        <f t="shared" si="134"/>
        <v>-22154.93</v>
      </c>
      <c r="BH229" s="530" t="e">
        <f t="shared" si="135"/>
        <v>#REF!</v>
      </c>
      <c r="BI229" s="530" t="e">
        <f t="shared" si="136"/>
        <v>#REF!</v>
      </c>
      <c r="BJ229" s="530" t="e">
        <f t="shared" si="137"/>
        <v>#REF!</v>
      </c>
      <c r="BK229" s="452">
        <v>-22154.93</v>
      </c>
      <c r="BL229">
        <v>0</v>
      </c>
      <c r="BM229" s="451">
        <v>-22154.93</v>
      </c>
      <c r="BN229" s="499"/>
      <c r="BO229" s="451"/>
      <c r="BP229" s="452"/>
      <c r="BR229" s="452"/>
    </row>
    <row r="230" spans="1:70" ht="15" hidden="1" customHeight="1">
      <c r="A230" t="str">
        <f t="shared" si="149"/>
        <v>5401000002</v>
      </c>
      <c r="B230" s="468">
        <v>5401000002</v>
      </c>
      <c r="C230" s="458" t="s">
        <v>445</v>
      </c>
      <c r="D230" s="458" t="s">
        <v>301</v>
      </c>
      <c r="E230" s="459" t="str">
        <f t="shared" si="150"/>
        <v>540</v>
      </c>
      <c r="F230" s="459" t="str">
        <f t="shared" si="151"/>
        <v>540</v>
      </c>
      <c r="G230" s="458" t="s">
        <v>302</v>
      </c>
      <c r="H230" s="452">
        <v>-1892862.86</v>
      </c>
      <c r="I230" s="452">
        <v>0</v>
      </c>
      <c r="J230" s="452">
        <v>0</v>
      </c>
      <c r="K230" s="452">
        <v>-19932.54</v>
      </c>
      <c r="L230" s="452">
        <v>0</v>
      </c>
      <c r="M230" s="452">
        <v>0</v>
      </c>
      <c r="N230" s="452">
        <v>0</v>
      </c>
      <c r="O230" s="452">
        <v>0</v>
      </c>
      <c r="P230" s="452">
        <v>0</v>
      </c>
      <c r="Q230" s="452" t="e">
        <f>VLOOKUP(A230,#REF!,16,0)</f>
        <v>#REF!</v>
      </c>
      <c r="R230" s="452">
        <v>0</v>
      </c>
      <c r="S230" s="484">
        <v>0</v>
      </c>
      <c r="T230" s="452">
        <v>-1912795.4000000001</v>
      </c>
      <c r="U230" s="484" t="e">
        <f t="shared" si="152"/>
        <v>#REF!</v>
      </c>
      <c r="V230" s="484">
        <f t="shared" si="153"/>
        <v>-1912795.4000000001</v>
      </c>
      <c r="W230" s="484">
        <f t="shared" si="142"/>
        <v>-1912795.4000000001</v>
      </c>
      <c r="X230" s="530">
        <v>-1912795.4</v>
      </c>
      <c r="Y230" s="530">
        <f t="shared" si="178"/>
        <v>0</v>
      </c>
      <c r="Z230" s="484">
        <v>0</v>
      </c>
      <c r="AA230" s="484">
        <v>0</v>
      </c>
      <c r="AB230" s="484">
        <f t="shared" si="143"/>
        <v>0</v>
      </c>
      <c r="AC230" s="484">
        <v>-1912795.4</v>
      </c>
      <c r="AD230" s="484">
        <f t="shared" si="126"/>
        <v>0</v>
      </c>
      <c r="AE230" s="484">
        <v>-1912795.4</v>
      </c>
      <c r="AF230" s="484">
        <f t="shared" si="138"/>
        <v>0</v>
      </c>
      <c r="AG230" s="484">
        <v>-1912795.4</v>
      </c>
      <c r="AH230" s="484">
        <f t="shared" si="127"/>
        <v>0</v>
      </c>
      <c r="AI230" s="484">
        <v>-1912795.4</v>
      </c>
      <c r="AJ230" s="484">
        <f t="shared" si="128"/>
        <v>0</v>
      </c>
      <c r="AK230" s="484">
        <v>-1912795.4</v>
      </c>
      <c r="AL230" s="484">
        <f t="shared" si="129"/>
        <v>0</v>
      </c>
      <c r="AM230" s="484">
        <v>-1912795.4</v>
      </c>
      <c r="AN230" s="484">
        <f t="shared" si="130"/>
        <v>0</v>
      </c>
      <c r="AO230" s="484">
        <v>-1912795.4</v>
      </c>
      <c r="AP230" s="484">
        <f t="shared" si="131"/>
        <v>0</v>
      </c>
      <c r="AQ230" s="484">
        <v>-1912795.4</v>
      </c>
      <c r="AR230" s="484">
        <v>-2962795.4</v>
      </c>
      <c r="AS230" s="484">
        <f t="shared" si="175"/>
        <v>0</v>
      </c>
      <c r="AT230" s="484">
        <v>-2962795.4</v>
      </c>
      <c r="AU230" s="484">
        <f t="shared" si="172"/>
        <v>-805197.35000000009</v>
      </c>
      <c r="AV230" s="484">
        <v>-3767992.75</v>
      </c>
      <c r="AW230" s="484">
        <f t="shared" si="167"/>
        <v>0</v>
      </c>
      <c r="AX230" s="484">
        <v>-3767992.75</v>
      </c>
      <c r="AY230" s="530">
        <v>-1912795.4</v>
      </c>
      <c r="AZ230" s="530">
        <f t="shared" si="179"/>
        <v>-1892862.86</v>
      </c>
      <c r="BA230" s="530">
        <f t="shared" si="180"/>
        <v>-1892862.86</v>
      </c>
      <c r="BB230" s="530">
        <f t="shared" si="181"/>
        <v>-1912795.4000000001</v>
      </c>
      <c r="BC230" s="530">
        <f t="shared" si="157"/>
        <v>-1912795.4000000001</v>
      </c>
      <c r="BD230" s="530">
        <f t="shared" si="132"/>
        <v>-1912795.4000000001</v>
      </c>
      <c r="BE230" s="530">
        <f t="shared" si="139"/>
        <v>-1912795.4000000001</v>
      </c>
      <c r="BF230" s="530">
        <f t="shared" si="133"/>
        <v>-1912795.4000000001</v>
      </c>
      <c r="BG230" s="530">
        <f t="shared" si="134"/>
        <v>-1912795.4000000001</v>
      </c>
      <c r="BH230" s="530" t="e">
        <f t="shared" si="135"/>
        <v>#REF!</v>
      </c>
      <c r="BI230" s="530" t="e">
        <f t="shared" si="136"/>
        <v>#REF!</v>
      </c>
      <c r="BJ230" s="530" t="e">
        <f t="shared" si="137"/>
        <v>#REF!</v>
      </c>
      <c r="BK230" s="452">
        <v>-1912795.4</v>
      </c>
      <c r="BL230">
        <v>0</v>
      </c>
      <c r="BM230" s="451">
        <v>-1912795.4</v>
      </c>
      <c r="BN230" s="499"/>
      <c r="BO230" s="451"/>
      <c r="BP230" s="452"/>
      <c r="BR230" s="452"/>
    </row>
    <row r="231" spans="1:70" ht="15" hidden="1" customHeight="1">
      <c r="A231" t="str">
        <f t="shared" si="149"/>
        <v>5402000002</v>
      </c>
      <c r="B231" s="468">
        <v>5402000002</v>
      </c>
      <c r="C231" s="458" t="s">
        <v>446</v>
      </c>
      <c r="D231" s="458" t="s">
        <v>301</v>
      </c>
      <c r="E231" s="459" t="str">
        <f t="shared" si="150"/>
        <v>540</v>
      </c>
      <c r="F231" s="459" t="str">
        <f t="shared" si="151"/>
        <v>540</v>
      </c>
      <c r="G231" s="458" t="s">
        <v>302</v>
      </c>
      <c r="H231" s="452">
        <v>-2627901.12</v>
      </c>
      <c r="I231" s="452">
        <v>0</v>
      </c>
      <c r="J231" s="452">
        <v>0</v>
      </c>
      <c r="K231" s="452">
        <v>-37871.83</v>
      </c>
      <c r="L231" s="452">
        <v>0</v>
      </c>
      <c r="M231" s="452">
        <v>0</v>
      </c>
      <c r="N231" s="452">
        <v>0</v>
      </c>
      <c r="O231" s="452">
        <v>0</v>
      </c>
      <c r="P231" s="452">
        <v>0</v>
      </c>
      <c r="Q231" s="452" t="e">
        <f>VLOOKUP(A231,#REF!,16,0)</f>
        <v>#REF!</v>
      </c>
      <c r="R231" s="452">
        <v>0</v>
      </c>
      <c r="S231" s="484">
        <v>0</v>
      </c>
      <c r="T231" s="452">
        <v>-2665772.9500000002</v>
      </c>
      <c r="U231" s="484" t="e">
        <f t="shared" si="152"/>
        <v>#REF!</v>
      </c>
      <c r="V231" s="484">
        <f t="shared" si="153"/>
        <v>-2665772.9500000002</v>
      </c>
      <c r="W231" s="484">
        <f t="shared" si="142"/>
        <v>-2665772.9500000002</v>
      </c>
      <c r="X231" s="530">
        <v>-2665772.9500000002</v>
      </c>
      <c r="Y231" s="530">
        <f t="shared" si="178"/>
        <v>0</v>
      </c>
      <c r="Z231" s="484">
        <v>0</v>
      </c>
      <c r="AA231" s="484">
        <v>0</v>
      </c>
      <c r="AB231" s="484">
        <f t="shared" si="143"/>
        <v>0</v>
      </c>
      <c r="AC231" s="484">
        <v>-2665772.9500000002</v>
      </c>
      <c r="AD231" s="484">
        <f t="shared" si="126"/>
        <v>0</v>
      </c>
      <c r="AE231" s="484">
        <v>-2665772.9500000002</v>
      </c>
      <c r="AF231" s="484">
        <f t="shared" si="138"/>
        <v>0</v>
      </c>
      <c r="AG231" s="484">
        <v>-2665772.9500000002</v>
      </c>
      <c r="AH231" s="484">
        <f t="shared" si="127"/>
        <v>0</v>
      </c>
      <c r="AI231" s="484">
        <v>-2665772.9500000002</v>
      </c>
      <c r="AJ231" s="484">
        <f t="shared" si="128"/>
        <v>0</v>
      </c>
      <c r="AK231" s="484">
        <v>-2665772.9500000002</v>
      </c>
      <c r="AL231" s="484">
        <f t="shared" si="129"/>
        <v>0</v>
      </c>
      <c r="AM231" s="484">
        <v>-2665772.9500000002</v>
      </c>
      <c r="AN231" s="484">
        <f t="shared" si="130"/>
        <v>0</v>
      </c>
      <c r="AO231" s="484">
        <v>-2665772.9500000002</v>
      </c>
      <c r="AP231" s="484">
        <f t="shared" si="131"/>
        <v>0</v>
      </c>
      <c r="AQ231" s="484">
        <v>-2665772.9500000002</v>
      </c>
      <c r="AR231" s="484">
        <v>-4306006.8</v>
      </c>
      <c r="AS231" s="484">
        <f t="shared" si="175"/>
        <v>0</v>
      </c>
      <c r="AT231" s="484">
        <v>-4306006.8</v>
      </c>
      <c r="AU231" s="484">
        <f t="shared" si="172"/>
        <v>-1298749.9699999997</v>
      </c>
      <c r="AV231" s="484">
        <v>-5604756.7699999996</v>
      </c>
      <c r="AW231" s="484">
        <f t="shared" si="167"/>
        <v>0</v>
      </c>
      <c r="AX231" s="484">
        <v>-5604756.7699999996</v>
      </c>
      <c r="AY231" s="530">
        <v>-2665772.9500000002</v>
      </c>
      <c r="AZ231" s="530">
        <f t="shared" si="179"/>
        <v>-2627901.12</v>
      </c>
      <c r="BA231" s="530">
        <f t="shared" si="180"/>
        <v>-2627901.12</v>
      </c>
      <c r="BB231" s="530">
        <f t="shared" si="181"/>
        <v>-2665772.9500000002</v>
      </c>
      <c r="BC231" s="530">
        <f t="shared" si="157"/>
        <v>-2665772.9500000002</v>
      </c>
      <c r="BD231" s="530">
        <f t="shared" si="132"/>
        <v>-2665772.9500000002</v>
      </c>
      <c r="BE231" s="530">
        <f t="shared" si="139"/>
        <v>-2665772.9500000002</v>
      </c>
      <c r="BF231" s="530">
        <f t="shared" si="133"/>
        <v>-2665772.9500000002</v>
      </c>
      <c r="BG231" s="530">
        <f t="shared" si="134"/>
        <v>-2665772.9500000002</v>
      </c>
      <c r="BH231" s="530" t="e">
        <f t="shared" si="135"/>
        <v>#REF!</v>
      </c>
      <c r="BI231" s="530" t="e">
        <f t="shared" si="136"/>
        <v>#REF!</v>
      </c>
      <c r="BJ231" s="530" t="e">
        <f t="shared" si="137"/>
        <v>#REF!</v>
      </c>
      <c r="BK231" s="452">
        <v>-2665772.9500000002</v>
      </c>
      <c r="BL231">
        <v>0</v>
      </c>
      <c r="BM231" s="451">
        <v>-2665772.9500000002</v>
      </c>
      <c r="BN231" s="499"/>
      <c r="BO231" s="451"/>
      <c r="BP231" s="452"/>
      <c r="BR231" s="452"/>
    </row>
    <row r="232" spans="1:70" ht="15" hidden="1" customHeight="1">
      <c r="A232" t="str">
        <f t="shared" si="149"/>
        <v>5409900001</v>
      </c>
      <c r="B232" s="468">
        <v>5409900001</v>
      </c>
      <c r="C232" s="458" t="s">
        <v>447</v>
      </c>
      <c r="D232" s="458" t="s">
        <v>301</v>
      </c>
      <c r="E232" s="459" t="str">
        <f t="shared" si="150"/>
        <v>540</v>
      </c>
      <c r="F232" s="459" t="str">
        <f t="shared" si="151"/>
        <v>540</v>
      </c>
      <c r="G232" s="458" t="s">
        <v>302</v>
      </c>
      <c r="H232" s="452">
        <v>-1300790.31</v>
      </c>
      <c r="I232" s="452">
        <v>0</v>
      </c>
      <c r="J232" s="452">
        <v>0</v>
      </c>
      <c r="K232" s="452">
        <v>0</v>
      </c>
      <c r="L232" s="452">
        <v>0</v>
      </c>
      <c r="M232" s="452">
        <v>0</v>
      </c>
      <c r="N232" s="452">
        <v>0</v>
      </c>
      <c r="O232" s="452">
        <v>0</v>
      </c>
      <c r="P232" s="452">
        <v>0</v>
      </c>
      <c r="Q232" s="452" t="e">
        <f>VLOOKUP(A232,#REF!,16,0)</f>
        <v>#REF!</v>
      </c>
      <c r="R232" s="452">
        <v>0</v>
      </c>
      <c r="S232" s="484">
        <v>0</v>
      </c>
      <c r="T232" s="452">
        <v>-1300790.31</v>
      </c>
      <c r="U232" s="484" t="e">
        <f t="shared" si="152"/>
        <v>#REF!</v>
      </c>
      <c r="V232" s="484">
        <f t="shared" si="153"/>
        <v>-1300790.31</v>
      </c>
      <c r="W232" s="484">
        <f t="shared" si="142"/>
        <v>-1300790.31</v>
      </c>
      <c r="X232" s="530">
        <v>-1300790.31</v>
      </c>
      <c r="Y232" s="530">
        <f t="shared" si="178"/>
        <v>0</v>
      </c>
      <c r="Z232" s="484">
        <v>0</v>
      </c>
      <c r="AA232" s="484">
        <v>0</v>
      </c>
      <c r="AB232" s="484">
        <f t="shared" si="143"/>
        <v>0</v>
      </c>
      <c r="AC232" s="484">
        <v>-1300790.31</v>
      </c>
      <c r="AD232" s="484">
        <f t="shared" si="126"/>
        <v>0</v>
      </c>
      <c r="AE232" s="484">
        <v>-1300790.31</v>
      </c>
      <c r="AF232" s="484">
        <f t="shared" si="138"/>
        <v>0</v>
      </c>
      <c r="AG232" s="484">
        <v>-1300790.31</v>
      </c>
      <c r="AH232" s="484">
        <f t="shared" si="127"/>
        <v>0</v>
      </c>
      <c r="AI232" s="484">
        <v>-1300790.31</v>
      </c>
      <c r="AJ232" s="484">
        <f t="shared" si="128"/>
        <v>0</v>
      </c>
      <c r="AK232" s="484">
        <v>-1300790.31</v>
      </c>
      <c r="AL232" s="484">
        <f t="shared" si="129"/>
        <v>0</v>
      </c>
      <c r="AM232" s="484">
        <v>-1300790.31</v>
      </c>
      <c r="AN232" s="484">
        <f t="shared" si="130"/>
        <v>0</v>
      </c>
      <c r="AO232" s="484">
        <v>-1300790.31</v>
      </c>
      <c r="AP232" s="484">
        <f t="shared" si="131"/>
        <v>0</v>
      </c>
      <c r="AQ232" s="484">
        <v>-1300790.31</v>
      </c>
      <c r="AR232" s="484">
        <v>-1300790.31</v>
      </c>
      <c r="AS232" s="484">
        <f t="shared" si="175"/>
        <v>0</v>
      </c>
      <c r="AT232" s="484">
        <v>-1300790.31</v>
      </c>
      <c r="AU232" s="484">
        <f t="shared" si="172"/>
        <v>0</v>
      </c>
      <c r="AV232" s="484">
        <v>-1300790.31</v>
      </c>
      <c r="AW232" s="484">
        <f t="shared" si="167"/>
        <v>0</v>
      </c>
      <c r="AX232" s="484">
        <v>-1300790.31</v>
      </c>
      <c r="AY232" s="530">
        <v>-1300790.31</v>
      </c>
      <c r="AZ232" s="530">
        <f t="shared" si="179"/>
        <v>-1300790.31</v>
      </c>
      <c r="BA232" s="530">
        <f t="shared" si="180"/>
        <v>-1300790.31</v>
      </c>
      <c r="BB232" s="530">
        <f t="shared" si="181"/>
        <v>-1300790.31</v>
      </c>
      <c r="BC232" s="530">
        <f t="shared" si="157"/>
        <v>-1300790.31</v>
      </c>
      <c r="BD232" s="530">
        <f t="shared" si="132"/>
        <v>-1300790.31</v>
      </c>
      <c r="BE232" s="530">
        <f t="shared" si="139"/>
        <v>-1300790.31</v>
      </c>
      <c r="BF232" s="530">
        <f t="shared" si="133"/>
        <v>-1300790.31</v>
      </c>
      <c r="BG232" s="530">
        <f t="shared" si="134"/>
        <v>-1300790.31</v>
      </c>
      <c r="BH232" s="530" t="e">
        <f t="shared" si="135"/>
        <v>#REF!</v>
      </c>
      <c r="BI232" s="530" t="e">
        <f t="shared" si="136"/>
        <v>#REF!</v>
      </c>
      <c r="BJ232" s="530" t="e">
        <f t="shared" si="137"/>
        <v>#REF!</v>
      </c>
      <c r="BK232" s="452">
        <v>-1300790.31</v>
      </c>
      <c r="BL232">
        <v>0</v>
      </c>
      <c r="BM232" s="451">
        <v>-1300790.31</v>
      </c>
      <c r="BN232" s="499"/>
      <c r="BO232" s="451"/>
      <c r="BP232" s="452"/>
      <c r="BR232" s="452"/>
    </row>
    <row r="233" spans="1:70" ht="15" hidden="1" customHeight="1">
      <c r="A233" t="str">
        <f t="shared" si="149"/>
        <v>5420100002</v>
      </c>
      <c r="B233" s="468">
        <v>5420100002</v>
      </c>
      <c r="C233" s="458" t="s">
        <v>448</v>
      </c>
      <c r="D233" s="458" t="s">
        <v>301</v>
      </c>
      <c r="E233" s="459" t="str">
        <f t="shared" si="150"/>
        <v>542</v>
      </c>
      <c r="F233" s="459" t="str">
        <f t="shared" si="151"/>
        <v>542</v>
      </c>
      <c r="G233" s="458" t="s">
        <v>302</v>
      </c>
      <c r="H233" s="452">
        <v>-393703.78</v>
      </c>
      <c r="I233" s="452">
        <v>0</v>
      </c>
      <c r="J233" s="452">
        <v>0</v>
      </c>
      <c r="K233" s="452">
        <v>0</v>
      </c>
      <c r="L233" s="452">
        <v>0</v>
      </c>
      <c r="M233" s="452">
        <v>0</v>
      </c>
      <c r="N233" s="452">
        <v>0</v>
      </c>
      <c r="O233" s="452">
        <v>0</v>
      </c>
      <c r="P233" s="452">
        <v>0</v>
      </c>
      <c r="Q233" s="452" t="e">
        <f>VLOOKUP(A233,#REF!,16,0)</f>
        <v>#REF!</v>
      </c>
      <c r="R233" s="452">
        <v>0</v>
      </c>
      <c r="S233" s="484">
        <v>0</v>
      </c>
      <c r="T233" s="452">
        <v>-393703.78</v>
      </c>
      <c r="U233" s="484" t="e">
        <f t="shared" si="152"/>
        <v>#REF!</v>
      </c>
      <c r="V233" s="484">
        <f t="shared" si="153"/>
        <v>-393703.78</v>
      </c>
      <c r="W233" s="484">
        <f t="shared" si="142"/>
        <v>-393703.78</v>
      </c>
      <c r="X233" s="530">
        <v>-393703.78</v>
      </c>
      <c r="Y233" s="530">
        <f t="shared" si="178"/>
        <v>0</v>
      </c>
      <c r="Z233" s="484">
        <v>0</v>
      </c>
      <c r="AA233" s="484">
        <v>0</v>
      </c>
      <c r="AB233" s="484">
        <f t="shared" si="143"/>
        <v>0</v>
      </c>
      <c r="AC233" s="484">
        <v>-393703.78</v>
      </c>
      <c r="AD233" s="484">
        <f t="shared" si="126"/>
        <v>0</v>
      </c>
      <c r="AE233" s="484">
        <v>-393703.78</v>
      </c>
      <c r="AF233" s="484">
        <f t="shared" si="138"/>
        <v>0</v>
      </c>
      <c r="AG233" s="484">
        <v>-393703.78</v>
      </c>
      <c r="AH233" s="484">
        <f t="shared" si="127"/>
        <v>0</v>
      </c>
      <c r="AI233" s="484">
        <v>-393703.78</v>
      </c>
      <c r="AJ233" s="484">
        <f t="shared" si="128"/>
        <v>0</v>
      </c>
      <c r="AK233" s="484">
        <v>-393703.78</v>
      </c>
      <c r="AL233" s="484">
        <f t="shared" si="129"/>
        <v>0</v>
      </c>
      <c r="AM233" s="484">
        <v>-393703.78</v>
      </c>
      <c r="AN233" s="484">
        <f t="shared" si="130"/>
        <v>0</v>
      </c>
      <c r="AO233" s="484">
        <v>-393703.78</v>
      </c>
      <c r="AP233" s="484">
        <f t="shared" si="131"/>
        <v>0</v>
      </c>
      <c r="AQ233" s="484">
        <v>-393703.78</v>
      </c>
      <c r="AR233" s="484">
        <v>-4387136.5599999996</v>
      </c>
      <c r="AS233" s="484">
        <f t="shared" si="175"/>
        <v>0</v>
      </c>
      <c r="AT233" s="484">
        <v>-4387136.5599999996</v>
      </c>
      <c r="AU233" s="484">
        <f t="shared" si="172"/>
        <v>4387136.5599999996</v>
      </c>
      <c r="AV233" s="484">
        <v>0</v>
      </c>
      <c r="AW233" s="484">
        <f t="shared" si="167"/>
        <v>0</v>
      </c>
      <c r="AX233" s="484">
        <v>0</v>
      </c>
      <c r="AY233" s="530">
        <v>-393703.78</v>
      </c>
      <c r="AZ233" s="530">
        <f t="shared" si="179"/>
        <v>-393703.78</v>
      </c>
      <c r="BA233" s="530">
        <f t="shared" si="180"/>
        <v>-393703.78</v>
      </c>
      <c r="BB233" s="530">
        <f t="shared" si="181"/>
        <v>-393703.78</v>
      </c>
      <c r="BC233" s="530">
        <f t="shared" si="157"/>
        <v>-393703.78</v>
      </c>
      <c r="BD233" s="530">
        <f t="shared" si="132"/>
        <v>-393703.78</v>
      </c>
      <c r="BE233" s="530">
        <f t="shared" si="139"/>
        <v>-393703.78</v>
      </c>
      <c r="BF233" s="530">
        <f t="shared" si="133"/>
        <v>-393703.78</v>
      </c>
      <c r="BG233" s="530">
        <f t="shared" si="134"/>
        <v>-393703.78</v>
      </c>
      <c r="BH233" s="530" t="e">
        <f t="shared" si="135"/>
        <v>#REF!</v>
      </c>
      <c r="BI233" s="530" t="e">
        <f t="shared" si="136"/>
        <v>#REF!</v>
      </c>
      <c r="BJ233" s="530" t="e">
        <f t="shared" si="137"/>
        <v>#REF!</v>
      </c>
      <c r="BK233" s="452">
        <v>-393703.78</v>
      </c>
      <c r="BL233">
        <v>0</v>
      </c>
      <c r="BM233" s="451">
        <v>-393703.78</v>
      </c>
      <c r="BN233" s="499"/>
      <c r="BO233" s="451"/>
      <c r="BP233" s="452"/>
      <c r="BR233" s="452"/>
    </row>
    <row r="234" spans="1:70" ht="15" hidden="1" customHeight="1">
      <c r="A234" t="str">
        <f t="shared" si="149"/>
        <v>5429900001</v>
      </c>
      <c r="B234" s="468">
        <v>5429900001</v>
      </c>
      <c r="C234" s="458" t="s">
        <v>449</v>
      </c>
      <c r="D234" s="458" t="s">
        <v>301</v>
      </c>
      <c r="E234" s="459" t="str">
        <f t="shared" si="150"/>
        <v>542</v>
      </c>
      <c r="F234" s="459" t="str">
        <f t="shared" si="151"/>
        <v>542</v>
      </c>
      <c r="G234" s="458" t="s">
        <v>302</v>
      </c>
      <c r="H234" s="452">
        <v>-159297.04999999999</v>
      </c>
      <c r="I234" s="452">
        <v>0</v>
      </c>
      <c r="J234" s="452">
        <v>0</v>
      </c>
      <c r="K234" s="452">
        <v>0</v>
      </c>
      <c r="L234" s="452">
        <v>0</v>
      </c>
      <c r="M234" s="452">
        <v>0</v>
      </c>
      <c r="N234" s="452">
        <v>0</v>
      </c>
      <c r="O234" s="452">
        <v>0</v>
      </c>
      <c r="P234" s="452">
        <v>0</v>
      </c>
      <c r="Q234" s="452" t="e">
        <f>VLOOKUP(A234,#REF!,16,0)</f>
        <v>#REF!</v>
      </c>
      <c r="R234" s="452">
        <v>0</v>
      </c>
      <c r="S234" s="484">
        <v>0</v>
      </c>
      <c r="T234" s="452">
        <v>-159297.04999999999</v>
      </c>
      <c r="U234" s="484" t="e">
        <f t="shared" si="152"/>
        <v>#REF!</v>
      </c>
      <c r="V234" s="484">
        <f t="shared" si="153"/>
        <v>-159297.04999999999</v>
      </c>
      <c r="W234" s="484">
        <f t="shared" si="142"/>
        <v>-159297.04999999999</v>
      </c>
      <c r="X234" s="530">
        <v>-159297.04999999999</v>
      </c>
      <c r="Y234" s="530">
        <f t="shared" si="178"/>
        <v>0</v>
      </c>
      <c r="Z234" s="484">
        <v>0</v>
      </c>
      <c r="AA234" s="484">
        <v>0</v>
      </c>
      <c r="AB234" s="484">
        <f t="shared" si="143"/>
        <v>0</v>
      </c>
      <c r="AC234" s="484">
        <v>-159297.04999999999</v>
      </c>
      <c r="AD234" s="484">
        <f t="shared" si="126"/>
        <v>0</v>
      </c>
      <c r="AE234" s="484">
        <v>-159297.04999999999</v>
      </c>
      <c r="AF234" s="484">
        <f t="shared" si="138"/>
        <v>0</v>
      </c>
      <c r="AG234" s="484">
        <v>-159297.04999999999</v>
      </c>
      <c r="AH234" s="484">
        <f t="shared" si="127"/>
        <v>0</v>
      </c>
      <c r="AI234" s="484">
        <v>-159297.04999999999</v>
      </c>
      <c r="AJ234" s="484">
        <f t="shared" si="128"/>
        <v>0</v>
      </c>
      <c r="AK234" s="484">
        <v>-159297.04999999999</v>
      </c>
      <c r="AL234" s="484">
        <f t="shared" si="129"/>
        <v>0</v>
      </c>
      <c r="AM234" s="484">
        <v>-159297.04999999999</v>
      </c>
      <c r="AN234" s="484">
        <f t="shared" si="130"/>
        <v>0</v>
      </c>
      <c r="AO234" s="484">
        <v>-159297.04999999999</v>
      </c>
      <c r="AP234" s="484">
        <f t="shared" si="131"/>
        <v>0</v>
      </c>
      <c r="AQ234" s="484">
        <v>-159297.04999999999</v>
      </c>
      <c r="AR234" s="484">
        <v>-159297.04999999999</v>
      </c>
      <c r="AS234" s="484">
        <f t="shared" si="175"/>
        <v>0</v>
      </c>
      <c r="AT234" s="484">
        <v>-159297.04999999999</v>
      </c>
      <c r="AU234" s="484">
        <f t="shared" si="172"/>
        <v>0</v>
      </c>
      <c r="AV234" s="484">
        <v>-159297.04999999999</v>
      </c>
      <c r="AW234" s="484">
        <f t="shared" si="167"/>
        <v>0</v>
      </c>
      <c r="AX234" s="484">
        <v>-159297.04999999999</v>
      </c>
      <c r="AY234" s="530">
        <v>-159297.04999999999</v>
      </c>
      <c r="AZ234" s="530">
        <f t="shared" si="179"/>
        <v>-159297.04999999999</v>
      </c>
      <c r="BA234" s="530">
        <f t="shared" si="180"/>
        <v>-159297.04999999999</v>
      </c>
      <c r="BB234" s="530">
        <f t="shared" si="181"/>
        <v>-159297.04999999999</v>
      </c>
      <c r="BC234" s="530">
        <f t="shared" si="157"/>
        <v>-159297.04999999999</v>
      </c>
      <c r="BD234" s="530">
        <f t="shared" si="132"/>
        <v>-159297.04999999999</v>
      </c>
      <c r="BE234" s="530">
        <f t="shared" si="139"/>
        <v>-159297.04999999999</v>
      </c>
      <c r="BF234" s="530">
        <f t="shared" si="133"/>
        <v>-159297.04999999999</v>
      </c>
      <c r="BG234" s="530">
        <f t="shared" si="134"/>
        <v>-159297.04999999999</v>
      </c>
      <c r="BH234" s="530" t="e">
        <f t="shared" si="135"/>
        <v>#REF!</v>
      </c>
      <c r="BI234" s="530" t="e">
        <f t="shared" si="136"/>
        <v>#REF!</v>
      </c>
      <c r="BJ234" s="530" t="e">
        <f t="shared" si="137"/>
        <v>#REF!</v>
      </c>
      <c r="BK234" s="452">
        <v>-159297.04999999999</v>
      </c>
      <c r="BL234">
        <v>0</v>
      </c>
      <c r="BM234" s="451">
        <v>-159297.04999999999</v>
      </c>
      <c r="BN234" s="499"/>
      <c r="BO234" s="451"/>
      <c r="BP234" s="452"/>
      <c r="BR234" s="452"/>
    </row>
    <row r="235" spans="1:70" ht="15" hidden="1" customHeight="1">
      <c r="A235" t="str">
        <f t="shared" si="149"/>
        <v>5490100008</v>
      </c>
      <c r="B235" s="468">
        <v>5490100008</v>
      </c>
      <c r="C235" s="458" t="s">
        <v>450</v>
      </c>
      <c r="D235" s="458" t="s">
        <v>301</v>
      </c>
      <c r="E235" s="459" t="str">
        <f t="shared" si="150"/>
        <v>549</v>
      </c>
      <c r="F235" s="459" t="str">
        <f t="shared" si="151"/>
        <v>549</v>
      </c>
      <c r="G235" s="458" t="s">
        <v>302</v>
      </c>
      <c r="H235" s="452">
        <v>-5657181.7599999998</v>
      </c>
      <c r="I235" s="452">
        <v>0</v>
      </c>
      <c r="J235" s="452">
        <v>0</v>
      </c>
      <c r="K235" s="452">
        <v>0</v>
      </c>
      <c r="L235" s="452">
        <v>0</v>
      </c>
      <c r="M235" s="452">
        <v>0</v>
      </c>
      <c r="N235" s="452">
        <v>0</v>
      </c>
      <c r="O235" s="452">
        <v>0</v>
      </c>
      <c r="P235" s="452">
        <v>0</v>
      </c>
      <c r="Q235" s="452" t="e">
        <f>VLOOKUP(A235,#REF!,16,0)</f>
        <v>#REF!</v>
      </c>
      <c r="R235" s="452">
        <v>0</v>
      </c>
      <c r="S235" s="484">
        <v>0</v>
      </c>
      <c r="T235" s="452">
        <v>-5657181.7599999998</v>
      </c>
      <c r="U235" s="484" t="e">
        <f t="shared" si="152"/>
        <v>#REF!</v>
      </c>
      <c r="V235" s="484">
        <f t="shared" si="153"/>
        <v>-5657181.7599999998</v>
      </c>
      <c r="W235" s="484">
        <f t="shared" si="142"/>
        <v>-5657181.7599999998</v>
      </c>
      <c r="X235" s="530">
        <v>-5657181.7599999998</v>
      </c>
      <c r="Y235" s="530">
        <f t="shared" si="178"/>
        <v>0</v>
      </c>
      <c r="Z235" s="484">
        <v>0</v>
      </c>
      <c r="AA235" s="484">
        <v>0</v>
      </c>
      <c r="AB235" s="484">
        <f t="shared" si="143"/>
        <v>0</v>
      </c>
      <c r="AC235" s="484">
        <v>-5657181.7599999998</v>
      </c>
      <c r="AD235" s="484">
        <f t="shared" si="126"/>
        <v>0</v>
      </c>
      <c r="AE235" s="484">
        <v>-5657181.7599999998</v>
      </c>
      <c r="AF235" s="484">
        <f t="shared" si="138"/>
        <v>0</v>
      </c>
      <c r="AG235" s="484">
        <v>-5657181.7599999998</v>
      </c>
      <c r="AH235" s="484">
        <f t="shared" si="127"/>
        <v>0</v>
      </c>
      <c r="AI235" s="484">
        <v>-5657181.7599999998</v>
      </c>
      <c r="AJ235" s="484">
        <f t="shared" si="128"/>
        <v>0</v>
      </c>
      <c r="AK235" s="484">
        <v>-5657181.7599999998</v>
      </c>
      <c r="AL235" s="484">
        <f t="shared" si="129"/>
        <v>0</v>
      </c>
      <c r="AM235" s="484">
        <v>-5657181.7599999998</v>
      </c>
      <c r="AN235" s="484">
        <f t="shared" si="130"/>
        <v>0</v>
      </c>
      <c r="AO235" s="484">
        <v>-5657181.7599999998</v>
      </c>
      <c r="AP235" s="484">
        <f t="shared" si="131"/>
        <v>0</v>
      </c>
      <c r="AQ235" s="484">
        <v>-5657181.7599999998</v>
      </c>
      <c r="AR235" s="484">
        <v>-5657181.7599999998</v>
      </c>
      <c r="AS235" s="484">
        <f t="shared" si="175"/>
        <v>0</v>
      </c>
      <c r="AT235" s="484">
        <v>-5657181.7599999998</v>
      </c>
      <c r="AU235" s="484">
        <f t="shared" si="172"/>
        <v>0</v>
      </c>
      <c r="AV235" s="484">
        <v>-5657181.7599999998</v>
      </c>
      <c r="AW235" s="484">
        <f t="shared" si="167"/>
        <v>0</v>
      </c>
      <c r="AX235" s="484">
        <v>-5657181.7599999998</v>
      </c>
      <c r="AY235" s="530">
        <v>-5657181.7599999998</v>
      </c>
      <c r="AZ235" s="530">
        <f t="shared" si="179"/>
        <v>-5657181.7599999998</v>
      </c>
      <c r="BA235" s="530">
        <f t="shared" si="180"/>
        <v>-5657181.7599999998</v>
      </c>
      <c r="BB235" s="530">
        <f t="shared" si="181"/>
        <v>-5657181.7599999998</v>
      </c>
      <c r="BC235" s="530">
        <f t="shared" si="157"/>
        <v>-5657181.7599999998</v>
      </c>
      <c r="BD235" s="530">
        <f t="shared" si="132"/>
        <v>-5657181.7599999998</v>
      </c>
      <c r="BE235" s="530">
        <f t="shared" si="139"/>
        <v>-5657181.7599999998</v>
      </c>
      <c r="BF235" s="530">
        <f t="shared" si="133"/>
        <v>-5657181.7599999998</v>
      </c>
      <c r="BG235" s="530">
        <f t="shared" si="134"/>
        <v>-5657181.7599999998</v>
      </c>
      <c r="BH235" s="530" t="e">
        <f t="shared" si="135"/>
        <v>#REF!</v>
      </c>
      <c r="BI235" s="530" t="e">
        <f t="shared" si="136"/>
        <v>#REF!</v>
      </c>
      <c r="BJ235" s="530" t="e">
        <f t="shared" si="137"/>
        <v>#REF!</v>
      </c>
      <c r="BK235" s="452">
        <v>-5657181.7599999998</v>
      </c>
      <c r="BL235">
        <v>0</v>
      </c>
      <c r="BM235" s="451">
        <v>-5657181.7599999998</v>
      </c>
      <c r="BN235" s="499"/>
      <c r="BO235" s="451"/>
      <c r="BP235" s="452"/>
      <c r="BR235" s="452"/>
    </row>
    <row r="236" spans="1:70" ht="15" hidden="1" customHeight="1">
      <c r="A236" t="str">
        <f t="shared" si="149"/>
        <v>5700100003</v>
      </c>
      <c r="B236" s="468">
        <v>5700100003</v>
      </c>
      <c r="C236" s="458" t="s">
        <v>451</v>
      </c>
      <c r="D236" s="458" t="s">
        <v>301</v>
      </c>
      <c r="E236" s="459" t="str">
        <f t="shared" si="150"/>
        <v>570</v>
      </c>
      <c r="F236" s="459" t="str">
        <f t="shared" si="151"/>
        <v>570</v>
      </c>
      <c r="G236" s="458" t="s">
        <v>302</v>
      </c>
      <c r="H236" s="452">
        <v>-398650.87</v>
      </c>
      <c r="I236" s="452">
        <v>0</v>
      </c>
      <c r="J236" s="452">
        <v>0</v>
      </c>
      <c r="K236" s="452">
        <v>398650.87</v>
      </c>
      <c r="L236" s="452">
        <v>0</v>
      </c>
      <c r="M236" s="452">
        <v>0</v>
      </c>
      <c r="N236" s="452">
        <v>0</v>
      </c>
      <c r="O236" s="452">
        <v>0</v>
      </c>
      <c r="P236" s="452">
        <v>0</v>
      </c>
      <c r="Q236" s="452" t="e">
        <f>VLOOKUP(A236,#REF!,16,0)</f>
        <v>#REF!</v>
      </c>
      <c r="R236" s="452">
        <v>0</v>
      </c>
      <c r="S236" s="484">
        <v>0</v>
      </c>
      <c r="T236" s="452">
        <v>0</v>
      </c>
      <c r="U236" s="484" t="e">
        <f t="shared" si="152"/>
        <v>#REF!</v>
      </c>
      <c r="V236" s="484">
        <f t="shared" si="153"/>
        <v>0</v>
      </c>
      <c r="W236" s="484">
        <f t="shared" si="142"/>
        <v>0</v>
      </c>
      <c r="X236" s="530">
        <v>16039038.34</v>
      </c>
      <c r="Y236" s="530">
        <f t="shared" si="178"/>
        <v>45719.570000000298</v>
      </c>
      <c r="Z236" s="484">
        <v>0</v>
      </c>
      <c r="AA236" s="484">
        <v>-16084757.91</v>
      </c>
      <c r="AB236" s="484">
        <f t="shared" si="143"/>
        <v>0</v>
      </c>
      <c r="AC236" s="484">
        <v>0</v>
      </c>
      <c r="AD236" s="484">
        <f t="shared" si="126"/>
        <v>0</v>
      </c>
      <c r="AE236" s="484">
        <v>0</v>
      </c>
      <c r="AF236" s="484">
        <f t="shared" si="138"/>
        <v>0</v>
      </c>
      <c r="AG236" s="484">
        <v>0</v>
      </c>
      <c r="AH236" s="484">
        <f t="shared" si="127"/>
        <v>0</v>
      </c>
      <c r="AI236" s="484">
        <v>0</v>
      </c>
      <c r="AJ236" s="484">
        <f t="shared" si="128"/>
        <v>0</v>
      </c>
      <c r="AK236" s="484">
        <v>0</v>
      </c>
      <c r="AL236" s="484">
        <f t="shared" si="129"/>
        <v>0</v>
      </c>
      <c r="AM236" s="484">
        <v>0</v>
      </c>
      <c r="AN236" s="484">
        <f t="shared" si="130"/>
        <v>0</v>
      </c>
      <c r="AO236" s="484">
        <v>0</v>
      </c>
      <c r="AP236" s="484">
        <f t="shared" si="131"/>
        <v>0</v>
      </c>
      <c r="AQ236" s="484">
        <v>0</v>
      </c>
      <c r="AR236" s="484">
        <v>-7463501.1399999997</v>
      </c>
      <c r="AS236" s="484">
        <f t="shared" si="175"/>
        <v>0</v>
      </c>
      <c r="AT236" s="484">
        <v>-7463501.1399999997</v>
      </c>
      <c r="AU236" s="484">
        <f t="shared" si="172"/>
        <v>6736784.4100000001</v>
      </c>
      <c r="AV236" s="484">
        <v>-726716.73</v>
      </c>
      <c r="AW236" s="484">
        <f t="shared" si="167"/>
        <v>0</v>
      </c>
      <c r="AX236" s="484">
        <v>-726716.73</v>
      </c>
      <c r="AY236" s="530">
        <v>16084757.91</v>
      </c>
      <c r="AZ236" s="530">
        <f t="shared" si="179"/>
        <v>-398650.87</v>
      </c>
      <c r="BA236" s="530">
        <f t="shared" si="180"/>
        <v>-398650.87</v>
      </c>
      <c r="BB236" s="530">
        <f t="shared" si="181"/>
        <v>0</v>
      </c>
      <c r="BC236" s="530">
        <f t="shared" si="157"/>
        <v>0</v>
      </c>
      <c r="BD236" s="530">
        <f t="shared" si="132"/>
        <v>0</v>
      </c>
      <c r="BE236" s="530">
        <f t="shared" si="139"/>
        <v>0</v>
      </c>
      <c r="BF236" s="530">
        <f t="shared" si="133"/>
        <v>0</v>
      </c>
      <c r="BG236" s="530">
        <f t="shared" si="134"/>
        <v>0</v>
      </c>
      <c r="BH236" s="530" t="e">
        <f t="shared" si="135"/>
        <v>#REF!</v>
      </c>
      <c r="BI236" s="530" t="e">
        <f t="shared" si="136"/>
        <v>#REF!</v>
      </c>
      <c r="BJ236" s="530" t="e">
        <f t="shared" si="137"/>
        <v>#REF!</v>
      </c>
      <c r="BK236" s="452">
        <v>0</v>
      </c>
      <c r="BL236">
        <v>0</v>
      </c>
      <c r="BN236" s="499"/>
      <c r="BO236" s="451"/>
      <c r="BP236" s="452"/>
      <c r="BR236" s="452"/>
    </row>
    <row r="237" spans="1:70" ht="15" hidden="1" customHeight="1">
      <c r="A237" t="s">
        <v>830</v>
      </c>
      <c r="B237" s="468">
        <v>5800100003</v>
      </c>
      <c r="C237" s="458" t="s">
        <v>831</v>
      </c>
      <c r="D237" s="458" t="s">
        <v>301</v>
      </c>
      <c r="E237" s="459" t="str">
        <f t="shared" ref="E237" si="186">LEFT(B237,3)</f>
        <v>580</v>
      </c>
      <c r="F237" s="459" t="str">
        <f t="shared" ref="F237" si="187">LEFT(B237,3)</f>
        <v>580</v>
      </c>
      <c r="G237" s="458" t="s">
        <v>302</v>
      </c>
      <c r="H237" s="452">
        <v>0</v>
      </c>
      <c r="I237" s="452">
        <v>0</v>
      </c>
      <c r="J237" s="452">
        <v>0</v>
      </c>
      <c r="K237" s="452">
        <v>0</v>
      </c>
      <c r="L237" s="452">
        <v>0</v>
      </c>
      <c r="M237" s="452">
        <v>0</v>
      </c>
      <c r="N237" s="452">
        <v>0</v>
      </c>
      <c r="O237" s="452">
        <v>0</v>
      </c>
      <c r="P237" s="452">
        <v>0</v>
      </c>
      <c r="Q237" s="452">
        <v>0</v>
      </c>
      <c r="R237" s="452">
        <v>0</v>
      </c>
      <c r="S237" s="484">
        <v>0</v>
      </c>
      <c r="T237" s="452"/>
      <c r="U237" s="484"/>
      <c r="V237" s="484">
        <f>SUM(H237:S237)</f>
        <v>0</v>
      </c>
      <c r="W237" s="484">
        <f t="shared" si="142"/>
        <v>0</v>
      </c>
      <c r="X237" s="530">
        <v>0</v>
      </c>
      <c r="Y237" s="530">
        <v>0</v>
      </c>
      <c r="Z237" s="484">
        <v>0</v>
      </c>
      <c r="AA237" s="484">
        <v>16084757.91</v>
      </c>
      <c r="AB237" s="484">
        <f t="shared" si="143"/>
        <v>0</v>
      </c>
      <c r="AC237" s="484">
        <v>16084757.91</v>
      </c>
      <c r="AD237" s="484">
        <f t="shared" si="126"/>
        <v>0</v>
      </c>
      <c r="AE237" s="484">
        <v>16084757.91</v>
      </c>
      <c r="AF237" s="484">
        <f t="shared" si="138"/>
        <v>0</v>
      </c>
      <c r="AG237" s="484">
        <v>16084757.91</v>
      </c>
      <c r="AH237" s="484">
        <f t="shared" si="127"/>
        <v>0</v>
      </c>
      <c r="AI237" s="484">
        <v>16084757.91</v>
      </c>
      <c r="AJ237" s="484">
        <f t="shared" si="128"/>
        <v>0</v>
      </c>
      <c r="AK237" s="484">
        <v>16084757.91</v>
      </c>
      <c r="AL237" s="484">
        <f t="shared" si="129"/>
        <v>0</v>
      </c>
      <c r="AM237" s="484">
        <v>16084757.91</v>
      </c>
      <c r="AN237" s="484">
        <f t="shared" si="130"/>
        <v>0</v>
      </c>
      <c r="AO237" s="484">
        <v>16084757.91</v>
      </c>
      <c r="AP237" s="484">
        <f t="shared" si="131"/>
        <v>0</v>
      </c>
      <c r="AQ237" s="484">
        <v>16084757.91</v>
      </c>
      <c r="AR237" s="484">
        <v>16084757.91</v>
      </c>
      <c r="AS237" s="484">
        <f t="shared" si="175"/>
        <v>0</v>
      </c>
      <c r="AT237" s="484">
        <v>16084757.91</v>
      </c>
      <c r="AU237" s="484">
        <f t="shared" si="172"/>
        <v>-16084757.91</v>
      </c>
      <c r="AV237" s="484">
        <v>0</v>
      </c>
      <c r="AW237" s="484">
        <f t="shared" si="167"/>
        <v>0</v>
      </c>
      <c r="AX237" s="484">
        <v>0</v>
      </c>
      <c r="AY237" s="530">
        <v>0</v>
      </c>
      <c r="AZ237" s="530">
        <f t="shared" si="179"/>
        <v>0</v>
      </c>
      <c r="BA237" s="530">
        <f t="shared" si="180"/>
        <v>0</v>
      </c>
      <c r="BB237" s="530">
        <f t="shared" si="181"/>
        <v>0</v>
      </c>
      <c r="BC237" s="530">
        <f t="shared" si="157"/>
        <v>0</v>
      </c>
      <c r="BD237" s="530">
        <f t="shared" si="132"/>
        <v>0</v>
      </c>
      <c r="BE237" s="530">
        <f t="shared" si="139"/>
        <v>0</v>
      </c>
      <c r="BF237" s="530">
        <f t="shared" si="133"/>
        <v>0</v>
      </c>
      <c r="BG237" s="530">
        <f t="shared" si="134"/>
        <v>0</v>
      </c>
      <c r="BH237" s="530">
        <f t="shared" si="135"/>
        <v>0</v>
      </c>
      <c r="BI237" s="530">
        <f t="shared" si="136"/>
        <v>0</v>
      </c>
      <c r="BJ237" s="530">
        <f t="shared" si="137"/>
        <v>0</v>
      </c>
      <c r="BK237" s="452"/>
      <c r="BN237" s="499"/>
      <c r="BO237" s="451"/>
      <c r="BP237" s="452"/>
      <c r="BR237" s="452"/>
    </row>
    <row r="238" spans="1:70" ht="15" hidden="1" customHeight="1">
      <c r="A238" t="str">
        <f t="shared" si="149"/>
        <v>5900100001</v>
      </c>
      <c r="B238" s="468">
        <v>5900100001</v>
      </c>
      <c r="C238" s="458" t="s">
        <v>452</v>
      </c>
      <c r="D238" s="458" t="s">
        <v>301</v>
      </c>
      <c r="E238" s="459" t="str">
        <f t="shared" si="150"/>
        <v>590</v>
      </c>
      <c r="F238" s="459" t="str">
        <f t="shared" si="151"/>
        <v>590</v>
      </c>
      <c r="G238" s="458" t="s">
        <v>302</v>
      </c>
      <c r="H238" s="452">
        <v>0</v>
      </c>
      <c r="I238" s="452">
        <v>0</v>
      </c>
      <c r="J238" s="452">
        <v>0</v>
      </c>
      <c r="K238" s="452">
        <v>0</v>
      </c>
      <c r="L238" s="452">
        <v>0</v>
      </c>
      <c r="M238" s="452">
        <v>0</v>
      </c>
      <c r="N238" s="452">
        <v>0</v>
      </c>
      <c r="O238" s="452">
        <v>0</v>
      </c>
      <c r="P238" s="452">
        <v>0</v>
      </c>
      <c r="Q238" s="452" t="e">
        <f>VLOOKUP(A238,#REF!,16,0)</f>
        <v>#REF!</v>
      </c>
      <c r="R238" s="452">
        <v>0</v>
      </c>
      <c r="S238" s="484">
        <v>0</v>
      </c>
      <c r="T238" s="452">
        <v>0</v>
      </c>
      <c r="U238" s="484" t="e">
        <f t="shared" si="152"/>
        <v>#REF!</v>
      </c>
      <c r="V238" s="484">
        <f t="shared" si="153"/>
        <v>0</v>
      </c>
      <c r="W238" s="484">
        <f t="shared" si="142"/>
        <v>0</v>
      </c>
      <c r="X238" s="530"/>
      <c r="Y238" s="530">
        <f t="shared" ref="Y238:Y246" si="188">AY238-X238</f>
        <v>0</v>
      </c>
      <c r="Z238" s="484">
        <v>0</v>
      </c>
      <c r="AA238" s="484">
        <v>0</v>
      </c>
      <c r="AB238" s="484">
        <f t="shared" si="143"/>
        <v>0</v>
      </c>
      <c r="AC238" s="484">
        <v>0</v>
      </c>
      <c r="AD238" s="484">
        <f t="shared" si="126"/>
        <v>0</v>
      </c>
      <c r="AE238" s="484">
        <v>0</v>
      </c>
      <c r="AF238" s="484">
        <f t="shared" si="138"/>
        <v>0</v>
      </c>
      <c r="AG238" s="484">
        <v>0</v>
      </c>
      <c r="AH238" s="484">
        <f t="shared" si="127"/>
        <v>0</v>
      </c>
      <c r="AI238" s="484">
        <v>0</v>
      </c>
      <c r="AJ238" s="484">
        <f t="shared" si="128"/>
        <v>0</v>
      </c>
      <c r="AK238" s="484">
        <v>0</v>
      </c>
      <c r="AL238" s="484">
        <f t="shared" si="129"/>
        <v>0</v>
      </c>
      <c r="AM238" s="484">
        <v>0</v>
      </c>
      <c r="AN238" s="484">
        <f t="shared" si="130"/>
        <v>0</v>
      </c>
      <c r="AO238" s="484">
        <v>0</v>
      </c>
      <c r="AP238" s="484">
        <f t="shared" si="131"/>
        <v>0</v>
      </c>
      <c r="AQ238" s="484">
        <v>0</v>
      </c>
      <c r="AR238" s="484">
        <v>0</v>
      </c>
      <c r="AS238" s="484">
        <f t="shared" si="175"/>
        <v>0</v>
      </c>
      <c r="AT238" s="484">
        <v>0</v>
      </c>
      <c r="AU238" s="484">
        <f t="shared" si="172"/>
        <v>0</v>
      </c>
      <c r="AV238" s="484">
        <v>0</v>
      </c>
      <c r="AW238" s="484">
        <f t="shared" si="167"/>
        <v>0</v>
      </c>
      <c r="AX238" s="484">
        <v>0</v>
      </c>
      <c r="AY238" s="530">
        <v>0</v>
      </c>
      <c r="AZ238" s="530">
        <f t="shared" si="179"/>
        <v>0</v>
      </c>
      <c r="BA238" s="530">
        <f t="shared" si="180"/>
        <v>0</v>
      </c>
      <c r="BB238" s="530">
        <f t="shared" si="181"/>
        <v>0</v>
      </c>
      <c r="BC238" s="530">
        <f t="shared" si="157"/>
        <v>0</v>
      </c>
      <c r="BD238" s="530">
        <f t="shared" si="132"/>
        <v>0</v>
      </c>
      <c r="BE238" s="530">
        <f t="shared" si="139"/>
        <v>0</v>
      </c>
      <c r="BF238" s="530">
        <f t="shared" si="133"/>
        <v>0</v>
      </c>
      <c r="BG238" s="530">
        <f t="shared" si="134"/>
        <v>0</v>
      </c>
      <c r="BH238" s="530" t="e">
        <f t="shared" si="135"/>
        <v>#REF!</v>
      </c>
      <c r="BI238" s="530" t="e">
        <f t="shared" si="136"/>
        <v>#REF!</v>
      </c>
      <c r="BJ238" s="530" t="e">
        <f t="shared" si="137"/>
        <v>#REF!</v>
      </c>
      <c r="BK238" s="452">
        <v>0</v>
      </c>
      <c r="BL238">
        <v>0</v>
      </c>
      <c r="BN238" s="499"/>
      <c r="BO238" s="451"/>
      <c r="BP238" s="452"/>
      <c r="BR238" s="452"/>
    </row>
    <row r="239" spans="1:70" ht="15" hidden="1" customHeight="1">
      <c r="A239" t="s">
        <v>977</v>
      </c>
      <c r="B239" s="468" t="s">
        <v>977</v>
      </c>
      <c r="C239" s="458" t="s">
        <v>978</v>
      </c>
      <c r="D239" s="458" t="s">
        <v>301</v>
      </c>
      <c r="E239" s="459" t="str">
        <f t="shared" ref="E239" si="189">LEFT(B239,3)</f>
        <v>590</v>
      </c>
      <c r="F239" s="459" t="str">
        <f t="shared" ref="F239" si="190">LEFT(B239,3)</f>
        <v>590</v>
      </c>
      <c r="G239" s="458" t="s">
        <v>302</v>
      </c>
      <c r="H239" s="452"/>
      <c r="I239" s="452"/>
      <c r="J239" s="452"/>
      <c r="K239" s="452"/>
      <c r="L239" s="452"/>
      <c r="M239" s="452"/>
      <c r="N239" s="452"/>
      <c r="O239" s="452"/>
      <c r="P239" s="452"/>
      <c r="Q239" s="452"/>
      <c r="R239" s="452"/>
      <c r="S239" s="484"/>
      <c r="T239" s="452"/>
      <c r="U239" s="484"/>
      <c r="V239" s="484"/>
      <c r="W239" s="484"/>
      <c r="X239" s="530"/>
      <c r="Y239" s="530">
        <v>0</v>
      </c>
      <c r="Z239" s="484"/>
      <c r="AA239" s="484"/>
      <c r="AB239" s="484"/>
      <c r="AC239" s="484"/>
      <c r="AD239" s="484"/>
      <c r="AE239" s="484"/>
      <c r="AF239" s="484"/>
      <c r="AG239" s="484"/>
      <c r="AH239" s="484"/>
      <c r="AI239" s="484"/>
      <c r="AJ239" s="484"/>
      <c r="AK239" s="484"/>
      <c r="AL239" s="484"/>
      <c r="AM239" s="484"/>
      <c r="AN239" s="484"/>
      <c r="AO239" s="484"/>
      <c r="AP239" s="484"/>
      <c r="AQ239" s="484"/>
      <c r="AR239" s="484">
        <v>-21071289.359999999</v>
      </c>
      <c r="AS239" s="484">
        <f t="shared" si="175"/>
        <v>-1496541.0399999991</v>
      </c>
      <c r="AT239" s="484">
        <v>-22567830.399999999</v>
      </c>
      <c r="AU239" s="484">
        <f t="shared" si="172"/>
        <v>22567830.399999999</v>
      </c>
      <c r="AV239" s="484">
        <v>0</v>
      </c>
      <c r="AW239" s="484">
        <f t="shared" si="167"/>
        <v>0</v>
      </c>
      <c r="AX239" s="484">
        <v>0</v>
      </c>
      <c r="AY239" s="530"/>
      <c r="AZ239" s="530"/>
      <c r="BA239" s="530"/>
      <c r="BB239" s="530"/>
      <c r="BC239" s="530"/>
      <c r="BD239" s="530"/>
      <c r="BE239" s="530"/>
      <c r="BF239" s="530"/>
      <c r="BG239" s="530"/>
      <c r="BH239" s="530"/>
      <c r="BI239" s="530"/>
      <c r="BJ239" s="530"/>
      <c r="BK239" s="452"/>
      <c r="BN239" s="499"/>
      <c r="BO239" s="451"/>
      <c r="BP239" s="452"/>
      <c r="BR239" s="452"/>
    </row>
    <row r="240" spans="1:70" ht="15" hidden="1" customHeight="1">
      <c r="A240" t="str">
        <f t="shared" si="149"/>
        <v>6000100001</v>
      </c>
      <c r="B240" s="468">
        <v>6000100001</v>
      </c>
      <c r="C240" s="458" t="s">
        <v>453</v>
      </c>
      <c r="D240" s="458" t="s">
        <v>301</v>
      </c>
      <c r="E240" s="459" t="str">
        <f t="shared" si="150"/>
        <v>600</v>
      </c>
      <c r="F240" s="459" t="str">
        <f t="shared" si="151"/>
        <v>600</v>
      </c>
      <c r="G240" s="458" t="s">
        <v>302</v>
      </c>
      <c r="H240" s="484">
        <v>-4780.8500000000004</v>
      </c>
      <c r="I240" s="452">
        <v>-16812.37</v>
      </c>
      <c r="J240" s="474">
        <v>-7135.17</v>
      </c>
      <c r="K240" s="452">
        <v>-32558.26</v>
      </c>
      <c r="L240" s="452">
        <v>6482.36</v>
      </c>
      <c r="M240" s="452">
        <v>11487</v>
      </c>
      <c r="N240" s="452">
        <v>-17969.36</v>
      </c>
      <c r="O240" s="452">
        <v>0</v>
      </c>
      <c r="P240" s="452">
        <v>-2958.43</v>
      </c>
      <c r="Q240" s="452" t="e">
        <f>VLOOKUP(A240,#REF!,16,0)</f>
        <v>#REF!</v>
      </c>
      <c r="R240" s="452">
        <v>0</v>
      </c>
      <c r="S240" s="484">
        <v>0</v>
      </c>
      <c r="T240" s="452">
        <v>-64245.079999999994</v>
      </c>
      <c r="U240" s="474" t="e">
        <f t="shared" si="152"/>
        <v>#REF!</v>
      </c>
      <c r="V240" s="484">
        <f t="shared" si="153"/>
        <v>-64245.079999999994</v>
      </c>
      <c r="W240" s="484">
        <f t="shared" si="142"/>
        <v>-61286.649999999994</v>
      </c>
      <c r="X240" s="530"/>
      <c r="Y240" s="530">
        <f t="shared" si="188"/>
        <v>0</v>
      </c>
      <c r="Z240" s="484">
        <v>0</v>
      </c>
      <c r="AA240" s="484">
        <v>-3000</v>
      </c>
      <c r="AB240" s="484">
        <f t="shared" si="143"/>
        <v>0</v>
      </c>
      <c r="AC240" s="484">
        <v>-3000</v>
      </c>
      <c r="AD240" s="484">
        <f t="shared" si="126"/>
        <v>0</v>
      </c>
      <c r="AE240" s="484">
        <v>-3000</v>
      </c>
      <c r="AF240" s="484">
        <f t="shared" si="138"/>
        <v>0</v>
      </c>
      <c r="AG240" s="484">
        <v>-3000</v>
      </c>
      <c r="AH240" s="484">
        <f t="shared" si="127"/>
        <v>-10506.63</v>
      </c>
      <c r="AI240" s="484">
        <v>-13506.63</v>
      </c>
      <c r="AJ240" s="484">
        <f t="shared" si="128"/>
        <v>0</v>
      </c>
      <c r="AK240" s="484">
        <v>-13506.63</v>
      </c>
      <c r="AL240" s="484">
        <f t="shared" si="129"/>
        <v>-7009.1400000000012</v>
      </c>
      <c r="AM240" s="484">
        <v>-20515.77</v>
      </c>
      <c r="AN240" s="484">
        <f t="shared" si="130"/>
        <v>0</v>
      </c>
      <c r="AO240" s="484">
        <v>-20515.77</v>
      </c>
      <c r="AP240" s="484">
        <f t="shared" si="131"/>
        <v>0</v>
      </c>
      <c r="AQ240" s="484">
        <v>-20515.77</v>
      </c>
      <c r="AR240" s="484">
        <v>0</v>
      </c>
      <c r="AS240" s="484">
        <f t="shared" si="175"/>
        <v>0</v>
      </c>
      <c r="AT240" s="484">
        <v>0</v>
      </c>
      <c r="AU240" s="484">
        <f t="shared" si="172"/>
        <v>0</v>
      </c>
      <c r="AV240" s="484">
        <v>0</v>
      </c>
      <c r="AW240" s="484">
        <f t="shared" si="167"/>
        <v>0</v>
      </c>
      <c r="AX240" s="484">
        <v>0</v>
      </c>
      <c r="AY240" s="530">
        <v>0</v>
      </c>
      <c r="AZ240" s="530">
        <f t="shared" si="179"/>
        <v>-21593.22</v>
      </c>
      <c r="BA240" s="530">
        <f t="shared" si="180"/>
        <v>-28728.39</v>
      </c>
      <c r="BB240" s="530">
        <f t="shared" si="181"/>
        <v>-61286.649999999994</v>
      </c>
      <c r="BC240" s="530">
        <f t="shared" si="157"/>
        <v>-54804.289999999994</v>
      </c>
      <c r="BD240" s="530">
        <f t="shared" si="132"/>
        <v>-43317.29</v>
      </c>
      <c r="BE240" s="530">
        <f t="shared" si="139"/>
        <v>-61286.65</v>
      </c>
      <c r="BF240" s="530">
        <f t="shared" si="133"/>
        <v>-61286.65</v>
      </c>
      <c r="BG240" s="530">
        <f t="shared" si="134"/>
        <v>-64245.079999999994</v>
      </c>
      <c r="BH240" s="530" t="e">
        <f t="shared" si="135"/>
        <v>#REF!</v>
      </c>
      <c r="BI240" s="530" t="e">
        <f t="shared" si="136"/>
        <v>#REF!</v>
      </c>
      <c r="BJ240" s="530" t="e">
        <f t="shared" si="137"/>
        <v>#REF!</v>
      </c>
      <c r="BK240" s="452">
        <v>-64245.08</v>
      </c>
      <c r="BL240">
        <v>0</v>
      </c>
      <c r="BM240" s="451">
        <v>-64245.08</v>
      </c>
      <c r="BN240" s="499"/>
      <c r="BO240" s="451"/>
      <c r="BP240" s="452"/>
      <c r="BR240" s="452"/>
    </row>
    <row r="241" spans="1:70" ht="15" hidden="1" customHeight="1">
      <c r="A241" t="s">
        <v>866</v>
      </c>
      <c r="B241" s="468" t="s">
        <v>866</v>
      </c>
      <c r="C241" s="458" t="s">
        <v>471</v>
      </c>
      <c r="D241" s="458" t="s">
        <v>301</v>
      </c>
      <c r="E241" s="459" t="str">
        <f t="shared" ref="E241" si="191">LEFT(B241,3)</f>
        <v>600</v>
      </c>
      <c r="F241" s="459" t="str">
        <f t="shared" ref="F241" si="192">LEFT(B241,3)</f>
        <v>600</v>
      </c>
      <c r="G241" s="458" t="s">
        <v>302</v>
      </c>
      <c r="H241" s="484">
        <v>0</v>
      </c>
      <c r="I241" s="484">
        <v>0</v>
      </c>
      <c r="J241" s="484">
        <v>0</v>
      </c>
      <c r="K241" s="484">
        <v>0</v>
      </c>
      <c r="L241" s="484">
        <v>0</v>
      </c>
      <c r="M241" s="484">
        <v>0</v>
      </c>
      <c r="N241" s="484">
        <v>0</v>
      </c>
      <c r="O241" s="484">
        <v>0</v>
      </c>
      <c r="P241" s="484">
        <v>0</v>
      </c>
      <c r="Q241" s="484">
        <v>0</v>
      </c>
      <c r="R241" s="484">
        <v>0</v>
      </c>
      <c r="S241" s="484">
        <v>0</v>
      </c>
      <c r="T241" s="484">
        <v>0</v>
      </c>
      <c r="U241" s="484">
        <v>0</v>
      </c>
      <c r="V241" s="484">
        <v>0</v>
      </c>
      <c r="W241" s="484">
        <v>0</v>
      </c>
      <c r="X241" s="484">
        <v>0</v>
      </c>
      <c r="Y241" s="484">
        <v>0</v>
      </c>
      <c r="Z241" s="484">
        <v>0</v>
      </c>
      <c r="AA241" s="484">
        <v>0</v>
      </c>
      <c r="AB241" s="484">
        <v>0</v>
      </c>
      <c r="AC241" s="484">
        <v>0</v>
      </c>
      <c r="AD241" s="484">
        <v>0</v>
      </c>
      <c r="AE241" s="484">
        <v>0</v>
      </c>
      <c r="AF241" s="484">
        <v>0</v>
      </c>
      <c r="AG241" s="484">
        <v>0</v>
      </c>
      <c r="AH241" s="484">
        <v>0</v>
      </c>
      <c r="AI241" s="484">
        <v>-14.63</v>
      </c>
      <c r="AJ241" s="484">
        <f t="shared" si="128"/>
        <v>0</v>
      </c>
      <c r="AK241" s="484">
        <v>-14.63</v>
      </c>
      <c r="AL241" s="484">
        <f t="shared" si="129"/>
        <v>0</v>
      </c>
      <c r="AM241" s="484">
        <v>-14.63</v>
      </c>
      <c r="AN241" s="484">
        <f t="shared" si="130"/>
        <v>0</v>
      </c>
      <c r="AO241" s="484">
        <v>-14.63</v>
      </c>
      <c r="AP241" s="484">
        <f t="shared" ref="AP241:AP319" si="193">AQ241-AO241</f>
        <v>0</v>
      </c>
      <c r="AQ241" s="484">
        <v>-14.63</v>
      </c>
      <c r="AR241" s="484">
        <v>0</v>
      </c>
      <c r="AS241" s="484">
        <f t="shared" si="175"/>
        <v>0</v>
      </c>
      <c r="AT241" s="484">
        <v>0</v>
      </c>
      <c r="AU241" s="484">
        <f t="shared" si="172"/>
        <v>0</v>
      </c>
      <c r="AV241" s="484">
        <v>0</v>
      </c>
      <c r="AW241" s="484">
        <f t="shared" si="167"/>
        <v>0</v>
      </c>
      <c r="AX241" s="484">
        <v>0</v>
      </c>
      <c r="AY241" s="530"/>
      <c r="AZ241" s="530"/>
      <c r="BA241" s="530"/>
      <c r="BB241" s="530"/>
      <c r="BC241" s="530"/>
      <c r="BD241" s="530"/>
      <c r="BE241" s="530"/>
      <c r="BF241" s="530"/>
      <c r="BG241" s="530"/>
      <c r="BH241" s="530">
        <f t="shared" si="135"/>
        <v>0</v>
      </c>
      <c r="BI241" s="530">
        <f t="shared" si="136"/>
        <v>0</v>
      </c>
      <c r="BJ241" s="530">
        <f t="shared" ref="BJ241:BJ319" si="194">O241+P241+Q241+R241+S241+N241+M241+L241+K241+J241+I241+H241</f>
        <v>0</v>
      </c>
      <c r="BK241" s="452"/>
      <c r="BN241" s="499"/>
      <c r="BO241" s="451"/>
      <c r="BP241" s="452"/>
      <c r="BR241" s="452"/>
    </row>
    <row r="242" spans="1:70" ht="15" hidden="1" customHeight="1">
      <c r="A242" t="s">
        <v>855</v>
      </c>
      <c r="B242" s="468">
        <v>6007100001</v>
      </c>
      <c r="C242" s="458" t="s">
        <v>473</v>
      </c>
      <c r="D242" s="458" t="s">
        <v>301</v>
      </c>
      <c r="E242" s="459" t="str">
        <f t="shared" ref="E242" si="195">LEFT(B242,3)</f>
        <v>600</v>
      </c>
      <c r="F242" s="459" t="str">
        <f t="shared" ref="F242" si="196">LEFT(B242,3)</f>
        <v>600</v>
      </c>
      <c r="G242" s="458" t="s">
        <v>302</v>
      </c>
      <c r="H242" s="484">
        <v>0</v>
      </c>
      <c r="I242" s="484">
        <v>0</v>
      </c>
      <c r="J242" s="484">
        <v>0</v>
      </c>
      <c r="K242" s="484">
        <v>0</v>
      </c>
      <c r="L242" s="484">
        <v>0</v>
      </c>
      <c r="M242" s="484">
        <v>0</v>
      </c>
      <c r="N242" s="484">
        <v>0</v>
      </c>
      <c r="O242" s="484">
        <v>0</v>
      </c>
      <c r="P242" s="484">
        <v>0</v>
      </c>
      <c r="Q242" s="484">
        <v>0</v>
      </c>
      <c r="R242" s="484">
        <v>0</v>
      </c>
      <c r="S242" s="484">
        <v>0</v>
      </c>
      <c r="T242" s="484">
        <v>0</v>
      </c>
      <c r="U242" s="484">
        <v>0</v>
      </c>
      <c r="V242" s="484">
        <v>0</v>
      </c>
      <c r="W242" s="484">
        <v>0</v>
      </c>
      <c r="X242" s="484">
        <v>0</v>
      </c>
      <c r="Y242" s="484">
        <v>0</v>
      </c>
      <c r="Z242" s="484">
        <v>0</v>
      </c>
      <c r="AA242" s="484">
        <v>0</v>
      </c>
      <c r="AB242" s="484">
        <v>0</v>
      </c>
      <c r="AC242" s="484">
        <v>0</v>
      </c>
      <c r="AD242" s="484">
        <v>0</v>
      </c>
      <c r="AE242" s="484">
        <v>0</v>
      </c>
      <c r="AF242" s="484">
        <f t="shared" si="138"/>
        <v>-2357.2600000000002</v>
      </c>
      <c r="AG242" s="484">
        <v>-2357.2600000000002</v>
      </c>
      <c r="AH242" s="484">
        <f t="shared" si="127"/>
        <v>0</v>
      </c>
      <c r="AI242" s="484">
        <v>-2357.2600000000002</v>
      </c>
      <c r="AJ242" s="484">
        <f t="shared" ref="AJ242:AJ321" si="197">AK242-AI242</f>
        <v>-2337.13</v>
      </c>
      <c r="AK242" s="484">
        <v>-4694.3900000000003</v>
      </c>
      <c r="AL242" s="484">
        <f t="shared" ref="AL242:AL321" si="198">AM242-AK242</f>
        <v>0</v>
      </c>
      <c r="AM242" s="484">
        <v>-4694.3900000000003</v>
      </c>
      <c r="AN242" s="484">
        <f t="shared" ref="AN242:AN320" si="199">AO242-AM242</f>
        <v>0</v>
      </c>
      <c r="AO242" s="484">
        <v>-4694.3900000000003</v>
      </c>
      <c r="AP242" s="484">
        <f t="shared" si="193"/>
        <v>0</v>
      </c>
      <c r="AQ242" s="484">
        <v>-4694.3900000000003</v>
      </c>
      <c r="AR242" s="484">
        <v>0</v>
      </c>
      <c r="AS242" s="484">
        <f t="shared" si="175"/>
        <v>0</v>
      </c>
      <c r="AT242" s="484">
        <v>0</v>
      </c>
      <c r="AU242" s="484">
        <f t="shared" si="172"/>
        <v>0</v>
      </c>
      <c r="AV242" s="484">
        <v>0</v>
      </c>
      <c r="AW242" s="484">
        <f t="shared" si="167"/>
        <v>0</v>
      </c>
      <c r="AX242" s="484">
        <v>0</v>
      </c>
      <c r="AY242" s="530"/>
      <c r="AZ242" s="530"/>
      <c r="BA242" s="530"/>
      <c r="BB242" s="530"/>
      <c r="BC242" s="530"/>
      <c r="BD242" s="530"/>
      <c r="BE242" s="530"/>
      <c r="BF242" s="530">
        <f t="shared" si="133"/>
        <v>0</v>
      </c>
      <c r="BG242" s="530">
        <f t="shared" si="134"/>
        <v>0</v>
      </c>
      <c r="BH242" s="530">
        <f t="shared" ref="BH242:BH321" si="200">M242+N242+O242+P242+Q242+L242+K242+J242+I242+H242</f>
        <v>0</v>
      </c>
      <c r="BI242" s="530">
        <f t="shared" ref="BI242:BI320" si="201">N242+O242+P242+Q242+R242+M242+L242+K242+J242+I242+H242</f>
        <v>0</v>
      </c>
      <c r="BJ242" s="530">
        <f t="shared" si="194"/>
        <v>0</v>
      </c>
      <c r="BK242" s="452"/>
      <c r="BN242" s="499"/>
      <c r="BO242" s="451"/>
      <c r="BP242" s="452"/>
      <c r="BR242" s="452"/>
    </row>
    <row r="243" spans="1:70" ht="15" hidden="1" customHeight="1">
      <c r="A243" t="str">
        <f t="shared" si="149"/>
        <v>6007200001</v>
      </c>
      <c r="B243" s="468">
        <v>6007200001</v>
      </c>
      <c r="C243" s="458" t="s">
        <v>1059</v>
      </c>
      <c r="D243" s="458" t="s">
        <v>301</v>
      </c>
      <c r="E243" s="459" t="str">
        <f t="shared" si="150"/>
        <v>600</v>
      </c>
      <c r="F243" s="459" t="str">
        <f t="shared" si="151"/>
        <v>600</v>
      </c>
      <c r="G243" s="458" t="s">
        <v>302</v>
      </c>
      <c r="H243" s="484">
        <v>-1619467.42</v>
      </c>
      <c r="I243" s="452">
        <v>-1297341.6100000001</v>
      </c>
      <c r="J243" s="474">
        <v>-1633178.85</v>
      </c>
      <c r="K243" s="452">
        <v>-1385855.06</v>
      </c>
      <c r="L243" s="452">
        <v>-1005612.41</v>
      </c>
      <c r="M243" s="452">
        <v>-528177.14</v>
      </c>
      <c r="N243" s="452">
        <v>-461468.29</v>
      </c>
      <c r="O243" s="452">
        <v>-511540.61</v>
      </c>
      <c r="P243" s="452">
        <v>-1014698.64</v>
      </c>
      <c r="Q243" s="452" t="e">
        <f>VLOOKUP(A243,#REF!,16,0)</f>
        <v>#REF!</v>
      </c>
      <c r="R243" s="452">
        <v>-1571659.01</v>
      </c>
      <c r="S243" s="484">
        <v>-913884.21</v>
      </c>
      <c r="T243" s="452">
        <v>-12032235.42</v>
      </c>
      <c r="U243" s="474" t="e">
        <f t="shared" si="152"/>
        <v>#REF!</v>
      </c>
      <c r="V243" s="484">
        <f t="shared" si="153"/>
        <v>-9457340.0300000012</v>
      </c>
      <c r="W243" s="484">
        <f t="shared" si="142"/>
        <v>-8442641.3900000006</v>
      </c>
      <c r="X243" s="530">
        <v>-2036608.9300000002</v>
      </c>
      <c r="Y243" s="530">
        <f t="shared" si="188"/>
        <v>-1426495.13</v>
      </c>
      <c r="Z243" s="484">
        <v>-1271485.31</v>
      </c>
      <c r="AA243" s="484">
        <v>815894.99000000022</v>
      </c>
      <c r="AB243" s="652">
        <f t="shared" si="143"/>
        <v>-1302915.4000000004</v>
      </c>
      <c r="AC243" s="484">
        <v>-5221609.78</v>
      </c>
      <c r="AD243" s="484">
        <f t="shared" si="126"/>
        <v>-658628.12999999989</v>
      </c>
      <c r="AE243" s="484">
        <v>-5880237.9100000001</v>
      </c>
      <c r="AF243" s="484">
        <f t="shared" si="138"/>
        <v>-1350829.4900000002</v>
      </c>
      <c r="AG243" s="484">
        <v>-7231067.4000000004</v>
      </c>
      <c r="AH243" s="484">
        <f t="shared" ref="AH243:AH324" si="202">AI243-AG243</f>
        <v>-1300452.5</v>
      </c>
      <c r="AI243" s="484">
        <v>-8531519.9000000004</v>
      </c>
      <c r="AJ243" s="484">
        <f t="shared" si="197"/>
        <v>-1211550.7300000004</v>
      </c>
      <c r="AK243" s="484">
        <v>-9743070.6300000008</v>
      </c>
      <c r="AL243" s="484">
        <f t="shared" si="198"/>
        <v>-2840333.0399999991</v>
      </c>
      <c r="AM243" s="484">
        <v>-12583403.67</v>
      </c>
      <c r="AN243" s="484">
        <f t="shared" si="199"/>
        <v>-1759500.9700000007</v>
      </c>
      <c r="AO243" s="484">
        <v>-14342904.640000001</v>
      </c>
      <c r="AP243" s="484">
        <f t="shared" si="193"/>
        <v>-230242.6799999997</v>
      </c>
      <c r="AQ243" s="484">
        <v>-14573147.32</v>
      </c>
      <c r="AR243" s="484">
        <v>-509536.52</v>
      </c>
      <c r="AS243" s="484">
        <f t="shared" si="175"/>
        <v>-722737.81</v>
      </c>
      <c r="AT243" s="484">
        <v>-1232274.33</v>
      </c>
      <c r="AU243" s="484">
        <f t="shared" si="172"/>
        <v>-490448.06999999983</v>
      </c>
      <c r="AV243" s="484">
        <v>-1722722.4</v>
      </c>
      <c r="AW243" s="484">
        <f t="shared" si="167"/>
        <v>-387356.35999999987</v>
      </c>
      <c r="AX243" s="484">
        <v>-2110078.7599999998</v>
      </c>
      <c r="AY243" s="558">
        <v>-3463104.06</v>
      </c>
      <c r="AZ243" s="530">
        <f t="shared" si="179"/>
        <v>-2916809.0300000003</v>
      </c>
      <c r="BA243" s="530">
        <f t="shared" si="180"/>
        <v>-4549987.8800000008</v>
      </c>
      <c r="BB243" s="530">
        <f t="shared" si="181"/>
        <v>-5935842.9400000013</v>
      </c>
      <c r="BC243" s="530">
        <f t="shared" si="157"/>
        <v>-6941455.3500000015</v>
      </c>
      <c r="BD243" s="530">
        <f t="shared" si="132"/>
        <v>-7469632.4899999993</v>
      </c>
      <c r="BE243" s="530">
        <f t="shared" si="139"/>
        <v>-7931100.7800000003</v>
      </c>
      <c r="BF243" s="530">
        <f t="shared" ref="BF243:BF324" si="203">K243+L243+M243+N243+O243+J243+I243+H243</f>
        <v>-8442641.3900000006</v>
      </c>
      <c r="BG243" s="530">
        <f t="shared" ref="BG243:BG324" si="204">L243+M243+N243+O243+P243+K243+J243+I243+H243</f>
        <v>-9457340.0300000012</v>
      </c>
      <c r="BH243" s="530" t="e">
        <f t="shared" si="200"/>
        <v>#REF!</v>
      </c>
      <c r="BI243" s="530" t="e">
        <f t="shared" si="201"/>
        <v>#REF!</v>
      </c>
      <c r="BJ243" s="530" t="e">
        <f t="shared" si="194"/>
        <v>#REF!</v>
      </c>
      <c r="BK243" s="452">
        <v>-12032235.42</v>
      </c>
      <c r="BL243">
        <v>0</v>
      </c>
      <c r="BM243" s="451">
        <v>-12946119.630000001</v>
      </c>
      <c r="BN243" s="499"/>
      <c r="BO243" s="451"/>
      <c r="BP243" s="452"/>
      <c r="BR243" s="452"/>
    </row>
    <row r="244" spans="1:70" ht="15" hidden="1" customHeight="1">
      <c r="A244" t="str">
        <f t="shared" si="149"/>
        <v>6010100001</v>
      </c>
      <c r="B244" s="468">
        <v>6010100001</v>
      </c>
      <c r="C244" s="458" t="s">
        <v>454</v>
      </c>
      <c r="D244" s="458" t="s">
        <v>301</v>
      </c>
      <c r="E244" s="459" t="str">
        <f t="shared" si="150"/>
        <v>601</v>
      </c>
      <c r="F244" s="459" t="str">
        <f t="shared" si="151"/>
        <v>601</v>
      </c>
      <c r="G244" s="458" t="s">
        <v>302</v>
      </c>
      <c r="H244" s="484">
        <v>-30503365.829999998</v>
      </c>
      <c r="I244" s="452">
        <v>-28830604.739999998</v>
      </c>
      <c r="J244" s="474">
        <v>-29787442.82</v>
      </c>
      <c r="K244" s="452">
        <v>-24486026.550000001</v>
      </c>
      <c r="L244" s="452">
        <v>-19304541.539999999</v>
      </c>
      <c r="M244" s="452">
        <v>-19349500.370000001</v>
      </c>
      <c r="N244" s="452">
        <v>-14584859.83</v>
      </c>
      <c r="O244" s="452">
        <v>-19276111.329999998</v>
      </c>
      <c r="P244" s="452">
        <v>-21842622.02</v>
      </c>
      <c r="Q244" s="452" t="e">
        <f>VLOOKUP(A244,#REF!,16,0)</f>
        <v>#REF!</v>
      </c>
      <c r="R244" s="452">
        <v>-23149168.300000001</v>
      </c>
      <c r="S244" s="484">
        <v>-26101385.100000001</v>
      </c>
      <c r="T244" s="452">
        <v>-254401459.06</v>
      </c>
      <c r="U244" s="474" t="e">
        <f t="shared" si="152"/>
        <v>#REF!</v>
      </c>
      <c r="V244" s="484">
        <f t="shared" si="153"/>
        <v>-207965075.03</v>
      </c>
      <c r="W244" s="484">
        <f t="shared" si="142"/>
        <v>-186122453.00999999</v>
      </c>
      <c r="X244" s="530">
        <v>-21275791.370000001</v>
      </c>
      <c r="Y244" s="530">
        <f t="shared" si="188"/>
        <v>-28111459.109999996</v>
      </c>
      <c r="Z244" s="484">
        <v>-29479316.02</v>
      </c>
      <c r="AA244" s="484">
        <v>-29234667.159999993</v>
      </c>
      <c r="AB244" s="652">
        <f t="shared" si="143"/>
        <v>-24701359.930000011</v>
      </c>
      <c r="AC244" s="484">
        <v>-132802593.59</v>
      </c>
      <c r="AD244" s="484">
        <f t="shared" ref="AD244:AD325" si="205">AE244-AC244</f>
        <v>-20682003.280000001</v>
      </c>
      <c r="AE244" s="484">
        <v>-153484596.87</v>
      </c>
      <c r="AF244" s="484">
        <f t="shared" si="138"/>
        <v>-16439667.75</v>
      </c>
      <c r="AG244" s="484">
        <v>-169924264.62</v>
      </c>
      <c r="AH244" s="484">
        <f t="shared" si="202"/>
        <v>-23089221.060000002</v>
      </c>
      <c r="AI244" s="484">
        <v>-193013485.68000001</v>
      </c>
      <c r="AJ244" s="484">
        <f t="shared" si="197"/>
        <v>-25023499.329999983</v>
      </c>
      <c r="AK244" s="484">
        <v>-218036985.00999999</v>
      </c>
      <c r="AL244" s="484">
        <f t="shared" si="198"/>
        <v>-30112718.890000015</v>
      </c>
      <c r="AM244" s="484">
        <v>-248149703.90000001</v>
      </c>
      <c r="AN244" s="484">
        <f t="shared" si="199"/>
        <v>-45901979.070000023</v>
      </c>
      <c r="AO244" s="484">
        <v>-294051682.97000003</v>
      </c>
      <c r="AP244" s="484">
        <f t="shared" si="193"/>
        <v>-43425911.529999971</v>
      </c>
      <c r="AQ244" s="484">
        <v>-337477594.5</v>
      </c>
      <c r="AR244" s="484">
        <v>-54152133.539999999</v>
      </c>
      <c r="AS244" s="484">
        <f t="shared" si="175"/>
        <v>-54180155.960000001</v>
      </c>
      <c r="AT244" s="484">
        <v>-108332289.5</v>
      </c>
      <c r="AU244" s="484">
        <f t="shared" si="172"/>
        <v>-60157092.909999996</v>
      </c>
      <c r="AV244" s="484">
        <v>-168489382.41</v>
      </c>
      <c r="AW244" s="484">
        <f t="shared" si="167"/>
        <v>-62473990.530000001</v>
      </c>
      <c r="AX244" s="484">
        <v>-230963372.94</v>
      </c>
      <c r="AY244" s="558">
        <v>-49387250.479999997</v>
      </c>
      <c r="AZ244" s="530">
        <f t="shared" si="179"/>
        <v>-59333970.569999993</v>
      </c>
      <c r="BA244" s="530">
        <f t="shared" si="180"/>
        <v>-89121413.389999986</v>
      </c>
      <c r="BB244" s="530">
        <f t="shared" si="181"/>
        <v>-113607439.93999998</v>
      </c>
      <c r="BC244" s="530">
        <f t="shared" si="157"/>
        <v>-132911981.47999999</v>
      </c>
      <c r="BD244" s="530">
        <f t="shared" ref="BD244:BD325" si="206">I244+J244+K244+L244+M244+H244</f>
        <v>-152261481.85000002</v>
      </c>
      <c r="BE244" s="530">
        <f t="shared" si="139"/>
        <v>-166846341.68000001</v>
      </c>
      <c r="BF244" s="530">
        <f t="shared" si="203"/>
        <v>-186122453.00999999</v>
      </c>
      <c r="BG244" s="530">
        <f t="shared" si="204"/>
        <v>-207965075.02999997</v>
      </c>
      <c r="BH244" s="530" t="e">
        <f t="shared" si="200"/>
        <v>#REF!</v>
      </c>
      <c r="BI244" s="530" t="e">
        <f t="shared" si="201"/>
        <v>#REF!</v>
      </c>
      <c r="BJ244" s="530" t="e">
        <f t="shared" si="194"/>
        <v>#REF!</v>
      </c>
      <c r="BK244" s="452">
        <v>-254401459.06</v>
      </c>
      <c r="BL244">
        <v>0</v>
      </c>
      <c r="BM244" s="451">
        <v>-280502844.16000003</v>
      </c>
      <c r="BN244" s="499"/>
      <c r="BO244" s="451"/>
      <c r="BP244" s="452"/>
      <c r="BR244" s="452"/>
    </row>
    <row r="245" spans="1:70" ht="15" hidden="1" customHeight="1">
      <c r="A245" t="str">
        <f t="shared" si="149"/>
        <v>6019100001</v>
      </c>
      <c r="B245" s="468">
        <v>6019100001</v>
      </c>
      <c r="C245" s="458" t="s">
        <v>455</v>
      </c>
      <c r="D245" s="458" t="s">
        <v>301</v>
      </c>
      <c r="E245" s="459" t="str">
        <f t="shared" si="150"/>
        <v>601</v>
      </c>
      <c r="F245" s="459" t="str">
        <f t="shared" si="151"/>
        <v>601</v>
      </c>
      <c r="G245" s="458" t="s">
        <v>302</v>
      </c>
      <c r="H245" s="484">
        <v>0</v>
      </c>
      <c r="I245" s="452">
        <v>2.08</v>
      </c>
      <c r="J245" s="452">
        <v>-2.08</v>
      </c>
      <c r="K245" s="452">
        <v>0</v>
      </c>
      <c r="L245" s="452">
        <v>0</v>
      </c>
      <c r="M245" s="452">
        <v>0</v>
      </c>
      <c r="N245" s="452">
        <v>0</v>
      </c>
      <c r="O245" s="452">
        <v>0</v>
      </c>
      <c r="P245" s="452">
        <v>0</v>
      </c>
      <c r="Q245" s="452" t="e">
        <f>VLOOKUP(A245,#REF!,16,0)</f>
        <v>#REF!</v>
      </c>
      <c r="R245" s="452">
        <v>877.36</v>
      </c>
      <c r="S245" s="484">
        <v>4843.59</v>
      </c>
      <c r="T245" s="452">
        <v>0</v>
      </c>
      <c r="U245" s="474" t="e">
        <f t="shared" si="152"/>
        <v>#REF!</v>
      </c>
      <c r="V245" s="484">
        <f t="shared" si="153"/>
        <v>0</v>
      </c>
      <c r="W245" s="484">
        <f t="shared" si="142"/>
        <v>0</v>
      </c>
      <c r="X245" s="530"/>
      <c r="Y245" s="530">
        <f t="shared" si="188"/>
        <v>0</v>
      </c>
      <c r="Z245" s="484">
        <v>0</v>
      </c>
      <c r="AA245" s="484">
        <v>0</v>
      </c>
      <c r="AB245" s="652">
        <f t="shared" si="143"/>
        <v>0</v>
      </c>
      <c r="AC245" s="484">
        <v>0</v>
      </c>
      <c r="AD245" s="484">
        <f t="shared" si="205"/>
        <v>0</v>
      </c>
      <c r="AE245" s="484">
        <v>0</v>
      </c>
      <c r="AF245" s="484">
        <f t="shared" ref="AF245:AF326" si="207">AG245-AE245</f>
        <v>0</v>
      </c>
      <c r="AG245" s="484">
        <v>0</v>
      </c>
      <c r="AH245" s="484">
        <f t="shared" si="202"/>
        <v>0</v>
      </c>
      <c r="AI245" s="484">
        <v>0</v>
      </c>
      <c r="AJ245" s="484">
        <f t="shared" si="197"/>
        <v>0</v>
      </c>
      <c r="AK245" s="484">
        <v>0</v>
      </c>
      <c r="AL245" s="484">
        <f t="shared" si="198"/>
        <v>0</v>
      </c>
      <c r="AM245" s="484">
        <v>0</v>
      </c>
      <c r="AN245" s="484">
        <f t="shared" si="199"/>
        <v>0</v>
      </c>
      <c r="AO245" s="484">
        <v>0</v>
      </c>
      <c r="AP245" s="484">
        <f t="shared" si="193"/>
        <v>0</v>
      </c>
      <c r="AQ245" s="484">
        <v>0</v>
      </c>
      <c r="AR245" s="484">
        <v>0</v>
      </c>
      <c r="AS245" s="484">
        <f t="shared" si="175"/>
        <v>0</v>
      </c>
      <c r="AT245" s="484">
        <v>0</v>
      </c>
      <c r="AU245" s="484">
        <f t="shared" si="172"/>
        <v>0</v>
      </c>
      <c r="AV245" s="484">
        <v>0</v>
      </c>
      <c r="AW245" s="484">
        <f t="shared" si="167"/>
        <v>0</v>
      </c>
      <c r="AX245" s="484">
        <v>0</v>
      </c>
      <c r="AY245" s="530">
        <v>0</v>
      </c>
      <c r="AZ245" s="530">
        <f t="shared" si="179"/>
        <v>2.08</v>
      </c>
      <c r="BA245" s="530">
        <f t="shared" si="180"/>
        <v>0</v>
      </c>
      <c r="BB245" s="530">
        <f t="shared" si="181"/>
        <v>0</v>
      </c>
      <c r="BC245" s="530">
        <f t="shared" si="157"/>
        <v>0</v>
      </c>
      <c r="BD245" s="530">
        <f t="shared" si="206"/>
        <v>0</v>
      </c>
      <c r="BE245" s="530">
        <f t="shared" ref="BE245:BE326" si="208">J245+K245+L245+M245+N245+I245+H245</f>
        <v>0</v>
      </c>
      <c r="BF245" s="530">
        <f t="shared" si="203"/>
        <v>0</v>
      </c>
      <c r="BG245" s="530">
        <f t="shared" si="204"/>
        <v>0</v>
      </c>
      <c r="BH245" s="530" t="e">
        <f t="shared" si="200"/>
        <v>#REF!</v>
      </c>
      <c r="BI245" s="530" t="e">
        <f t="shared" si="201"/>
        <v>#REF!</v>
      </c>
      <c r="BJ245" s="530" t="e">
        <f t="shared" si="194"/>
        <v>#REF!</v>
      </c>
      <c r="BK245" s="452">
        <v>0</v>
      </c>
      <c r="BL245">
        <v>0</v>
      </c>
      <c r="BN245" s="499"/>
      <c r="BO245" s="451"/>
      <c r="BP245" s="452"/>
      <c r="BR245" s="452"/>
    </row>
    <row r="246" spans="1:70" ht="15" hidden="1" customHeight="1">
      <c r="A246" t="str">
        <f t="shared" si="149"/>
        <v>6016500001</v>
      </c>
      <c r="B246" s="468">
        <v>6016500001</v>
      </c>
      <c r="C246" s="482" t="s">
        <v>471</v>
      </c>
      <c r="D246" s="458" t="s">
        <v>301</v>
      </c>
      <c r="E246" s="459" t="str">
        <f t="shared" si="150"/>
        <v>601</v>
      </c>
      <c r="F246" s="459" t="str">
        <f t="shared" si="151"/>
        <v>601</v>
      </c>
      <c r="G246" s="458" t="s">
        <v>302</v>
      </c>
      <c r="H246" s="484">
        <v>0</v>
      </c>
      <c r="I246" s="484">
        <v>0</v>
      </c>
      <c r="J246" s="484">
        <v>0</v>
      </c>
      <c r="K246" s="484">
        <v>0</v>
      </c>
      <c r="L246" s="484">
        <v>0</v>
      </c>
      <c r="M246" s="484">
        <v>0</v>
      </c>
      <c r="N246" s="484">
        <v>0</v>
      </c>
      <c r="O246" s="484">
        <v>0</v>
      </c>
      <c r="P246" s="452">
        <v>0</v>
      </c>
      <c r="Q246" s="452" t="e">
        <f>VLOOKUP(A246,#REF!,16,0)</f>
        <v>#REF!</v>
      </c>
      <c r="R246" s="452">
        <v>0</v>
      </c>
      <c r="S246" s="484">
        <v>-6050.38</v>
      </c>
      <c r="T246" s="452"/>
      <c r="U246" s="474" t="e">
        <f t="shared" si="152"/>
        <v>#REF!</v>
      </c>
      <c r="V246" s="484">
        <f t="shared" si="153"/>
        <v>0</v>
      </c>
      <c r="W246" s="484">
        <f t="shared" si="142"/>
        <v>0</v>
      </c>
      <c r="X246" s="530"/>
      <c r="Y246" s="530">
        <f t="shared" si="188"/>
        <v>0</v>
      </c>
      <c r="Z246" s="484">
        <v>0</v>
      </c>
      <c r="AA246" s="484">
        <v>0</v>
      </c>
      <c r="AB246" s="652">
        <f t="shared" si="143"/>
        <v>-8868.0400000000009</v>
      </c>
      <c r="AC246" s="484">
        <v>-8868.0400000000009</v>
      </c>
      <c r="AD246" s="484">
        <f t="shared" si="205"/>
        <v>-141365.09</v>
      </c>
      <c r="AE246" s="484">
        <v>-150233.13</v>
      </c>
      <c r="AF246" s="484">
        <f t="shared" si="207"/>
        <v>-270.1699999999837</v>
      </c>
      <c r="AG246" s="484">
        <v>-150503.29999999999</v>
      </c>
      <c r="AH246" s="484">
        <f t="shared" si="202"/>
        <v>-22668.200000000012</v>
      </c>
      <c r="AI246" s="484">
        <v>-173171.5</v>
      </c>
      <c r="AJ246" s="484">
        <f t="shared" si="197"/>
        <v>-18192.760000000009</v>
      </c>
      <c r="AK246" s="484">
        <v>-191364.26</v>
      </c>
      <c r="AL246" s="484">
        <f t="shared" si="198"/>
        <v>-39529.630000000005</v>
      </c>
      <c r="AM246" s="484">
        <v>-230893.89</v>
      </c>
      <c r="AN246" s="484">
        <f t="shared" si="199"/>
        <v>-15705.199999999983</v>
      </c>
      <c r="AO246" s="484">
        <v>-246599.09</v>
      </c>
      <c r="AP246" s="484">
        <f t="shared" si="193"/>
        <v>-24835.000000000029</v>
      </c>
      <c r="AQ246" s="484">
        <v>-271434.09000000003</v>
      </c>
      <c r="AR246" s="484">
        <v>-11771.46</v>
      </c>
      <c r="AS246" s="484">
        <f t="shared" si="175"/>
        <v>10115.349999999999</v>
      </c>
      <c r="AT246" s="484">
        <v>-1656.11</v>
      </c>
      <c r="AU246" s="484">
        <f t="shared" si="172"/>
        <v>0</v>
      </c>
      <c r="AV246" s="484">
        <v>-1656.11</v>
      </c>
      <c r="AW246" s="484">
        <f t="shared" si="167"/>
        <v>0</v>
      </c>
      <c r="AX246" s="484">
        <v>-1656.11</v>
      </c>
      <c r="AY246" s="530">
        <v>0</v>
      </c>
      <c r="AZ246" s="530">
        <f t="shared" si="179"/>
        <v>0</v>
      </c>
      <c r="BA246" s="530">
        <f t="shared" si="180"/>
        <v>0</v>
      </c>
      <c r="BB246" s="530">
        <f t="shared" si="181"/>
        <v>0</v>
      </c>
      <c r="BC246" s="530">
        <f t="shared" si="157"/>
        <v>0</v>
      </c>
      <c r="BD246" s="530">
        <f t="shared" si="206"/>
        <v>0</v>
      </c>
      <c r="BE246" s="530">
        <f t="shared" si="208"/>
        <v>0</v>
      </c>
      <c r="BF246" s="530">
        <f t="shared" si="203"/>
        <v>0</v>
      </c>
      <c r="BG246" s="530">
        <f t="shared" si="204"/>
        <v>0</v>
      </c>
      <c r="BH246" s="530" t="e">
        <f t="shared" si="200"/>
        <v>#REF!</v>
      </c>
      <c r="BI246" s="530" t="e">
        <f t="shared" si="201"/>
        <v>#REF!</v>
      </c>
      <c r="BJ246" s="530" t="e">
        <f t="shared" si="194"/>
        <v>#REF!</v>
      </c>
      <c r="BK246" s="452"/>
      <c r="BL246">
        <v>0</v>
      </c>
      <c r="BM246" s="493">
        <v>-6050.38</v>
      </c>
      <c r="BN246" s="499"/>
      <c r="BO246" s="451"/>
      <c r="BP246" s="452"/>
      <c r="BR246" s="452"/>
    </row>
    <row r="247" spans="1:70" ht="15" hidden="1" customHeight="1">
      <c r="A247" t="s">
        <v>832</v>
      </c>
      <c r="B247" s="468">
        <v>6017200001</v>
      </c>
      <c r="C247" s="482" t="s">
        <v>1060</v>
      </c>
      <c r="D247" s="458" t="s">
        <v>301</v>
      </c>
      <c r="E247" s="459" t="str">
        <f t="shared" ref="E247" si="209">LEFT(B247,3)</f>
        <v>601</v>
      </c>
      <c r="F247" s="459" t="str">
        <f t="shared" ref="F247" si="210">LEFT(B247,3)</f>
        <v>601</v>
      </c>
      <c r="G247" s="458" t="s">
        <v>302</v>
      </c>
      <c r="H247" s="484">
        <v>0</v>
      </c>
      <c r="I247" s="452">
        <v>0</v>
      </c>
      <c r="J247" s="452">
        <v>0</v>
      </c>
      <c r="K247" s="452">
        <v>0</v>
      </c>
      <c r="L247" s="452">
        <v>0</v>
      </c>
      <c r="M247" s="452">
        <v>0</v>
      </c>
      <c r="N247" s="452">
        <v>0</v>
      </c>
      <c r="O247" s="452">
        <v>0</v>
      </c>
      <c r="P247" s="452">
        <v>0</v>
      </c>
      <c r="Q247" s="452">
        <v>0</v>
      </c>
      <c r="R247" s="452">
        <v>0</v>
      </c>
      <c r="S247" s="484">
        <v>0</v>
      </c>
      <c r="T247" s="452"/>
      <c r="U247" s="474">
        <f t="shared" si="152"/>
        <v>0</v>
      </c>
      <c r="V247" s="484"/>
      <c r="W247" s="484">
        <f t="shared" ref="W247:W328" si="211">SUM(H247:O247)</f>
        <v>0</v>
      </c>
      <c r="X247" s="530">
        <v>0</v>
      </c>
      <c r="Y247" s="530">
        <v>0</v>
      </c>
      <c r="Z247" s="484">
        <v>0</v>
      </c>
      <c r="AA247" s="484">
        <v>-2123459.94</v>
      </c>
      <c r="AB247" s="652">
        <f t="shared" si="143"/>
        <v>-728283.70000000019</v>
      </c>
      <c r="AC247" s="484">
        <v>-2851743.64</v>
      </c>
      <c r="AD247" s="484">
        <f t="shared" si="205"/>
        <v>-223120.48999999976</v>
      </c>
      <c r="AE247" s="484">
        <v>-3074864.13</v>
      </c>
      <c r="AF247" s="484">
        <f t="shared" si="207"/>
        <v>-259935.9700000002</v>
      </c>
      <c r="AG247" s="484">
        <v>-3334800.1</v>
      </c>
      <c r="AH247" s="484">
        <f t="shared" si="202"/>
        <v>-695334.4299999997</v>
      </c>
      <c r="AI247" s="484">
        <v>-4030134.53</v>
      </c>
      <c r="AJ247" s="484">
        <f t="shared" si="197"/>
        <v>-631874.89999999991</v>
      </c>
      <c r="AK247" s="484">
        <v>-4662009.43</v>
      </c>
      <c r="AL247" s="484">
        <f t="shared" si="198"/>
        <v>-404567.05000000075</v>
      </c>
      <c r="AM247" s="484">
        <v>-5066576.4800000004</v>
      </c>
      <c r="AN247" s="484">
        <f t="shared" si="199"/>
        <v>-736158.80999999959</v>
      </c>
      <c r="AO247" s="484">
        <v>-5802735.29</v>
      </c>
      <c r="AP247" s="484">
        <f t="shared" si="193"/>
        <v>181627.29000000004</v>
      </c>
      <c r="AQ247" s="484">
        <v>-5621108</v>
      </c>
      <c r="AR247" s="484">
        <v>-875286.46</v>
      </c>
      <c r="AS247" s="484">
        <f t="shared" si="175"/>
        <v>-560982.60000000009</v>
      </c>
      <c r="AT247" s="484">
        <v>-1436269.06</v>
      </c>
      <c r="AU247" s="484">
        <f t="shared" si="172"/>
        <v>-328903.89999999991</v>
      </c>
      <c r="AV247" s="484">
        <v>-1765172.96</v>
      </c>
      <c r="AW247" s="484">
        <f t="shared" si="167"/>
        <v>-252198.84000000008</v>
      </c>
      <c r="AX247" s="484">
        <v>-2017371.8</v>
      </c>
      <c r="AY247" s="530"/>
      <c r="AZ247" s="530"/>
      <c r="BA247" s="530"/>
      <c r="BB247" s="530"/>
      <c r="BC247" s="530">
        <f t="shared" si="157"/>
        <v>0</v>
      </c>
      <c r="BD247" s="530">
        <f t="shared" si="206"/>
        <v>0</v>
      </c>
      <c r="BE247" s="530">
        <f t="shared" si="208"/>
        <v>0</v>
      </c>
      <c r="BF247" s="530">
        <f t="shared" si="203"/>
        <v>0</v>
      </c>
      <c r="BG247" s="530">
        <f t="shared" si="204"/>
        <v>0</v>
      </c>
      <c r="BH247" s="530">
        <f t="shared" si="200"/>
        <v>0</v>
      </c>
      <c r="BI247" s="530">
        <f t="shared" si="201"/>
        <v>0</v>
      </c>
      <c r="BJ247" s="530">
        <f t="shared" si="194"/>
        <v>0</v>
      </c>
      <c r="BK247" s="452"/>
      <c r="BM247" s="493"/>
      <c r="BN247" s="499"/>
      <c r="BO247" s="451"/>
      <c r="BP247" s="452"/>
      <c r="BR247" s="452"/>
    </row>
    <row r="248" spans="1:70" ht="15" hidden="1" customHeight="1">
      <c r="A248" t="s">
        <v>1102</v>
      </c>
      <c r="B248" s="468" t="s">
        <v>1102</v>
      </c>
      <c r="C248" s="482" t="s">
        <v>1103</v>
      </c>
      <c r="D248" s="458" t="s">
        <v>301</v>
      </c>
      <c r="E248" s="459" t="str">
        <f t="shared" ref="E248" si="212">LEFT(B248,3)</f>
        <v>601</v>
      </c>
      <c r="F248" s="459" t="str">
        <f t="shared" ref="F248" si="213">LEFT(B248,3)</f>
        <v>601</v>
      </c>
      <c r="G248" s="458" t="s">
        <v>302</v>
      </c>
      <c r="H248" s="484"/>
      <c r="I248" s="452"/>
      <c r="J248" s="452"/>
      <c r="K248" s="452"/>
      <c r="L248" s="452"/>
      <c r="M248" s="452"/>
      <c r="N248" s="452"/>
      <c r="O248" s="452"/>
      <c r="P248" s="452"/>
      <c r="Q248" s="452"/>
      <c r="R248" s="452"/>
      <c r="S248" s="484"/>
      <c r="T248" s="452"/>
      <c r="U248" s="474"/>
      <c r="V248" s="484"/>
      <c r="W248" s="484"/>
      <c r="X248" s="530"/>
      <c r="Y248" s="530"/>
      <c r="Z248" s="484"/>
      <c r="AA248" s="484"/>
      <c r="AB248" s="652"/>
      <c r="AC248" s="484"/>
      <c r="AD248" s="484"/>
      <c r="AE248" s="484"/>
      <c r="AF248" s="484"/>
      <c r="AG248" s="484"/>
      <c r="AH248" s="484"/>
      <c r="AI248" s="484"/>
      <c r="AJ248" s="484"/>
      <c r="AK248" s="484"/>
      <c r="AL248" s="484"/>
      <c r="AM248" s="484"/>
      <c r="AN248" s="484"/>
      <c r="AO248" s="484"/>
      <c r="AP248" s="484"/>
      <c r="AQ248" s="484"/>
      <c r="AR248" s="484"/>
      <c r="AS248" s="484"/>
      <c r="AT248" s="484"/>
      <c r="AU248" s="484"/>
      <c r="AV248" s="484"/>
      <c r="AW248" s="484"/>
      <c r="AX248" s="484"/>
      <c r="AY248" s="530"/>
      <c r="AZ248" s="530"/>
      <c r="BA248" s="530"/>
      <c r="BB248" s="530"/>
      <c r="BC248" s="530"/>
      <c r="BD248" s="530"/>
      <c r="BE248" s="530"/>
      <c r="BF248" s="530"/>
      <c r="BG248" s="530"/>
      <c r="BH248" s="530"/>
      <c r="BI248" s="530"/>
      <c r="BJ248" s="530"/>
      <c r="BK248" s="452"/>
      <c r="BM248" s="493"/>
      <c r="BN248" s="499"/>
      <c r="BO248" s="451"/>
      <c r="BP248" s="452"/>
      <c r="BR248" s="452"/>
    </row>
    <row r="249" spans="1:70" ht="15" hidden="1" customHeight="1">
      <c r="A249" t="s">
        <v>979</v>
      </c>
      <c r="B249" s="468" t="s">
        <v>979</v>
      </c>
      <c r="C249" s="458" t="s">
        <v>980</v>
      </c>
      <c r="D249" s="458" t="s">
        <v>301</v>
      </c>
      <c r="E249" s="459" t="str">
        <f t="shared" ref="E249" si="214">LEFT(B249,3)</f>
        <v>602</v>
      </c>
      <c r="F249" s="459" t="str">
        <f t="shared" ref="F249" si="215">LEFT(B249,3)</f>
        <v>602</v>
      </c>
      <c r="G249" s="458" t="s">
        <v>302</v>
      </c>
      <c r="H249" s="484"/>
      <c r="I249" s="452"/>
      <c r="J249" s="452"/>
      <c r="K249" s="452"/>
      <c r="L249" s="452"/>
      <c r="M249" s="452"/>
      <c r="N249" s="452"/>
      <c r="O249" s="452"/>
      <c r="P249" s="452"/>
      <c r="Q249" s="452"/>
      <c r="R249" s="452"/>
      <c r="S249" s="484"/>
      <c r="T249" s="452"/>
      <c r="U249" s="474"/>
      <c r="V249" s="484"/>
      <c r="W249" s="484"/>
      <c r="X249" s="530"/>
      <c r="Y249" s="530">
        <v>0</v>
      </c>
      <c r="Z249" s="484"/>
      <c r="AA249" s="484"/>
      <c r="AB249" s="652"/>
      <c r="AC249" s="484"/>
      <c r="AD249" s="484"/>
      <c r="AE249" s="484"/>
      <c r="AF249" s="484"/>
      <c r="AG249" s="484"/>
      <c r="AH249" s="484"/>
      <c r="AI249" s="484"/>
      <c r="AJ249" s="484"/>
      <c r="AK249" s="484"/>
      <c r="AL249" s="484"/>
      <c r="AM249" s="484"/>
      <c r="AN249" s="484"/>
      <c r="AO249" s="484"/>
      <c r="AP249" s="484"/>
      <c r="AQ249" s="484"/>
      <c r="AR249" s="484">
        <v>-5807.13</v>
      </c>
      <c r="AS249" s="484">
        <f t="shared" si="175"/>
        <v>0</v>
      </c>
      <c r="AT249" s="484">
        <v>-5807.13</v>
      </c>
      <c r="AU249" s="484">
        <f t="shared" si="172"/>
        <v>0</v>
      </c>
      <c r="AV249" s="484">
        <v>-5807.13</v>
      </c>
      <c r="AW249" s="484">
        <f t="shared" si="167"/>
        <v>0</v>
      </c>
      <c r="AX249" s="484">
        <v>-5807.13</v>
      </c>
      <c r="AY249" s="530"/>
      <c r="AZ249" s="530"/>
      <c r="BA249" s="530"/>
      <c r="BB249" s="530"/>
      <c r="BC249" s="530"/>
      <c r="BD249" s="530"/>
      <c r="BE249" s="530"/>
      <c r="BF249" s="530"/>
      <c r="BG249" s="530"/>
      <c r="BH249" s="530"/>
      <c r="BI249" s="530"/>
      <c r="BJ249" s="530"/>
      <c r="BK249" s="452"/>
      <c r="BM249" s="493"/>
      <c r="BN249" s="499"/>
      <c r="BO249" s="451"/>
      <c r="BP249" s="452"/>
      <c r="BR249" s="452"/>
    </row>
    <row r="250" spans="1:70" ht="15" hidden="1" customHeight="1">
      <c r="A250" t="str">
        <f t="shared" si="149"/>
        <v>6020111010</v>
      </c>
      <c r="B250" s="468">
        <v>6020111010</v>
      </c>
      <c r="C250" s="458" t="s">
        <v>456</v>
      </c>
      <c r="D250" s="458" t="s">
        <v>301</v>
      </c>
      <c r="E250" s="459" t="str">
        <f t="shared" si="150"/>
        <v>602</v>
      </c>
      <c r="F250" s="459" t="str">
        <f t="shared" si="151"/>
        <v>602</v>
      </c>
      <c r="G250" s="458" t="s">
        <v>302</v>
      </c>
      <c r="H250" s="484">
        <v>0</v>
      </c>
      <c r="I250" s="452">
        <v>0</v>
      </c>
      <c r="J250" s="452">
        <v>0</v>
      </c>
      <c r="K250" s="452">
        <v>0</v>
      </c>
      <c r="L250" s="452">
        <v>0</v>
      </c>
      <c r="M250" s="452">
        <v>0</v>
      </c>
      <c r="N250" s="452">
        <v>0</v>
      </c>
      <c r="O250" s="452">
        <v>0</v>
      </c>
      <c r="P250" s="452">
        <v>0</v>
      </c>
      <c r="Q250" s="452" t="e">
        <f>VLOOKUP(A250,#REF!,16,0)</f>
        <v>#REF!</v>
      </c>
      <c r="R250" s="452">
        <v>0</v>
      </c>
      <c r="S250" s="484">
        <v>0</v>
      </c>
      <c r="T250" s="452">
        <v>0</v>
      </c>
      <c r="U250" s="474" t="e">
        <f t="shared" si="152"/>
        <v>#REF!</v>
      </c>
      <c r="V250" s="484">
        <f t="shared" si="153"/>
        <v>0</v>
      </c>
      <c r="W250" s="484">
        <f t="shared" si="211"/>
        <v>0</v>
      </c>
      <c r="X250" s="530">
        <v>-118326.36</v>
      </c>
      <c r="Y250" s="530">
        <f t="shared" ref="Y250:Y296" si="216">AY250-X250</f>
        <v>0</v>
      </c>
      <c r="Z250" s="484">
        <v>0</v>
      </c>
      <c r="AA250" s="484">
        <v>0</v>
      </c>
      <c r="AB250" s="652">
        <f t="shared" ref="AB250:AB329" si="217">AC250-X250-Y250-Z250-AA250</f>
        <v>0</v>
      </c>
      <c r="AC250" s="484">
        <v>-118326.36</v>
      </c>
      <c r="AD250" s="484">
        <f t="shared" si="205"/>
        <v>0</v>
      </c>
      <c r="AE250" s="484">
        <v>-118326.36</v>
      </c>
      <c r="AF250" s="484">
        <f t="shared" si="207"/>
        <v>0</v>
      </c>
      <c r="AG250" s="484">
        <v>-118326.36</v>
      </c>
      <c r="AH250" s="484">
        <f t="shared" si="202"/>
        <v>0</v>
      </c>
      <c r="AI250" s="484">
        <v>-118326.36</v>
      </c>
      <c r="AJ250" s="484">
        <f t="shared" si="197"/>
        <v>0</v>
      </c>
      <c r="AK250" s="484">
        <v>-118326.36</v>
      </c>
      <c r="AL250" s="484">
        <f t="shared" si="198"/>
        <v>0</v>
      </c>
      <c r="AM250" s="484">
        <v>-118326.36</v>
      </c>
      <c r="AN250" s="484">
        <f t="shared" si="199"/>
        <v>0</v>
      </c>
      <c r="AO250" s="484">
        <v>-118326.36</v>
      </c>
      <c r="AP250" s="484">
        <f t="shared" si="193"/>
        <v>0</v>
      </c>
      <c r="AQ250" s="484">
        <v>-118326.36</v>
      </c>
      <c r="AR250" s="484">
        <v>0</v>
      </c>
      <c r="AS250" s="484">
        <f t="shared" si="175"/>
        <v>0</v>
      </c>
      <c r="AT250" s="484">
        <v>0</v>
      </c>
      <c r="AU250" s="484">
        <f t="shared" si="172"/>
        <v>0</v>
      </c>
      <c r="AV250" s="484">
        <v>0</v>
      </c>
      <c r="AW250" s="484">
        <f t="shared" si="167"/>
        <v>0</v>
      </c>
      <c r="AX250" s="484">
        <v>0</v>
      </c>
      <c r="AY250" s="530">
        <v>-118326.36</v>
      </c>
      <c r="AZ250" s="530">
        <f t="shared" ref="AZ250:AZ329" si="218">H250+I250</f>
        <v>0</v>
      </c>
      <c r="BA250" s="530">
        <f t="shared" ref="BA250:BA329" si="219">H250+I250+J250</f>
        <v>0</v>
      </c>
      <c r="BB250" s="530">
        <f t="shared" ref="BB250:BB329" si="220">H250+I250+J250+K250</f>
        <v>0</v>
      </c>
      <c r="BC250" s="530">
        <f t="shared" si="157"/>
        <v>0</v>
      </c>
      <c r="BD250" s="530">
        <f t="shared" si="206"/>
        <v>0</v>
      </c>
      <c r="BE250" s="530">
        <f t="shared" si="208"/>
        <v>0</v>
      </c>
      <c r="BF250" s="530">
        <f t="shared" si="203"/>
        <v>0</v>
      </c>
      <c r="BG250" s="530">
        <f t="shared" si="204"/>
        <v>0</v>
      </c>
      <c r="BH250" s="530" t="e">
        <f t="shared" si="200"/>
        <v>#REF!</v>
      </c>
      <c r="BI250" s="530" t="e">
        <f t="shared" si="201"/>
        <v>#REF!</v>
      </c>
      <c r="BJ250" s="530" t="e">
        <f t="shared" si="194"/>
        <v>#REF!</v>
      </c>
      <c r="BK250" s="452">
        <v>0</v>
      </c>
      <c r="BL250">
        <v>0</v>
      </c>
      <c r="BN250" s="499"/>
      <c r="BO250" s="451"/>
      <c r="BP250" s="452"/>
      <c r="BR250" s="452"/>
    </row>
    <row r="251" spans="1:70" ht="15" hidden="1" customHeight="1">
      <c r="A251" t="str">
        <f t="shared" si="149"/>
        <v>6020111060</v>
      </c>
      <c r="B251" s="468">
        <v>6020111060</v>
      </c>
      <c r="C251" s="458" t="s">
        <v>680</v>
      </c>
      <c r="D251" s="458" t="s">
        <v>301</v>
      </c>
      <c r="E251" s="459" t="str">
        <f t="shared" si="150"/>
        <v>602</v>
      </c>
      <c r="F251" s="459" t="str">
        <f t="shared" si="151"/>
        <v>602</v>
      </c>
      <c r="G251" s="458" t="s">
        <v>302</v>
      </c>
      <c r="H251" s="484">
        <v>0</v>
      </c>
      <c r="I251" s="452">
        <v>0</v>
      </c>
      <c r="J251" s="452">
        <v>0</v>
      </c>
      <c r="K251" s="452">
        <v>0</v>
      </c>
      <c r="L251" s="452">
        <v>0</v>
      </c>
      <c r="M251" s="452">
        <v>0</v>
      </c>
      <c r="N251" s="452">
        <v>0</v>
      </c>
      <c r="O251" s="452">
        <v>0</v>
      </c>
      <c r="P251" s="452">
        <v>0</v>
      </c>
      <c r="Q251" s="452" t="e">
        <f>VLOOKUP(A251,#REF!,16,0)</f>
        <v>#REF!</v>
      </c>
      <c r="R251" s="452">
        <v>0</v>
      </c>
      <c r="S251" s="484">
        <v>0</v>
      </c>
      <c r="T251" s="452">
        <v>0</v>
      </c>
      <c r="U251" s="474" t="e">
        <f t="shared" si="152"/>
        <v>#REF!</v>
      </c>
      <c r="V251" s="484">
        <f t="shared" si="153"/>
        <v>0</v>
      </c>
      <c r="W251" s="484">
        <f t="shared" si="211"/>
        <v>0</v>
      </c>
      <c r="X251" s="530"/>
      <c r="Y251" s="530">
        <f t="shared" si="216"/>
        <v>0</v>
      </c>
      <c r="Z251" s="484">
        <v>0</v>
      </c>
      <c r="AA251" s="484">
        <v>0</v>
      </c>
      <c r="AB251" s="484">
        <f t="shared" si="217"/>
        <v>0</v>
      </c>
      <c r="AC251" s="484">
        <v>0</v>
      </c>
      <c r="AD251" s="484">
        <f t="shared" si="205"/>
        <v>0</v>
      </c>
      <c r="AE251" s="484">
        <v>0</v>
      </c>
      <c r="AF251" s="484">
        <f t="shared" si="207"/>
        <v>0</v>
      </c>
      <c r="AG251" s="484">
        <v>0</v>
      </c>
      <c r="AH251" s="484">
        <f t="shared" si="202"/>
        <v>0</v>
      </c>
      <c r="AI251" s="484">
        <v>0</v>
      </c>
      <c r="AJ251" s="484">
        <f t="shared" si="197"/>
        <v>0</v>
      </c>
      <c r="AK251" s="484">
        <v>0</v>
      </c>
      <c r="AL251" s="484">
        <f t="shared" si="198"/>
        <v>0</v>
      </c>
      <c r="AM251" s="484">
        <v>0</v>
      </c>
      <c r="AN251" s="484">
        <f t="shared" si="199"/>
        <v>0</v>
      </c>
      <c r="AO251" s="484">
        <v>0</v>
      </c>
      <c r="AP251" s="484">
        <f t="shared" si="193"/>
        <v>0</v>
      </c>
      <c r="AQ251" s="484">
        <v>0</v>
      </c>
      <c r="AR251" s="484">
        <v>0</v>
      </c>
      <c r="AS251" s="484">
        <f t="shared" si="175"/>
        <v>0</v>
      </c>
      <c r="AT251" s="484">
        <v>0</v>
      </c>
      <c r="AU251" s="484">
        <f t="shared" si="172"/>
        <v>0</v>
      </c>
      <c r="AV251" s="484">
        <v>0</v>
      </c>
      <c r="AW251" s="484">
        <f t="shared" si="167"/>
        <v>0</v>
      </c>
      <c r="AX251" s="484">
        <v>0</v>
      </c>
      <c r="AY251" s="530">
        <v>0</v>
      </c>
      <c r="AZ251" s="530">
        <f t="shared" si="218"/>
        <v>0</v>
      </c>
      <c r="BA251" s="530">
        <f t="shared" si="219"/>
        <v>0</v>
      </c>
      <c r="BB251" s="530">
        <f t="shared" si="220"/>
        <v>0</v>
      </c>
      <c r="BC251" s="530">
        <f t="shared" si="157"/>
        <v>0</v>
      </c>
      <c r="BD251" s="530">
        <f t="shared" si="206"/>
        <v>0</v>
      </c>
      <c r="BE251" s="530">
        <f t="shared" si="208"/>
        <v>0</v>
      </c>
      <c r="BF251" s="530">
        <f t="shared" si="203"/>
        <v>0</v>
      </c>
      <c r="BG251" s="530">
        <f t="shared" si="204"/>
        <v>0</v>
      </c>
      <c r="BH251" s="530" t="e">
        <f t="shared" si="200"/>
        <v>#REF!</v>
      </c>
      <c r="BI251" s="530" t="e">
        <f t="shared" si="201"/>
        <v>#REF!</v>
      </c>
      <c r="BJ251" s="530" t="e">
        <f t="shared" si="194"/>
        <v>#REF!</v>
      </c>
      <c r="BK251" s="452">
        <v>0</v>
      </c>
      <c r="BL251">
        <v>0</v>
      </c>
      <c r="BN251" s="499"/>
      <c r="BO251" s="451"/>
      <c r="BP251" s="452"/>
      <c r="BR251" s="452"/>
    </row>
    <row r="252" spans="1:70" ht="15" hidden="1" customHeight="1">
      <c r="A252" t="str">
        <f t="shared" si="149"/>
        <v>6020135030</v>
      </c>
      <c r="B252" s="468">
        <v>6020135030</v>
      </c>
      <c r="C252" s="458" t="s">
        <v>457</v>
      </c>
      <c r="D252" s="458" t="s">
        <v>301</v>
      </c>
      <c r="E252" s="459" t="str">
        <f t="shared" si="150"/>
        <v>602</v>
      </c>
      <c r="F252" s="459" t="str">
        <f t="shared" si="151"/>
        <v>602</v>
      </c>
      <c r="G252" s="458" t="s">
        <v>302</v>
      </c>
      <c r="H252" s="484">
        <v>0</v>
      </c>
      <c r="I252" s="452">
        <v>0</v>
      </c>
      <c r="J252" s="452">
        <v>0</v>
      </c>
      <c r="K252" s="452">
        <v>0</v>
      </c>
      <c r="L252" s="452">
        <v>0</v>
      </c>
      <c r="M252" s="452">
        <v>0</v>
      </c>
      <c r="N252" s="452">
        <v>0</v>
      </c>
      <c r="O252" s="452">
        <v>0</v>
      </c>
      <c r="P252" s="452">
        <v>0</v>
      </c>
      <c r="Q252" s="452" t="e">
        <f>VLOOKUP(A252,#REF!,16,0)</f>
        <v>#REF!</v>
      </c>
      <c r="R252" s="452">
        <v>0</v>
      </c>
      <c r="S252" s="484">
        <v>0</v>
      </c>
      <c r="T252" s="452">
        <v>0</v>
      </c>
      <c r="U252" s="474" t="e">
        <f t="shared" si="152"/>
        <v>#REF!</v>
      </c>
      <c r="V252" s="484">
        <f t="shared" si="153"/>
        <v>0</v>
      </c>
      <c r="W252" s="484">
        <f t="shared" si="211"/>
        <v>0</v>
      </c>
      <c r="X252" s="530"/>
      <c r="Y252" s="530">
        <f t="shared" si="216"/>
        <v>0</v>
      </c>
      <c r="Z252" s="484">
        <v>0</v>
      </c>
      <c r="AA252" s="484">
        <v>0</v>
      </c>
      <c r="AB252" s="484">
        <f t="shared" si="217"/>
        <v>0</v>
      </c>
      <c r="AC252" s="484">
        <v>0</v>
      </c>
      <c r="AD252" s="484">
        <f t="shared" si="205"/>
        <v>0</v>
      </c>
      <c r="AE252" s="484">
        <v>0</v>
      </c>
      <c r="AF252" s="484">
        <f t="shared" si="207"/>
        <v>0</v>
      </c>
      <c r="AG252" s="484">
        <v>0</v>
      </c>
      <c r="AH252" s="484">
        <f t="shared" si="202"/>
        <v>0</v>
      </c>
      <c r="AI252" s="484">
        <v>0</v>
      </c>
      <c r="AJ252" s="484">
        <f t="shared" si="197"/>
        <v>0</v>
      </c>
      <c r="AK252" s="484">
        <v>0</v>
      </c>
      <c r="AL252" s="484">
        <f t="shared" si="198"/>
        <v>0</v>
      </c>
      <c r="AM252" s="484">
        <v>0</v>
      </c>
      <c r="AN252" s="484">
        <f t="shared" si="199"/>
        <v>0</v>
      </c>
      <c r="AO252" s="484">
        <v>0</v>
      </c>
      <c r="AP252" s="484">
        <f t="shared" si="193"/>
        <v>0</v>
      </c>
      <c r="AQ252" s="484">
        <v>0</v>
      </c>
      <c r="AR252" s="484">
        <v>0</v>
      </c>
      <c r="AS252" s="484">
        <f t="shared" si="175"/>
        <v>0</v>
      </c>
      <c r="AT252" s="484">
        <v>0</v>
      </c>
      <c r="AU252" s="484">
        <f t="shared" si="172"/>
        <v>0</v>
      </c>
      <c r="AV252" s="484">
        <v>0</v>
      </c>
      <c r="AW252" s="484">
        <f t="shared" si="167"/>
        <v>0</v>
      </c>
      <c r="AX252" s="484">
        <v>0</v>
      </c>
      <c r="AY252" s="530">
        <v>0</v>
      </c>
      <c r="AZ252" s="530">
        <f t="shared" si="218"/>
        <v>0</v>
      </c>
      <c r="BA252" s="530">
        <f t="shared" si="219"/>
        <v>0</v>
      </c>
      <c r="BB252" s="530">
        <f t="shared" si="220"/>
        <v>0</v>
      </c>
      <c r="BC252" s="530">
        <f t="shared" si="157"/>
        <v>0</v>
      </c>
      <c r="BD252" s="530">
        <f t="shared" si="206"/>
        <v>0</v>
      </c>
      <c r="BE252" s="530">
        <f t="shared" si="208"/>
        <v>0</v>
      </c>
      <c r="BF252" s="530">
        <f t="shared" si="203"/>
        <v>0</v>
      </c>
      <c r="BG252" s="530">
        <f t="shared" si="204"/>
        <v>0</v>
      </c>
      <c r="BH252" s="530" t="e">
        <f t="shared" si="200"/>
        <v>#REF!</v>
      </c>
      <c r="BI252" s="530" t="e">
        <f t="shared" si="201"/>
        <v>#REF!</v>
      </c>
      <c r="BJ252" s="530" t="e">
        <f t="shared" si="194"/>
        <v>#REF!</v>
      </c>
      <c r="BK252" s="452">
        <v>0</v>
      </c>
      <c r="BL252">
        <v>0</v>
      </c>
      <c r="BN252" s="499"/>
      <c r="BO252" s="451"/>
      <c r="BP252" s="452"/>
      <c r="BR252" s="452"/>
    </row>
    <row r="253" spans="1:70" ht="15" hidden="1" customHeight="1">
      <c r="A253" t="str">
        <f t="shared" si="149"/>
        <v>6020138010</v>
      </c>
      <c r="B253" s="468">
        <v>6020138010</v>
      </c>
      <c r="C253" s="458" t="s">
        <v>458</v>
      </c>
      <c r="D253" s="458" t="s">
        <v>301</v>
      </c>
      <c r="E253" s="459" t="str">
        <f t="shared" si="150"/>
        <v>602</v>
      </c>
      <c r="F253" s="459" t="str">
        <f t="shared" si="151"/>
        <v>602</v>
      </c>
      <c r="G253" s="458" t="s">
        <v>302</v>
      </c>
      <c r="H253" s="484">
        <v>0</v>
      </c>
      <c r="I253" s="452">
        <v>0</v>
      </c>
      <c r="J253" s="452">
        <v>0</v>
      </c>
      <c r="K253" s="452">
        <v>0</v>
      </c>
      <c r="L253" s="452">
        <v>0</v>
      </c>
      <c r="M253" s="452">
        <v>0</v>
      </c>
      <c r="N253" s="452">
        <v>0</v>
      </c>
      <c r="O253" s="452">
        <v>0</v>
      </c>
      <c r="P253" s="452">
        <v>0</v>
      </c>
      <c r="Q253" s="452" t="e">
        <f>VLOOKUP(A253,#REF!,16,0)</f>
        <v>#REF!</v>
      </c>
      <c r="R253" s="452">
        <v>0</v>
      </c>
      <c r="S253" s="484">
        <v>0</v>
      </c>
      <c r="T253" s="452">
        <v>0</v>
      </c>
      <c r="U253" s="474" t="e">
        <f t="shared" si="152"/>
        <v>#REF!</v>
      </c>
      <c r="V253" s="484">
        <f t="shared" si="153"/>
        <v>0</v>
      </c>
      <c r="W253" s="484">
        <f t="shared" si="211"/>
        <v>0</v>
      </c>
      <c r="X253" s="530"/>
      <c r="Y253" s="530">
        <f t="shared" si="216"/>
        <v>0</v>
      </c>
      <c r="Z253" s="484">
        <v>0</v>
      </c>
      <c r="AA253" s="484">
        <v>0</v>
      </c>
      <c r="AB253" s="484">
        <f t="shared" si="217"/>
        <v>0</v>
      </c>
      <c r="AC253" s="484">
        <v>0</v>
      </c>
      <c r="AD253" s="484">
        <f t="shared" si="205"/>
        <v>0</v>
      </c>
      <c r="AE253" s="484">
        <v>0</v>
      </c>
      <c r="AF253" s="484">
        <f t="shared" si="207"/>
        <v>0</v>
      </c>
      <c r="AG253" s="484">
        <v>0</v>
      </c>
      <c r="AH253" s="484">
        <f t="shared" si="202"/>
        <v>0</v>
      </c>
      <c r="AI253" s="484">
        <v>0</v>
      </c>
      <c r="AJ253" s="484">
        <f t="shared" si="197"/>
        <v>0</v>
      </c>
      <c r="AK253" s="484">
        <v>0</v>
      </c>
      <c r="AL253" s="484">
        <f t="shared" si="198"/>
        <v>0</v>
      </c>
      <c r="AM253" s="484">
        <v>0</v>
      </c>
      <c r="AN253" s="484">
        <f t="shared" si="199"/>
        <v>0</v>
      </c>
      <c r="AO253" s="484">
        <v>0</v>
      </c>
      <c r="AP253" s="484">
        <f t="shared" si="193"/>
        <v>0</v>
      </c>
      <c r="AQ253" s="484">
        <v>0</v>
      </c>
      <c r="AR253" s="484">
        <v>0</v>
      </c>
      <c r="AS253" s="484">
        <f t="shared" si="175"/>
        <v>0</v>
      </c>
      <c r="AT253" s="484">
        <v>0</v>
      </c>
      <c r="AU253" s="484">
        <f t="shared" si="172"/>
        <v>0</v>
      </c>
      <c r="AV253" s="484">
        <v>0</v>
      </c>
      <c r="AW253" s="484">
        <f t="shared" si="167"/>
        <v>0</v>
      </c>
      <c r="AX253" s="484">
        <v>0</v>
      </c>
      <c r="AY253" s="530">
        <v>0</v>
      </c>
      <c r="AZ253" s="530">
        <f t="shared" si="218"/>
        <v>0</v>
      </c>
      <c r="BA253" s="530">
        <f t="shared" si="219"/>
        <v>0</v>
      </c>
      <c r="BB253" s="530">
        <f t="shared" si="220"/>
        <v>0</v>
      </c>
      <c r="BC253" s="530">
        <f t="shared" si="157"/>
        <v>0</v>
      </c>
      <c r="BD253" s="530">
        <f t="shared" si="206"/>
        <v>0</v>
      </c>
      <c r="BE253" s="530">
        <f t="shared" si="208"/>
        <v>0</v>
      </c>
      <c r="BF253" s="530">
        <f t="shared" si="203"/>
        <v>0</v>
      </c>
      <c r="BG253" s="530">
        <f t="shared" si="204"/>
        <v>0</v>
      </c>
      <c r="BH253" s="530" t="e">
        <f t="shared" si="200"/>
        <v>#REF!</v>
      </c>
      <c r="BI253" s="530" t="e">
        <f t="shared" si="201"/>
        <v>#REF!</v>
      </c>
      <c r="BJ253" s="530" t="e">
        <f t="shared" si="194"/>
        <v>#REF!</v>
      </c>
      <c r="BK253" s="452">
        <v>0</v>
      </c>
      <c r="BL253">
        <v>0</v>
      </c>
      <c r="BN253" s="499"/>
      <c r="BO253" s="451"/>
      <c r="BP253" s="452"/>
      <c r="BR253" s="452"/>
    </row>
    <row r="254" spans="1:70" ht="15" hidden="1" customHeight="1">
      <c r="A254" t="str">
        <f t="shared" si="149"/>
        <v>6020138015</v>
      </c>
      <c r="B254" s="468">
        <v>6020138015</v>
      </c>
      <c r="C254" s="458" t="s">
        <v>459</v>
      </c>
      <c r="D254" s="458" t="s">
        <v>301</v>
      </c>
      <c r="E254" s="459" t="str">
        <f t="shared" si="150"/>
        <v>602</v>
      </c>
      <c r="F254" s="459" t="str">
        <f t="shared" si="151"/>
        <v>602</v>
      </c>
      <c r="G254" s="458" t="s">
        <v>302</v>
      </c>
      <c r="H254" s="484">
        <v>0</v>
      </c>
      <c r="I254" s="452">
        <v>0</v>
      </c>
      <c r="J254" s="452">
        <v>0</v>
      </c>
      <c r="K254" s="452">
        <v>0</v>
      </c>
      <c r="L254" s="452">
        <v>0</v>
      </c>
      <c r="M254" s="452">
        <v>0</v>
      </c>
      <c r="N254" s="452">
        <v>0</v>
      </c>
      <c r="O254" s="452">
        <v>0</v>
      </c>
      <c r="P254" s="452">
        <v>0</v>
      </c>
      <c r="Q254" s="452" t="e">
        <f>VLOOKUP(A254,#REF!,16,0)</f>
        <v>#REF!</v>
      </c>
      <c r="R254" s="452">
        <v>0</v>
      </c>
      <c r="S254" s="484">
        <v>0</v>
      </c>
      <c r="T254" s="452">
        <v>0</v>
      </c>
      <c r="U254" s="474" t="e">
        <f t="shared" si="152"/>
        <v>#REF!</v>
      </c>
      <c r="V254" s="484">
        <f t="shared" si="153"/>
        <v>0</v>
      </c>
      <c r="W254" s="484">
        <f t="shared" si="211"/>
        <v>0</v>
      </c>
      <c r="X254" s="530"/>
      <c r="Y254" s="530">
        <f t="shared" si="216"/>
        <v>0</v>
      </c>
      <c r="Z254" s="484">
        <v>0</v>
      </c>
      <c r="AA254" s="484">
        <v>0</v>
      </c>
      <c r="AB254" s="484">
        <f t="shared" si="217"/>
        <v>0</v>
      </c>
      <c r="AC254" s="484">
        <v>0</v>
      </c>
      <c r="AD254" s="484">
        <f t="shared" si="205"/>
        <v>0</v>
      </c>
      <c r="AE254" s="484">
        <v>0</v>
      </c>
      <c r="AF254" s="484">
        <f t="shared" si="207"/>
        <v>0</v>
      </c>
      <c r="AG254" s="484">
        <v>0</v>
      </c>
      <c r="AH254" s="484">
        <f t="shared" si="202"/>
        <v>0</v>
      </c>
      <c r="AI254" s="484">
        <v>0</v>
      </c>
      <c r="AJ254" s="484">
        <f t="shared" si="197"/>
        <v>0</v>
      </c>
      <c r="AK254" s="484">
        <v>0</v>
      </c>
      <c r="AL254" s="484">
        <f t="shared" si="198"/>
        <v>0</v>
      </c>
      <c r="AM254" s="484">
        <v>0</v>
      </c>
      <c r="AN254" s="484">
        <f t="shared" si="199"/>
        <v>0</v>
      </c>
      <c r="AO254" s="484">
        <v>0</v>
      </c>
      <c r="AP254" s="484">
        <f t="shared" si="193"/>
        <v>0</v>
      </c>
      <c r="AQ254" s="484">
        <v>0</v>
      </c>
      <c r="AR254" s="484">
        <v>0</v>
      </c>
      <c r="AS254" s="484">
        <f t="shared" si="175"/>
        <v>0</v>
      </c>
      <c r="AT254" s="484">
        <v>0</v>
      </c>
      <c r="AU254" s="484">
        <f t="shared" si="172"/>
        <v>0</v>
      </c>
      <c r="AV254" s="484">
        <v>0</v>
      </c>
      <c r="AW254" s="484">
        <f t="shared" si="167"/>
        <v>0</v>
      </c>
      <c r="AX254" s="484">
        <v>0</v>
      </c>
      <c r="AY254" s="530">
        <v>0</v>
      </c>
      <c r="AZ254" s="530">
        <f t="shared" si="218"/>
        <v>0</v>
      </c>
      <c r="BA254" s="530">
        <f t="shared" si="219"/>
        <v>0</v>
      </c>
      <c r="BB254" s="530">
        <f t="shared" si="220"/>
        <v>0</v>
      </c>
      <c r="BC254" s="530">
        <f t="shared" si="157"/>
        <v>0</v>
      </c>
      <c r="BD254" s="530">
        <f t="shared" si="206"/>
        <v>0</v>
      </c>
      <c r="BE254" s="530">
        <f t="shared" si="208"/>
        <v>0</v>
      </c>
      <c r="BF254" s="530">
        <f t="shared" si="203"/>
        <v>0</v>
      </c>
      <c r="BG254" s="530">
        <f t="shared" si="204"/>
        <v>0</v>
      </c>
      <c r="BH254" s="530" t="e">
        <f t="shared" si="200"/>
        <v>#REF!</v>
      </c>
      <c r="BI254" s="530" t="e">
        <f t="shared" si="201"/>
        <v>#REF!</v>
      </c>
      <c r="BJ254" s="530" t="e">
        <f t="shared" si="194"/>
        <v>#REF!</v>
      </c>
      <c r="BK254" s="452">
        <v>0</v>
      </c>
      <c r="BL254">
        <v>0</v>
      </c>
      <c r="BN254" s="499"/>
      <c r="BO254" s="451"/>
      <c r="BP254" s="452"/>
      <c r="BR254" s="452"/>
    </row>
    <row r="255" spans="1:70" ht="15" hidden="1" customHeight="1">
      <c r="A255" t="str">
        <f t="shared" si="149"/>
        <v>6020138020</v>
      </c>
      <c r="B255" s="468">
        <v>6020138020</v>
      </c>
      <c r="C255" s="458" t="s">
        <v>460</v>
      </c>
      <c r="D255" s="458" t="s">
        <v>301</v>
      </c>
      <c r="E255" s="459" t="str">
        <f t="shared" si="150"/>
        <v>602</v>
      </c>
      <c r="F255" s="459" t="str">
        <f t="shared" si="151"/>
        <v>602</v>
      </c>
      <c r="G255" s="458" t="s">
        <v>302</v>
      </c>
      <c r="H255" s="484">
        <v>0</v>
      </c>
      <c r="I255" s="452">
        <v>0</v>
      </c>
      <c r="J255" s="452">
        <v>0</v>
      </c>
      <c r="K255" s="452">
        <v>0</v>
      </c>
      <c r="L255" s="452">
        <v>0</v>
      </c>
      <c r="M255" s="452">
        <v>0</v>
      </c>
      <c r="N255" s="452">
        <v>0</v>
      </c>
      <c r="O255" s="452">
        <v>0</v>
      </c>
      <c r="P255" s="452">
        <v>0</v>
      </c>
      <c r="Q255" s="452" t="e">
        <f>VLOOKUP(A255,#REF!,16,0)</f>
        <v>#REF!</v>
      </c>
      <c r="R255" s="452">
        <v>0</v>
      </c>
      <c r="S255" s="484">
        <v>0</v>
      </c>
      <c r="T255" s="452">
        <v>0</v>
      </c>
      <c r="U255" s="474" t="e">
        <f t="shared" si="152"/>
        <v>#REF!</v>
      </c>
      <c r="V255" s="484">
        <f t="shared" si="153"/>
        <v>0</v>
      </c>
      <c r="W255" s="484">
        <f t="shared" si="211"/>
        <v>0</v>
      </c>
      <c r="X255" s="530"/>
      <c r="Y255" s="530">
        <f t="shared" si="216"/>
        <v>0</v>
      </c>
      <c r="Z255" s="484">
        <v>0</v>
      </c>
      <c r="AA255" s="484">
        <v>0</v>
      </c>
      <c r="AB255" s="484">
        <f t="shared" si="217"/>
        <v>0</v>
      </c>
      <c r="AC255" s="484">
        <v>0</v>
      </c>
      <c r="AD255" s="484">
        <f t="shared" si="205"/>
        <v>0</v>
      </c>
      <c r="AE255" s="484">
        <v>0</v>
      </c>
      <c r="AF255" s="484">
        <f t="shared" si="207"/>
        <v>0</v>
      </c>
      <c r="AG255" s="484">
        <v>0</v>
      </c>
      <c r="AH255" s="484">
        <f t="shared" si="202"/>
        <v>0</v>
      </c>
      <c r="AI255" s="484">
        <v>0</v>
      </c>
      <c r="AJ255" s="484">
        <f t="shared" si="197"/>
        <v>0</v>
      </c>
      <c r="AK255" s="484">
        <v>0</v>
      </c>
      <c r="AL255" s="484">
        <f t="shared" si="198"/>
        <v>0</v>
      </c>
      <c r="AM255" s="484">
        <v>0</v>
      </c>
      <c r="AN255" s="484">
        <f t="shared" si="199"/>
        <v>0</v>
      </c>
      <c r="AO255" s="484">
        <v>0</v>
      </c>
      <c r="AP255" s="484">
        <f t="shared" si="193"/>
        <v>0</v>
      </c>
      <c r="AQ255" s="484">
        <v>0</v>
      </c>
      <c r="AR255" s="484">
        <v>0</v>
      </c>
      <c r="AS255" s="484">
        <f t="shared" si="175"/>
        <v>0</v>
      </c>
      <c r="AT255" s="484">
        <v>0</v>
      </c>
      <c r="AU255" s="484">
        <f t="shared" si="172"/>
        <v>0</v>
      </c>
      <c r="AV255" s="484">
        <v>0</v>
      </c>
      <c r="AW255" s="484">
        <f t="shared" si="167"/>
        <v>0</v>
      </c>
      <c r="AX255" s="484">
        <v>0</v>
      </c>
      <c r="AY255" s="530">
        <v>0</v>
      </c>
      <c r="AZ255" s="530">
        <f t="shared" si="218"/>
        <v>0</v>
      </c>
      <c r="BA255" s="530">
        <f t="shared" si="219"/>
        <v>0</v>
      </c>
      <c r="BB255" s="530">
        <f t="shared" si="220"/>
        <v>0</v>
      </c>
      <c r="BC255" s="530">
        <f t="shared" ref="BC255:BC334" si="221">H255+I255+J255+K255+L255</f>
        <v>0</v>
      </c>
      <c r="BD255" s="530">
        <f t="shared" si="206"/>
        <v>0</v>
      </c>
      <c r="BE255" s="530">
        <f t="shared" si="208"/>
        <v>0</v>
      </c>
      <c r="BF255" s="530">
        <f t="shared" si="203"/>
        <v>0</v>
      </c>
      <c r="BG255" s="530">
        <f t="shared" si="204"/>
        <v>0</v>
      </c>
      <c r="BH255" s="530" t="e">
        <f t="shared" si="200"/>
        <v>#REF!</v>
      </c>
      <c r="BI255" s="530" t="e">
        <f t="shared" si="201"/>
        <v>#REF!</v>
      </c>
      <c r="BJ255" s="530" t="e">
        <f t="shared" si="194"/>
        <v>#REF!</v>
      </c>
      <c r="BK255" s="452">
        <v>0</v>
      </c>
      <c r="BL255">
        <v>0</v>
      </c>
      <c r="BN255" s="499"/>
      <c r="BO255" s="451"/>
      <c r="BP255" s="452"/>
      <c r="BR255" s="452"/>
    </row>
    <row r="256" spans="1:70" ht="15" hidden="1" customHeight="1">
      <c r="A256" t="str">
        <f t="shared" si="149"/>
        <v>6020138080</v>
      </c>
      <c r="B256" s="468">
        <v>6020138080</v>
      </c>
      <c r="C256" s="458" t="s">
        <v>461</v>
      </c>
      <c r="D256" s="458" t="s">
        <v>301</v>
      </c>
      <c r="E256" s="459" t="str">
        <f t="shared" si="150"/>
        <v>602</v>
      </c>
      <c r="F256" s="459" t="str">
        <f t="shared" si="151"/>
        <v>602</v>
      </c>
      <c r="G256" s="458" t="s">
        <v>302</v>
      </c>
      <c r="H256" s="484">
        <v>0</v>
      </c>
      <c r="I256" s="452">
        <v>0</v>
      </c>
      <c r="J256" s="452">
        <v>0</v>
      </c>
      <c r="K256" s="452">
        <v>0</v>
      </c>
      <c r="L256" s="452">
        <v>0</v>
      </c>
      <c r="M256" s="452">
        <v>0</v>
      </c>
      <c r="N256" s="452">
        <v>0</v>
      </c>
      <c r="O256" s="452">
        <v>0</v>
      </c>
      <c r="P256" s="452">
        <v>0</v>
      </c>
      <c r="Q256" s="452" t="e">
        <f>VLOOKUP(A256,#REF!,16,0)</f>
        <v>#REF!</v>
      </c>
      <c r="R256" s="452">
        <v>0</v>
      </c>
      <c r="S256" s="484">
        <v>0</v>
      </c>
      <c r="T256" s="452">
        <v>0</v>
      </c>
      <c r="U256" s="474" t="e">
        <f t="shared" si="152"/>
        <v>#REF!</v>
      </c>
      <c r="V256" s="484">
        <f t="shared" si="153"/>
        <v>0</v>
      </c>
      <c r="W256" s="484">
        <f t="shared" si="211"/>
        <v>0</v>
      </c>
      <c r="X256" s="530">
        <v>-1750</v>
      </c>
      <c r="Y256" s="530">
        <f t="shared" si="216"/>
        <v>0</v>
      </c>
      <c r="Z256" s="484">
        <v>0</v>
      </c>
      <c r="AA256" s="484">
        <v>0</v>
      </c>
      <c r="AB256" s="484">
        <f t="shared" si="217"/>
        <v>0</v>
      </c>
      <c r="AC256" s="484">
        <v>-1750</v>
      </c>
      <c r="AD256" s="484">
        <f t="shared" si="205"/>
        <v>0</v>
      </c>
      <c r="AE256" s="484">
        <v>-1750</v>
      </c>
      <c r="AF256" s="484">
        <f t="shared" si="207"/>
        <v>0</v>
      </c>
      <c r="AG256" s="484">
        <v>-1750</v>
      </c>
      <c r="AH256" s="484">
        <f t="shared" si="202"/>
        <v>0</v>
      </c>
      <c r="AI256" s="484">
        <v>-1750</v>
      </c>
      <c r="AJ256" s="484">
        <f t="shared" si="197"/>
        <v>0</v>
      </c>
      <c r="AK256" s="484">
        <v>-1750</v>
      </c>
      <c r="AL256" s="484">
        <f t="shared" si="198"/>
        <v>0</v>
      </c>
      <c r="AM256" s="484">
        <v>-1750</v>
      </c>
      <c r="AN256" s="484">
        <f t="shared" si="199"/>
        <v>0</v>
      </c>
      <c r="AO256" s="484">
        <v>-1750</v>
      </c>
      <c r="AP256" s="484">
        <f t="shared" si="193"/>
        <v>250</v>
      </c>
      <c r="AQ256" s="484">
        <v>-1500</v>
      </c>
      <c r="AR256" s="484">
        <v>0</v>
      </c>
      <c r="AS256" s="484">
        <f t="shared" si="175"/>
        <v>0</v>
      </c>
      <c r="AT256" s="484">
        <v>0</v>
      </c>
      <c r="AU256" s="484">
        <f t="shared" si="172"/>
        <v>0</v>
      </c>
      <c r="AV256" s="484">
        <v>0</v>
      </c>
      <c r="AW256" s="484">
        <f t="shared" si="167"/>
        <v>0</v>
      </c>
      <c r="AX256" s="484">
        <v>0</v>
      </c>
      <c r="AY256" s="530">
        <v>-1750</v>
      </c>
      <c r="AZ256" s="530">
        <f t="shared" si="218"/>
        <v>0</v>
      </c>
      <c r="BA256" s="530">
        <f t="shared" si="219"/>
        <v>0</v>
      </c>
      <c r="BB256" s="530">
        <f t="shared" si="220"/>
        <v>0</v>
      </c>
      <c r="BC256" s="530">
        <f t="shared" si="221"/>
        <v>0</v>
      </c>
      <c r="BD256" s="530">
        <f t="shared" si="206"/>
        <v>0</v>
      </c>
      <c r="BE256" s="530">
        <f t="shared" si="208"/>
        <v>0</v>
      </c>
      <c r="BF256" s="530">
        <f t="shared" si="203"/>
        <v>0</v>
      </c>
      <c r="BG256" s="530">
        <f t="shared" si="204"/>
        <v>0</v>
      </c>
      <c r="BH256" s="530" t="e">
        <f t="shared" si="200"/>
        <v>#REF!</v>
      </c>
      <c r="BI256" s="530" t="e">
        <f t="shared" si="201"/>
        <v>#REF!</v>
      </c>
      <c r="BJ256" s="530" t="e">
        <f t="shared" si="194"/>
        <v>#REF!</v>
      </c>
      <c r="BK256" s="452">
        <v>0</v>
      </c>
      <c r="BL256">
        <v>0</v>
      </c>
      <c r="BN256" s="499"/>
      <c r="BO256" s="451"/>
      <c r="BP256" s="452"/>
      <c r="BR256" s="452"/>
    </row>
    <row r="257" spans="1:70" ht="15" hidden="1" customHeight="1">
      <c r="A257" t="s">
        <v>981</v>
      </c>
      <c r="B257" s="468" t="s">
        <v>981</v>
      </c>
      <c r="C257" s="458" t="s">
        <v>462</v>
      </c>
      <c r="D257" s="458" t="s">
        <v>301</v>
      </c>
      <c r="E257" s="459" t="str">
        <f t="shared" ref="E257" si="222">LEFT(B257,3)</f>
        <v>602</v>
      </c>
      <c r="F257" s="459" t="str">
        <f t="shared" ref="F257" si="223">LEFT(B257,3)</f>
        <v>602</v>
      </c>
      <c r="G257" s="458" t="s">
        <v>302</v>
      </c>
      <c r="H257" s="484"/>
      <c r="I257" s="452"/>
      <c r="J257" s="452"/>
      <c r="K257" s="452"/>
      <c r="L257" s="452"/>
      <c r="M257" s="452"/>
      <c r="N257" s="452"/>
      <c r="O257" s="452"/>
      <c r="P257" s="452"/>
      <c r="Q257" s="452"/>
      <c r="R257" s="452"/>
      <c r="S257" s="484"/>
      <c r="T257" s="452"/>
      <c r="U257" s="474"/>
      <c r="V257" s="484"/>
      <c r="W257" s="484"/>
      <c r="X257" s="530"/>
      <c r="Y257" s="530">
        <v>0</v>
      </c>
      <c r="Z257" s="484"/>
      <c r="AA257" s="484"/>
      <c r="AB257" s="484"/>
      <c r="AC257" s="484"/>
      <c r="AD257" s="484"/>
      <c r="AE257" s="484"/>
      <c r="AF257" s="484"/>
      <c r="AG257" s="484"/>
      <c r="AH257" s="484"/>
      <c r="AI257" s="484"/>
      <c r="AJ257" s="484"/>
      <c r="AK257" s="484"/>
      <c r="AL257" s="484"/>
      <c r="AM257" s="484"/>
      <c r="AN257" s="484"/>
      <c r="AO257" s="484"/>
      <c r="AP257" s="484"/>
      <c r="AQ257" s="484"/>
      <c r="AR257" s="484">
        <v>-4823.3</v>
      </c>
      <c r="AS257" s="484">
        <f t="shared" si="175"/>
        <v>0</v>
      </c>
      <c r="AT257" s="484">
        <v>-4823.3</v>
      </c>
      <c r="AU257" s="484">
        <f t="shared" si="172"/>
        <v>0</v>
      </c>
      <c r="AV257" s="484">
        <v>-4823.3</v>
      </c>
      <c r="AW257" s="484">
        <f t="shared" si="167"/>
        <v>0</v>
      </c>
      <c r="AX257" s="484">
        <v>-4823.3</v>
      </c>
      <c r="AY257" s="530"/>
      <c r="AZ257" s="530"/>
      <c r="BA257" s="530"/>
      <c r="BB257" s="530"/>
      <c r="BC257" s="530"/>
      <c r="BD257" s="530"/>
      <c r="BE257" s="530"/>
      <c r="BF257" s="530"/>
      <c r="BG257" s="530"/>
      <c r="BH257" s="530"/>
      <c r="BI257" s="530"/>
      <c r="BJ257" s="530"/>
      <c r="BK257" s="452"/>
      <c r="BN257" s="499"/>
      <c r="BO257" s="451"/>
      <c r="BP257" s="452"/>
      <c r="BR257" s="452"/>
    </row>
    <row r="258" spans="1:70" ht="15" hidden="1" customHeight="1">
      <c r="A258" t="str">
        <f t="shared" si="149"/>
        <v>6020138170</v>
      </c>
      <c r="B258" s="528">
        <v>6020138170</v>
      </c>
      <c r="C258" s="531" t="s">
        <v>463</v>
      </c>
      <c r="D258" s="458" t="s">
        <v>301</v>
      </c>
      <c r="E258" s="459" t="str">
        <f t="shared" ref="E258" si="224">LEFT(B258,3)</f>
        <v>602</v>
      </c>
      <c r="F258" s="459" t="str">
        <f t="shared" ref="F258" si="225">LEFT(B258,3)</f>
        <v>602</v>
      </c>
      <c r="G258" s="458" t="s">
        <v>302</v>
      </c>
      <c r="H258" s="484">
        <v>0</v>
      </c>
      <c r="I258" s="484">
        <v>0</v>
      </c>
      <c r="J258" s="484">
        <v>0</v>
      </c>
      <c r="K258" s="484">
        <v>0</v>
      </c>
      <c r="L258" s="484">
        <v>0</v>
      </c>
      <c r="M258" s="484">
        <v>0</v>
      </c>
      <c r="N258" s="484">
        <v>0</v>
      </c>
      <c r="O258" s="484">
        <v>0</v>
      </c>
      <c r="P258" s="452">
        <v>0</v>
      </c>
      <c r="Q258" s="452">
        <v>0</v>
      </c>
      <c r="R258" s="452">
        <v>0</v>
      </c>
      <c r="S258" s="484">
        <v>0</v>
      </c>
      <c r="T258" s="452"/>
      <c r="U258" s="474">
        <f t="shared" si="152"/>
        <v>0</v>
      </c>
      <c r="V258" s="484"/>
      <c r="W258" s="484">
        <f t="shared" si="211"/>
        <v>0</v>
      </c>
      <c r="X258" s="530">
        <v>-38504.71</v>
      </c>
      <c r="Y258" s="530">
        <f t="shared" si="216"/>
        <v>0</v>
      </c>
      <c r="Z258" s="484">
        <v>0</v>
      </c>
      <c r="AA258" s="484">
        <v>0</v>
      </c>
      <c r="AB258" s="484">
        <f t="shared" si="217"/>
        <v>857.30999999999767</v>
      </c>
      <c r="AC258" s="484">
        <v>-37647.4</v>
      </c>
      <c r="AD258" s="484">
        <f t="shared" si="205"/>
        <v>0</v>
      </c>
      <c r="AE258" s="484">
        <v>-37647.4</v>
      </c>
      <c r="AF258" s="484">
        <f t="shared" si="207"/>
        <v>0</v>
      </c>
      <c r="AG258" s="484">
        <v>-37647.4</v>
      </c>
      <c r="AH258" s="484">
        <f t="shared" si="202"/>
        <v>0</v>
      </c>
      <c r="AI258" s="484">
        <v>-37647.4</v>
      </c>
      <c r="AJ258" s="484">
        <f t="shared" si="197"/>
        <v>0</v>
      </c>
      <c r="AK258" s="484">
        <v>-37647.4</v>
      </c>
      <c r="AL258" s="484">
        <f t="shared" si="198"/>
        <v>0</v>
      </c>
      <c r="AM258" s="484">
        <v>-37647.4</v>
      </c>
      <c r="AN258" s="484">
        <f t="shared" si="199"/>
        <v>0</v>
      </c>
      <c r="AO258" s="484">
        <v>-37647.4</v>
      </c>
      <c r="AP258" s="484">
        <f t="shared" si="193"/>
        <v>0</v>
      </c>
      <c r="AQ258" s="484">
        <v>-37647.4</v>
      </c>
      <c r="AR258" s="484">
        <v>0</v>
      </c>
      <c r="AS258" s="484">
        <f t="shared" si="175"/>
        <v>0</v>
      </c>
      <c r="AT258" s="484">
        <v>0</v>
      </c>
      <c r="AU258" s="484">
        <f t="shared" si="172"/>
        <v>0</v>
      </c>
      <c r="AV258" s="484">
        <v>0</v>
      </c>
      <c r="AW258" s="484">
        <f t="shared" si="167"/>
        <v>0</v>
      </c>
      <c r="AX258" s="484">
        <v>0</v>
      </c>
      <c r="AY258" s="530">
        <v>-38504.71</v>
      </c>
      <c r="AZ258" s="530">
        <f t="shared" si="218"/>
        <v>0</v>
      </c>
      <c r="BA258" s="530">
        <f t="shared" si="219"/>
        <v>0</v>
      </c>
      <c r="BB258" s="530">
        <f t="shared" si="220"/>
        <v>0</v>
      </c>
      <c r="BC258" s="530">
        <f t="shared" si="221"/>
        <v>0</v>
      </c>
      <c r="BD258" s="530">
        <f t="shared" si="206"/>
        <v>0</v>
      </c>
      <c r="BE258" s="530">
        <f t="shared" si="208"/>
        <v>0</v>
      </c>
      <c r="BF258" s="530">
        <f t="shared" si="203"/>
        <v>0</v>
      </c>
      <c r="BG258" s="530">
        <f t="shared" si="204"/>
        <v>0</v>
      </c>
      <c r="BH258" s="530">
        <f t="shared" si="200"/>
        <v>0</v>
      </c>
      <c r="BI258" s="530">
        <f t="shared" si="201"/>
        <v>0</v>
      </c>
      <c r="BJ258" s="530">
        <f t="shared" si="194"/>
        <v>0</v>
      </c>
      <c r="BK258" s="452"/>
      <c r="BN258" s="499"/>
      <c r="BO258" s="451"/>
      <c r="BP258" s="452"/>
      <c r="BR258" s="452"/>
    </row>
    <row r="259" spans="1:70" ht="15" hidden="1" customHeight="1">
      <c r="A259" t="str">
        <f t="shared" ref="A259:A338" si="226">TRIM(B259)</f>
        <v>6020138190</v>
      </c>
      <c r="B259" s="468">
        <v>6020138190</v>
      </c>
      <c r="C259" s="458" t="s">
        <v>464</v>
      </c>
      <c r="D259" s="458" t="s">
        <v>301</v>
      </c>
      <c r="E259" s="459" t="str">
        <f t="shared" si="150"/>
        <v>602</v>
      </c>
      <c r="F259" s="459" t="str">
        <f t="shared" si="151"/>
        <v>602</v>
      </c>
      <c r="G259" s="458" t="s">
        <v>302</v>
      </c>
      <c r="H259" s="484">
        <v>0</v>
      </c>
      <c r="I259" s="452">
        <v>0</v>
      </c>
      <c r="J259" s="452">
        <v>0</v>
      </c>
      <c r="K259" s="452">
        <v>0</v>
      </c>
      <c r="L259" s="452">
        <v>0</v>
      </c>
      <c r="M259" s="452">
        <v>0</v>
      </c>
      <c r="N259" s="452">
        <v>0</v>
      </c>
      <c r="O259" s="452">
        <v>0</v>
      </c>
      <c r="P259" s="452">
        <v>0</v>
      </c>
      <c r="Q259" s="452" t="e">
        <f>VLOOKUP(A259,#REF!,16,0)</f>
        <v>#REF!</v>
      </c>
      <c r="R259" s="452">
        <v>0</v>
      </c>
      <c r="S259" s="484">
        <v>0</v>
      </c>
      <c r="T259" s="452">
        <v>0</v>
      </c>
      <c r="U259" s="474" t="e">
        <f t="shared" si="152"/>
        <v>#REF!</v>
      </c>
      <c r="V259" s="484">
        <f t="shared" si="153"/>
        <v>0</v>
      </c>
      <c r="W259" s="484">
        <f t="shared" si="211"/>
        <v>0</v>
      </c>
      <c r="X259" s="530"/>
      <c r="Y259" s="530">
        <f t="shared" si="216"/>
        <v>0</v>
      </c>
      <c r="Z259" s="484">
        <v>0</v>
      </c>
      <c r="AA259" s="484">
        <v>0</v>
      </c>
      <c r="AB259" s="484">
        <f t="shared" si="217"/>
        <v>0</v>
      </c>
      <c r="AC259" s="484">
        <v>0</v>
      </c>
      <c r="AD259" s="484">
        <f t="shared" si="205"/>
        <v>0</v>
      </c>
      <c r="AE259" s="484">
        <v>0</v>
      </c>
      <c r="AF259" s="484">
        <f t="shared" si="207"/>
        <v>0</v>
      </c>
      <c r="AG259" s="484">
        <v>0</v>
      </c>
      <c r="AH259" s="484">
        <f t="shared" si="202"/>
        <v>0</v>
      </c>
      <c r="AI259" s="484">
        <v>0</v>
      </c>
      <c r="AJ259" s="484">
        <f t="shared" si="197"/>
        <v>0</v>
      </c>
      <c r="AK259" s="484">
        <v>0</v>
      </c>
      <c r="AL259" s="484">
        <f t="shared" si="198"/>
        <v>0</v>
      </c>
      <c r="AM259" s="484">
        <v>0</v>
      </c>
      <c r="AN259" s="484">
        <f t="shared" si="199"/>
        <v>0</v>
      </c>
      <c r="AO259" s="484">
        <v>0</v>
      </c>
      <c r="AP259" s="484">
        <f t="shared" si="193"/>
        <v>0</v>
      </c>
      <c r="AQ259" s="484">
        <v>0</v>
      </c>
      <c r="AR259" s="484">
        <v>0</v>
      </c>
      <c r="AS259" s="484">
        <f t="shared" si="175"/>
        <v>0</v>
      </c>
      <c r="AT259" s="484">
        <v>0</v>
      </c>
      <c r="AU259" s="484">
        <f t="shared" si="172"/>
        <v>0</v>
      </c>
      <c r="AV259" s="484">
        <v>0</v>
      </c>
      <c r="AW259" s="484">
        <f t="shared" si="167"/>
        <v>0</v>
      </c>
      <c r="AX259" s="484">
        <v>0</v>
      </c>
      <c r="AY259" s="530">
        <v>0</v>
      </c>
      <c r="AZ259" s="530">
        <f t="shared" si="218"/>
        <v>0</v>
      </c>
      <c r="BA259" s="530">
        <f t="shared" si="219"/>
        <v>0</v>
      </c>
      <c r="BB259" s="530">
        <f t="shared" si="220"/>
        <v>0</v>
      </c>
      <c r="BC259" s="530">
        <f t="shared" si="221"/>
        <v>0</v>
      </c>
      <c r="BD259" s="530">
        <f t="shared" si="206"/>
        <v>0</v>
      </c>
      <c r="BE259" s="530">
        <f t="shared" si="208"/>
        <v>0</v>
      </c>
      <c r="BF259" s="530">
        <f t="shared" si="203"/>
        <v>0</v>
      </c>
      <c r="BG259" s="530">
        <f t="shared" si="204"/>
        <v>0</v>
      </c>
      <c r="BH259" s="530" t="e">
        <f t="shared" si="200"/>
        <v>#REF!</v>
      </c>
      <c r="BI259" s="530" t="e">
        <f t="shared" si="201"/>
        <v>#REF!</v>
      </c>
      <c r="BJ259" s="530" t="e">
        <f t="shared" si="194"/>
        <v>#REF!</v>
      </c>
      <c r="BK259" s="452">
        <v>0</v>
      </c>
      <c r="BL259">
        <v>0</v>
      </c>
      <c r="BN259" s="499"/>
      <c r="BO259" s="451"/>
      <c r="BP259" s="452"/>
      <c r="BR259" s="452"/>
    </row>
    <row r="260" spans="1:70" ht="15" hidden="1" customHeight="1">
      <c r="A260" t="str">
        <f t="shared" si="226"/>
        <v>6020143050</v>
      </c>
      <c r="B260" s="468">
        <v>6020143050</v>
      </c>
      <c r="C260" s="458" t="s">
        <v>681</v>
      </c>
      <c r="D260" s="458" t="s">
        <v>301</v>
      </c>
      <c r="E260" s="459" t="str">
        <f t="shared" si="150"/>
        <v>602</v>
      </c>
      <c r="F260" s="459" t="str">
        <f t="shared" si="151"/>
        <v>602</v>
      </c>
      <c r="G260" s="458" t="s">
        <v>302</v>
      </c>
      <c r="H260" s="484">
        <v>0</v>
      </c>
      <c r="I260" s="452">
        <v>0</v>
      </c>
      <c r="J260" s="452">
        <v>0</v>
      </c>
      <c r="K260" s="452">
        <v>0</v>
      </c>
      <c r="L260" s="452">
        <v>0</v>
      </c>
      <c r="M260" s="452">
        <v>0</v>
      </c>
      <c r="N260" s="452">
        <v>0</v>
      </c>
      <c r="O260" s="452">
        <v>0</v>
      </c>
      <c r="P260" s="452">
        <v>0</v>
      </c>
      <c r="Q260" s="452" t="e">
        <f>VLOOKUP(A260,#REF!,16,0)</f>
        <v>#REF!</v>
      </c>
      <c r="R260" s="452">
        <v>0</v>
      </c>
      <c r="S260" s="484">
        <v>0</v>
      </c>
      <c r="T260" s="452">
        <v>0</v>
      </c>
      <c r="U260" s="474" t="e">
        <f t="shared" si="152"/>
        <v>#REF!</v>
      </c>
      <c r="V260" s="484">
        <f t="shared" si="153"/>
        <v>0</v>
      </c>
      <c r="W260" s="484">
        <f t="shared" si="211"/>
        <v>0</v>
      </c>
      <c r="X260" s="530"/>
      <c r="Y260" s="530">
        <f t="shared" si="216"/>
        <v>0</v>
      </c>
      <c r="Z260" s="484">
        <v>0</v>
      </c>
      <c r="AA260" s="484">
        <v>0</v>
      </c>
      <c r="AB260" s="484">
        <f t="shared" si="217"/>
        <v>0</v>
      </c>
      <c r="AC260" s="484">
        <v>0</v>
      </c>
      <c r="AD260" s="484">
        <f t="shared" si="205"/>
        <v>0</v>
      </c>
      <c r="AE260" s="484">
        <v>0</v>
      </c>
      <c r="AF260" s="484">
        <f t="shared" si="207"/>
        <v>0</v>
      </c>
      <c r="AG260" s="484">
        <v>0</v>
      </c>
      <c r="AH260" s="484">
        <f t="shared" si="202"/>
        <v>0</v>
      </c>
      <c r="AI260" s="484">
        <v>0</v>
      </c>
      <c r="AJ260" s="484">
        <f t="shared" si="197"/>
        <v>0</v>
      </c>
      <c r="AK260" s="484">
        <v>0</v>
      </c>
      <c r="AL260" s="484">
        <f t="shared" si="198"/>
        <v>0</v>
      </c>
      <c r="AM260" s="484">
        <v>0</v>
      </c>
      <c r="AN260" s="484">
        <f t="shared" si="199"/>
        <v>0</v>
      </c>
      <c r="AO260" s="484">
        <v>0</v>
      </c>
      <c r="AP260" s="484">
        <f t="shared" si="193"/>
        <v>0</v>
      </c>
      <c r="AQ260" s="484">
        <v>0</v>
      </c>
      <c r="AR260" s="484">
        <v>0</v>
      </c>
      <c r="AS260" s="484">
        <f t="shared" si="175"/>
        <v>0</v>
      </c>
      <c r="AT260" s="484">
        <v>0</v>
      </c>
      <c r="AU260" s="484">
        <f t="shared" si="172"/>
        <v>0</v>
      </c>
      <c r="AV260" s="484">
        <v>0</v>
      </c>
      <c r="AW260" s="484">
        <f t="shared" si="167"/>
        <v>0</v>
      </c>
      <c r="AX260" s="484">
        <v>0</v>
      </c>
      <c r="AY260" s="530">
        <v>0</v>
      </c>
      <c r="AZ260" s="530">
        <f t="shared" si="218"/>
        <v>0</v>
      </c>
      <c r="BA260" s="530">
        <f t="shared" si="219"/>
        <v>0</v>
      </c>
      <c r="BB260" s="530">
        <f t="shared" si="220"/>
        <v>0</v>
      </c>
      <c r="BC260" s="530">
        <f t="shared" si="221"/>
        <v>0</v>
      </c>
      <c r="BD260" s="530">
        <f t="shared" si="206"/>
        <v>0</v>
      </c>
      <c r="BE260" s="530">
        <f t="shared" si="208"/>
        <v>0</v>
      </c>
      <c r="BF260" s="530">
        <f t="shared" si="203"/>
        <v>0</v>
      </c>
      <c r="BG260" s="530">
        <f t="shared" si="204"/>
        <v>0</v>
      </c>
      <c r="BH260" s="530" t="e">
        <f t="shared" si="200"/>
        <v>#REF!</v>
      </c>
      <c r="BI260" s="530" t="e">
        <f t="shared" si="201"/>
        <v>#REF!</v>
      </c>
      <c r="BJ260" s="530" t="e">
        <f t="shared" si="194"/>
        <v>#REF!</v>
      </c>
      <c r="BK260" s="452">
        <v>0</v>
      </c>
      <c r="BL260">
        <v>0</v>
      </c>
      <c r="BN260" s="499"/>
      <c r="BO260" s="451"/>
      <c r="BP260" s="452"/>
      <c r="BR260" s="452"/>
    </row>
    <row r="261" spans="1:70" ht="15" hidden="1" customHeight="1">
      <c r="A261" t="s">
        <v>982</v>
      </c>
      <c r="B261" s="468" t="s">
        <v>982</v>
      </c>
      <c r="C261" s="458" t="s">
        <v>983</v>
      </c>
      <c r="D261" s="458" t="s">
        <v>301</v>
      </c>
      <c r="E261" s="459" t="str">
        <f t="shared" ref="E261" si="227">LEFT(B261,3)</f>
        <v>602</v>
      </c>
      <c r="F261" s="459" t="str">
        <f t="shared" ref="F261" si="228">LEFT(B261,3)</f>
        <v>602</v>
      </c>
      <c r="G261" s="458" t="s">
        <v>302</v>
      </c>
      <c r="H261" s="484"/>
      <c r="I261" s="452"/>
      <c r="J261" s="452"/>
      <c r="K261" s="452"/>
      <c r="L261" s="452"/>
      <c r="M261" s="452"/>
      <c r="N261" s="452"/>
      <c r="O261" s="452"/>
      <c r="P261" s="452"/>
      <c r="Q261" s="452"/>
      <c r="R261" s="452"/>
      <c r="S261" s="484"/>
      <c r="T261" s="452"/>
      <c r="U261" s="474"/>
      <c r="V261" s="484"/>
      <c r="W261" s="484"/>
      <c r="X261" s="530"/>
      <c r="Y261" s="530">
        <v>0</v>
      </c>
      <c r="Z261" s="484"/>
      <c r="AA261" s="484"/>
      <c r="AB261" s="484"/>
      <c r="AC261" s="484"/>
      <c r="AD261" s="484"/>
      <c r="AE261" s="484"/>
      <c r="AF261" s="484"/>
      <c r="AG261" s="484"/>
      <c r="AH261" s="484"/>
      <c r="AI261" s="484"/>
      <c r="AJ261" s="484"/>
      <c r="AK261" s="484"/>
      <c r="AL261" s="484"/>
      <c r="AM261" s="484"/>
      <c r="AN261" s="484"/>
      <c r="AO261" s="484"/>
      <c r="AP261" s="484"/>
      <c r="AQ261" s="484"/>
      <c r="AR261" s="484">
        <v>-42447.47</v>
      </c>
      <c r="AS261" s="484">
        <f t="shared" si="175"/>
        <v>0</v>
      </c>
      <c r="AT261" s="484">
        <v>-42447.47</v>
      </c>
      <c r="AU261" s="484">
        <f t="shared" si="172"/>
        <v>0</v>
      </c>
      <c r="AV261" s="484">
        <v>-42447.47</v>
      </c>
      <c r="AW261" s="484">
        <f t="shared" ref="AW261:AW329" si="229">AX261-AV261</f>
        <v>0</v>
      </c>
      <c r="AX261" s="484">
        <v>-42447.47</v>
      </c>
      <c r="AY261" s="530"/>
      <c r="AZ261" s="530"/>
      <c r="BA261" s="530"/>
      <c r="BB261" s="530"/>
      <c r="BC261" s="530"/>
      <c r="BD261" s="530"/>
      <c r="BE261" s="530"/>
      <c r="BF261" s="530"/>
      <c r="BG261" s="530"/>
      <c r="BH261" s="530"/>
      <c r="BI261" s="530"/>
      <c r="BJ261" s="530"/>
      <c r="BK261" s="452"/>
      <c r="BN261" s="499"/>
      <c r="BO261" s="451"/>
      <c r="BP261" s="452"/>
      <c r="BR261" s="452"/>
    </row>
    <row r="262" spans="1:70" ht="15" hidden="1" customHeight="1">
      <c r="A262" t="str">
        <f t="shared" si="226"/>
        <v>6020145010</v>
      </c>
      <c r="B262" s="468">
        <v>6020145010</v>
      </c>
      <c r="C262" s="458" t="s">
        <v>465</v>
      </c>
      <c r="D262" s="458" t="s">
        <v>301</v>
      </c>
      <c r="E262" s="459" t="str">
        <f t="shared" si="150"/>
        <v>602</v>
      </c>
      <c r="F262" s="459" t="str">
        <f t="shared" si="151"/>
        <v>602</v>
      </c>
      <c r="G262" s="458" t="s">
        <v>302</v>
      </c>
      <c r="H262" s="484">
        <v>0</v>
      </c>
      <c r="I262" s="452">
        <v>0</v>
      </c>
      <c r="J262" s="452">
        <v>0</v>
      </c>
      <c r="K262" s="452">
        <v>0</v>
      </c>
      <c r="L262" s="452">
        <v>0</v>
      </c>
      <c r="M262" s="452">
        <v>0</v>
      </c>
      <c r="N262" s="452">
        <v>0</v>
      </c>
      <c r="O262" s="452">
        <v>0</v>
      </c>
      <c r="P262" s="452">
        <v>0</v>
      </c>
      <c r="Q262" s="452" t="e">
        <f>VLOOKUP(A262,#REF!,16,0)</f>
        <v>#REF!</v>
      </c>
      <c r="R262" s="452">
        <v>0</v>
      </c>
      <c r="S262" s="484">
        <v>0</v>
      </c>
      <c r="T262" s="452">
        <v>0</v>
      </c>
      <c r="U262" s="474" t="e">
        <f t="shared" si="152"/>
        <v>#REF!</v>
      </c>
      <c r="V262" s="484">
        <f t="shared" si="153"/>
        <v>0</v>
      </c>
      <c r="W262" s="484">
        <f t="shared" si="211"/>
        <v>0</v>
      </c>
      <c r="X262" s="530"/>
      <c r="Y262" s="530">
        <f t="shared" si="216"/>
        <v>0</v>
      </c>
      <c r="Z262" s="484">
        <v>0</v>
      </c>
      <c r="AA262" s="484">
        <v>0</v>
      </c>
      <c r="AB262" s="484">
        <f t="shared" si="217"/>
        <v>0</v>
      </c>
      <c r="AC262" s="484">
        <v>0</v>
      </c>
      <c r="AD262" s="484">
        <f t="shared" si="205"/>
        <v>0</v>
      </c>
      <c r="AE262" s="484">
        <v>0</v>
      </c>
      <c r="AF262" s="484">
        <f t="shared" si="207"/>
        <v>0</v>
      </c>
      <c r="AG262" s="484">
        <v>0</v>
      </c>
      <c r="AH262" s="484">
        <f t="shared" si="202"/>
        <v>0</v>
      </c>
      <c r="AI262" s="484">
        <v>0</v>
      </c>
      <c r="AJ262" s="484">
        <f t="shared" si="197"/>
        <v>0</v>
      </c>
      <c r="AK262" s="484">
        <v>0</v>
      </c>
      <c r="AL262" s="484">
        <f t="shared" si="198"/>
        <v>0</v>
      </c>
      <c r="AM262" s="484">
        <v>0</v>
      </c>
      <c r="AN262" s="484">
        <f t="shared" si="199"/>
        <v>0</v>
      </c>
      <c r="AO262" s="484">
        <v>0</v>
      </c>
      <c r="AP262" s="484">
        <f t="shared" si="193"/>
        <v>0</v>
      </c>
      <c r="AQ262" s="484">
        <v>0</v>
      </c>
      <c r="AR262" s="484">
        <v>0</v>
      </c>
      <c r="AS262" s="484">
        <f t="shared" si="175"/>
        <v>0</v>
      </c>
      <c r="AT262" s="484">
        <v>0</v>
      </c>
      <c r="AU262" s="484">
        <f t="shared" si="172"/>
        <v>0</v>
      </c>
      <c r="AV262" s="484">
        <v>0</v>
      </c>
      <c r="AW262" s="484">
        <f t="shared" si="229"/>
        <v>0</v>
      </c>
      <c r="AX262" s="484">
        <v>0</v>
      </c>
      <c r="AY262" s="530">
        <v>0</v>
      </c>
      <c r="AZ262" s="530">
        <f t="shared" si="218"/>
        <v>0</v>
      </c>
      <c r="BA262" s="530">
        <f t="shared" si="219"/>
        <v>0</v>
      </c>
      <c r="BB262" s="530">
        <f t="shared" si="220"/>
        <v>0</v>
      </c>
      <c r="BC262" s="530">
        <f t="shared" si="221"/>
        <v>0</v>
      </c>
      <c r="BD262" s="530">
        <f t="shared" si="206"/>
        <v>0</v>
      </c>
      <c r="BE262" s="530">
        <f t="shared" si="208"/>
        <v>0</v>
      </c>
      <c r="BF262" s="530">
        <f t="shared" si="203"/>
        <v>0</v>
      </c>
      <c r="BG262" s="530">
        <f t="shared" si="204"/>
        <v>0</v>
      </c>
      <c r="BH262" s="530" t="e">
        <f t="shared" si="200"/>
        <v>#REF!</v>
      </c>
      <c r="BI262" s="530" t="e">
        <f t="shared" si="201"/>
        <v>#REF!</v>
      </c>
      <c r="BJ262" s="530" t="e">
        <f t="shared" si="194"/>
        <v>#REF!</v>
      </c>
      <c r="BK262" s="452">
        <v>0</v>
      </c>
      <c r="BL262">
        <v>0</v>
      </c>
      <c r="BN262" s="499"/>
      <c r="BO262" s="451"/>
      <c r="BP262" s="452"/>
      <c r="BR262" s="452"/>
    </row>
    <row r="263" spans="1:70" ht="15" hidden="1" customHeight="1">
      <c r="A263" t="str">
        <f t="shared" si="226"/>
        <v>6020151130</v>
      </c>
      <c r="B263" s="468">
        <v>6020151130</v>
      </c>
      <c r="C263" s="458" t="s">
        <v>466</v>
      </c>
      <c r="D263" s="458" t="s">
        <v>301</v>
      </c>
      <c r="E263" s="459" t="str">
        <f t="shared" ref="E263:E341" si="230">LEFT(B263,3)</f>
        <v>602</v>
      </c>
      <c r="F263" s="459" t="str">
        <f t="shared" ref="F263:F341" si="231">LEFT(B263,3)</f>
        <v>602</v>
      </c>
      <c r="G263" s="458" t="s">
        <v>302</v>
      </c>
      <c r="H263" s="484">
        <v>0</v>
      </c>
      <c r="I263" s="452">
        <v>0</v>
      </c>
      <c r="J263" s="452">
        <v>0</v>
      </c>
      <c r="K263" s="452">
        <v>0</v>
      </c>
      <c r="L263" s="452">
        <v>0</v>
      </c>
      <c r="M263" s="452">
        <v>0</v>
      </c>
      <c r="N263" s="452">
        <v>0</v>
      </c>
      <c r="O263" s="452">
        <v>0</v>
      </c>
      <c r="P263" s="452">
        <v>0</v>
      </c>
      <c r="Q263" s="452" t="e">
        <f>VLOOKUP(A263,#REF!,16,0)</f>
        <v>#REF!</v>
      </c>
      <c r="R263" s="452">
        <v>0</v>
      </c>
      <c r="S263" s="484">
        <v>0</v>
      </c>
      <c r="T263" s="452">
        <v>0</v>
      </c>
      <c r="U263" s="474" t="e">
        <f t="shared" ref="U263:U341" si="232">SUM(H263:S263)</f>
        <v>#REF!</v>
      </c>
      <c r="V263" s="484">
        <f t="shared" ref="V263:V341" si="233">SUM(H263:P263)</f>
        <v>0</v>
      </c>
      <c r="W263" s="484">
        <f t="shared" si="211"/>
        <v>0</v>
      </c>
      <c r="X263" s="530"/>
      <c r="Y263" s="530">
        <f t="shared" si="216"/>
        <v>0</v>
      </c>
      <c r="Z263" s="484">
        <v>0</v>
      </c>
      <c r="AA263" s="484">
        <v>0</v>
      </c>
      <c r="AB263" s="484">
        <f t="shared" si="217"/>
        <v>0</v>
      </c>
      <c r="AC263" s="484">
        <v>0</v>
      </c>
      <c r="AD263" s="484">
        <f t="shared" si="205"/>
        <v>0</v>
      </c>
      <c r="AE263" s="484">
        <v>0</v>
      </c>
      <c r="AF263" s="484">
        <f t="shared" si="207"/>
        <v>0</v>
      </c>
      <c r="AG263" s="484">
        <v>0</v>
      </c>
      <c r="AH263" s="484">
        <f t="shared" si="202"/>
        <v>0</v>
      </c>
      <c r="AI263" s="484">
        <v>0</v>
      </c>
      <c r="AJ263" s="484">
        <f t="shared" si="197"/>
        <v>0</v>
      </c>
      <c r="AK263" s="484">
        <v>0</v>
      </c>
      <c r="AL263" s="484">
        <f t="shared" si="198"/>
        <v>0</v>
      </c>
      <c r="AM263" s="484">
        <v>0</v>
      </c>
      <c r="AN263" s="484">
        <f t="shared" si="199"/>
        <v>0</v>
      </c>
      <c r="AO263" s="484">
        <v>0</v>
      </c>
      <c r="AP263" s="484">
        <f t="shared" si="193"/>
        <v>0</v>
      </c>
      <c r="AQ263" s="484">
        <v>0</v>
      </c>
      <c r="AR263" s="484">
        <v>0</v>
      </c>
      <c r="AS263" s="484">
        <f t="shared" si="175"/>
        <v>0</v>
      </c>
      <c r="AT263" s="484">
        <v>0</v>
      </c>
      <c r="AU263" s="484">
        <f t="shared" si="172"/>
        <v>0</v>
      </c>
      <c r="AV263" s="484">
        <v>0</v>
      </c>
      <c r="AW263" s="484">
        <f t="shared" si="229"/>
        <v>0</v>
      </c>
      <c r="AX263" s="484">
        <v>0</v>
      </c>
      <c r="AY263" s="530">
        <v>0</v>
      </c>
      <c r="AZ263" s="530">
        <f t="shared" si="218"/>
        <v>0</v>
      </c>
      <c r="BA263" s="530">
        <f t="shared" si="219"/>
        <v>0</v>
      </c>
      <c r="BB263" s="530">
        <f t="shared" si="220"/>
        <v>0</v>
      </c>
      <c r="BC263" s="530">
        <f t="shared" si="221"/>
        <v>0</v>
      </c>
      <c r="BD263" s="530">
        <f t="shared" si="206"/>
        <v>0</v>
      </c>
      <c r="BE263" s="530">
        <f t="shared" si="208"/>
        <v>0</v>
      </c>
      <c r="BF263" s="530">
        <f t="shared" si="203"/>
        <v>0</v>
      </c>
      <c r="BG263" s="530">
        <f t="shared" si="204"/>
        <v>0</v>
      </c>
      <c r="BH263" s="530" t="e">
        <f t="shared" si="200"/>
        <v>#REF!</v>
      </c>
      <c r="BI263" s="530" t="e">
        <f t="shared" si="201"/>
        <v>#REF!</v>
      </c>
      <c r="BJ263" s="530" t="e">
        <f t="shared" si="194"/>
        <v>#REF!</v>
      </c>
      <c r="BK263" s="452">
        <v>0</v>
      </c>
      <c r="BL263">
        <v>0</v>
      </c>
      <c r="BN263" s="499"/>
      <c r="BO263" s="451"/>
      <c r="BP263" s="452"/>
      <c r="BR263" s="452"/>
    </row>
    <row r="264" spans="1:70" ht="15" hidden="1" customHeight="1">
      <c r="A264" t="str">
        <f t="shared" si="226"/>
        <v>6020184900</v>
      </c>
      <c r="B264" s="468">
        <v>6020184900</v>
      </c>
      <c r="C264" s="458" t="s">
        <v>467</v>
      </c>
      <c r="D264" s="458" t="s">
        <v>301</v>
      </c>
      <c r="E264" s="459" t="str">
        <f t="shared" si="230"/>
        <v>602</v>
      </c>
      <c r="F264" s="459" t="str">
        <f t="shared" si="231"/>
        <v>602</v>
      </c>
      <c r="G264" s="458" t="s">
        <v>302</v>
      </c>
      <c r="H264" s="484">
        <v>0</v>
      </c>
      <c r="I264" s="452">
        <v>0</v>
      </c>
      <c r="J264" s="452">
        <v>0</v>
      </c>
      <c r="K264" s="452">
        <v>0</v>
      </c>
      <c r="L264" s="452">
        <v>0</v>
      </c>
      <c r="M264" s="452">
        <v>0</v>
      </c>
      <c r="N264" s="452">
        <v>0</v>
      </c>
      <c r="O264" s="452">
        <v>0</v>
      </c>
      <c r="P264" s="452">
        <v>0</v>
      </c>
      <c r="Q264" s="452" t="e">
        <f>VLOOKUP(A264,#REF!,16,0)</f>
        <v>#REF!</v>
      </c>
      <c r="R264" s="452">
        <v>0</v>
      </c>
      <c r="S264" s="484">
        <v>0</v>
      </c>
      <c r="T264" s="452">
        <v>0</v>
      </c>
      <c r="U264" s="474" t="e">
        <f t="shared" si="232"/>
        <v>#REF!</v>
      </c>
      <c r="V264" s="484">
        <f t="shared" si="233"/>
        <v>0</v>
      </c>
      <c r="W264" s="484">
        <f t="shared" si="211"/>
        <v>0</v>
      </c>
      <c r="X264" s="530">
        <v>-17933.5</v>
      </c>
      <c r="Y264" s="530">
        <f t="shared" si="216"/>
        <v>0</v>
      </c>
      <c r="Z264" s="484">
        <v>0</v>
      </c>
      <c r="AA264" s="484">
        <v>0</v>
      </c>
      <c r="AB264" s="484">
        <f t="shared" si="217"/>
        <v>0</v>
      </c>
      <c r="AC264" s="484">
        <v>-17933.5</v>
      </c>
      <c r="AD264" s="484">
        <f t="shared" si="205"/>
        <v>0</v>
      </c>
      <c r="AE264" s="484">
        <v>-17933.5</v>
      </c>
      <c r="AF264" s="484">
        <f t="shared" si="207"/>
        <v>0</v>
      </c>
      <c r="AG264" s="484">
        <v>-17933.5</v>
      </c>
      <c r="AH264" s="484">
        <f t="shared" si="202"/>
        <v>0</v>
      </c>
      <c r="AI264" s="484">
        <v>-17933.5</v>
      </c>
      <c r="AJ264" s="484">
        <f t="shared" si="197"/>
        <v>0</v>
      </c>
      <c r="AK264" s="484">
        <v>-17933.5</v>
      </c>
      <c r="AL264" s="484">
        <f t="shared" si="198"/>
        <v>0</v>
      </c>
      <c r="AM264" s="484">
        <v>-17933.5</v>
      </c>
      <c r="AN264" s="484">
        <f t="shared" si="199"/>
        <v>0</v>
      </c>
      <c r="AO264" s="484">
        <v>-17933.5</v>
      </c>
      <c r="AP264" s="484">
        <f t="shared" si="193"/>
        <v>0</v>
      </c>
      <c r="AQ264" s="484">
        <v>-17933.5</v>
      </c>
      <c r="AR264" s="484">
        <v>0</v>
      </c>
      <c r="AS264" s="484">
        <f t="shared" si="175"/>
        <v>0</v>
      </c>
      <c r="AT264" s="484">
        <v>0</v>
      </c>
      <c r="AU264" s="484">
        <f t="shared" si="172"/>
        <v>0</v>
      </c>
      <c r="AV264" s="484">
        <v>0</v>
      </c>
      <c r="AW264" s="484">
        <f t="shared" si="229"/>
        <v>0</v>
      </c>
      <c r="AX264" s="484">
        <v>0</v>
      </c>
      <c r="AY264" s="530">
        <v>-17933.5</v>
      </c>
      <c r="AZ264" s="530">
        <f t="shared" si="218"/>
        <v>0</v>
      </c>
      <c r="BA264" s="530">
        <f t="shared" si="219"/>
        <v>0</v>
      </c>
      <c r="BB264" s="530">
        <f t="shared" si="220"/>
        <v>0</v>
      </c>
      <c r="BC264" s="530">
        <f t="shared" si="221"/>
        <v>0</v>
      </c>
      <c r="BD264" s="530">
        <f t="shared" si="206"/>
        <v>0</v>
      </c>
      <c r="BE264" s="530">
        <f t="shared" si="208"/>
        <v>0</v>
      </c>
      <c r="BF264" s="530">
        <f t="shared" si="203"/>
        <v>0</v>
      </c>
      <c r="BG264" s="530">
        <f t="shared" si="204"/>
        <v>0</v>
      </c>
      <c r="BH264" s="530" t="e">
        <f t="shared" si="200"/>
        <v>#REF!</v>
      </c>
      <c r="BI264" s="530" t="e">
        <f t="shared" si="201"/>
        <v>#REF!</v>
      </c>
      <c r="BJ264" s="530" t="e">
        <f t="shared" si="194"/>
        <v>#REF!</v>
      </c>
      <c r="BK264" s="452">
        <v>0</v>
      </c>
      <c r="BL264">
        <v>0</v>
      </c>
      <c r="BN264" s="499"/>
      <c r="BO264" s="451"/>
      <c r="BP264" s="452"/>
      <c r="BR264" s="452"/>
    </row>
    <row r="265" spans="1:70" ht="15" hidden="1" customHeight="1">
      <c r="A265" t="s">
        <v>984</v>
      </c>
      <c r="B265" s="468" t="s">
        <v>984</v>
      </c>
      <c r="C265" s="458" t="s">
        <v>468</v>
      </c>
      <c r="D265" s="458" t="s">
        <v>301</v>
      </c>
      <c r="E265" s="459" t="str">
        <f t="shared" ref="E265" si="234">LEFT(B265,3)</f>
        <v>602</v>
      </c>
      <c r="F265" s="459" t="str">
        <f t="shared" ref="F265" si="235">LEFT(B265,3)</f>
        <v>602</v>
      </c>
      <c r="G265" s="458" t="s">
        <v>302</v>
      </c>
      <c r="H265" s="484"/>
      <c r="I265" s="452"/>
      <c r="J265" s="452"/>
      <c r="K265" s="452"/>
      <c r="L265" s="452"/>
      <c r="M265" s="452"/>
      <c r="N265" s="452"/>
      <c r="O265" s="452"/>
      <c r="P265" s="452"/>
      <c r="Q265" s="452"/>
      <c r="R265" s="452"/>
      <c r="S265" s="484"/>
      <c r="T265" s="452"/>
      <c r="U265" s="474"/>
      <c r="V265" s="484"/>
      <c r="W265" s="484"/>
      <c r="X265" s="530"/>
      <c r="Y265" s="530">
        <v>0</v>
      </c>
      <c r="Z265" s="484"/>
      <c r="AA265" s="484"/>
      <c r="AB265" s="484"/>
      <c r="AC265" s="484"/>
      <c r="AD265" s="484"/>
      <c r="AE265" s="484"/>
      <c r="AF265" s="484"/>
      <c r="AG265" s="484"/>
      <c r="AH265" s="484"/>
      <c r="AI265" s="484"/>
      <c r="AJ265" s="484"/>
      <c r="AK265" s="484"/>
      <c r="AL265" s="484"/>
      <c r="AM265" s="484"/>
      <c r="AN265" s="484"/>
      <c r="AO265" s="484"/>
      <c r="AP265" s="484"/>
      <c r="AQ265" s="484"/>
      <c r="AR265" s="484">
        <v>-282411.51</v>
      </c>
      <c r="AS265" s="484">
        <f t="shared" si="175"/>
        <v>171510.34000000003</v>
      </c>
      <c r="AT265" s="484">
        <v>-110901.17</v>
      </c>
      <c r="AU265" s="484">
        <f t="shared" si="172"/>
        <v>-141514.68</v>
      </c>
      <c r="AV265" s="484">
        <v>-252415.85</v>
      </c>
      <c r="AW265" s="484">
        <f t="shared" si="229"/>
        <v>-40517.209999999992</v>
      </c>
      <c r="AX265" s="484">
        <v>-292933.06</v>
      </c>
      <c r="AY265" s="530"/>
      <c r="AZ265" s="530"/>
      <c r="BA265" s="530"/>
      <c r="BB265" s="530"/>
      <c r="BC265" s="530"/>
      <c r="BD265" s="530"/>
      <c r="BE265" s="530"/>
      <c r="BF265" s="530"/>
      <c r="BG265" s="530"/>
      <c r="BH265" s="530"/>
      <c r="BI265" s="530"/>
      <c r="BJ265" s="530"/>
      <c r="BK265" s="452"/>
      <c r="BN265" s="499"/>
      <c r="BO265" s="451"/>
      <c r="BP265" s="452"/>
      <c r="BR265" s="452"/>
    </row>
    <row r="266" spans="1:70" ht="15" hidden="1" customHeight="1">
      <c r="A266" t="s">
        <v>985</v>
      </c>
      <c r="B266" s="468" t="s">
        <v>985</v>
      </c>
      <c r="C266" s="458" t="s">
        <v>986</v>
      </c>
      <c r="D266" s="458" t="s">
        <v>301</v>
      </c>
      <c r="E266" s="459" t="str">
        <f t="shared" ref="E266" si="236">LEFT(B266,3)</f>
        <v>602</v>
      </c>
      <c r="F266" s="459" t="str">
        <f t="shared" ref="F266" si="237">LEFT(B266,3)</f>
        <v>602</v>
      </c>
      <c r="G266" s="458" t="s">
        <v>302</v>
      </c>
      <c r="H266" s="484"/>
      <c r="I266" s="452"/>
      <c r="J266" s="452"/>
      <c r="K266" s="452"/>
      <c r="L266" s="452"/>
      <c r="M266" s="452"/>
      <c r="N266" s="452"/>
      <c r="O266" s="452"/>
      <c r="P266" s="452"/>
      <c r="Q266" s="452"/>
      <c r="R266" s="452"/>
      <c r="S266" s="484"/>
      <c r="T266" s="452"/>
      <c r="U266" s="474"/>
      <c r="V266" s="484"/>
      <c r="W266" s="484"/>
      <c r="X266" s="530"/>
      <c r="Y266" s="530">
        <v>0</v>
      </c>
      <c r="Z266" s="484"/>
      <c r="AA266" s="484"/>
      <c r="AB266" s="484"/>
      <c r="AC266" s="484"/>
      <c r="AD266" s="484"/>
      <c r="AE266" s="484"/>
      <c r="AF266" s="484"/>
      <c r="AG266" s="484"/>
      <c r="AH266" s="484"/>
      <c r="AI266" s="484"/>
      <c r="AJ266" s="484"/>
      <c r="AK266" s="484"/>
      <c r="AL266" s="484"/>
      <c r="AM266" s="484"/>
      <c r="AN266" s="484"/>
      <c r="AO266" s="484"/>
      <c r="AP266" s="484"/>
      <c r="AQ266" s="484"/>
      <c r="AR266" s="484">
        <v>-5258.13</v>
      </c>
      <c r="AS266" s="484">
        <f t="shared" si="175"/>
        <v>-15466.259999999998</v>
      </c>
      <c r="AT266" s="484">
        <v>-20724.39</v>
      </c>
      <c r="AU266" s="484">
        <f t="shared" si="172"/>
        <v>-62653.66</v>
      </c>
      <c r="AV266" s="484">
        <v>-83378.05</v>
      </c>
      <c r="AW266" s="484">
        <f t="shared" si="229"/>
        <v>-62084.659999999989</v>
      </c>
      <c r="AX266" s="484">
        <v>-145462.71</v>
      </c>
      <c r="AY266" s="530"/>
      <c r="AZ266" s="530"/>
      <c r="BA266" s="530"/>
      <c r="BB266" s="530"/>
      <c r="BC266" s="530"/>
      <c r="BD266" s="530"/>
      <c r="BE266" s="530"/>
      <c r="BF266" s="530"/>
      <c r="BG266" s="530"/>
      <c r="BH266" s="530"/>
      <c r="BI266" s="530"/>
      <c r="BJ266" s="530"/>
      <c r="BK266" s="452"/>
      <c r="BN266" s="499"/>
      <c r="BO266" s="451"/>
      <c r="BP266" s="452"/>
      <c r="BR266" s="452"/>
    </row>
    <row r="267" spans="1:70" ht="15" hidden="1" customHeight="1">
      <c r="A267" t="str">
        <f t="shared" si="226"/>
        <v>6022000002</v>
      </c>
      <c r="B267" s="468">
        <v>6022000002</v>
      </c>
      <c r="C267" s="458" t="s">
        <v>469</v>
      </c>
      <c r="D267" s="458" t="s">
        <v>301</v>
      </c>
      <c r="E267" s="459" t="str">
        <f t="shared" si="230"/>
        <v>602</v>
      </c>
      <c r="F267" s="459" t="str">
        <f t="shared" si="231"/>
        <v>602</v>
      </c>
      <c r="G267" s="458" t="s">
        <v>302</v>
      </c>
      <c r="H267" s="484">
        <v>0</v>
      </c>
      <c r="I267" s="452">
        <v>-178434.05</v>
      </c>
      <c r="J267" s="474">
        <v>0</v>
      </c>
      <c r="K267" s="452">
        <v>-280115</v>
      </c>
      <c r="L267" s="452">
        <v>-59694</v>
      </c>
      <c r="M267" s="452">
        <v>0</v>
      </c>
      <c r="N267" s="452">
        <v>0</v>
      </c>
      <c r="O267" s="452">
        <v>-88666</v>
      </c>
      <c r="P267" s="452">
        <v>-24591</v>
      </c>
      <c r="Q267" s="452" t="e">
        <f>VLOOKUP(A267,#REF!,16,0)</f>
        <v>#REF!</v>
      </c>
      <c r="R267" s="452">
        <v>0</v>
      </c>
      <c r="S267" s="484">
        <v>-198769</v>
      </c>
      <c r="T267" s="452">
        <v>-631500.05000000005</v>
      </c>
      <c r="U267" s="474" t="e">
        <f t="shared" si="232"/>
        <v>#REF!</v>
      </c>
      <c r="V267" s="484">
        <f t="shared" si="233"/>
        <v>-631500.05000000005</v>
      </c>
      <c r="W267" s="484">
        <f t="shared" si="211"/>
        <v>-606909.05000000005</v>
      </c>
      <c r="X267" s="530"/>
      <c r="Y267" s="530">
        <f t="shared" si="216"/>
        <v>-182</v>
      </c>
      <c r="Z267" s="484">
        <v>-98462</v>
      </c>
      <c r="AA267" s="484">
        <v>-90405</v>
      </c>
      <c r="AB267" s="652">
        <f t="shared" si="217"/>
        <v>0</v>
      </c>
      <c r="AC267" s="484">
        <v>-189049</v>
      </c>
      <c r="AD267" s="484">
        <f t="shared" si="205"/>
        <v>0</v>
      </c>
      <c r="AE267" s="484">
        <v>-189049</v>
      </c>
      <c r="AF267" s="484">
        <f t="shared" si="207"/>
        <v>0</v>
      </c>
      <c r="AG267" s="484">
        <v>-189049</v>
      </c>
      <c r="AH267" s="484">
        <f t="shared" si="202"/>
        <v>0</v>
      </c>
      <c r="AI267" s="484">
        <v>-189049</v>
      </c>
      <c r="AJ267" s="484">
        <f t="shared" si="197"/>
        <v>0</v>
      </c>
      <c r="AK267" s="484">
        <v>-189049</v>
      </c>
      <c r="AL267" s="484">
        <f t="shared" si="198"/>
        <v>0</v>
      </c>
      <c r="AM267" s="484">
        <v>-189049</v>
      </c>
      <c r="AN267" s="484">
        <f t="shared" si="199"/>
        <v>0</v>
      </c>
      <c r="AO267" s="484">
        <v>-189049</v>
      </c>
      <c r="AP267" s="484">
        <f t="shared" si="193"/>
        <v>-343114</v>
      </c>
      <c r="AQ267" s="484">
        <v>-532163</v>
      </c>
      <c r="AR267" s="484">
        <v>0</v>
      </c>
      <c r="AS267" s="484">
        <f t="shared" si="175"/>
        <v>0</v>
      </c>
      <c r="AT267" s="484">
        <v>0</v>
      </c>
      <c r="AU267" s="484">
        <f t="shared" si="172"/>
        <v>0</v>
      </c>
      <c r="AV267" s="484">
        <v>0</v>
      </c>
      <c r="AW267" s="484">
        <f t="shared" si="229"/>
        <v>-237324</v>
      </c>
      <c r="AX267" s="484">
        <v>-237324</v>
      </c>
      <c r="AY267" s="530">
        <v>-182</v>
      </c>
      <c r="AZ267" s="530">
        <f t="shared" si="218"/>
        <v>-178434.05</v>
      </c>
      <c r="BA267" s="530">
        <f t="shared" si="219"/>
        <v>-178434.05</v>
      </c>
      <c r="BB267" s="530">
        <f t="shared" si="220"/>
        <v>-458549.05</v>
      </c>
      <c r="BC267" s="530">
        <f t="shared" si="221"/>
        <v>-518243.05</v>
      </c>
      <c r="BD267" s="530">
        <f t="shared" si="206"/>
        <v>-518243.05</v>
      </c>
      <c r="BE267" s="530">
        <f t="shared" si="208"/>
        <v>-518243.05</v>
      </c>
      <c r="BF267" s="530">
        <f t="shared" si="203"/>
        <v>-606909.05000000005</v>
      </c>
      <c r="BG267" s="530">
        <f t="shared" si="204"/>
        <v>-631500.05000000005</v>
      </c>
      <c r="BH267" s="530" t="e">
        <f t="shared" si="200"/>
        <v>#REF!</v>
      </c>
      <c r="BI267" s="530" t="e">
        <f t="shared" si="201"/>
        <v>#REF!</v>
      </c>
      <c r="BJ267" s="530" t="e">
        <f t="shared" si="194"/>
        <v>#REF!</v>
      </c>
      <c r="BK267" s="452">
        <v>-631500.05000000005</v>
      </c>
      <c r="BL267">
        <v>0</v>
      </c>
      <c r="BM267" s="451">
        <v>-830269.05</v>
      </c>
      <c r="BN267" s="499"/>
      <c r="BO267" s="451"/>
      <c r="BP267" s="452"/>
      <c r="BR267" s="452"/>
    </row>
    <row r="268" spans="1:70" ht="15" hidden="1" customHeight="1">
      <c r="A268" t="str">
        <f t="shared" si="226"/>
        <v>6022000003</v>
      </c>
      <c r="B268" s="468">
        <v>6022000003</v>
      </c>
      <c r="C268" s="458" t="s">
        <v>470</v>
      </c>
      <c r="D268" s="458" t="s">
        <v>301</v>
      </c>
      <c r="E268" s="459" t="str">
        <f t="shared" si="230"/>
        <v>602</v>
      </c>
      <c r="F268" s="459" t="str">
        <f t="shared" si="231"/>
        <v>602</v>
      </c>
      <c r="G268" s="458" t="s">
        <v>302</v>
      </c>
      <c r="H268" s="484">
        <v>0</v>
      </c>
      <c r="I268" s="452">
        <v>0</v>
      </c>
      <c r="J268" s="474">
        <v>-121446.08</v>
      </c>
      <c r="K268" s="452">
        <v>-47778.74</v>
      </c>
      <c r="L268" s="452">
        <v>-40777.919999999998</v>
      </c>
      <c r="M268" s="452">
        <v>0</v>
      </c>
      <c r="N268" s="452">
        <v>0</v>
      </c>
      <c r="O268" s="452">
        <v>-34107</v>
      </c>
      <c r="P268" s="452">
        <v>15083</v>
      </c>
      <c r="Q268" s="452" t="e">
        <f>VLOOKUP(A268,#REF!,16,0)</f>
        <v>#REF!</v>
      </c>
      <c r="R268" s="452">
        <v>-1173</v>
      </c>
      <c r="S268" s="484">
        <v>-539676</v>
      </c>
      <c r="T268" s="452">
        <v>-402595.74</v>
      </c>
      <c r="U268" s="474" t="e">
        <f t="shared" si="232"/>
        <v>#REF!</v>
      </c>
      <c r="V268" s="484">
        <f t="shared" si="233"/>
        <v>-229026.74</v>
      </c>
      <c r="W268" s="484">
        <f t="shared" si="211"/>
        <v>-244109.74</v>
      </c>
      <c r="X268" s="530"/>
      <c r="Y268" s="530">
        <f t="shared" si="216"/>
        <v>-487216</v>
      </c>
      <c r="Z268" s="484">
        <v>0</v>
      </c>
      <c r="AA268" s="484">
        <v>-175068</v>
      </c>
      <c r="AB268" s="652">
        <f t="shared" si="217"/>
        <v>-114577</v>
      </c>
      <c r="AC268" s="484">
        <v>-776861</v>
      </c>
      <c r="AD268" s="484">
        <f t="shared" si="205"/>
        <v>-6157</v>
      </c>
      <c r="AE268" s="484">
        <v>-783018</v>
      </c>
      <c r="AF268" s="484">
        <f t="shared" si="207"/>
        <v>-170337</v>
      </c>
      <c r="AG268" s="484">
        <v>-953355</v>
      </c>
      <c r="AH268" s="484">
        <f t="shared" si="202"/>
        <v>38359</v>
      </c>
      <c r="AI268" s="484">
        <v>-914996</v>
      </c>
      <c r="AJ268" s="484">
        <f t="shared" si="197"/>
        <v>0</v>
      </c>
      <c r="AK268" s="484">
        <v>-914996</v>
      </c>
      <c r="AL268" s="484">
        <f t="shared" si="198"/>
        <v>0</v>
      </c>
      <c r="AM268" s="484">
        <v>-914996</v>
      </c>
      <c r="AN268" s="484">
        <f t="shared" si="199"/>
        <v>-7351</v>
      </c>
      <c r="AO268" s="484">
        <v>-922347</v>
      </c>
      <c r="AP268" s="484">
        <f t="shared" si="193"/>
        <v>-88095</v>
      </c>
      <c r="AQ268" s="484">
        <v>-1010442</v>
      </c>
      <c r="AR268" s="484">
        <v>0</v>
      </c>
      <c r="AS268" s="484">
        <f t="shared" si="175"/>
        <v>-2543</v>
      </c>
      <c r="AT268" s="484">
        <v>-2543</v>
      </c>
      <c r="AU268" s="484">
        <f t="shared" si="172"/>
        <v>-42971</v>
      </c>
      <c r="AV268" s="484">
        <v>-45514</v>
      </c>
      <c r="AW268" s="484">
        <f t="shared" si="229"/>
        <v>0</v>
      </c>
      <c r="AX268" s="484">
        <v>-45514</v>
      </c>
      <c r="AY268" s="530">
        <v>-487216</v>
      </c>
      <c r="AZ268" s="530">
        <f t="shared" si="218"/>
        <v>0</v>
      </c>
      <c r="BA268" s="530">
        <f t="shared" si="219"/>
        <v>-121446.08</v>
      </c>
      <c r="BB268" s="530">
        <f t="shared" si="220"/>
        <v>-169224.82</v>
      </c>
      <c r="BC268" s="530">
        <f t="shared" si="221"/>
        <v>-210002.74</v>
      </c>
      <c r="BD268" s="530">
        <f t="shared" si="206"/>
        <v>-210002.74</v>
      </c>
      <c r="BE268" s="530">
        <f t="shared" si="208"/>
        <v>-210002.74</v>
      </c>
      <c r="BF268" s="530">
        <f t="shared" si="203"/>
        <v>-244109.74</v>
      </c>
      <c r="BG268" s="530">
        <f t="shared" si="204"/>
        <v>-229026.74</v>
      </c>
      <c r="BH268" s="530" t="e">
        <f t="shared" si="200"/>
        <v>#REF!</v>
      </c>
      <c r="BI268" s="530" t="e">
        <f t="shared" si="201"/>
        <v>#REF!</v>
      </c>
      <c r="BJ268" s="530" t="e">
        <f t="shared" si="194"/>
        <v>#REF!</v>
      </c>
      <c r="BK268" s="452">
        <v>-402595.74</v>
      </c>
      <c r="BL268">
        <v>0</v>
      </c>
      <c r="BM268" s="451">
        <v>-942271.74</v>
      </c>
      <c r="BN268" s="499"/>
      <c r="BO268" s="451"/>
      <c r="BP268" s="452"/>
      <c r="BR268" s="452"/>
    </row>
    <row r="269" spans="1:70" ht="15" hidden="1" customHeight="1">
      <c r="A269" t="str">
        <f t="shared" si="226"/>
        <v>6036500001</v>
      </c>
      <c r="B269" s="468">
        <v>6036500001</v>
      </c>
      <c r="C269" s="458" t="s">
        <v>471</v>
      </c>
      <c r="D269" s="458" t="s">
        <v>301</v>
      </c>
      <c r="E269" s="459" t="str">
        <f t="shared" si="230"/>
        <v>603</v>
      </c>
      <c r="F269" s="459" t="str">
        <f t="shared" si="231"/>
        <v>603</v>
      </c>
      <c r="G269" s="458" t="s">
        <v>302</v>
      </c>
      <c r="H269" s="484">
        <v>-91961.87</v>
      </c>
      <c r="I269" s="452">
        <v>-51290.91</v>
      </c>
      <c r="J269" s="474">
        <v>-334.9</v>
      </c>
      <c r="K269" s="452">
        <v>-33774.49</v>
      </c>
      <c r="L269" s="452">
        <v>-52829.2</v>
      </c>
      <c r="M269" s="452">
        <v>-8858.92</v>
      </c>
      <c r="N269" s="452">
        <v>-5388.98</v>
      </c>
      <c r="O269" s="452">
        <v>-1991.5</v>
      </c>
      <c r="P269" s="452">
        <v>-21741.7</v>
      </c>
      <c r="Q269" s="452" t="e">
        <f>VLOOKUP(A269,#REF!,16,0)</f>
        <v>#REF!</v>
      </c>
      <c r="R269" s="452">
        <v>-2129.9</v>
      </c>
      <c r="S269" s="484">
        <v>-11583.81</v>
      </c>
      <c r="T269" s="452">
        <v>-275937.40999999997</v>
      </c>
      <c r="U269" s="474" t="e">
        <f t="shared" si="232"/>
        <v>#REF!</v>
      </c>
      <c r="V269" s="484">
        <f t="shared" si="233"/>
        <v>-268172.47000000003</v>
      </c>
      <c r="W269" s="484">
        <f t="shared" si="211"/>
        <v>-246430.77000000002</v>
      </c>
      <c r="X269" s="530"/>
      <c r="Y269" s="530">
        <f t="shared" si="216"/>
        <v>0</v>
      </c>
      <c r="Z269" s="484">
        <v>0</v>
      </c>
      <c r="AA269" s="484">
        <v>0</v>
      </c>
      <c r="AB269" s="484">
        <f t="shared" si="217"/>
        <v>0</v>
      </c>
      <c r="AC269" s="484">
        <v>0</v>
      </c>
      <c r="AD269" s="484">
        <f t="shared" si="205"/>
        <v>0</v>
      </c>
      <c r="AE269" s="484">
        <v>0</v>
      </c>
      <c r="AF269" s="484">
        <f t="shared" si="207"/>
        <v>0</v>
      </c>
      <c r="AG269" s="484">
        <v>0</v>
      </c>
      <c r="AH269" s="484">
        <f t="shared" si="202"/>
        <v>0</v>
      </c>
      <c r="AI269" s="484">
        <v>0</v>
      </c>
      <c r="AJ269" s="484">
        <f t="shared" si="197"/>
        <v>0</v>
      </c>
      <c r="AK269" s="484">
        <v>0</v>
      </c>
      <c r="AL269" s="484">
        <f t="shared" si="198"/>
        <v>0</v>
      </c>
      <c r="AM269" s="484">
        <v>0</v>
      </c>
      <c r="AN269" s="484">
        <f t="shared" si="199"/>
        <v>0</v>
      </c>
      <c r="AO269" s="484">
        <v>0</v>
      </c>
      <c r="AP269" s="484">
        <f t="shared" si="193"/>
        <v>0</v>
      </c>
      <c r="AQ269" s="484">
        <v>0</v>
      </c>
      <c r="AR269" s="484">
        <v>0</v>
      </c>
      <c r="AS269" s="484">
        <f t="shared" si="175"/>
        <v>0</v>
      </c>
      <c r="AT269" s="484">
        <v>0</v>
      </c>
      <c r="AU269" s="484">
        <f t="shared" ref="AU269:AU338" si="238">AV269-AT269</f>
        <v>0</v>
      </c>
      <c r="AV269" s="484">
        <v>0</v>
      </c>
      <c r="AW269" s="484">
        <f t="shared" si="229"/>
        <v>0</v>
      </c>
      <c r="AX269" s="484">
        <v>0</v>
      </c>
      <c r="AY269" s="530">
        <v>0</v>
      </c>
      <c r="AZ269" s="530">
        <f t="shared" si="218"/>
        <v>-143252.78</v>
      </c>
      <c r="BA269" s="530">
        <f t="shared" si="219"/>
        <v>-143587.68</v>
      </c>
      <c r="BB269" s="530">
        <f t="shared" si="220"/>
        <v>-177362.16999999998</v>
      </c>
      <c r="BC269" s="530">
        <f t="shared" si="221"/>
        <v>-230191.37</v>
      </c>
      <c r="BD269" s="530">
        <f t="shared" si="206"/>
        <v>-239050.29</v>
      </c>
      <c r="BE269" s="530">
        <f t="shared" si="208"/>
        <v>-244439.27</v>
      </c>
      <c r="BF269" s="530">
        <f t="shared" si="203"/>
        <v>-246430.77</v>
      </c>
      <c r="BG269" s="530">
        <f t="shared" si="204"/>
        <v>-268172.46999999997</v>
      </c>
      <c r="BH269" s="530" t="e">
        <f t="shared" si="200"/>
        <v>#REF!</v>
      </c>
      <c r="BI269" s="530" t="e">
        <f t="shared" si="201"/>
        <v>#REF!</v>
      </c>
      <c r="BJ269" s="530" t="e">
        <f t="shared" si="194"/>
        <v>#REF!</v>
      </c>
      <c r="BK269" s="452">
        <v>-275937.40999999997</v>
      </c>
      <c r="BL269">
        <v>0</v>
      </c>
      <c r="BM269" s="451">
        <v>-287521.21999999997</v>
      </c>
      <c r="BN269" s="499"/>
      <c r="BO269" s="451"/>
      <c r="BP269" s="452"/>
      <c r="BR269" s="452"/>
    </row>
    <row r="270" spans="1:70" ht="15" hidden="1" customHeight="1">
      <c r="A270" t="str">
        <f t="shared" si="226"/>
        <v>6037000001</v>
      </c>
      <c r="B270" s="468">
        <v>6037000001</v>
      </c>
      <c r="C270" s="458" t="s">
        <v>472</v>
      </c>
      <c r="D270" s="458" t="s">
        <v>301</v>
      </c>
      <c r="E270" s="459" t="str">
        <f t="shared" si="230"/>
        <v>603</v>
      </c>
      <c r="F270" s="459" t="str">
        <f t="shared" si="231"/>
        <v>603</v>
      </c>
      <c r="G270" s="458" t="s">
        <v>302</v>
      </c>
      <c r="H270" s="484">
        <v>0</v>
      </c>
      <c r="I270" s="452">
        <v>0</v>
      </c>
      <c r="J270" s="452">
        <v>0</v>
      </c>
      <c r="K270" s="452">
        <v>0</v>
      </c>
      <c r="L270" s="452">
        <v>0</v>
      </c>
      <c r="M270" s="452">
        <v>0</v>
      </c>
      <c r="N270" s="452">
        <v>0</v>
      </c>
      <c r="O270" s="452">
        <v>0</v>
      </c>
      <c r="P270" s="452">
        <v>0</v>
      </c>
      <c r="Q270" s="452" t="e">
        <f>VLOOKUP(A270,#REF!,16,0)</f>
        <v>#REF!</v>
      </c>
      <c r="R270" s="452">
        <v>0</v>
      </c>
      <c r="S270" s="484">
        <v>0</v>
      </c>
      <c r="T270" s="452">
        <v>0</v>
      </c>
      <c r="U270" s="474" t="e">
        <f t="shared" si="232"/>
        <v>#REF!</v>
      </c>
      <c r="V270" s="484">
        <f t="shared" si="233"/>
        <v>0</v>
      </c>
      <c r="W270" s="484">
        <f t="shared" si="211"/>
        <v>0</v>
      </c>
      <c r="X270" s="530"/>
      <c r="Y270" s="530">
        <f t="shared" si="216"/>
        <v>0</v>
      </c>
      <c r="Z270" s="484">
        <v>0</v>
      </c>
      <c r="AA270" s="484">
        <v>0</v>
      </c>
      <c r="AB270" s="484">
        <f t="shared" si="217"/>
        <v>0</v>
      </c>
      <c r="AC270" s="484">
        <v>0</v>
      </c>
      <c r="AD270" s="484">
        <f t="shared" si="205"/>
        <v>0</v>
      </c>
      <c r="AE270" s="484">
        <v>0</v>
      </c>
      <c r="AF270" s="484">
        <f t="shared" si="207"/>
        <v>0</v>
      </c>
      <c r="AG270" s="484">
        <v>0</v>
      </c>
      <c r="AH270" s="484">
        <f t="shared" si="202"/>
        <v>0</v>
      </c>
      <c r="AI270" s="484">
        <v>0</v>
      </c>
      <c r="AJ270" s="484">
        <f t="shared" si="197"/>
        <v>0</v>
      </c>
      <c r="AK270" s="484">
        <v>0</v>
      </c>
      <c r="AL270" s="484">
        <f t="shared" si="198"/>
        <v>0</v>
      </c>
      <c r="AM270" s="484">
        <v>0</v>
      </c>
      <c r="AN270" s="484">
        <f t="shared" si="199"/>
        <v>0</v>
      </c>
      <c r="AO270" s="484">
        <v>0</v>
      </c>
      <c r="AP270" s="484">
        <f t="shared" si="193"/>
        <v>0</v>
      </c>
      <c r="AQ270" s="484">
        <v>0</v>
      </c>
      <c r="AR270" s="484">
        <v>0</v>
      </c>
      <c r="AS270" s="484">
        <f t="shared" ref="AS270:AS340" si="239">AT270-AR270</f>
        <v>0</v>
      </c>
      <c r="AT270" s="484">
        <v>0</v>
      </c>
      <c r="AU270" s="484">
        <f t="shared" si="238"/>
        <v>0</v>
      </c>
      <c r="AV270" s="484">
        <v>0</v>
      </c>
      <c r="AW270" s="484">
        <f t="shared" si="229"/>
        <v>0</v>
      </c>
      <c r="AX270" s="484">
        <v>0</v>
      </c>
      <c r="AY270" s="530">
        <v>0</v>
      </c>
      <c r="AZ270" s="530">
        <f t="shared" si="218"/>
        <v>0</v>
      </c>
      <c r="BA270" s="530">
        <f t="shared" si="219"/>
        <v>0</v>
      </c>
      <c r="BB270" s="530">
        <f t="shared" si="220"/>
        <v>0</v>
      </c>
      <c r="BC270" s="530">
        <f t="shared" si="221"/>
        <v>0</v>
      </c>
      <c r="BD270" s="530">
        <f t="shared" si="206"/>
        <v>0</v>
      </c>
      <c r="BE270" s="530">
        <f t="shared" si="208"/>
        <v>0</v>
      </c>
      <c r="BF270" s="530">
        <f t="shared" si="203"/>
        <v>0</v>
      </c>
      <c r="BG270" s="530">
        <f t="shared" si="204"/>
        <v>0</v>
      </c>
      <c r="BH270" s="530" t="e">
        <f t="shared" si="200"/>
        <v>#REF!</v>
      </c>
      <c r="BI270" s="530" t="e">
        <f t="shared" si="201"/>
        <v>#REF!</v>
      </c>
      <c r="BJ270" s="530" t="e">
        <f t="shared" si="194"/>
        <v>#REF!</v>
      </c>
      <c r="BK270" s="452">
        <v>0</v>
      </c>
      <c r="BL270">
        <v>0</v>
      </c>
      <c r="BN270" s="499"/>
      <c r="BO270" s="451"/>
      <c r="BP270" s="452"/>
      <c r="BR270" s="452"/>
    </row>
    <row r="271" spans="1:70" ht="15" hidden="1" customHeight="1">
      <c r="A271" t="str">
        <f t="shared" si="226"/>
        <v>6037100001</v>
      </c>
      <c r="B271" s="468">
        <v>6037100001</v>
      </c>
      <c r="C271" s="458" t="s">
        <v>473</v>
      </c>
      <c r="D271" s="458" t="s">
        <v>301</v>
      </c>
      <c r="E271" s="459" t="str">
        <f t="shared" si="230"/>
        <v>603</v>
      </c>
      <c r="F271" s="459" t="str">
        <f t="shared" si="231"/>
        <v>603</v>
      </c>
      <c r="G271" s="458" t="s">
        <v>302</v>
      </c>
      <c r="H271" s="484">
        <v>0</v>
      </c>
      <c r="I271" s="452">
        <v>0</v>
      </c>
      <c r="J271" s="452">
        <v>0</v>
      </c>
      <c r="K271" s="452">
        <v>0</v>
      </c>
      <c r="L271" s="452">
        <v>0</v>
      </c>
      <c r="M271" s="452">
        <v>0</v>
      </c>
      <c r="N271" s="452">
        <v>0</v>
      </c>
      <c r="O271" s="452">
        <v>-2666.67</v>
      </c>
      <c r="P271" s="452">
        <v>0</v>
      </c>
      <c r="Q271" s="452" t="e">
        <f>VLOOKUP(A271,#REF!,16,0)</f>
        <v>#REF!</v>
      </c>
      <c r="R271" s="452">
        <v>0</v>
      </c>
      <c r="S271" s="484">
        <v>0</v>
      </c>
      <c r="T271" s="452">
        <v>-5431.33</v>
      </c>
      <c r="U271" s="474" t="e">
        <f t="shared" si="232"/>
        <v>#REF!</v>
      </c>
      <c r="V271" s="484">
        <f t="shared" si="233"/>
        <v>-2666.67</v>
      </c>
      <c r="W271" s="484">
        <f t="shared" si="211"/>
        <v>-2666.67</v>
      </c>
      <c r="X271" s="530"/>
      <c r="Y271" s="530">
        <f t="shared" si="216"/>
        <v>0</v>
      </c>
      <c r="Z271" s="484">
        <v>0</v>
      </c>
      <c r="AA271" s="484">
        <v>0</v>
      </c>
      <c r="AB271" s="484">
        <f t="shared" si="217"/>
        <v>0</v>
      </c>
      <c r="AC271" s="484">
        <v>0</v>
      </c>
      <c r="AD271" s="484">
        <f t="shared" si="205"/>
        <v>0</v>
      </c>
      <c r="AE271" s="484">
        <v>0</v>
      </c>
      <c r="AF271" s="484">
        <f t="shared" si="207"/>
        <v>0</v>
      </c>
      <c r="AG271" s="484">
        <v>0</v>
      </c>
      <c r="AH271" s="484">
        <f t="shared" si="202"/>
        <v>0</v>
      </c>
      <c r="AI271" s="484">
        <v>0</v>
      </c>
      <c r="AJ271" s="484">
        <f t="shared" si="197"/>
        <v>0</v>
      </c>
      <c r="AK271" s="484">
        <v>0</v>
      </c>
      <c r="AL271" s="484">
        <f t="shared" si="198"/>
        <v>0</v>
      </c>
      <c r="AM271" s="484">
        <v>0</v>
      </c>
      <c r="AN271" s="484">
        <f t="shared" si="199"/>
        <v>0</v>
      </c>
      <c r="AO271" s="484">
        <v>0</v>
      </c>
      <c r="AP271" s="484">
        <f t="shared" si="193"/>
        <v>0</v>
      </c>
      <c r="AQ271" s="484">
        <v>0</v>
      </c>
      <c r="AR271" s="484">
        <v>0</v>
      </c>
      <c r="AS271" s="484">
        <f t="shared" si="239"/>
        <v>0</v>
      </c>
      <c r="AT271" s="484">
        <v>0</v>
      </c>
      <c r="AU271" s="484">
        <f t="shared" si="238"/>
        <v>0</v>
      </c>
      <c r="AV271" s="484">
        <v>0</v>
      </c>
      <c r="AW271" s="484">
        <f t="shared" si="229"/>
        <v>0</v>
      </c>
      <c r="AX271" s="484">
        <v>0</v>
      </c>
      <c r="AY271" s="530">
        <v>0</v>
      </c>
      <c r="AZ271" s="530">
        <f t="shared" si="218"/>
        <v>0</v>
      </c>
      <c r="BA271" s="530">
        <f t="shared" si="219"/>
        <v>0</v>
      </c>
      <c r="BB271" s="530">
        <f t="shared" si="220"/>
        <v>0</v>
      </c>
      <c r="BC271" s="530">
        <f t="shared" si="221"/>
        <v>0</v>
      </c>
      <c r="BD271" s="530">
        <f t="shared" si="206"/>
        <v>0</v>
      </c>
      <c r="BE271" s="530">
        <f t="shared" si="208"/>
        <v>0</v>
      </c>
      <c r="BF271" s="530">
        <f t="shared" si="203"/>
        <v>-2666.67</v>
      </c>
      <c r="BG271" s="530">
        <f t="shared" si="204"/>
        <v>-2666.67</v>
      </c>
      <c r="BH271" s="530" t="e">
        <f t="shared" si="200"/>
        <v>#REF!</v>
      </c>
      <c r="BI271" s="530" t="e">
        <f t="shared" si="201"/>
        <v>#REF!</v>
      </c>
      <c r="BJ271" s="530" t="e">
        <f t="shared" si="194"/>
        <v>#REF!</v>
      </c>
      <c r="BK271" s="452">
        <v>-5431.33</v>
      </c>
      <c r="BL271">
        <v>0</v>
      </c>
      <c r="BM271" s="451">
        <v>-5431.33</v>
      </c>
      <c r="BN271" s="499"/>
      <c r="BO271" s="451"/>
      <c r="BP271" s="452"/>
      <c r="BR271" s="452"/>
    </row>
    <row r="272" spans="1:70" ht="15" hidden="1" customHeight="1">
      <c r="A272" t="str">
        <f t="shared" si="226"/>
        <v>6110100040</v>
      </c>
      <c r="B272" s="468">
        <v>6110100040</v>
      </c>
      <c r="C272" s="458" t="s">
        <v>682</v>
      </c>
      <c r="D272" s="458" t="s">
        <v>301</v>
      </c>
      <c r="E272" s="459" t="str">
        <f t="shared" si="230"/>
        <v>611</v>
      </c>
      <c r="F272" s="459" t="str">
        <f t="shared" si="231"/>
        <v>611</v>
      </c>
      <c r="G272" s="458" t="s">
        <v>302</v>
      </c>
      <c r="H272" s="484">
        <v>0</v>
      </c>
      <c r="I272" s="452">
        <v>0</v>
      </c>
      <c r="J272" s="452">
        <v>0</v>
      </c>
      <c r="K272" s="452">
        <v>0</v>
      </c>
      <c r="L272" s="452">
        <v>0</v>
      </c>
      <c r="M272" s="452">
        <v>0</v>
      </c>
      <c r="N272" s="452">
        <v>0</v>
      </c>
      <c r="O272" s="452">
        <v>0</v>
      </c>
      <c r="P272" s="452">
        <v>0</v>
      </c>
      <c r="Q272" s="452" t="e">
        <f>VLOOKUP(A272,#REF!,16,0)</f>
        <v>#REF!</v>
      </c>
      <c r="R272" s="452">
        <v>0</v>
      </c>
      <c r="S272" s="484">
        <v>0</v>
      </c>
      <c r="T272" s="452">
        <v>0</v>
      </c>
      <c r="U272" s="474" t="e">
        <f t="shared" si="232"/>
        <v>#REF!</v>
      </c>
      <c r="V272" s="484">
        <f t="shared" si="233"/>
        <v>0</v>
      </c>
      <c r="W272" s="484">
        <f t="shared" si="211"/>
        <v>0</v>
      </c>
      <c r="X272" s="530"/>
      <c r="Y272" s="530">
        <f t="shared" si="216"/>
        <v>0</v>
      </c>
      <c r="Z272" s="484">
        <v>0</v>
      </c>
      <c r="AA272" s="484">
        <v>0</v>
      </c>
      <c r="AB272" s="484">
        <f t="shared" si="217"/>
        <v>0</v>
      </c>
      <c r="AC272" s="484">
        <v>0</v>
      </c>
      <c r="AD272" s="484">
        <f t="shared" si="205"/>
        <v>0</v>
      </c>
      <c r="AE272" s="484">
        <v>0</v>
      </c>
      <c r="AF272" s="484">
        <f t="shared" si="207"/>
        <v>0</v>
      </c>
      <c r="AG272" s="484">
        <v>0</v>
      </c>
      <c r="AH272" s="484">
        <f t="shared" si="202"/>
        <v>0</v>
      </c>
      <c r="AI272" s="484">
        <v>0</v>
      </c>
      <c r="AJ272" s="484">
        <f t="shared" si="197"/>
        <v>0</v>
      </c>
      <c r="AK272" s="484">
        <v>0</v>
      </c>
      <c r="AL272" s="484">
        <f t="shared" si="198"/>
        <v>0</v>
      </c>
      <c r="AM272" s="484">
        <v>0</v>
      </c>
      <c r="AN272" s="484">
        <f t="shared" si="199"/>
        <v>0</v>
      </c>
      <c r="AO272" s="484">
        <v>0</v>
      </c>
      <c r="AP272" s="484">
        <f t="shared" si="193"/>
        <v>0</v>
      </c>
      <c r="AQ272" s="484">
        <v>0</v>
      </c>
      <c r="AR272" s="484">
        <v>0</v>
      </c>
      <c r="AS272" s="484">
        <f t="shared" si="239"/>
        <v>0</v>
      </c>
      <c r="AT272" s="484">
        <v>0</v>
      </c>
      <c r="AU272" s="484">
        <f t="shared" si="238"/>
        <v>0</v>
      </c>
      <c r="AV272" s="484">
        <v>0</v>
      </c>
      <c r="AW272" s="484">
        <f t="shared" si="229"/>
        <v>0</v>
      </c>
      <c r="AX272" s="484">
        <v>0</v>
      </c>
      <c r="AY272" s="530">
        <v>0</v>
      </c>
      <c r="AZ272" s="530">
        <f t="shared" si="218"/>
        <v>0</v>
      </c>
      <c r="BA272" s="530">
        <f t="shared" si="219"/>
        <v>0</v>
      </c>
      <c r="BB272" s="530">
        <f t="shared" si="220"/>
        <v>0</v>
      </c>
      <c r="BC272" s="530">
        <f t="shared" si="221"/>
        <v>0</v>
      </c>
      <c r="BD272" s="530">
        <f t="shared" si="206"/>
        <v>0</v>
      </c>
      <c r="BE272" s="530">
        <f t="shared" si="208"/>
        <v>0</v>
      </c>
      <c r="BF272" s="530">
        <f t="shared" si="203"/>
        <v>0</v>
      </c>
      <c r="BG272" s="530">
        <f t="shared" si="204"/>
        <v>0</v>
      </c>
      <c r="BH272" s="530" t="e">
        <f t="shared" si="200"/>
        <v>#REF!</v>
      </c>
      <c r="BI272" s="530" t="e">
        <f t="shared" si="201"/>
        <v>#REF!</v>
      </c>
      <c r="BJ272" s="530" t="e">
        <f t="shared" si="194"/>
        <v>#REF!</v>
      </c>
      <c r="BK272" s="452">
        <v>0</v>
      </c>
      <c r="BL272">
        <v>0</v>
      </c>
      <c r="BN272" s="499"/>
      <c r="BO272" s="451"/>
      <c r="BP272" s="452"/>
      <c r="BR272" s="452"/>
    </row>
    <row r="273" spans="1:70" ht="15" hidden="1" customHeight="1">
      <c r="A273" t="s">
        <v>987</v>
      </c>
      <c r="B273" s="468" t="s">
        <v>987</v>
      </c>
      <c r="C273" s="458" t="s">
        <v>474</v>
      </c>
      <c r="D273" s="458" t="s">
        <v>301</v>
      </c>
      <c r="E273" s="459" t="str">
        <f t="shared" ref="E273" si="240">LEFT(B273,3)</f>
        <v>611</v>
      </c>
      <c r="F273" s="459" t="str">
        <f t="shared" ref="F273" si="241">LEFT(B273,3)</f>
        <v>611</v>
      </c>
      <c r="G273" s="458" t="s">
        <v>302</v>
      </c>
      <c r="H273" s="484"/>
      <c r="I273" s="452"/>
      <c r="J273" s="452"/>
      <c r="K273" s="452"/>
      <c r="L273" s="452"/>
      <c r="M273" s="452"/>
      <c r="N273" s="452"/>
      <c r="O273" s="452"/>
      <c r="P273" s="452"/>
      <c r="Q273" s="452"/>
      <c r="R273" s="452"/>
      <c r="S273" s="484"/>
      <c r="T273" s="452"/>
      <c r="U273" s="474"/>
      <c r="V273" s="484"/>
      <c r="W273" s="484"/>
      <c r="X273" s="530"/>
      <c r="Y273" s="530">
        <v>0</v>
      </c>
      <c r="Z273" s="484"/>
      <c r="AA273" s="484"/>
      <c r="AB273" s="484"/>
      <c r="AC273" s="484"/>
      <c r="AD273" s="484"/>
      <c r="AE273" s="484"/>
      <c r="AF273" s="484"/>
      <c r="AG273" s="484"/>
      <c r="AH273" s="484"/>
      <c r="AI273" s="484"/>
      <c r="AJ273" s="484"/>
      <c r="AK273" s="484"/>
      <c r="AL273" s="484"/>
      <c r="AM273" s="484"/>
      <c r="AN273" s="484"/>
      <c r="AO273" s="484"/>
      <c r="AP273" s="484"/>
      <c r="AQ273" s="484"/>
      <c r="AR273" s="484">
        <v>302745.40000000002</v>
      </c>
      <c r="AS273" s="484">
        <f t="shared" si="239"/>
        <v>80025.949999999953</v>
      </c>
      <c r="AT273" s="484">
        <v>382771.35</v>
      </c>
      <c r="AU273" s="484">
        <f t="shared" si="238"/>
        <v>126078.86000000004</v>
      </c>
      <c r="AV273" s="484">
        <v>508850.21</v>
      </c>
      <c r="AW273" s="484">
        <f t="shared" si="229"/>
        <v>147698.97000000003</v>
      </c>
      <c r="AX273" s="484">
        <v>656549.18000000005</v>
      </c>
      <c r="AY273" s="530"/>
      <c r="AZ273" s="530"/>
      <c r="BA273" s="530"/>
      <c r="BB273" s="530"/>
      <c r="BC273" s="530"/>
      <c r="BD273" s="530"/>
      <c r="BE273" s="530"/>
      <c r="BF273" s="530"/>
      <c r="BG273" s="530"/>
      <c r="BH273" s="530"/>
      <c r="BI273" s="530"/>
      <c r="BJ273" s="530"/>
      <c r="BK273" s="452"/>
      <c r="BN273" s="499"/>
      <c r="BO273" s="451"/>
      <c r="BP273" s="452"/>
      <c r="BR273" s="452"/>
    </row>
    <row r="274" spans="1:70" ht="15" hidden="1" customHeight="1">
      <c r="A274" t="str">
        <f t="shared" si="226"/>
        <v>6110100060</v>
      </c>
      <c r="B274" s="468">
        <v>6110100060</v>
      </c>
      <c r="C274" s="458" t="s">
        <v>475</v>
      </c>
      <c r="D274" s="458" t="s">
        <v>301</v>
      </c>
      <c r="E274" s="459" t="str">
        <f t="shared" si="230"/>
        <v>611</v>
      </c>
      <c r="F274" s="459" t="str">
        <f t="shared" si="231"/>
        <v>611</v>
      </c>
      <c r="G274" s="458" t="s">
        <v>302</v>
      </c>
      <c r="H274" s="484">
        <v>0</v>
      </c>
      <c r="I274" s="452">
        <v>9152.4</v>
      </c>
      <c r="J274" s="474">
        <v>5261548.33</v>
      </c>
      <c r="K274" s="452">
        <v>10000</v>
      </c>
      <c r="L274" s="452">
        <v>225167.17</v>
      </c>
      <c r="M274" s="452">
        <v>2182129.12</v>
      </c>
      <c r="N274" s="452">
        <v>410861.88</v>
      </c>
      <c r="O274" s="452">
        <v>1768793.84</v>
      </c>
      <c r="P274" s="452">
        <v>627292.65</v>
      </c>
      <c r="Q274" s="452" t="e">
        <f>VLOOKUP(A274,#REF!,16,0)</f>
        <v>#REF!</v>
      </c>
      <c r="R274" s="452">
        <v>4566797.24</v>
      </c>
      <c r="S274" s="484">
        <v>4330478.5</v>
      </c>
      <c r="T274" s="452">
        <v>17823601.079999998</v>
      </c>
      <c r="U274" s="474" t="e">
        <f t="shared" si="232"/>
        <v>#REF!</v>
      </c>
      <c r="V274" s="484">
        <f t="shared" si="233"/>
        <v>10494945.390000001</v>
      </c>
      <c r="W274" s="484">
        <f t="shared" si="211"/>
        <v>9867652.7400000002</v>
      </c>
      <c r="X274" s="530">
        <v>1553446.79</v>
      </c>
      <c r="Y274" s="530">
        <f t="shared" si="216"/>
        <v>1749393.9</v>
      </c>
      <c r="Z274" s="484">
        <v>4680068.6199999992</v>
      </c>
      <c r="AA274" s="484">
        <v>2487057.9400000013</v>
      </c>
      <c r="AB274" s="484">
        <f t="shared" si="217"/>
        <v>3481152.0599999987</v>
      </c>
      <c r="AC274" s="484">
        <v>13951119.310000001</v>
      </c>
      <c r="AD274" s="484">
        <f t="shared" si="205"/>
        <v>2817399.0299999993</v>
      </c>
      <c r="AE274" s="484">
        <v>16768518.34</v>
      </c>
      <c r="AF274" s="484">
        <f t="shared" si="207"/>
        <v>2717724.09</v>
      </c>
      <c r="AG274" s="484">
        <v>19486242.43</v>
      </c>
      <c r="AH274" s="484">
        <f t="shared" si="202"/>
        <v>2138663.1700000018</v>
      </c>
      <c r="AI274" s="484">
        <v>21624905.600000001</v>
      </c>
      <c r="AJ274" s="484">
        <f t="shared" si="197"/>
        <v>5216337.799999997</v>
      </c>
      <c r="AK274" s="484">
        <v>26841243.399999999</v>
      </c>
      <c r="AL274" s="484">
        <f t="shared" si="198"/>
        <v>3399358.7600000016</v>
      </c>
      <c r="AM274" s="484">
        <v>30240602.16</v>
      </c>
      <c r="AN274" s="484">
        <f t="shared" si="199"/>
        <v>6079088.4700000025</v>
      </c>
      <c r="AO274" s="484">
        <v>36319690.630000003</v>
      </c>
      <c r="AP274" s="484">
        <f t="shared" si="193"/>
        <v>4072960.9600000009</v>
      </c>
      <c r="AQ274" s="484">
        <v>40392651.590000004</v>
      </c>
      <c r="AR274" s="484">
        <v>4763615.7</v>
      </c>
      <c r="AS274" s="484">
        <f t="shared" si="239"/>
        <v>6841920.2800000003</v>
      </c>
      <c r="AT274" s="484">
        <v>11605535.98</v>
      </c>
      <c r="AU274" s="484">
        <f t="shared" si="238"/>
        <v>3791365.4800000004</v>
      </c>
      <c r="AV274" s="484">
        <v>15396901.460000001</v>
      </c>
      <c r="AW274" s="484">
        <f t="shared" si="229"/>
        <v>6691402.2199999988</v>
      </c>
      <c r="AX274" s="484">
        <v>22088303.68</v>
      </c>
      <c r="AY274" s="530">
        <v>3302840.69</v>
      </c>
      <c r="AZ274" s="530">
        <f t="shared" si="218"/>
        <v>9152.4</v>
      </c>
      <c r="BA274" s="530">
        <f t="shared" si="219"/>
        <v>5270700.7300000004</v>
      </c>
      <c r="BB274" s="530">
        <f t="shared" si="220"/>
        <v>5280700.7300000004</v>
      </c>
      <c r="BC274" s="530">
        <f t="shared" si="221"/>
        <v>5505867.9000000004</v>
      </c>
      <c r="BD274" s="530">
        <f t="shared" si="206"/>
        <v>7687997.0200000005</v>
      </c>
      <c r="BE274" s="530">
        <f t="shared" si="208"/>
        <v>8098858.9000000004</v>
      </c>
      <c r="BF274" s="530">
        <f t="shared" si="203"/>
        <v>9867652.7400000002</v>
      </c>
      <c r="BG274" s="530">
        <f t="shared" si="204"/>
        <v>10494945.390000001</v>
      </c>
      <c r="BH274" s="530" t="e">
        <f t="shared" si="200"/>
        <v>#REF!</v>
      </c>
      <c r="BI274" s="530" t="e">
        <f t="shared" si="201"/>
        <v>#REF!</v>
      </c>
      <c r="BJ274" s="530" t="e">
        <f t="shared" si="194"/>
        <v>#REF!</v>
      </c>
      <c r="BK274" s="452">
        <v>17823601.079999998</v>
      </c>
      <c r="BL274">
        <v>0</v>
      </c>
      <c r="BM274" s="451">
        <v>21731538.059999999</v>
      </c>
      <c r="BN274" s="499"/>
      <c r="BO274" s="451"/>
      <c r="BP274" s="452"/>
      <c r="BR274" s="452"/>
    </row>
    <row r="275" spans="1:70" ht="15" hidden="1" customHeight="1">
      <c r="A275" t="str">
        <f t="shared" si="226"/>
        <v>6119000101</v>
      </c>
      <c r="B275" s="468">
        <v>6119000101</v>
      </c>
      <c r="C275" s="458" t="s">
        <v>476</v>
      </c>
      <c r="D275" s="458" t="s">
        <v>301</v>
      </c>
      <c r="E275" s="459" t="str">
        <f t="shared" si="230"/>
        <v>611</v>
      </c>
      <c r="F275" s="459" t="str">
        <f t="shared" si="231"/>
        <v>611</v>
      </c>
      <c r="G275" s="458" t="s">
        <v>302</v>
      </c>
      <c r="H275" s="484">
        <v>0</v>
      </c>
      <c r="I275" s="452">
        <v>0</v>
      </c>
      <c r="J275" s="452">
        <v>0</v>
      </c>
      <c r="K275" s="452">
        <v>0</v>
      </c>
      <c r="L275" s="452">
        <v>0</v>
      </c>
      <c r="M275" s="452">
        <v>0</v>
      </c>
      <c r="N275" s="452">
        <v>0</v>
      </c>
      <c r="O275" s="452">
        <v>0</v>
      </c>
      <c r="P275" s="452">
        <v>0</v>
      </c>
      <c r="Q275" s="452" t="e">
        <f>VLOOKUP(A275,#REF!,16,0)</f>
        <v>#REF!</v>
      </c>
      <c r="R275" s="452">
        <v>0</v>
      </c>
      <c r="S275" s="484">
        <v>0</v>
      </c>
      <c r="T275" s="452">
        <v>0</v>
      </c>
      <c r="U275" s="474" t="e">
        <f t="shared" si="232"/>
        <v>#REF!</v>
      </c>
      <c r="V275" s="484">
        <f t="shared" si="233"/>
        <v>0</v>
      </c>
      <c r="W275" s="484">
        <f t="shared" si="211"/>
        <v>0</v>
      </c>
      <c r="X275" s="530"/>
      <c r="Y275" s="530">
        <f t="shared" si="216"/>
        <v>0</v>
      </c>
      <c r="Z275" s="484">
        <v>0</v>
      </c>
      <c r="AA275" s="484">
        <v>3021.11</v>
      </c>
      <c r="AB275" s="484">
        <f t="shared" si="217"/>
        <v>6380.16</v>
      </c>
      <c r="AC275" s="484">
        <v>9401.27</v>
      </c>
      <c r="AD275" s="484">
        <f t="shared" si="205"/>
        <v>8179.09</v>
      </c>
      <c r="AE275" s="484">
        <v>17580.36</v>
      </c>
      <c r="AF275" s="484">
        <f t="shared" si="207"/>
        <v>0</v>
      </c>
      <c r="AG275" s="484">
        <v>17580.36</v>
      </c>
      <c r="AH275" s="484">
        <f t="shared" si="202"/>
        <v>0</v>
      </c>
      <c r="AI275" s="484">
        <v>17580.36</v>
      </c>
      <c r="AJ275" s="484">
        <f t="shared" si="197"/>
        <v>0</v>
      </c>
      <c r="AK275" s="484">
        <v>17580.36</v>
      </c>
      <c r="AL275" s="484">
        <f t="shared" si="198"/>
        <v>48710.89</v>
      </c>
      <c r="AM275" s="484">
        <v>66291.25</v>
      </c>
      <c r="AN275" s="484">
        <f t="shared" si="199"/>
        <v>16796.399999999994</v>
      </c>
      <c r="AO275" s="484">
        <v>83087.649999999994</v>
      </c>
      <c r="AP275" s="484">
        <f t="shared" si="193"/>
        <v>194892.72</v>
      </c>
      <c r="AQ275" s="484">
        <v>277980.37</v>
      </c>
      <c r="AR275" s="484">
        <v>6079.97</v>
      </c>
      <c r="AS275" s="484">
        <f t="shared" si="239"/>
        <v>0</v>
      </c>
      <c r="AT275" s="484">
        <v>6079.97</v>
      </c>
      <c r="AU275" s="484">
        <f t="shared" si="238"/>
        <v>17964.28</v>
      </c>
      <c r="AV275" s="484">
        <v>24044.25</v>
      </c>
      <c r="AW275" s="484">
        <f t="shared" si="229"/>
        <v>0</v>
      </c>
      <c r="AX275" s="484">
        <v>24044.25</v>
      </c>
      <c r="AY275" s="530">
        <v>0</v>
      </c>
      <c r="AZ275" s="530">
        <f t="shared" si="218"/>
        <v>0</v>
      </c>
      <c r="BA275" s="530">
        <f t="shared" si="219"/>
        <v>0</v>
      </c>
      <c r="BB275" s="530">
        <f t="shared" si="220"/>
        <v>0</v>
      </c>
      <c r="BC275" s="530">
        <f t="shared" si="221"/>
        <v>0</v>
      </c>
      <c r="BD275" s="530">
        <f t="shared" si="206"/>
        <v>0</v>
      </c>
      <c r="BE275" s="530">
        <f t="shared" si="208"/>
        <v>0</v>
      </c>
      <c r="BF275" s="530">
        <f t="shared" si="203"/>
        <v>0</v>
      </c>
      <c r="BG275" s="530">
        <f t="shared" si="204"/>
        <v>0</v>
      </c>
      <c r="BH275" s="530" t="e">
        <f t="shared" si="200"/>
        <v>#REF!</v>
      </c>
      <c r="BI275" s="530" t="e">
        <f t="shared" si="201"/>
        <v>#REF!</v>
      </c>
      <c r="BJ275" s="530" t="e">
        <f t="shared" si="194"/>
        <v>#REF!</v>
      </c>
      <c r="BK275" s="452">
        <v>0</v>
      </c>
      <c r="BL275">
        <v>0</v>
      </c>
      <c r="BN275" s="499"/>
      <c r="BO275" s="451"/>
      <c r="BP275" s="452"/>
      <c r="BR275" s="452"/>
    </row>
    <row r="276" spans="1:70" ht="15" hidden="1" customHeight="1">
      <c r="A276" t="s">
        <v>988</v>
      </c>
      <c r="B276" s="468" t="s">
        <v>988</v>
      </c>
      <c r="C276" s="458" t="s">
        <v>989</v>
      </c>
      <c r="D276" s="458" t="s">
        <v>301</v>
      </c>
      <c r="E276" s="459" t="str">
        <f t="shared" ref="E276" si="242">LEFT(B276,3)</f>
        <v>611</v>
      </c>
      <c r="F276" s="459" t="str">
        <f t="shared" ref="F276" si="243">LEFT(B276,3)</f>
        <v>611</v>
      </c>
      <c r="G276" s="458" t="s">
        <v>302</v>
      </c>
      <c r="H276" s="484"/>
      <c r="I276" s="452"/>
      <c r="J276" s="452"/>
      <c r="K276" s="452"/>
      <c r="L276" s="452"/>
      <c r="M276" s="452"/>
      <c r="N276" s="452"/>
      <c r="O276" s="452"/>
      <c r="P276" s="452"/>
      <c r="Q276" s="452"/>
      <c r="R276" s="452"/>
      <c r="S276" s="484"/>
      <c r="T276" s="452"/>
      <c r="U276" s="474"/>
      <c r="V276" s="484"/>
      <c r="W276" s="484"/>
      <c r="X276" s="530"/>
      <c r="Y276" s="530">
        <v>0</v>
      </c>
      <c r="Z276" s="484"/>
      <c r="AA276" s="484"/>
      <c r="AB276" s="484"/>
      <c r="AC276" s="484"/>
      <c r="AD276" s="484"/>
      <c r="AE276" s="484"/>
      <c r="AF276" s="484"/>
      <c r="AG276" s="484"/>
      <c r="AH276" s="484"/>
      <c r="AI276" s="484"/>
      <c r="AJ276" s="484"/>
      <c r="AK276" s="484"/>
      <c r="AL276" s="484"/>
      <c r="AM276" s="484"/>
      <c r="AN276" s="484"/>
      <c r="AO276" s="484"/>
      <c r="AP276" s="484"/>
      <c r="AQ276" s="484"/>
      <c r="AR276" s="484">
        <v>140540.47</v>
      </c>
      <c r="AS276" s="484">
        <f t="shared" si="239"/>
        <v>12282.570000000007</v>
      </c>
      <c r="AT276" s="484">
        <v>152823.04000000001</v>
      </c>
      <c r="AU276" s="484">
        <f t="shared" si="238"/>
        <v>134918.94999999998</v>
      </c>
      <c r="AV276" s="484">
        <v>287741.99</v>
      </c>
      <c r="AW276" s="484">
        <f t="shared" si="229"/>
        <v>62774.799999999988</v>
      </c>
      <c r="AX276" s="484">
        <v>350516.79</v>
      </c>
      <c r="AY276" s="530"/>
      <c r="AZ276" s="530"/>
      <c r="BA276" s="530"/>
      <c r="BB276" s="530"/>
      <c r="BC276" s="530"/>
      <c r="BD276" s="530"/>
      <c r="BE276" s="530"/>
      <c r="BF276" s="530"/>
      <c r="BG276" s="530"/>
      <c r="BH276" s="530"/>
      <c r="BI276" s="530"/>
      <c r="BJ276" s="530"/>
      <c r="BK276" s="452"/>
      <c r="BN276" s="499"/>
      <c r="BO276" s="451"/>
      <c r="BP276" s="452"/>
      <c r="BR276" s="452"/>
    </row>
    <row r="277" spans="1:70" ht="15" hidden="1" customHeight="1">
      <c r="A277" t="str">
        <f t="shared" si="226"/>
        <v>6119000999</v>
      </c>
      <c r="B277" s="468">
        <v>6119000999</v>
      </c>
      <c r="C277" s="458" t="s">
        <v>477</v>
      </c>
      <c r="D277" s="458" t="s">
        <v>301</v>
      </c>
      <c r="E277" s="459" t="str">
        <f t="shared" si="230"/>
        <v>611</v>
      </c>
      <c r="F277" s="459" t="str">
        <f t="shared" si="231"/>
        <v>611</v>
      </c>
      <c r="G277" s="458" t="s">
        <v>302</v>
      </c>
      <c r="H277" s="484">
        <v>0</v>
      </c>
      <c r="I277" s="452">
        <v>0</v>
      </c>
      <c r="J277" s="452">
        <v>0</v>
      </c>
      <c r="K277" s="452">
        <v>0</v>
      </c>
      <c r="L277" s="452">
        <v>0</v>
      </c>
      <c r="M277" s="452">
        <v>0</v>
      </c>
      <c r="N277" s="452">
        <v>0</v>
      </c>
      <c r="O277" s="452">
        <v>0</v>
      </c>
      <c r="P277" s="452">
        <v>0</v>
      </c>
      <c r="Q277" s="452" t="e">
        <f>VLOOKUP(A277,#REF!,16,0)</f>
        <v>#REF!</v>
      </c>
      <c r="R277" s="452">
        <v>0</v>
      </c>
      <c r="S277" s="484">
        <v>0</v>
      </c>
      <c r="T277" s="452">
        <v>0</v>
      </c>
      <c r="U277" s="474" t="e">
        <f t="shared" si="232"/>
        <v>#REF!</v>
      </c>
      <c r="V277" s="484">
        <f t="shared" si="233"/>
        <v>0</v>
      </c>
      <c r="W277" s="484">
        <f t="shared" si="211"/>
        <v>0</v>
      </c>
      <c r="X277" s="530"/>
      <c r="Y277" s="530">
        <f t="shared" si="216"/>
        <v>0</v>
      </c>
      <c r="Z277" s="484">
        <v>0</v>
      </c>
      <c r="AA277" s="484">
        <v>0</v>
      </c>
      <c r="AB277" s="484">
        <f t="shared" si="217"/>
        <v>0</v>
      </c>
      <c r="AC277" s="484">
        <v>0</v>
      </c>
      <c r="AD277" s="484">
        <f t="shared" si="205"/>
        <v>0</v>
      </c>
      <c r="AE277" s="484">
        <v>0</v>
      </c>
      <c r="AF277" s="484">
        <f t="shared" si="207"/>
        <v>0</v>
      </c>
      <c r="AG277" s="484">
        <v>0</v>
      </c>
      <c r="AH277" s="484">
        <f t="shared" si="202"/>
        <v>0</v>
      </c>
      <c r="AI277" s="484">
        <v>0</v>
      </c>
      <c r="AJ277" s="484">
        <f t="shared" si="197"/>
        <v>0</v>
      </c>
      <c r="AK277" s="484">
        <v>0</v>
      </c>
      <c r="AL277" s="484">
        <f t="shared" si="198"/>
        <v>0</v>
      </c>
      <c r="AM277" s="484">
        <v>0</v>
      </c>
      <c r="AN277" s="484">
        <f t="shared" si="199"/>
        <v>0</v>
      </c>
      <c r="AO277" s="484">
        <v>0</v>
      </c>
      <c r="AP277" s="484">
        <f t="shared" si="193"/>
        <v>0</v>
      </c>
      <c r="AQ277" s="484">
        <v>0</v>
      </c>
      <c r="AR277" s="484">
        <v>0</v>
      </c>
      <c r="AS277" s="484">
        <f t="shared" si="239"/>
        <v>-0.02</v>
      </c>
      <c r="AT277" s="484">
        <v>-0.02</v>
      </c>
      <c r="AU277" s="484">
        <f t="shared" si="238"/>
        <v>-0.09</v>
      </c>
      <c r="AV277" s="484">
        <v>-0.11</v>
      </c>
      <c r="AW277" s="484">
        <f t="shared" si="229"/>
        <v>0</v>
      </c>
      <c r="AX277" s="484">
        <v>-0.11</v>
      </c>
      <c r="AY277" s="530">
        <v>0</v>
      </c>
      <c r="AZ277" s="530">
        <f t="shared" si="218"/>
        <v>0</v>
      </c>
      <c r="BA277" s="530">
        <f t="shared" si="219"/>
        <v>0</v>
      </c>
      <c r="BB277" s="530">
        <f t="shared" si="220"/>
        <v>0</v>
      </c>
      <c r="BC277" s="530">
        <f t="shared" si="221"/>
        <v>0</v>
      </c>
      <c r="BD277" s="530">
        <f t="shared" si="206"/>
        <v>0</v>
      </c>
      <c r="BE277" s="530">
        <f t="shared" si="208"/>
        <v>0</v>
      </c>
      <c r="BF277" s="530">
        <f t="shared" si="203"/>
        <v>0</v>
      </c>
      <c r="BG277" s="530">
        <f t="shared" si="204"/>
        <v>0</v>
      </c>
      <c r="BH277" s="530" t="e">
        <f t="shared" si="200"/>
        <v>#REF!</v>
      </c>
      <c r="BI277" s="530" t="e">
        <f t="shared" si="201"/>
        <v>#REF!</v>
      </c>
      <c r="BJ277" s="530" t="e">
        <f t="shared" si="194"/>
        <v>#REF!</v>
      </c>
      <c r="BK277" s="452">
        <v>0</v>
      </c>
      <c r="BL277">
        <v>0</v>
      </c>
      <c r="BN277" s="499"/>
      <c r="BO277" s="451"/>
      <c r="BP277" s="452"/>
      <c r="BR277" s="452"/>
    </row>
    <row r="278" spans="1:70" ht="15" hidden="1" customHeight="1">
      <c r="A278" t="str">
        <f t="shared" si="226"/>
        <v>6121000010</v>
      </c>
      <c r="B278" s="501">
        <v>6121000010</v>
      </c>
      <c r="C278" s="483" t="s">
        <v>478</v>
      </c>
      <c r="D278" s="483" t="s">
        <v>301</v>
      </c>
      <c r="E278" s="502" t="str">
        <f t="shared" si="230"/>
        <v>612</v>
      </c>
      <c r="F278" s="502" t="str">
        <f t="shared" si="231"/>
        <v>612</v>
      </c>
      <c r="G278" s="483" t="s">
        <v>302</v>
      </c>
      <c r="H278" s="474">
        <v>902679.64</v>
      </c>
      <c r="I278" s="474">
        <v>1067520.18</v>
      </c>
      <c r="J278" s="474">
        <v>1098841.43</v>
      </c>
      <c r="K278" s="452">
        <v>1125833.6100000001</v>
      </c>
      <c r="L278" s="452">
        <v>923649.64</v>
      </c>
      <c r="M278" s="452">
        <v>1079758.3999999999</v>
      </c>
      <c r="N278" s="452">
        <v>902506.91</v>
      </c>
      <c r="O278" s="452">
        <v>903885.18</v>
      </c>
      <c r="P278" s="452">
        <v>891231.75</v>
      </c>
      <c r="Q278" s="452" t="e">
        <f>VLOOKUP(A278,#REF!,16,0)</f>
        <v>#REF!</v>
      </c>
      <c r="R278" s="452">
        <v>926269.63</v>
      </c>
      <c r="S278" s="484">
        <v>1177359.2</v>
      </c>
      <c r="T278" s="452">
        <v>10912735.859999999</v>
      </c>
      <c r="U278" s="474" t="e">
        <f t="shared" si="232"/>
        <v>#REF!</v>
      </c>
      <c r="V278" s="484">
        <f t="shared" si="233"/>
        <v>8895906.7400000002</v>
      </c>
      <c r="W278" s="484">
        <f t="shared" si="211"/>
        <v>8004674.9900000002</v>
      </c>
      <c r="X278" s="530"/>
      <c r="Y278" s="530">
        <f t="shared" si="216"/>
        <v>0</v>
      </c>
      <c r="Z278" s="484">
        <v>0</v>
      </c>
      <c r="AA278" s="484">
        <v>0</v>
      </c>
      <c r="AB278" s="484">
        <f t="shared" si="217"/>
        <v>0</v>
      </c>
      <c r="AC278" s="484">
        <v>0</v>
      </c>
      <c r="AD278" s="484">
        <f t="shared" si="205"/>
        <v>0</v>
      </c>
      <c r="AE278" s="484">
        <v>0</v>
      </c>
      <c r="AF278" s="484">
        <f t="shared" si="207"/>
        <v>0</v>
      </c>
      <c r="AG278" s="484">
        <v>0</v>
      </c>
      <c r="AH278" s="484">
        <f t="shared" si="202"/>
        <v>0</v>
      </c>
      <c r="AI278" s="484">
        <v>0</v>
      </c>
      <c r="AJ278" s="484">
        <f t="shared" si="197"/>
        <v>0</v>
      </c>
      <c r="AK278" s="484">
        <v>0</v>
      </c>
      <c r="AL278" s="484">
        <f t="shared" si="198"/>
        <v>0</v>
      </c>
      <c r="AM278" s="484">
        <v>0</v>
      </c>
      <c r="AN278" s="484">
        <f t="shared" si="199"/>
        <v>0</v>
      </c>
      <c r="AO278" s="484">
        <v>0</v>
      </c>
      <c r="AP278" s="484">
        <f t="shared" si="193"/>
        <v>0</v>
      </c>
      <c r="AQ278" s="484">
        <v>0</v>
      </c>
      <c r="AR278" s="484">
        <v>0</v>
      </c>
      <c r="AS278" s="484">
        <f t="shared" si="239"/>
        <v>0</v>
      </c>
      <c r="AT278" s="484">
        <v>0</v>
      </c>
      <c r="AU278" s="484">
        <f t="shared" si="238"/>
        <v>0</v>
      </c>
      <c r="AV278" s="484">
        <v>0</v>
      </c>
      <c r="AW278" s="484">
        <f t="shared" si="229"/>
        <v>0</v>
      </c>
      <c r="AX278" s="484">
        <v>0</v>
      </c>
      <c r="AY278" s="530">
        <v>0</v>
      </c>
      <c r="AZ278" s="530">
        <f t="shared" si="218"/>
        <v>1970199.8199999998</v>
      </c>
      <c r="BA278" s="530">
        <f t="shared" si="219"/>
        <v>3069041.25</v>
      </c>
      <c r="BB278" s="530">
        <f t="shared" si="220"/>
        <v>4194874.8600000003</v>
      </c>
      <c r="BC278" s="530">
        <f t="shared" si="221"/>
        <v>5118524.5</v>
      </c>
      <c r="BD278" s="530">
        <f t="shared" si="206"/>
        <v>6198282.8999999994</v>
      </c>
      <c r="BE278" s="530">
        <f t="shared" si="208"/>
        <v>7100789.8099999996</v>
      </c>
      <c r="BF278" s="530">
        <f t="shared" si="203"/>
        <v>8004674.9899999993</v>
      </c>
      <c r="BG278" s="530">
        <f t="shared" si="204"/>
        <v>8895906.7400000002</v>
      </c>
      <c r="BH278" s="530" t="e">
        <f t="shared" si="200"/>
        <v>#REF!</v>
      </c>
      <c r="BI278" s="530" t="e">
        <f t="shared" si="201"/>
        <v>#REF!</v>
      </c>
      <c r="BJ278" s="530" t="e">
        <f t="shared" si="194"/>
        <v>#REF!</v>
      </c>
      <c r="BK278" s="460">
        <v>10912735.859999999</v>
      </c>
      <c r="BL278" t="s">
        <v>733</v>
      </c>
      <c r="BM278" s="451">
        <v>12013669.810000001</v>
      </c>
      <c r="BN278" s="499"/>
      <c r="BO278" s="451"/>
      <c r="BP278" s="452"/>
      <c r="BR278" s="452"/>
    </row>
    <row r="279" spans="1:70" ht="15" hidden="1" customHeight="1">
      <c r="A279" t="str">
        <f t="shared" si="226"/>
        <v>6121000060</v>
      </c>
      <c r="B279" s="501">
        <v>6121000060</v>
      </c>
      <c r="C279" s="483" t="s">
        <v>683</v>
      </c>
      <c r="D279" s="483" t="s">
        <v>301</v>
      </c>
      <c r="E279" s="502" t="str">
        <f t="shared" si="230"/>
        <v>612</v>
      </c>
      <c r="F279" s="502" t="str">
        <f t="shared" si="231"/>
        <v>612</v>
      </c>
      <c r="G279" s="483" t="s">
        <v>302</v>
      </c>
      <c r="H279" s="474">
        <v>41428.57</v>
      </c>
      <c r="I279" s="474">
        <v>56757.27</v>
      </c>
      <c r="J279" s="474">
        <v>51015.63</v>
      </c>
      <c r="K279" s="452">
        <v>41360.019999999997</v>
      </c>
      <c r="L279" s="452">
        <v>27501.33</v>
      </c>
      <c r="M279" s="452">
        <v>42145.440000000002</v>
      </c>
      <c r="N279" s="452">
        <v>0</v>
      </c>
      <c r="O279" s="452">
        <v>0</v>
      </c>
      <c r="P279" s="452">
        <v>123117.81</v>
      </c>
      <c r="Q279" s="452" t="e">
        <f>VLOOKUP(A279,#REF!,16,0)</f>
        <v>#REF!</v>
      </c>
      <c r="R279" s="452">
        <v>41039.269999999997</v>
      </c>
      <c r="S279" s="484">
        <v>41039.269999999997</v>
      </c>
      <c r="T279" s="452">
        <v>465404.61</v>
      </c>
      <c r="U279" s="474" t="e">
        <f t="shared" si="232"/>
        <v>#REF!</v>
      </c>
      <c r="V279" s="484">
        <f t="shared" si="233"/>
        <v>383326.07</v>
      </c>
      <c r="W279" s="484">
        <f t="shared" si="211"/>
        <v>260208.26</v>
      </c>
      <c r="X279" s="530"/>
      <c r="Y279" s="530">
        <f t="shared" si="216"/>
        <v>0</v>
      </c>
      <c r="Z279" s="484">
        <v>0</v>
      </c>
      <c r="AA279" s="484">
        <v>0</v>
      </c>
      <c r="AB279" s="484">
        <f t="shared" si="217"/>
        <v>0</v>
      </c>
      <c r="AC279" s="484">
        <v>0</v>
      </c>
      <c r="AD279" s="484">
        <f t="shared" si="205"/>
        <v>0</v>
      </c>
      <c r="AE279" s="484">
        <v>0</v>
      </c>
      <c r="AF279" s="484">
        <f t="shared" si="207"/>
        <v>0</v>
      </c>
      <c r="AG279" s="484">
        <v>0</v>
      </c>
      <c r="AH279" s="484">
        <f t="shared" si="202"/>
        <v>0</v>
      </c>
      <c r="AI279" s="484">
        <v>0</v>
      </c>
      <c r="AJ279" s="484">
        <f t="shared" si="197"/>
        <v>0</v>
      </c>
      <c r="AK279" s="484">
        <v>0</v>
      </c>
      <c r="AL279" s="484">
        <f t="shared" si="198"/>
        <v>0</v>
      </c>
      <c r="AM279" s="484">
        <v>0</v>
      </c>
      <c r="AN279" s="484">
        <f t="shared" si="199"/>
        <v>0</v>
      </c>
      <c r="AO279" s="484">
        <v>0</v>
      </c>
      <c r="AP279" s="484">
        <f t="shared" si="193"/>
        <v>0</v>
      </c>
      <c r="AQ279" s="484">
        <v>0</v>
      </c>
      <c r="AR279" s="484">
        <v>0</v>
      </c>
      <c r="AS279" s="484">
        <f t="shared" si="239"/>
        <v>0</v>
      </c>
      <c r="AT279" s="484">
        <v>0</v>
      </c>
      <c r="AU279" s="484">
        <f t="shared" si="238"/>
        <v>0</v>
      </c>
      <c r="AV279" s="484">
        <v>0</v>
      </c>
      <c r="AW279" s="484">
        <f t="shared" si="229"/>
        <v>0</v>
      </c>
      <c r="AX279" s="484">
        <v>0</v>
      </c>
      <c r="AY279" s="530">
        <v>0</v>
      </c>
      <c r="AZ279" s="530">
        <f t="shared" si="218"/>
        <v>98185.84</v>
      </c>
      <c r="BA279" s="530">
        <f t="shared" si="219"/>
        <v>149201.47</v>
      </c>
      <c r="BB279" s="530">
        <f t="shared" si="220"/>
        <v>190561.49</v>
      </c>
      <c r="BC279" s="530">
        <f t="shared" si="221"/>
        <v>218062.82</v>
      </c>
      <c r="BD279" s="530">
        <f t="shared" si="206"/>
        <v>260208.26</v>
      </c>
      <c r="BE279" s="530">
        <f t="shared" si="208"/>
        <v>260208.25999999998</v>
      </c>
      <c r="BF279" s="530">
        <f t="shared" si="203"/>
        <v>260208.26</v>
      </c>
      <c r="BG279" s="530">
        <f t="shared" si="204"/>
        <v>383326.07</v>
      </c>
      <c r="BH279" s="530" t="e">
        <f t="shared" si="200"/>
        <v>#REF!</v>
      </c>
      <c r="BI279" s="530" t="e">
        <f t="shared" si="201"/>
        <v>#REF!</v>
      </c>
      <c r="BJ279" s="530" t="e">
        <f t="shared" si="194"/>
        <v>#REF!</v>
      </c>
      <c r="BK279" s="460">
        <v>465404.61</v>
      </c>
      <c r="BL279" t="s">
        <v>733</v>
      </c>
      <c r="BM279" s="451">
        <v>506443.88</v>
      </c>
      <c r="BN279" s="499"/>
      <c r="BO279" s="451"/>
      <c r="BP279" s="452"/>
      <c r="BR279" s="452"/>
    </row>
    <row r="280" spans="1:70" ht="15" hidden="1" customHeight="1">
      <c r="A280" t="str">
        <f t="shared" si="226"/>
        <v>6210100001</v>
      </c>
      <c r="B280" s="468">
        <v>6210100001</v>
      </c>
      <c r="C280" s="458" t="s">
        <v>479</v>
      </c>
      <c r="D280" s="458" t="s">
        <v>301</v>
      </c>
      <c r="E280" s="459" t="str">
        <f t="shared" si="230"/>
        <v>621</v>
      </c>
      <c r="F280" s="459" t="str">
        <f t="shared" si="231"/>
        <v>621</v>
      </c>
      <c r="G280" s="458" t="s">
        <v>302</v>
      </c>
      <c r="H280" s="484">
        <v>22771246.239999998</v>
      </c>
      <c r="I280" s="452">
        <v>21514756.829999998</v>
      </c>
      <c r="J280" s="474">
        <v>21837723.149999999</v>
      </c>
      <c r="K280" s="452">
        <v>18589344.850000001</v>
      </c>
      <c r="L280" s="452">
        <v>14334326.890000001</v>
      </c>
      <c r="M280" s="452">
        <v>14557147.73</v>
      </c>
      <c r="N280" s="452">
        <v>10856723.640000001</v>
      </c>
      <c r="O280" s="452">
        <v>15020203.92</v>
      </c>
      <c r="P280" s="452">
        <v>17637853.350000001</v>
      </c>
      <c r="Q280" s="452" t="e">
        <f>VLOOKUP(A280,#REF!,16,0)</f>
        <v>#REF!</v>
      </c>
      <c r="R280" s="452">
        <v>18801955.73</v>
      </c>
      <c r="S280" s="484">
        <v>20156964.239999998</v>
      </c>
      <c r="T280" s="452">
        <v>194538222.50999999</v>
      </c>
      <c r="U280" s="474" t="e">
        <f t="shared" si="232"/>
        <v>#REF!</v>
      </c>
      <c r="V280" s="484">
        <f t="shared" si="233"/>
        <v>157119326.59999999</v>
      </c>
      <c r="W280" s="484">
        <f t="shared" si="211"/>
        <v>139481473.25</v>
      </c>
      <c r="X280" s="530">
        <v>17071060.07</v>
      </c>
      <c r="Y280" s="530">
        <f t="shared" si="216"/>
        <v>21502836.789999999</v>
      </c>
      <c r="Z280" s="484">
        <v>22330365.710000001</v>
      </c>
      <c r="AA280" s="484">
        <v>20919535.059999995</v>
      </c>
      <c r="AB280" s="484">
        <f t="shared" si="217"/>
        <v>17584959.410000004</v>
      </c>
      <c r="AC280" s="484">
        <v>99408757.040000007</v>
      </c>
      <c r="AD280" s="484">
        <f t="shared" si="205"/>
        <v>13722708.11999999</v>
      </c>
      <c r="AE280" s="484">
        <v>113131465.16</v>
      </c>
      <c r="AF280" s="484">
        <f t="shared" si="207"/>
        <v>11378119.060000002</v>
      </c>
      <c r="AG280" s="484">
        <v>124509584.22</v>
      </c>
      <c r="AH280" s="484">
        <f t="shared" si="202"/>
        <v>16878143.189999998</v>
      </c>
      <c r="AI280" s="484">
        <v>141387727.41</v>
      </c>
      <c r="AJ280" s="484">
        <f t="shared" si="197"/>
        <v>24797953.99000001</v>
      </c>
      <c r="AK280" s="484">
        <v>166185681.40000001</v>
      </c>
      <c r="AL280" s="484">
        <f t="shared" si="198"/>
        <v>22971206.419999987</v>
      </c>
      <c r="AM280" s="484">
        <v>189156887.81999999</v>
      </c>
      <c r="AN280" s="484">
        <f t="shared" si="199"/>
        <v>32285123.49000001</v>
      </c>
      <c r="AO280" s="484">
        <v>221442011.31</v>
      </c>
      <c r="AP280" s="484">
        <f t="shared" si="193"/>
        <v>30717039.090000004</v>
      </c>
      <c r="AQ280" s="484">
        <v>252159050.40000001</v>
      </c>
      <c r="AR280" s="484">
        <v>41291885.280000001</v>
      </c>
      <c r="AS280" s="484">
        <f t="shared" si="239"/>
        <v>40116064.459999993</v>
      </c>
      <c r="AT280" s="484">
        <v>81407949.739999995</v>
      </c>
      <c r="AU280" s="484">
        <f t="shared" si="238"/>
        <v>45332713.63000001</v>
      </c>
      <c r="AV280" s="484">
        <v>126740663.37</v>
      </c>
      <c r="AW280" s="484">
        <f t="shared" si="229"/>
        <v>47419872.25</v>
      </c>
      <c r="AX280" s="484">
        <v>174160535.62</v>
      </c>
      <c r="AY280" s="530">
        <v>38573896.859999999</v>
      </c>
      <c r="AZ280" s="530">
        <f t="shared" si="218"/>
        <v>44286003.069999993</v>
      </c>
      <c r="BA280" s="530">
        <f t="shared" si="219"/>
        <v>66123726.219999991</v>
      </c>
      <c r="BB280" s="530">
        <f t="shared" si="220"/>
        <v>84713071.069999993</v>
      </c>
      <c r="BC280" s="530">
        <f t="shared" si="221"/>
        <v>99047397.959999993</v>
      </c>
      <c r="BD280" s="530">
        <f t="shared" si="206"/>
        <v>113604545.69</v>
      </c>
      <c r="BE280" s="530">
        <f t="shared" si="208"/>
        <v>124461269.33</v>
      </c>
      <c r="BF280" s="530">
        <f t="shared" si="203"/>
        <v>139481473.25</v>
      </c>
      <c r="BG280" s="530">
        <f t="shared" si="204"/>
        <v>157119326.60000002</v>
      </c>
      <c r="BH280" s="530" t="e">
        <f t="shared" si="200"/>
        <v>#REF!</v>
      </c>
      <c r="BI280" s="530" t="e">
        <f t="shared" si="201"/>
        <v>#REF!</v>
      </c>
      <c r="BJ280" s="530" t="e">
        <f t="shared" si="194"/>
        <v>#REF!</v>
      </c>
      <c r="BK280" s="452">
        <v>194538222.50999999</v>
      </c>
      <c r="BL280">
        <v>0</v>
      </c>
      <c r="BM280" s="451">
        <v>214688413.94</v>
      </c>
      <c r="BN280" s="499"/>
      <c r="BO280" s="451"/>
      <c r="BP280" s="452"/>
      <c r="BR280" s="452"/>
    </row>
    <row r="281" spans="1:70" ht="15" hidden="1" customHeight="1">
      <c r="A281" t="s">
        <v>867</v>
      </c>
      <c r="B281" s="468" t="s">
        <v>867</v>
      </c>
      <c r="C281" s="458" t="s">
        <v>868</v>
      </c>
      <c r="D281" s="458" t="s">
        <v>301</v>
      </c>
      <c r="E281" s="459" t="str">
        <f t="shared" ref="E281" si="244">LEFT(B281,3)</f>
        <v>621</v>
      </c>
      <c r="F281" s="459" t="str">
        <f t="shared" ref="F281" si="245">LEFT(B281,3)</f>
        <v>621</v>
      </c>
      <c r="G281" s="458" t="s">
        <v>302</v>
      </c>
      <c r="H281" s="484">
        <v>0</v>
      </c>
      <c r="I281" s="484">
        <v>0</v>
      </c>
      <c r="J281" s="484">
        <v>0</v>
      </c>
      <c r="K281" s="484">
        <v>0</v>
      </c>
      <c r="L281" s="484">
        <v>0</v>
      </c>
      <c r="M281" s="484">
        <v>0</v>
      </c>
      <c r="N281" s="484">
        <v>0</v>
      </c>
      <c r="O281" s="484">
        <v>0</v>
      </c>
      <c r="P281" s="484">
        <v>0</v>
      </c>
      <c r="Q281" s="484">
        <v>0</v>
      </c>
      <c r="R281" s="484">
        <v>0</v>
      </c>
      <c r="S281" s="484">
        <v>0</v>
      </c>
      <c r="T281" s="484">
        <v>0</v>
      </c>
      <c r="U281" s="484">
        <v>0</v>
      </c>
      <c r="V281" s="484">
        <v>0</v>
      </c>
      <c r="W281" s="484">
        <v>0</v>
      </c>
      <c r="X281" s="484">
        <v>0</v>
      </c>
      <c r="Y281" s="484">
        <v>0</v>
      </c>
      <c r="Z281" s="484">
        <v>0</v>
      </c>
      <c r="AA281" s="484">
        <v>0</v>
      </c>
      <c r="AB281" s="484">
        <v>0</v>
      </c>
      <c r="AC281" s="484">
        <v>0</v>
      </c>
      <c r="AD281" s="484">
        <v>0</v>
      </c>
      <c r="AE281" s="484">
        <v>0</v>
      </c>
      <c r="AF281" s="484">
        <v>0</v>
      </c>
      <c r="AG281" s="484">
        <v>0</v>
      </c>
      <c r="AH281" s="484">
        <v>0</v>
      </c>
      <c r="AI281" s="484">
        <v>2357.2600000000002</v>
      </c>
      <c r="AJ281" s="484">
        <f t="shared" si="197"/>
        <v>2337.13</v>
      </c>
      <c r="AK281" s="484">
        <v>4694.3900000000003</v>
      </c>
      <c r="AL281" s="484">
        <f t="shared" si="198"/>
        <v>0</v>
      </c>
      <c r="AM281" s="484">
        <v>4694.3900000000003</v>
      </c>
      <c r="AN281" s="484">
        <f t="shared" si="199"/>
        <v>0</v>
      </c>
      <c r="AO281" s="484">
        <v>4694.3900000000003</v>
      </c>
      <c r="AP281" s="484">
        <f t="shared" si="193"/>
        <v>0</v>
      </c>
      <c r="AQ281" s="484">
        <v>4694.3900000000003</v>
      </c>
      <c r="AR281" s="484">
        <v>0</v>
      </c>
      <c r="AS281" s="484">
        <f t="shared" si="239"/>
        <v>0</v>
      </c>
      <c r="AT281" s="484">
        <v>0</v>
      </c>
      <c r="AU281" s="484">
        <f t="shared" si="238"/>
        <v>0</v>
      </c>
      <c r="AV281" s="484">
        <v>0</v>
      </c>
      <c r="AW281" s="484">
        <f t="shared" si="229"/>
        <v>0</v>
      </c>
      <c r="AX281" s="484">
        <v>0</v>
      </c>
      <c r="AY281" s="530"/>
      <c r="AZ281" s="530"/>
      <c r="BA281" s="530"/>
      <c r="BB281" s="530"/>
      <c r="BC281" s="530"/>
      <c r="BD281" s="530"/>
      <c r="BE281" s="530"/>
      <c r="BF281" s="530"/>
      <c r="BG281" s="530"/>
      <c r="BH281" s="530">
        <f t="shared" si="200"/>
        <v>0</v>
      </c>
      <c r="BI281" s="530">
        <f t="shared" si="201"/>
        <v>0</v>
      </c>
      <c r="BJ281" s="530">
        <f t="shared" si="194"/>
        <v>0</v>
      </c>
      <c r="BK281" s="452"/>
      <c r="BN281" s="499"/>
      <c r="BO281" s="451"/>
      <c r="BP281" s="452"/>
      <c r="BR281" s="452"/>
    </row>
    <row r="282" spans="1:70" ht="15" hidden="1" customHeight="1">
      <c r="A282" t="str">
        <f t="shared" si="226"/>
        <v>6230100001</v>
      </c>
      <c r="B282" s="468">
        <v>6230100001</v>
      </c>
      <c r="C282" s="458" t="s">
        <v>293</v>
      </c>
      <c r="D282" s="458" t="s">
        <v>301</v>
      </c>
      <c r="E282" s="459" t="str">
        <f t="shared" si="230"/>
        <v>623</v>
      </c>
      <c r="F282" s="459" t="str">
        <f t="shared" si="231"/>
        <v>623</v>
      </c>
      <c r="G282" s="458" t="s">
        <v>302</v>
      </c>
      <c r="H282" s="452">
        <v>0</v>
      </c>
      <c r="I282" s="452">
        <v>0</v>
      </c>
      <c r="J282" s="452">
        <v>0</v>
      </c>
      <c r="K282" s="452">
        <v>0</v>
      </c>
      <c r="L282" s="452">
        <v>0</v>
      </c>
      <c r="M282" s="452">
        <v>0</v>
      </c>
      <c r="N282" s="452">
        <v>0</v>
      </c>
      <c r="O282" s="452">
        <v>2880</v>
      </c>
      <c r="P282" s="452">
        <v>0</v>
      </c>
      <c r="Q282" s="452" t="e">
        <f>VLOOKUP(A282,#REF!,16,0)</f>
        <v>#REF!</v>
      </c>
      <c r="R282" s="452">
        <v>0</v>
      </c>
      <c r="S282" s="484">
        <v>0</v>
      </c>
      <c r="T282" s="452">
        <v>5644.66</v>
      </c>
      <c r="U282" s="474" t="e">
        <f t="shared" si="232"/>
        <v>#REF!</v>
      </c>
      <c r="V282" s="484">
        <f t="shared" si="233"/>
        <v>2880</v>
      </c>
      <c r="W282" s="484">
        <f t="shared" si="211"/>
        <v>2880</v>
      </c>
      <c r="X282" s="530"/>
      <c r="Y282" s="530">
        <f t="shared" si="216"/>
        <v>0</v>
      </c>
      <c r="Z282" s="484">
        <v>0</v>
      </c>
      <c r="AA282" s="484">
        <v>0</v>
      </c>
      <c r="AB282" s="484">
        <f t="shared" si="217"/>
        <v>0</v>
      </c>
      <c r="AC282" s="484">
        <v>0</v>
      </c>
      <c r="AD282" s="484">
        <f t="shared" si="205"/>
        <v>0</v>
      </c>
      <c r="AE282" s="484">
        <v>0</v>
      </c>
      <c r="AF282" s="484">
        <f t="shared" si="207"/>
        <v>0</v>
      </c>
      <c r="AG282" s="484">
        <v>0</v>
      </c>
      <c r="AH282" s="484">
        <f t="shared" si="202"/>
        <v>0</v>
      </c>
      <c r="AI282" s="484">
        <v>0</v>
      </c>
      <c r="AJ282" s="484">
        <f t="shared" si="197"/>
        <v>0</v>
      </c>
      <c r="AK282" s="484">
        <v>0</v>
      </c>
      <c r="AL282" s="484">
        <f t="shared" si="198"/>
        <v>0</v>
      </c>
      <c r="AM282" s="484">
        <v>0</v>
      </c>
      <c r="AN282" s="484">
        <f t="shared" si="199"/>
        <v>0</v>
      </c>
      <c r="AO282" s="484">
        <v>0</v>
      </c>
      <c r="AP282" s="484">
        <f t="shared" si="193"/>
        <v>0</v>
      </c>
      <c r="AQ282" s="484">
        <v>0</v>
      </c>
      <c r="AR282" s="484">
        <v>0</v>
      </c>
      <c r="AS282" s="484">
        <f t="shared" si="239"/>
        <v>0</v>
      </c>
      <c r="AT282" s="484">
        <v>0</v>
      </c>
      <c r="AU282" s="484">
        <f t="shared" si="238"/>
        <v>0</v>
      </c>
      <c r="AV282" s="484">
        <v>0</v>
      </c>
      <c r="AW282" s="484">
        <f t="shared" si="229"/>
        <v>0</v>
      </c>
      <c r="AX282" s="484">
        <v>0</v>
      </c>
      <c r="AY282" s="530">
        <v>0</v>
      </c>
      <c r="AZ282" s="530">
        <f t="shared" si="218"/>
        <v>0</v>
      </c>
      <c r="BA282" s="530">
        <f t="shared" si="219"/>
        <v>0</v>
      </c>
      <c r="BB282" s="530">
        <f t="shared" si="220"/>
        <v>0</v>
      </c>
      <c r="BC282" s="530">
        <f t="shared" si="221"/>
        <v>0</v>
      </c>
      <c r="BD282" s="530">
        <f t="shared" si="206"/>
        <v>0</v>
      </c>
      <c r="BE282" s="530">
        <f t="shared" si="208"/>
        <v>0</v>
      </c>
      <c r="BF282" s="530">
        <f t="shared" si="203"/>
        <v>2880</v>
      </c>
      <c r="BG282" s="530">
        <f t="shared" si="204"/>
        <v>2880</v>
      </c>
      <c r="BH282" s="530" t="e">
        <f t="shared" si="200"/>
        <v>#REF!</v>
      </c>
      <c r="BI282" s="530" t="e">
        <f t="shared" si="201"/>
        <v>#REF!</v>
      </c>
      <c r="BJ282" s="530" t="e">
        <f t="shared" si="194"/>
        <v>#REF!</v>
      </c>
      <c r="BK282" s="452">
        <v>5644.66</v>
      </c>
      <c r="BL282">
        <v>0</v>
      </c>
      <c r="BM282" s="451">
        <v>5644.66</v>
      </c>
      <c r="BN282" s="499"/>
      <c r="BO282" s="451"/>
      <c r="BP282" s="452"/>
      <c r="BR282" s="452"/>
    </row>
    <row r="283" spans="1:70" ht="15" hidden="1" customHeight="1">
      <c r="A283" t="str">
        <f t="shared" si="226"/>
        <v>6236000001</v>
      </c>
      <c r="B283" s="468">
        <v>6236000001</v>
      </c>
      <c r="C283" s="458" t="s">
        <v>480</v>
      </c>
      <c r="D283" s="458" t="s">
        <v>301</v>
      </c>
      <c r="E283" s="459" t="str">
        <f t="shared" si="230"/>
        <v>623</v>
      </c>
      <c r="F283" s="459" t="str">
        <f t="shared" si="231"/>
        <v>623</v>
      </c>
      <c r="G283" s="458" t="s">
        <v>302</v>
      </c>
      <c r="H283" s="452">
        <v>0</v>
      </c>
      <c r="I283" s="452">
        <v>0</v>
      </c>
      <c r="J283" s="452">
        <v>0</v>
      </c>
      <c r="K283" s="452">
        <v>0</v>
      </c>
      <c r="L283" s="452">
        <v>0</v>
      </c>
      <c r="M283" s="452">
        <v>0</v>
      </c>
      <c r="N283" s="452">
        <v>0</v>
      </c>
      <c r="O283" s="452">
        <v>0</v>
      </c>
      <c r="P283" s="452">
        <v>0</v>
      </c>
      <c r="Q283" s="452" t="e">
        <f>VLOOKUP(A283,#REF!,16,0)</f>
        <v>#REF!</v>
      </c>
      <c r="R283" s="452">
        <v>0</v>
      </c>
      <c r="S283" s="484">
        <v>0</v>
      </c>
      <c r="T283" s="452">
        <v>0</v>
      </c>
      <c r="U283" s="474" t="e">
        <f t="shared" si="232"/>
        <v>#REF!</v>
      </c>
      <c r="V283" s="484">
        <f t="shared" si="233"/>
        <v>0</v>
      </c>
      <c r="W283" s="484">
        <f t="shared" si="211"/>
        <v>0</v>
      </c>
      <c r="X283" s="530"/>
      <c r="Y283" s="530">
        <f t="shared" si="216"/>
        <v>0</v>
      </c>
      <c r="Z283" s="484">
        <v>0</v>
      </c>
      <c r="AA283" s="484">
        <v>0</v>
      </c>
      <c r="AB283" s="484">
        <f t="shared" si="217"/>
        <v>0</v>
      </c>
      <c r="AC283" s="484">
        <v>0</v>
      </c>
      <c r="AD283" s="484">
        <f t="shared" si="205"/>
        <v>0</v>
      </c>
      <c r="AE283" s="484">
        <v>0</v>
      </c>
      <c r="AF283" s="484">
        <f t="shared" si="207"/>
        <v>0</v>
      </c>
      <c r="AG283" s="484">
        <v>0</v>
      </c>
      <c r="AH283" s="484">
        <f t="shared" si="202"/>
        <v>0</v>
      </c>
      <c r="AI283" s="484">
        <v>0</v>
      </c>
      <c r="AJ283" s="484">
        <f t="shared" si="197"/>
        <v>0</v>
      </c>
      <c r="AK283" s="484">
        <v>0</v>
      </c>
      <c r="AL283" s="484">
        <f t="shared" si="198"/>
        <v>0</v>
      </c>
      <c r="AM283" s="484">
        <v>0</v>
      </c>
      <c r="AN283" s="484">
        <f t="shared" si="199"/>
        <v>0</v>
      </c>
      <c r="AO283" s="484">
        <v>0</v>
      </c>
      <c r="AP283" s="484">
        <f t="shared" si="193"/>
        <v>0</v>
      </c>
      <c r="AQ283" s="484">
        <v>0</v>
      </c>
      <c r="AR283" s="484">
        <v>0</v>
      </c>
      <c r="AS283" s="484">
        <f t="shared" si="239"/>
        <v>0</v>
      </c>
      <c r="AT283" s="484">
        <v>0</v>
      </c>
      <c r="AU283" s="484">
        <f t="shared" si="238"/>
        <v>0</v>
      </c>
      <c r="AV283" s="484">
        <v>0</v>
      </c>
      <c r="AW283" s="484">
        <f t="shared" si="229"/>
        <v>0</v>
      </c>
      <c r="AX283" s="484">
        <v>0</v>
      </c>
      <c r="AY283" s="530">
        <v>0</v>
      </c>
      <c r="AZ283" s="530">
        <f t="shared" si="218"/>
        <v>0</v>
      </c>
      <c r="BA283" s="530">
        <f t="shared" si="219"/>
        <v>0</v>
      </c>
      <c r="BB283" s="530">
        <f t="shared" si="220"/>
        <v>0</v>
      </c>
      <c r="BC283" s="530">
        <f t="shared" si="221"/>
        <v>0</v>
      </c>
      <c r="BD283" s="530">
        <f t="shared" si="206"/>
        <v>0</v>
      </c>
      <c r="BE283" s="530">
        <f t="shared" si="208"/>
        <v>0</v>
      </c>
      <c r="BF283" s="530">
        <f t="shared" si="203"/>
        <v>0</v>
      </c>
      <c r="BG283" s="530">
        <f t="shared" si="204"/>
        <v>0</v>
      </c>
      <c r="BH283" s="530" t="e">
        <f t="shared" si="200"/>
        <v>#REF!</v>
      </c>
      <c r="BI283" s="530" t="e">
        <f t="shared" si="201"/>
        <v>#REF!</v>
      </c>
      <c r="BJ283" s="530" t="e">
        <f t="shared" si="194"/>
        <v>#REF!</v>
      </c>
      <c r="BK283" s="452">
        <v>0</v>
      </c>
      <c r="BL283">
        <v>0</v>
      </c>
      <c r="BN283" s="499"/>
      <c r="BO283" s="451"/>
      <c r="BP283" s="452"/>
      <c r="BR283" s="452"/>
    </row>
    <row r="284" spans="1:70" ht="15" hidden="1" customHeight="1">
      <c r="A284" t="str">
        <f t="shared" si="226"/>
        <v>6236500001</v>
      </c>
      <c r="B284" s="468">
        <v>6236500001</v>
      </c>
      <c r="C284" s="458" t="s">
        <v>481</v>
      </c>
      <c r="D284" s="458" t="s">
        <v>301</v>
      </c>
      <c r="E284" s="459" t="str">
        <f t="shared" si="230"/>
        <v>623</v>
      </c>
      <c r="F284" s="459" t="str">
        <f t="shared" si="231"/>
        <v>623</v>
      </c>
      <c r="G284" s="458" t="s">
        <v>302</v>
      </c>
      <c r="H284" s="484">
        <v>91961.87</v>
      </c>
      <c r="I284" s="452">
        <v>51290.91</v>
      </c>
      <c r="J284" s="474">
        <v>334.9</v>
      </c>
      <c r="K284" s="452">
        <v>33774.49</v>
      </c>
      <c r="L284" s="452">
        <v>52829.2</v>
      </c>
      <c r="M284" s="452">
        <v>8858.92</v>
      </c>
      <c r="N284" s="452">
        <v>5388.98</v>
      </c>
      <c r="O284" s="452">
        <v>1182.17</v>
      </c>
      <c r="P284" s="452">
        <v>22551.03</v>
      </c>
      <c r="Q284" s="452" t="e">
        <f>VLOOKUP(A284,#REF!,16,0)</f>
        <v>#REF!</v>
      </c>
      <c r="R284" s="452">
        <v>6418.88</v>
      </c>
      <c r="S284" s="484">
        <v>11145.37</v>
      </c>
      <c r="T284" s="452">
        <v>275495.19</v>
      </c>
      <c r="U284" s="474" t="e">
        <f t="shared" si="232"/>
        <v>#REF!</v>
      </c>
      <c r="V284" s="484">
        <f t="shared" si="233"/>
        <v>268172.47000000003</v>
      </c>
      <c r="W284" s="484">
        <f t="shared" si="211"/>
        <v>245621.44000000003</v>
      </c>
      <c r="X284" s="530"/>
      <c r="Y284" s="530">
        <f t="shared" si="216"/>
        <v>0</v>
      </c>
      <c r="Z284" s="484">
        <v>0</v>
      </c>
      <c r="AA284" s="484">
        <v>0</v>
      </c>
      <c r="AB284" s="484">
        <f t="shared" si="217"/>
        <v>0</v>
      </c>
      <c r="AC284" s="484">
        <v>0</v>
      </c>
      <c r="AD284" s="484">
        <f t="shared" si="205"/>
        <v>0</v>
      </c>
      <c r="AE284" s="484">
        <v>0</v>
      </c>
      <c r="AF284" s="484">
        <f t="shared" si="207"/>
        <v>0</v>
      </c>
      <c r="AG284" s="484">
        <v>0</v>
      </c>
      <c r="AH284" s="484">
        <f t="shared" si="202"/>
        <v>0</v>
      </c>
      <c r="AI284" s="484">
        <v>0</v>
      </c>
      <c r="AJ284" s="484">
        <f t="shared" si="197"/>
        <v>0</v>
      </c>
      <c r="AK284" s="484">
        <v>0</v>
      </c>
      <c r="AL284" s="484">
        <f t="shared" si="198"/>
        <v>0</v>
      </c>
      <c r="AM284" s="484">
        <v>0</v>
      </c>
      <c r="AN284" s="484">
        <f t="shared" si="199"/>
        <v>0</v>
      </c>
      <c r="AO284" s="484">
        <v>0</v>
      </c>
      <c r="AP284" s="484">
        <f t="shared" si="193"/>
        <v>0</v>
      </c>
      <c r="AQ284" s="484">
        <v>0</v>
      </c>
      <c r="AR284" s="484">
        <v>0</v>
      </c>
      <c r="AS284" s="484">
        <f t="shared" si="239"/>
        <v>1920</v>
      </c>
      <c r="AT284" s="484">
        <v>1920</v>
      </c>
      <c r="AU284" s="484">
        <f t="shared" si="238"/>
        <v>-1920</v>
      </c>
      <c r="AV284" s="484">
        <v>0</v>
      </c>
      <c r="AW284" s="484">
        <f t="shared" si="229"/>
        <v>0</v>
      </c>
      <c r="AX284" s="484">
        <v>0</v>
      </c>
      <c r="AY284" s="530">
        <v>0</v>
      </c>
      <c r="AZ284" s="530">
        <f t="shared" si="218"/>
        <v>143252.78</v>
      </c>
      <c r="BA284" s="530">
        <f t="shared" si="219"/>
        <v>143587.68</v>
      </c>
      <c r="BB284" s="530">
        <f t="shared" si="220"/>
        <v>177362.16999999998</v>
      </c>
      <c r="BC284" s="530">
        <f t="shared" si="221"/>
        <v>230191.37</v>
      </c>
      <c r="BD284" s="530">
        <f t="shared" si="206"/>
        <v>239050.29</v>
      </c>
      <c r="BE284" s="530">
        <f t="shared" si="208"/>
        <v>244439.27</v>
      </c>
      <c r="BF284" s="530">
        <f t="shared" si="203"/>
        <v>245621.44</v>
      </c>
      <c r="BG284" s="530">
        <f t="shared" si="204"/>
        <v>268172.46999999997</v>
      </c>
      <c r="BH284" s="530" t="e">
        <f t="shared" si="200"/>
        <v>#REF!</v>
      </c>
      <c r="BI284" s="530" t="e">
        <f t="shared" si="201"/>
        <v>#REF!</v>
      </c>
      <c r="BJ284" s="530" t="e">
        <f t="shared" si="194"/>
        <v>#REF!</v>
      </c>
      <c r="BK284" s="452">
        <v>275495.19</v>
      </c>
      <c r="BL284">
        <v>0</v>
      </c>
      <c r="BM284" s="451">
        <v>287521.21999999997</v>
      </c>
      <c r="BN284" s="499"/>
      <c r="BO284" s="451"/>
      <c r="BP284" s="452"/>
      <c r="BR284" s="452"/>
    </row>
    <row r="285" spans="1:70" hidden="1">
      <c r="A285" t="str">
        <f t="shared" si="226"/>
        <v>6420900003</v>
      </c>
      <c r="B285" s="468">
        <v>6420900003</v>
      </c>
      <c r="C285" s="458" t="s">
        <v>482</v>
      </c>
      <c r="D285" s="458" t="s">
        <v>301</v>
      </c>
      <c r="E285" s="459" t="str">
        <f t="shared" si="230"/>
        <v>642</v>
      </c>
      <c r="F285" s="459" t="str">
        <f t="shared" si="231"/>
        <v>642</v>
      </c>
      <c r="G285" s="458" t="s">
        <v>302</v>
      </c>
      <c r="H285" s="452">
        <v>-182124.03</v>
      </c>
      <c r="I285" s="452">
        <v>-271599.56</v>
      </c>
      <c r="J285" s="452">
        <v>-438846.69</v>
      </c>
      <c r="K285" s="452">
        <v>-387367.7</v>
      </c>
      <c r="L285" s="452">
        <v>-282933.05</v>
      </c>
      <c r="M285" s="452">
        <v>-612892</v>
      </c>
      <c r="N285" s="452">
        <v>-617033.57999999996</v>
      </c>
      <c r="O285" s="452">
        <v>-241620.89</v>
      </c>
      <c r="P285" s="452">
        <v>-399093.82</v>
      </c>
      <c r="Q285" s="452" t="e">
        <f>VLOOKUP(A285,#REF!,16,0)</f>
        <v>#REF!</v>
      </c>
      <c r="R285" s="452">
        <v>-125244.67</v>
      </c>
      <c r="S285" s="484">
        <v>-417588.24</v>
      </c>
      <c r="T285" s="452">
        <v>-3663644.52</v>
      </c>
      <c r="U285" s="474" t="e">
        <f t="shared" si="232"/>
        <v>#REF!</v>
      </c>
      <c r="V285" s="484">
        <f t="shared" si="233"/>
        <v>-3433511.3200000003</v>
      </c>
      <c r="W285" s="484">
        <f t="shared" si="211"/>
        <v>-3034417.5000000005</v>
      </c>
      <c r="X285" s="530">
        <v>-639535.79</v>
      </c>
      <c r="Y285" s="530">
        <f t="shared" si="216"/>
        <v>-577645.23</v>
      </c>
      <c r="Z285" s="484">
        <v>-645606.86999999988</v>
      </c>
      <c r="AA285" s="484">
        <v>-646250.22</v>
      </c>
      <c r="AB285" s="484">
        <f t="shared" si="217"/>
        <v>-689440.79</v>
      </c>
      <c r="AC285" s="484">
        <v>-3198478.9</v>
      </c>
      <c r="AD285" s="484">
        <f t="shared" si="205"/>
        <v>-1105171.6300000004</v>
      </c>
      <c r="AE285" s="484">
        <v>-4303650.53</v>
      </c>
      <c r="AF285" s="484">
        <f t="shared" si="207"/>
        <v>-570506.55999999959</v>
      </c>
      <c r="AG285" s="484">
        <v>-4874157.09</v>
      </c>
      <c r="AH285" s="484">
        <f t="shared" si="202"/>
        <v>-386791.70999999996</v>
      </c>
      <c r="AI285" s="484">
        <v>-5260948.8</v>
      </c>
      <c r="AJ285" s="484">
        <f t="shared" si="197"/>
        <v>-197814.5</v>
      </c>
      <c r="AK285" s="484">
        <v>-5458763.2999999998</v>
      </c>
      <c r="AL285" s="484">
        <f t="shared" si="198"/>
        <v>-1255599.42</v>
      </c>
      <c r="AM285" s="484">
        <v>-6714362.7199999997</v>
      </c>
      <c r="AN285" s="484">
        <f t="shared" si="199"/>
        <v>-350536.47000000067</v>
      </c>
      <c r="AO285" s="484">
        <v>-7064899.1900000004</v>
      </c>
      <c r="AP285" s="484">
        <f t="shared" si="193"/>
        <v>-297022.13999999966</v>
      </c>
      <c r="AQ285" s="484">
        <v>-7361921.3300000001</v>
      </c>
      <c r="AR285" s="484">
        <v>-1162960.73</v>
      </c>
      <c r="AS285" s="484">
        <f t="shared" si="239"/>
        <v>-1177972.5</v>
      </c>
      <c r="AT285" s="484">
        <v>-2340933.23</v>
      </c>
      <c r="AU285" s="484">
        <f t="shared" si="238"/>
        <v>-1425071.2200000002</v>
      </c>
      <c r="AV285" s="484">
        <v>-3766004.45</v>
      </c>
      <c r="AW285" s="484">
        <f t="shared" si="229"/>
        <v>-1289317.21</v>
      </c>
      <c r="AX285" s="484">
        <v>-5055321.66</v>
      </c>
      <c r="AY285" s="530">
        <v>-1217181.02</v>
      </c>
      <c r="AZ285" s="530">
        <f t="shared" si="218"/>
        <v>-453723.58999999997</v>
      </c>
      <c r="BA285" s="530">
        <f t="shared" si="219"/>
        <v>-892570.28</v>
      </c>
      <c r="BB285" s="530">
        <f t="shared" si="220"/>
        <v>-1279937.98</v>
      </c>
      <c r="BC285" s="530">
        <f t="shared" si="221"/>
        <v>-1562871.03</v>
      </c>
      <c r="BD285" s="530">
        <f t="shared" si="206"/>
        <v>-2175763.0299999998</v>
      </c>
      <c r="BE285" s="530">
        <f t="shared" si="208"/>
        <v>-2792796.61</v>
      </c>
      <c r="BF285" s="530">
        <f t="shared" si="203"/>
        <v>-3034417.5</v>
      </c>
      <c r="BG285" s="530">
        <f t="shared" si="204"/>
        <v>-3433511.32</v>
      </c>
      <c r="BH285" s="530" t="e">
        <f t="shared" si="200"/>
        <v>#REF!</v>
      </c>
      <c r="BI285" s="530" t="e">
        <f t="shared" si="201"/>
        <v>#REF!</v>
      </c>
      <c r="BJ285" s="530" t="e">
        <f t="shared" si="194"/>
        <v>#REF!</v>
      </c>
      <c r="BK285" s="452">
        <v>-3663644.52</v>
      </c>
      <c r="BL285">
        <v>0</v>
      </c>
      <c r="BM285" s="451">
        <v>-4081232.76</v>
      </c>
      <c r="BN285" s="499"/>
      <c r="BO285" s="451"/>
      <c r="BP285" s="452"/>
      <c r="BR285" s="452"/>
    </row>
    <row r="286" spans="1:70" hidden="1">
      <c r="A286" t="s">
        <v>1087</v>
      </c>
      <c r="B286" s="468" t="s">
        <v>1087</v>
      </c>
      <c r="C286" s="458" t="s">
        <v>1088</v>
      </c>
      <c r="D286" s="458" t="s">
        <v>301</v>
      </c>
      <c r="E286" s="459" t="str">
        <f t="shared" ref="E286" si="246">LEFT(B286,3)</f>
        <v>642</v>
      </c>
      <c r="F286" s="459" t="str">
        <f t="shared" ref="F286" si="247">LEFT(B286,3)</f>
        <v>642</v>
      </c>
      <c r="G286" s="458" t="s">
        <v>302</v>
      </c>
      <c r="H286" s="452"/>
      <c r="I286" s="452"/>
      <c r="J286" s="452"/>
      <c r="K286" s="452"/>
      <c r="L286" s="452"/>
      <c r="M286" s="452"/>
      <c r="N286" s="452"/>
      <c r="O286" s="452"/>
      <c r="P286" s="452"/>
      <c r="Q286" s="452"/>
      <c r="R286" s="452"/>
      <c r="S286" s="484"/>
      <c r="T286" s="452"/>
      <c r="U286" s="474"/>
      <c r="V286" s="484"/>
      <c r="W286" s="484"/>
      <c r="X286" s="484">
        <v>0</v>
      </c>
      <c r="Y286" s="484">
        <v>0</v>
      </c>
      <c r="Z286" s="484">
        <v>0</v>
      </c>
      <c r="AA286" s="484">
        <v>0</v>
      </c>
      <c r="AB286" s="484">
        <v>0</v>
      </c>
      <c r="AC286" s="484">
        <v>0</v>
      </c>
      <c r="AD286" s="484">
        <v>0</v>
      </c>
      <c r="AE286" s="484">
        <v>0</v>
      </c>
      <c r="AF286" s="484">
        <v>0</v>
      </c>
      <c r="AG286" s="484">
        <v>0</v>
      </c>
      <c r="AH286" s="484">
        <v>0</v>
      </c>
      <c r="AI286" s="484">
        <v>0</v>
      </c>
      <c r="AJ286" s="484">
        <v>0</v>
      </c>
      <c r="AK286" s="484">
        <v>0</v>
      </c>
      <c r="AL286" s="484">
        <v>0</v>
      </c>
      <c r="AM286" s="484">
        <v>0</v>
      </c>
      <c r="AN286" s="484">
        <v>0</v>
      </c>
      <c r="AO286" s="484">
        <v>0</v>
      </c>
      <c r="AP286" s="484">
        <v>0</v>
      </c>
      <c r="AQ286" s="484">
        <v>0</v>
      </c>
      <c r="AR286" s="484">
        <v>0</v>
      </c>
      <c r="AS286" s="484">
        <v>0</v>
      </c>
      <c r="AT286" s="484">
        <v>0</v>
      </c>
      <c r="AU286" s="484">
        <f t="shared" si="238"/>
        <v>-21307.93</v>
      </c>
      <c r="AV286" s="484">
        <v>-21307.93</v>
      </c>
      <c r="AW286" s="484">
        <f t="shared" si="229"/>
        <v>21307.93</v>
      </c>
      <c r="AX286" s="484">
        <v>0</v>
      </c>
      <c r="AY286" s="530"/>
      <c r="AZ286" s="530"/>
      <c r="BA286" s="530"/>
      <c r="BB286" s="530"/>
      <c r="BC286" s="530"/>
      <c r="BD286" s="530"/>
      <c r="BE286" s="530"/>
      <c r="BF286" s="530"/>
      <c r="BG286" s="530"/>
      <c r="BH286" s="530"/>
      <c r="BI286" s="530"/>
      <c r="BJ286" s="530"/>
      <c r="BK286" s="452"/>
      <c r="BN286" s="499"/>
      <c r="BO286" s="451"/>
      <c r="BP286" s="452"/>
      <c r="BR286" s="452"/>
    </row>
    <row r="287" spans="1:70" hidden="1">
      <c r="A287" t="str">
        <f t="shared" si="226"/>
        <v>6423000001</v>
      </c>
      <c r="B287" s="468">
        <v>6423000001</v>
      </c>
      <c r="C287" s="458" t="s">
        <v>684</v>
      </c>
      <c r="D287" s="458" t="s">
        <v>301</v>
      </c>
      <c r="E287" s="459" t="str">
        <f t="shared" si="230"/>
        <v>642</v>
      </c>
      <c r="F287" s="459" t="str">
        <f t="shared" si="231"/>
        <v>642</v>
      </c>
      <c r="G287" s="458" t="s">
        <v>302</v>
      </c>
      <c r="H287" s="452">
        <v>0</v>
      </c>
      <c r="I287" s="452">
        <v>0</v>
      </c>
      <c r="J287" s="452">
        <v>0</v>
      </c>
      <c r="K287" s="452">
        <v>-3595.89</v>
      </c>
      <c r="L287" s="452">
        <v>0</v>
      </c>
      <c r="M287" s="452">
        <v>0</v>
      </c>
      <c r="N287" s="452">
        <v>0</v>
      </c>
      <c r="O287" s="452">
        <v>0</v>
      </c>
      <c r="P287" s="452">
        <v>0</v>
      </c>
      <c r="Q287" s="452" t="e">
        <f>VLOOKUP(A287,#REF!,16,0)</f>
        <v>#REF!</v>
      </c>
      <c r="R287" s="452">
        <v>0</v>
      </c>
      <c r="S287" s="484">
        <v>0</v>
      </c>
      <c r="T287" s="452">
        <v>-3595.89</v>
      </c>
      <c r="U287" s="474" t="e">
        <f t="shared" si="232"/>
        <v>#REF!</v>
      </c>
      <c r="V287" s="484">
        <f t="shared" si="233"/>
        <v>-3595.89</v>
      </c>
      <c r="W287" s="484">
        <f t="shared" si="211"/>
        <v>-3595.89</v>
      </c>
      <c r="X287" s="530"/>
      <c r="Y287" s="530">
        <f t="shared" si="216"/>
        <v>0</v>
      </c>
      <c r="Z287" s="484">
        <v>0</v>
      </c>
      <c r="AA287" s="484">
        <v>0</v>
      </c>
      <c r="AB287" s="484">
        <f t="shared" si="217"/>
        <v>0</v>
      </c>
      <c r="AC287" s="484">
        <v>0</v>
      </c>
      <c r="AD287" s="484">
        <f t="shared" si="205"/>
        <v>0</v>
      </c>
      <c r="AE287" s="484">
        <v>0</v>
      </c>
      <c r="AF287" s="484">
        <f t="shared" si="207"/>
        <v>0</v>
      </c>
      <c r="AG287" s="484">
        <v>0</v>
      </c>
      <c r="AH287" s="484">
        <f t="shared" si="202"/>
        <v>0</v>
      </c>
      <c r="AI287" s="484">
        <v>0</v>
      </c>
      <c r="AJ287" s="484">
        <f t="shared" si="197"/>
        <v>0</v>
      </c>
      <c r="AK287" s="484">
        <v>0</v>
      </c>
      <c r="AL287" s="484">
        <f t="shared" si="198"/>
        <v>0</v>
      </c>
      <c r="AM287" s="484">
        <v>0</v>
      </c>
      <c r="AN287" s="484">
        <f t="shared" si="199"/>
        <v>0</v>
      </c>
      <c r="AO287" s="484">
        <v>0</v>
      </c>
      <c r="AP287" s="484">
        <f t="shared" si="193"/>
        <v>0</v>
      </c>
      <c r="AQ287" s="484">
        <v>0</v>
      </c>
      <c r="AR287" s="484">
        <v>0</v>
      </c>
      <c r="AS287" s="484">
        <f t="shared" si="239"/>
        <v>0</v>
      </c>
      <c r="AT287" s="484">
        <v>0</v>
      </c>
      <c r="AU287" s="484">
        <f t="shared" si="238"/>
        <v>0</v>
      </c>
      <c r="AV287" s="484">
        <v>0</v>
      </c>
      <c r="AW287" s="484">
        <f t="shared" si="229"/>
        <v>0</v>
      </c>
      <c r="AX287" s="484">
        <v>0</v>
      </c>
      <c r="AY287" s="530">
        <v>0</v>
      </c>
      <c r="AZ287" s="530">
        <f t="shared" si="218"/>
        <v>0</v>
      </c>
      <c r="BA287" s="530">
        <f t="shared" si="219"/>
        <v>0</v>
      </c>
      <c r="BB287" s="530">
        <f t="shared" si="220"/>
        <v>-3595.89</v>
      </c>
      <c r="BC287" s="530">
        <f t="shared" si="221"/>
        <v>-3595.89</v>
      </c>
      <c r="BD287" s="530">
        <f t="shared" si="206"/>
        <v>-3595.89</v>
      </c>
      <c r="BE287" s="530">
        <f t="shared" si="208"/>
        <v>-3595.89</v>
      </c>
      <c r="BF287" s="530">
        <f t="shared" si="203"/>
        <v>-3595.89</v>
      </c>
      <c r="BG287" s="530">
        <f t="shared" si="204"/>
        <v>-3595.89</v>
      </c>
      <c r="BH287" s="530" t="e">
        <f t="shared" si="200"/>
        <v>#REF!</v>
      </c>
      <c r="BI287" s="530" t="e">
        <f t="shared" si="201"/>
        <v>#REF!</v>
      </c>
      <c r="BJ287" s="530" t="e">
        <f t="shared" si="194"/>
        <v>#REF!</v>
      </c>
      <c r="BK287" s="452">
        <v>-3595.89</v>
      </c>
      <c r="BL287">
        <v>0</v>
      </c>
      <c r="BM287" s="451">
        <v>-3595.89</v>
      </c>
      <c r="BN287" s="499"/>
      <c r="BO287" s="451"/>
      <c r="BP287" s="452"/>
      <c r="BR287" s="452"/>
    </row>
    <row r="288" spans="1:70" hidden="1">
      <c r="A288" t="str">
        <f t="shared" si="226"/>
        <v>6423000002</v>
      </c>
      <c r="B288" s="468">
        <v>6423000002</v>
      </c>
      <c r="C288" s="458" t="s">
        <v>685</v>
      </c>
      <c r="D288" s="458" t="s">
        <v>301</v>
      </c>
      <c r="E288" s="459" t="str">
        <f t="shared" si="230"/>
        <v>642</v>
      </c>
      <c r="F288" s="459" t="str">
        <f t="shared" si="231"/>
        <v>642</v>
      </c>
      <c r="G288" s="458" t="s">
        <v>302</v>
      </c>
      <c r="H288" s="452">
        <v>-3643.84</v>
      </c>
      <c r="I288" s="452">
        <v>0</v>
      </c>
      <c r="J288" s="452">
        <v>0</v>
      </c>
      <c r="K288" s="452">
        <v>0</v>
      </c>
      <c r="L288" s="452">
        <v>0</v>
      </c>
      <c r="M288" s="452">
        <v>0</v>
      </c>
      <c r="N288" s="452">
        <v>0</v>
      </c>
      <c r="O288" s="452">
        <v>0</v>
      </c>
      <c r="P288" s="452">
        <v>0</v>
      </c>
      <c r="Q288" s="452" t="e">
        <f>VLOOKUP(A288,#REF!,16,0)</f>
        <v>#REF!</v>
      </c>
      <c r="R288" s="452">
        <v>0</v>
      </c>
      <c r="S288" s="484">
        <v>0</v>
      </c>
      <c r="T288" s="452">
        <v>-3643.84</v>
      </c>
      <c r="U288" s="474" t="e">
        <f t="shared" si="232"/>
        <v>#REF!</v>
      </c>
      <c r="V288" s="484">
        <f t="shared" si="233"/>
        <v>-3643.84</v>
      </c>
      <c r="W288" s="484">
        <f t="shared" si="211"/>
        <v>-3643.84</v>
      </c>
      <c r="X288" s="530"/>
      <c r="Y288" s="530">
        <f t="shared" si="216"/>
        <v>0</v>
      </c>
      <c r="Z288" s="484">
        <v>0</v>
      </c>
      <c r="AA288" s="484">
        <v>0</v>
      </c>
      <c r="AB288" s="484">
        <f t="shared" si="217"/>
        <v>0</v>
      </c>
      <c r="AC288" s="484">
        <v>0</v>
      </c>
      <c r="AD288" s="484">
        <f t="shared" si="205"/>
        <v>0</v>
      </c>
      <c r="AE288" s="484">
        <v>0</v>
      </c>
      <c r="AF288" s="484">
        <f t="shared" si="207"/>
        <v>0</v>
      </c>
      <c r="AG288" s="484">
        <v>0</v>
      </c>
      <c r="AH288" s="484">
        <f t="shared" si="202"/>
        <v>0</v>
      </c>
      <c r="AI288" s="484">
        <v>0</v>
      </c>
      <c r="AJ288" s="484">
        <f t="shared" si="197"/>
        <v>0</v>
      </c>
      <c r="AK288" s="484">
        <v>0</v>
      </c>
      <c r="AL288" s="484">
        <f t="shared" si="198"/>
        <v>0</v>
      </c>
      <c r="AM288" s="484">
        <v>0</v>
      </c>
      <c r="AN288" s="484">
        <f t="shared" si="199"/>
        <v>0</v>
      </c>
      <c r="AO288" s="484">
        <v>0</v>
      </c>
      <c r="AP288" s="484">
        <f t="shared" si="193"/>
        <v>0</v>
      </c>
      <c r="AQ288" s="484">
        <v>0</v>
      </c>
      <c r="AR288" s="484">
        <v>0</v>
      </c>
      <c r="AS288" s="484">
        <f t="shared" si="239"/>
        <v>0</v>
      </c>
      <c r="AT288" s="484">
        <v>0</v>
      </c>
      <c r="AU288" s="484">
        <f t="shared" si="238"/>
        <v>0</v>
      </c>
      <c r="AV288" s="484">
        <v>0</v>
      </c>
      <c r="AW288" s="484">
        <f t="shared" si="229"/>
        <v>0</v>
      </c>
      <c r="AX288" s="484">
        <v>0</v>
      </c>
      <c r="AY288" s="530">
        <v>0</v>
      </c>
      <c r="AZ288" s="530">
        <f t="shared" si="218"/>
        <v>-3643.84</v>
      </c>
      <c r="BA288" s="530">
        <f t="shared" si="219"/>
        <v>-3643.84</v>
      </c>
      <c r="BB288" s="530">
        <f t="shared" si="220"/>
        <v>-3643.84</v>
      </c>
      <c r="BC288" s="530">
        <f t="shared" si="221"/>
        <v>-3643.84</v>
      </c>
      <c r="BD288" s="530">
        <f t="shared" si="206"/>
        <v>-3643.84</v>
      </c>
      <c r="BE288" s="530">
        <f t="shared" si="208"/>
        <v>-3643.84</v>
      </c>
      <c r="BF288" s="530">
        <f t="shared" si="203"/>
        <v>-3643.84</v>
      </c>
      <c r="BG288" s="530">
        <f t="shared" si="204"/>
        <v>-3643.84</v>
      </c>
      <c r="BH288" s="530" t="e">
        <f t="shared" si="200"/>
        <v>#REF!</v>
      </c>
      <c r="BI288" s="530" t="e">
        <f t="shared" si="201"/>
        <v>#REF!</v>
      </c>
      <c r="BJ288" s="530" t="e">
        <f t="shared" si="194"/>
        <v>#REF!</v>
      </c>
      <c r="BK288" s="452">
        <v>-3643.84</v>
      </c>
      <c r="BL288">
        <v>0</v>
      </c>
      <c r="BM288" s="451">
        <v>-3643.84</v>
      </c>
      <c r="BN288" s="499"/>
      <c r="BO288" s="451"/>
      <c r="BP288" s="452"/>
      <c r="BR288" s="452"/>
    </row>
    <row r="289" spans="1:70" hidden="1">
      <c r="A289" t="str">
        <f t="shared" si="226"/>
        <v>6423000016</v>
      </c>
      <c r="B289" s="482">
        <v>6423000016</v>
      </c>
      <c r="C289" s="482" t="s">
        <v>746</v>
      </c>
      <c r="D289" s="458" t="s">
        <v>301</v>
      </c>
      <c r="E289" s="459" t="str">
        <f t="shared" si="230"/>
        <v>642</v>
      </c>
      <c r="F289" s="459" t="str">
        <f t="shared" si="231"/>
        <v>642</v>
      </c>
      <c r="G289" s="458" t="s">
        <v>302</v>
      </c>
      <c r="H289" s="452">
        <v>0</v>
      </c>
      <c r="I289" s="452">
        <v>0</v>
      </c>
      <c r="J289" s="452">
        <v>0</v>
      </c>
      <c r="K289" s="452">
        <v>0</v>
      </c>
      <c r="L289" s="452">
        <v>0</v>
      </c>
      <c r="M289" s="452">
        <v>0</v>
      </c>
      <c r="N289" s="452">
        <v>0</v>
      </c>
      <c r="O289" s="452">
        <v>0</v>
      </c>
      <c r="P289" s="452">
        <v>0</v>
      </c>
      <c r="Q289" s="452" t="e">
        <f>VLOOKUP(A289,#REF!,16,0)</f>
        <v>#REF!</v>
      </c>
      <c r="R289" s="452">
        <v>0</v>
      </c>
      <c r="S289" s="484">
        <v>-8979.4500000000007</v>
      </c>
      <c r="T289" s="452"/>
      <c r="U289" s="474" t="e">
        <f t="shared" si="232"/>
        <v>#REF!</v>
      </c>
      <c r="V289" s="484">
        <f t="shared" si="233"/>
        <v>0</v>
      </c>
      <c r="W289" s="484">
        <f t="shared" si="211"/>
        <v>0</v>
      </c>
      <c r="X289" s="530"/>
      <c r="Y289" s="530">
        <f t="shared" si="216"/>
        <v>0</v>
      </c>
      <c r="Z289" s="484">
        <v>0</v>
      </c>
      <c r="AA289" s="484">
        <v>0</v>
      </c>
      <c r="AB289" s="484">
        <f t="shared" si="217"/>
        <v>0</v>
      </c>
      <c r="AC289" s="484">
        <v>0</v>
      </c>
      <c r="AD289" s="484">
        <f t="shared" si="205"/>
        <v>0</v>
      </c>
      <c r="AE289" s="484">
        <v>0</v>
      </c>
      <c r="AF289" s="484">
        <f t="shared" si="207"/>
        <v>0</v>
      </c>
      <c r="AG289" s="484">
        <v>0</v>
      </c>
      <c r="AH289" s="484">
        <f t="shared" si="202"/>
        <v>0</v>
      </c>
      <c r="AI289" s="484">
        <v>0</v>
      </c>
      <c r="AJ289" s="484">
        <f t="shared" si="197"/>
        <v>0</v>
      </c>
      <c r="AK289" s="484">
        <v>0</v>
      </c>
      <c r="AL289" s="484">
        <f t="shared" si="198"/>
        <v>0</v>
      </c>
      <c r="AM289" s="484">
        <v>0</v>
      </c>
      <c r="AN289" s="484">
        <f t="shared" si="199"/>
        <v>0</v>
      </c>
      <c r="AO289" s="484">
        <v>0</v>
      </c>
      <c r="AP289" s="484">
        <f t="shared" si="193"/>
        <v>0</v>
      </c>
      <c r="AQ289" s="484">
        <v>0</v>
      </c>
      <c r="AR289" s="484">
        <v>0</v>
      </c>
      <c r="AS289" s="484">
        <f t="shared" si="239"/>
        <v>0</v>
      </c>
      <c r="AT289" s="484">
        <v>0</v>
      </c>
      <c r="AU289" s="484">
        <f t="shared" si="238"/>
        <v>0</v>
      </c>
      <c r="AV289" s="484">
        <v>0</v>
      </c>
      <c r="AW289" s="484">
        <f t="shared" si="229"/>
        <v>0</v>
      </c>
      <c r="AX289" s="484">
        <v>0</v>
      </c>
      <c r="AY289" s="530">
        <v>0</v>
      </c>
      <c r="AZ289" s="530">
        <f t="shared" si="218"/>
        <v>0</v>
      </c>
      <c r="BA289" s="530">
        <f t="shared" si="219"/>
        <v>0</v>
      </c>
      <c r="BB289" s="530">
        <f t="shared" si="220"/>
        <v>0</v>
      </c>
      <c r="BC289" s="530">
        <f t="shared" si="221"/>
        <v>0</v>
      </c>
      <c r="BD289" s="530">
        <f t="shared" si="206"/>
        <v>0</v>
      </c>
      <c r="BE289" s="530">
        <f t="shared" si="208"/>
        <v>0</v>
      </c>
      <c r="BF289" s="530">
        <f t="shared" si="203"/>
        <v>0</v>
      </c>
      <c r="BG289" s="530">
        <f t="shared" si="204"/>
        <v>0</v>
      </c>
      <c r="BH289" s="530" t="e">
        <f t="shared" si="200"/>
        <v>#REF!</v>
      </c>
      <c r="BI289" s="530" t="e">
        <f t="shared" si="201"/>
        <v>#REF!</v>
      </c>
      <c r="BJ289" s="530" t="e">
        <f t="shared" si="194"/>
        <v>#REF!</v>
      </c>
      <c r="BK289" s="452"/>
      <c r="BL289">
        <v>0</v>
      </c>
      <c r="BM289" s="493">
        <v>-8979.4500000000007</v>
      </c>
      <c r="BN289" s="499"/>
      <c r="BO289" s="451"/>
      <c r="BP289" s="452"/>
      <c r="BR289" s="452"/>
    </row>
    <row r="290" spans="1:70" hidden="1">
      <c r="A290" t="s">
        <v>1104</v>
      </c>
      <c r="B290" s="482" t="s">
        <v>1104</v>
      </c>
      <c r="C290" s="482" t="s">
        <v>1106</v>
      </c>
      <c r="D290" s="458" t="s">
        <v>301</v>
      </c>
      <c r="E290" s="459" t="str">
        <f t="shared" ref="E290:E291" si="248">LEFT(B290,3)</f>
        <v>642</v>
      </c>
      <c r="F290" s="459" t="str">
        <f t="shared" ref="F290:F291" si="249">LEFT(B290,3)</f>
        <v>642</v>
      </c>
      <c r="G290" s="458" t="s">
        <v>302</v>
      </c>
      <c r="H290" s="452"/>
      <c r="I290" s="452"/>
      <c r="J290" s="452"/>
      <c r="K290" s="452"/>
      <c r="L290" s="452"/>
      <c r="M290" s="452"/>
      <c r="N290" s="452"/>
      <c r="O290" s="452"/>
      <c r="P290" s="452"/>
      <c r="Q290" s="452"/>
      <c r="R290" s="452"/>
      <c r="S290" s="484"/>
      <c r="T290" s="452"/>
      <c r="U290" s="474"/>
      <c r="V290" s="484"/>
      <c r="W290" s="484"/>
      <c r="X290" s="530"/>
      <c r="Y290" s="530"/>
      <c r="Z290" s="484"/>
      <c r="AA290" s="484"/>
      <c r="AB290" s="484"/>
      <c r="AC290" s="484"/>
      <c r="AD290" s="484"/>
      <c r="AE290" s="484"/>
      <c r="AF290" s="484"/>
      <c r="AG290" s="484"/>
      <c r="AH290" s="484"/>
      <c r="AI290" s="484"/>
      <c r="AJ290" s="484"/>
      <c r="AK290" s="484"/>
      <c r="AL290" s="484"/>
      <c r="AM290" s="484"/>
      <c r="AN290" s="484"/>
      <c r="AO290" s="484"/>
      <c r="AP290" s="484"/>
      <c r="AQ290" s="484"/>
      <c r="AR290" s="484"/>
      <c r="AS290" s="484"/>
      <c r="AT290" s="484"/>
      <c r="AU290" s="484"/>
      <c r="AV290" s="484"/>
      <c r="AW290" s="484"/>
      <c r="AX290" s="484">
        <v>-2717.99</v>
      </c>
      <c r="AY290" s="530"/>
      <c r="AZ290" s="530"/>
      <c r="BA290" s="530"/>
      <c r="BB290" s="530"/>
      <c r="BC290" s="530"/>
      <c r="BD290" s="530"/>
      <c r="BE290" s="530"/>
      <c r="BF290" s="530"/>
      <c r="BG290" s="530"/>
      <c r="BH290" s="530"/>
      <c r="BI290" s="530"/>
      <c r="BJ290" s="530"/>
      <c r="BK290" s="452"/>
      <c r="BM290" s="493"/>
      <c r="BN290" s="499"/>
      <c r="BO290" s="451"/>
      <c r="BP290" s="452"/>
      <c r="BR290" s="452"/>
    </row>
    <row r="291" spans="1:70" hidden="1">
      <c r="A291" t="s">
        <v>1105</v>
      </c>
      <c r="B291" s="482" t="s">
        <v>1105</v>
      </c>
      <c r="C291" s="482" t="s">
        <v>1107</v>
      </c>
      <c r="D291" s="458" t="s">
        <v>301</v>
      </c>
      <c r="E291" s="459" t="str">
        <f t="shared" si="248"/>
        <v>642</v>
      </c>
      <c r="F291" s="459" t="str">
        <f t="shared" si="249"/>
        <v>642</v>
      </c>
      <c r="G291" s="458" t="s">
        <v>302</v>
      </c>
      <c r="H291" s="452"/>
      <c r="I291" s="452"/>
      <c r="J291" s="452"/>
      <c r="K291" s="452"/>
      <c r="L291" s="452"/>
      <c r="M291" s="452"/>
      <c r="N291" s="452"/>
      <c r="O291" s="452"/>
      <c r="P291" s="452"/>
      <c r="Q291" s="452"/>
      <c r="R291" s="452"/>
      <c r="S291" s="484"/>
      <c r="T291" s="452"/>
      <c r="U291" s="474"/>
      <c r="V291" s="484"/>
      <c r="W291" s="484"/>
      <c r="X291" s="530"/>
      <c r="Y291" s="530"/>
      <c r="Z291" s="484"/>
      <c r="AA291" s="484"/>
      <c r="AB291" s="484"/>
      <c r="AC291" s="484"/>
      <c r="AD291" s="484"/>
      <c r="AE291" s="484"/>
      <c r="AF291" s="484"/>
      <c r="AG291" s="484"/>
      <c r="AH291" s="484"/>
      <c r="AI291" s="484"/>
      <c r="AJ291" s="484"/>
      <c r="AK291" s="484"/>
      <c r="AL291" s="484"/>
      <c r="AM291" s="484"/>
      <c r="AN291" s="484"/>
      <c r="AO291" s="484"/>
      <c r="AP291" s="484"/>
      <c r="AQ291" s="484"/>
      <c r="AR291" s="484"/>
      <c r="AS291" s="484"/>
      <c r="AT291" s="484"/>
      <c r="AU291" s="484"/>
      <c r="AV291" s="484"/>
      <c r="AW291" s="484"/>
      <c r="AX291" s="484">
        <v>-87.67</v>
      </c>
      <c r="AY291" s="530"/>
      <c r="AZ291" s="530"/>
      <c r="BA291" s="530"/>
      <c r="BB291" s="530"/>
      <c r="BC291" s="530"/>
      <c r="BD291" s="530"/>
      <c r="BE291" s="530"/>
      <c r="BF291" s="530"/>
      <c r="BG291" s="530"/>
      <c r="BH291" s="530"/>
      <c r="BI291" s="530"/>
      <c r="BJ291" s="530"/>
      <c r="BK291" s="452"/>
      <c r="BM291" s="493"/>
      <c r="BN291" s="499"/>
      <c r="BO291" s="451"/>
      <c r="BP291" s="452"/>
      <c r="BR291" s="452"/>
    </row>
    <row r="292" spans="1:70" hidden="1">
      <c r="A292" t="str">
        <f t="shared" si="226"/>
        <v>6427300001</v>
      </c>
      <c r="B292" s="468">
        <v>6427300001</v>
      </c>
      <c r="C292" s="458" t="s">
        <v>483</v>
      </c>
      <c r="D292" s="458" t="s">
        <v>301</v>
      </c>
      <c r="E292" s="459" t="str">
        <f t="shared" si="230"/>
        <v>642</v>
      </c>
      <c r="F292" s="459" t="str">
        <f t="shared" si="231"/>
        <v>642</v>
      </c>
      <c r="G292" s="458" t="s">
        <v>302</v>
      </c>
      <c r="H292" s="452">
        <v>-169085.24</v>
      </c>
      <c r="I292" s="452">
        <v>0</v>
      </c>
      <c r="J292" s="452">
        <v>0</v>
      </c>
      <c r="K292" s="452">
        <v>0</v>
      </c>
      <c r="L292" s="452">
        <v>0</v>
      </c>
      <c r="M292" s="452">
        <v>0</v>
      </c>
      <c r="N292" s="452">
        <v>0</v>
      </c>
      <c r="O292" s="452">
        <v>0</v>
      </c>
      <c r="P292" s="452">
        <v>0</v>
      </c>
      <c r="Q292" s="452" t="e">
        <f>VLOOKUP(A292,#REF!,16,0)</f>
        <v>#REF!</v>
      </c>
      <c r="R292" s="452">
        <v>0</v>
      </c>
      <c r="S292" s="484">
        <v>0</v>
      </c>
      <c r="T292" s="452">
        <v>-169085.24</v>
      </c>
      <c r="U292" s="474" t="e">
        <f t="shared" si="232"/>
        <v>#REF!</v>
      </c>
      <c r="V292" s="484">
        <f t="shared" si="233"/>
        <v>-169085.24</v>
      </c>
      <c r="W292" s="484">
        <f t="shared" si="211"/>
        <v>-169085.24</v>
      </c>
      <c r="X292" s="530"/>
      <c r="Y292" s="530">
        <f t="shared" si="216"/>
        <v>0</v>
      </c>
      <c r="Z292" s="484">
        <v>0</v>
      </c>
      <c r="AA292" s="484">
        <v>0</v>
      </c>
      <c r="AB292" s="484">
        <f t="shared" si="217"/>
        <v>0</v>
      </c>
      <c r="AC292" s="484">
        <v>0</v>
      </c>
      <c r="AD292" s="484">
        <f t="shared" si="205"/>
        <v>0</v>
      </c>
      <c r="AE292" s="484">
        <v>0</v>
      </c>
      <c r="AF292" s="484">
        <f t="shared" si="207"/>
        <v>0</v>
      </c>
      <c r="AG292" s="484">
        <v>0</v>
      </c>
      <c r="AH292" s="484">
        <f t="shared" si="202"/>
        <v>0</v>
      </c>
      <c r="AI292" s="484">
        <v>0</v>
      </c>
      <c r="AJ292" s="484">
        <f t="shared" si="197"/>
        <v>0</v>
      </c>
      <c r="AK292" s="484">
        <v>0</v>
      </c>
      <c r="AL292" s="484">
        <f t="shared" si="198"/>
        <v>0</v>
      </c>
      <c r="AM292" s="484">
        <v>0</v>
      </c>
      <c r="AN292" s="484">
        <f t="shared" si="199"/>
        <v>0</v>
      </c>
      <c r="AO292" s="484">
        <v>0</v>
      </c>
      <c r="AP292" s="484">
        <f t="shared" si="193"/>
        <v>0</v>
      </c>
      <c r="AQ292" s="484">
        <v>0</v>
      </c>
      <c r="AR292" s="484">
        <v>0</v>
      </c>
      <c r="AS292" s="484">
        <f t="shared" si="239"/>
        <v>0</v>
      </c>
      <c r="AT292" s="484">
        <v>0</v>
      </c>
      <c r="AU292" s="484">
        <f t="shared" si="238"/>
        <v>0</v>
      </c>
      <c r="AV292" s="484">
        <v>0</v>
      </c>
      <c r="AW292" s="484">
        <f t="shared" si="229"/>
        <v>-3473.24</v>
      </c>
      <c r="AX292" s="484">
        <v>-3473.24</v>
      </c>
      <c r="AY292" s="530">
        <v>0</v>
      </c>
      <c r="AZ292" s="530">
        <f t="shared" si="218"/>
        <v>-169085.24</v>
      </c>
      <c r="BA292" s="530">
        <f t="shared" si="219"/>
        <v>-169085.24</v>
      </c>
      <c r="BB292" s="530">
        <f t="shared" si="220"/>
        <v>-169085.24</v>
      </c>
      <c r="BC292" s="530">
        <f t="shared" si="221"/>
        <v>-169085.24</v>
      </c>
      <c r="BD292" s="530">
        <f t="shared" si="206"/>
        <v>-169085.24</v>
      </c>
      <c r="BE292" s="530">
        <f t="shared" si="208"/>
        <v>-169085.24</v>
      </c>
      <c r="BF292" s="530">
        <f t="shared" si="203"/>
        <v>-169085.24</v>
      </c>
      <c r="BG292" s="530">
        <f t="shared" si="204"/>
        <v>-169085.24</v>
      </c>
      <c r="BH292" s="530" t="e">
        <f t="shared" si="200"/>
        <v>#REF!</v>
      </c>
      <c r="BI292" s="530" t="e">
        <f t="shared" si="201"/>
        <v>#REF!</v>
      </c>
      <c r="BJ292" s="530" t="e">
        <f t="shared" si="194"/>
        <v>#REF!</v>
      </c>
      <c r="BK292" s="452">
        <v>-169085.24</v>
      </c>
      <c r="BL292">
        <v>0</v>
      </c>
      <c r="BM292" s="451">
        <v>-169085.24</v>
      </c>
      <c r="BN292" s="499"/>
      <c r="BO292" s="451"/>
      <c r="BP292" s="452"/>
      <c r="BR292" s="452"/>
    </row>
    <row r="293" spans="1:70" hidden="1">
      <c r="A293" t="str">
        <f t="shared" si="226"/>
        <v>6427300003</v>
      </c>
      <c r="B293" s="468">
        <v>6427300003</v>
      </c>
      <c r="C293" s="458" t="s">
        <v>686</v>
      </c>
      <c r="D293" s="458" t="s">
        <v>301</v>
      </c>
      <c r="E293" s="459" t="str">
        <f t="shared" si="230"/>
        <v>642</v>
      </c>
      <c r="F293" s="459" t="str">
        <f t="shared" si="231"/>
        <v>642</v>
      </c>
      <c r="G293" s="458" t="s">
        <v>302</v>
      </c>
      <c r="H293" s="452">
        <v>0</v>
      </c>
      <c r="I293" s="452">
        <v>0</v>
      </c>
      <c r="J293" s="452">
        <v>0</v>
      </c>
      <c r="K293" s="452">
        <v>-4134.22</v>
      </c>
      <c r="L293" s="452">
        <v>0</v>
      </c>
      <c r="M293" s="452">
        <v>-26325.57</v>
      </c>
      <c r="N293" s="452">
        <v>0</v>
      </c>
      <c r="O293" s="452">
        <v>0</v>
      </c>
      <c r="P293" s="452">
        <v>0</v>
      </c>
      <c r="Q293" s="452" t="e">
        <f>VLOOKUP(A293,#REF!,16,0)</f>
        <v>#REF!</v>
      </c>
      <c r="R293" s="452">
        <v>0</v>
      </c>
      <c r="S293" s="484">
        <v>0</v>
      </c>
      <c r="T293" s="452">
        <v>-30459.79</v>
      </c>
      <c r="U293" s="474" t="e">
        <f t="shared" si="232"/>
        <v>#REF!</v>
      </c>
      <c r="V293" s="484">
        <f t="shared" si="233"/>
        <v>-30459.79</v>
      </c>
      <c r="W293" s="484">
        <f t="shared" si="211"/>
        <v>-30459.79</v>
      </c>
      <c r="X293" s="530"/>
      <c r="Y293" s="530">
        <f t="shared" si="216"/>
        <v>0</v>
      </c>
      <c r="Z293" s="484">
        <v>0</v>
      </c>
      <c r="AA293" s="484">
        <v>0</v>
      </c>
      <c r="AB293" s="484">
        <f t="shared" si="217"/>
        <v>0</v>
      </c>
      <c r="AC293" s="484">
        <v>0</v>
      </c>
      <c r="AD293" s="484">
        <f t="shared" si="205"/>
        <v>0</v>
      </c>
      <c r="AE293" s="484">
        <v>0</v>
      </c>
      <c r="AF293" s="484">
        <f t="shared" si="207"/>
        <v>0</v>
      </c>
      <c r="AG293" s="484">
        <v>0</v>
      </c>
      <c r="AH293" s="484">
        <f t="shared" si="202"/>
        <v>0</v>
      </c>
      <c r="AI293" s="484">
        <v>0</v>
      </c>
      <c r="AJ293" s="484">
        <f t="shared" si="197"/>
        <v>0</v>
      </c>
      <c r="AK293" s="484">
        <v>0</v>
      </c>
      <c r="AL293" s="484">
        <f t="shared" si="198"/>
        <v>0</v>
      </c>
      <c r="AM293" s="484">
        <v>0</v>
      </c>
      <c r="AN293" s="484">
        <f t="shared" si="199"/>
        <v>0</v>
      </c>
      <c r="AO293" s="484">
        <v>0</v>
      </c>
      <c r="AP293" s="484">
        <f t="shared" si="193"/>
        <v>0</v>
      </c>
      <c r="AQ293" s="484">
        <v>0</v>
      </c>
      <c r="AR293" s="484">
        <v>0</v>
      </c>
      <c r="AS293" s="484">
        <f t="shared" si="239"/>
        <v>0</v>
      </c>
      <c r="AT293" s="484">
        <v>0</v>
      </c>
      <c r="AU293" s="484">
        <f t="shared" si="238"/>
        <v>0</v>
      </c>
      <c r="AV293" s="484">
        <v>0</v>
      </c>
      <c r="AW293" s="484">
        <f t="shared" si="229"/>
        <v>0</v>
      </c>
      <c r="AX293" s="484">
        <v>0</v>
      </c>
      <c r="AY293" s="530">
        <v>0</v>
      </c>
      <c r="AZ293" s="530">
        <f t="shared" si="218"/>
        <v>0</v>
      </c>
      <c r="BA293" s="530">
        <f t="shared" si="219"/>
        <v>0</v>
      </c>
      <c r="BB293" s="530">
        <f t="shared" si="220"/>
        <v>-4134.22</v>
      </c>
      <c r="BC293" s="530">
        <f t="shared" si="221"/>
        <v>-4134.22</v>
      </c>
      <c r="BD293" s="530">
        <f t="shared" si="206"/>
        <v>-30459.79</v>
      </c>
      <c r="BE293" s="530">
        <f t="shared" si="208"/>
        <v>-30459.79</v>
      </c>
      <c r="BF293" s="530">
        <f t="shared" si="203"/>
        <v>-30459.79</v>
      </c>
      <c r="BG293" s="530">
        <f t="shared" si="204"/>
        <v>-30459.79</v>
      </c>
      <c r="BH293" s="530" t="e">
        <f t="shared" si="200"/>
        <v>#REF!</v>
      </c>
      <c r="BI293" s="530" t="e">
        <f t="shared" si="201"/>
        <v>#REF!</v>
      </c>
      <c r="BJ293" s="530" t="e">
        <f t="shared" si="194"/>
        <v>#REF!</v>
      </c>
      <c r="BK293" s="452">
        <v>-30459.79</v>
      </c>
      <c r="BL293">
        <v>0</v>
      </c>
      <c r="BM293" s="451">
        <v>-30459.79</v>
      </c>
      <c r="BN293" s="499"/>
      <c r="BO293" s="451"/>
      <c r="BP293" s="452"/>
      <c r="BR293" s="452"/>
    </row>
    <row r="294" spans="1:70" hidden="1">
      <c r="A294" t="str">
        <f t="shared" si="226"/>
        <v>6427300004</v>
      </c>
      <c r="B294" s="468">
        <v>6427300004</v>
      </c>
      <c r="C294" s="458" t="s">
        <v>687</v>
      </c>
      <c r="D294" s="458" t="s">
        <v>301</v>
      </c>
      <c r="E294" s="459" t="str">
        <f t="shared" si="230"/>
        <v>642</v>
      </c>
      <c r="F294" s="459" t="str">
        <f t="shared" si="231"/>
        <v>642</v>
      </c>
      <c r="G294" s="458" t="s">
        <v>302</v>
      </c>
      <c r="H294" s="452">
        <v>-8755.07</v>
      </c>
      <c r="I294" s="452">
        <v>0</v>
      </c>
      <c r="J294" s="452">
        <v>-197994.42</v>
      </c>
      <c r="K294" s="452">
        <v>-79330.45</v>
      </c>
      <c r="L294" s="452">
        <v>0</v>
      </c>
      <c r="M294" s="452">
        <v>0</v>
      </c>
      <c r="N294" s="452">
        <v>0</v>
      </c>
      <c r="O294" s="452">
        <v>-0.88</v>
      </c>
      <c r="P294" s="452">
        <v>0</v>
      </c>
      <c r="Q294" s="452" t="e">
        <f>VLOOKUP(A294,#REF!,16,0)</f>
        <v>#REF!</v>
      </c>
      <c r="R294" s="452">
        <v>0</v>
      </c>
      <c r="S294" s="484">
        <v>0</v>
      </c>
      <c r="T294" s="452">
        <v>-286080.82</v>
      </c>
      <c r="U294" s="474" t="e">
        <f t="shared" si="232"/>
        <v>#REF!</v>
      </c>
      <c r="V294" s="484">
        <f t="shared" si="233"/>
        <v>-286080.82</v>
      </c>
      <c r="W294" s="484">
        <f t="shared" si="211"/>
        <v>-286080.82</v>
      </c>
      <c r="X294" s="530"/>
      <c r="Y294" s="530">
        <f t="shared" si="216"/>
        <v>0</v>
      </c>
      <c r="Z294" s="484">
        <v>0</v>
      </c>
      <c r="AA294" s="484">
        <v>0</v>
      </c>
      <c r="AB294" s="484">
        <f t="shared" si="217"/>
        <v>0</v>
      </c>
      <c r="AC294" s="484">
        <v>0</v>
      </c>
      <c r="AD294" s="484">
        <f t="shared" si="205"/>
        <v>0</v>
      </c>
      <c r="AE294" s="484">
        <v>0</v>
      </c>
      <c r="AF294" s="484">
        <f t="shared" si="207"/>
        <v>0</v>
      </c>
      <c r="AG294" s="484">
        <v>0</v>
      </c>
      <c r="AH294" s="484">
        <f t="shared" si="202"/>
        <v>0</v>
      </c>
      <c r="AI294" s="484">
        <v>0</v>
      </c>
      <c r="AJ294" s="484">
        <f t="shared" si="197"/>
        <v>0</v>
      </c>
      <c r="AK294" s="484">
        <v>0</v>
      </c>
      <c r="AL294" s="484">
        <f t="shared" si="198"/>
        <v>0</v>
      </c>
      <c r="AM294" s="484">
        <v>0</v>
      </c>
      <c r="AN294" s="484">
        <f t="shared" si="199"/>
        <v>0</v>
      </c>
      <c r="AO294" s="484">
        <v>0</v>
      </c>
      <c r="AP294" s="484">
        <f t="shared" si="193"/>
        <v>0</v>
      </c>
      <c r="AQ294" s="484">
        <v>0</v>
      </c>
      <c r="AR294" s="484">
        <v>0</v>
      </c>
      <c r="AS294" s="484">
        <f t="shared" si="239"/>
        <v>0</v>
      </c>
      <c r="AT294" s="484">
        <v>0</v>
      </c>
      <c r="AU294" s="484">
        <f t="shared" si="238"/>
        <v>0</v>
      </c>
      <c r="AV294" s="484">
        <v>0</v>
      </c>
      <c r="AW294" s="484">
        <f t="shared" si="229"/>
        <v>-10774.76</v>
      </c>
      <c r="AX294" s="484">
        <v>-10774.76</v>
      </c>
      <c r="AY294" s="530">
        <v>0</v>
      </c>
      <c r="AZ294" s="530">
        <f t="shared" si="218"/>
        <v>-8755.07</v>
      </c>
      <c r="BA294" s="530">
        <f t="shared" si="219"/>
        <v>-206749.49000000002</v>
      </c>
      <c r="BB294" s="530">
        <f t="shared" si="220"/>
        <v>-286079.94</v>
      </c>
      <c r="BC294" s="530">
        <f t="shared" si="221"/>
        <v>-286079.94</v>
      </c>
      <c r="BD294" s="530">
        <f t="shared" si="206"/>
        <v>-286079.94</v>
      </c>
      <c r="BE294" s="530">
        <f t="shared" si="208"/>
        <v>-286079.94</v>
      </c>
      <c r="BF294" s="530">
        <f t="shared" si="203"/>
        <v>-286080.82</v>
      </c>
      <c r="BG294" s="530">
        <f t="shared" si="204"/>
        <v>-286080.82</v>
      </c>
      <c r="BH294" s="530" t="e">
        <f t="shared" si="200"/>
        <v>#REF!</v>
      </c>
      <c r="BI294" s="530" t="e">
        <f t="shared" si="201"/>
        <v>#REF!</v>
      </c>
      <c r="BJ294" s="530" t="e">
        <f t="shared" si="194"/>
        <v>#REF!</v>
      </c>
      <c r="BK294" s="452">
        <v>-286080.82</v>
      </c>
      <c r="BL294">
        <v>0</v>
      </c>
      <c r="BM294" s="451">
        <v>-286080.82</v>
      </c>
      <c r="BN294" s="499"/>
      <c r="BO294" s="451"/>
      <c r="BP294" s="452"/>
      <c r="BR294" s="452"/>
    </row>
    <row r="295" spans="1:70" hidden="1">
      <c r="A295" t="s">
        <v>1108</v>
      </c>
      <c r="B295" s="468" t="s">
        <v>1108</v>
      </c>
      <c r="C295" s="458" t="s">
        <v>1109</v>
      </c>
      <c r="D295" s="458" t="s">
        <v>301</v>
      </c>
      <c r="E295" s="459" t="str">
        <f t="shared" ref="E295" si="250">LEFT(B295,3)</f>
        <v>642</v>
      </c>
      <c r="F295" s="459" t="str">
        <f t="shared" ref="F295" si="251">LEFT(B295,3)</f>
        <v>642</v>
      </c>
      <c r="G295" s="458" t="s">
        <v>302</v>
      </c>
      <c r="H295" s="452"/>
      <c r="I295" s="452"/>
      <c r="J295" s="452"/>
      <c r="K295" s="452"/>
      <c r="L295" s="452"/>
      <c r="M295" s="452"/>
      <c r="N295" s="452"/>
      <c r="O295" s="452"/>
      <c r="P295" s="452"/>
      <c r="Q295" s="452"/>
      <c r="R295" s="452"/>
      <c r="S295" s="484"/>
      <c r="T295" s="452"/>
      <c r="U295" s="474"/>
      <c r="V295" s="484"/>
      <c r="W295" s="484"/>
      <c r="X295" s="530"/>
      <c r="Y295" s="530"/>
      <c r="Z295" s="484"/>
      <c r="AA295" s="484"/>
      <c r="AB295" s="484"/>
      <c r="AC295" s="484"/>
      <c r="AD295" s="484"/>
      <c r="AE295" s="484"/>
      <c r="AF295" s="484"/>
      <c r="AG295" s="484"/>
      <c r="AH295" s="484"/>
      <c r="AI295" s="484"/>
      <c r="AJ295" s="484"/>
      <c r="AK295" s="484"/>
      <c r="AL295" s="484"/>
      <c r="AM295" s="484"/>
      <c r="AN295" s="484"/>
      <c r="AO295" s="484"/>
      <c r="AP295" s="484"/>
      <c r="AQ295" s="484"/>
      <c r="AR295" s="484"/>
      <c r="AS295" s="484"/>
      <c r="AT295" s="484"/>
      <c r="AU295" s="484"/>
      <c r="AV295" s="484"/>
      <c r="AW295" s="484"/>
      <c r="AX295" s="484">
        <v>-849</v>
      </c>
      <c r="AY295" s="530"/>
      <c r="AZ295" s="530"/>
      <c r="BA295" s="530"/>
      <c r="BB295" s="530"/>
      <c r="BC295" s="530"/>
      <c r="BD295" s="530"/>
      <c r="BE295" s="530"/>
      <c r="BF295" s="530"/>
      <c r="BG295" s="530"/>
      <c r="BH295" s="530"/>
      <c r="BI295" s="530"/>
      <c r="BJ295" s="530"/>
      <c r="BK295" s="452"/>
      <c r="BN295" s="499"/>
      <c r="BO295" s="451"/>
      <c r="BP295" s="452"/>
      <c r="BR295" s="452"/>
    </row>
    <row r="296" spans="1:70" hidden="1">
      <c r="A296" t="str">
        <f t="shared" si="226"/>
        <v>6427300012</v>
      </c>
      <c r="B296" s="468">
        <v>6427300012</v>
      </c>
      <c r="C296" s="458" t="s">
        <v>688</v>
      </c>
      <c r="D296" s="458" t="s">
        <v>301</v>
      </c>
      <c r="E296" s="459" t="str">
        <f t="shared" si="230"/>
        <v>642</v>
      </c>
      <c r="F296" s="459" t="str">
        <f t="shared" si="231"/>
        <v>642</v>
      </c>
      <c r="G296" s="458" t="s">
        <v>302</v>
      </c>
      <c r="H296" s="452">
        <v>0</v>
      </c>
      <c r="I296" s="452">
        <v>0</v>
      </c>
      <c r="J296" s="452">
        <v>0</v>
      </c>
      <c r="K296" s="452">
        <v>-502.02</v>
      </c>
      <c r="L296" s="452">
        <v>0</v>
      </c>
      <c r="M296" s="452">
        <v>0</v>
      </c>
      <c r="N296" s="452">
        <v>0</v>
      </c>
      <c r="O296" s="452">
        <v>0</v>
      </c>
      <c r="P296" s="452">
        <v>0</v>
      </c>
      <c r="Q296" s="452" t="e">
        <f>VLOOKUP(A296,#REF!,16,0)</f>
        <v>#REF!</v>
      </c>
      <c r="R296" s="452">
        <v>0</v>
      </c>
      <c r="S296" s="484">
        <v>0</v>
      </c>
      <c r="T296" s="452">
        <v>-502.02</v>
      </c>
      <c r="U296" s="474" t="e">
        <f t="shared" si="232"/>
        <v>#REF!</v>
      </c>
      <c r="V296" s="484">
        <f t="shared" si="233"/>
        <v>-502.02</v>
      </c>
      <c r="W296" s="484">
        <f t="shared" si="211"/>
        <v>-502.02</v>
      </c>
      <c r="X296" s="530"/>
      <c r="Y296" s="530">
        <f t="shared" si="216"/>
        <v>0</v>
      </c>
      <c r="Z296" s="484">
        <v>0</v>
      </c>
      <c r="AA296" s="484">
        <v>0</v>
      </c>
      <c r="AB296" s="484">
        <f t="shared" si="217"/>
        <v>0</v>
      </c>
      <c r="AC296" s="484">
        <v>0</v>
      </c>
      <c r="AD296" s="484">
        <f t="shared" si="205"/>
        <v>0</v>
      </c>
      <c r="AE296" s="484">
        <v>0</v>
      </c>
      <c r="AF296" s="484">
        <f t="shared" si="207"/>
        <v>0</v>
      </c>
      <c r="AG296" s="484">
        <v>0</v>
      </c>
      <c r="AH296" s="484">
        <f t="shared" si="202"/>
        <v>0</v>
      </c>
      <c r="AI296" s="484">
        <v>0</v>
      </c>
      <c r="AJ296" s="484">
        <f t="shared" si="197"/>
        <v>0</v>
      </c>
      <c r="AK296" s="484">
        <v>0</v>
      </c>
      <c r="AL296" s="484">
        <f t="shared" si="198"/>
        <v>0</v>
      </c>
      <c r="AM296" s="484">
        <v>0</v>
      </c>
      <c r="AN296" s="484">
        <f t="shared" si="199"/>
        <v>0</v>
      </c>
      <c r="AO296" s="484">
        <v>0</v>
      </c>
      <c r="AP296" s="484">
        <f t="shared" si="193"/>
        <v>0</v>
      </c>
      <c r="AQ296" s="484">
        <v>0</v>
      </c>
      <c r="AR296" s="484">
        <v>0</v>
      </c>
      <c r="AS296" s="484">
        <f t="shared" si="239"/>
        <v>0</v>
      </c>
      <c r="AT296" s="484">
        <v>0</v>
      </c>
      <c r="AU296" s="484">
        <f t="shared" si="238"/>
        <v>0</v>
      </c>
      <c r="AV296" s="484">
        <v>0</v>
      </c>
      <c r="AW296" s="484">
        <f t="shared" si="229"/>
        <v>0</v>
      </c>
      <c r="AX296" s="484">
        <v>0</v>
      </c>
      <c r="AY296" s="530">
        <v>0</v>
      </c>
      <c r="AZ296" s="530">
        <f t="shared" si="218"/>
        <v>0</v>
      </c>
      <c r="BA296" s="530">
        <f t="shared" si="219"/>
        <v>0</v>
      </c>
      <c r="BB296" s="530">
        <f t="shared" si="220"/>
        <v>-502.02</v>
      </c>
      <c r="BC296" s="530">
        <f t="shared" si="221"/>
        <v>-502.02</v>
      </c>
      <c r="BD296" s="530">
        <f t="shared" si="206"/>
        <v>-502.02</v>
      </c>
      <c r="BE296" s="530">
        <f t="shared" si="208"/>
        <v>-502.02</v>
      </c>
      <c r="BF296" s="530">
        <f t="shared" si="203"/>
        <v>-502.02</v>
      </c>
      <c r="BG296" s="530">
        <f t="shared" si="204"/>
        <v>-502.02</v>
      </c>
      <c r="BH296" s="530" t="e">
        <f t="shared" si="200"/>
        <v>#REF!</v>
      </c>
      <c r="BI296" s="530" t="e">
        <f t="shared" si="201"/>
        <v>#REF!</v>
      </c>
      <c r="BJ296" s="530" t="e">
        <f t="shared" si="194"/>
        <v>#REF!</v>
      </c>
      <c r="BK296" s="452">
        <v>-502.02</v>
      </c>
      <c r="BL296">
        <v>0</v>
      </c>
      <c r="BM296" s="451">
        <v>-502.02</v>
      </c>
      <c r="BN296" s="499"/>
      <c r="BO296" s="451"/>
      <c r="BP296" s="452"/>
      <c r="BR296" s="452"/>
    </row>
    <row r="297" spans="1:70" hidden="1">
      <c r="A297" t="s">
        <v>1110</v>
      </c>
      <c r="B297" s="468" t="s">
        <v>1110</v>
      </c>
      <c r="C297" s="458" t="s">
        <v>1111</v>
      </c>
      <c r="D297" s="458" t="s">
        <v>301</v>
      </c>
      <c r="E297" s="459" t="str">
        <f t="shared" ref="E297:E298" si="252">LEFT(B297,3)</f>
        <v>642</v>
      </c>
      <c r="F297" s="459" t="str">
        <f t="shared" ref="F297:F298" si="253">LEFT(B297,3)</f>
        <v>642</v>
      </c>
      <c r="G297" s="458" t="s">
        <v>302</v>
      </c>
      <c r="H297" s="452"/>
      <c r="I297" s="452"/>
      <c r="J297" s="452"/>
      <c r="K297" s="452"/>
      <c r="L297" s="452"/>
      <c r="M297" s="452"/>
      <c r="N297" s="452"/>
      <c r="O297" s="452"/>
      <c r="P297" s="452"/>
      <c r="Q297" s="452"/>
      <c r="R297" s="452"/>
      <c r="S297" s="484"/>
      <c r="T297" s="452"/>
      <c r="U297" s="474"/>
      <c r="V297" s="484"/>
      <c r="W297" s="484"/>
      <c r="X297" s="530"/>
      <c r="Y297" s="530"/>
      <c r="Z297" s="484"/>
      <c r="AA297" s="484"/>
      <c r="AB297" s="484"/>
      <c r="AC297" s="484"/>
      <c r="AD297" s="484"/>
      <c r="AE297" s="484"/>
      <c r="AF297" s="484"/>
      <c r="AG297" s="484"/>
      <c r="AH297" s="484"/>
      <c r="AI297" s="484"/>
      <c r="AJ297" s="484"/>
      <c r="AK297" s="484"/>
      <c r="AL297" s="484"/>
      <c r="AM297" s="484"/>
      <c r="AN297" s="484"/>
      <c r="AO297" s="484"/>
      <c r="AP297" s="484"/>
      <c r="AQ297" s="484"/>
      <c r="AR297" s="484"/>
      <c r="AS297" s="484"/>
      <c r="AT297" s="484"/>
      <c r="AU297" s="484"/>
      <c r="AV297" s="484"/>
      <c r="AW297" s="484"/>
      <c r="AX297" s="484">
        <v>-4438.03</v>
      </c>
      <c r="AY297" s="530"/>
      <c r="AZ297" s="530"/>
      <c r="BA297" s="530"/>
      <c r="BB297" s="530"/>
      <c r="BC297" s="530"/>
      <c r="BD297" s="530"/>
      <c r="BE297" s="530"/>
      <c r="BF297" s="530"/>
      <c r="BG297" s="530"/>
      <c r="BH297" s="530"/>
      <c r="BI297" s="530"/>
      <c r="BJ297" s="530"/>
      <c r="BK297" s="452"/>
      <c r="BN297" s="499"/>
      <c r="BO297" s="451"/>
      <c r="BP297" s="452"/>
      <c r="BR297" s="452"/>
    </row>
    <row r="298" spans="1:70" hidden="1">
      <c r="A298" t="s">
        <v>1112</v>
      </c>
      <c r="B298" s="468" t="s">
        <v>1112</v>
      </c>
      <c r="C298" s="458" t="s">
        <v>1113</v>
      </c>
      <c r="D298" s="458" t="s">
        <v>301</v>
      </c>
      <c r="E298" s="459" t="str">
        <f t="shared" si="252"/>
        <v>642</v>
      </c>
      <c r="F298" s="459" t="str">
        <f t="shared" si="253"/>
        <v>642</v>
      </c>
      <c r="G298" s="458" t="s">
        <v>302</v>
      </c>
      <c r="H298" s="452"/>
      <c r="I298" s="452"/>
      <c r="J298" s="452"/>
      <c r="K298" s="452"/>
      <c r="L298" s="452"/>
      <c r="M298" s="452"/>
      <c r="N298" s="452"/>
      <c r="O298" s="452"/>
      <c r="P298" s="452"/>
      <c r="Q298" s="452"/>
      <c r="R298" s="452"/>
      <c r="S298" s="484"/>
      <c r="T298" s="452"/>
      <c r="U298" s="474"/>
      <c r="V298" s="484"/>
      <c r="W298" s="484"/>
      <c r="X298" s="530"/>
      <c r="Y298" s="530"/>
      <c r="Z298" s="484"/>
      <c r="AA298" s="484"/>
      <c r="AB298" s="484"/>
      <c r="AC298" s="484"/>
      <c r="AD298" s="484"/>
      <c r="AE298" s="484"/>
      <c r="AF298" s="484"/>
      <c r="AG298" s="484"/>
      <c r="AH298" s="484"/>
      <c r="AI298" s="484"/>
      <c r="AJ298" s="484"/>
      <c r="AK298" s="484"/>
      <c r="AL298" s="484"/>
      <c r="AM298" s="484"/>
      <c r="AN298" s="484"/>
      <c r="AO298" s="484"/>
      <c r="AP298" s="484"/>
      <c r="AQ298" s="484"/>
      <c r="AR298" s="484"/>
      <c r="AS298" s="484"/>
      <c r="AT298" s="484"/>
      <c r="AU298" s="484"/>
      <c r="AV298" s="484"/>
      <c r="AW298" s="484"/>
      <c r="AX298" s="484">
        <v>-3087.33</v>
      </c>
      <c r="AY298" s="530"/>
      <c r="AZ298" s="530"/>
      <c r="BA298" s="530"/>
      <c r="BB298" s="530"/>
      <c r="BC298" s="530"/>
      <c r="BD298" s="530"/>
      <c r="BE298" s="530"/>
      <c r="BF298" s="530"/>
      <c r="BG298" s="530"/>
      <c r="BH298" s="530"/>
      <c r="BI298" s="530"/>
      <c r="BJ298" s="530"/>
      <c r="BK298" s="452"/>
      <c r="BN298" s="499"/>
      <c r="BO298" s="451"/>
      <c r="BP298" s="452"/>
      <c r="BR298" s="452"/>
    </row>
    <row r="299" spans="1:70" hidden="1">
      <c r="A299" t="s">
        <v>833</v>
      </c>
      <c r="B299" s="468">
        <v>6440100003</v>
      </c>
      <c r="C299" s="458" t="s">
        <v>834</v>
      </c>
      <c r="D299" s="458" t="s">
        <v>301</v>
      </c>
      <c r="E299" s="459" t="str">
        <f t="shared" ref="E299" si="254">LEFT(B299,3)</f>
        <v>644</v>
      </c>
      <c r="F299" s="459" t="str">
        <f t="shared" ref="F299" si="255">LEFT(B299,3)</f>
        <v>644</v>
      </c>
      <c r="G299" s="458" t="s">
        <v>302</v>
      </c>
      <c r="H299" s="452">
        <v>0</v>
      </c>
      <c r="I299" s="452">
        <v>0</v>
      </c>
      <c r="J299" s="452">
        <v>0</v>
      </c>
      <c r="K299" s="452">
        <v>0</v>
      </c>
      <c r="L299" s="452">
        <v>0</v>
      </c>
      <c r="M299" s="452">
        <v>0</v>
      </c>
      <c r="N299" s="452">
        <v>0</v>
      </c>
      <c r="O299" s="452">
        <v>0</v>
      </c>
      <c r="P299" s="452">
        <v>0</v>
      </c>
      <c r="Q299" s="452">
        <v>0</v>
      </c>
      <c r="R299" s="452">
        <v>0</v>
      </c>
      <c r="S299" s="484">
        <v>0</v>
      </c>
      <c r="T299" s="452"/>
      <c r="U299" s="474">
        <f t="shared" si="232"/>
        <v>0</v>
      </c>
      <c r="V299" s="484">
        <f>SUM(H299:S299)</f>
        <v>0</v>
      </c>
      <c r="W299" s="484">
        <f t="shared" si="211"/>
        <v>0</v>
      </c>
      <c r="X299" s="530">
        <v>0</v>
      </c>
      <c r="Y299" s="530">
        <v>0</v>
      </c>
      <c r="Z299" s="484">
        <v>0</v>
      </c>
      <c r="AA299" s="484">
        <v>-539317</v>
      </c>
      <c r="AB299" s="484">
        <f t="shared" si="217"/>
        <v>0</v>
      </c>
      <c r="AC299" s="484">
        <v>-539317</v>
      </c>
      <c r="AD299" s="484">
        <f t="shared" si="205"/>
        <v>0</v>
      </c>
      <c r="AE299" s="484">
        <v>-539317</v>
      </c>
      <c r="AF299" s="484">
        <f t="shared" si="207"/>
        <v>0</v>
      </c>
      <c r="AG299" s="484">
        <v>-539317</v>
      </c>
      <c r="AH299" s="484">
        <f t="shared" si="202"/>
        <v>0</v>
      </c>
      <c r="AI299" s="484">
        <v>-539317</v>
      </c>
      <c r="AJ299" s="484">
        <f t="shared" si="197"/>
        <v>0</v>
      </c>
      <c r="AK299" s="484">
        <v>-539317</v>
      </c>
      <c r="AL299" s="484">
        <f t="shared" si="198"/>
        <v>0</v>
      </c>
      <c r="AM299" s="484">
        <v>-539317</v>
      </c>
      <c r="AN299" s="484">
        <f t="shared" si="199"/>
        <v>0</v>
      </c>
      <c r="AO299" s="484">
        <v>-539317</v>
      </c>
      <c r="AP299" s="484">
        <f t="shared" si="193"/>
        <v>0</v>
      </c>
      <c r="AQ299" s="484">
        <v>-539317</v>
      </c>
      <c r="AR299" s="484">
        <v>0</v>
      </c>
      <c r="AS299" s="484">
        <f t="shared" si="239"/>
        <v>0</v>
      </c>
      <c r="AT299" s="484">
        <v>0</v>
      </c>
      <c r="AU299" s="484">
        <f t="shared" si="238"/>
        <v>0</v>
      </c>
      <c r="AV299" s="484">
        <v>0</v>
      </c>
      <c r="AW299" s="484">
        <f t="shared" si="229"/>
        <v>0</v>
      </c>
      <c r="AX299" s="484">
        <v>0</v>
      </c>
      <c r="AY299" s="530"/>
      <c r="AZ299" s="530">
        <f t="shared" si="218"/>
        <v>0</v>
      </c>
      <c r="BA299" s="530">
        <f t="shared" si="219"/>
        <v>0</v>
      </c>
      <c r="BB299" s="530">
        <f t="shared" si="220"/>
        <v>0</v>
      </c>
      <c r="BC299" s="530">
        <f t="shared" si="221"/>
        <v>0</v>
      </c>
      <c r="BD299" s="530">
        <f t="shared" si="206"/>
        <v>0</v>
      </c>
      <c r="BE299" s="530">
        <f t="shared" si="208"/>
        <v>0</v>
      </c>
      <c r="BF299" s="530">
        <f t="shared" si="203"/>
        <v>0</v>
      </c>
      <c r="BG299" s="530">
        <f t="shared" si="204"/>
        <v>0</v>
      </c>
      <c r="BH299" s="530">
        <f t="shared" si="200"/>
        <v>0</v>
      </c>
      <c r="BI299" s="530">
        <f t="shared" si="201"/>
        <v>0</v>
      </c>
      <c r="BJ299" s="530">
        <f t="shared" si="194"/>
        <v>0</v>
      </c>
      <c r="BK299" s="452"/>
      <c r="BN299" s="499"/>
      <c r="BO299" s="451"/>
      <c r="BP299" s="452"/>
      <c r="BR299" s="452"/>
    </row>
    <row r="300" spans="1:70" ht="15" hidden="1" customHeight="1">
      <c r="A300" t="str">
        <f t="shared" si="226"/>
        <v>6440200001</v>
      </c>
      <c r="B300" s="468">
        <v>6440200001</v>
      </c>
      <c r="C300" s="458" t="s">
        <v>689</v>
      </c>
      <c r="D300" s="458" t="s">
        <v>301</v>
      </c>
      <c r="E300" s="459" t="str">
        <f t="shared" si="230"/>
        <v>644</v>
      </c>
      <c r="F300" s="459" t="str">
        <f t="shared" si="231"/>
        <v>644</v>
      </c>
      <c r="G300" s="458" t="s">
        <v>302</v>
      </c>
      <c r="H300" s="452">
        <v>0</v>
      </c>
      <c r="I300" s="452">
        <v>0</v>
      </c>
      <c r="J300" s="452">
        <v>-280497.42</v>
      </c>
      <c r="K300" s="452">
        <v>0</v>
      </c>
      <c r="L300" s="452">
        <v>0</v>
      </c>
      <c r="M300" s="452">
        <v>0</v>
      </c>
      <c r="N300" s="452">
        <v>0</v>
      </c>
      <c r="O300" s="452">
        <v>0</v>
      </c>
      <c r="P300" s="452">
        <v>0</v>
      </c>
      <c r="Q300" s="452" t="e">
        <f>VLOOKUP(A300,#REF!,16,0)</f>
        <v>#REF!</v>
      </c>
      <c r="R300" s="452">
        <v>0</v>
      </c>
      <c r="S300" s="484">
        <v>0</v>
      </c>
      <c r="T300" s="452">
        <v>-280497.42</v>
      </c>
      <c r="U300" s="474" t="e">
        <f t="shared" si="232"/>
        <v>#REF!</v>
      </c>
      <c r="V300" s="484">
        <f t="shared" si="233"/>
        <v>-280497.42</v>
      </c>
      <c r="W300" s="484">
        <f t="shared" si="211"/>
        <v>-280497.42</v>
      </c>
      <c r="X300" s="530"/>
      <c r="Y300" s="530">
        <f t="shared" ref="Y300:Y334" si="256">AY300-X300</f>
        <v>0</v>
      </c>
      <c r="Z300" s="484">
        <v>0</v>
      </c>
      <c r="AA300" s="484">
        <v>0</v>
      </c>
      <c r="AB300" s="484">
        <f t="shared" si="217"/>
        <v>0</v>
      </c>
      <c r="AC300" s="484">
        <v>0</v>
      </c>
      <c r="AD300" s="484">
        <f t="shared" si="205"/>
        <v>0</v>
      </c>
      <c r="AE300" s="484">
        <v>0</v>
      </c>
      <c r="AF300" s="484">
        <f t="shared" si="207"/>
        <v>0</v>
      </c>
      <c r="AG300" s="484">
        <v>0</v>
      </c>
      <c r="AH300" s="484">
        <f t="shared" si="202"/>
        <v>0</v>
      </c>
      <c r="AI300" s="484">
        <v>0</v>
      </c>
      <c r="AJ300" s="484">
        <f t="shared" si="197"/>
        <v>0</v>
      </c>
      <c r="AK300" s="484">
        <v>0</v>
      </c>
      <c r="AL300" s="484">
        <f t="shared" si="198"/>
        <v>0</v>
      </c>
      <c r="AM300" s="484">
        <v>0</v>
      </c>
      <c r="AN300" s="484">
        <f t="shared" si="199"/>
        <v>0</v>
      </c>
      <c r="AO300" s="484">
        <v>0</v>
      </c>
      <c r="AP300" s="484">
        <f t="shared" si="193"/>
        <v>0</v>
      </c>
      <c r="AQ300" s="484">
        <v>0</v>
      </c>
      <c r="AR300" s="484">
        <v>0</v>
      </c>
      <c r="AS300" s="484">
        <f t="shared" si="239"/>
        <v>0</v>
      </c>
      <c r="AT300" s="484">
        <v>0</v>
      </c>
      <c r="AU300" s="484">
        <f t="shared" si="238"/>
        <v>0</v>
      </c>
      <c r="AV300" s="484">
        <v>0</v>
      </c>
      <c r="AW300" s="484">
        <f t="shared" si="229"/>
        <v>0</v>
      </c>
      <c r="AX300" s="484">
        <v>0</v>
      </c>
      <c r="AY300" s="530">
        <v>0</v>
      </c>
      <c r="AZ300" s="530">
        <f t="shared" si="218"/>
        <v>0</v>
      </c>
      <c r="BA300" s="530">
        <f t="shared" si="219"/>
        <v>-280497.42</v>
      </c>
      <c r="BB300" s="530">
        <f t="shared" si="220"/>
        <v>-280497.42</v>
      </c>
      <c r="BC300" s="530">
        <f t="shared" si="221"/>
        <v>-280497.42</v>
      </c>
      <c r="BD300" s="530">
        <f t="shared" si="206"/>
        <v>-280497.42</v>
      </c>
      <c r="BE300" s="530">
        <f t="shared" si="208"/>
        <v>-280497.42</v>
      </c>
      <c r="BF300" s="530">
        <f t="shared" si="203"/>
        <v>-280497.42</v>
      </c>
      <c r="BG300" s="530">
        <f t="shared" si="204"/>
        <v>-280497.42</v>
      </c>
      <c r="BH300" s="530" t="e">
        <f t="shared" si="200"/>
        <v>#REF!</v>
      </c>
      <c r="BI300" s="530" t="e">
        <f t="shared" si="201"/>
        <v>#REF!</v>
      </c>
      <c r="BJ300" s="530" t="e">
        <f t="shared" si="194"/>
        <v>#REF!</v>
      </c>
      <c r="BK300" s="452">
        <v>-280497.42</v>
      </c>
      <c r="BL300">
        <v>0</v>
      </c>
      <c r="BM300" s="451">
        <v>-280497.42</v>
      </c>
      <c r="BN300" s="499"/>
      <c r="BO300" s="451"/>
      <c r="BP300" s="452"/>
      <c r="BR300" s="452"/>
    </row>
    <row r="301" spans="1:70" ht="15" hidden="1" customHeight="1">
      <c r="A301" t="str">
        <f t="shared" si="226"/>
        <v>6460010000</v>
      </c>
      <c r="B301" s="468">
        <v>6460010000</v>
      </c>
      <c r="C301" s="458" t="s">
        <v>484</v>
      </c>
      <c r="D301" s="458" t="s">
        <v>301</v>
      </c>
      <c r="E301" s="459" t="str">
        <f t="shared" si="230"/>
        <v>646</v>
      </c>
      <c r="F301" s="459" t="str">
        <f t="shared" si="231"/>
        <v>646</v>
      </c>
      <c r="G301" s="458" t="s">
        <v>302</v>
      </c>
      <c r="H301" s="452">
        <v>-30843618.440000001</v>
      </c>
      <c r="I301" s="452">
        <v>-19231886.609999999</v>
      </c>
      <c r="J301" s="452">
        <v>-13876044.59</v>
      </c>
      <c r="K301" s="452">
        <v>-3148205.52</v>
      </c>
      <c r="L301" s="452">
        <v>-2680252.66</v>
      </c>
      <c r="M301" s="452">
        <v>-4745072.0599999996</v>
      </c>
      <c r="N301" s="452">
        <v>-1954102.52</v>
      </c>
      <c r="O301" s="452">
        <v>-2323588.19</v>
      </c>
      <c r="P301" s="452">
        <v>-9538113.4600000009</v>
      </c>
      <c r="Q301" s="452" t="e">
        <f>VLOOKUP(A301,#REF!,16,0)</f>
        <v>#REF!</v>
      </c>
      <c r="R301" s="452">
        <v>-2156760.86</v>
      </c>
      <c r="S301" s="484">
        <v>-5708801.6399999997</v>
      </c>
      <c r="T301" s="452">
        <v>-88620044.290000007</v>
      </c>
      <c r="U301" s="474" t="e">
        <f t="shared" si="232"/>
        <v>#REF!</v>
      </c>
      <c r="V301" s="484">
        <f t="shared" si="233"/>
        <v>-88340884.050000012</v>
      </c>
      <c r="W301" s="484">
        <f t="shared" si="211"/>
        <v>-78802770.590000004</v>
      </c>
      <c r="X301" s="530">
        <v>-32480162.079999998</v>
      </c>
      <c r="Y301" s="530">
        <f t="shared" si="256"/>
        <v>-27861691.620000005</v>
      </c>
      <c r="Z301" s="484">
        <v>-27182794.149999991</v>
      </c>
      <c r="AA301" s="484">
        <v>-18170234.540000007</v>
      </c>
      <c r="AB301" s="484">
        <f t="shared" si="217"/>
        <v>-15498092.459999993</v>
      </c>
      <c r="AC301" s="484">
        <v>-121192974.84999999</v>
      </c>
      <c r="AD301" s="484">
        <f t="shared" si="205"/>
        <v>-11193249.430000007</v>
      </c>
      <c r="AE301" s="484">
        <v>-132386224.28</v>
      </c>
      <c r="AF301" s="484">
        <f t="shared" si="207"/>
        <v>-9569248.8700000048</v>
      </c>
      <c r="AG301" s="484">
        <v>-141955473.15000001</v>
      </c>
      <c r="AH301" s="484">
        <f t="shared" si="202"/>
        <v>-8633914.9899999797</v>
      </c>
      <c r="AI301" s="484">
        <v>-150589388.13999999</v>
      </c>
      <c r="AJ301" s="484">
        <f t="shared" si="197"/>
        <v>-10716656.800000012</v>
      </c>
      <c r="AK301" s="484">
        <v>-161306044.94</v>
      </c>
      <c r="AL301" s="484">
        <f t="shared" si="198"/>
        <v>1361362.4300000072</v>
      </c>
      <c r="AM301" s="484">
        <v>-159944682.50999999</v>
      </c>
      <c r="AN301" s="484">
        <f t="shared" si="199"/>
        <v>-3856353.2400000095</v>
      </c>
      <c r="AO301" s="484">
        <v>-163801035.75</v>
      </c>
      <c r="AP301" s="484">
        <f t="shared" si="193"/>
        <v>-2237879.8300000131</v>
      </c>
      <c r="AQ301" s="484">
        <v>-166038915.58000001</v>
      </c>
      <c r="AR301" s="484">
        <v>-41759468.729999997</v>
      </c>
      <c r="AS301" s="484">
        <f t="shared" si="239"/>
        <v>-75276284.640000015</v>
      </c>
      <c r="AT301" s="484">
        <v>-117035753.37</v>
      </c>
      <c r="AU301" s="484">
        <f t="shared" si="238"/>
        <v>-50665565.060000002</v>
      </c>
      <c r="AV301" s="484">
        <v>-167701318.43000001</v>
      </c>
      <c r="AW301" s="484">
        <f t="shared" si="229"/>
        <v>164010792.59999999</v>
      </c>
      <c r="AX301" s="484">
        <v>-3690525.83</v>
      </c>
      <c r="AY301" s="530">
        <v>-60341853.700000003</v>
      </c>
      <c r="AZ301" s="530">
        <f t="shared" si="218"/>
        <v>-50075505.049999997</v>
      </c>
      <c r="BA301" s="530">
        <f t="shared" si="219"/>
        <v>-63951549.640000001</v>
      </c>
      <c r="BB301" s="530">
        <f t="shared" si="220"/>
        <v>-67099755.160000004</v>
      </c>
      <c r="BC301" s="530">
        <f t="shared" si="221"/>
        <v>-69780007.820000008</v>
      </c>
      <c r="BD301" s="530">
        <f t="shared" si="206"/>
        <v>-74525079.879999995</v>
      </c>
      <c r="BE301" s="530">
        <f t="shared" si="208"/>
        <v>-76479182.399999991</v>
      </c>
      <c r="BF301" s="530">
        <f t="shared" si="203"/>
        <v>-78802770.590000004</v>
      </c>
      <c r="BG301" s="530">
        <f t="shared" si="204"/>
        <v>-88340884.049999997</v>
      </c>
      <c r="BH301" s="530" t="e">
        <f t="shared" si="200"/>
        <v>#REF!</v>
      </c>
      <c r="BI301" s="530" t="e">
        <f t="shared" si="201"/>
        <v>#REF!</v>
      </c>
      <c r="BJ301" s="530" t="e">
        <f t="shared" si="194"/>
        <v>#REF!</v>
      </c>
      <c r="BK301" s="452">
        <v>-88620044.290000007</v>
      </c>
      <c r="BL301">
        <v>0</v>
      </c>
      <c r="BM301" s="451">
        <v>-96207752.299999997</v>
      </c>
      <c r="BN301" s="499"/>
      <c r="BO301" s="451"/>
      <c r="BP301" s="452"/>
      <c r="BR301" s="452"/>
    </row>
    <row r="302" spans="1:70" ht="15" hidden="1" customHeight="1">
      <c r="A302" t="str">
        <f t="shared" si="226"/>
        <v>6460020000</v>
      </c>
      <c r="B302" s="468">
        <v>6460020000</v>
      </c>
      <c r="C302" s="458" t="s">
        <v>690</v>
      </c>
      <c r="D302" s="458" t="s">
        <v>301</v>
      </c>
      <c r="E302" s="459" t="str">
        <f t="shared" si="230"/>
        <v>646</v>
      </c>
      <c r="F302" s="459" t="str">
        <f t="shared" si="231"/>
        <v>646</v>
      </c>
      <c r="G302" s="458" t="s">
        <v>302</v>
      </c>
      <c r="H302" s="452">
        <v>0</v>
      </c>
      <c r="I302" s="452">
        <v>-5931938.0899999999</v>
      </c>
      <c r="J302" s="452">
        <v>-94734834.109999999</v>
      </c>
      <c r="K302" s="452">
        <v>73098672.950000003</v>
      </c>
      <c r="L302" s="452">
        <v>-5882585.8399999999</v>
      </c>
      <c r="M302" s="452">
        <v>-1546087.44</v>
      </c>
      <c r="N302" s="452">
        <v>-10518019.99</v>
      </c>
      <c r="O302" s="452">
        <v>0</v>
      </c>
      <c r="P302" s="452">
        <v>-250.56</v>
      </c>
      <c r="Q302" s="452" t="e">
        <f>VLOOKUP(A302,#REF!,16,0)</f>
        <v>#REF!</v>
      </c>
      <c r="R302" s="452">
        <v>-4007914.57</v>
      </c>
      <c r="S302" s="484">
        <v>-1031.54</v>
      </c>
      <c r="T302" s="452">
        <v>-72074303.019999996</v>
      </c>
      <c r="U302" s="474" t="e">
        <f t="shared" si="232"/>
        <v>#REF!</v>
      </c>
      <c r="V302" s="484">
        <f t="shared" si="233"/>
        <v>-45515043.080000006</v>
      </c>
      <c r="W302" s="484">
        <f t="shared" si="211"/>
        <v>-45514792.520000003</v>
      </c>
      <c r="X302" s="530">
        <v>-1647105.48</v>
      </c>
      <c r="Y302" s="530">
        <f t="shared" si="256"/>
        <v>-22182.830000000075</v>
      </c>
      <c r="Z302" s="484">
        <v>-48000.010000000009</v>
      </c>
      <c r="AA302" s="484">
        <v>5636800.0099999998</v>
      </c>
      <c r="AB302" s="484">
        <f t="shared" si="217"/>
        <v>-2309590.2000000002</v>
      </c>
      <c r="AC302" s="484">
        <v>1609921.49</v>
      </c>
      <c r="AD302" s="484">
        <f t="shared" si="205"/>
        <v>-184524.43999999994</v>
      </c>
      <c r="AE302" s="484">
        <v>1425397.05</v>
      </c>
      <c r="AF302" s="484">
        <f t="shared" si="207"/>
        <v>-154748</v>
      </c>
      <c r="AG302" s="484">
        <v>1270649.05</v>
      </c>
      <c r="AH302" s="484">
        <f t="shared" si="202"/>
        <v>0.11999999987892807</v>
      </c>
      <c r="AI302" s="484">
        <v>1270649.17</v>
      </c>
      <c r="AJ302" s="484">
        <f t="shared" si="197"/>
        <v>-2.0000000018626451E-2</v>
      </c>
      <c r="AK302" s="484">
        <v>1270649.1499999999</v>
      </c>
      <c r="AL302" s="484">
        <f t="shared" si="198"/>
        <v>-37858062.049999997</v>
      </c>
      <c r="AM302" s="484">
        <v>-36587412.899999999</v>
      </c>
      <c r="AN302" s="484">
        <f t="shared" si="199"/>
        <v>-6253967.9699999988</v>
      </c>
      <c r="AO302" s="484">
        <v>-42841380.869999997</v>
      </c>
      <c r="AP302" s="484">
        <f t="shared" si="193"/>
        <v>-3087033.5100000054</v>
      </c>
      <c r="AQ302" s="484">
        <v>-45928414.380000003</v>
      </c>
      <c r="AR302" s="484">
        <v>-1504911.15</v>
      </c>
      <c r="AS302" s="484">
        <f t="shared" si="239"/>
        <v>-8097313.5</v>
      </c>
      <c r="AT302" s="484">
        <v>-9602224.6500000004</v>
      </c>
      <c r="AU302" s="484">
        <f t="shared" si="238"/>
        <v>-28270415.390000001</v>
      </c>
      <c r="AV302" s="484">
        <v>-37872640.039999999</v>
      </c>
      <c r="AW302" s="484">
        <f t="shared" si="229"/>
        <v>-9190440.7300000042</v>
      </c>
      <c r="AX302" s="484">
        <v>-47063080.770000003</v>
      </c>
      <c r="AY302" s="530">
        <v>-1669288.31</v>
      </c>
      <c r="AZ302" s="530">
        <f t="shared" si="218"/>
        <v>-5931938.0899999999</v>
      </c>
      <c r="BA302" s="530">
        <f t="shared" si="219"/>
        <v>-100666772.2</v>
      </c>
      <c r="BB302" s="530">
        <f t="shared" si="220"/>
        <v>-27568099.25</v>
      </c>
      <c r="BC302" s="530">
        <f t="shared" si="221"/>
        <v>-33450685.09</v>
      </c>
      <c r="BD302" s="530">
        <f t="shared" si="206"/>
        <v>-34996772.530000001</v>
      </c>
      <c r="BE302" s="530">
        <f t="shared" si="208"/>
        <v>-45514792.519999996</v>
      </c>
      <c r="BF302" s="530">
        <f t="shared" si="203"/>
        <v>-45514792.519999996</v>
      </c>
      <c r="BG302" s="530">
        <f t="shared" si="204"/>
        <v>-45515043.079999998</v>
      </c>
      <c r="BH302" s="530" t="e">
        <f t="shared" si="200"/>
        <v>#REF!</v>
      </c>
      <c r="BI302" s="530" t="e">
        <f t="shared" si="201"/>
        <v>#REF!</v>
      </c>
      <c r="BJ302" s="530" t="e">
        <f t="shared" si="194"/>
        <v>#REF!</v>
      </c>
      <c r="BK302" s="452">
        <v>-72074303.019999996</v>
      </c>
      <c r="BL302">
        <v>0</v>
      </c>
      <c r="BM302" s="451">
        <v>-72075334.560000002</v>
      </c>
      <c r="BN302" s="499"/>
      <c r="BO302" s="451"/>
      <c r="BP302" s="452"/>
      <c r="BR302" s="452"/>
    </row>
    <row r="303" spans="1:70" ht="15" hidden="1" customHeight="1">
      <c r="A303" t="str">
        <f t="shared" si="226"/>
        <v>6460030000</v>
      </c>
      <c r="B303" s="468">
        <v>6460030000</v>
      </c>
      <c r="C303" s="458" t="s">
        <v>691</v>
      </c>
      <c r="D303" s="458" t="s">
        <v>301</v>
      </c>
      <c r="E303" s="459" t="str">
        <f t="shared" si="230"/>
        <v>646</v>
      </c>
      <c r="F303" s="459" t="str">
        <f t="shared" si="231"/>
        <v>646</v>
      </c>
      <c r="G303" s="458" t="s">
        <v>302</v>
      </c>
      <c r="H303" s="452">
        <v>-19832056.969999999</v>
      </c>
      <c r="I303" s="452">
        <v>4814389.46</v>
      </c>
      <c r="J303" s="452">
        <v>93780087.590000004</v>
      </c>
      <c r="K303" s="452">
        <v>-83849951.420000002</v>
      </c>
      <c r="L303" s="452">
        <v>5087531.34</v>
      </c>
      <c r="M303" s="452">
        <v>-11420000.09</v>
      </c>
      <c r="N303" s="452">
        <v>10534203.33</v>
      </c>
      <c r="O303" s="452">
        <v>-20588148.210000001</v>
      </c>
      <c r="P303" s="452">
        <v>-39379734.840000004</v>
      </c>
      <c r="Q303" s="452" t="e">
        <f>VLOOKUP(A303,#REF!,16,0)</f>
        <v>#REF!</v>
      </c>
      <c r="R303" s="452">
        <v>3102517.6</v>
      </c>
      <c r="S303" s="484">
        <v>-36088207.770000003</v>
      </c>
      <c r="T303" s="452">
        <v>-37493641.990000002</v>
      </c>
      <c r="U303" s="474" t="e">
        <f t="shared" si="232"/>
        <v>#REF!</v>
      </c>
      <c r="V303" s="484">
        <f t="shared" si="233"/>
        <v>-60853679.809999995</v>
      </c>
      <c r="W303" s="484">
        <f t="shared" si="211"/>
        <v>-21473944.969999991</v>
      </c>
      <c r="X303" s="530">
        <v>-36310786.200000003</v>
      </c>
      <c r="Y303" s="530">
        <f t="shared" si="256"/>
        <v>-33150702.739999995</v>
      </c>
      <c r="Z303" s="484">
        <v>-35083095.950000003</v>
      </c>
      <c r="AA303" s="484">
        <v>-22215948.650000006</v>
      </c>
      <c r="AB303" s="484">
        <f t="shared" si="217"/>
        <v>2107348.1800000072</v>
      </c>
      <c r="AC303" s="484">
        <v>-124653185.36</v>
      </c>
      <c r="AD303" s="484">
        <f t="shared" si="205"/>
        <v>-10613916.989999995</v>
      </c>
      <c r="AE303" s="484">
        <v>-135267102.34999999</v>
      </c>
      <c r="AF303" s="484">
        <f t="shared" si="207"/>
        <v>-27280025.150000006</v>
      </c>
      <c r="AG303" s="484">
        <v>-162547127.5</v>
      </c>
      <c r="AH303" s="484">
        <f t="shared" si="202"/>
        <v>-44507949.460000008</v>
      </c>
      <c r="AI303" s="484">
        <v>-207055076.96000001</v>
      </c>
      <c r="AJ303" s="484">
        <f t="shared" si="197"/>
        <v>-49538667.060000002</v>
      </c>
      <c r="AK303" s="484">
        <v>-256593744.02000001</v>
      </c>
      <c r="AL303" s="484">
        <f t="shared" si="198"/>
        <v>37351545.080000013</v>
      </c>
      <c r="AM303" s="484">
        <v>-219242198.94</v>
      </c>
      <c r="AN303" s="484">
        <f t="shared" si="199"/>
        <v>3853799.900000006</v>
      </c>
      <c r="AO303" s="484">
        <v>-215388399.03999999</v>
      </c>
      <c r="AP303" s="484">
        <f t="shared" si="193"/>
        <v>1107082.7899999917</v>
      </c>
      <c r="AQ303" s="484">
        <v>-214281316.25</v>
      </c>
      <c r="AR303" s="484">
        <v>-17839221.699999999</v>
      </c>
      <c r="AS303" s="484">
        <f t="shared" si="239"/>
        <v>8326075.4499999993</v>
      </c>
      <c r="AT303" s="484">
        <v>-9513146.25</v>
      </c>
      <c r="AU303" s="484">
        <f t="shared" si="238"/>
        <v>29519423.32</v>
      </c>
      <c r="AV303" s="484">
        <v>20006277.07</v>
      </c>
      <c r="AW303" s="484">
        <f t="shared" si="229"/>
        <v>1341950.8200000003</v>
      </c>
      <c r="AX303" s="484">
        <v>21348227.890000001</v>
      </c>
      <c r="AY303" s="530">
        <v>-69461488.939999998</v>
      </c>
      <c r="AZ303" s="530">
        <f t="shared" si="218"/>
        <v>-15017667.509999998</v>
      </c>
      <c r="BA303" s="530">
        <f t="shared" si="219"/>
        <v>78762420.080000013</v>
      </c>
      <c r="BB303" s="530">
        <f t="shared" si="220"/>
        <v>-5087531.3399999887</v>
      </c>
      <c r="BC303" s="530">
        <f t="shared" si="221"/>
        <v>1.1175870895385742E-8</v>
      </c>
      <c r="BD303" s="530">
        <f t="shared" si="206"/>
        <v>-11420000.090000004</v>
      </c>
      <c r="BE303" s="530">
        <f t="shared" si="208"/>
        <v>-885796.75999999791</v>
      </c>
      <c r="BF303" s="530">
        <f t="shared" si="203"/>
        <v>-21473944.970000006</v>
      </c>
      <c r="BG303" s="530">
        <f t="shared" si="204"/>
        <v>-60853679.81000001</v>
      </c>
      <c r="BH303" s="530" t="e">
        <f t="shared" si="200"/>
        <v>#REF!</v>
      </c>
      <c r="BI303" s="530" t="e">
        <f t="shared" si="201"/>
        <v>#REF!</v>
      </c>
      <c r="BJ303" s="530" t="e">
        <f t="shared" si="194"/>
        <v>#REF!</v>
      </c>
      <c r="BK303" s="452">
        <v>-37493641.990000002</v>
      </c>
      <c r="BL303">
        <v>0</v>
      </c>
      <c r="BM303" s="451">
        <v>-73581849.730000004</v>
      </c>
      <c r="BN303" s="499"/>
      <c r="BO303" s="451"/>
      <c r="BP303" s="452"/>
      <c r="BR303" s="452"/>
    </row>
    <row r="304" spans="1:70" ht="15" hidden="1" customHeight="1">
      <c r="A304" t="str">
        <f t="shared" si="226"/>
        <v>6460100001</v>
      </c>
      <c r="B304" s="468">
        <v>6460100001</v>
      </c>
      <c r="C304" s="458" t="s">
        <v>485</v>
      </c>
      <c r="D304" s="458" t="s">
        <v>301</v>
      </c>
      <c r="E304" s="459" t="str">
        <f t="shared" si="230"/>
        <v>646</v>
      </c>
      <c r="F304" s="459" t="str">
        <f t="shared" si="231"/>
        <v>646</v>
      </c>
      <c r="G304" s="458" t="s">
        <v>302</v>
      </c>
      <c r="H304" s="452">
        <v>0</v>
      </c>
      <c r="I304" s="452">
        <v>0</v>
      </c>
      <c r="J304" s="452">
        <v>0</v>
      </c>
      <c r="K304" s="452">
        <v>0</v>
      </c>
      <c r="L304" s="452">
        <v>0</v>
      </c>
      <c r="M304" s="452">
        <v>0</v>
      </c>
      <c r="N304" s="452">
        <v>0</v>
      </c>
      <c r="O304" s="452">
        <v>0</v>
      </c>
      <c r="P304" s="452">
        <v>0</v>
      </c>
      <c r="Q304" s="452" t="e">
        <f>VLOOKUP(A304,#REF!,16,0)</f>
        <v>#REF!</v>
      </c>
      <c r="R304" s="452">
        <v>0</v>
      </c>
      <c r="S304" s="484">
        <v>0</v>
      </c>
      <c r="T304" s="452">
        <v>0</v>
      </c>
      <c r="U304" s="474" t="e">
        <f t="shared" si="232"/>
        <v>#REF!</v>
      </c>
      <c r="V304" s="484">
        <f t="shared" si="233"/>
        <v>0</v>
      </c>
      <c r="W304" s="484">
        <f t="shared" si="211"/>
        <v>0</v>
      </c>
      <c r="X304" s="530"/>
      <c r="Y304" s="530">
        <f t="shared" si="256"/>
        <v>0</v>
      </c>
      <c r="Z304" s="484">
        <v>0</v>
      </c>
      <c r="AA304" s="484">
        <v>0</v>
      </c>
      <c r="AB304" s="484">
        <f t="shared" si="217"/>
        <v>0</v>
      </c>
      <c r="AC304" s="484">
        <v>0</v>
      </c>
      <c r="AD304" s="484">
        <f t="shared" si="205"/>
        <v>0</v>
      </c>
      <c r="AE304" s="484">
        <v>0</v>
      </c>
      <c r="AF304" s="484">
        <f t="shared" si="207"/>
        <v>0</v>
      </c>
      <c r="AG304" s="484">
        <v>0</v>
      </c>
      <c r="AH304" s="484">
        <f t="shared" si="202"/>
        <v>0</v>
      </c>
      <c r="AI304" s="484">
        <v>0</v>
      </c>
      <c r="AJ304" s="484">
        <f t="shared" si="197"/>
        <v>0</v>
      </c>
      <c r="AK304" s="484">
        <v>0</v>
      </c>
      <c r="AL304" s="484">
        <f t="shared" si="198"/>
        <v>0</v>
      </c>
      <c r="AM304" s="484">
        <v>0</v>
      </c>
      <c r="AN304" s="484">
        <f t="shared" si="199"/>
        <v>0</v>
      </c>
      <c r="AO304" s="484">
        <v>0</v>
      </c>
      <c r="AP304" s="484">
        <f t="shared" si="193"/>
        <v>0</v>
      </c>
      <c r="AQ304" s="484">
        <v>0</v>
      </c>
      <c r="AR304" s="484">
        <v>0</v>
      </c>
      <c r="AS304" s="484">
        <f t="shared" si="239"/>
        <v>0</v>
      </c>
      <c r="AT304" s="484">
        <v>0</v>
      </c>
      <c r="AU304" s="484">
        <f t="shared" si="238"/>
        <v>0</v>
      </c>
      <c r="AV304" s="484">
        <v>0</v>
      </c>
      <c r="AW304" s="484">
        <f t="shared" si="229"/>
        <v>0</v>
      </c>
      <c r="AX304" s="484">
        <v>0</v>
      </c>
      <c r="AY304" s="530">
        <v>0</v>
      </c>
      <c r="AZ304" s="530">
        <f t="shared" si="218"/>
        <v>0</v>
      </c>
      <c r="BA304" s="530">
        <f t="shared" si="219"/>
        <v>0</v>
      </c>
      <c r="BB304" s="530">
        <f t="shared" si="220"/>
        <v>0</v>
      </c>
      <c r="BC304" s="530">
        <f t="shared" si="221"/>
        <v>0</v>
      </c>
      <c r="BD304" s="530">
        <f t="shared" si="206"/>
        <v>0</v>
      </c>
      <c r="BE304" s="530">
        <f t="shared" si="208"/>
        <v>0</v>
      </c>
      <c r="BF304" s="530">
        <f t="shared" si="203"/>
        <v>0</v>
      </c>
      <c r="BG304" s="530">
        <f t="shared" si="204"/>
        <v>0</v>
      </c>
      <c r="BH304" s="530" t="e">
        <f t="shared" si="200"/>
        <v>#REF!</v>
      </c>
      <c r="BI304" s="530" t="e">
        <f t="shared" si="201"/>
        <v>#REF!</v>
      </c>
      <c r="BJ304" s="530" t="e">
        <f t="shared" si="194"/>
        <v>#REF!</v>
      </c>
      <c r="BK304" s="452">
        <v>0</v>
      </c>
      <c r="BL304">
        <v>0</v>
      </c>
      <c r="BN304" s="499"/>
      <c r="BO304" s="451"/>
      <c r="BP304" s="452"/>
      <c r="BR304" s="452"/>
    </row>
    <row r="305" spans="1:70" ht="15" hidden="1" customHeight="1">
      <c r="A305" t="str">
        <f t="shared" si="226"/>
        <v>6490900001</v>
      </c>
      <c r="B305" s="468">
        <v>6490900001</v>
      </c>
      <c r="C305" s="458" t="s">
        <v>486</v>
      </c>
      <c r="D305" s="458" t="s">
        <v>301</v>
      </c>
      <c r="E305" s="459" t="str">
        <f t="shared" si="230"/>
        <v>649</v>
      </c>
      <c r="F305" s="459" t="str">
        <f t="shared" si="231"/>
        <v>649</v>
      </c>
      <c r="G305" s="458" t="s">
        <v>302</v>
      </c>
      <c r="H305" s="452">
        <v>0</v>
      </c>
      <c r="I305" s="452">
        <v>0</v>
      </c>
      <c r="J305" s="452">
        <v>0</v>
      </c>
      <c r="K305" s="452">
        <v>0</v>
      </c>
      <c r="L305" s="452">
        <v>0</v>
      </c>
      <c r="M305" s="452">
        <v>0</v>
      </c>
      <c r="N305" s="452">
        <v>0</v>
      </c>
      <c r="O305" s="452">
        <v>0</v>
      </c>
      <c r="P305" s="452">
        <v>0</v>
      </c>
      <c r="Q305" s="452" t="e">
        <f>VLOOKUP(A305,#REF!,16,0)</f>
        <v>#REF!</v>
      </c>
      <c r="R305" s="452">
        <v>0</v>
      </c>
      <c r="S305" s="484">
        <v>0</v>
      </c>
      <c r="T305" s="452">
        <v>0</v>
      </c>
      <c r="U305" s="474" t="e">
        <f t="shared" si="232"/>
        <v>#REF!</v>
      </c>
      <c r="V305" s="484">
        <f t="shared" si="233"/>
        <v>0</v>
      </c>
      <c r="W305" s="484">
        <f t="shared" si="211"/>
        <v>0</v>
      </c>
      <c r="X305" s="530"/>
      <c r="Y305" s="530">
        <f t="shared" si="256"/>
        <v>0</v>
      </c>
      <c r="Z305" s="484">
        <v>0</v>
      </c>
      <c r="AA305" s="484">
        <v>0</v>
      </c>
      <c r="AB305" s="484">
        <f t="shared" si="217"/>
        <v>0</v>
      </c>
      <c r="AC305" s="484">
        <v>0</v>
      </c>
      <c r="AD305" s="484">
        <f t="shared" si="205"/>
        <v>0</v>
      </c>
      <c r="AE305" s="484">
        <v>0</v>
      </c>
      <c r="AF305" s="484">
        <f t="shared" si="207"/>
        <v>0</v>
      </c>
      <c r="AG305" s="484">
        <v>0</v>
      </c>
      <c r="AH305" s="484">
        <f t="shared" si="202"/>
        <v>0</v>
      </c>
      <c r="AI305" s="484">
        <v>0</v>
      </c>
      <c r="AJ305" s="484">
        <f t="shared" si="197"/>
        <v>0</v>
      </c>
      <c r="AK305" s="484">
        <v>0</v>
      </c>
      <c r="AL305" s="484">
        <f t="shared" si="198"/>
        <v>0</v>
      </c>
      <c r="AM305" s="484">
        <v>0</v>
      </c>
      <c r="AN305" s="484">
        <f t="shared" si="199"/>
        <v>0</v>
      </c>
      <c r="AO305" s="484">
        <v>0</v>
      </c>
      <c r="AP305" s="484">
        <f t="shared" si="193"/>
        <v>0</v>
      </c>
      <c r="AQ305" s="484">
        <v>0</v>
      </c>
      <c r="AR305" s="484">
        <v>0</v>
      </c>
      <c r="AS305" s="484">
        <f t="shared" si="239"/>
        <v>0</v>
      </c>
      <c r="AT305" s="484">
        <v>0</v>
      </c>
      <c r="AU305" s="484">
        <f t="shared" si="238"/>
        <v>0</v>
      </c>
      <c r="AV305" s="484">
        <v>0</v>
      </c>
      <c r="AW305" s="484">
        <f t="shared" si="229"/>
        <v>0</v>
      </c>
      <c r="AX305" s="484">
        <v>0</v>
      </c>
      <c r="AY305" s="530">
        <v>0</v>
      </c>
      <c r="AZ305" s="530">
        <f t="shared" si="218"/>
        <v>0</v>
      </c>
      <c r="BA305" s="530">
        <f t="shared" si="219"/>
        <v>0</v>
      </c>
      <c r="BB305" s="530">
        <f t="shared" si="220"/>
        <v>0</v>
      </c>
      <c r="BC305" s="530">
        <f t="shared" si="221"/>
        <v>0</v>
      </c>
      <c r="BD305" s="530">
        <f t="shared" si="206"/>
        <v>0</v>
      </c>
      <c r="BE305" s="530">
        <f t="shared" si="208"/>
        <v>0</v>
      </c>
      <c r="BF305" s="530">
        <f t="shared" si="203"/>
        <v>0</v>
      </c>
      <c r="BG305" s="530">
        <f t="shared" si="204"/>
        <v>0</v>
      </c>
      <c r="BH305" s="530" t="e">
        <f t="shared" si="200"/>
        <v>#REF!</v>
      </c>
      <c r="BI305" s="530" t="e">
        <f t="shared" si="201"/>
        <v>#REF!</v>
      </c>
      <c r="BJ305" s="530" t="e">
        <f t="shared" si="194"/>
        <v>#REF!</v>
      </c>
      <c r="BK305" s="452">
        <v>0</v>
      </c>
      <c r="BL305">
        <v>0</v>
      </c>
      <c r="BN305" s="499"/>
      <c r="BO305" s="451"/>
      <c r="BP305" s="452"/>
      <c r="BR305" s="452"/>
    </row>
    <row r="306" spans="1:70" ht="15" hidden="1" customHeight="1">
      <c r="A306" t="str">
        <f t="shared" si="226"/>
        <v>6560010000</v>
      </c>
      <c r="B306" s="468">
        <v>6560010000</v>
      </c>
      <c r="C306" s="458" t="s">
        <v>487</v>
      </c>
      <c r="D306" s="458" t="s">
        <v>301</v>
      </c>
      <c r="E306" s="459" t="str">
        <f t="shared" si="230"/>
        <v>656</v>
      </c>
      <c r="F306" s="459" t="str">
        <f t="shared" si="231"/>
        <v>656</v>
      </c>
      <c r="G306" s="458" t="s">
        <v>302</v>
      </c>
      <c r="H306" s="452">
        <v>26093785.420000002</v>
      </c>
      <c r="I306" s="452">
        <v>20774814.510000002</v>
      </c>
      <c r="J306" s="452">
        <v>15426817.189999999</v>
      </c>
      <c r="K306" s="452">
        <v>5537735.0700000003</v>
      </c>
      <c r="L306" s="452">
        <v>4112525.83</v>
      </c>
      <c r="M306" s="452">
        <v>3445234.86</v>
      </c>
      <c r="N306" s="452">
        <v>3204387.78</v>
      </c>
      <c r="O306" s="452">
        <v>459453.34</v>
      </c>
      <c r="P306" s="452">
        <v>6491832.7800000003</v>
      </c>
      <c r="Q306" s="452" t="e">
        <f>VLOOKUP(A306,#REF!,16,0)</f>
        <v>#REF!</v>
      </c>
      <c r="R306" s="452">
        <v>2436516.31</v>
      </c>
      <c r="S306" s="484">
        <v>3156590.97</v>
      </c>
      <c r="T306" s="452">
        <v>88064473.849999994</v>
      </c>
      <c r="U306" s="474" t="e">
        <f t="shared" si="232"/>
        <v>#REF!</v>
      </c>
      <c r="V306" s="484">
        <f t="shared" si="233"/>
        <v>85546586.780000001</v>
      </c>
      <c r="W306" s="484">
        <f t="shared" si="211"/>
        <v>79054754</v>
      </c>
      <c r="X306" s="530">
        <v>30962929.469999999</v>
      </c>
      <c r="Y306" s="530">
        <f t="shared" si="256"/>
        <v>25742218.840000004</v>
      </c>
      <c r="Z306" s="484">
        <v>24857488.00999999</v>
      </c>
      <c r="AA306" s="484">
        <v>16645524.440000013</v>
      </c>
      <c r="AB306" s="484">
        <f t="shared" si="217"/>
        <v>15701469.209999993</v>
      </c>
      <c r="AC306" s="484">
        <v>113909629.97</v>
      </c>
      <c r="AD306" s="484">
        <f t="shared" si="205"/>
        <v>10180338.140000001</v>
      </c>
      <c r="AE306" s="484">
        <v>124089968.11</v>
      </c>
      <c r="AF306" s="484">
        <f t="shared" si="207"/>
        <v>7751195.0300000012</v>
      </c>
      <c r="AG306" s="484">
        <v>131841163.14</v>
      </c>
      <c r="AH306" s="484">
        <f t="shared" si="202"/>
        <v>5301305.5299999863</v>
      </c>
      <c r="AI306" s="484">
        <v>137142468.66999999</v>
      </c>
      <c r="AJ306" s="484">
        <f t="shared" si="197"/>
        <v>8100892.0100000203</v>
      </c>
      <c r="AK306" s="484">
        <v>145243360.68000001</v>
      </c>
      <c r="AL306" s="484">
        <f t="shared" si="198"/>
        <v>1024829.9499999881</v>
      </c>
      <c r="AM306" s="484">
        <v>146268190.63</v>
      </c>
      <c r="AN306" s="484">
        <f t="shared" si="199"/>
        <v>4002891.5800000131</v>
      </c>
      <c r="AO306" s="484">
        <v>150271082.21000001</v>
      </c>
      <c r="AP306" s="484">
        <f t="shared" si="193"/>
        <v>2452372.0499999821</v>
      </c>
      <c r="AQ306" s="484">
        <v>152723454.25999999</v>
      </c>
      <c r="AR306" s="484">
        <v>41066868.880000003</v>
      </c>
      <c r="AS306" s="484">
        <f t="shared" si="239"/>
        <v>75931413.329999983</v>
      </c>
      <c r="AT306" s="484">
        <v>116998282.20999999</v>
      </c>
      <c r="AU306" s="484">
        <f t="shared" si="238"/>
        <v>51658765.760000005</v>
      </c>
      <c r="AV306" s="484">
        <v>168657047.97</v>
      </c>
      <c r="AW306" s="484">
        <f t="shared" si="229"/>
        <v>-163808784.84</v>
      </c>
      <c r="AX306" s="484">
        <v>4848263.13</v>
      </c>
      <c r="AY306" s="530">
        <v>56705148.310000002</v>
      </c>
      <c r="AZ306" s="530">
        <f t="shared" si="218"/>
        <v>46868599.930000007</v>
      </c>
      <c r="BA306" s="530">
        <f t="shared" si="219"/>
        <v>62295417.120000005</v>
      </c>
      <c r="BB306" s="530">
        <f t="shared" si="220"/>
        <v>67833152.189999998</v>
      </c>
      <c r="BC306" s="530">
        <f t="shared" si="221"/>
        <v>71945678.019999996</v>
      </c>
      <c r="BD306" s="530">
        <f t="shared" si="206"/>
        <v>75390912.879999995</v>
      </c>
      <c r="BE306" s="530">
        <f t="shared" si="208"/>
        <v>78595300.659999996</v>
      </c>
      <c r="BF306" s="530">
        <f t="shared" si="203"/>
        <v>79054754</v>
      </c>
      <c r="BG306" s="530">
        <f t="shared" si="204"/>
        <v>85546586.780000001</v>
      </c>
      <c r="BH306" s="530" t="e">
        <f t="shared" si="200"/>
        <v>#REF!</v>
      </c>
      <c r="BI306" s="530" t="e">
        <f t="shared" si="201"/>
        <v>#REF!</v>
      </c>
      <c r="BJ306" s="530" t="e">
        <f t="shared" si="194"/>
        <v>#REF!</v>
      </c>
      <c r="BK306" s="452">
        <v>88064473.849999994</v>
      </c>
      <c r="BL306">
        <v>0</v>
      </c>
      <c r="BM306" s="451">
        <v>93136963.700000003</v>
      </c>
      <c r="BN306" s="499"/>
      <c r="BO306" s="451"/>
      <c r="BP306" s="452"/>
      <c r="BR306" s="452"/>
    </row>
    <row r="307" spans="1:70" ht="15" hidden="1" customHeight="1">
      <c r="A307" t="str">
        <f t="shared" si="226"/>
        <v>6560020000</v>
      </c>
      <c r="B307" s="468">
        <v>6560020000</v>
      </c>
      <c r="C307" s="458" t="s">
        <v>692</v>
      </c>
      <c r="D307" s="458" t="s">
        <v>301</v>
      </c>
      <c r="E307" s="459" t="str">
        <f t="shared" si="230"/>
        <v>656</v>
      </c>
      <c r="F307" s="459" t="str">
        <f t="shared" si="231"/>
        <v>656</v>
      </c>
      <c r="G307" s="458" t="s">
        <v>302</v>
      </c>
      <c r="H307" s="452">
        <v>22451856.309999999</v>
      </c>
      <c r="I307" s="452">
        <v>-0.05</v>
      </c>
      <c r="J307" s="452">
        <v>-0.04</v>
      </c>
      <c r="K307" s="452">
        <v>-7.0000000000000007E-2</v>
      </c>
      <c r="L307" s="452">
        <v>-0.09</v>
      </c>
      <c r="M307" s="452">
        <v>11518612.9</v>
      </c>
      <c r="N307" s="452">
        <v>-1546087.52</v>
      </c>
      <c r="O307" s="452">
        <v>23108836.890000001</v>
      </c>
      <c r="P307" s="452">
        <v>41942159.299999997</v>
      </c>
      <c r="Q307" s="452" t="e">
        <f>VLOOKUP(A307,#REF!,16,0)</f>
        <v>#REF!</v>
      </c>
      <c r="R307" s="452">
        <v>65.41</v>
      </c>
      <c r="S307" s="484">
        <v>39557223.829999998</v>
      </c>
      <c r="T307" s="452">
        <v>97476029.409999996</v>
      </c>
      <c r="U307" s="474" t="e">
        <f t="shared" si="232"/>
        <v>#REF!</v>
      </c>
      <c r="V307" s="484">
        <f t="shared" si="233"/>
        <v>97475377.629999995</v>
      </c>
      <c r="W307" s="484">
        <f t="shared" si="211"/>
        <v>55533218.329999998</v>
      </c>
      <c r="X307" s="530">
        <v>38074081.460000001</v>
      </c>
      <c r="Y307" s="530">
        <f t="shared" si="256"/>
        <v>35955861.839999996</v>
      </c>
      <c r="Z307" s="484">
        <v>35240786.370000012</v>
      </c>
      <c r="AA307" s="484">
        <v>17848494.560000002</v>
      </c>
      <c r="AB307" s="484">
        <f t="shared" si="217"/>
        <v>-1.0000020265579224E-2</v>
      </c>
      <c r="AC307" s="484">
        <v>127119224.22</v>
      </c>
      <c r="AD307" s="484">
        <f t="shared" si="205"/>
        <v>11276439.520000011</v>
      </c>
      <c r="AE307" s="484">
        <v>138395663.74000001</v>
      </c>
      <c r="AF307" s="484">
        <f t="shared" si="207"/>
        <v>29170229.229999989</v>
      </c>
      <c r="AG307" s="484">
        <v>167565892.97</v>
      </c>
      <c r="AH307" s="484">
        <f t="shared" si="202"/>
        <v>47247328.25999999</v>
      </c>
      <c r="AI307" s="484">
        <v>214813221.22999999</v>
      </c>
      <c r="AJ307" s="484">
        <f t="shared" si="197"/>
        <v>50660682.210000008</v>
      </c>
      <c r="AK307" s="484">
        <v>265473903.44</v>
      </c>
      <c r="AL307" s="484">
        <f t="shared" si="198"/>
        <v>9.9999904632568359E-3</v>
      </c>
      <c r="AM307" s="484">
        <v>265473903.44999999</v>
      </c>
      <c r="AN307" s="484">
        <f t="shared" si="199"/>
        <v>2717792.1000000238</v>
      </c>
      <c r="AO307" s="484">
        <v>268191695.55000001</v>
      </c>
      <c r="AP307" s="484">
        <f t="shared" si="193"/>
        <v>1711303.7899999619</v>
      </c>
      <c r="AQ307" s="484">
        <v>269902999.33999997</v>
      </c>
      <c r="AR307" s="484">
        <v>18580231.960000001</v>
      </c>
      <c r="AS307" s="484">
        <f t="shared" si="239"/>
        <v>-172156.56000000238</v>
      </c>
      <c r="AT307" s="484">
        <v>18408075.399999999</v>
      </c>
      <c r="AU307" s="484">
        <f t="shared" si="238"/>
        <v>-959033.98999999836</v>
      </c>
      <c r="AV307" s="484">
        <v>17449041.41</v>
      </c>
      <c r="AW307" s="484">
        <f t="shared" si="229"/>
        <v>4180935.5500000007</v>
      </c>
      <c r="AX307" s="484">
        <v>21629976.960000001</v>
      </c>
      <c r="AY307" s="530">
        <v>74029943.299999997</v>
      </c>
      <c r="AZ307" s="530">
        <f t="shared" si="218"/>
        <v>22451856.259999998</v>
      </c>
      <c r="BA307" s="530">
        <f t="shared" si="219"/>
        <v>22451856.219999999</v>
      </c>
      <c r="BB307" s="530">
        <f t="shared" si="220"/>
        <v>22451856.149999999</v>
      </c>
      <c r="BC307" s="530">
        <f t="shared" si="221"/>
        <v>22451856.059999999</v>
      </c>
      <c r="BD307" s="530">
        <f t="shared" si="206"/>
        <v>33970468.960000001</v>
      </c>
      <c r="BE307" s="530">
        <f t="shared" si="208"/>
        <v>32424381.439999998</v>
      </c>
      <c r="BF307" s="530">
        <f t="shared" si="203"/>
        <v>55533218.329999998</v>
      </c>
      <c r="BG307" s="530">
        <f t="shared" si="204"/>
        <v>97475377.629999995</v>
      </c>
      <c r="BH307" s="530" t="e">
        <f t="shared" si="200"/>
        <v>#REF!</v>
      </c>
      <c r="BI307" s="530" t="e">
        <f t="shared" si="201"/>
        <v>#REF!</v>
      </c>
      <c r="BJ307" s="530" t="e">
        <f t="shared" si="194"/>
        <v>#REF!</v>
      </c>
      <c r="BK307" s="452">
        <v>97476029.409999996</v>
      </c>
      <c r="BL307">
        <v>0</v>
      </c>
      <c r="BM307" s="451">
        <v>137032372.56</v>
      </c>
      <c r="BN307" s="499"/>
      <c r="BO307" s="451"/>
      <c r="BP307" s="452"/>
      <c r="BR307" s="452"/>
    </row>
    <row r="308" spans="1:70" ht="15" hidden="1" customHeight="1">
      <c r="A308" t="str">
        <f t="shared" si="226"/>
        <v>6560030000</v>
      </c>
      <c r="B308" s="468">
        <v>6560030000</v>
      </c>
      <c r="C308" s="458" t="s">
        <v>693</v>
      </c>
      <c r="D308" s="458" t="s">
        <v>301</v>
      </c>
      <c r="E308" s="459" t="str">
        <f t="shared" si="230"/>
        <v>656</v>
      </c>
      <c r="F308" s="459" t="str">
        <f t="shared" si="231"/>
        <v>656</v>
      </c>
      <c r="G308" s="458" t="s">
        <v>302</v>
      </c>
      <c r="H308" s="452">
        <v>104841.24</v>
      </c>
      <c r="I308" s="452">
        <v>384141.86</v>
      </c>
      <c r="J308" s="452">
        <v>168548.45</v>
      </c>
      <c r="K308" s="452">
        <v>9417311.5600000005</v>
      </c>
      <c r="L308" s="452">
        <v>499044.3</v>
      </c>
      <c r="M308" s="452">
        <v>-298458.77</v>
      </c>
      <c r="N308" s="452">
        <v>932475.87</v>
      </c>
      <c r="O308" s="452">
        <v>-1211502.8700000001</v>
      </c>
      <c r="P308" s="452">
        <v>-241714.66</v>
      </c>
      <c r="Q308" s="452" t="e">
        <f>VLOOKUP(A308,#REF!,16,0)</f>
        <v>#REF!</v>
      </c>
      <c r="R308" s="452">
        <v>801996.57</v>
      </c>
      <c r="S308" s="484">
        <v>-1359026.5</v>
      </c>
      <c r="T308" s="452">
        <v>11738574.890000001</v>
      </c>
      <c r="U308" s="474" t="e">
        <f t="shared" si="232"/>
        <v>#REF!</v>
      </c>
      <c r="V308" s="484">
        <f t="shared" si="233"/>
        <v>9754686.9800000004</v>
      </c>
      <c r="W308" s="484">
        <f t="shared" si="211"/>
        <v>9996401.6400000006</v>
      </c>
      <c r="X308" s="530">
        <v>1647373.91</v>
      </c>
      <c r="Y308" s="530">
        <f t="shared" si="256"/>
        <v>-1490148.99</v>
      </c>
      <c r="Z308" s="484">
        <v>-319682.99</v>
      </c>
      <c r="AA308" s="484">
        <v>-202017.41999999993</v>
      </c>
      <c r="AB308" s="484">
        <f t="shared" si="217"/>
        <v>32587.199999999953</v>
      </c>
      <c r="AC308" s="484">
        <v>-331888.28999999998</v>
      </c>
      <c r="AD308" s="484">
        <f t="shared" si="205"/>
        <v>13977.739999999991</v>
      </c>
      <c r="AE308" s="484">
        <v>-317910.55</v>
      </c>
      <c r="AF308" s="484">
        <f t="shared" si="207"/>
        <v>1931.2399999999907</v>
      </c>
      <c r="AG308" s="484">
        <v>-315979.31</v>
      </c>
      <c r="AH308" s="484">
        <f t="shared" si="202"/>
        <v>13254.099999999977</v>
      </c>
      <c r="AI308" s="484">
        <v>-302725.21000000002</v>
      </c>
      <c r="AJ308" s="484">
        <f t="shared" si="197"/>
        <v>16965.190000000002</v>
      </c>
      <c r="AK308" s="484">
        <v>-285760.02</v>
      </c>
      <c r="AL308" s="484">
        <f t="shared" si="198"/>
        <v>117835.96000000002</v>
      </c>
      <c r="AM308" s="484">
        <v>-167924.06</v>
      </c>
      <c r="AN308" s="484">
        <f t="shared" si="199"/>
        <v>53264.33</v>
      </c>
      <c r="AO308" s="484">
        <v>-114659.73</v>
      </c>
      <c r="AP308" s="484">
        <f t="shared" si="193"/>
        <v>49413.38</v>
      </c>
      <c r="AQ308" s="484">
        <v>-65246.35</v>
      </c>
      <c r="AR308" s="484">
        <v>4581.2</v>
      </c>
      <c r="AS308" s="484">
        <f t="shared" si="239"/>
        <v>116105.73</v>
      </c>
      <c r="AT308" s="484">
        <v>120686.93</v>
      </c>
      <c r="AU308" s="484">
        <f t="shared" si="238"/>
        <v>1019605.3500000001</v>
      </c>
      <c r="AV308" s="484">
        <v>1140292.28</v>
      </c>
      <c r="AW308" s="484">
        <f t="shared" si="229"/>
        <v>3994171.58</v>
      </c>
      <c r="AX308" s="484">
        <v>5134463.8600000003</v>
      </c>
      <c r="AY308" s="530">
        <v>157224.92000000001</v>
      </c>
      <c r="AZ308" s="530">
        <f t="shared" si="218"/>
        <v>488983.1</v>
      </c>
      <c r="BA308" s="530">
        <f t="shared" si="219"/>
        <v>657531.55000000005</v>
      </c>
      <c r="BB308" s="530">
        <f t="shared" si="220"/>
        <v>10074843.110000001</v>
      </c>
      <c r="BC308" s="530">
        <f t="shared" si="221"/>
        <v>10573887.410000002</v>
      </c>
      <c r="BD308" s="530">
        <f t="shared" si="206"/>
        <v>10275428.640000002</v>
      </c>
      <c r="BE308" s="530">
        <f t="shared" si="208"/>
        <v>11207904.51</v>
      </c>
      <c r="BF308" s="530">
        <f t="shared" si="203"/>
        <v>9996401.6399999987</v>
      </c>
      <c r="BG308" s="530">
        <f t="shared" si="204"/>
        <v>9754686.9799999986</v>
      </c>
      <c r="BH308" s="530" t="e">
        <f t="shared" si="200"/>
        <v>#REF!</v>
      </c>
      <c r="BI308" s="530" t="e">
        <f t="shared" si="201"/>
        <v>#REF!</v>
      </c>
      <c r="BJ308" s="530" t="e">
        <f t="shared" si="194"/>
        <v>#REF!</v>
      </c>
      <c r="BK308" s="452">
        <v>11738574.890000001</v>
      </c>
      <c r="BL308">
        <v>0</v>
      </c>
      <c r="BM308" s="451">
        <v>10349666.83</v>
      </c>
      <c r="BN308" s="499"/>
      <c r="BO308" s="451"/>
      <c r="BP308" s="452"/>
      <c r="BR308" s="452"/>
    </row>
    <row r="309" spans="1:70" ht="15" hidden="1" customHeight="1">
      <c r="A309" t="str">
        <f t="shared" si="226"/>
        <v>6560100001</v>
      </c>
      <c r="B309" s="468">
        <v>6560100001</v>
      </c>
      <c r="C309" s="458" t="s">
        <v>488</v>
      </c>
      <c r="D309" s="458" t="s">
        <v>301</v>
      </c>
      <c r="E309" s="459" t="str">
        <f t="shared" si="230"/>
        <v>656</v>
      </c>
      <c r="F309" s="459" t="str">
        <f t="shared" si="231"/>
        <v>656</v>
      </c>
      <c r="G309" s="458" t="s">
        <v>302</v>
      </c>
      <c r="H309" s="452">
        <v>0</v>
      </c>
      <c r="I309" s="452">
        <v>0</v>
      </c>
      <c r="J309" s="452">
        <v>0</v>
      </c>
      <c r="K309" s="452">
        <v>0</v>
      </c>
      <c r="L309" s="452">
        <v>0</v>
      </c>
      <c r="M309" s="452">
        <v>0</v>
      </c>
      <c r="N309" s="452">
        <v>0</v>
      </c>
      <c r="O309" s="452">
        <v>0</v>
      </c>
      <c r="P309" s="452">
        <v>0</v>
      </c>
      <c r="Q309" s="452" t="e">
        <f>VLOOKUP(A309,#REF!,16,0)</f>
        <v>#REF!</v>
      </c>
      <c r="R309" s="452">
        <v>0</v>
      </c>
      <c r="S309" s="484">
        <v>0</v>
      </c>
      <c r="T309" s="452">
        <v>0</v>
      </c>
      <c r="U309" s="474" t="e">
        <f t="shared" si="232"/>
        <v>#REF!</v>
      </c>
      <c r="V309" s="484">
        <f t="shared" si="233"/>
        <v>0</v>
      </c>
      <c r="W309" s="484">
        <f t="shared" si="211"/>
        <v>0</v>
      </c>
      <c r="X309" s="530"/>
      <c r="Y309" s="530">
        <f t="shared" si="256"/>
        <v>0</v>
      </c>
      <c r="Z309" s="484">
        <v>0</v>
      </c>
      <c r="AA309" s="484">
        <v>0</v>
      </c>
      <c r="AB309" s="484">
        <f t="shared" si="217"/>
        <v>0</v>
      </c>
      <c r="AC309" s="484">
        <v>0</v>
      </c>
      <c r="AD309" s="484">
        <f t="shared" si="205"/>
        <v>0</v>
      </c>
      <c r="AE309" s="484">
        <v>0</v>
      </c>
      <c r="AF309" s="484">
        <f t="shared" si="207"/>
        <v>0</v>
      </c>
      <c r="AG309" s="484">
        <v>0</v>
      </c>
      <c r="AH309" s="484">
        <f t="shared" si="202"/>
        <v>0</v>
      </c>
      <c r="AI309" s="484">
        <v>0</v>
      </c>
      <c r="AJ309" s="484">
        <f t="shared" si="197"/>
        <v>0</v>
      </c>
      <c r="AK309" s="484">
        <v>0</v>
      </c>
      <c r="AL309" s="484">
        <f t="shared" si="198"/>
        <v>0</v>
      </c>
      <c r="AM309" s="484">
        <v>0</v>
      </c>
      <c r="AN309" s="484">
        <f t="shared" si="199"/>
        <v>0</v>
      </c>
      <c r="AO309" s="484">
        <v>0</v>
      </c>
      <c r="AP309" s="484">
        <f t="shared" si="193"/>
        <v>0</v>
      </c>
      <c r="AQ309" s="484">
        <v>0</v>
      </c>
      <c r="AR309" s="484">
        <v>0</v>
      </c>
      <c r="AS309" s="484">
        <f t="shared" si="239"/>
        <v>0</v>
      </c>
      <c r="AT309" s="484">
        <v>0</v>
      </c>
      <c r="AU309" s="484">
        <f t="shared" si="238"/>
        <v>0</v>
      </c>
      <c r="AV309" s="484">
        <v>0</v>
      </c>
      <c r="AW309" s="484">
        <f t="shared" si="229"/>
        <v>0</v>
      </c>
      <c r="AX309" s="484">
        <v>0</v>
      </c>
      <c r="AY309" s="530">
        <v>0</v>
      </c>
      <c r="AZ309" s="530">
        <f t="shared" si="218"/>
        <v>0</v>
      </c>
      <c r="BA309" s="530">
        <f t="shared" si="219"/>
        <v>0</v>
      </c>
      <c r="BB309" s="530">
        <f t="shared" si="220"/>
        <v>0</v>
      </c>
      <c r="BC309" s="530">
        <f t="shared" si="221"/>
        <v>0</v>
      </c>
      <c r="BD309" s="530">
        <f t="shared" si="206"/>
        <v>0</v>
      </c>
      <c r="BE309" s="530">
        <f t="shared" si="208"/>
        <v>0</v>
      </c>
      <c r="BF309" s="530">
        <f t="shared" si="203"/>
        <v>0</v>
      </c>
      <c r="BG309" s="530">
        <f t="shared" si="204"/>
        <v>0</v>
      </c>
      <c r="BH309" s="530" t="e">
        <f t="shared" si="200"/>
        <v>#REF!</v>
      </c>
      <c r="BI309" s="530" t="e">
        <f t="shared" si="201"/>
        <v>#REF!</v>
      </c>
      <c r="BJ309" s="530" t="e">
        <f t="shared" si="194"/>
        <v>#REF!</v>
      </c>
      <c r="BK309" s="452">
        <v>0</v>
      </c>
      <c r="BL309">
        <v>0</v>
      </c>
      <c r="BM309" s="451">
        <v>-331</v>
      </c>
      <c r="BN309" s="499"/>
      <c r="BO309" s="451"/>
      <c r="BP309" s="452"/>
      <c r="BR309" s="452"/>
    </row>
    <row r="310" spans="1:70" ht="15" hidden="1" customHeight="1">
      <c r="A310" t="str">
        <f t="shared" si="226"/>
        <v>6790100001</v>
      </c>
      <c r="B310" s="468">
        <v>6790100001</v>
      </c>
      <c r="C310" s="458" t="s">
        <v>489</v>
      </c>
      <c r="D310" s="458" t="s">
        <v>301</v>
      </c>
      <c r="E310" s="459" t="str">
        <f t="shared" si="230"/>
        <v>679</v>
      </c>
      <c r="F310" s="459" t="str">
        <f t="shared" si="231"/>
        <v>679</v>
      </c>
      <c r="G310" s="458" t="s">
        <v>302</v>
      </c>
      <c r="H310" s="452">
        <v>0</v>
      </c>
      <c r="I310" s="452">
        <v>-1475</v>
      </c>
      <c r="J310" s="452">
        <v>-266</v>
      </c>
      <c r="K310" s="452">
        <v>0</v>
      </c>
      <c r="L310" s="452">
        <v>-2055.83</v>
      </c>
      <c r="M310" s="452">
        <v>0</v>
      </c>
      <c r="N310" s="452">
        <v>-218214.06</v>
      </c>
      <c r="O310" s="452">
        <v>0</v>
      </c>
      <c r="P310" s="452">
        <v>101836.17</v>
      </c>
      <c r="Q310" s="452" t="e">
        <f>VLOOKUP(A310,#REF!,16,0)</f>
        <v>#REF!</v>
      </c>
      <c r="R310" s="452">
        <v>0</v>
      </c>
      <c r="S310" s="484">
        <v>0</v>
      </c>
      <c r="T310" s="452">
        <v>-148717.29</v>
      </c>
      <c r="U310" s="474" t="e">
        <f t="shared" si="232"/>
        <v>#REF!</v>
      </c>
      <c r="V310" s="484">
        <f t="shared" si="233"/>
        <v>-120174.71999999999</v>
      </c>
      <c r="W310" s="484">
        <f t="shared" si="211"/>
        <v>-222010.88999999998</v>
      </c>
      <c r="X310" s="530"/>
      <c r="Y310" s="530">
        <f t="shared" si="256"/>
        <v>-1179.17</v>
      </c>
      <c r="Z310" s="484">
        <v>-1069.1799999999998</v>
      </c>
      <c r="AA310" s="484">
        <v>-4194.34</v>
      </c>
      <c r="AB310" s="484">
        <f t="shared" si="217"/>
        <v>-5144.5299999999988</v>
      </c>
      <c r="AC310" s="484">
        <v>-11587.22</v>
      </c>
      <c r="AD310" s="484">
        <f t="shared" si="205"/>
        <v>-48.860000000000582</v>
      </c>
      <c r="AE310" s="484">
        <v>-11636.08</v>
      </c>
      <c r="AF310" s="484">
        <f t="shared" si="207"/>
        <v>-227.05999999999949</v>
      </c>
      <c r="AG310" s="484">
        <v>-11863.14</v>
      </c>
      <c r="AH310" s="484">
        <f t="shared" si="202"/>
        <v>-6762.68</v>
      </c>
      <c r="AI310" s="484">
        <v>-18625.82</v>
      </c>
      <c r="AJ310" s="484">
        <f t="shared" si="197"/>
        <v>-199553.38</v>
      </c>
      <c r="AK310" s="484">
        <v>-218179.20000000001</v>
      </c>
      <c r="AL310" s="484">
        <f t="shared" si="198"/>
        <v>163274.78000000003</v>
      </c>
      <c r="AM310" s="484">
        <v>-54904.42</v>
      </c>
      <c r="AN310" s="484">
        <f t="shared" si="199"/>
        <v>0</v>
      </c>
      <c r="AO310" s="484">
        <v>-54904.42</v>
      </c>
      <c r="AP310" s="484">
        <f t="shared" si="193"/>
        <v>-2977.6300000000047</v>
      </c>
      <c r="AQ310" s="484">
        <v>-57882.05</v>
      </c>
      <c r="AR310" s="484">
        <v>0</v>
      </c>
      <c r="AS310" s="484">
        <f t="shared" si="239"/>
        <v>-3332.92</v>
      </c>
      <c r="AT310" s="484">
        <v>-3332.92</v>
      </c>
      <c r="AU310" s="484">
        <f t="shared" si="238"/>
        <v>0</v>
      </c>
      <c r="AV310" s="484">
        <v>-3332.92</v>
      </c>
      <c r="AW310" s="484">
        <f t="shared" si="229"/>
        <v>-1468.9300000000003</v>
      </c>
      <c r="AX310" s="484">
        <v>-4801.8500000000004</v>
      </c>
      <c r="AY310" s="530">
        <v>-1179.17</v>
      </c>
      <c r="AZ310" s="530">
        <f t="shared" si="218"/>
        <v>-1475</v>
      </c>
      <c r="BA310" s="530">
        <f t="shared" si="219"/>
        <v>-1741</v>
      </c>
      <c r="BB310" s="530">
        <f t="shared" si="220"/>
        <v>-1741</v>
      </c>
      <c r="BC310" s="530">
        <f t="shared" si="221"/>
        <v>-3796.83</v>
      </c>
      <c r="BD310" s="530">
        <f t="shared" si="206"/>
        <v>-3796.83</v>
      </c>
      <c r="BE310" s="530">
        <f t="shared" si="208"/>
        <v>-222010.88999999998</v>
      </c>
      <c r="BF310" s="530">
        <f t="shared" si="203"/>
        <v>-222010.88999999998</v>
      </c>
      <c r="BG310" s="530">
        <f t="shared" si="204"/>
        <v>-120174.71999999999</v>
      </c>
      <c r="BH310" s="530" t="e">
        <f t="shared" si="200"/>
        <v>#REF!</v>
      </c>
      <c r="BI310" s="530" t="e">
        <f t="shared" si="201"/>
        <v>#REF!</v>
      </c>
      <c r="BJ310" s="530" t="e">
        <f t="shared" si="194"/>
        <v>#REF!</v>
      </c>
      <c r="BK310" s="452">
        <v>-148717.29</v>
      </c>
      <c r="BL310">
        <v>0</v>
      </c>
      <c r="BM310" s="451">
        <v>-148717.29</v>
      </c>
      <c r="BN310" s="499"/>
      <c r="BO310" s="451"/>
      <c r="BP310" s="452"/>
      <c r="BR310" s="452"/>
    </row>
    <row r="311" spans="1:70" ht="15" hidden="1" customHeight="1">
      <c r="A311" t="str">
        <f t="shared" si="226"/>
        <v>6790100005</v>
      </c>
      <c r="B311" s="468">
        <v>6790100005</v>
      </c>
      <c r="C311" s="458" t="s">
        <v>490</v>
      </c>
      <c r="D311" s="458" t="s">
        <v>301</v>
      </c>
      <c r="E311" s="459" t="str">
        <f t="shared" si="230"/>
        <v>679</v>
      </c>
      <c r="F311" s="459" t="str">
        <f t="shared" si="231"/>
        <v>679</v>
      </c>
      <c r="G311" s="458" t="s">
        <v>302</v>
      </c>
      <c r="H311" s="452">
        <v>-1.4</v>
      </c>
      <c r="I311" s="452">
        <v>0</v>
      </c>
      <c r="J311" s="452">
        <v>0</v>
      </c>
      <c r="K311" s="452">
        <v>0</v>
      </c>
      <c r="L311" s="452">
        <v>0</v>
      </c>
      <c r="M311" s="452">
        <v>0</v>
      </c>
      <c r="N311" s="452">
        <v>0</v>
      </c>
      <c r="O311" s="452">
        <v>-127.11</v>
      </c>
      <c r="P311" s="452">
        <v>0</v>
      </c>
      <c r="Q311" s="452" t="e">
        <f>VLOOKUP(A311,#REF!,16,0)</f>
        <v>#REF!</v>
      </c>
      <c r="R311" s="452">
        <v>0</v>
      </c>
      <c r="S311" s="484">
        <v>-383.26</v>
      </c>
      <c r="T311" s="452">
        <v>-128.51</v>
      </c>
      <c r="U311" s="474" t="e">
        <f t="shared" si="232"/>
        <v>#REF!</v>
      </c>
      <c r="V311" s="484">
        <f t="shared" si="233"/>
        <v>-128.51</v>
      </c>
      <c r="W311" s="484">
        <f t="shared" si="211"/>
        <v>-128.51</v>
      </c>
      <c r="X311" s="530">
        <v>-396.83</v>
      </c>
      <c r="Y311" s="530">
        <f t="shared" si="256"/>
        <v>-539.8900000000001</v>
      </c>
      <c r="Z311" s="484">
        <v>0</v>
      </c>
      <c r="AA311" s="484">
        <v>0</v>
      </c>
      <c r="AB311" s="484">
        <f t="shared" si="217"/>
        <v>-191.33999999999992</v>
      </c>
      <c r="AC311" s="484">
        <v>-1128.06</v>
      </c>
      <c r="AD311" s="484">
        <f t="shared" si="205"/>
        <v>0</v>
      </c>
      <c r="AE311" s="484">
        <v>-1128.06</v>
      </c>
      <c r="AF311" s="484">
        <f t="shared" si="207"/>
        <v>0</v>
      </c>
      <c r="AG311" s="484">
        <v>-1128.06</v>
      </c>
      <c r="AH311" s="484">
        <f t="shared" si="202"/>
        <v>0</v>
      </c>
      <c r="AI311" s="484">
        <v>-1128.06</v>
      </c>
      <c r="AJ311" s="484">
        <f t="shared" si="197"/>
        <v>0</v>
      </c>
      <c r="AK311" s="484">
        <v>-1128.06</v>
      </c>
      <c r="AL311" s="484">
        <f t="shared" si="198"/>
        <v>0</v>
      </c>
      <c r="AM311" s="484">
        <v>-1128.06</v>
      </c>
      <c r="AN311" s="484">
        <f t="shared" si="199"/>
        <v>0</v>
      </c>
      <c r="AO311" s="484">
        <v>-1128.06</v>
      </c>
      <c r="AP311" s="484">
        <f t="shared" si="193"/>
        <v>-264.90000000000009</v>
      </c>
      <c r="AQ311" s="484">
        <v>-1392.96</v>
      </c>
      <c r="AR311" s="484">
        <v>0</v>
      </c>
      <c r="AS311" s="484">
        <f t="shared" si="239"/>
        <v>0</v>
      </c>
      <c r="AT311" s="484">
        <v>0</v>
      </c>
      <c r="AU311" s="484">
        <f t="shared" si="238"/>
        <v>0</v>
      </c>
      <c r="AV311" s="484">
        <v>0</v>
      </c>
      <c r="AW311" s="484">
        <f t="shared" si="229"/>
        <v>0</v>
      </c>
      <c r="AX311" s="484">
        <v>0</v>
      </c>
      <c r="AY311" s="530">
        <v>-936.72</v>
      </c>
      <c r="AZ311" s="530">
        <f t="shared" si="218"/>
        <v>-1.4</v>
      </c>
      <c r="BA311" s="530">
        <f t="shared" si="219"/>
        <v>-1.4</v>
      </c>
      <c r="BB311" s="530">
        <f t="shared" si="220"/>
        <v>-1.4</v>
      </c>
      <c r="BC311" s="530">
        <f t="shared" si="221"/>
        <v>-1.4</v>
      </c>
      <c r="BD311" s="530">
        <f t="shared" si="206"/>
        <v>-1.4</v>
      </c>
      <c r="BE311" s="530">
        <f t="shared" si="208"/>
        <v>-1.4</v>
      </c>
      <c r="BF311" s="530">
        <f t="shared" si="203"/>
        <v>-128.51</v>
      </c>
      <c r="BG311" s="530">
        <f t="shared" si="204"/>
        <v>-128.51</v>
      </c>
      <c r="BH311" s="530" t="e">
        <f t="shared" si="200"/>
        <v>#REF!</v>
      </c>
      <c r="BI311" s="530" t="e">
        <f t="shared" si="201"/>
        <v>#REF!</v>
      </c>
      <c r="BJ311" s="530" t="e">
        <f t="shared" si="194"/>
        <v>#REF!</v>
      </c>
      <c r="BK311" s="452">
        <v>-128.51</v>
      </c>
      <c r="BL311">
        <v>0</v>
      </c>
      <c r="BM311" s="451">
        <v>-511.77</v>
      </c>
      <c r="BN311" s="499"/>
      <c r="BO311" s="451"/>
      <c r="BP311" s="452"/>
      <c r="BR311" s="452"/>
    </row>
    <row r="312" spans="1:70" ht="15" hidden="1" customHeight="1">
      <c r="A312" t="str">
        <f t="shared" si="226"/>
        <v>6790100099</v>
      </c>
      <c r="B312" s="468">
        <v>6790100099</v>
      </c>
      <c r="C312" s="458" t="s">
        <v>491</v>
      </c>
      <c r="D312" s="458" t="s">
        <v>301</v>
      </c>
      <c r="E312" s="459" t="str">
        <f t="shared" si="230"/>
        <v>679</v>
      </c>
      <c r="F312" s="459" t="str">
        <f t="shared" si="231"/>
        <v>679</v>
      </c>
      <c r="G312" s="458" t="s">
        <v>302</v>
      </c>
      <c r="H312" s="452">
        <v>-0.35</v>
      </c>
      <c r="I312" s="452">
        <v>-0.09</v>
      </c>
      <c r="J312" s="452">
        <v>-0.08</v>
      </c>
      <c r="K312" s="452">
        <v>-0.15</v>
      </c>
      <c r="L312" s="452">
        <v>0</v>
      </c>
      <c r="M312" s="452">
        <v>-0.76</v>
      </c>
      <c r="N312" s="452">
        <v>-0.14000000000000001</v>
      </c>
      <c r="O312" s="452">
        <v>-0.01</v>
      </c>
      <c r="P312" s="452">
        <v>-0.33</v>
      </c>
      <c r="Q312" s="452" t="e">
        <f>VLOOKUP(A312,#REF!,16,0)</f>
        <v>#REF!</v>
      </c>
      <c r="R312" s="452">
        <v>0</v>
      </c>
      <c r="S312" s="484">
        <v>-9.77</v>
      </c>
      <c r="T312" s="452">
        <v>-2.2599999999999998</v>
      </c>
      <c r="U312" s="474" t="e">
        <f t="shared" si="232"/>
        <v>#REF!</v>
      </c>
      <c r="V312" s="484">
        <f t="shared" si="233"/>
        <v>-1.91</v>
      </c>
      <c r="W312" s="484">
        <f t="shared" si="211"/>
        <v>-1.5799999999999998</v>
      </c>
      <c r="X312" s="530"/>
      <c r="Y312" s="530">
        <f t="shared" si="256"/>
        <v>-0.21</v>
      </c>
      <c r="Z312" s="484">
        <v>-5.0000000000000017E-2</v>
      </c>
      <c r="AA312" s="484">
        <v>-3.14</v>
      </c>
      <c r="AB312" s="484">
        <f t="shared" si="217"/>
        <v>0</v>
      </c>
      <c r="AC312" s="484">
        <v>-3.4</v>
      </c>
      <c r="AD312" s="484">
        <f t="shared" si="205"/>
        <v>-0.24000000000000021</v>
      </c>
      <c r="AE312" s="484">
        <v>-3.64</v>
      </c>
      <c r="AF312" s="484">
        <f t="shared" si="207"/>
        <v>-200.98000000000002</v>
      </c>
      <c r="AG312" s="484">
        <v>-204.62</v>
      </c>
      <c r="AH312" s="484">
        <f t="shared" si="202"/>
        <v>-0.18999999999999773</v>
      </c>
      <c r="AI312" s="484">
        <v>-204.81</v>
      </c>
      <c r="AJ312" s="484">
        <f t="shared" si="197"/>
        <v>-0.75999999999999091</v>
      </c>
      <c r="AK312" s="484">
        <v>-205.57</v>
      </c>
      <c r="AL312" s="484">
        <f t="shared" si="198"/>
        <v>-0.45000000000001705</v>
      </c>
      <c r="AM312" s="484">
        <v>-206.02</v>
      </c>
      <c r="AN312" s="484">
        <f t="shared" si="199"/>
        <v>-208.43999999999997</v>
      </c>
      <c r="AO312" s="484">
        <v>-414.46</v>
      </c>
      <c r="AP312" s="484">
        <f t="shared" si="193"/>
        <v>-161.07999999999998</v>
      </c>
      <c r="AQ312" s="484">
        <v>-575.54</v>
      </c>
      <c r="AR312" s="484">
        <v>-148847.17000000001</v>
      </c>
      <c r="AS312" s="484">
        <f t="shared" si="239"/>
        <v>-6792.8999999999942</v>
      </c>
      <c r="AT312" s="484">
        <v>-155640.07</v>
      </c>
      <c r="AU312" s="484">
        <f t="shared" si="238"/>
        <v>-24545.78</v>
      </c>
      <c r="AV312" s="484">
        <v>-180185.85</v>
      </c>
      <c r="AW312" s="484">
        <f t="shared" si="229"/>
        <v>-5304.8999999999942</v>
      </c>
      <c r="AX312" s="484">
        <v>-185490.75</v>
      </c>
      <c r="AY312" s="530">
        <v>-0.21</v>
      </c>
      <c r="AZ312" s="530">
        <f t="shared" si="218"/>
        <v>-0.43999999999999995</v>
      </c>
      <c r="BA312" s="530">
        <f t="shared" si="219"/>
        <v>-0.51999999999999991</v>
      </c>
      <c r="BB312" s="530">
        <f t="shared" si="220"/>
        <v>-0.66999999999999993</v>
      </c>
      <c r="BC312" s="530">
        <f t="shared" si="221"/>
        <v>-0.66999999999999993</v>
      </c>
      <c r="BD312" s="530">
        <f t="shared" si="206"/>
        <v>-1.4300000000000002</v>
      </c>
      <c r="BE312" s="530">
        <f t="shared" si="208"/>
        <v>-1.5699999999999998</v>
      </c>
      <c r="BF312" s="530">
        <f t="shared" si="203"/>
        <v>-1.58</v>
      </c>
      <c r="BG312" s="530">
        <f t="shared" si="204"/>
        <v>-1.9100000000000001</v>
      </c>
      <c r="BH312" s="530" t="e">
        <f t="shared" si="200"/>
        <v>#REF!</v>
      </c>
      <c r="BI312" s="530" t="e">
        <f t="shared" si="201"/>
        <v>#REF!</v>
      </c>
      <c r="BJ312" s="530" t="e">
        <f t="shared" si="194"/>
        <v>#REF!</v>
      </c>
      <c r="BK312" s="452">
        <v>-2.2599999999999998</v>
      </c>
      <c r="BL312">
        <v>0</v>
      </c>
      <c r="BM312" s="451">
        <v>-11.53</v>
      </c>
      <c r="BN312" s="499"/>
      <c r="BO312" s="451"/>
      <c r="BP312" s="452"/>
      <c r="BR312" s="452"/>
    </row>
    <row r="313" spans="1:70" ht="15" hidden="1" customHeight="1">
      <c r="A313" t="str">
        <f t="shared" si="226"/>
        <v>6810100001</v>
      </c>
      <c r="B313" s="468">
        <v>6810100001</v>
      </c>
      <c r="C313" s="458" t="s">
        <v>694</v>
      </c>
      <c r="D313" s="458" t="s">
        <v>301</v>
      </c>
      <c r="E313" s="459" t="str">
        <f t="shared" si="230"/>
        <v>681</v>
      </c>
      <c r="F313" s="459" t="str">
        <f t="shared" si="231"/>
        <v>681</v>
      </c>
      <c r="G313" s="458" t="s">
        <v>302</v>
      </c>
      <c r="H313" s="452">
        <v>6685.48</v>
      </c>
      <c r="I313" s="452">
        <v>0</v>
      </c>
      <c r="J313" s="452">
        <v>6327.82</v>
      </c>
      <c r="K313" s="452">
        <v>8260</v>
      </c>
      <c r="L313" s="452">
        <v>251.15</v>
      </c>
      <c r="M313" s="452">
        <v>0</v>
      </c>
      <c r="N313" s="452">
        <v>0</v>
      </c>
      <c r="O313" s="452">
        <v>0</v>
      </c>
      <c r="P313" s="452">
        <v>0</v>
      </c>
      <c r="Q313" s="452" t="e">
        <f>VLOOKUP(A313,#REF!,16,0)</f>
        <v>#REF!</v>
      </c>
      <c r="R313" s="452">
        <v>36045.040000000001</v>
      </c>
      <c r="S313" s="484">
        <v>7434</v>
      </c>
      <c r="T313" s="452">
        <v>57569.489999999991</v>
      </c>
      <c r="U313" s="474" t="e">
        <f t="shared" si="232"/>
        <v>#REF!</v>
      </c>
      <c r="V313" s="484">
        <f t="shared" si="233"/>
        <v>21524.45</v>
      </c>
      <c r="W313" s="484">
        <f t="shared" si="211"/>
        <v>21524.45</v>
      </c>
      <c r="X313" s="530"/>
      <c r="Y313" s="530">
        <f t="shared" si="256"/>
        <v>0</v>
      </c>
      <c r="Z313" s="484">
        <v>0</v>
      </c>
      <c r="AA313" s="484">
        <v>0</v>
      </c>
      <c r="AB313" s="484">
        <f t="shared" si="217"/>
        <v>0</v>
      </c>
      <c r="AC313" s="484">
        <v>0</v>
      </c>
      <c r="AD313" s="484">
        <f t="shared" si="205"/>
        <v>0</v>
      </c>
      <c r="AE313" s="484">
        <v>0</v>
      </c>
      <c r="AF313" s="484">
        <f t="shared" si="207"/>
        <v>0</v>
      </c>
      <c r="AG313" s="484">
        <v>0</v>
      </c>
      <c r="AH313" s="484">
        <f t="shared" si="202"/>
        <v>0</v>
      </c>
      <c r="AI313" s="484">
        <v>0</v>
      </c>
      <c r="AJ313" s="484">
        <f t="shared" si="197"/>
        <v>0</v>
      </c>
      <c r="AK313" s="484">
        <v>0</v>
      </c>
      <c r="AL313" s="484">
        <f t="shared" si="198"/>
        <v>0</v>
      </c>
      <c r="AM313" s="484">
        <v>0</v>
      </c>
      <c r="AN313" s="484">
        <f t="shared" si="199"/>
        <v>0</v>
      </c>
      <c r="AO313" s="484">
        <v>0</v>
      </c>
      <c r="AP313" s="484">
        <f t="shared" si="193"/>
        <v>78408.27</v>
      </c>
      <c r="AQ313" s="484">
        <v>78408.27</v>
      </c>
      <c r="AR313" s="484">
        <v>9398.67</v>
      </c>
      <c r="AS313" s="484">
        <f t="shared" si="239"/>
        <v>136.28999999999905</v>
      </c>
      <c r="AT313" s="484">
        <v>9534.9599999999991</v>
      </c>
      <c r="AU313" s="484">
        <f t="shared" si="238"/>
        <v>0</v>
      </c>
      <c r="AV313" s="484">
        <v>9534.9599999999991</v>
      </c>
      <c r="AW313" s="484">
        <f t="shared" si="229"/>
        <v>0</v>
      </c>
      <c r="AX313" s="484">
        <v>9534.9599999999991</v>
      </c>
      <c r="AY313" s="530">
        <v>0</v>
      </c>
      <c r="AZ313" s="530">
        <f t="shared" si="218"/>
        <v>6685.48</v>
      </c>
      <c r="BA313" s="530">
        <f t="shared" si="219"/>
        <v>13013.3</v>
      </c>
      <c r="BB313" s="530">
        <f t="shared" si="220"/>
        <v>21273.3</v>
      </c>
      <c r="BC313" s="530">
        <f t="shared" si="221"/>
        <v>21524.45</v>
      </c>
      <c r="BD313" s="530">
        <f t="shared" si="206"/>
        <v>21524.449999999997</v>
      </c>
      <c r="BE313" s="530">
        <f t="shared" si="208"/>
        <v>21524.449999999997</v>
      </c>
      <c r="BF313" s="530">
        <f t="shared" si="203"/>
        <v>21524.449999999997</v>
      </c>
      <c r="BG313" s="530">
        <f t="shared" si="204"/>
        <v>21524.449999999997</v>
      </c>
      <c r="BH313" s="530" t="e">
        <f t="shared" si="200"/>
        <v>#REF!</v>
      </c>
      <c r="BI313" s="530" t="e">
        <f t="shared" si="201"/>
        <v>#REF!</v>
      </c>
      <c r="BJ313" s="530" t="e">
        <f t="shared" si="194"/>
        <v>#REF!</v>
      </c>
      <c r="BK313" s="452">
        <v>57569.49</v>
      </c>
      <c r="BL313">
        <v>0</v>
      </c>
      <c r="BM313" s="451">
        <v>57569.49</v>
      </c>
      <c r="BN313" s="499"/>
      <c r="BO313" s="451"/>
      <c r="BP313" s="452"/>
      <c r="BR313" s="452"/>
    </row>
    <row r="314" spans="1:70" ht="15" hidden="1" customHeight="1">
      <c r="A314" t="s">
        <v>1050</v>
      </c>
      <c r="B314" s="468" t="s">
        <v>1050</v>
      </c>
      <c r="C314" s="458" t="s">
        <v>1051</v>
      </c>
      <c r="D314" s="458" t="s">
        <v>301</v>
      </c>
      <c r="E314" s="459" t="str">
        <f t="shared" ref="E314" si="257">LEFT(B314,3)</f>
        <v>689</v>
      </c>
      <c r="F314" s="459" t="str">
        <f t="shared" ref="F314" si="258">LEFT(B314,3)</f>
        <v>689</v>
      </c>
      <c r="G314" s="458" t="s">
        <v>302</v>
      </c>
      <c r="H314" s="452"/>
      <c r="I314" s="452"/>
      <c r="J314" s="452"/>
      <c r="K314" s="452"/>
      <c r="L314" s="452"/>
      <c r="M314" s="452"/>
      <c r="N314" s="452"/>
      <c r="O314" s="452"/>
      <c r="P314" s="452"/>
      <c r="Q314" s="452"/>
      <c r="R314" s="452"/>
      <c r="S314" s="484"/>
      <c r="T314" s="452"/>
      <c r="U314" s="474"/>
      <c r="V314" s="484"/>
      <c r="W314" s="484"/>
      <c r="X314" s="530"/>
      <c r="Y314" s="530"/>
      <c r="Z314" s="484"/>
      <c r="AA314" s="484"/>
      <c r="AB314" s="484"/>
      <c r="AC314" s="484"/>
      <c r="AD314" s="484"/>
      <c r="AE314" s="484"/>
      <c r="AF314" s="484"/>
      <c r="AG314" s="484"/>
      <c r="AH314" s="484"/>
      <c r="AI314" s="484"/>
      <c r="AJ314" s="484"/>
      <c r="AK314" s="484"/>
      <c r="AL314" s="484"/>
      <c r="AM314" s="484"/>
      <c r="AN314" s="484"/>
      <c r="AO314" s="484"/>
      <c r="AP314" s="484"/>
      <c r="AQ314" s="484"/>
      <c r="AR314" s="484"/>
      <c r="AS314" s="484"/>
      <c r="AT314" s="484">
        <v>77137.95</v>
      </c>
      <c r="AU314" s="484">
        <f t="shared" si="238"/>
        <v>0</v>
      </c>
      <c r="AV314" s="484">
        <v>77137.95</v>
      </c>
      <c r="AW314" s="484">
        <f t="shared" si="229"/>
        <v>0</v>
      </c>
      <c r="AX314" s="484">
        <v>77137.95</v>
      </c>
      <c r="AY314" s="530"/>
      <c r="AZ314" s="530"/>
      <c r="BA314" s="530"/>
      <c r="BB314" s="530"/>
      <c r="BC314" s="530"/>
      <c r="BD314" s="530"/>
      <c r="BE314" s="530"/>
      <c r="BF314" s="530"/>
      <c r="BG314" s="530"/>
      <c r="BH314" s="530"/>
      <c r="BI314" s="530"/>
      <c r="BJ314" s="530"/>
      <c r="BK314" s="452"/>
      <c r="BN314" s="499"/>
      <c r="BO314" s="451"/>
      <c r="BP314" s="452"/>
      <c r="BR314" s="452"/>
    </row>
    <row r="315" spans="1:70" ht="15" hidden="1" customHeight="1">
      <c r="A315" t="str">
        <f t="shared" si="226"/>
        <v>6890100004</v>
      </c>
      <c r="B315" s="468">
        <v>6890100004</v>
      </c>
      <c r="C315" s="458" t="s">
        <v>492</v>
      </c>
      <c r="D315" s="458" t="s">
        <v>301</v>
      </c>
      <c r="E315" s="459" t="str">
        <f t="shared" si="230"/>
        <v>689</v>
      </c>
      <c r="F315" s="459" t="str">
        <f t="shared" si="231"/>
        <v>689</v>
      </c>
      <c r="G315" s="458" t="s">
        <v>302</v>
      </c>
      <c r="H315" s="452">
        <v>0</v>
      </c>
      <c r="I315" s="452">
        <v>0</v>
      </c>
      <c r="J315" s="452">
        <v>0</v>
      </c>
      <c r="K315" s="452">
        <v>0</v>
      </c>
      <c r="L315" s="452">
        <v>0</v>
      </c>
      <c r="M315" s="452">
        <v>0</v>
      </c>
      <c r="N315" s="452">
        <v>0</v>
      </c>
      <c r="O315" s="452">
        <v>0</v>
      </c>
      <c r="P315" s="452">
        <v>0</v>
      </c>
      <c r="Q315" s="452" t="e">
        <f>VLOOKUP(A315,#REF!,16,0)</f>
        <v>#REF!</v>
      </c>
      <c r="R315" s="452">
        <v>0</v>
      </c>
      <c r="S315" s="484">
        <v>811.27</v>
      </c>
      <c r="T315" s="452">
        <v>0</v>
      </c>
      <c r="U315" s="474" t="e">
        <f t="shared" si="232"/>
        <v>#REF!</v>
      </c>
      <c r="V315" s="484">
        <f t="shared" si="233"/>
        <v>0</v>
      </c>
      <c r="W315" s="484">
        <f t="shared" si="211"/>
        <v>0</v>
      </c>
      <c r="X315" s="530"/>
      <c r="Y315" s="530">
        <f t="shared" si="256"/>
        <v>0</v>
      </c>
      <c r="Z315" s="484">
        <v>0</v>
      </c>
      <c r="AA315" s="484">
        <v>0</v>
      </c>
      <c r="AB315" s="484">
        <f t="shared" si="217"/>
        <v>0</v>
      </c>
      <c r="AC315" s="484">
        <v>0</v>
      </c>
      <c r="AD315" s="484">
        <f t="shared" si="205"/>
        <v>0</v>
      </c>
      <c r="AE315" s="484">
        <v>0</v>
      </c>
      <c r="AF315" s="484">
        <f t="shared" si="207"/>
        <v>0</v>
      </c>
      <c r="AG315" s="484">
        <v>0</v>
      </c>
      <c r="AH315" s="484">
        <f t="shared" si="202"/>
        <v>0</v>
      </c>
      <c r="AI315" s="484">
        <v>0</v>
      </c>
      <c r="AJ315" s="484">
        <f t="shared" si="197"/>
        <v>0</v>
      </c>
      <c r="AK315" s="484">
        <v>0</v>
      </c>
      <c r="AL315" s="484">
        <f t="shared" si="198"/>
        <v>0</v>
      </c>
      <c r="AM315" s="484">
        <v>0</v>
      </c>
      <c r="AN315" s="484">
        <f t="shared" si="199"/>
        <v>0</v>
      </c>
      <c r="AO315" s="484">
        <v>0</v>
      </c>
      <c r="AP315" s="484">
        <f t="shared" si="193"/>
        <v>0</v>
      </c>
      <c r="AQ315" s="484">
        <v>0</v>
      </c>
      <c r="AR315" s="484">
        <v>0</v>
      </c>
      <c r="AS315" s="484">
        <f t="shared" si="239"/>
        <v>0</v>
      </c>
      <c r="AT315" s="484">
        <v>0</v>
      </c>
      <c r="AU315" s="484">
        <f t="shared" si="238"/>
        <v>0</v>
      </c>
      <c r="AV315" s="484">
        <v>0</v>
      </c>
      <c r="AW315" s="484">
        <f t="shared" si="229"/>
        <v>0</v>
      </c>
      <c r="AX315" s="484">
        <v>0</v>
      </c>
      <c r="AY315" s="530">
        <v>0</v>
      </c>
      <c r="AZ315" s="530">
        <f t="shared" si="218"/>
        <v>0</v>
      </c>
      <c r="BA315" s="530">
        <f t="shared" si="219"/>
        <v>0</v>
      </c>
      <c r="BB315" s="530">
        <f t="shared" si="220"/>
        <v>0</v>
      </c>
      <c r="BC315" s="530">
        <f t="shared" si="221"/>
        <v>0</v>
      </c>
      <c r="BD315" s="530">
        <f t="shared" si="206"/>
        <v>0</v>
      </c>
      <c r="BE315" s="530">
        <f t="shared" si="208"/>
        <v>0</v>
      </c>
      <c r="BF315" s="530">
        <f t="shared" si="203"/>
        <v>0</v>
      </c>
      <c r="BG315" s="530">
        <f t="shared" si="204"/>
        <v>0</v>
      </c>
      <c r="BH315" s="530" t="e">
        <f t="shared" si="200"/>
        <v>#REF!</v>
      </c>
      <c r="BI315" s="530" t="e">
        <f t="shared" si="201"/>
        <v>#REF!</v>
      </c>
      <c r="BJ315" s="530" t="e">
        <f t="shared" si="194"/>
        <v>#REF!</v>
      </c>
      <c r="BK315" s="452">
        <v>0</v>
      </c>
      <c r="BL315">
        <v>0</v>
      </c>
      <c r="BM315" s="451">
        <v>811.27</v>
      </c>
      <c r="BN315" s="499"/>
      <c r="BO315" s="451"/>
      <c r="BP315" s="452"/>
      <c r="BR315" s="452"/>
    </row>
    <row r="316" spans="1:70" ht="15" hidden="1" customHeight="1">
      <c r="A316" t="str">
        <f t="shared" si="226"/>
        <v>6890100010</v>
      </c>
      <c r="B316" s="468">
        <v>6890100010</v>
      </c>
      <c r="C316" s="458" t="s">
        <v>888</v>
      </c>
      <c r="D316" s="458" t="s">
        <v>301</v>
      </c>
      <c r="E316" s="459" t="str">
        <f t="shared" ref="E316" si="259">LEFT(B316,3)</f>
        <v>689</v>
      </c>
      <c r="F316" s="459" t="str">
        <f t="shared" ref="F316" si="260">LEFT(B316,3)</f>
        <v>689</v>
      </c>
      <c r="G316" s="458" t="s">
        <v>302</v>
      </c>
      <c r="H316" s="452">
        <v>0</v>
      </c>
      <c r="I316" s="452">
        <v>0</v>
      </c>
      <c r="J316" s="452">
        <v>0</v>
      </c>
      <c r="K316" s="452">
        <v>0</v>
      </c>
      <c r="L316" s="452">
        <v>0</v>
      </c>
      <c r="M316" s="452">
        <v>0</v>
      </c>
      <c r="N316" s="452">
        <v>0</v>
      </c>
      <c r="O316" s="452">
        <v>0</v>
      </c>
      <c r="P316" s="452">
        <v>0</v>
      </c>
      <c r="Q316" s="452">
        <v>0</v>
      </c>
      <c r="R316" s="452">
        <v>0</v>
      </c>
      <c r="S316" s="452">
        <v>0</v>
      </c>
      <c r="T316" s="452">
        <v>0</v>
      </c>
      <c r="U316" s="452">
        <v>0</v>
      </c>
      <c r="V316" s="452">
        <v>0</v>
      </c>
      <c r="W316" s="452">
        <v>0</v>
      </c>
      <c r="X316" s="452">
        <v>0</v>
      </c>
      <c r="Y316" s="452">
        <v>0</v>
      </c>
      <c r="Z316" s="452">
        <v>0</v>
      </c>
      <c r="AA316" s="452">
        <v>0</v>
      </c>
      <c r="AB316" s="452">
        <v>0</v>
      </c>
      <c r="AC316" s="452">
        <v>0</v>
      </c>
      <c r="AD316" s="452">
        <v>0</v>
      </c>
      <c r="AE316" s="452">
        <v>0</v>
      </c>
      <c r="AF316" s="452">
        <v>0</v>
      </c>
      <c r="AG316" s="452">
        <v>0</v>
      </c>
      <c r="AH316" s="452">
        <v>0</v>
      </c>
      <c r="AI316" s="452">
        <v>0</v>
      </c>
      <c r="AJ316" s="452">
        <v>0</v>
      </c>
      <c r="AK316" s="452">
        <v>0</v>
      </c>
      <c r="AL316" s="452">
        <v>0</v>
      </c>
      <c r="AM316" s="484">
        <v>577727.69999999995</v>
      </c>
      <c r="AN316" s="484">
        <f t="shared" si="199"/>
        <v>0</v>
      </c>
      <c r="AO316" s="484">
        <v>577727.69999999995</v>
      </c>
      <c r="AP316" s="484">
        <f t="shared" si="193"/>
        <v>0</v>
      </c>
      <c r="AQ316" s="484">
        <v>577727.69999999995</v>
      </c>
      <c r="AR316" s="484">
        <v>0</v>
      </c>
      <c r="AS316" s="484">
        <f t="shared" si="239"/>
        <v>0</v>
      </c>
      <c r="AT316" s="484">
        <v>0</v>
      </c>
      <c r="AU316" s="484">
        <f t="shared" si="238"/>
        <v>0</v>
      </c>
      <c r="AV316" s="484">
        <v>0</v>
      </c>
      <c r="AW316" s="484">
        <f t="shared" si="229"/>
        <v>0</v>
      </c>
      <c r="AX316" s="484">
        <v>0</v>
      </c>
      <c r="AY316" s="530"/>
      <c r="AZ316" s="530"/>
      <c r="BA316" s="530"/>
      <c r="BB316" s="530"/>
      <c r="BC316" s="530"/>
      <c r="BD316" s="530"/>
      <c r="BE316" s="530"/>
      <c r="BF316" s="530"/>
      <c r="BG316" s="530"/>
      <c r="BH316" s="530"/>
      <c r="BI316" s="530">
        <f t="shared" si="201"/>
        <v>0</v>
      </c>
      <c r="BJ316" s="530">
        <f t="shared" si="194"/>
        <v>0</v>
      </c>
      <c r="BK316" s="452"/>
      <c r="BN316" s="499"/>
      <c r="BO316" s="451"/>
      <c r="BP316" s="452"/>
      <c r="BR316" s="452"/>
    </row>
    <row r="317" spans="1:70" ht="15" hidden="1" customHeight="1">
      <c r="A317" t="str">
        <f t="shared" si="226"/>
        <v>6890100099</v>
      </c>
      <c r="B317" s="468">
        <v>6890100099</v>
      </c>
      <c r="C317" s="458" t="s">
        <v>493</v>
      </c>
      <c r="D317" s="458" t="s">
        <v>301</v>
      </c>
      <c r="E317" s="459" t="str">
        <f t="shared" si="230"/>
        <v>689</v>
      </c>
      <c r="F317" s="459" t="str">
        <f t="shared" si="231"/>
        <v>689</v>
      </c>
      <c r="G317" s="458" t="s">
        <v>302</v>
      </c>
      <c r="H317" s="452">
        <v>0</v>
      </c>
      <c r="I317" s="452">
        <v>0.3</v>
      </c>
      <c r="J317" s="452">
        <v>2594.62</v>
      </c>
      <c r="K317" s="452">
        <v>0.28999999999999998</v>
      </c>
      <c r="L317" s="452">
        <v>0</v>
      </c>
      <c r="M317" s="452">
        <v>0.02</v>
      </c>
      <c r="N317" s="452">
        <v>0</v>
      </c>
      <c r="O317" s="452">
        <v>0</v>
      </c>
      <c r="P317" s="452">
        <v>-0.26</v>
      </c>
      <c r="Q317" s="452" t="e">
        <f>VLOOKUP(A317,#REF!,16,0)</f>
        <v>#REF!</v>
      </c>
      <c r="R317" s="452">
        <v>-0.66</v>
      </c>
      <c r="S317" s="484">
        <v>0.02</v>
      </c>
      <c r="T317" s="452">
        <v>2594.37</v>
      </c>
      <c r="U317" s="474" t="e">
        <f t="shared" si="232"/>
        <v>#REF!</v>
      </c>
      <c r="V317" s="484">
        <f t="shared" si="233"/>
        <v>2594.9699999999998</v>
      </c>
      <c r="W317" s="484">
        <f t="shared" si="211"/>
        <v>2595.23</v>
      </c>
      <c r="X317" s="530">
        <v>0.02</v>
      </c>
      <c r="Y317" s="530">
        <f t="shared" si="256"/>
        <v>0</v>
      </c>
      <c r="Z317" s="484">
        <v>0</v>
      </c>
      <c r="AA317" s="484">
        <v>0.35</v>
      </c>
      <c r="AB317" s="484">
        <f t="shared" si="217"/>
        <v>0</v>
      </c>
      <c r="AC317" s="484">
        <v>0.37</v>
      </c>
      <c r="AD317" s="484">
        <f t="shared" si="205"/>
        <v>0</v>
      </c>
      <c r="AE317" s="484">
        <v>0.37</v>
      </c>
      <c r="AF317" s="484">
        <f t="shared" si="207"/>
        <v>0</v>
      </c>
      <c r="AG317" s="484">
        <v>0.37</v>
      </c>
      <c r="AH317" s="484">
        <f t="shared" si="202"/>
        <v>0</v>
      </c>
      <c r="AI317" s="484">
        <v>0.37</v>
      </c>
      <c r="AJ317" s="484">
        <f t="shared" si="197"/>
        <v>0</v>
      </c>
      <c r="AK317" s="484">
        <v>0.37</v>
      </c>
      <c r="AL317" s="484">
        <f t="shared" si="198"/>
        <v>0.37</v>
      </c>
      <c r="AM317" s="484">
        <f>0.74</f>
        <v>0.74</v>
      </c>
      <c r="AN317" s="484">
        <f t="shared" si="199"/>
        <v>-5.0000000000000044E-2</v>
      </c>
      <c r="AO317" s="484">
        <v>0.69</v>
      </c>
      <c r="AP317" s="484">
        <f t="shared" si="193"/>
        <v>8.82</v>
      </c>
      <c r="AQ317" s="484">
        <v>9.51</v>
      </c>
      <c r="AR317" s="484">
        <v>0.01</v>
      </c>
      <c r="AS317" s="484">
        <f t="shared" si="239"/>
        <v>2.95</v>
      </c>
      <c r="AT317" s="484">
        <v>2.96</v>
      </c>
      <c r="AU317" s="484">
        <f t="shared" si="238"/>
        <v>0.37000000000000011</v>
      </c>
      <c r="AV317" s="484">
        <v>3.33</v>
      </c>
      <c r="AW317" s="484">
        <f t="shared" si="229"/>
        <v>5927.5</v>
      </c>
      <c r="AX317" s="484">
        <v>5930.83</v>
      </c>
      <c r="AY317" s="530">
        <v>0.02</v>
      </c>
      <c r="AZ317" s="530">
        <f t="shared" si="218"/>
        <v>0.3</v>
      </c>
      <c r="BA317" s="530">
        <f t="shared" si="219"/>
        <v>2594.92</v>
      </c>
      <c r="BB317" s="530">
        <f t="shared" si="220"/>
        <v>2595.21</v>
      </c>
      <c r="BC317" s="530">
        <f t="shared" si="221"/>
        <v>2595.21</v>
      </c>
      <c r="BD317" s="530">
        <f t="shared" si="206"/>
        <v>2595.23</v>
      </c>
      <c r="BE317" s="530">
        <f t="shared" si="208"/>
        <v>2595.23</v>
      </c>
      <c r="BF317" s="530">
        <f t="shared" si="203"/>
        <v>2595.23</v>
      </c>
      <c r="BG317" s="530">
        <f t="shared" si="204"/>
        <v>2594.9700000000003</v>
      </c>
      <c r="BH317" s="530" t="e">
        <f t="shared" si="200"/>
        <v>#REF!</v>
      </c>
      <c r="BI317" s="530" t="e">
        <f t="shared" si="201"/>
        <v>#REF!</v>
      </c>
      <c r="BJ317" s="530" t="e">
        <f t="shared" si="194"/>
        <v>#REF!</v>
      </c>
      <c r="BK317" s="452">
        <v>2594.37</v>
      </c>
      <c r="BL317">
        <v>0</v>
      </c>
      <c r="BM317" s="451">
        <v>2594.39</v>
      </c>
      <c r="BN317" s="499"/>
      <c r="BO317" s="451"/>
      <c r="BP317" s="452"/>
      <c r="BR317" s="452"/>
    </row>
    <row r="318" spans="1:70" ht="15" hidden="1" customHeight="1">
      <c r="A318" t="str">
        <f t="shared" si="226"/>
        <v>6910100001</v>
      </c>
      <c r="B318" s="468">
        <v>6910100001</v>
      </c>
      <c r="C318" s="458" t="s">
        <v>42</v>
      </c>
      <c r="D318" s="458" t="s">
        <v>301</v>
      </c>
      <c r="E318" s="459" t="str">
        <f t="shared" ref="E318" si="261">LEFT(B318,3)</f>
        <v>691</v>
      </c>
      <c r="F318" s="459" t="str">
        <f t="shared" ref="F318" si="262">LEFT(B318,3)</f>
        <v>691</v>
      </c>
      <c r="G318" s="458" t="s">
        <v>302</v>
      </c>
      <c r="H318" s="452">
        <v>0</v>
      </c>
      <c r="I318" s="452">
        <v>0</v>
      </c>
      <c r="J318" s="452">
        <v>0</v>
      </c>
      <c r="K318" s="452">
        <v>0</v>
      </c>
      <c r="L318" s="452">
        <v>0</v>
      </c>
      <c r="M318" s="452">
        <v>0</v>
      </c>
      <c r="N318" s="452">
        <v>0</v>
      </c>
      <c r="O318" s="452">
        <v>0</v>
      </c>
      <c r="P318" s="452">
        <v>0</v>
      </c>
      <c r="Q318" s="452">
        <v>0</v>
      </c>
      <c r="R318" s="452">
        <v>0</v>
      </c>
      <c r="S318" s="452">
        <v>0</v>
      </c>
      <c r="T318" s="452">
        <v>0</v>
      </c>
      <c r="U318" s="452">
        <v>0</v>
      </c>
      <c r="V318" s="452">
        <v>0</v>
      </c>
      <c r="W318" s="452">
        <v>0</v>
      </c>
      <c r="X318" s="452">
        <v>0</v>
      </c>
      <c r="Y318" s="452">
        <v>0</v>
      </c>
      <c r="Z318" s="452">
        <v>0</v>
      </c>
      <c r="AA318" s="452">
        <v>0</v>
      </c>
      <c r="AB318" s="452">
        <v>0</v>
      </c>
      <c r="AC318" s="452">
        <v>0</v>
      </c>
      <c r="AD318" s="452">
        <v>0</v>
      </c>
      <c r="AE318" s="452">
        <v>0</v>
      </c>
      <c r="AF318" s="452">
        <v>0</v>
      </c>
      <c r="AG318" s="452">
        <v>0</v>
      </c>
      <c r="AH318" s="452">
        <v>0</v>
      </c>
      <c r="AI318" s="484">
        <v>2820469.23</v>
      </c>
      <c r="AJ318" s="484">
        <f t="shared" si="197"/>
        <v>-323822.25999999978</v>
      </c>
      <c r="AK318" s="484">
        <v>2496646.9700000002</v>
      </c>
      <c r="AL318" s="484">
        <f t="shared" si="198"/>
        <v>-87192.970000000205</v>
      </c>
      <c r="AM318" s="484">
        <v>2409454</v>
      </c>
      <c r="AN318" s="484">
        <f t="shared" si="199"/>
        <v>-698524</v>
      </c>
      <c r="AO318" s="484">
        <v>1710930</v>
      </c>
      <c r="AP318" s="484">
        <f t="shared" si="193"/>
        <v>-201304</v>
      </c>
      <c r="AQ318" s="484">
        <v>1509626</v>
      </c>
      <c r="AR318" s="484">
        <v>841000</v>
      </c>
      <c r="AS318" s="484">
        <f t="shared" si="239"/>
        <v>472064</v>
      </c>
      <c r="AT318" s="484">
        <v>1313064</v>
      </c>
      <c r="AU318" s="484">
        <f t="shared" si="238"/>
        <v>1722316</v>
      </c>
      <c r="AV318" s="484">
        <v>3035380</v>
      </c>
      <c r="AW318" s="484">
        <f t="shared" si="229"/>
        <v>1726838</v>
      </c>
      <c r="AX318" s="484">
        <v>4762218</v>
      </c>
      <c r="AY318" s="530"/>
      <c r="AZ318" s="530"/>
      <c r="BA318" s="530"/>
      <c r="BB318" s="530"/>
      <c r="BC318" s="530"/>
      <c r="BD318" s="530"/>
      <c r="BE318" s="530"/>
      <c r="BF318" s="530"/>
      <c r="BG318" s="530"/>
      <c r="BH318" s="530">
        <f t="shared" si="200"/>
        <v>0</v>
      </c>
      <c r="BI318" s="530">
        <f t="shared" si="201"/>
        <v>0</v>
      </c>
      <c r="BJ318" s="530">
        <f t="shared" si="194"/>
        <v>0</v>
      </c>
      <c r="BK318" s="452"/>
      <c r="BN318" s="499"/>
      <c r="BO318" s="451"/>
      <c r="BP318" s="452"/>
      <c r="BR318" s="452"/>
    </row>
    <row r="319" spans="1:70" ht="15" customHeight="1">
      <c r="A319" t="str">
        <f t="shared" si="226"/>
        <v>7601500010</v>
      </c>
      <c r="B319" s="468">
        <v>7601500010</v>
      </c>
      <c r="C319" s="458" t="s">
        <v>494</v>
      </c>
      <c r="D319" s="458" t="s">
        <v>301</v>
      </c>
      <c r="E319" s="459" t="str">
        <f t="shared" si="230"/>
        <v>760</v>
      </c>
      <c r="F319" s="459" t="str">
        <f t="shared" si="231"/>
        <v>760</v>
      </c>
      <c r="G319" s="458" t="s">
        <v>302</v>
      </c>
      <c r="H319" s="484">
        <v>208089.94</v>
      </c>
      <c r="I319" s="452">
        <v>238638.27</v>
      </c>
      <c r="J319" s="452">
        <v>271536.73</v>
      </c>
      <c r="K319" s="452">
        <v>245335.4</v>
      </c>
      <c r="L319" s="452">
        <v>236812.09</v>
      </c>
      <c r="M319" s="452">
        <v>207063.42</v>
      </c>
      <c r="N319" s="452">
        <v>195629.06</v>
      </c>
      <c r="O319" s="452">
        <v>164451.53</v>
      </c>
      <c r="P319" s="452">
        <v>164438.19</v>
      </c>
      <c r="Q319" s="452" t="e">
        <f>VLOOKUP(A319,#REF!,16,0)</f>
        <v>#REF!</v>
      </c>
      <c r="R319" s="452">
        <v>154291.99</v>
      </c>
      <c r="S319" s="484">
        <v>140086.62</v>
      </c>
      <c r="T319" s="452">
        <v>2256569.2999999998</v>
      </c>
      <c r="U319" s="474" t="e">
        <f t="shared" si="232"/>
        <v>#REF!</v>
      </c>
      <c r="V319" s="484">
        <f t="shared" si="233"/>
        <v>1931994.63</v>
      </c>
      <c r="W319" s="484">
        <f t="shared" si="211"/>
        <v>1767556.44</v>
      </c>
      <c r="X319" s="530">
        <v>278938.71999999997</v>
      </c>
      <c r="Y319" s="530">
        <f t="shared" si="256"/>
        <v>116590.61000000004</v>
      </c>
      <c r="Z319" s="484">
        <v>-17055.410000000033</v>
      </c>
      <c r="AA319" s="484">
        <v>143383.56</v>
      </c>
      <c r="AB319" s="484">
        <f t="shared" si="217"/>
        <v>160127.43000000005</v>
      </c>
      <c r="AC319" s="484">
        <v>681984.91</v>
      </c>
      <c r="AD319" s="484">
        <f t="shared" si="205"/>
        <v>206820.5</v>
      </c>
      <c r="AE319" s="484">
        <v>888805.41</v>
      </c>
      <c r="AF319" s="484">
        <f t="shared" si="207"/>
        <v>122610.80999999994</v>
      </c>
      <c r="AG319" s="484">
        <v>1011416.22</v>
      </c>
      <c r="AH319" s="484">
        <f t="shared" si="202"/>
        <v>121119.29000000004</v>
      </c>
      <c r="AI319" s="484">
        <v>1132535.51</v>
      </c>
      <c r="AJ319" s="484">
        <f t="shared" si="197"/>
        <v>152610.16999999993</v>
      </c>
      <c r="AK319" s="484">
        <v>1285145.68</v>
      </c>
      <c r="AL319" s="484">
        <f t="shared" si="198"/>
        <v>152899.28000000003</v>
      </c>
      <c r="AM319" s="484">
        <v>1438044.96</v>
      </c>
      <c r="AN319" s="484">
        <f t="shared" si="199"/>
        <v>141653.07000000007</v>
      </c>
      <c r="AO319" s="484">
        <v>1579698.03</v>
      </c>
      <c r="AP319" s="484">
        <f t="shared" si="193"/>
        <v>120034.80000000005</v>
      </c>
      <c r="AQ319" s="484">
        <v>1699732.83</v>
      </c>
      <c r="AR319" s="484">
        <v>376121.87</v>
      </c>
      <c r="AS319" s="484">
        <f t="shared" si="239"/>
        <v>462918.27</v>
      </c>
      <c r="AT319" s="484">
        <v>839040.14</v>
      </c>
      <c r="AU319" s="484">
        <f t="shared" si="238"/>
        <v>721745.4</v>
      </c>
      <c r="AV319" s="484">
        <v>1560785.54</v>
      </c>
      <c r="AW319" s="484">
        <f t="shared" si="229"/>
        <v>457469.28</v>
      </c>
      <c r="AX319" s="484">
        <v>2018254.82</v>
      </c>
      <c r="AY319" s="530">
        <v>395529.33</v>
      </c>
      <c r="AZ319" s="530">
        <f t="shared" si="218"/>
        <v>446728.20999999996</v>
      </c>
      <c r="BA319" s="530">
        <f t="shared" si="219"/>
        <v>718264.94</v>
      </c>
      <c r="BB319" s="530">
        <f t="shared" si="220"/>
        <v>963600.34</v>
      </c>
      <c r="BC319" s="530">
        <f t="shared" si="221"/>
        <v>1200412.43</v>
      </c>
      <c r="BD319" s="530">
        <f t="shared" si="206"/>
        <v>1407475.8499999999</v>
      </c>
      <c r="BE319" s="530">
        <f t="shared" si="208"/>
        <v>1603104.91</v>
      </c>
      <c r="BF319" s="530">
        <f t="shared" si="203"/>
        <v>1767556.44</v>
      </c>
      <c r="BG319" s="530">
        <f t="shared" si="204"/>
        <v>1931994.63</v>
      </c>
      <c r="BH319" s="530" t="e">
        <f t="shared" si="200"/>
        <v>#REF!</v>
      </c>
      <c r="BI319" s="530" t="e">
        <f t="shared" si="201"/>
        <v>#REF!</v>
      </c>
      <c r="BJ319" s="530" t="e">
        <f t="shared" si="194"/>
        <v>#REF!</v>
      </c>
      <c r="BK319" s="460">
        <v>2256569.2999999998</v>
      </c>
      <c r="BL319" t="s">
        <v>44</v>
      </c>
      <c r="BM319" s="451">
        <v>2667168.92</v>
      </c>
      <c r="BN319" s="499"/>
      <c r="BO319" s="451"/>
      <c r="BP319" s="452"/>
      <c r="BR319" s="452"/>
    </row>
    <row r="320" spans="1:70" ht="15" customHeight="1">
      <c r="A320" t="str">
        <f t="shared" si="226"/>
        <v>7601500020</v>
      </c>
      <c r="B320" s="468">
        <v>7601500020</v>
      </c>
      <c r="C320" s="458" t="s">
        <v>495</v>
      </c>
      <c r="D320" s="458" t="s">
        <v>301</v>
      </c>
      <c r="E320" s="459" t="str">
        <f t="shared" si="230"/>
        <v>760</v>
      </c>
      <c r="F320" s="459" t="str">
        <f t="shared" si="231"/>
        <v>760</v>
      </c>
      <c r="G320" s="458" t="s">
        <v>302</v>
      </c>
      <c r="H320" s="484">
        <v>40670.589999999997</v>
      </c>
      <c r="I320" s="452">
        <v>46646.76</v>
      </c>
      <c r="J320" s="452">
        <v>56864.45</v>
      </c>
      <c r="K320" s="452">
        <v>46778.18</v>
      </c>
      <c r="L320" s="452">
        <v>43991.26</v>
      </c>
      <c r="M320" s="452">
        <v>58044.78</v>
      </c>
      <c r="N320" s="452">
        <v>39034.86</v>
      </c>
      <c r="O320" s="452">
        <v>46844.29</v>
      </c>
      <c r="P320" s="452">
        <v>36108.76</v>
      </c>
      <c r="Q320" s="452" t="e">
        <f>VLOOKUP(A320,#REF!,16,0)</f>
        <v>#REF!</v>
      </c>
      <c r="R320" s="452">
        <v>36168.699999999997</v>
      </c>
      <c r="S320" s="484">
        <v>26102.16</v>
      </c>
      <c r="T320" s="452">
        <v>474129.1</v>
      </c>
      <c r="U320" s="474" t="e">
        <f t="shared" si="232"/>
        <v>#REF!</v>
      </c>
      <c r="V320" s="484">
        <f t="shared" si="233"/>
        <v>414983.93</v>
      </c>
      <c r="W320" s="484">
        <f t="shared" si="211"/>
        <v>378875.17</v>
      </c>
      <c r="X320" s="530">
        <v>19792.28</v>
      </c>
      <c r="Y320" s="530">
        <f t="shared" si="256"/>
        <v>20261.64</v>
      </c>
      <c r="Z320" s="484">
        <v>27031.850000000006</v>
      </c>
      <c r="AA320" s="484">
        <v>20644.159999999989</v>
      </c>
      <c r="AB320" s="484">
        <f t="shared" si="217"/>
        <v>24740.190000000002</v>
      </c>
      <c r="AC320" s="484">
        <v>112470.12</v>
      </c>
      <c r="AD320" s="484">
        <f t="shared" si="205"/>
        <v>21242.53</v>
      </c>
      <c r="AE320" s="484">
        <v>133712.65</v>
      </c>
      <c r="AF320" s="484">
        <f t="shared" si="207"/>
        <v>15767.910000000003</v>
      </c>
      <c r="AG320" s="484">
        <v>149480.56</v>
      </c>
      <c r="AH320" s="484">
        <f t="shared" si="202"/>
        <v>21033.03</v>
      </c>
      <c r="AI320" s="484">
        <v>170513.59</v>
      </c>
      <c r="AJ320" s="484">
        <f t="shared" si="197"/>
        <v>15769.760000000009</v>
      </c>
      <c r="AK320" s="484">
        <v>186283.35</v>
      </c>
      <c r="AL320" s="484">
        <f t="shared" si="198"/>
        <v>22145.880000000005</v>
      </c>
      <c r="AM320" s="484">
        <v>208429.23</v>
      </c>
      <c r="AN320" s="484">
        <f t="shared" si="199"/>
        <v>31113.5</v>
      </c>
      <c r="AO320" s="484">
        <v>239542.73</v>
      </c>
      <c r="AP320" s="484">
        <f t="shared" ref="AP320:AP392" si="263">AQ320-AO320</f>
        <v>24087.860000000015</v>
      </c>
      <c r="AQ320" s="484">
        <v>263630.59000000003</v>
      </c>
      <c r="AR320" s="484">
        <v>73403.77</v>
      </c>
      <c r="AS320" s="484">
        <f t="shared" si="239"/>
        <v>80471.599999999991</v>
      </c>
      <c r="AT320" s="484">
        <v>153875.37</v>
      </c>
      <c r="AU320" s="484">
        <f t="shared" si="238"/>
        <v>76388.420000000013</v>
      </c>
      <c r="AV320" s="484">
        <v>230263.79</v>
      </c>
      <c r="AW320" s="484">
        <f t="shared" si="229"/>
        <v>77256.649999999994</v>
      </c>
      <c r="AX320" s="484">
        <v>307520.44</v>
      </c>
      <c r="AY320" s="530">
        <v>40053.919999999998</v>
      </c>
      <c r="AZ320" s="530">
        <f t="shared" si="218"/>
        <v>87317.35</v>
      </c>
      <c r="BA320" s="530">
        <f t="shared" si="219"/>
        <v>144181.79999999999</v>
      </c>
      <c r="BB320" s="530">
        <f t="shared" si="220"/>
        <v>190959.97999999998</v>
      </c>
      <c r="BC320" s="530">
        <f t="shared" si="221"/>
        <v>234951.24</v>
      </c>
      <c r="BD320" s="530">
        <f t="shared" si="206"/>
        <v>292996.02</v>
      </c>
      <c r="BE320" s="530">
        <f t="shared" si="208"/>
        <v>332030.88</v>
      </c>
      <c r="BF320" s="530">
        <f t="shared" si="203"/>
        <v>378875.17000000004</v>
      </c>
      <c r="BG320" s="530">
        <f t="shared" si="204"/>
        <v>414983.93000000005</v>
      </c>
      <c r="BH320" s="530" t="e">
        <f t="shared" si="200"/>
        <v>#REF!</v>
      </c>
      <c r="BI320" s="530" t="e">
        <f t="shared" si="201"/>
        <v>#REF!</v>
      </c>
      <c r="BJ320" s="530" t="e">
        <f t="shared" ref="BJ320:BJ392" si="264">O320+P320+Q320+R320+S320+N320+M320+L320+K320+J320+I320+H320</f>
        <v>#REF!</v>
      </c>
      <c r="BK320" s="460">
        <v>474129.1</v>
      </c>
      <c r="BL320" t="s">
        <v>44</v>
      </c>
      <c r="BM320" s="451">
        <v>500231.26</v>
      </c>
      <c r="BN320" s="499"/>
      <c r="BO320" s="451"/>
      <c r="BP320" s="452"/>
      <c r="BR320" s="452"/>
    </row>
    <row r="321" spans="1:70" ht="15" customHeight="1">
      <c r="A321" t="str">
        <f t="shared" si="226"/>
        <v>7601500030</v>
      </c>
      <c r="B321" s="468">
        <v>7601500030</v>
      </c>
      <c r="C321" s="458" t="s">
        <v>496</v>
      </c>
      <c r="D321" s="458" t="s">
        <v>301</v>
      </c>
      <c r="E321" s="459" t="str">
        <f t="shared" si="230"/>
        <v>760</v>
      </c>
      <c r="F321" s="459" t="str">
        <f t="shared" si="231"/>
        <v>760</v>
      </c>
      <c r="G321" s="458" t="s">
        <v>302</v>
      </c>
      <c r="H321" s="484">
        <v>9953.7000000000007</v>
      </c>
      <c r="I321" s="452">
        <v>0</v>
      </c>
      <c r="J321" s="452">
        <v>0</v>
      </c>
      <c r="K321" s="452">
        <v>11637.13</v>
      </c>
      <c r="L321" s="452">
        <v>22245.68</v>
      </c>
      <c r="M321" s="452">
        <v>0</v>
      </c>
      <c r="N321" s="452">
        <v>29200.95</v>
      </c>
      <c r="O321" s="452">
        <v>9317.58</v>
      </c>
      <c r="P321" s="452">
        <v>0</v>
      </c>
      <c r="Q321" s="452" t="e">
        <f>VLOOKUP(A321,#REF!,16,0)</f>
        <v>#REF!</v>
      </c>
      <c r="R321" s="452">
        <v>0</v>
      </c>
      <c r="S321" s="484">
        <v>0</v>
      </c>
      <c r="T321" s="452">
        <v>120649.39</v>
      </c>
      <c r="U321" s="474" t="e">
        <f t="shared" si="232"/>
        <v>#REF!</v>
      </c>
      <c r="V321" s="484">
        <f t="shared" si="233"/>
        <v>82355.040000000008</v>
      </c>
      <c r="W321" s="484">
        <f t="shared" si="211"/>
        <v>82355.040000000008</v>
      </c>
      <c r="X321" s="530">
        <v>4948.07</v>
      </c>
      <c r="Y321" s="530">
        <f t="shared" si="256"/>
        <v>-298.73999999999978</v>
      </c>
      <c r="Z321" s="484">
        <v>0</v>
      </c>
      <c r="AA321" s="484">
        <v>5161.0400000000009</v>
      </c>
      <c r="AB321" s="484">
        <f t="shared" si="217"/>
        <v>9911.58</v>
      </c>
      <c r="AC321" s="484">
        <v>19721.95</v>
      </c>
      <c r="AD321" s="484">
        <f t="shared" si="205"/>
        <v>0</v>
      </c>
      <c r="AE321" s="484">
        <v>19721.95</v>
      </c>
      <c r="AF321" s="484">
        <f t="shared" si="207"/>
        <v>15767.91</v>
      </c>
      <c r="AG321" s="484">
        <v>35489.86</v>
      </c>
      <c r="AH321" s="484">
        <f t="shared" si="202"/>
        <v>5265.1200000000026</v>
      </c>
      <c r="AI321" s="484">
        <v>40754.980000000003</v>
      </c>
      <c r="AJ321" s="484">
        <f t="shared" si="197"/>
        <v>21338.759999999995</v>
      </c>
      <c r="AK321" s="484">
        <v>62093.74</v>
      </c>
      <c r="AL321" s="484">
        <f t="shared" si="198"/>
        <v>5536.4599999999991</v>
      </c>
      <c r="AM321" s="484">
        <v>67630.2</v>
      </c>
      <c r="AN321" s="484">
        <f t="shared" ref="AN321:AN393" si="265">AO321-AM321</f>
        <v>0</v>
      </c>
      <c r="AO321" s="484">
        <v>67630.2</v>
      </c>
      <c r="AP321" s="484">
        <f t="shared" si="263"/>
        <v>0</v>
      </c>
      <c r="AQ321" s="484">
        <v>67630.2</v>
      </c>
      <c r="AR321" s="484">
        <v>14680.71</v>
      </c>
      <c r="AS321" s="484">
        <f t="shared" si="239"/>
        <v>0</v>
      </c>
      <c r="AT321" s="484">
        <v>14680.71</v>
      </c>
      <c r="AU321" s="484">
        <f t="shared" si="238"/>
        <v>0</v>
      </c>
      <c r="AV321" s="484">
        <v>14680.71</v>
      </c>
      <c r="AW321" s="484">
        <f t="shared" si="229"/>
        <v>19530</v>
      </c>
      <c r="AX321" s="484">
        <v>34210.71</v>
      </c>
      <c r="AY321" s="530">
        <v>4649.33</v>
      </c>
      <c r="AZ321" s="530">
        <f t="shared" si="218"/>
        <v>9953.7000000000007</v>
      </c>
      <c r="BA321" s="530">
        <f t="shared" si="219"/>
        <v>9953.7000000000007</v>
      </c>
      <c r="BB321" s="530">
        <f t="shared" si="220"/>
        <v>21590.83</v>
      </c>
      <c r="BC321" s="530">
        <f t="shared" si="221"/>
        <v>43836.51</v>
      </c>
      <c r="BD321" s="530">
        <f t="shared" si="206"/>
        <v>43836.509999999995</v>
      </c>
      <c r="BE321" s="530">
        <f t="shared" si="208"/>
        <v>73037.459999999992</v>
      </c>
      <c r="BF321" s="530">
        <f t="shared" si="203"/>
        <v>82355.039999999994</v>
      </c>
      <c r="BG321" s="530">
        <f t="shared" si="204"/>
        <v>82355.040000000008</v>
      </c>
      <c r="BH321" s="530" t="e">
        <f t="shared" si="200"/>
        <v>#REF!</v>
      </c>
      <c r="BI321" s="530" t="e">
        <f t="shared" ref="BI321:BI393" si="266">N321+O321+P321+Q321+R321+M321+L321+K321+J321+I321+H321</f>
        <v>#REF!</v>
      </c>
      <c r="BJ321" s="530" t="e">
        <f t="shared" si="264"/>
        <v>#REF!</v>
      </c>
      <c r="BK321" s="460">
        <v>120649.39</v>
      </c>
      <c r="BL321" t="s">
        <v>44</v>
      </c>
      <c r="BM321" s="451">
        <v>120649.39</v>
      </c>
      <c r="BN321" s="499"/>
      <c r="BO321" s="451"/>
      <c r="BP321" s="452"/>
      <c r="BR321" s="452"/>
    </row>
    <row r="322" spans="1:70" ht="15" customHeight="1">
      <c r="A322" t="str">
        <f t="shared" si="226"/>
        <v>7601500070</v>
      </c>
      <c r="B322" s="468">
        <v>7601500070</v>
      </c>
      <c r="C322" s="458" t="s">
        <v>497</v>
      </c>
      <c r="D322" s="458" t="s">
        <v>301</v>
      </c>
      <c r="E322" s="459" t="str">
        <f t="shared" si="230"/>
        <v>760</v>
      </c>
      <c r="F322" s="459" t="str">
        <f t="shared" si="231"/>
        <v>760</v>
      </c>
      <c r="G322" s="458" t="s">
        <v>302</v>
      </c>
      <c r="H322" s="484">
        <v>9034.01</v>
      </c>
      <c r="I322" s="452">
        <v>8185.26</v>
      </c>
      <c r="J322" s="452">
        <v>1113.3</v>
      </c>
      <c r="K322" s="452">
        <v>3747.01</v>
      </c>
      <c r="L322" s="452">
        <v>15696.45</v>
      </c>
      <c r="M322" s="452">
        <v>46703.46</v>
      </c>
      <c r="N322" s="452">
        <v>20921.57</v>
      </c>
      <c r="O322" s="452">
        <v>51751.26</v>
      </c>
      <c r="P322" s="452">
        <v>28385.27</v>
      </c>
      <c r="Q322" s="452" t="e">
        <f>VLOOKUP(A322,#REF!,16,0)</f>
        <v>#REF!</v>
      </c>
      <c r="R322" s="452">
        <v>2599.1</v>
      </c>
      <c r="S322" s="484">
        <v>418.16</v>
      </c>
      <c r="T322" s="452">
        <v>190001.39</v>
      </c>
      <c r="U322" s="474" t="e">
        <f t="shared" si="232"/>
        <v>#REF!</v>
      </c>
      <c r="V322" s="484">
        <f t="shared" si="233"/>
        <v>185537.59</v>
      </c>
      <c r="W322" s="484">
        <f t="shared" si="211"/>
        <v>157152.32000000001</v>
      </c>
      <c r="X322" s="530">
        <v>4313.68</v>
      </c>
      <c r="Y322" s="530">
        <f t="shared" si="256"/>
        <v>30917.190000000002</v>
      </c>
      <c r="Z322" s="484">
        <v>690.63999999999942</v>
      </c>
      <c r="AA322" s="484">
        <v>1447.4799999999959</v>
      </c>
      <c r="AB322" s="484">
        <f t="shared" si="217"/>
        <v>1983.25</v>
      </c>
      <c r="AC322" s="484">
        <v>39352.239999999998</v>
      </c>
      <c r="AD322" s="484">
        <f t="shared" si="205"/>
        <v>6939.9700000000012</v>
      </c>
      <c r="AE322" s="484">
        <v>46292.21</v>
      </c>
      <c r="AF322" s="484">
        <f t="shared" si="207"/>
        <v>24423.219999999994</v>
      </c>
      <c r="AG322" s="484">
        <v>70715.429999999993</v>
      </c>
      <c r="AH322" s="484">
        <f t="shared" si="202"/>
        <v>13037.840000000011</v>
      </c>
      <c r="AI322" s="484">
        <v>83753.27</v>
      </c>
      <c r="AJ322" s="484">
        <f t="shared" ref="AJ322:AJ394" si="267">AK322-AI322</f>
        <v>10853.5</v>
      </c>
      <c r="AK322" s="484">
        <v>94606.77</v>
      </c>
      <c r="AL322" s="484">
        <f t="shared" ref="AL322:AL394" si="268">AM322-AK322</f>
        <v>3624.5</v>
      </c>
      <c r="AM322" s="484">
        <v>98231.27</v>
      </c>
      <c r="AN322" s="484">
        <f t="shared" si="265"/>
        <v>986.01999999998952</v>
      </c>
      <c r="AO322" s="484">
        <v>99217.29</v>
      </c>
      <c r="AP322" s="484">
        <f t="shared" si="263"/>
        <v>12639.790000000008</v>
      </c>
      <c r="AQ322" s="484">
        <v>111857.08</v>
      </c>
      <c r="AR322" s="484">
        <v>28480.13</v>
      </c>
      <c r="AS322" s="484">
        <f t="shared" si="239"/>
        <v>22500.929999999997</v>
      </c>
      <c r="AT322" s="484">
        <v>50981.06</v>
      </c>
      <c r="AU322" s="484">
        <f t="shared" si="238"/>
        <v>25672.83</v>
      </c>
      <c r="AV322" s="484">
        <v>76653.89</v>
      </c>
      <c r="AW322" s="484">
        <f t="shared" si="229"/>
        <v>12568.070000000007</v>
      </c>
      <c r="AX322" s="484">
        <v>89221.96</v>
      </c>
      <c r="AY322" s="530">
        <v>35230.870000000003</v>
      </c>
      <c r="AZ322" s="530">
        <f t="shared" si="218"/>
        <v>17219.27</v>
      </c>
      <c r="BA322" s="530">
        <f t="shared" si="219"/>
        <v>18332.57</v>
      </c>
      <c r="BB322" s="530">
        <f t="shared" si="220"/>
        <v>22079.58</v>
      </c>
      <c r="BC322" s="530">
        <f t="shared" si="221"/>
        <v>37776.03</v>
      </c>
      <c r="BD322" s="530">
        <f t="shared" si="206"/>
        <v>84479.489999999991</v>
      </c>
      <c r="BE322" s="530">
        <f t="shared" si="208"/>
        <v>105401.06</v>
      </c>
      <c r="BF322" s="530">
        <f t="shared" si="203"/>
        <v>157152.32000000001</v>
      </c>
      <c r="BG322" s="530">
        <f t="shared" si="204"/>
        <v>185537.59000000003</v>
      </c>
      <c r="BH322" s="530" t="e">
        <f t="shared" ref="BH322:BH394" si="269">M322+N322+O322+P322+Q322+L322+K322+J322+I322+H322</f>
        <v>#REF!</v>
      </c>
      <c r="BI322" s="530" t="e">
        <f t="shared" si="266"/>
        <v>#REF!</v>
      </c>
      <c r="BJ322" s="530" t="e">
        <f t="shared" si="264"/>
        <v>#REF!</v>
      </c>
      <c r="BK322" s="460">
        <v>190001.39</v>
      </c>
      <c r="BL322" t="s">
        <v>44</v>
      </c>
      <c r="BM322" s="451">
        <v>190419.55</v>
      </c>
      <c r="BN322" s="499"/>
      <c r="BO322" s="451"/>
      <c r="BP322" s="452"/>
      <c r="BR322" s="452"/>
    </row>
    <row r="323" spans="1:70" ht="15" customHeight="1">
      <c r="A323" t="str">
        <f t="shared" si="226"/>
        <v>7601500075</v>
      </c>
      <c r="B323" s="468">
        <v>7601500075</v>
      </c>
      <c r="C323" s="458" t="s">
        <v>498</v>
      </c>
      <c r="D323" s="458" t="s">
        <v>301</v>
      </c>
      <c r="E323" s="459" t="str">
        <f t="shared" si="230"/>
        <v>760</v>
      </c>
      <c r="F323" s="459" t="str">
        <f t="shared" si="231"/>
        <v>760</v>
      </c>
      <c r="G323" s="458" t="s">
        <v>302</v>
      </c>
      <c r="H323" s="484">
        <v>7263.2</v>
      </c>
      <c r="I323" s="452">
        <v>3969.32</v>
      </c>
      <c r="J323" s="452">
        <v>5982.17</v>
      </c>
      <c r="K323" s="452">
        <v>994.93</v>
      </c>
      <c r="L323" s="452">
        <v>1879.44</v>
      </c>
      <c r="M323" s="452">
        <v>2011.82</v>
      </c>
      <c r="N323" s="452">
        <v>1120.78</v>
      </c>
      <c r="O323" s="452">
        <v>1012.38</v>
      </c>
      <c r="P323" s="452">
        <v>6171.28</v>
      </c>
      <c r="Q323" s="452" t="e">
        <f>VLOOKUP(A323,#REF!,16,0)</f>
        <v>#REF!</v>
      </c>
      <c r="R323" s="452">
        <v>5949.6</v>
      </c>
      <c r="S323" s="484">
        <v>4672.51</v>
      </c>
      <c r="T323" s="452">
        <v>41661.79</v>
      </c>
      <c r="U323" s="474" t="e">
        <f t="shared" si="232"/>
        <v>#REF!</v>
      </c>
      <c r="V323" s="484">
        <f t="shared" si="233"/>
        <v>30405.32</v>
      </c>
      <c r="W323" s="484">
        <f t="shared" si="211"/>
        <v>24234.04</v>
      </c>
      <c r="X323" s="530">
        <v>784.38</v>
      </c>
      <c r="Y323" s="530">
        <f t="shared" si="256"/>
        <v>1175.9000000000001</v>
      </c>
      <c r="Z323" s="484">
        <v>1041.7799999999997</v>
      </c>
      <c r="AA323" s="484">
        <v>782.15000000000009</v>
      </c>
      <c r="AB323" s="484">
        <f t="shared" si="217"/>
        <v>714.4399999999996</v>
      </c>
      <c r="AC323" s="484">
        <v>4498.6499999999996</v>
      </c>
      <c r="AD323" s="484">
        <f t="shared" si="205"/>
        <v>2618.84</v>
      </c>
      <c r="AE323" s="484">
        <v>7117.49</v>
      </c>
      <c r="AF323" s="484">
        <f t="shared" si="207"/>
        <v>1877.4699999999993</v>
      </c>
      <c r="AG323" s="484">
        <v>8994.9599999999991</v>
      </c>
      <c r="AH323" s="484">
        <f t="shared" si="202"/>
        <v>2556.0300000000007</v>
      </c>
      <c r="AI323" s="484">
        <v>11550.99</v>
      </c>
      <c r="AJ323" s="484">
        <f t="shared" si="267"/>
        <v>8028.4299999999985</v>
      </c>
      <c r="AK323" s="484">
        <v>19579.419999999998</v>
      </c>
      <c r="AL323" s="484">
        <f t="shared" si="268"/>
        <v>8060.9800000000032</v>
      </c>
      <c r="AM323" s="484">
        <v>27640.400000000001</v>
      </c>
      <c r="AN323" s="484">
        <f t="shared" si="265"/>
        <v>12503.309999999998</v>
      </c>
      <c r="AO323" s="484">
        <v>40143.71</v>
      </c>
      <c r="AP323" s="484">
        <f t="shared" si="263"/>
        <v>15550.550000000003</v>
      </c>
      <c r="AQ323" s="484">
        <v>55694.26</v>
      </c>
      <c r="AR323" s="484">
        <v>8993.27</v>
      </c>
      <c r="AS323" s="484">
        <f t="shared" si="239"/>
        <v>15063.310000000001</v>
      </c>
      <c r="AT323" s="484">
        <v>24056.58</v>
      </c>
      <c r="AU323" s="484">
        <f t="shared" si="238"/>
        <v>17203.400000000001</v>
      </c>
      <c r="AV323" s="484">
        <v>41259.980000000003</v>
      </c>
      <c r="AW323" s="484">
        <f t="shared" si="229"/>
        <v>16155.589999999997</v>
      </c>
      <c r="AX323" s="484">
        <v>57415.57</v>
      </c>
      <c r="AY323" s="530">
        <v>1960.28</v>
      </c>
      <c r="AZ323" s="530">
        <f t="shared" si="218"/>
        <v>11232.52</v>
      </c>
      <c r="BA323" s="530">
        <f t="shared" si="219"/>
        <v>17214.690000000002</v>
      </c>
      <c r="BB323" s="530">
        <f t="shared" si="220"/>
        <v>18209.620000000003</v>
      </c>
      <c r="BC323" s="530">
        <f t="shared" si="221"/>
        <v>20089.060000000001</v>
      </c>
      <c r="BD323" s="530">
        <f t="shared" si="206"/>
        <v>22100.880000000001</v>
      </c>
      <c r="BE323" s="530">
        <f t="shared" si="208"/>
        <v>23221.66</v>
      </c>
      <c r="BF323" s="530">
        <f t="shared" si="203"/>
        <v>24234.04</v>
      </c>
      <c r="BG323" s="530">
        <f t="shared" si="204"/>
        <v>30405.320000000003</v>
      </c>
      <c r="BH323" s="530" t="e">
        <f t="shared" si="269"/>
        <v>#REF!</v>
      </c>
      <c r="BI323" s="530" t="e">
        <f t="shared" si="266"/>
        <v>#REF!</v>
      </c>
      <c r="BJ323" s="530" t="e">
        <f t="shared" si="264"/>
        <v>#REF!</v>
      </c>
      <c r="BK323" s="460">
        <v>41661.79</v>
      </c>
      <c r="BL323" t="s">
        <v>44</v>
      </c>
      <c r="BM323" s="451">
        <v>46334.3</v>
      </c>
      <c r="BN323" s="499"/>
      <c r="BO323" s="451"/>
      <c r="BP323" s="452"/>
      <c r="BR323" s="452"/>
    </row>
    <row r="324" spans="1:70" ht="15" customHeight="1">
      <c r="A324" t="str">
        <f t="shared" si="226"/>
        <v>7601500080</v>
      </c>
      <c r="B324" s="468">
        <v>7601500080</v>
      </c>
      <c r="C324" s="458" t="s">
        <v>499</v>
      </c>
      <c r="D324" s="458" t="s">
        <v>301</v>
      </c>
      <c r="E324" s="459" t="str">
        <f t="shared" si="230"/>
        <v>760</v>
      </c>
      <c r="F324" s="459" t="str">
        <f t="shared" si="231"/>
        <v>760</v>
      </c>
      <c r="G324" s="458" t="s">
        <v>302</v>
      </c>
      <c r="H324" s="484">
        <v>35178.28</v>
      </c>
      <c r="I324" s="452">
        <v>34106.559999999998</v>
      </c>
      <c r="J324" s="452">
        <v>47009.57</v>
      </c>
      <c r="K324" s="452">
        <v>43343.44</v>
      </c>
      <c r="L324" s="452">
        <v>39131.57</v>
      </c>
      <c r="M324" s="452">
        <v>43808.9</v>
      </c>
      <c r="N324" s="452">
        <v>39498.6</v>
      </c>
      <c r="O324" s="452">
        <v>35020.22</v>
      </c>
      <c r="P324" s="452">
        <v>41435.339999999997</v>
      </c>
      <c r="Q324" s="452" t="e">
        <f>VLOOKUP(A324,#REF!,16,0)</f>
        <v>#REF!</v>
      </c>
      <c r="R324" s="452">
        <v>28563.69</v>
      </c>
      <c r="S324" s="484">
        <v>33257.160000000003</v>
      </c>
      <c r="T324" s="452">
        <v>419199.8</v>
      </c>
      <c r="U324" s="474" t="e">
        <f t="shared" si="232"/>
        <v>#REF!</v>
      </c>
      <c r="V324" s="484">
        <f t="shared" si="233"/>
        <v>358532.48</v>
      </c>
      <c r="W324" s="484">
        <f t="shared" si="211"/>
        <v>317097.14</v>
      </c>
      <c r="X324" s="530">
        <v>26937.07</v>
      </c>
      <c r="Y324" s="530">
        <f t="shared" si="256"/>
        <v>26185.67</v>
      </c>
      <c r="Z324" s="484">
        <v>32787.35</v>
      </c>
      <c r="AA324" s="484">
        <v>26409.749999999993</v>
      </c>
      <c r="AB324" s="484">
        <f t="shared" si="217"/>
        <v>30432.809999999998</v>
      </c>
      <c r="AC324" s="484">
        <v>142752.65</v>
      </c>
      <c r="AD324" s="484">
        <f t="shared" si="205"/>
        <v>32988.06</v>
      </c>
      <c r="AE324" s="484">
        <v>175740.71</v>
      </c>
      <c r="AF324" s="484">
        <f t="shared" si="207"/>
        <v>31948.760000000009</v>
      </c>
      <c r="AG324" s="484">
        <v>207689.47</v>
      </c>
      <c r="AH324" s="484">
        <f t="shared" si="202"/>
        <v>28595.5</v>
      </c>
      <c r="AI324" s="484">
        <v>236284.97</v>
      </c>
      <c r="AJ324" s="484">
        <f t="shared" si="267"/>
        <v>33653.829999999987</v>
      </c>
      <c r="AK324" s="484">
        <v>269938.8</v>
      </c>
      <c r="AL324" s="484">
        <f t="shared" si="268"/>
        <v>30039.309999999998</v>
      </c>
      <c r="AM324" s="484">
        <v>299978.11</v>
      </c>
      <c r="AN324" s="484">
        <f t="shared" si="265"/>
        <v>28410.390000000014</v>
      </c>
      <c r="AO324" s="484">
        <v>328388.5</v>
      </c>
      <c r="AP324" s="484">
        <f t="shared" si="263"/>
        <v>36857.229999999981</v>
      </c>
      <c r="AQ324" s="484">
        <v>365245.73</v>
      </c>
      <c r="AR324" s="484">
        <v>78749.47</v>
      </c>
      <c r="AS324" s="484">
        <f t="shared" si="239"/>
        <v>87668.6</v>
      </c>
      <c r="AT324" s="484">
        <v>166418.07</v>
      </c>
      <c r="AU324" s="484">
        <f t="shared" si="238"/>
        <v>128605.75</v>
      </c>
      <c r="AV324" s="484">
        <v>295023.82</v>
      </c>
      <c r="AW324" s="484">
        <f t="shared" si="229"/>
        <v>121842.82</v>
      </c>
      <c r="AX324" s="484">
        <v>416866.64</v>
      </c>
      <c r="AY324" s="530">
        <v>53122.74</v>
      </c>
      <c r="AZ324" s="530">
        <f t="shared" si="218"/>
        <v>69284.84</v>
      </c>
      <c r="BA324" s="530">
        <f t="shared" si="219"/>
        <v>116294.41</v>
      </c>
      <c r="BB324" s="530">
        <f t="shared" si="220"/>
        <v>159637.85</v>
      </c>
      <c r="BC324" s="530">
        <f t="shared" si="221"/>
        <v>198769.42</v>
      </c>
      <c r="BD324" s="530">
        <f t="shared" si="206"/>
        <v>242578.32</v>
      </c>
      <c r="BE324" s="530">
        <f t="shared" si="208"/>
        <v>282076.92000000004</v>
      </c>
      <c r="BF324" s="530">
        <f t="shared" si="203"/>
        <v>317097.14</v>
      </c>
      <c r="BG324" s="530">
        <f t="shared" si="204"/>
        <v>358532.48</v>
      </c>
      <c r="BH324" s="530" t="e">
        <f t="shared" si="269"/>
        <v>#REF!</v>
      </c>
      <c r="BI324" s="530" t="e">
        <f t="shared" si="266"/>
        <v>#REF!</v>
      </c>
      <c r="BJ324" s="530" t="e">
        <f t="shared" si="264"/>
        <v>#REF!</v>
      </c>
      <c r="BK324" s="460">
        <v>419199.8</v>
      </c>
      <c r="BL324" t="s">
        <v>44</v>
      </c>
      <c r="BM324" s="451">
        <v>452456.96000000002</v>
      </c>
      <c r="BN324" s="499"/>
      <c r="BO324" s="451"/>
      <c r="BP324" s="452"/>
      <c r="BR324" s="452"/>
    </row>
    <row r="325" spans="1:70" ht="15" customHeight="1">
      <c r="A325" t="str">
        <f t="shared" si="226"/>
        <v>7601500090</v>
      </c>
      <c r="B325" s="468">
        <v>7601500090</v>
      </c>
      <c r="C325" s="458" t="s">
        <v>500</v>
      </c>
      <c r="D325" s="458" t="s">
        <v>301</v>
      </c>
      <c r="E325" s="459" t="str">
        <f t="shared" si="230"/>
        <v>760</v>
      </c>
      <c r="F325" s="459" t="str">
        <f t="shared" si="231"/>
        <v>760</v>
      </c>
      <c r="G325" s="458" t="s">
        <v>302</v>
      </c>
      <c r="H325" s="484">
        <v>3653.26</v>
      </c>
      <c r="I325" s="452">
        <v>3498.21</v>
      </c>
      <c r="J325" s="452">
        <v>4707.3100000000004</v>
      </c>
      <c r="K325" s="452">
        <v>4377.97</v>
      </c>
      <c r="L325" s="452">
        <v>4072.21</v>
      </c>
      <c r="M325" s="452">
        <v>4297.0600000000004</v>
      </c>
      <c r="N325" s="452">
        <v>3880.31</v>
      </c>
      <c r="O325" s="452">
        <v>3405.81</v>
      </c>
      <c r="P325" s="452">
        <v>4027.59</v>
      </c>
      <c r="Q325" s="452" t="e">
        <f>VLOOKUP(A325,#REF!,16,0)</f>
        <v>#REF!</v>
      </c>
      <c r="R325" s="452">
        <v>2821.51</v>
      </c>
      <c r="S325" s="484">
        <v>3086.32</v>
      </c>
      <c r="T325" s="452">
        <v>41913.699999999997</v>
      </c>
      <c r="U325" s="474" t="e">
        <f t="shared" si="232"/>
        <v>#REF!</v>
      </c>
      <c r="V325" s="484">
        <f t="shared" si="233"/>
        <v>35919.730000000003</v>
      </c>
      <c r="W325" s="484">
        <f t="shared" si="211"/>
        <v>31892.140000000003</v>
      </c>
      <c r="X325" s="530">
        <v>2543.65</v>
      </c>
      <c r="Y325" s="530">
        <f t="shared" si="256"/>
        <v>2085.5300000000002</v>
      </c>
      <c r="Z325" s="484">
        <v>3570.8300000000004</v>
      </c>
      <c r="AA325" s="484">
        <v>2873.52</v>
      </c>
      <c r="AB325" s="484">
        <f t="shared" si="217"/>
        <v>3244.72</v>
      </c>
      <c r="AC325" s="484">
        <v>14318.25</v>
      </c>
      <c r="AD325" s="484">
        <f t="shared" si="205"/>
        <v>3562.119999999999</v>
      </c>
      <c r="AE325" s="484">
        <v>17880.37</v>
      </c>
      <c r="AF325" s="484">
        <f t="shared" si="207"/>
        <v>3509.6800000000003</v>
      </c>
      <c r="AG325" s="484">
        <v>21390.05</v>
      </c>
      <c r="AH325" s="484">
        <f t="shared" ref="AH325:AH398" si="270">AI325-AG325</f>
        <v>3093.2800000000025</v>
      </c>
      <c r="AI325" s="484">
        <v>24483.33</v>
      </c>
      <c r="AJ325" s="484">
        <f t="shared" si="267"/>
        <v>3608.8199999999997</v>
      </c>
      <c r="AK325" s="484">
        <v>28092.15</v>
      </c>
      <c r="AL325" s="484">
        <f t="shared" si="268"/>
        <v>3279.8899999999994</v>
      </c>
      <c r="AM325" s="484">
        <v>31372.04</v>
      </c>
      <c r="AN325" s="484">
        <f t="shared" si="265"/>
        <v>3060.3600000000006</v>
      </c>
      <c r="AO325" s="484">
        <v>34432.400000000001</v>
      </c>
      <c r="AP325" s="484">
        <f t="shared" si="263"/>
        <v>4063.3799999999974</v>
      </c>
      <c r="AQ325" s="484">
        <v>38495.78</v>
      </c>
      <c r="AR325" s="484">
        <v>9247.02</v>
      </c>
      <c r="AS325" s="484">
        <f t="shared" si="239"/>
        <v>10504.86</v>
      </c>
      <c r="AT325" s="484">
        <v>19751.88</v>
      </c>
      <c r="AU325" s="484">
        <f t="shared" si="238"/>
        <v>15363.459999999995</v>
      </c>
      <c r="AV325" s="484">
        <v>35115.339999999997</v>
      </c>
      <c r="AW325" s="484">
        <f t="shared" si="229"/>
        <v>14516.190000000002</v>
      </c>
      <c r="AX325" s="484">
        <v>49631.53</v>
      </c>
      <c r="AY325" s="530">
        <v>4629.18</v>
      </c>
      <c r="AZ325" s="530">
        <f t="shared" si="218"/>
        <v>7151.47</v>
      </c>
      <c r="BA325" s="530">
        <f t="shared" si="219"/>
        <v>11858.78</v>
      </c>
      <c r="BB325" s="530">
        <f t="shared" si="220"/>
        <v>16236.75</v>
      </c>
      <c r="BC325" s="530">
        <f t="shared" si="221"/>
        <v>20308.96</v>
      </c>
      <c r="BD325" s="530">
        <f t="shared" si="206"/>
        <v>24606.020000000004</v>
      </c>
      <c r="BE325" s="530">
        <f t="shared" si="208"/>
        <v>28486.33</v>
      </c>
      <c r="BF325" s="530">
        <f t="shared" ref="BF325:BF398" si="271">K325+L325+M325+N325+O325+J325+I325+H325</f>
        <v>31892.140000000007</v>
      </c>
      <c r="BG325" s="530">
        <f t="shared" ref="BG325:BG398" si="272">L325+M325+N325+O325+P325+K325+J325+I325+H325</f>
        <v>35919.730000000003</v>
      </c>
      <c r="BH325" s="530" t="e">
        <f t="shared" si="269"/>
        <v>#REF!</v>
      </c>
      <c r="BI325" s="530" t="e">
        <f t="shared" si="266"/>
        <v>#REF!</v>
      </c>
      <c r="BJ325" s="530" t="e">
        <f t="shared" si="264"/>
        <v>#REF!</v>
      </c>
      <c r="BK325" s="460">
        <v>41913.699999999997</v>
      </c>
      <c r="BL325" t="s">
        <v>44</v>
      </c>
      <c r="BM325" s="451">
        <v>45000.02</v>
      </c>
      <c r="BN325" s="499"/>
      <c r="BO325" s="451"/>
      <c r="BP325" s="452"/>
      <c r="BR325" s="452"/>
    </row>
    <row r="326" spans="1:70" ht="15" customHeight="1">
      <c r="A326" t="str">
        <f t="shared" si="226"/>
        <v>7601500100</v>
      </c>
      <c r="B326" s="468">
        <v>7601500100</v>
      </c>
      <c r="C326" s="458" t="s">
        <v>501</v>
      </c>
      <c r="D326" s="458" t="s">
        <v>301</v>
      </c>
      <c r="E326" s="459" t="str">
        <f t="shared" si="230"/>
        <v>760</v>
      </c>
      <c r="F326" s="459" t="str">
        <f t="shared" si="231"/>
        <v>760</v>
      </c>
      <c r="G326" s="458" t="s">
        <v>302</v>
      </c>
      <c r="H326" s="484">
        <v>85964.92</v>
      </c>
      <c r="I326" s="452">
        <v>0</v>
      </c>
      <c r="J326" s="452">
        <v>0</v>
      </c>
      <c r="K326" s="452">
        <v>0</v>
      </c>
      <c r="L326" s="452">
        <v>0</v>
      </c>
      <c r="M326" s="452">
        <v>9042.2099999999991</v>
      </c>
      <c r="N326" s="452">
        <v>2247.86</v>
      </c>
      <c r="O326" s="452">
        <v>0</v>
      </c>
      <c r="P326" s="452">
        <v>0</v>
      </c>
      <c r="Q326" s="452" t="e">
        <f>VLOOKUP(A326,#REF!,16,0)</f>
        <v>#REF!</v>
      </c>
      <c r="R326" s="452">
        <v>0</v>
      </c>
      <c r="S326" s="484">
        <v>0</v>
      </c>
      <c r="T326" s="452">
        <v>97254.99</v>
      </c>
      <c r="U326" s="474" t="e">
        <f t="shared" si="232"/>
        <v>#REF!</v>
      </c>
      <c r="V326" s="484">
        <f t="shared" si="233"/>
        <v>97254.99</v>
      </c>
      <c r="W326" s="484">
        <f t="shared" si="211"/>
        <v>97254.99</v>
      </c>
      <c r="X326" s="530"/>
      <c r="Y326" s="530">
        <f t="shared" si="256"/>
        <v>0</v>
      </c>
      <c r="Z326" s="484">
        <v>0</v>
      </c>
      <c r="AA326" s="484">
        <v>0</v>
      </c>
      <c r="AB326" s="484">
        <f t="shared" si="217"/>
        <v>0</v>
      </c>
      <c r="AC326" s="484">
        <v>0</v>
      </c>
      <c r="AD326" s="484">
        <f t="shared" ref="AD326:AD400" si="273">AE326-AC326</f>
        <v>0</v>
      </c>
      <c r="AE326" s="484">
        <v>0</v>
      </c>
      <c r="AF326" s="484">
        <f t="shared" si="207"/>
        <v>0</v>
      </c>
      <c r="AG326" s="484">
        <v>0</v>
      </c>
      <c r="AH326" s="484">
        <f t="shared" si="270"/>
        <v>0</v>
      </c>
      <c r="AI326" s="484">
        <v>0</v>
      </c>
      <c r="AJ326" s="484">
        <f t="shared" si="267"/>
        <v>0</v>
      </c>
      <c r="AK326" s="484">
        <v>0</v>
      </c>
      <c r="AL326" s="484">
        <f t="shared" si="268"/>
        <v>0</v>
      </c>
      <c r="AM326" s="484">
        <v>0</v>
      </c>
      <c r="AN326" s="484">
        <f t="shared" si="265"/>
        <v>0</v>
      </c>
      <c r="AO326" s="484">
        <v>0</v>
      </c>
      <c r="AP326" s="484">
        <f t="shared" si="263"/>
        <v>0</v>
      </c>
      <c r="AQ326" s="484">
        <v>0</v>
      </c>
      <c r="AR326" s="484">
        <v>0</v>
      </c>
      <c r="AS326" s="484">
        <f t="shared" si="239"/>
        <v>0</v>
      </c>
      <c r="AT326" s="484">
        <v>0</v>
      </c>
      <c r="AU326" s="484">
        <f t="shared" si="238"/>
        <v>0</v>
      </c>
      <c r="AV326" s="484">
        <v>0</v>
      </c>
      <c r="AW326" s="484">
        <f t="shared" si="229"/>
        <v>0</v>
      </c>
      <c r="AX326" s="484">
        <v>0</v>
      </c>
      <c r="AY326" s="530">
        <v>0</v>
      </c>
      <c r="AZ326" s="530">
        <f t="shared" si="218"/>
        <v>85964.92</v>
      </c>
      <c r="BA326" s="530">
        <f t="shared" si="219"/>
        <v>85964.92</v>
      </c>
      <c r="BB326" s="530">
        <f t="shared" si="220"/>
        <v>85964.92</v>
      </c>
      <c r="BC326" s="530">
        <f t="shared" si="221"/>
        <v>85964.92</v>
      </c>
      <c r="BD326" s="530">
        <f t="shared" ref="BD326:BD400" si="274">I326+J326+K326+L326+M326+H326</f>
        <v>95007.13</v>
      </c>
      <c r="BE326" s="530">
        <f t="shared" si="208"/>
        <v>97254.989999999991</v>
      </c>
      <c r="BF326" s="530">
        <f t="shared" si="271"/>
        <v>97254.989999999991</v>
      </c>
      <c r="BG326" s="530">
        <f t="shared" si="272"/>
        <v>97254.989999999991</v>
      </c>
      <c r="BH326" s="530" t="e">
        <f t="shared" si="269"/>
        <v>#REF!</v>
      </c>
      <c r="BI326" s="530" t="e">
        <f t="shared" si="266"/>
        <v>#REF!</v>
      </c>
      <c r="BJ326" s="530" t="e">
        <f t="shared" si="264"/>
        <v>#REF!</v>
      </c>
      <c r="BK326" s="460">
        <v>97254.99</v>
      </c>
      <c r="BL326" t="s">
        <v>44</v>
      </c>
      <c r="BM326" s="451">
        <v>97254.99</v>
      </c>
      <c r="BN326" s="499"/>
      <c r="BO326" s="451"/>
      <c r="BP326" s="452"/>
      <c r="BR326" s="452"/>
    </row>
    <row r="327" spans="1:70" ht="15" customHeight="1">
      <c r="A327" t="str">
        <f t="shared" si="226"/>
        <v>7601500130</v>
      </c>
      <c r="B327" s="468">
        <v>7601500130</v>
      </c>
      <c r="C327" s="458" t="s">
        <v>502</v>
      </c>
      <c r="D327" s="458" t="s">
        <v>301</v>
      </c>
      <c r="E327" s="459" t="str">
        <f t="shared" si="230"/>
        <v>760</v>
      </c>
      <c r="F327" s="459" t="str">
        <f t="shared" si="231"/>
        <v>760</v>
      </c>
      <c r="G327" s="458" t="s">
        <v>302</v>
      </c>
      <c r="H327" s="484">
        <v>235.35</v>
      </c>
      <c r="I327" s="452">
        <v>0</v>
      </c>
      <c r="J327" s="452">
        <v>326928.40000000002</v>
      </c>
      <c r="K327" s="452">
        <v>4905</v>
      </c>
      <c r="L327" s="452">
        <v>7407.73</v>
      </c>
      <c r="M327" s="452">
        <v>319284.05</v>
      </c>
      <c r="N327" s="452">
        <v>0</v>
      </c>
      <c r="O327" s="452">
        <v>4654.6000000000004</v>
      </c>
      <c r="P327" s="452">
        <v>270441.01</v>
      </c>
      <c r="Q327" s="452" t="e">
        <f>VLOOKUP(A327,#REF!,16,0)</f>
        <v>#REF!</v>
      </c>
      <c r="R327" s="452">
        <v>34200</v>
      </c>
      <c r="S327" s="484">
        <v>140687.67000000001</v>
      </c>
      <c r="T327" s="452">
        <v>972892.47</v>
      </c>
      <c r="U327" s="474" t="e">
        <f t="shared" si="232"/>
        <v>#REF!</v>
      </c>
      <c r="V327" s="484">
        <f t="shared" si="233"/>
        <v>933856.14</v>
      </c>
      <c r="W327" s="484">
        <f t="shared" si="211"/>
        <v>663415.13</v>
      </c>
      <c r="X327" s="530">
        <v>4844.63</v>
      </c>
      <c r="Y327" s="530">
        <f t="shared" si="256"/>
        <v>4608.9900000000007</v>
      </c>
      <c r="Z327" s="484">
        <v>145015.15</v>
      </c>
      <c r="AA327" s="484">
        <v>0</v>
      </c>
      <c r="AB327" s="484">
        <f t="shared" si="217"/>
        <v>0</v>
      </c>
      <c r="AC327" s="484">
        <v>154468.76999999999</v>
      </c>
      <c r="AD327" s="484">
        <f t="shared" si="273"/>
        <v>143947.28</v>
      </c>
      <c r="AE327" s="484">
        <v>298416.05</v>
      </c>
      <c r="AF327" s="484">
        <f t="shared" ref="AF327:AF401" si="275">AG327-AE327</f>
        <v>0</v>
      </c>
      <c r="AG327" s="484">
        <v>298416.05</v>
      </c>
      <c r="AH327" s="484">
        <f t="shared" si="270"/>
        <v>0</v>
      </c>
      <c r="AI327" s="484">
        <v>298416.05</v>
      </c>
      <c r="AJ327" s="484">
        <f t="shared" si="267"/>
        <v>146328.56</v>
      </c>
      <c r="AK327" s="484">
        <v>444744.61</v>
      </c>
      <c r="AL327" s="484">
        <f t="shared" si="268"/>
        <v>0</v>
      </c>
      <c r="AM327" s="484">
        <v>444744.61</v>
      </c>
      <c r="AN327" s="484">
        <f t="shared" si="265"/>
        <v>0</v>
      </c>
      <c r="AO327" s="484">
        <v>444744.61</v>
      </c>
      <c r="AP327" s="484">
        <f t="shared" si="263"/>
        <v>171992.30000000005</v>
      </c>
      <c r="AQ327" s="484">
        <v>616736.91</v>
      </c>
      <c r="AR327" s="484">
        <v>2862.32</v>
      </c>
      <c r="AS327" s="484">
        <f t="shared" si="239"/>
        <v>2686.6699999999996</v>
      </c>
      <c r="AT327" s="484">
        <v>5548.99</v>
      </c>
      <c r="AU327" s="484">
        <f t="shared" si="238"/>
        <v>581678.99</v>
      </c>
      <c r="AV327" s="484">
        <v>587227.98</v>
      </c>
      <c r="AW327" s="484">
        <f t="shared" si="229"/>
        <v>158.59999999997672</v>
      </c>
      <c r="AX327" s="484">
        <v>587386.57999999996</v>
      </c>
      <c r="AY327" s="530">
        <v>9453.6200000000008</v>
      </c>
      <c r="AZ327" s="530">
        <f t="shared" si="218"/>
        <v>235.35</v>
      </c>
      <c r="BA327" s="530">
        <f t="shared" si="219"/>
        <v>327163.75</v>
      </c>
      <c r="BB327" s="530">
        <f t="shared" si="220"/>
        <v>332068.75</v>
      </c>
      <c r="BC327" s="530">
        <f t="shared" si="221"/>
        <v>339476.47999999998</v>
      </c>
      <c r="BD327" s="530">
        <f t="shared" si="274"/>
        <v>658760.52999999991</v>
      </c>
      <c r="BE327" s="530">
        <f t="shared" ref="BE327:BE401" si="276">J327+K327+L327+M327+N327+I327+H327</f>
        <v>658760.52999999991</v>
      </c>
      <c r="BF327" s="530">
        <f t="shared" si="271"/>
        <v>663415.13</v>
      </c>
      <c r="BG327" s="530">
        <f t="shared" si="272"/>
        <v>933856.1399999999</v>
      </c>
      <c r="BH327" s="530" t="e">
        <f t="shared" si="269"/>
        <v>#REF!</v>
      </c>
      <c r="BI327" s="530" t="e">
        <f t="shared" si="266"/>
        <v>#REF!</v>
      </c>
      <c r="BJ327" s="530" t="e">
        <f t="shared" si="264"/>
        <v>#REF!</v>
      </c>
      <c r="BK327" s="460">
        <v>972892.47</v>
      </c>
      <c r="BL327" t="s">
        <v>44</v>
      </c>
      <c r="BM327" s="451">
        <v>1113580.1399999999</v>
      </c>
      <c r="BN327" s="499"/>
      <c r="BO327" s="451"/>
      <c r="BP327" s="452"/>
      <c r="BR327" s="452"/>
    </row>
    <row r="328" spans="1:70" ht="15" customHeight="1">
      <c r="A328" t="str">
        <f t="shared" si="226"/>
        <v>7601500140</v>
      </c>
      <c r="B328" s="468">
        <v>7601500140</v>
      </c>
      <c r="C328" s="458" t="s">
        <v>503</v>
      </c>
      <c r="D328" s="458" t="s">
        <v>301</v>
      </c>
      <c r="E328" s="459" t="str">
        <f t="shared" si="230"/>
        <v>760</v>
      </c>
      <c r="F328" s="459" t="str">
        <f t="shared" si="231"/>
        <v>760</v>
      </c>
      <c r="G328" s="458" t="s">
        <v>302</v>
      </c>
      <c r="H328" s="484">
        <v>0</v>
      </c>
      <c r="I328" s="452">
        <v>0</v>
      </c>
      <c r="J328" s="452">
        <v>0</v>
      </c>
      <c r="K328" s="452">
        <v>11122.44</v>
      </c>
      <c r="L328" s="452">
        <v>0</v>
      </c>
      <c r="M328" s="452">
        <v>7239.52</v>
      </c>
      <c r="N328" s="452">
        <v>0</v>
      </c>
      <c r="O328" s="452">
        <v>0</v>
      </c>
      <c r="P328" s="452">
        <v>23811</v>
      </c>
      <c r="Q328" s="452" t="e">
        <f>VLOOKUP(A328,#REF!,16,0)</f>
        <v>#REF!</v>
      </c>
      <c r="R328" s="452">
        <v>0</v>
      </c>
      <c r="S328" s="484">
        <v>270513</v>
      </c>
      <c r="T328" s="452">
        <v>42172.959999999999</v>
      </c>
      <c r="U328" s="474" t="e">
        <f t="shared" si="232"/>
        <v>#REF!</v>
      </c>
      <c r="V328" s="484">
        <f t="shared" si="233"/>
        <v>42172.959999999999</v>
      </c>
      <c r="W328" s="484">
        <f t="shared" si="211"/>
        <v>18361.96</v>
      </c>
      <c r="X328" s="530"/>
      <c r="Y328" s="530">
        <f t="shared" si="256"/>
        <v>0</v>
      </c>
      <c r="Z328" s="484">
        <v>0</v>
      </c>
      <c r="AA328" s="484">
        <v>104982</v>
      </c>
      <c r="AB328" s="484">
        <f t="shared" si="217"/>
        <v>228412.40000000002</v>
      </c>
      <c r="AC328" s="484">
        <v>333394.40000000002</v>
      </c>
      <c r="AD328" s="484">
        <f t="shared" si="273"/>
        <v>0</v>
      </c>
      <c r="AE328" s="484">
        <v>333394.40000000002</v>
      </c>
      <c r="AF328" s="484">
        <f t="shared" si="275"/>
        <v>0</v>
      </c>
      <c r="AG328" s="484">
        <v>333394.40000000002</v>
      </c>
      <c r="AH328" s="484">
        <f t="shared" si="270"/>
        <v>0</v>
      </c>
      <c r="AI328" s="484">
        <v>333394.40000000002</v>
      </c>
      <c r="AJ328" s="484">
        <f t="shared" si="267"/>
        <v>0</v>
      </c>
      <c r="AK328" s="484">
        <v>333394.40000000002</v>
      </c>
      <c r="AL328" s="484">
        <f t="shared" si="268"/>
        <v>0</v>
      </c>
      <c r="AM328" s="484">
        <v>333394.40000000002</v>
      </c>
      <c r="AN328" s="484">
        <f t="shared" si="265"/>
        <v>487666.78</v>
      </c>
      <c r="AO328" s="484">
        <v>821061.18</v>
      </c>
      <c r="AP328" s="484">
        <f t="shared" si="263"/>
        <v>900429.29999999993</v>
      </c>
      <c r="AQ328" s="484">
        <v>1721490.48</v>
      </c>
      <c r="AR328" s="484">
        <v>129325.11</v>
      </c>
      <c r="AS328" s="484">
        <f t="shared" si="239"/>
        <v>129325.11</v>
      </c>
      <c r="AT328" s="484">
        <v>258650.22</v>
      </c>
      <c r="AU328" s="484">
        <f t="shared" si="238"/>
        <v>129325.11000000002</v>
      </c>
      <c r="AV328" s="484">
        <v>387975.33</v>
      </c>
      <c r="AW328" s="484">
        <f t="shared" si="229"/>
        <v>70893.69</v>
      </c>
      <c r="AX328" s="484">
        <v>458869.02</v>
      </c>
      <c r="AY328" s="530">
        <v>0</v>
      </c>
      <c r="AZ328" s="530">
        <f t="shared" si="218"/>
        <v>0</v>
      </c>
      <c r="BA328" s="530">
        <f t="shared" si="219"/>
        <v>0</v>
      </c>
      <c r="BB328" s="530">
        <f t="shared" si="220"/>
        <v>11122.44</v>
      </c>
      <c r="BC328" s="530">
        <f t="shared" si="221"/>
        <v>11122.44</v>
      </c>
      <c r="BD328" s="530">
        <f t="shared" si="274"/>
        <v>18361.96</v>
      </c>
      <c r="BE328" s="530">
        <f t="shared" si="276"/>
        <v>18361.96</v>
      </c>
      <c r="BF328" s="530">
        <f t="shared" si="271"/>
        <v>18361.96</v>
      </c>
      <c r="BG328" s="530">
        <f t="shared" si="272"/>
        <v>42172.959999999999</v>
      </c>
      <c r="BH328" s="530" t="e">
        <f t="shared" si="269"/>
        <v>#REF!</v>
      </c>
      <c r="BI328" s="530" t="e">
        <f t="shared" si="266"/>
        <v>#REF!</v>
      </c>
      <c r="BJ328" s="530" t="e">
        <f t="shared" si="264"/>
        <v>#REF!</v>
      </c>
      <c r="BK328" s="460">
        <v>42172.959999999999</v>
      </c>
      <c r="BL328" t="s">
        <v>44</v>
      </c>
      <c r="BM328" s="451">
        <v>42172.959999999999</v>
      </c>
      <c r="BN328" s="499"/>
      <c r="BO328" s="451"/>
      <c r="BP328" s="452"/>
      <c r="BR328" s="452"/>
    </row>
    <row r="329" spans="1:70" ht="15" customHeight="1">
      <c r="A329" t="str">
        <f t="shared" si="226"/>
        <v>7601500160</v>
      </c>
      <c r="B329" s="468">
        <v>7601500160</v>
      </c>
      <c r="C329" s="458" t="s">
        <v>505</v>
      </c>
      <c r="D329" s="458" t="s">
        <v>301</v>
      </c>
      <c r="E329" s="459" t="str">
        <f t="shared" si="230"/>
        <v>760</v>
      </c>
      <c r="F329" s="459" t="str">
        <f t="shared" si="231"/>
        <v>760</v>
      </c>
      <c r="G329" s="458" t="s">
        <v>302</v>
      </c>
      <c r="H329" s="484">
        <v>0</v>
      </c>
      <c r="I329" s="452">
        <v>0</v>
      </c>
      <c r="J329" s="452">
        <v>0</v>
      </c>
      <c r="K329" s="452">
        <v>0</v>
      </c>
      <c r="L329" s="452">
        <v>0</v>
      </c>
      <c r="M329" s="452">
        <v>0</v>
      </c>
      <c r="N329" s="452">
        <v>0</v>
      </c>
      <c r="O329" s="452">
        <v>2281.52</v>
      </c>
      <c r="P329" s="452">
        <v>0</v>
      </c>
      <c r="Q329" s="452" t="e">
        <f>VLOOKUP(A329,#REF!,16,0)</f>
        <v>#REF!</v>
      </c>
      <c r="R329" s="452">
        <v>0</v>
      </c>
      <c r="S329" s="484">
        <v>0</v>
      </c>
      <c r="T329" s="452">
        <v>2281.52</v>
      </c>
      <c r="U329" s="474" t="e">
        <f t="shared" si="232"/>
        <v>#REF!</v>
      </c>
      <c r="V329" s="484">
        <f t="shared" si="233"/>
        <v>2281.52</v>
      </c>
      <c r="W329" s="484">
        <f t="shared" ref="W329:W403" si="277">SUM(H329:O329)</f>
        <v>2281.52</v>
      </c>
      <c r="X329" s="530"/>
      <c r="Y329" s="530">
        <f t="shared" si="256"/>
        <v>0</v>
      </c>
      <c r="Z329" s="484">
        <v>0</v>
      </c>
      <c r="AA329" s="484">
        <v>0</v>
      </c>
      <c r="AB329" s="484">
        <f t="shared" si="217"/>
        <v>0</v>
      </c>
      <c r="AC329" s="484">
        <v>0</v>
      </c>
      <c r="AD329" s="484">
        <f t="shared" si="273"/>
        <v>0</v>
      </c>
      <c r="AE329" s="484">
        <v>0</v>
      </c>
      <c r="AF329" s="484">
        <f t="shared" si="275"/>
        <v>3553</v>
      </c>
      <c r="AG329" s="484">
        <v>3553</v>
      </c>
      <c r="AH329" s="484">
        <f t="shared" si="270"/>
        <v>0</v>
      </c>
      <c r="AI329" s="484">
        <v>3553</v>
      </c>
      <c r="AJ329" s="484">
        <f t="shared" si="267"/>
        <v>0</v>
      </c>
      <c r="AK329" s="484">
        <v>3553</v>
      </c>
      <c r="AL329" s="484">
        <f t="shared" si="268"/>
        <v>0</v>
      </c>
      <c r="AM329" s="484">
        <v>3553</v>
      </c>
      <c r="AN329" s="484">
        <f t="shared" si="265"/>
        <v>0</v>
      </c>
      <c r="AO329" s="484">
        <v>3553</v>
      </c>
      <c r="AP329" s="484">
        <f t="shared" si="263"/>
        <v>0</v>
      </c>
      <c r="AQ329" s="484">
        <v>3553</v>
      </c>
      <c r="AR329" s="484">
        <v>0</v>
      </c>
      <c r="AS329" s="484">
        <f t="shared" si="239"/>
        <v>0</v>
      </c>
      <c r="AT329" s="484">
        <v>0</v>
      </c>
      <c r="AU329" s="484">
        <f t="shared" si="238"/>
        <v>0</v>
      </c>
      <c r="AV329" s="484">
        <v>0</v>
      </c>
      <c r="AW329" s="484">
        <f t="shared" si="229"/>
        <v>0</v>
      </c>
      <c r="AX329" s="484">
        <v>0</v>
      </c>
      <c r="AY329" s="530">
        <v>0</v>
      </c>
      <c r="AZ329" s="530">
        <f t="shared" si="218"/>
        <v>0</v>
      </c>
      <c r="BA329" s="530">
        <f t="shared" si="219"/>
        <v>0</v>
      </c>
      <c r="BB329" s="530">
        <f t="shared" si="220"/>
        <v>0</v>
      </c>
      <c r="BC329" s="530">
        <f t="shared" si="221"/>
        <v>0</v>
      </c>
      <c r="BD329" s="530">
        <f t="shared" si="274"/>
        <v>0</v>
      </c>
      <c r="BE329" s="530">
        <f t="shared" si="276"/>
        <v>0</v>
      </c>
      <c r="BF329" s="530">
        <f t="shared" si="271"/>
        <v>2281.52</v>
      </c>
      <c r="BG329" s="530">
        <f t="shared" si="272"/>
        <v>2281.52</v>
      </c>
      <c r="BH329" s="530" t="e">
        <f t="shared" si="269"/>
        <v>#REF!</v>
      </c>
      <c r="BI329" s="530" t="e">
        <f t="shared" si="266"/>
        <v>#REF!</v>
      </c>
      <c r="BJ329" s="530" t="e">
        <f t="shared" si="264"/>
        <v>#REF!</v>
      </c>
      <c r="BK329" s="460">
        <v>2281.52</v>
      </c>
      <c r="BL329" t="s">
        <v>44</v>
      </c>
      <c r="BM329" s="451">
        <v>2281.52</v>
      </c>
      <c r="BN329" s="499"/>
      <c r="BO329" s="451"/>
      <c r="BP329" s="452"/>
      <c r="BR329" s="452"/>
    </row>
    <row r="330" spans="1:70" ht="15" customHeight="1">
      <c r="A330" t="str">
        <f t="shared" si="226"/>
        <v>7601500170</v>
      </c>
      <c r="B330" s="468">
        <v>7601500170</v>
      </c>
      <c r="C330" s="458" t="s">
        <v>506</v>
      </c>
      <c r="D330" s="458" t="s">
        <v>301</v>
      </c>
      <c r="E330" s="459" t="str">
        <f t="shared" si="230"/>
        <v>760</v>
      </c>
      <c r="F330" s="459" t="str">
        <f t="shared" si="231"/>
        <v>760</v>
      </c>
      <c r="G330" s="458" t="s">
        <v>302</v>
      </c>
      <c r="H330" s="484">
        <v>2136.0300000000002</v>
      </c>
      <c r="I330" s="452">
        <v>1971.72</v>
      </c>
      <c r="J330" s="452">
        <v>1971.72</v>
      </c>
      <c r="K330" s="452">
        <v>1971.72</v>
      </c>
      <c r="L330" s="452">
        <v>1971.72</v>
      </c>
      <c r="M330" s="452">
        <v>1807.41</v>
      </c>
      <c r="N330" s="452">
        <v>1807.41</v>
      </c>
      <c r="O330" s="452">
        <v>1807.41</v>
      </c>
      <c r="P330" s="452">
        <v>1807.84</v>
      </c>
      <c r="Q330" s="452" t="e">
        <f>VLOOKUP(A330,#REF!,16,0)</f>
        <v>#REF!</v>
      </c>
      <c r="R330" s="452">
        <v>1643.1</v>
      </c>
      <c r="S330" s="484">
        <v>1643.1</v>
      </c>
      <c r="T330" s="452">
        <v>20703.490000000002</v>
      </c>
      <c r="U330" s="474" t="e">
        <f t="shared" si="232"/>
        <v>#REF!</v>
      </c>
      <c r="V330" s="484">
        <f t="shared" si="233"/>
        <v>17252.98</v>
      </c>
      <c r="W330" s="484">
        <f t="shared" si="277"/>
        <v>15445.14</v>
      </c>
      <c r="X330" s="530">
        <v>1523.16</v>
      </c>
      <c r="Y330" s="530">
        <f t="shared" si="256"/>
        <v>1523.16</v>
      </c>
      <c r="Z330" s="484">
        <v>1184.68</v>
      </c>
      <c r="AA330" s="484">
        <v>1184.6800000000005</v>
      </c>
      <c r="AB330" s="484">
        <f t="shared" ref="AB330:AB404" si="278">AC330-X330-Y330-Z330-AA330</f>
        <v>1184.6799999999992</v>
      </c>
      <c r="AC330" s="484">
        <v>6600.36</v>
      </c>
      <c r="AD330" s="484">
        <f t="shared" si="273"/>
        <v>1353.92</v>
      </c>
      <c r="AE330" s="484">
        <v>7954.28</v>
      </c>
      <c r="AF330" s="484">
        <f t="shared" si="275"/>
        <v>1418.4000000000005</v>
      </c>
      <c r="AG330" s="484">
        <v>9372.68</v>
      </c>
      <c r="AH330" s="484">
        <f t="shared" si="270"/>
        <v>1418.3999999999996</v>
      </c>
      <c r="AI330" s="484">
        <v>10791.08</v>
      </c>
      <c r="AJ330" s="484">
        <f t="shared" si="267"/>
        <v>1418.3999999999996</v>
      </c>
      <c r="AK330" s="484">
        <v>12209.48</v>
      </c>
      <c r="AL330" s="484">
        <f t="shared" si="268"/>
        <v>1418.3999999999996</v>
      </c>
      <c r="AM330" s="484">
        <v>13627.88</v>
      </c>
      <c r="AN330" s="484">
        <f t="shared" si="265"/>
        <v>1418.4000000000015</v>
      </c>
      <c r="AO330" s="484">
        <v>15046.28</v>
      </c>
      <c r="AP330" s="484">
        <f t="shared" si="263"/>
        <v>1418.3999999999996</v>
      </c>
      <c r="AQ330" s="484">
        <v>16464.68</v>
      </c>
      <c r="AR330" s="484">
        <v>4538.47</v>
      </c>
      <c r="AS330" s="484">
        <f t="shared" si="239"/>
        <v>5496.6599999999989</v>
      </c>
      <c r="AT330" s="484">
        <v>10035.129999999999</v>
      </c>
      <c r="AU330" s="484">
        <f t="shared" si="238"/>
        <v>5496.6600000000017</v>
      </c>
      <c r="AV330" s="484">
        <v>15531.79</v>
      </c>
      <c r="AW330" s="484">
        <f t="shared" ref="AW330:AW396" si="279">AX330-AV330</f>
        <v>5307.119999999999</v>
      </c>
      <c r="AX330" s="484">
        <v>20838.91</v>
      </c>
      <c r="AY330" s="530">
        <v>3046.32</v>
      </c>
      <c r="AZ330" s="530">
        <f t="shared" ref="AZ330:AZ404" si="280">H330+I330</f>
        <v>4107.75</v>
      </c>
      <c r="BA330" s="530">
        <f t="shared" ref="BA330:BA404" si="281">H330+I330+J330</f>
        <v>6079.47</v>
      </c>
      <c r="BB330" s="530">
        <f t="shared" ref="BB330:BB404" si="282">H330+I330+J330+K330</f>
        <v>8051.1900000000005</v>
      </c>
      <c r="BC330" s="530">
        <f t="shared" si="221"/>
        <v>10022.91</v>
      </c>
      <c r="BD330" s="530">
        <f t="shared" si="274"/>
        <v>11830.320000000002</v>
      </c>
      <c r="BE330" s="530">
        <f t="shared" si="276"/>
        <v>13637.73</v>
      </c>
      <c r="BF330" s="530">
        <f t="shared" si="271"/>
        <v>15445.14</v>
      </c>
      <c r="BG330" s="530">
        <f t="shared" si="272"/>
        <v>17252.979999999996</v>
      </c>
      <c r="BH330" s="530" t="e">
        <f t="shared" si="269"/>
        <v>#REF!</v>
      </c>
      <c r="BI330" s="530" t="e">
        <f t="shared" si="266"/>
        <v>#REF!</v>
      </c>
      <c r="BJ330" s="530" t="e">
        <f t="shared" si="264"/>
        <v>#REF!</v>
      </c>
      <c r="BK330" s="460">
        <v>20703.490000000002</v>
      </c>
      <c r="BL330" t="s">
        <v>44</v>
      </c>
      <c r="BM330" s="451">
        <v>22346.59</v>
      </c>
      <c r="BN330" s="499"/>
      <c r="BO330" s="451"/>
      <c r="BP330" s="452"/>
      <c r="BR330" s="452"/>
    </row>
    <row r="331" spans="1:70" ht="15" customHeight="1">
      <c r="A331" t="str">
        <f t="shared" si="226"/>
        <v>7601500180</v>
      </c>
      <c r="B331" s="468">
        <v>7601500180</v>
      </c>
      <c r="C331" s="458" t="s">
        <v>507</v>
      </c>
      <c r="D331" s="458" t="s">
        <v>301</v>
      </c>
      <c r="E331" s="459" t="str">
        <f t="shared" si="230"/>
        <v>760</v>
      </c>
      <c r="F331" s="459" t="str">
        <f t="shared" si="231"/>
        <v>760</v>
      </c>
      <c r="G331" s="458" t="s">
        <v>302</v>
      </c>
      <c r="H331" s="484">
        <v>808.5</v>
      </c>
      <c r="I331" s="452">
        <v>731.5</v>
      </c>
      <c r="J331" s="452">
        <v>731.5</v>
      </c>
      <c r="K331" s="452">
        <v>808.5</v>
      </c>
      <c r="L331" s="452">
        <v>808.5</v>
      </c>
      <c r="M331" s="452">
        <v>731.5</v>
      </c>
      <c r="N331" s="452">
        <v>673.75</v>
      </c>
      <c r="O331" s="452">
        <v>673.75</v>
      </c>
      <c r="P331" s="452">
        <v>635.25</v>
      </c>
      <c r="Q331" s="452" t="e">
        <f>VLOOKUP(A331,#REF!,16,0)</f>
        <v>#REF!</v>
      </c>
      <c r="R331" s="452">
        <v>519.75</v>
      </c>
      <c r="S331" s="484">
        <v>500.5</v>
      </c>
      <c r="T331" s="452">
        <v>7719.25</v>
      </c>
      <c r="U331" s="474" t="e">
        <f t="shared" si="232"/>
        <v>#REF!</v>
      </c>
      <c r="V331" s="484">
        <f t="shared" si="233"/>
        <v>6602.75</v>
      </c>
      <c r="W331" s="484">
        <f t="shared" si="277"/>
        <v>5967.5</v>
      </c>
      <c r="X331" s="530">
        <v>416.43</v>
      </c>
      <c r="Y331" s="530">
        <f t="shared" si="256"/>
        <v>436.26000000000005</v>
      </c>
      <c r="Z331" s="484">
        <v>436.25999999999993</v>
      </c>
      <c r="AA331" s="484">
        <v>337.10999999999996</v>
      </c>
      <c r="AB331" s="484">
        <f t="shared" si="278"/>
        <v>317.27999999999992</v>
      </c>
      <c r="AC331" s="484">
        <v>1943.34</v>
      </c>
      <c r="AD331" s="484">
        <f t="shared" si="273"/>
        <v>396.60000000000014</v>
      </c>
      <c r="AE331" s="484">
        <v>2339.94</v>
      </c>
      <c r="AF331" s="484">
        <f t="shared" si="275"/>
        <v>415.40000000000009</v>
      </c>
      <c r="AG331" s="484">
        <v>2755.34</v>
      </c>
      <c r="AH331" s="484">
        <f t="shared" si="270"/>
        <v>415.39999999999964</v>
      </c>
      <c r="AI331" s="484">
        <v>3170.74</v>
      </c>
      <c r="AJ331" s="484">
        <f t="shared" si="267"/>
        <v>456.94000000000005</v>
      </c>
      <c r="AK331" s="484">
        <v>3627.68</v>
      </c>
      <c r="AL331" s="484">
        <f t="shared" si="268"/>
        <v>540.02</v>
      </c>
      <c r="AM331" s="484">
        <v>4167.7</v>
      </c>
      <c r="AN331" s="484">
        <f t="shared" si="265"/>
        <v>540.02000000000044</v>
      </c>
      <c r="AO331" s="484">
        <v>4707.72</v>
      </c>
      <c r="AP331" s="484">
        <f t="shared" si="263"/>
        <v>602.32999999999993</v>
      </c>
      <c r="AQ331" s="484">
        <v>5310.05</v>
      </c>
      <c r="AR331" s="484">
        <v>1676.49</v>
      </c>
      <c r="AS331" s="484">
        <f t="shared" si="239"/>
        <v>2197.8000000000002</v>
      </c>
      <c r="AT331" s="484">
        <v>3874.29</v>
      </c>
      <c r="AU331" s="484">
        <f t="shared" si="238"/>
        <v>1998</v>
      </c>
      <c r="AV331" s="484">
        <v>5872.29</v>
      </c>
      <c r="AW331" s="484">
        <f t="shared" si="279"/>
        <v>2042.3999999999996</v>
      </c>
      <c r="AX331" s="484">
        <v>7914.69</v>
      </c>
      <c r="AY331" s="530">
        <v>852.69</v>
      </c>
      <c r="AZ331" s="530">
        <f t="shared" si="280"/>
        <v>1540</v>
      </c>
      <c r="BA331" s="530">
        <f t="shared" si="281"/>
        <v>2271.5</v>
      </c>
      <c r="BB331" s="530">
        <f t="shared" si="282"/>
        <v>3080</v>
      </c>
      <c r="BC331" s="530">
        <f t="shared" si="221"/>
        <v>3888.5</v>
      </c>
      <c r="BD331" s="530">
        <f t="shared" si="274"/>
        <v>4620</v>
      </c>
      <c r="BE331" s="530">
        <f t="shared" si="276"/>
        <v>5293.75</v>
      </c>
      <c r="BF331" s="530">
        <f t="shared" si="271"/>
        <v>5967.5</v>
      </c>
      <c r="BG331" s="530">
        <f t="shared" si="272"/>
        <v>6602.75</v>
      </c>
      <c r="BH331" s="530" t="e">
        <f t="shared" si="269"/>
        <v>#REF!</v>
      </c>
      <c r="BI331" s="530" t="e">
        <f t="shared" si="266"/>
        <v>#REF!</v>
      </c>
      <c r="BJ331" s="530" t="e">
        <f t="shared" si="264"/>
        <v>#REF!</v>
      </c>
      <c r="BK331" s="460">
        <v>7719.25</v>
      </c>
      <c r="BL331" t="s">
        <v>44</v>
      </c>
      <c r="BM331" s="451">
        <v>8219.75</v>
      </c>
      <c r="BN331" s="499"/>
      <c r="BO331" s="451"/>
      <c r="BP331" s="452"/>
      <c r="BR331" s="452"/>
    </row>
    <row r="332" spans="1:70" ht="15" customHeight="1">
      <c r="A332" t="str">
        <f t="shared" si="226"/>
        <v>7601500190</v>
      </c>
      <c r="B332" s="468">
        <v>7601500190</v>
      </c>
      <c r="C332" s="458" t="s">
        <v>508</v>
      </c>
      <c r="D332" s="458" t="s">
        <v>301</v>
      </c>
      <c r="E332" s="459" t="str">
        <f t="shared" si="230"/>
        <v>760</v>
      </c>
      <c r="F332" s="459" t="str">
        <f t="shared" si="231"/>
        <v>760</v>
      </c>
      <c r="G332" s="458" t="s">
        <v>302</v>
      </c>
      <c r="H332" s="484">
        <v>1044</v>
      </c>
      <c r="I332" s="452">
        <v>1044</v>
      </c>
      <c r="J332" s="452">
        <v>0</v>
      </c>
      <c r="K332" s="452">
        <v>560</v>
      </c>
      <c r="L332" s="452">
        <v>560</v>
      </c>
      <c r="M332" s="452">
        <v>1120</v>
      </c>
      <c r="N332" s="452">
        <v>280</v>
      </c>
      <c r="O332" s="452">
        <v>1400</v>
      </c>
      <c r="P332" s="452">
        <v>840</v>
      </c>
      <c r="Q332" s="452" t="e">
        <f>VLOOKUP(A332,#REF!,16,0)</f>
        <v>#REF!</v>
      </c>
      <c r="R332" s="452">
        <v>1145</v>
      </c>
      <c r="S332" s="484">
        <v>280</v>
      </c>
      <c r="T332" s="452">
        <v>7993</v>
      </c>
      <c r="U332" s="474" t="e">
        <f t="shared" si="232"/>
        <v>#REF!</v>
      </c>
      <c r="V332" s="484">
        <f t="shared" si="233"/>
        <v>6848</v>
      </c>
      <c r="W332" s="484">
        <f t="shared" si="277"/>
        <v>6008</v>
      </c>
      <c r="X332" s="530">
        <v>840</v>
      </c>
      <c r="Y332" s="530">
        <f t="shared" si="256"/>
        <v>560</v>
      </c>
      <c r="Z332" s="484">
        <v>0</v>
      </c>
      <c r="AA332" s="484">
        <v>306</v>
      </c>
      <c r="AB332" s="484">
        <f t="shared" si="278"/>
        <v>306</v>
      </c>
      <c r="AC332" s="484">
        <v>2012</v>
      </c>
      <c r="AD332" s="484">
        <f t="shared" si="273"/>
        <v>918</v>
      </c>
      <c r="AE332" s="484">
        <v>2930</v>
      </c>
      <c r="AF332" s="484">
        <f t="shared" si="275"/>
        <v>306</v>
      </c>
      <c r="AG332" s="484">
        <v>3236</v>
      </c>
      <c r="AH332" s="484">
        <f t="shared" si="270"/>
        <v>918</v>
      </c>
      <c r="AI332" s="484">
        <v>4154</v>
      </c>
      <c r="AJ332" s="484">
        <f t="shared" si="267"/>
        <v>0</v>
      </c>
      <c r="AK332" s="484">
        <v>4154</v>
      </c>
      <c r="AL332" s="484">
        <f t="shared" si="268"/>
        <v>612</v>
      </c>
      <c r="AM332" s="484">
        <v>4766</v>
      </c>
      <c r="AN332" s="484">
        <f t="shared" si="265"/>
        <v>1530</v>
      </c>
      <c r="AO332" s="484">
        <v>6296</v>
      </c>
      <c r="AP332" s="484">
        <f t="shared" si="263"/>
        <v>612</v>
      </c>
      <c r="AQ332" s="484">
        <v>6908</v>
      </c>
      <c r="AR332" s="484">
        <v>0</v>
      </c>
      <c r="AS332" s="484">
        <f t="shared" si="239"/>
        <v>0</v>
      </c>
      <c r="AT332" s="484">
        <v>0</v>
      </c>
      <c r="AU332" s="484">
        <f t="shared" si="238"/>
        <v>3320</v>
      </c>
      <c r="AV332" s="484">
        <v>3320</v>
      </c>
      <c r="AW332" s="484">
        <f t="shared" si="279"/>
        <v>2988</v>
      </c>
      <c r="AX332" s="484">
        <v>6308</v>
      </c>
      <c r="AY332" s="530">
        <v>1400</v>
      </c>
      <c r="AZ332" s="530">
        <f t="shared" si="280"/>
        <v>2088</v>
      </c>
      <c r="BA332" s="530">
        <f t="shared" si="281"/>
        <v>2088</v>
      </c>
      <c r="BB332" s="530">
        <f t="shared" si="282"/>
        <v>2648</v>
      </c>
      <c r="BC332" s="530">
        <f t="shared" si="221"/>
        <v>3208</v>
      </c>
      <c r="BD332" s="530">
        <f t="shared" si="274"/>
        <v>4328</v>
      </c>
      <c r="BE332" s="530">
        <f t="shared" si="276"/>
        <v>4608</v>
      </c>
      <c r="BF332" s="530">
        <f t="shared" si="271"/>
        <v>6008</v>
      </c>
      <c r="BG332" s="530">
        <f t="shared" si="272"/>
        <v>6848</v>
      </c>
      <c r="BH332" s="530" t="e">
        <f t="shared" si="269"/>
        <v>#REF!</v>
      </c>
      <c r="BI332" s="530" t="e">
        <f t="shared" si="266"/>
        <v>#REF!</v>
      </c>
      <c r="BJ332" s="530" t="e">
        <f t="shared" si="264"/>
        <v>#REF!</v>
      </c>
      <c r="BK332" s="460">
        <v>7993</v>
      </c>
      <c r="BL332" t="s">
        <v>44</v>
      </c>
      <c r="BM332" s="451">
        <v>8273</v>
      </c>
      <c r="BN332" s="499"/>
      <c r="BO332" s="451"/>
      <c r="BP332" s="452"/>
      <c r="BR332" s="452"/>
    </row>
    <row r="333" spans="1:70" ht="15" customHeight="1">
      <c r="A333" t="str">
        <f t="shared" si="226"/>
        <v>7601500200</v>
      </c>
      <c r="B333" s="468">
        <v>7601500200</v>
      </c>
      <c r="C333" s="458" t="s">
        <v>509</v>
      </c>
      <c r="D333" s="458" t="s">
        <v>301</v>
      </c>
      <c r="E333" s="459" t="str">
        <f t="shared" si="230"/>
        <v>760</v>
      </c>
      <c r="F333" s="459" t="str">
        <f t="shared" si="231"/>
        <v>760</v>
      </c>
      <c r="G333" s="458" t="s">
        <v>302</v>
      </c>
      <c r="H333" s="484">
        <v>0</v>
      </c>
      <c r="I333" s="452">
        <v>0</v>
      </c>
      <c r="J333" s="452">
        <v>0</v>
      </c>
      <c r="K333" s="452">
        <v>0</v>
      </c>
      <c r="L333" s="452">
        <v>0</v>
      </c>
      <c r="M333" s="452">
        <v>38067.31</v>
      </c>
      <c r="N333" s="452">
        <v>692.7</v>
      </c>
      <c r="O333" s="452">
        <v>0</v>
      </c>
      <c r="P333" s="452">
        <v>0</v>
      </c>
      <c r="Q333" s="452" t="e">
        <f>VLOOKUP(A333,#REF!,16,0)</f>
        <v>#REF!</v>
      </c>
      <c r="R333" s="452">
        <v>0</v>
      </c>
      <c r="S333" s="484">
        <v>764.38</v>
      </c>
      <c r="T333" s="452">
        <v>38760.009999999995</v>
      </c>
      <c r="U333" s="474" t="e">
        <f t="shared" si="232"/>
        <v>#REF!</v>
      </c>
      <c r="V333" s="484">
        <f t="shared" si="233"/>
        <v>38760.009999999995</v>
      </c>
      <c r="W333" s="484">
        <f t="shared" si="277"/>
        <v>38760.009999999995</v>
      </c>
      <c r="X333" s="530"/>
      <c r="Y333" s="530">
        <f t="shared" si="256"/>
        <v>0</v>
      </c>
      <c r="Z333" s="484">
        <v>0</v>
      </c>
      <c r="AA333" s="484">
        <v>0</v>
      </c>
      <c r="AB333" s="484">
        <f t="shared" si="278"/>
        <v>0</v>
      </c>
      <c r="AC333" s="484">
        <v>0</v>
      </c>
      <c r="AD333" s="484">
        <f t="shared" si="273"/>
        <v>32109.5</v>
      </c>
      <c r="AE333" s="484">
        <v>32109.5</v>
      </c>
      <c r="AF333" s="484">
        <f t="shared" si="275"/>
        <v>0</v>
      </c>
      <c r="AG333" s="484">
        <v>32109.5</v>
      </c>
      <c r="AH333" s="484">
        <f t="shared" si="270"/>
        <v>0</v>
      </c>
      <c r="AI333" s="484">
        <v>32109.5</v>
      </c>
      <c r="AJ333" s="484">
        <f t="shared" si="267"/>
        <v>0</v>
      </c>
      <c r="AK333" s="484">
        <v>32109.5</v>
      </c>
      <c r="AL333" s="484">
        <f t="shared" si="268"/>
        <v>0</v>
      </c>
      <c r="AM333" s="484">
        <v>32109.5</v>
      </c>
      <c r="AN333" s="484">
        <f t="shared" si="265"/>
        <v>0</v>
      </c>
      <c r="AO333" s="484">
        <v>32109.5</v>
      </c>
      <c r="AP333" s="484">
        <f t="shared" si="263"/>
        <v>452.41999999999825</v>
      </c>
      <c r="AQ333" s="484">
        <v>32561.919999999998</v>
      </c>
      <c r="AR333" s="484">
        <v>0</v>
      </c>
      <c r="AS333" s="484">
        <f t="shared" si="239"/>
        <v>0</v>
      </c>
      <c r="AT333" s="484">
        <v>0</v>
      </c>
      <c r="AU333" s="484">
        <f t="shared" si="238"/>
        <v>0</v>
      </c>
      <c r="AV333" s="484">
        <v>0</v>
      </c>
      <c r="AW333" s="484">
        <f t="shared" si="279"/>
        <v>0</v>
      </c>
      <c r="AX333" s="484">
        <v>0</v>
      </c>
      <c r="AY333" s="530">
        <v>0</v>
      </c>
      <c r="AZ333" s="530">
        <f t="shared" si="280"/>
        <v>0</v>
      </c>
      <c r="BA333" s="530">
        <f t="shared" si="281"/>
        <v>0</v>
      </c>
      <c r="BB333" s="530">
        <f t="shared" si="282"/>
        <v>0</v>
      </c>
      <c r="BC333" s="530">
        <f t="shared" si="221"/>
        <v>0</v>
      </c>
      <c r="BD333" s="530">
        <f t="shared" si="274"/>
        <v>38067.31</v>
      </c>
      <c r="BE333" s="530">
        <f t="shared" si="276"/>
        <v>38760.009999999995</v>
      </c>
      <c r="BF333" s="530">
        <f t="shared" si="271"/>
        <v>38760.009999999995</v>
      </c>
      <c r="BG333" s="530">
        <f t="shared" si="272"/>
        <v>38760.009999999995</v>
      </c>
      <c r="BH333" s="530" t="e">
        <f t="shared" si="269"/>
        <v>#REF!</v>
      </c>
      <c r="BI333" s="530" t="e">
        <f t="shared" si="266"/>
        <v>#REF!</v>
      </c>
      <c r="BJ333" s="530" t="e">
        <f t="shared" si="264"/>
        <v>#REF!</v>
      </c>
      <c r="BK333" s="460">
        <v>38760.01</v>
      </c>
      <c r="BL333" t="s">
        <v>44</v>
      </c>
      <c r="BM333" s="451">
        <v>39524.39</v>
      </c>
      <c r="BN333" s="499"/>
      <c r="BO333" s="451"/>
      <c r="BP333" s="452"/>
      <c r="BR333" s="452"/>
    </row>
    <row r="334" spans="1:70" ht="15" customHeight="1">
      <c r="A334" t="str">
        <f t="shared" si="226"/>
        <v>7601500210</v>
      </c>
      <c r="B334" s="468">
        <v>7601500210</v>
      </c>
      <c r="C334" s="458" t="s">
        <v>510</v>
      </c>
      <c r="D334" s="458" t="s">
        <v>301</v>
      </c>
      <c r="E334" s="459" t="str">
        <f t="shared" si="230"/>
        <v>760</v>
      </c>
      <c r="F334" s="459" t="str">
        <f t="shared" si="231"/>
        <v>760</v>
      </c>
      <c r="G334" s="458" t="s">
        <v>302</v>
      </c>
      <c r="H334" s="484">
        <v>0</v>
      </c>
      <c r="I334" s="452">
        <v>0</v>
      </c>
      <c r="J334" s="452">
        <v>0</v>
      </c>
      <c r="K334" s="452">
        <v>0</v>
      </c>
      <c r="L334" s="452">
        <v>0</v>
      </c>
      <c r="M334" s="452">
        <v>0</v>
      </c>
      <c r="N334" s="452">
        <v>10119.24</v>
      </c>
      <c r="O334" s="452">
        <v>0</v>
      </c>
      <c r="P334" s="452">
        <v>15932</v>
      </c>
      <c r="Q334" s="452" t="e">
        <f>VLOOKUP(A334,#REF!,16,0)</f>
        <v>#REF!</v>
      </c>
      <c r="R334" s="452">
        <v>0</v>
      </c>
      <c r="S334" s="484">
        <v>0</v>
      </c>
      <c r="T334" s="452">
        <v>26051.239999999998</v>
      </c>
      <c r="U334" s="474" t="e">
        <f t="shared" si="232"/>
        <v>#REF!</v>
      </c>
      <c r="V334" s="484">
        <f t="shared" si="233"/>
        <v>26051.239999999998</v>
      </c>
      <c r="W334" s="484">
        <f t="shared" si="277"/>
        <v>10119.24</v>
      </c>
      <c r="X334" s="530"/>
      <c r="Y334" s="530">
        <f t="shared" si="256"/>
        <v>0</v>
      </c>
      <c r="Z334" s="484">
        <v>0</v>
      </c>
      <c r="AA334" s="484">
        <v>0</v>
      </c>
      <c r="AB334" s="484">
        <f t="shared" si="278"/>
        <v>0</v>
      </c>
      <c r="AC334" s="484">
        <v>0</v>
      </c>
      <c r="AD334" s="484">
        <f t="shared" si="273"/>
        <v>0</v>
      </c>
      <c r="AE334" s="484">
        <v>0</v>
      </c>
      <c r="AF334" s="484">
        <f t="shared" si="275"/>
        <v>9098</v>
      </c>
      <c r="AG334" s="484">
        <v>9098</v>
      </c>
      <c r="AH334" s="484">
        <f t="shared" si="270"/>
        <v>0</v>
      </c>
      <c r="AI334" s="484">
        <v>9098</v>
      </c>
      <c r="AJ334" s="484">
        <f t="shared" si="267"/>
        <v>14760</v>
      </c>
      <c r="AK334" s="484">
        <v>23858</v>
      </c>
      <c r="AL334" s="484">
        <f t="shared" si="268"/>
        <v>0</v>
      </c>
      <c r="AM334" s="484">
        <v>23858</v>
      </c>
      <c r="AN334" s="484">
        <f t="shared" si="265"/>
        <v>0</v>
      </c>
      <c r="AO334" s="484">
        <v>23858</v>
      </c>
      <c r="AP334" s="484">
        <f t="shared" si="263"/>
        <v>0</v>
      </c>
      <c r="AQ334" s="484">
        <v>23858</v>
      </c>
      <c r="AR334" s="484">
        <v>0</v>
      </c>
      <c r="AS334" s="484">
        <f t="shared" si="239"/>
        <v>0</v>
      </c>
      <c r="AT334" s="484">
        <v>0</v>
      </c>
      <c r="AU334" s="484">
        <f t="shared" si="238"/>
        <v>0</v>
      </c>
      <c r="AV334" s="484">
        <v>0</v>
      </c>
      <c r="AW334" s="484">
        <f t="shared" si="279"/>
        <v>0</v>
      </c>
      <c r="AX334" s="484">
        <v>0</v>
      </c>
      <c r="AY334" s="530">
        <v>0</v>
      </c>
      <c r="AZ334" s="530">
        <f t="shared" si="280"/>
        <v>0</v>
      </c>
      <c r="BA334" s="530">
        <f t="shared" si="281"/>
        <v>0</v>
      </c>
      <c r="BB334" s="530">
        <f t="shared" si="282"/>
        <v>0</v>
      </c>
      <c r="BC334" s="530">
        <f t="shared" si="221"/>
        <v>0</v>
      </c>
      <c r="BD334" s="530">
        <f t="shared" si="274"/>
        <v>0</v>
      </c>
      <c r="BE334" s="530">
        <f t="shared" si="276"/>
        <v>10119.24</v>
      </c>
      <c r="BF334" s="530">
        <f t="shared" si="271"/>
        <v>10119.24</v>
      </c>
      <c r="BG334" s="530">
        <f t="shared" si="272"/>
        <v>26051.239999999998</v>
      </c>
      <c r="BH334" s="530" t="e">
        <f t="shared" si="269"/>
        <v>#REF!</v>
      </c>
      <c r="BI334" s="530" t="e">
        <f t="shared" si="266"/>
        <v>#REF!</v>
      </c>
      <c r="BJ334" s="530" t="e">
        <f t="shared" si="264"/>
        <v>#REF!</v>
      </c>
      <c r="BK334" s="460">
        <v>26051.24</v>
      </c>
      <c r="BL334" t="s">
        <v>44</v>
      </c>
      <c r="BM334" s="451">
        <v>26051.24</v>
      </c>
      <c r="BN334" s="499"/>
      <c r="BO334" s="451"/>
      <c r="BP334" s="452"/>
      <c r="BR334" s="452"/>
    </row>
    <row r="335" spans="1:70" ht="15" customHeight="1">
      <c r="A335" t="str">
        <f t="shared" si="226"/>
        <v>7601500220</v>
      </c>
      <c r="B335" s="468">
        <v>7601500220</v>
      </c>
      <c r="C335" s="458" t="s">
        <v>511</v>
      </c>
      <c r="D335" s="458" t="s">
        <v>301</v>
      </c>
      <c r="E335" s="459" t="str">
        <f t="shared" si="230"/>
        <v>760</v>
      </c>
      <c r="F335" s="459" t="str">
        <f t="shared" si="231"/>
        <v>760</v>
      </c>
      <c r="G335" s="458" t="s">
        <v>302</v>
      </c>
      <c r="H335" s="484">
        <v>0</v>
      </c>
      <c r="I335" s="452">
        <v>0</v>
      </c>
      <c r="J335" s="452">
        <v>0</v>
      </c>
      <c r="K335" s="452">
        <v>0</v>
      </c>
      <c r="L335" s="452">
        <v>0</v>
      </c>
      <c r="M335" s="452">
        <v>0</v>
      </c>
      <c r="N335" s="452">
        <v>9920.9500000000007</v>
      </c>
      <c r="O335" s="452">
        <v>0</v>
      </c>
      <c r="P335" s="452">
        <v>0</v>
      </c>
      <c r="Q335" s="452" t="e">
        <f>VLOOKUP(A335,#REF!,16,0)</f>
        <v>#REF!</v>
      </c>
      <c r="R335" s="452">
        <v>0</v>
      </c>
      <c r="S335" s="484">
        <v>0</v>
      </c>
      <c r="T335" s="452">
        <v>11908.44</v>
      </c>
      <c r="U335" s="474" t="e">
        <f t="shared" si="232"/>
        <v>#REF!</v>
      </c>
      <c r="V335" s="484">
        <f t="shared" si="233"/>
        <v>9920.9500000000007</v>
      </c>
      <c r="W335" s="484">
        <f t="shared" si="277"/>
        <v>9920.9500000000007</v>
      </c>
      <c r="X335" s="530"/>
      <c r="Y335" s="530">
        <f t="shared" ref="Y335:Y374" si="283">AY335-X335</f>
        <v>0</v>
      </c>
      <c r="Z335" s="484">
        <v>0</v>
      </c>
      <c r="AA335" s="484">
        <v>0</v>
      </c>
      <c r="AB335" s="484">
        <f t="shared" si="278"/>
        <v>0</v>
      </c>
      <c r="AC335" s="484">
        <v>0</v>
      </c>
      <c r="AD335" s="484">
        <f t="shared" si="273"/>
        <v>0</v>
      </c>
      <c r="AE335" s="484">
        <v>0</v>
      </c>
      <c r="AF335" s="484">
        <f t="shared" si="275"/>
        <v>7817.35</v>
      </c>
      <c r="AG335" s="484">
        <v>7817.35</v>
      </c>
      <c r="AH335" s="484">
        <f t="shared" si="270"/>
        <v>326.86999999999989</v>
      </c>
      <c r="AI335" s="484">
        <v>8144.22</v>
      </c>
      <c r="AJ335" s="484">
        <f t="shared" si="267"/>
        <v>2045.9800000000005</v>
      </c>
      <c r="AK335" s="484">
        <v>10190.200000000001</v>
      </c>
      <c r="AL335" s="484">
        <f t="shared" si="268"/>
        <v>1010.5099999999984</v>
      </c>
      <c r="AM335" s="484">
        <v>11200.71</v>
      </c>
      <c r="AN335" s="484">
        <f t="shared" si="265"/>
        <v>0</v>
      </c>
      <c r="AO335" s="484">
        <v>11200.71</v>
      </c>
      <c r="AP335" s="484">
        <f t="shared" si="263"/>
        <v>0</v>
      </c>
      <c r="AQ335" s="484">
        <v>11200.71</v>
      </c>
      <c r="AR335" s="484">
        <v>0</v>
      </c>
      <c r="AS335" s="484">
        <f t="shared" si="239"/>
        <v>0</v>
      </c>
      <c r="AT335" s="484">
        <v>0</v>
      </c>
      <c r="AU335" s="484">
        <f t="shared" si="238"/>
        <v>0</v>
      </c>
      <c r="AV335" s="484">
        <v>0</v>
      </c>
      <c r="AW335" s="484">
        <f t="shared" si="279"/>
        <v>0</v>
      </c>
      <c r="AX335" s="484">
        <v>0</v>
      </c>
      <c r="AY335" s="530">
        <v>0</v>
      </c>
      <c r="AZ335" s="530">
        <f t="shared" si="280"/>
        <v>0</v>
      </c>
      <c r="BA335" s="530">
        <f t="shared" si="281"/>
        <v>0</v>
      </c>
      <c r="BB335" s="530">
        <f t="shared" si="282"/>
        <v>0</v>
      </c>
      <c r="BC335" s="530">
        <f t="shared" ref="BC335:BC411" si="284">H335+I335+J335+K335+L335</f>
        <v>0</v>
      </c>
      <c r="BD335" s="530">
        <f t="shared" si="274"/>
        <v>0</v>
      </c>
      <c r="BE335" s="530">
        <f t="shared" si="276"/>
        <v>9920.9500000000007</v>
      </c>
      <c r="BF335" s="530">
        <f t="shared" si="271"/>
        <v>9920.9500000000007</v>
      </c>
      <c r="BG335" s="530">
        <f t="shared" si="272"/>
        <v>9920.9500000000007</v>
      </c>
      <c r="BH335" s="530" t="e">
        <f t="shared" si="269"/>
        <v>#REF!</v>
      </c>
      <c r="BI335" s="530" t="e">
        <f t="shared" si="266"/>
        <v>#REF!</v>
      </c>
      <c r="BJ335" s="530" t="e">
        <f t="shared" si="264"/>
        <v>#REF!</v>
      </c>
      <c r="BK335" s="460">
        <v>11908.44</v>
      </c>
      <c r="BL335" t="s">
        <v>44</v>
      </c>
      <c r="BM335" s="451">
        <v>11908.44</v>
      </c>
      <c r="BN335" s="499"/>
      <c r="BO335" s="451"/>
      <c r="BP335" s="452"/>
      <c r="BR335" s="452"/>
    </row>
    <row r="336" spans="1:70" ht="15" customHeight="1">
      <c r="A336" t="str">
        <f t="shared" si="226"/>
        <v>7601500230</v>
      </c>
      <c r="B336" s="468">
        <v>7601500230</v>
      </c>
      <c r="C336" s="458" t="s">
        <v>512</v>
      </c>
      <c r="D336" s="458" t="s">
        <v>301</v>
      </c>
      <c r="E336" s="459" t="str">
        <f t="shared" si="230"/>
        <v>760</v>
      </c>
      <c r="F336" s="459" t="str">
        <f t="shared" si="231"/>
        <v>760</v>
      </c>
      <c r="G336" s="458" t="s">
        <v>302</v>
      </c>
      <c r="H336" s="484">
        <v>0</v>
      </c>
      <c r="I336" s="452">
        <v>0</v>
      </c>
      <c r="J336" s="452">
        <v>0</v>
      </c>
      <c r="K336" s="452">
        <v>0</v>
      </c>
      <c r="L336" s="452">
        <v>0</v>
      </c>
      <c r="M336" s="452">
        <v>0</v>
      </c>
      <c r="N336" s="452">
        <v>0</v>
      </c>
      <c r="O336" s="452">
        <v>0</v>
      </c>
      <c r="P336" s="452">
        <v>131</v>
      </c>
      <c r="Q336" s="452" t="e">
        <f>VLOOKUP(A336,#REF!,16,0)</f>
        <v>#REF!</v>
      </c>
      <c r="R336" s="452">
        <v>0</v>
      </c>
      <c r="S336" s="484">
        <v>0</v>
      </c>
      <c r="T336" s="452">
        <v>131</v>
      </c>
      <c r="U336" s="474" t="e">
        <f t="shared" si="232"/>
        <v>#REF!</v>
      </c>
      <c r="V336" s="484">
        <f t="shared" si="233"/>
        <v>131</v>
      </c>
      <c r="W336" s="484">
        <f t="shared" si="277"/>
        <v>0</v>
      </c>
      <c r="X336" s="530"/>
      <c r="Y336" s="530">
        <f t="shared" si="283"/>
        <v>0</v>
      </c>
      <c r="Z336" s="484">
        <v>0</v>
      </c>
      <c r="AA336" s="484">
        <v>0</v>
      </c>
      <c r="AB336" s="484">
        <f t="shared" si="278"/>
        <v>0</v>
      </c>
      <c r="AC336" s="484">
        <v>0</v>
      </c>
      <c r="AD336" s="484">
        <f t="shared" si="273"/>
        <v>0</v>
      </c>
      <c r="AE336" s="484">
        <v>0</v>
      </c>
      <c r="AF336" s="484">
        <f t="shared" si="275"/>
        <v>0</v>
      </c>
      <c r="AG336" s="484">
        <v>0</v>
      </c>
      <c r="AH336" s="484">
        <f t="shared" si="270"/>
        <v>0</v>
      </c>
      <c r="AI336" s="484">
        <v>0</v>
      </c>
      <c r="AJ336" s="484">
        <f t="shared" si="267"/>
        <v>143</v>
      </c>
      <c r="AK336" s="484">
        <v>143</v>
      </c>
      <c r="AL336" s="484">
        <f t="shared" si="268"/>
        <v>143</v>
      </c>
      <c r="AM336" s="484">
        <v>286</v>
      </c>
      <c r="AN336" s="484">
        <f t="shared" si="265"/>
        <v>0</v>
      </c>
      <c r="AO336" s="484">
        <v>286</v>
      </c>
      <c r="AP336" s="484">
        <f t="shared" si="263"/>
        <v>286</v>
      </c>
      <c r="AQ336" s="484">
        <v>572</v>
      </c>
      <c r="AR336" s="484">
        <v>263.39</v>
      </c>
      <c r="AS336" s="484">
        <f t="shared" si="239"/>
        <v>143</v>
      </c>
      <c r="AT336" s="484">
        <v>406.39</v>
      </c>
      <c r="AU336" s="484">
        <f t="shared" si="238"/>
        <v>0</v>
      </c>
      <c r="AV336" s="484">
        <v>406.39</v>
      </c>
      <c r="AW336" s="484">
        <f t="shared" si="279"/>
        <v>156</v>
      </c>
      <c r="AX336" s="484">
        <v>562.39</v>
      </c>
      <c r="AY336" s="530">
        <v>0</v>
      </c>
      <c r="AZ336" s="530">
        <f t="shared" si="280"/>
        <v>0</v>
      </c>
      <c r="BA336" s="530">
        <f t="shared" si="281"/>
        <v>0</v>
      </c>
      <c r="BB336" s="530">
        <f t="shared" si="282"/>
        <v>0</v>
      </c>
      <c r="BC336" s="530">
        <f t="shared" si="284"/>
        <v>0</v>
      </c>
      <c r="BD336" s="530">
        <f t="shared" si="274"/>
        <v>0</v>
      </c>
      <c r="BE336" s="530">
        <f t="shared" si="276"/>
        <v>0</v>
      </c>
      <c r="BF336" s="530">
        <f t="shared" si="271"/>
        <v>0</v>
      </c>
      <c r="BG336" s="530">
        <f t="shared" si="272"/>
        <v>131</v>
      </c>
      <c r="BH336" s="530" t="e">
        <f t="shared" si="269"/>
        <v>#REF!</v>
      </c>
      <c r="BI336" s="530" t="e">
        <f t="shared" si="266"/>
        <v>#REF!</v>
      </c>
      <c r="BJ336" s="530" t="e">
        <f t="shared" si="264"/>
        <v>#REF!</v>
      </c>
      <c r="BK336" s="460">
        <v>131</v>
      </c>
      <c r="BL336" t="s">
        <v>44</v>
      </c>
      <c r="BM336" s="451">
        <v>131</v>
      </c>
      <c r="BN336" s="499"/>
      <c r="BO336" s="451"/>
      <c r="BP336" s="452"/>
      <c r="BR336" s="452"/>
    </row>
    <row r="337" spans="1:70" ht="15" customHeight="1">
      <c r="A337" t="str">
        <f t="shared" si="226"/>
        <v>7601500240</v>
      </c>
      <c r="B337" s="468">
        <v>7601500240</v>
      </c>
      <c r="C337" s="458" t="s">
        <v>513</v>
      </c>
      <c r="D337" s="458" t="s">
        <v>301</v>
      </c>
      <c r="E337" s="459" t="str">
        <f t="shared" si="230"/>
        <v>760</v>
      </c>
      <c r="F337" s="459" t="str">
        <f t="shared" si="231"/>
        <v>760</v>
      </c>
      <c r="G337" s="458" t="s">
        <v>302</v>
      </c>
      <c r="H337" s="484">
        <v>0</v>
      </c>
      <c r="I337" s="452">
        <v>0</v>
      </c>
      <c r="J337" s="452">
        <v>0</v>
      </c>
      <c r="K337" s="452">
        <v>0</v>
      </c>
      <c r="L337" s="452">
        <v>0</v>
      </c>
      <c r="M337" s="452">
        <v>0</v>
      </c>
      <c r="N337" s="452">
        <v>0</v>
      </c>
      <c r="O337" s="452">
        <v>1654.85</v>
      </c>
      <c r="P337" s="452">
        <v>0</v>
      </c>
      <c r="Q337" s="452" t="e">
        <f>VLOOKUP(A337,#REF!,16,0)</f>
        <v>#REF!</v>
      </c>
      <c r="R337" s="452">
        <v>0</v>
      </c>
      <c r="S337" s="484">
        <v>0</v>
      </c>
      <c r="T337" s="452">
        <v>1654.85</v>
      </c>
      <c r="U337" s="474" t="e">
        <f t="shared" si="232"/>
        <v>#REF!</v>
      </c>
      <c r="V337" s="484">
        <f t="shared" si="233"/>
        <v>1654.85</v>
      </c>
      <c r="W337" s="484">
        <f t="shared" si="277"/>
        <v>1654.85</v>
      </c>
      <c r="X337" s="530"/>
      <c r="Y337" s="530">
        <f t="shared" si="283"/>
        <v>0</v>
      </c>
      <c r="Z337" s="484">
        <v>0</v>
      </c>
      <c r="AA337" s="484">
        <v>0</v>
      </c>
      <c r="AB337" s="484">
        <f t="shared" si="278"/>
        <v>0</v>
      </c>
      <c r="AC337" s="484">
        <v>0</v>
      </c>
      <c r="AD337" s="484">
        <f t="shared" si="273"/>
        <v>1216.5</v>
      </c>
      <c r="AE337" s="484">
        <v>1216.5</v>
      </c>
      <c r="AF337" s="484">
        <f t="shared" si="275"/>
        <v>0</v>
      </c>
      <c r="AG337" s="484">
        <v>1216.5</v>
      </c>
      <c r="AH337" s="484">
        <f t="shared" si="270"/>
        <v>0</v>
      </c>
      <c r="AI337" s="484">
        <v>1216.5</v>
      </c>
      <c r="AJ337" s="484">
        <f t="shared" si="267"/>
        <v>0</v>
      </c>
      <c r="AK337" s="484">
        <v>1216.5</v>
      </c>
      <c r="AL337" s="484">
        <f t="shared" si="268"/>
        <v>813.92000000000007</v>
      </c>
      <c r="AM337" s="484">
        <v>2030.42</v>
      </c>
      <c r="AN337" s="484">
        <f t="shared" si="265"/>
        <v>303</v>
      </c>
      <c r="AO337" s="484">
        <v>2333.42</v>
      </c>
      <c r="AP337" s="484">
        <f t="shared" si="263"/>
        <v>0</v>
      </c>
      <c r="AQ337" s="484">
        <v>2333.42</v>
      </c>
      <c r="AR337" s="484">
        <v>0</v>
      </c>
      <c r="AS337" s="484">
        <f t="shared" si="239"/>
        <v>0</v>
      </c>
      <c r="AT337" s="484">
        <v>0</v>
      </c>
      <c r="AU337" s="484">
        <f t="shared" si="238"/>
        <v>0</v>
      </c>
      <c r="AV337" s="484">
        <v>0</v>
      </c>
      <c r="AW337" s="484">
        <f t="shared" si="279"/>
        <v>0</v>
      </c>
      <c r="AX337" s="484">
        <v>0</v>
      </c>
      <c r="AY337" s="530">
        <v>0</v>
      </c>
      <c r="AZ337" s="530">
        <f t="shared" si="280"/>
        <v>0</v>
      </c>
      <c r="BA337" s="530">
        <f t="shared" si="281"/>
        <v>0</v>
      </c>
      <c r="BB337" s="530">
        <f t="shared" si="282"/>
        <v>0</v>
      </c>
      <c r="BC337" s="530">
        <f t="shared" si="284"/>
        <v>0</v>
      </c>
      <c r="BD337" s="530">
        <f t="shared" si="274"/>
        <v>0</v>
      </c>
      <c r="BE337" s="530">
        <f t="shared" si="276"/>
        <v>0</v>
      </c>
      <c r="BF337" s="530">
        <f t="shared" si="271"/>
        <v>1654.85</v>
      </c>
      <c r="BG337" s="530">
        <f t="shared" si="272"/>
        <v>1654.85</v>
      </c>
      <c r="BH337" s="530" t="e">
        <f t="shared" si="269"/>
        <v>#REF!</v>
      </c>
      <c r="BI337" s="530" t="e">
        <f t="shared" si="266"/>
        <v>#REF!</v>
      </c>
      <c r="BJ337" s="530" t="e">
        <f t="shared" si="264"/>
        <v>#REF!</v>
      </c>
      <c r="BK337" s="460">
        <v>1654.85</v>
      </c>
      <c r="BL337" t="s">
        <v>44</v>
      </c>
      <c r="BM337" s="451">
        <v>1654.85</v>
      </c>
      <c r="BN337" s="499"/>
      <c r="BO337" s="451"/>
      <c r="BP337" s="452"/>
      <c r="BR337" s="452"/>
    </row>
    <row r="338" spans="1:70" ht="15" customHeight="1">
      <c r="A338" t="str">
        <f t="shared" si="226"/>
        <v>7601500270</v>
      </c>
      <c r="B338" s="468">
        <v>7601500270</v>
      </c>
      <c r="C338" s="458" t="s">
        <v>514</v>
      </c>
      <c r="D338" s="458" t="s">
        <v>301</v>
      </c>
      <c r="E338" s="459" t="str">
        <f t="shared" si="230"/>
        <v>760</v>
      </c>
      <c r="F338" s="459" t="str">
        <f t="shared" si="231"/>
        <v>760</v>
      </c>
      <c r="G338" s="458" t="s">
        <v>302</v>
      </c>
      <c r="H338" s="484">
        <v>0</v>
      </c>
      <c r="I338" s="452">
        <v>0</v>
      </c>
      <c r="J338" s="452">
        <v>0</v>
      </c>
      <c r="K338" s="452">
        <v>0</v>
      </c>
      <c r="L338" s="452">
        <v>0</v>
      </c>
      <c r="M338" s="452">
        <v>0</v>
      </c>
      <c r="N338" s="452">
        <v>0</v>
      </c>
      <c r="O338" s="452">
        <v>0</v>
      </c>
      <c r="P338" s="452">
        <v>0</v>
      </c>
      <c r="Q338" s="452" t="e">
        <f>VLOOKUP(A338,#REF!,16,0)</f>
        <v>#REF!</v>
      </c>
      <c r="R338" s="452">
        <v>0</v>
      </c>
      <c r="S338" s="484">
        <v>0</v>
      </c>
      <c r="T338" s="452">
        <v>4280</v>
      </c>
      <c r="U338" s="474" t="e">
        <f t="shared" si="232"/>
        <v>#REF!</v>
      </c>
      <c r="V338" s="484">
        <f t="shared" si="233"/>
        <v>0</v>
      </c>
      <c r="W338" s="484">
        <f t="shared" si="277"/>
        <v>0</v>
      </c>
      <c r="X338" s="530"/>
      <c r="Y338" s="530">
        <f t="shared" si="283"/>
        <v>0</v>
      </c>
      <c r="Z338" s="484">
        <v>0</v>
      </c>
      <c r="AA338" s="484">
        <v>0</v>
      </c>
      <c r="AB338" s="484">
        <f t="shared" si="278"/>
        <v>0</v>
      </c>
      <c r="AC338" s="484">
        <v>0</v>
      </c>
      <c r="AD338" s="484">
        <f t="shared" si="273"/>
        <v>0</v>
      </c>
      <c r="AE338" s="484">
        <v>0</v>
      </c>
      <c r="AF338" s="484">
        <f t="shared" si="275"/>
        <v>0</v>
      </c>
      <c r="AG338" s="484">
        <v>0</v>
      </c>
      <c r="AH338" s="484">
        <f t="shared" si="270"/>
        <v>0</v>
      </c>
      <c r="AI338" s="484">
        <v>0</v>
      </c>
      <c r="AJ338" s="484">
        <f t="shared" si="267"/>
        <v>0</v>
      </c>
      <c r="AK338" s="484">
        <v>0</v>
      </c>
      <c r="AL338" s="484">
        <f t="shared" si="268"/>
        <v>2274</v>
      </c>
      <c r="AM338" s="484">
        <v>2274</v>
      </c>
      <c r="AN338" s="484">
        <f t="shared" si="265"/>
        <v>435</v>
      </c>
      <c r="AO338" s="484">
        <v>2709</v>
      </c>
      <c r="AP338" s="484">
        <f t="shared" si="263"/>
        <v>0</v>
      </c>
      <c r="AQ338" s="484">
        <v>2709</v>
      </c>
      <c r="AR338" s="484">
        <v>0</v>
      </c>
      <c r="AS338" s="484">
        <f t="shared" si="239"/>
        <v>0</v>
      </c>
      <c r="AT338" s="484">
        <v>0</v>
      </c>
      <c r="AU338" s="484">
        <f t="shared" si="238"/>
        <v>0</v>
      </c>
      <c r="AV338" s="484">
        <v>0</v>
      </c>
      <c r="AW338" s="484">
        <f t="shared" si="279"/>
        <v>0</v>
      </c>
      <c r="AX338" s="484">
        <v>0</v>
      </c>
      <c r="AY338" s="530">
        <v>0</v>
      </c>
      <c r="AZ338" s="530">
        <f t="shared" si="280"/>
        <v>0</v>
      </c>
      <c r="BA338" s="530">
        <f t="shared" si="281"/>
        <v>0</v>
      </c>
      <c r="BB338" s="530">
        <f t="shared" si="282"/>
        <v>0</v>
      </c>
      <c r="BC338" s="530">
        <f t="shared" si="284"/>
        <v>0</v>
      </c>
      <c r="BD338" s="530">
        <f t="shared" si="274"/>
        <v>0</v>
      </c>
      <c r="BE338" s="530">
        <f t="shared" si="276"/>
        <v>0</v>
      </c>
      <c r="BF338" s="530">
        <f t="shared" si="271"/>
        <v>0</v>
      </c>
      <c r="BG338" s="530">
        <f t="shared" si="272"/>
        <v>0</v>
      </c>
      <c r="BH338" s="530" t="e">
        <f t="shared" si="269"/>
        <v>#REF!</v>
      </c>
      <c r="BI338" s="530" t="e">
        <f t="shared" si="266"/>
        <v>#REF!</v>
      </c>
      <c r="BJ338" s="530" t="e">
        <f t="shared" si="264"/>
        <v>#REF!</v>
      </c>
      <c r="BK338" s="460">
        <v>4280</v>
      </c>
      <c r="BL338" t="s">
        <v>44</v>
      </c>
      <c r="BM338" s="451">
        <v>4280</v>
      </c>
      <c r="BN338" s="499"/>
      <c r="BO338" s="451"/>
      <c r="BP338" s="452"/>
      <c r="BR338" s="452"/>
    </row>
    <row r="339" spans="1:70" ht="15" customHeight="1">
      <c r="A339" t="str">
        <f t="shared" ref="A339:A416" si="285">TRIM(B339)</f>
        <v>7601500280</v>
      </c>
      <c r="B339" s="468">
        <v>7601500280</v>
      </c>
      <c r="C339" s="458" t="s">
        <v>515</v>
      </c>
      <c r="D339" s="458" t="s">
        <v>301</v>
      </c>
      <c r="E339" s="459" t="str">
        <f t="shared" si="230"/>
        <v>760</v>
      </c>
      <c r="F339" s="459" t="str">
        <f t="shared" si="231"/>
        <v>760</v>
      </c>
      <c r="G339" s="458" t="s">
        <v>302</v>
      </c>
      <c r="H339" s="484">
        <v>1638.97</v>
      </c>
      <c r="I339" s="452">
        <v>1679.24</v>
      </c>
      <c r="J339" s="452">
        <v>1994.98</v>
      </c>
      <c r="K339" s="452">
        <v>2053.17</v>
      </c>
      <c r="L339" s="452">
        <v>2014.55</v>
      </c>
      <c r="M339" s="452">
        <v>1904.18</v>
      </c>
      <c r="N339" s="452">
        <v>1896.26</v>
      </c>
      <c r="O339" s="452">
        <v>1759.47</v>
      </c>
      <c r="P339" s="452">
        <v>1838.5</v>
      </c>
      <c r="Q339" s="452" t="e">
        <f>VLOOKUP(A339,#REF!,16,0)</f>
        <v>#REF!</v>
      </c>
      <c r="R339" s="452">
        <v>1402.68</v>
      </c>
      <c r="S339" s="484">
        <v>1289.95</v>
      </c>
      <c r="T339" s="452">
        <v>19709.2</v>
      </c>
      <c r="U339" s="474" t="e">
        <f t="shared" si="232"/>
        <v>#REF!</v>
      </c>
      <c r="V339" s="484">
        <f t="shared" si="233"/>
        <v>16779.32</v>
      </c>
      <c r="W339" s="484">
        <f t="shared" si="277"/>
        <v>14940.82</v>
      </c>
      <c r="X339" s="530">
        <v>978.71</v>
      </c>
      <c r="Y339" s="530">
        <f t="shared" si="283"/>
        <v>1155.9699999999998</v>
      </c>
      <c r="Z339" s="484">
        <v>1471.65</v>
      </c>
      <c r="AA339" s="484">
        <v>1283.1400000000003</v>
      </c>
      <c r="AB339" s="484">
        <f t="shared" si="278"/>
        <v>1327.5</v>
      </c>
      <c r="AC339" s="484">
        <v>6216.97</v>
      </c>
      <c r="AD339" s="484">
        <f t="shared" si="273"/>
        <v>1436</v>
      </c>
      <c r="AE339" s="484">
        <v>7652.97</v>
      </c>
      <c r="AF339" s="484">
        <f t="shared" si="275"/>
        <v>1454.6599999999989</v>
      </c>
      <c r="AG339" s="484">
        <v>9107.6299999999992</v>
      </c>
      <c r="AH339" s="484">
        <f t="shared" si="270"/>
        <v>1454.6600000000017</v>
      </c>
      <c r="AI339" s="484">
        <v>10562.29</v>
      </c>
      <c r="AJ339" s="484">
        <f t="shared" si="267"/>
        <v>1463.8999999999996</v>
      </c>
      <c r="AK339" s="484">
        <v>12026.19</v>
      </c>
      <c r="AL339" s="484">
        <f t="shared" si="268"/>
        <v>1577.0399999999991</v>
      </c>
      <c r="AM339" s="484">
        <v>13603.23</v>
      </c>
      <c r="AN339" s="484">
        <f t="shared" si="265"/>
        <v>1633.1800000000003</v>
      </c>
      <c r="AO339" s="484">
        <v>15236.41</v>
      </c>
      <c r="AP339" s="484">
        <f t="shared" si="263"/>
        <v>1645.5600000000013</v>
      </c>
      <c r="AQ339" s="484">
        <v>16881.97</v>
      </c>
      <c r="AR339" s="484">
        <v>4257.41</v>
      </c>
      <c r="AS339" s="484">
        <f t="shared" si="239"/>
        <v>5281.98</v>
      </c>
      <c r="AT339" s="484">
        <v>9539.39</v>
      </c>
      <c r="AU339" s="484">
        <f t="shared" ref="AU339:AU406" si="286">AV339-AT339</f>
        <v>5235.2700000000004</v>
      </c>
      <c r="AV339" s="484">
        <v>14774.66</v>
      </c>
      <c r="AW339" s="484">
        <f t="shared" si="279"/>
        <v>6071.1100000000006</v>
      </c>
      <c r="AX339" s="484">
        <v>20845.77</v>
      </c>
      <c r="AY339" s="530">
        <v>2134.6799999999998</v>
      </c>
      <c r="AZ339" s="530">
        <f t="shared" si="280"/>
        <v>3318.21</v>
      </c>
      <c r="BA339" s="530">
        <f t="shared" si="281"/>
        <v>5313.1900000000005</v>
      </c>
      <c r="BB339" s="530">
        <f t="shared" si="282"/>
        <v>7366.3600000000006</v>
      </c>
      <c r="BC339" s="530">
        <f t="shared" si="284"/>
        <v>9380.91</v>
      </c>
      <c r="BD339" s="530">
        <f t="shared" si="274"/>
        <v>11285.09</v>
      </c>
      <c r="BE339" s="530">
        <f t="shared" si="276"/>
        <v>13181.349999999999</v>
      </c>
      <c r="BF339" s="530">
        <f t="shared" si="271"/>
        <v>14940.82</v>
      </c>
      <c r="BG339" s="530">
        <f t="shared" si="272"/>
        <v>16779.32</v>
      </c>
      <c r="BH339" s="530" t="e">
        <f t="shared" si="269"/>
        <v>#REF!</v>
      </c>
      <c r="BI339" s="530" t="e">
        <f t="shared" si="266"/>
        <v>#REF!</v>
      </c>
      <c r="BJ339" s="530" t="e">
        <f t="shared" si="264"/>
        <v>#REF!</v>
      </c>
      <c r="BK339" s="460">
        <v>19709.2</v>
      </c>
      <c r="BL339" t="s">
        <v>44</v>
      </c>
      <c r="BM339" s="451">
        <v>20999.15</v>
      </c>
      <c r="BN339" s="499"/>
      <c r="BO339" s="451"/>
      <c r="BP339" s="452"/>
      <c r="BR339" s="452"/>
    </row>
    <row r="340" spans="1:70" ht="15" customHeight="1">
      <c r="A340" t="str">
        <f t="shared" si="285"/>
        <v>7601500350</v>
      </c>
      <c r="B340" s="468">
        <v>7601500350</v>
      </c>
      <c r="C340" s="458" t="s">
        <v>516</v>
      </c>
      <c r="D340" s="458" t="s">
        <v>301</v>
      </c>
      <c r="E340" s="459" t="str">
        <f t="shared" si="230"/>
        <v>760</v>
      </c>
      <c r="F340" s="459" t="str">
        <f t="shared" si="231"/>
        <v>760</v>
      </c>
      <c r="G340" s="458" t="s">
        <v>302</v>
      </c>
      <c r="H340" s="484">
        <v>0</v>
      </c>
      <c r="I340" s="452">
        <v>0</v>
      </c>
      <c r="J340" s="452">
        <v>0</v>
      </c>
      <c r="K340" s="452">
        <v>0</v>
      </c>
      <c r="L340" s="452">
        <v>0</v>
      </c>
      <c r="M340" s="452">
        <v>0</v>
      </c>
      <c r="N340" s="452">
        <v>13.06</v>
      </c>
      <c r="O340" s="452">
        <v>6.53</v>
      </c>
      <c r="P340" s="452">
        <v>11.08</v>
      </c>
      <c r="Q340" s="452" t="e">
        <f>VLOOKUP(A340,#REF!,16,0)</f>
        <v>#REF!</v>
      </c>
      <c r="R340" s="452">
        <v>12.07</v>
      </c>
      <c r="S340" s="484">
        <v>5.54</v>
      </c>
      <c r="T340" s="452">
        <v>55.8</v>
      </c>
      <c r="U340" s="474" t="e">
        <f t="shared" si="232"/>
        <v>#REF!</v>
      </c>
      <c r="V340" s="484">
        <f t="shared" si="233"/>
        <v>30.67</v>
      </c>
      <c r="W340" s="484">
        <f t="shared" si="277"/>
        <v>19.59</v>
      </c>
      <c r="X340" s="530">
        <v>6.53</v>
      </c>
      <c r="Y340" s="530">
        <f t="shared" si="283"/>
        <v>6.53</v>
      </c>
      <c r="Z340" s="484">
        <v>5.54</v>
      </c>
      <c r="AA340" s="484">
        <v>6.5299999999999967</v>
      </c>
      <c r="AB340" s="484">
        <f t="shared" si="278"/>
        <v>5.5400000000000036</v>
      </c>
      <c r="AC340" s="484">
        <v>30.67</v>
      </c>
      <c r="AD340" s="484">
        <f t="shared" si="273"/>
        <v>5.2399999999999949</v>
      </c>
      <c r="AE340" s="484">
        <v>35.909999999999997</v>
      </c>
      <c r="AF340" s="484">
        <f t="shared" si="275"/>
        <v>12.07</v>
      </c>
      <c r="AG340" s="484">
        <v>47.98</v>
      </c>
      <c r="AH340" s="484">
        <f t="shared" si="270"/>
        <v>12.07</v>
      </c>
      <c r="AI340" s="484">
        <v>60.05</v>
      </c>
      <c r="AJ340" s="484">
        <f t="shared" si="267"/>
        <v>11.079999999999998</v>
      </c>
      <c r="AK340" s="484">
        <v>71.13</v>
      </c>
      <c r="AL340" s="484">
        <f t="shared" si="268"/>
        <v>12.070000000000007</v>
      </c>
      <c r="AM340" s="484">
        <v>83.2</v>
      </c>
      <c r="AN340" s="484">
        <f t="shared" si="265"/>
        <v>12.069999999999993</v>
      </c>
      <c r="AO340" s="484">
        <v>95.27</v>
      </c>
      <c r="AP340" s="484">
        <f t="shared" si="263"/>
        <v>11.079999999999998</v>
      </c>
      <c r="AQ340" s="484">
        <v>106.35</v>
      </c>
      <c r="AR340" s="484">
        <v>23.08</v>
      </c>
      <c r="AS340" s="484">
        <f t="shared" si="239"/>
        <v>25.590000000000003</v>
      </c>
      <c r="AT340" s="484">
        <v>48.67</v>
      </c>
      <c r="AU340" s="484">
        <f t="shared" si="286"/>
        <v>22.159999999999997</v>
      </c>
      <c r="AV340" s="484">
        <v>70.83</v>
      </c>
      <c r="AW340" s="484">
        <f t="shared" si="279"/>
        <v>24.600000000000009</v>
      </c>
      <c r="AX340" s="484">
        <v>95.43</v>
      </c>
      <c r="AY340" s="530">
        <v>13.06</v>
      </c>
      <c r="AZ340" s="530">
        <f t="shared" si="280"/>
        <v>0</v>
      </c>
      <c r="BA340" s="530">
        <f t="shared" si="281"/>
        <v>0</v>
      </c>
      <c r="BB340" s="530">
        <f t="shared" si="282"/>
        <v>0</v>
      </c>
      <c r="BC340" s="530">
        <f t="shared" si="284"/>
        <v>0</v>
      </c>
      <c r="BD340" s="530">
        <f t="shared" si="274"/>
        <v>0</v>
      </c>
      <c r="BE340" s="530">
        <f t="shared" si="276"/>
        <v>13.06</v>
      </c>
      <c r="BF340" s="530">
        <f t="shared" si="271"/>
        <v>19.59</v>
      </c>
      <c r="BG340" s="530">
        <f t="shared" si="272"/>
        <v>30.67</v>
      </c>
      <c r="BH340" s="530" t="e">
        <f t="shared" si="269"/>
        <v>#REF!</v>
      </c>
      <c r="BI340" s="530" t="e">
        <f t="shared" si="266"/>
        <v>#REF!</v>
      </c>
      <c r="BJ340" s="530" t="e">
        <f t="shared" si="264"/>
        <v>#REF!</v>
      </c>
      <c r="BK340" s="460">
        <v>55.8</v>
      </c>
      <c r="BL340" t="s">
        <v>44</v>
      </c>
      <c r="BM340" s="451">
        <v>61.34</v>
      </c>
      <c r="BN340" s="499"/>
      <c r="BO340" s="451"/>
      <c r="BP340" s="452"/>
      <c r="BR340" s="452"/>
    </row>
    <row r="341" spans="1:70" ht="15" customHeight="1">
      <c r="A341" t="str">
        <f t="shared" si="285"/>
        <v>7601500360</v>
      </c>
      <c r="B341" s="468">
        <v>7601500360</v>
      </c>
      <c r="C341" s="458" t="s">
        <v>695</v>
      </c>
      <c r="D341" s="458" t="s">
        <v>301</v>
      </c>
      <c r="E341" s="459" t="str">
        <f t="shared" si="230"/>
        <v>760</v>
      </c>
      <c r="F341" s="459" t="str">
        <f t="shared" si="231"/>
        <v>760</v>
      </c>
      <c r="G341" s="458" t="s">
        <v>302</v>
      </c>
      <c r="H341" s="484">
        <v>0</v>
      </c>
      <c r="I341" s="452">
        <v>0</v>
      </c>
      <c r="J341" s="452">
        <v>0</v>
      </c>
      <c r="K341" s="452">
        <v>0</v>
      </c>
      <c r="L341" s="452">
        <v>0</v>
      </c>
      <c r="M341" s="452">
        <v>0</v>
      </c>
      <c r="N341" s="452">
        <v>1466.06</v>
      </c>
      <c r="O341" s="452">
        <v>0</v>
      </c>
      <c r="P341" s="452">
        <v>0</v>
      </c>
      <c r="Q341" s="452" t="e">
        <f>VLOOKUP(A341,#REF!,16,0)</f>
        <v>#REF!</v>
      </c>
      <c r="R341" s="452">
        <v>0</v>
      </c>
      <c r="S341" s="484">
        <v>0</v>
      </c>
      <c r="T341" s="452">
        <v>1466.06</v>
      </c>
      <c r="U341" s="474" t="e">
        <f t="shared" si="232"/>
        <v>#REF!</v>
      </c>
      <c r="V341" s="484">
        <f t="shared" si="233"/>
        <v>1466.06</v>
      </c>
      <c r="W341" s="484">
        <f t="shared" si="277"/>
        <v>1466.06</v>
      </c>
      <c r="X341" s="530"/>
      <c r="Y341" s="530">
        <f t="shared" si="283"/>
        <v>0</v>
      </c>
      <c r="Z341" s="484">
        <v>0</v>
      </c>
      <c r="AA341" s="484">
        <v>0</v>
      </c>
      <c r="AB341" s="484">
        <f t="shared" si="278"/>
        <v>0</v>
      </c>
      <c r="AC341" s="484">
        <v>0</v>
      </c>
      <c r="AD341" s="484">
        <f t="shared" si="273"/>
        <v>0</v>
      </c>
      <c r="AE341" s="484">
        <v>0</v>
      </c>
      <c r="AF341" s="484">
        <f t="shared" si="275"/>
        <v>0</v>
      </c>
      <c r="AG341" s="484">
        <v>0</v>
      </c>
      <c r="AH341" s="484">
        <f t="shared" si="270"/>
        <v>0</v>
      </c>
      <c r="AI341" s="484">
        <v>0</v>
      </c>
      <c r="AJ341" s="484">
        <f t="shared" si="267"/>
        <v>0</v>
      </c>
      <c r="AK341" s="484">
        <v>0</v>
      </c>
      <c r="AL341" s="484">
        <f t="shared" si="268"/>
        <v>0</v>
      </c>
      <c r="AM341" s="484">
        <v>0</v>
      </c>
      <c r="AN341" s="484">
        <f t="shared" si="265"/>
        <v>0</v>
      </c>
      <c r="AO341" s="484">
        <v>0</v>
      </c>
      <c r="AP341" s="484">
        <f t="shared" si="263"/>
        <v>0</v>
      </c>
      <c r="AQ341" s="484">
        <v>0</v>
      </c>
      <c r="AR341" s="484">
        <v>0</v>
      </c>
      <c r="AS341" s="484">
        <f t="shared" ref="AS341:AS409" si="287">AT341-AR341</f>
        <v>0</v>
      </c>
      <c r="AT341" s="484">
        <v>0</v>
      </c>
      <c r="AU341" s="484">
        <f t="shared" si="286"/>
        <v>0</v>
      </c>
      <c r="AV341" s="484">
        <v>0</v>
      </c>
      <c r="AW341" s="484">
        <f t="shared" si="279"/>
        <v>0</v>
      </c>
      <c r="AX341" s="484">
        <v>0</v>
      </c>
      <c r="AY341" s="530">
        <v>0</v>
      </c>
      <c r="AZ341" s="530">
        <f t="shared" si="280"/>
        <v>0</v>
      </c>
      <c r="BA341" s="530">
        <f t="shared" si="281"/>
        <v>0</v>
      </c>
      <c r="BB341" s="530">
        <f t="shared" si="282"/>
        <v>0</v>
      </c>
      <c r="BC341" s="530">
        <f t="shared" si="284"/>
        <v>0</v>
      </c>
      <c r="BD341" s="530">
        <f t="shared" si="274"/>
        <v>0</v>
      </c>
      <c r="BE341" s="530">
        <f t="shared" si="276"/>
        <v>1466.06</v>
      </c>
      <c r="BF341" s="530">
        <f t="shared" si="271"/>
        <v>1466.06</v>
      </c>
      <c r="BG341" s="530">
        <f t="shared" si="272"/>
        <v>1466.06</v>
      </c>
      <c r="BH341" s="530" t="e">
        <f t="shared" si="269"/>
        <v>#REF!</v>
      </c>
      <c r="BI341" s="530" t="e">
        <f t="shared" si="266"/>
        <v>#REF!</v>
      </c>
      <c r="BJ341" s="530" t="e">
        <f t="shared" si="264"/>
        <v>#REF!</v>
      </c>
      <c r="BK341" s="460">
        <v>1466.06</v>
      </c>
      <c r="BL341" t="s">
        <v>44</v>
      </c>
      <c r="BM341" s="451">
        <v>1466.06</v>
      </c>
      <c r="BN341" s="499"/>
      <c r="BO341" s="451"/>
      <c r="BP341" s="452"/>
      <c r="BR341" s="452"/>
    </row>
    <row r="342" spans="1:70" ht="15" customHeight="1">
      <c r="A342" t="str">
        <f t="shared" si="285"/>
        <v>7601500370</v>
      </c>
      <c r="B342" s="468">
        <v>7601500370</v>
      </c>
      <c r="C342" s="458" t="s">
        <v>517</v>
      </c>
      <c r="D342" s="458" t="s">
        <v>301</v>
      </c>
      <c r="E342" s="459" t="str">
        <f t="shared" ref="E342:E425" si="288">LEFT(B342,3)</f>
        <v>760</v>
      </c>
      <c r="F342" s="459" t="str">
        <f t="shared" ref="F342:F425" si="289">LEFT(B342,3)</f>
        <v>760</v>
      </c>
      <c r="G342" s="458" t="s">
        <v>302</v>
      </c>
      <c r="H342" s="484">
        <v>0</v>
      </c>
      <c r="I342" s="452">
        <v>0</v>
      </c>
      <c r="J342" s="452">
        <v>512.17999999999995</v>
      </c>
      <c r="K342" s="452">
        <v>0</v>
      </c>
      <c r="L342" s="452">
        <v>0</v>
      </c>
      <c r="M342" s="452">
        <v>0</v>
      </c>
      <c r="N342" s="452">
        <v>775.18</v>
      </c>
      <c r="O342" s="452">
        <v>0</v>
      </c>
      <c r="P342" s="452">
        <v>1657.96</v>
      </c>
      <c r="Q342" s="452" t="e">
        <f>VLOOKUP(A342,#REF!,16,0)</f>
        <v>#REF!</v>
      </c>
      <c r="R342" s="452">
        <v>739.38</v>
      </c>
      <c r="S342" s="484">
        <v>988.46</v>
      </c>
      <c r="T342" s="452">
        <v>4635.78</v>
      </c>
      <c r="U342" s="474" t="e">
        <f t="shared" ref="U342:U425" si="290">SUM(H342:S342)</f>
        <v>#REF!</v>
      </c>
      <c r="V342" s="484">
        <f t="shared" ref="V342:V425" si="291">SUM(H342:P342)</f>
        <v>2945.3199999999997</v>
      </c>
      <c r="W342" s="484">
        <f t="shared" si="277"/>
        <v>1287.3599999999999</v>
      </c>
      <c r="X342" s="530"/>
      <c r="Y342" s="530">
        <f t="shared" si="283"/>
        <v>0</v>
      </c>
      <c r="Z342" s="484">
        <v>0</v>
      </c>
      <c r="AA342" s="484">
        <v>0</v>
      </c>
      <c r="AB342" s="484">
        <f t="shared" si="278"/>
        <v>0</v>
      </c>
      <c r="AC342" s="484">
        <v>0</v>
      </c>
      <c r="AD342" s="484">
        <f t="shared" si="273"/>
        <v>1187.68</v>
      </c>
      <c r="AE342" s="484">
        <v>1187.68</v>
      </c>
      <c r="AF342" s="484">
        <f t="shared" si="275"/>
        <v>0</v>
      </c>
      <c r="AG342" s="484">
        <v>1187.68</v>
      </c>
      <c r="AH342" s="484">
        <f t="shared" si="270"/>
        <v>0</v>
      </c>
      <c r="AI342" s="484">
        <v>1187.68</v>
      </c>
      <c r="AJ342" s="484">
        <f t="shared" si="267"/>
        <v>696.46</v>
      </c>
      <c r="AK342" s="484">
        <v>1884.14</v>
      </c>
      <c r="AL342" s="484">
        <f t="shared" si="268"/>
        <v>0</v>
      </c>
      <c r="AM342" s="484">
        <v>1884.14</v>
      </c>
      <c r="AN342" s="484">
        <f t="shared" si="265"/>
        <v>0</v>
      </c>
      <c r="AO342" s="484">
        <v>1884.14</v>
      </c>
      <c r="AP342" s="484">
        <f t="shared" si="263"/>
        <v>0</v>
      </c>
      <c r="AQ342" s="484">
        <v>1884.14</v>
      </c>
      <c r="AR342" s="484">
        <v>1658.43</v>
      </c>
      <c r="AS342" s="484">
        <f t="shared" si="287"/>
        <v>2328.6800000000003</v>
      </c>
      <c r="AT342" s="484">
        <v>3987.11</v>
      </c>
      <c r="AU342" s="484">
        <f t="shared" si="286"/>
        <v>0</v>
      </c>
      <c r="AV342" s="484">
        <v>3987.11</v>
      </c>
      <c r="AW342" s="484">
        <f t="shared" si="279"/>
        <v>1623.9999999999995</v>
      </c>
      <c r="AX342" s="484">
        <v>5611.11</v>
      </c>
      <c r="AY342" s="530">
        <v>0</v>
      </c>
      <c r="AZ342" s="530">
        <f t="shared" si="280"/>
        <v>0</v>
      </c>
      <c r="BA342" s="530">
        <f t="shared" si="281"/>
        <v>512.17999999999995</v>
      </c>
      <c r="BB342" s="530">
        <f t="shared" si="282"/>
        <v>512.17999999999995</v>
      </c>
      <c r="BC342" s="530">
        <f t="shared" si="284"/>
        <v>512.17999999999995</v>
      </c>
      <c r="BD342" s="530">
        <f t="shared" si="274"/>
        <v>512.17999999999995</v>
      </c>
      <c r="BE342" s="530">
        <f t="shared" si="276"/>
        <v>1287.3599999999999</v>
      </c>
      <c r="BF342" s="530">
        <f t="shared" si="271"/>
        <v>1287.3599999999999</v>
      </c>
      <c r="BG342" s="530">
        <f t="shared" si="272"/>
        <v>2945.3199999999997</v>
      </c>
      <c r="BH342" s="530" t="e">
        <f t="shared" si="269"/>
        <v>#REF!</v>
      </c>
      <c r="BI342" s="530" t="e">
        <f t="shared" si="266"/>
        <v>#REF!</v>
      </c>
      <c r="BJ342" s="530" t="e">
        <f t="shared" si="264"/>
        <v>#REF!</v>
      </c>
      <c r="BK342" s="460">
        <v>4635.78</v>
      </c>
      <c r="BL342" t="s">
        <v>44</v>
      </c>
      <c r="BM342" s="451">
        <v>5624.24</v>
      </c>
      <c r="BN342" s="499"/>
      <c r="BO342" s="451"/>
      <c r="BP342" s="452"/>
      <c r="BR342" s="452"/>
    </row>
    <row r="343" spans="1:70" ht="15" customHeight="1">
      <c r="A343" t="str">
        <f t="shared" si="285"/>
        <v>7601500900</v>
      </c>
      <c r="B343" s="468">
        <v>7601500900</v>
      </c>
      <c r="C343" s="458" t="s">
        <v>519</v>
      </c>
      <c r="D343" s="458" t="s">
        <v>301</v>
      </c>
      <c r="E343" s="459" t="str">
        <f t="shared" si="288"/>
        <v>760</v>
      </c>
      <c r="F343" s="459" t="str">
        <f t="shared" si="289"/>
        <v>760</v>
      </c>
      <c r="G343" s="458" t="s">
        <v>302</v>
      </c>
      <c r="H343" s="484">
        <v>467.47</v>
      </c>
      <c r="I343" s="452">
        <v>257.02</v>
      </c>
      <c r="J343" s="452">
        <v>257.02</v>
      </c>
      <c r="K343" s="452">
        <v>257.02</v>
      </c>
      <c r="L343" s="452">
        <v>192211.29</v>
      </c>
      <c r="M343" s="452">
        <v>256.94</v>
      </c>
      <c r="N343" s="452">
        <v>804.8</v>
      </c>
      <c r="O343" s="452">
        <v>703.02</v>
      </c>
      <c r="P343" s="452">
        <v>280430.21000000002</v>
      </c>
      <c r="Q343" s="452" t="e">
        <f>VLOOKUP(A343,#REF!,16,0)</f>
        <v>#REF!</v>
      </c>
      <c r="R343" s="452">
        <v>1338.51</v>
      </c>
      <c r="S343" s="484">
        <v>1236.73</v>
      </c>
      <c r="T343" s="452">
        <v>478563.39</v>
      </c>
      <c r="U343" s="474" t="e">
        <f t="shared" si="290"/>
        <v>#REF!</v>
      </c>
      <c r="V343" s="484">
        <f t="shared" si="291"/>
        <v>475644.79000000004</v>
      </c>
      <c r="W343" s="484">
        <f t="shared" si="277"/>
        <v>195214.58</v>
      </c>
      <c r="X343" s="530">
        <v>1020.15</v>
      </c>
      <c r="Y343" s="530">
        <f t="shared" si="283"/>
        <v>123432.42000000001</v>
      </c>
      <c r="Z343" s="484">
        <v>137.32999999998719</v>
      </c>
      <c r="AA343" s="484">
        <v>138.05000000000291</v>
      </c>
      <c r="AB343" s="484">
        <f t="shared" si="278"/>
        <v>138.05000000000291</v>
      </c>
      <c r="AC343" s="484">
        <v>124866</v>
      </c>
      <c r="AD343" s="484">
        <f t="shared" si="273"/>
        <v>138.05000000000291</v>
      </c>
      <c r="AE343" s="484">
        <v>125004.05</v>
      </c>
      <c r="AF343" s="484">
        <f t="shared" si="275"/>
        <v>430.80000000000291</v>
      </c>
      <c r="AG343" s="484">
        <v>125434.85</v>
      </c>
      <c r="AH343" s="484">
        <f t="shared" si="270"/>
        <v>499.65999999998894</v>
      </c>
      <c r="AI343" s="484">
        <v>125934.51</v>
      </c>
      <c r="AJ343" s="484">
        <f t="shared" si="267"/>
        <v>313.74000000000524</v>
      </c>
      <c r="AK343" s="484">
        <v>126248.25</v>
      </c>
      <c r="AL343" s="484">
        <f t="shared" si="268"/>
        <v>513.08000000000175</v>
      </c>
      <c r="AM343" s="484">
        <v>126761.33</v>
      </c>
      <c r="AN343" s="484">
        <f t="shared" si="265"/>
        <v>587.06999999999243</v>
      </c>
      <c r="AO343" s="484">
        <v>127348.4</v>
      </c>
      <c r="AP343" s="484">
        <f t="shared" si="263"/>
        <v>491.09000000001106</v>
      </c>
      <c r="AQ343" s="484">
        <v>127839.49</v>
      </c>
      <c r="AR343" s="484">
        <v>1262.08</v>
      </c>
      <c r="AS343" s="484">
        <f t="shared" si="287"/>
        <v>1420.33</v>
      </c>
      <c r="AT343" s="484">
        <v>2682.41</v>
      </c>
      <c r="AU343" s="484">
        <f t="shared" si="286"/>
        <v>131255.56</v>
      </c>
      <c r="AV343" s="484">
        <v>133937.97</v>
      </c>
      <c r="AW343" s="484">
        <f t="shared" si="279"/>
        <v>99679.010000000009</v>
      </c>
      <c r="AX343" s="484">
        <v>233616.98</v>
      </c>
      <c r="AY343" s="530">
        <v>124452.57</v>
      </c>
      <c r="AZ343" s="530">
        <f t="shared" si="280"/>
        <v>724.49</v>
      </c>
      <c r="BA343" s="530">
        <f t="shared" si="281"/>
        <v>981.51</v>
      </c>
      <c r="BB343" s="530">
        <f t="shared" si="282"/>
        <v>1238.53</v>
      </c>
      <c r="BC343" s="530">
        <f t="shared" si="284"/>
        <v>193449.82</v>
      </c>
      <c r="BD343" s="530">
        <f t="shared" si="274"/>
        <v>193706.76</v>
      </c>
      <c r="BE343" s="530">
        <f t="shared" si="276"/>
        <v>194511.56</v>
      </c>
      <c r="BF343" s="530">
        <f t="shared" si="271"/>
        <v>195214.57999999996</v>
      </c>
      <c r="BG343" s="530">
        <f t="shared" si="272"/>
        <v>475644.79000000004</v>
      </c>
      <c r="BH343" s="530" t="e">
        <f t="shared" si="269"/>
        <v>#REF!</v>
      </c>
      <c r="BI343" s="530" t="e">
        <f t="shared" si="266"/>
        <v>#REF!</v>
      </c>
      <c r="BJ343" s="530" t="e">
        <f t="shared" si="264"/>
        <v>#REF!</v>
      </c>
      <c r="BK343" s="460">
        <v>478563.39</v>
      </c>
      <c r="BL343" t="s">
        <v>44</v>
      </c>
      <c r="BM343" s="451">
        <v>479800.12</v>
      </c>
      <c r="BN343" s="499"/>
      <c r="BO343" s="451"/>
      <c r="BP343" s="452"/>
      <c r="BR343" s="452"/>
    </row>
    <row r="344" spans="1:70" ht="15" hidden="1" customHeight="1">
      <c r="A344" t="str">
        <f t="shared" si="285"/>
        <v>7603000010</v>
      </c>
      <c r="B344" s="468">
        <v>7603000010</v>
      </c>
      <c r="C344" s="458" t="s">
        <v>520</v>
      </c>
      <c r="D344" s="458" t="s">
        <v>301</v>
      </c>
      <c r="E344" s="459" t="str">
        <f t="shared" si="288"/>
        <v>760</v>
      </c>
      <c r="F344" s="459" t="str">
        <f t="shared" si="289"/>
        <v>760</v>
      </c>
      <c r="G344" s="458" t="s">
        <v>302</v>
      </c>
      <c r="H344" s="484">
        <v>2341.79</v>
      </c>
      <c r="I344" s="452">
        <v>723.52</v>
      </c>
      <c r="J344" s="452">
        <v>3076.54</v>
      </c>
      <c r="K344" s="452">
        <v>202.64</v>
      </c>
      <c r="L344" s="452">
        <v>4126.38</v>
      </c>
      <c r="M344" s="452">
        <v>1540.13</v>
      </c>
      <c r="N344" s="452">
        <v>1151.8599999999999</v>
      </c>
      <c r="O344" s="452">
        <v>1029.8800000000001</v>
      </c>
      <c r="P344" s="452">
        <v>3025.27</v>
      </c>
      <c r="Q344" s="452" t="e">
        <f>VLOOKUP(A344,#REF!,16,0)</f>
        <v>#REF!</v>
      </c>
      <c r="R344" s="452">
        <v>1627</v>
      </c>
      <c r="S344" s="484">
        <v>353.51</v>
      </c>
      <c r="T344" s="452">
        <v>19142.36</v>
      </c>
      <c r="U344" s="474" t="e">
        <f t="shared" si="290"/>
        <v>#REF!</v>
      </c>
      <c r="V344" s="484">
        <f t="shared" si="291"/>
        <v>17218.010000000002</v>
      </c>
      <c r="W344" s="484">
        <f t="shared" si="277"/>
        <v>14192.740000000002</v>
      </c>
      <c r="X344" s="530">
        <v>1846.97</v>
      </c>
      <c r="Y344" s="530">
        <f t="shared" si="283"/>
        <v>2278.87</v>
      </c>
      <c r="Z344" s="484">
        <v>2200.12</v>
      </c>
      <c r="AA344" s="484">
        <v>3063.8</v>
      </c>
      <c r="AB344" s="484">
        <f t="shared" si="278"/>
        <v>2206.1800000000012</v>
      </c>
      <c r="AC344" s="484">
        <v>11595.94</v>
      </c>
      <c r="AD344" s="484">
        <f t="shared" si="273"/>
        <v>2393.869999999999</v>
      </c>
      <c r="AE344" s="484">
        <v>13989.81</v>
      </c>
      <c r="AF344" s="484">
        <f t="shared" si="275"/>
        <v>287.04000000000087</v>
      </c>
      <c r="AG344" s="484">
        <v>14276.85</v>
      </c>
      <c r="AH344" s="484">
        <f t="shared" si="270"/>
        <v>2607.1499999999996</v>
      </c>
      <c r="AI344" s="484">
        <v>16884</v>
      </c>
      <c r="AJ344" s="484">
        <f t="shared" si="267"/>
        <v>1189.6100000000006</v>
      </c>
      <c r="AK344" s="484">
        <v>18073.61</v>
      </c>
      <c r="AL344" s="484">
        <f t="shared" si="268"/>
        <v>2512.5499999999993</v>
      </c>
      <c r="AM344" s="484">
        <v>20586.16</v>
      </c>
      <c r="AN344" s="484">
        <f t="shared" si="265"/>
        <v>1258.6899999999987</v>
      </c>
      <c r="AO344" s="484">
        <v>21844.85</v>
      </c>
      <c r="AP344" s="484">
        <f t="shared" si="263"/>
        <v>2369.1000000000022</v>
      </c>
      <c r="AQ344" s="484">
        <v>24213.95</v>
      </c>
      <c r="AR344" s="484">
        <v>1714.18</v>
      </c>
      <c r="AS344" s="484">
        <f t="shared" si="287"/>
        <v>652.08999999999992</v>
      </c>
      <c r="AT344" s="484">
        <v>2366.27</v>
      </c>
      <c r="AU344" s="484">
        <f t="shared" si="286"/>
        <v>1579.7199999999998</v>
      </c>
      <c r="AV344" s="484">
        <v>3945.99</v>
      </c>
      <c r="AW344" s="484">
        <f t="shared" si="279"/>
        <v>3728.6900000000005</v>
      </c>
      <c r="AX344" s="484">
        <v>7674.68</v>
      </c>
      <c r="AY344" s="530">
        <v>4125.84</v>
      </c>
      <c r="AZ344" s="530">
        <f t="shared" si="280"/>
        <v>3065.31</v>
      </c>
      <c r="BA344" s="530">
        <f t="shared" si="281"/>
        <v>6141.85</v>
      </c>
      <c r="BB344" s="530">
        <f t="shared" si="282"/>
        <v>6344.4900000000007</v>
      </c>
      <c r="BC344" s="530">
        <f t="shared" si="284"/>
        <v>10470.870000000001</v>
      </c>
      <c r="BD344" s="530">
        <f t="shared" si="274"/>
        <v>12011</v>
      </c>
      <c r="BE344" s="530">
        <f t="shared" si="276"/>
        <v>13162.86</v>
      </c>
      <c r="BF344" s="530">
        <f t="shared" si="271"/>
        <v>14192.740000000002</v>
      </c>
      <c r="BG344" s="530">
        <f t="shared" si="272"/>
        <v>17218.010000000002</v>
      </c>
      <c r="BH344" s="530" t="e">
        <f t="shared" si="269"/>
        <v>#REF!</v>
      </c>
      <c r="BI344" s="530" t="e">
        <f t="shared" si="266"/>
        <v>#REF!</v>
      </c>
      <c r="BJ344" s="530" t="e">
        <f t="shared" si="264"/>
        <v>#REF!</v>
      </c>
      <c r="BK344" s="460">
        <v>19142.36</v>
      </c>
      <c r="BL344" t="s">
        <v>161</v>
      </c>
      <c r="BM344" s="451">
        <v>19495.87</v>
      </c>
      <c r="BN344" s="499"/>
      <c r="BO344" s="451"/>
      <c r="BP344" s="452"/>
      <c r="BR344" s="452"/>
    </row>
    <row r="345" spans="1:70" ht="15" hidden="1" customHeight="1">
      <c r="A345" t="str">
        <f t="shared" si="285"/>
        <v>7603000020</v>
      </c>
      <c r="B345" s="468">
        <v>7603000020</v>
      </c>
      <c r="C345" s="458" t="s">
        <v>521</v>
      </c>
      <c r="D345" s="458" t="s">
        <v>301</v>
      </c>
      <c r="E345" s="459" t="str">
        <f t="shared" si="288"/>
        <v>760</v>
      </c>
      <c r="F345" s="459" t="str">
        <f t="shared" si="289"/>
        <v>760</v>
      </c>
      <c r="G345" s="458" t="s">
        <v>302</v>
      </c>
      <c r="H345" s="484">
        <v>0</v>
      </c>
      <c r="I345" s="452">
        <v>179</v>
      </c>
      <c r="J345" s="452">
        <v>0</v>
      </c>
      <c r="K345" s="452">
        <v>0</v>
      </c>
      <c r="L345" s="452">
        <v>176</v>
      </c>
      <c r="M345" s="452">
        <v>0</v>
      </c>
      <c r="N345" s="452">
        <v>174</v>
      </c>
      <c r="O345" s="452">
        <v>0</v>
      </c>
      <c r="P345" s="452">
        <v>0</v>
      </c>
      <c r="Q345" s="452" t="e">
        <f>VLOOKUP(A345,#REF!,16,0)</f>
        <v>#REF!</v>
      </c>
      <c r="R345" s="452">
        <v>0</v>
      </c>
      <c r="S345" s="484">
        <v>0</v>
      </c>
      <c r="T345" s="452">
        <v>529</v>
      </c>
      <c r="U345" s="474" t="e">
        <f t="shared" si="290"/>
        <v>#REF!</v>
      </c>
      <c r="V345" s="484">
        <f t="shared" si="291"/>
        <v>529</v>
      </c>
      <c r="W345" s="484">
        <f t="shared" si="277"/>
        <v>529</v>
      </c>
      <c r="X345" s="530">
        <v>191.84</v>
      </c>
      <c r="Y345" s="530">
        <f t="shared" si="283"/>
        <v>169.27</v>
      </c>
      <c r="Z345" s="484">
        <v>186.93999999999991</v>
      </c>
      <c r="AA345" s="484">
        <v>209.90000000000012</v>
      </c>
      <c r="AB345" s="484">
        <f t="shared" si="278"/>
        <v>219.83999999999989</v>
      </c>
      <c r="AC345" s="484">
        <v>977.79</v>
      </c>
      <c r="AD345" s="484">
        <f t="shared" si="273"/>
        <v>187.11000000000013</v>
      </c>
      <c r="AE345" s="484">
        <v>1164.9000000000001</v>
      </c>
      <c r="AF345" s="484">
        <f t="shared" si="275"/>
        <v>0</v>
      </c>
      <c r="AG345" s="484">
        <v>1164.9000000000001</v>
      </c>
      <c r="AH345" s="484">
        <f t="shared" si="270"/>
        <v>371.41999999999985</v>
      </c>
      <c r="AI345" s="484">
        <v>1536.32</v>
      </c>
      <c r="AJ345" s="484">
        <f t="shared" si="267"/>
        <v>0</v>
      </c>
      <c r="AK345" s="484">
        <v>1536.32</v>
      </c>
      <c r="AL345" s="484">
        <f t="shared" si="268"/>
        <v>363.46000000000004</v>
      </c>
      <c r="AM345" s="484">
        <v>1899.78</v>
      </c>
      <c r="AN345" s="484">
        <f t="shared" si="265"/>
        <v>190.68000000000006</v>
      </c>
      <c r="AO345" s="484">
        <v>2090.46</v>
      </c>
      <c r="AP345" s="484">
        <f t="shared" si="263"/>
        <v>198.86000000000013</v>
      </c>
      <c r="AQ345" s="484">
        <v>2289.3200000000002</v>
      </c>
      <c r="AR345" s="484">
        <v>232.6</v>
      </c>
      <c r="AS345" s="484">
        <f t="shared" si="287"/>
        <v>207.20000000000002</v>
      </c>
      <c r="AT345" s="484">
        <v>439.8</v>
      </c>
      <c r="AU345" s="484">
        <f t="shared" si="286"/>
        <v>225.14000000000004</v>
      </c>
      <c r="AV345" s="484">
        <v>664.94</v>
      </c>
      <c r="AW345" s="484">
        <f t="shared" si="279"/>
        <v>1502.17</v>
      </c>
      <c r="AX345" s="484">
        <v>2167.11</v>
      </c>
      <c r="AY345" s="530">
        <v>361.11</v>
      </c>
      <c r="AZ345" s="530">
        <f t="shared" si="280"/>
        <v>179</v>
      </c>
      <c r="BA345" s="530">
        <f t="shared" si="281"/>
        <v>179</v>
      </c>
      <c r="BB345" s="530">
        <f t="shared" si="282"/>
        <v>179</v>
      </c>
      <c r="BC345" s="530">
        <f t="shared" si="284"/>
        <v>355</v>
      </c>
      <c r="BD345" s="530">
        <f t="shared" si="274"/>
        <v>355</v>
      </c>
      <c r="BE345" s="530">
        <f t="shared" si="276"/>
        <v>529</v>
      </c>
      <c r="BF345" s="530">
        <f t="shared" si="271"/>
        <v>529</v>
      </c>
      <c r="BG345" s="530">
        <f t="shared" si="272"/>
        <v>529</v>
      </c>
      <c r="BH345" s="530" t="e">
        <f t="shared" si="269"/>
        <v>#REF!</v>
      </c>
      <c r="BI345" s="530" t="e">
        <f t="shared" si="266"/>
        <v>#REF!</v>
      </c>
      <c r="BJ345" s="530" t="e">
        <f t="shared" si="264"/>
        <v>#REF!</v>
      </c>
      <c r="BK345" s="460">
        <v>529</v>
      </c>
      <c r="BL345" t="s">
        <v>161</v>
      </c>
      <c r="BM345" s="451">
        <v>529</v>
      </c>
      <c r="BN345" s="499"/>
      <c r="BO345" s="451"/>
      <c r="BP345" s="452"/>
      <c r="BR345" s="452"/>
    </row>
    <row r="346" spans="1:70" ht="15" hidden="1" customHeight="1">
      <c r="A346" t="str">
        <f t="shared" si="285"/>
        <v>7603000040</v>
      </c>
      <c r="B346" s="468">
        <v>7603000040</v>
      </c>
      <c r="C346" s="458" t="s">
        <v>696</v>
      </c>
      <c r="D346" s="458" t="s">
        <v>301</v>
      </c>
      <c r="E346" s="459" t="str">
        <f t="shared" si="288"/>
        <v>760</v>
      </c>
      <c r="F346" s="459" t="str">
        <f t="shared" si="289"/>
        <v>760</v>
      </c>
      <c r="G346" s="458" t="s">
        <v>302</v>
      </c>
      <c r="H346" s="484">
        <v>0</v>
      </c>
      <c r="I346" s="452">
        <v>0</v>
      </c>
      <c r="J346" s="452">
        <v>0</v>
      </c>
      <c r="K346" s="452">
        <v>0</v>
      </c>
      <c r="L346" s="452">
        <v>0</v>
      </c>
      <c r="M346" s="452">
        <v>0</v>
      </c>
      <c r="N346" s="452">
        <v>0</v>
      </c>
      <c r="O346" s="452">
        <v>0</v>
      </c>
      <c r="P346" s="452">
        <v>0</v>
      </c>
      <c r="Q346" s="452" t="e">
        <f>VLOOKUP(A346,#REF!,16,0)</f>
        <v>#REF!</v>
      </c>
      <c r="R346" s="452">
        <v>0</v>
      </c>
      <c r="S346" s="484">
        <v>0</v>
      </c>
      <c r="T346" s="452">
        <v>0</v>
      </c>
      <c r="U346" s="474" t="e">
        <f t="shared" si="290"/>
        <v>#REF!</v>
      </c>
      <c r="V346" s="484">
        <f t="shared" si="291"/>
        <v>0</v>
      </c>
      <c r="W346" s="484">
        <f t="shared" si="277"/>
        <v>0</v>
      </c>
      <c r="X346" s="530"/>
      <c r="Y346" s="530">
        <f t="shared" si="283"/>
        <v>0</v>
      </c>
      <c r="Z346" s="484">
        <v>0</v>
      </c>
      <c r="AA346" s="484">
        <v>0</v>
      </c>
      <c r="AB346" s="484">
        <f t="shared" si="278"/>
        <v>0</v>
      </c>
      <c r="AC346" s="484">
        <v>0</v>
      </c>
      <c r="AD346" s="484">
        <f t="shared" si="273"/>
        <v>0</v>
      </c>
      <c r="AE346" s="484">
        <v>0</v>
      </c>
      <c r="AF346" s="484">
        <f t="shared" si="275"/>
        <v>0</v>
      </c>
      <c r="AG346" s="484">
        <v>0</v>
      </c>
      <c r="AH346" s="484">
        <f t="shared" si="270"/>
        <v>0</v>
      </c>
      <c r="AI346" s="484">
        <v>0</v>
      </c>
      <c r="AJ346" s="484">
        <f t="shared" si="267"/>
        <v>0</v>
      </c>
      <c r="AK346" s="484">
        <v>0</v>
      </c>
      <c r="AL346" s="484">
        <f t="shared" si="268"/>
        <v>860.16</v>
      </c>
      <c r="AM346" s="484">
        <v>860.16</v>
      </c>
      <c r="AN346" s="484">
        <f t="shared" si="265"/>
        <v>0</v>
      </c>
      <c r="AO346" s="484">
        <v>860.16</v>
      </c>
      <c r="AP346" s="484">
        <f t="shared" si="263"/>
        <v>0</v>
      </c>
      <c r="AQ346" s="484">
        <v>860.16</v>
      </c>
      <c r="AR346" s="484">
        <v>0</v>
      </c>
      <c r="AS346" s="484">
        <f t="shared" si="287"/>
        <v>1.68</v>
      </c>
      <c r="AT346" s="484">
        <v>1.68</v>
      </c>
      <c r="AU346" s="484">
        <f t="shared" si="286"/>
        <v>0</v>
      </c>
      <c r="AV346" s="484">
        <v>1.68</v>
      </c>
      <c r="AW346" s="484">
        <f t="shared" si="279"/>
        <v>0</v>
      </c>
      <c r="AX346" s="484">
        <v>1.68</v>
      </c>
      <c r="AY346" s="530">
        <v>0</v>
      </c>
      <c r="AZ346" s="530">
        <f t="shared" si="280"/>
        <v>0</v>
      </c>
      <c r="BA346" s="530">
        <f t="shared" si="281"/>
        <v>0</v>
      </c>
      <c r="BB346" s="530">
        <f t="shared" si="282"/>
        <v>0</v>
      </c>
      <c r="BC346" s="530">
        <f t="shared" si="284"/>
        <v>0</v>
      </c>
      <c r="BD346" s="530">
        <f t="shared" si="274"/>
        <v>0</v>
      </c>
      <c r="BE346" s="530">
        <f t="shared" si="276"/>
        <v>0</v>
      </c>
      <c r="BF346" s="530">
        <f t="shared" si="271"/>
        <v>0</v>
      </c>
      <c r="BG346" s="530">
        <f t="shared" si="272"/>
        <v>0</v>
      </c>
      <c r="BH346" s="530" t="e">
        <f t="shared" si="269"/>
        <v>#REF!</v>
      </c>
      <c r="BI346" s="530" t="e">
        <f t="shared" si="266"/>
        <v>#REF!</v>
      </c>
      <c r="BJ346" s="530" t="e">
        <f t="shared" si="264"/>
        <v>#REF!</v>
      </c>
      <c r="BK346" s="460">
        <v>0</v>
      </c>
      <c r="BL346" t="s">
        <v>161</v>
      </c>
      <c r="BN346" s="499"/>
      <c r="BO346" s="451"/>
      <c r="BP346" s="452"/>
      <c r="BR346" s="452"/>
    </row>
    <row r="347" spans="1:70" ht="15" hidden="1" customHeight="1">
      <c r="A347" t="s">
        <v>1114</v>
      </c>
      <c r="B347" s="468" t="s">
        <v>1114</v>
      </c>
      <c r="C347" s="458" t="s">
        <v>594</v>
      </c>
      <c r="D347" s="458" t="s">
        <v>301</v>
      </c>
      <c r="E347" s="459" t="str">
        <f t="shared" ref="E347" si="292">LEFT(B347,3)</f>
        <v>760</v>
      </c>
      <c r="F347" s="459" t="str">
        <f t="shared" ref="F347" si="293">LEFT(B347,3)</f>
        <v>760</v>
      </c>
      <c r="G347" s="458" t="s">
        <v>302</v>
      </c>
      <c r="H347" s="484"/>
      <c r="I347" s="452"/>
      <c r="J347" s="452"/>
      <c r="K347" s="452"/>
      <c r="L347" s="452"/>
      <c r="M347" s="452"/>
      <c r="N347" s="452"/>
      <c r="O347" s="452"/>
      <c r="P347" s="452"/>
      <c r="Q347" s="452"/>
      <c r="R347" s="452"/>
      <c r="S347" s="484"/>
      <c r="T347" s="452"/>
      <c r="U347" s="474"/>
      <c r="V347" s="484"/>
      <c r="W347" s="484"/>
      <c r="X347" s="530"/>
      <c r="Y347" s="530"/>
      <c r="Z347" s="484"/>
      <c r="AA347" s="484"/>
      <c r="AB347" s="484"/>
      <c r="AC347" s="484"/>
      <c r="AD347" s="484"/>
      <c r="AE347" s="484"/>
      <c r="AF347" s="484"/>
      <c r="AG347" s="484"/>
      <c r="AH347" s="484"/>
      <c r="AI347" s="484"/>
      <c r="AJ347" s="484"/>
      <c r="AK347" s="484"/>
      <c r="AL347" s="484"/>
      <c r="AM347" s="484"/>
      <c r="AN347" s="484"/>
      <c r="AO347" s="484"/>
      <c r="AP347" s="484"/>
      <c r="AQ347" s="484"/>
      <c r="AR347" s="484"/>
      <c r="AS347" s="484"/>
      <c r="AT347" s="484"/>
      <c r="AU347" s="484"/>
      <c r="AV347" s="484"/>
      <c r="AW347" s="484"/>
      <c r="AX347" s="484">
        <v>2052.0500000000002</v>
      </c>
      <c r="AY347" s="530"/>
      <c r="AZ347" s="530"/>
      <c r="BA347" s="530"/>
      <c r="BB347" s="530"/>
      <c r="BC347" s="530"/>
      <c r="BD347" s="530"/>
      <c r="BE347" s="530"/>
      <c r="BF347" s="530"/>
      <c r="BG347" s="530"/>
      <c r="BH347" s="530"/>
      <c r="BI347" s="530"/>
      <c r="BJ347" s="530"/>
      <c r="BK347" s="460"/>
      <c r="BL347" t="s">
        <v>161</v>
      </c>
      <c r="BN347" s="499"/>
      <c r="BO347" s="451"/>
      <c r="BP347" s="452"/>
      <c r="BR347" s="452"/>
    </row>
    <row r="348" spans="1:70" ht="15" hidden="1" customHeight="1">
      <c r="A348" t="str">
        <f t="shared" si="285"/>
        <v>7603000060</v>
      </c>
      <c r="B348" s="468">
        <v>7603000060</v>
      </c>
      <c r="C348" s="458" t="s">
        <v>522</v>
      </c>
      <c r="D348" s="458" t="s">
        <v>301</v>
      </c>
      <c r="E348" s="459" t="str">
        <f t="shared" si="288"/>
        <v>760</v>
      </c>
      <c r="F348" s="459" t="str">
        <f t="shared" si="289"/>
        <v>760</v>
      </c>
      <c r="G348" s="458" t="s">
        <v>302</v>
      </c>
      <c r="H348" s="484">
        <v>4248.07</v>
      </c>
      <c r="I348" s="452">
        <v>3706.04</v>
      </c>
      <c r="J348" s="452">
        <v>2805.77</v>
      </c>
      <c r="K348" s="452">
        <v>4245.55</v>
      </c>
      <c r="L348" s="452">
        <v>3838.18</v>
      </c>
      <c r="M348" s="452">
        <v>2184</v>
      </c>
      <c r="N348" s="452">
        <v>138.27000000000001</v>
      </c>
      <c r="O348" s="452">
        <v>11617.72</v>
      </c>
      <c r="P348" s="452">
        <v>12168.65</v>
      </c>
      <c r="Q348" s="452" t="e">
        <f>VLOOKUP(A348,#REF!,16,0)</f>
        <v>#REF!</v>
      </c>
      <c r="R348" s="452">
        <v>9574.84</v>
      </c>
      <c r="S348" s="484">
        <v>15182.34</v>
      </c>
      <c r="T348" s="452">
        <v>75828.600000000006</v>
      </c>
      <c r="U348" s="474" t="e">
        <f t="shared" si="290"/>
        <v>#REF!</v>
      </c>
      <c r="V348" s="484">
        <f t="shared" si="291"/>
        <v>44952.25</v>
      </c>
      <c r="W348" s="484">
        <f t="shared" si="277"/>
        <v>32783.599999999999</v>
      </c>
      <c r="X348" s="530">
        <v>4231</v>
      </c>
      <c r="Y348" s="530">
        <f t="shared" si="283"/>
        <v>0</v>
      </c>
      <c r="Z348" s="484">
        <v>129.23999999999978</v>
      </c>
      <c r="AA348" s="484">
        <v>5486.66</v>
      </c>
      <c r="AB348" s="484">
        <f t="shared" si="278"/>
        <v>539.47000000000116</v>
      </c>
      <c r="AC348" s="484">
        <v>10386.370000000001</v>
      </c>
      <c r="AD348" s="484">
        <f t="shared" si="273"/>
        <v>135</v>
      </c>
      <c r="AE348" s="484">
        <v>10521.37</v>
      </c>
      <c r="AF348" s="484">
        <f t="shared" si="275"/>
        <v>0</v>
      </c>
      <c r="AG348" s="484">
        <v>10521.37</v>
      </c>
      <c r="AH348" s="484">
        <f t="shared" si="270"/>
        <v>0</v>
      </c>
      <c r="AI348" s="484">
        <v>10521.37</v>
      </c>
      <c r="AJ348" s="484">
        <f t="shared" si="267"/>
        <v>709.09999999999854</v>
      </c>
      <c r="AK348" s="484">
        <v>11230.47</v>
      </c>
      <c r="AL348" s="484">
        <f t="shared" si="268"/>
        <v>0</v>
      </c>
      <c r="AM348" s="484">
        <v>11230.47</v>
      </c>
      <c r="AN348" s="484">
        <f t="shared" si="265"/>
        <v>750</v>
      </c>
      <c r="AO348" s="484">
        <v>11980.47</v>
      </c>
      <c r="AP348" s="484">
        <f t="shared" si="263"/>
        <v>5250.0000000000018</v>
      </c>
      <c r="AQ348" s="484">
        <v>17230.47</v>
      </c>
      <c r="AR348" s="484">
        <v>4494.5600000000004</v>
      </c>
      <c r="AS348" s="484">
        <f t="shared" si="287"/>
        <v>17993.399999999998</v>
      </c>
      <c r="AT348" s="484">
        <v>22487.96</v>
      </c>
      <c r="AU348" s="484">
        <f t="shared" si="286"/>
        <v>1786.3199999999997</v>
      </c>
      <c r="AV348" s="484">
        <v>24274.28</v>
      </c>
      <c r="AW348" s="484">
        <f t="shared" si="279"/>
        <v>14765.96</v>
      </c>
      <c r="AX348" s="484">
        <v>39040.239999999998</v>
      </c>
      <c r="AY348" s="530">
        <v>4231</v>
      </c>
      <c r="AZ348" s="530">
        <f t="shared" si="280"/>
        <v>7954.11</v>
      </c>
      <c r="BA348" s="530">
        <f t="shared" si="281"/>
        <v>10759.88</v>
      </c>
      <c r="BB348" s="530">
        <f t="shared" si="282"/>
        <v>15005.43</v>
      </c>
      <c r="BC348" s="530">
        <f t="shared" si="284"/>
        <v>18843.61</v>
      </c>
      <c r="BD348" s="530">
        <f t="shared" si="274"/>
        <v>21027.61</v>
      </c>
      <c r="BE348" s="530">
        <f t="shared" si="276"/>
        <v>21165.88</v>
      </c>
      <c r="BF348" s="530">
        <f t="shared" si="271"/>
        <v>32783.600000000006</v>
      </c>
      <c r="BG348" s="530">
        <f t="shared" si="272"/>
        <v>44952.25</v>
      </c>
      <c r="BH348" s="530" t="e">
        <f t="shared" si="269"/>
        <v>#REF!</v>
      </c>
      <c r="BI348" s="530" t="e">
        <f t="shared" si="266"/>
        <v>#REF!</v>
      </c>
      <c r="BJ348" s="530" t="e">
        <f t="shared" si="264"/>
        <v>#REF!</v>
      </c>
      <c r="BK348" s="460">
        <v>75828.600000000006</v>
      </c>
      <c r="BL348" t="s">
        <v>161</v>
      </c>
      <c r="BM348" s="451">
        <v>91010.94</v>
      </c>
      <c r="BN348" s="499"/>
      <c r="BO348" s="451"/>
      <c r="BP348" s="452"/>
      <c r="BR348" s="452"/>
    </row>
    <row r="349" spans="1:70" ht="15" hidden="1" customHeight="1">
      <c r="A349" t="s">
        <v>871</v>
      </c>
      <c r="B349" s="468" t="s">
        <v>871</v>
      </c>
      <c r="C349" s="458" t="s">
        <v>872</v>
      </c>
      <c r="D349" s="458" t="s">
        <v>301</v>
      </c>
      <c r="E349" s="459" t="str">
        <f t="shared" ref="E349" si="294">LEFT(B349,3)</f>
        <v>760</v>
      </c>
      <c r="F349" s="459" t="str">
        <f t="shared" ref="F349" si="295">LEFT(B349,3)</f>
        <v>760</v>
      </c>
      <c r="G349" s="458" t="s">
        <v>302</v>
      </c>
      <c r="H349" s="484">
        <v>0</v>
      </c>
      <c r="I349" s="484">
        <v>0</v>
      </c>
      <c r="J349" s="484">
        <v>0</v>
      </c>
      <c r="K349" s="484">
        <v>0</v>
      </c>
      <c r="L349" s="484">
        <v>0</v>
      </c>
      <c r="M349" s="484">
        <v>0</v>
      </c>
      <c r="N349" s="484">
        <v>0</v>
      </c>
      <c r="O349" s="484">
        <v>0</v>
      </c>
      <c r="P349" s="484">
        <v>0</v>
      </c>
      <c r="Q349" s="484">
        <v>0</v>
      </c>
      <c r="R349" s="484">
        <v>0</v>
      </c>
      <c r="S349" s="484">
        <v>0</v>
      </c>
      <c r="T349" s="484">
        <v>0</v>
      </c>
      <c r="U349" s="484">
        <v>0</v>
      </c>
      <c r="V349" s="484">
        <v>0</v>
      </c>
      <c r="W349" s="484">
        <v>0</v>
      </c>
      <c r="X349" s="484">
        <v>0</v>
      </c>
      <c r="Y349" s="484">
        <v>0</v>
      </c>
      <c r="Z349" s="484">
        <v>0</v>
      </c>
      <c r="AA349" s="484">
        <v>0</v>
      </c>
      <c r="AB349" s="484">
        <v>0</v>
      </c>
      <c r="AC349" s="484">
        <v>0</v>
      </c>
      <c r="AD349" s="484">
        <v>0</v>
      </c>
      <c r="AE349" s="484">
        <v>0</v>
      </c>
      <c r="AF349" s="484">
        <v>0</v>
      </c>
      <c r="AG349" s="484">
        <v>0</v>
      </c>
      <c r="AH349" s="484">
        <v>0</v>
      </c>
      <c r="AI349" s="484">
        <v>0</v>
      </c>
      <c r="AJ349" s="484">
        <f t="shared" si="267"/>
        <v>16737.48</v>
      </c>
      <c r="AK349" s="484">
        <v>16737.48</v>
      </c>
      <c r="AL349" s="484">
        <f t="shared" si="268"/>
        <v>0</v>
      </c>
      <c r="AM349" s="484">
        <v>16737.48</v>
      </c>
      <c r="AN349" s="484">
        <f t="shared" si="265"/>
        <v>0</v>
      </c>
      <c r="AO349" s="484">
        <v>16737.48</v>
      </c>
      <c r="AP349" s="484">
        <f t="shared" si="263"/>
        <v>0</v>
      </c>
      <c r="AQ349" s="484">
        <v>16737.48</v>
      </c>
      <c r="AR349" s="484">
        <v>0</v>
      </c>
      <c r="AS349" s="484">
        <f t="shared" si="287"/>
        <v>0</v>
      </c>
      <c r="AT349" s="484">
        <v>0</v>
      </c>
      <c r="AU349" s="484">
        <f t="shared" si="286"/>
        <v>0</v>
      </c>
      <c r="AV349" s="484">
        <v>0</v>
      </c>
      <c r="AW349" s="484">
        <f t="shared" si="279"/>
        <v>0</v>
      </c>
      <c r="AX349" s="484">
        <v>0</v>
      </c>
      <c r="AY349" s="530"/>
      <c r="AZ349" s="530"/>
      <c r="BA349" s="530"/>
      <c r="BB349" s="530"/>
      <c r="BC349" s="530"/>
      <c r="BD349" s="530"/>
      <c r="BE349" s="530"/>
      <c r="BF349" s="530"/>
      <c r="BG349" s="530"/>
      <c r="BH349" s="530">
        <f t="shared" si="269"/>
        <v>0</v>
      </c>
      <c r="BI349" s="530">
        <f t="shared" si="266"/>
        <v>0</v>
      </c>
      <c r="BJ349" s="530">
        <f t="shared" si="264"/>
        <v>0</v>
      </c>
      <c r="BK349" s="460"/>
      <c r="BL349" t="s">
        <v>161</v>
      </c>
      <c r="BN349" s="499"/>
      <c r="BO349" s="451"/>
      <c r="BP349" s="452"/>
      <c r="BR349" s="452"/>
    </row>
    <row r="350" spans="1:70" ht="15" hidden="1" customHeight="1">
      <c r="A350" t="s">
        <v>1022</v>
      </c>
      <c r="B350" s="468" t="s">
        <v>1022</v>
      </c>
      <c r="C350" s="458" t="s">
        <v>1023</v>
      </c>
      <c r="D350" s="458" t="s">
        <v>301</v>
      </c>
      <c r="E350" s="459" t="str">
        <f t="shared" ref="E350" si="296">LEFT(B350,3)</f>
        <v>760</v>
      </c>
      <c r="F350" s="459" t="str">
        <f t="shared" ref="F350" si="297">LEFT(B350,3)</f>
        <v>760</v>
      </c>
      <c r="G350" s="458" t="s">
        <v>302</v>
      </c>
      <c r="H350" s="484"/>
      <c r="I350" s="484"/>
      <c r="J350" s="484"/>
      <c r="K350" s="484"/>
      <c r="L350" s="484"/>
      <c r="M350" s="484"/>
      <c r="N350" s="484"/>
      <c r="O350" s="484"/>
      <c r="P350" s="484"/>
      <c r="Q350" s="484"/>
      <c r="R350" s="484"/>
      <c r="S350" s="484"/>
      <c r="T350" s="484"/>
      <c r="U350" s="484"/>
      <c r="V350" s="484"/>
      <c r="W350" s="484"/>
      <c r="X350" s="484"/>
      <c r="Y350" s="484">
        <v>0</v>
      </c>
      <c r="Z350" s="484"/>
      <c r="AA350" s="484"/>
      <c r="AB350" s="484"/>
      <c r="AC350" s="484"/>
      <c r="AD350" s="484"/>
      <c r="AE350" s="484"/>
      <c r="AF350" s="484"/>
      <c r="AG350" s="484"/>
      <c r="AH350" s="484"/>
      <c r="AI350" s="484"/>
      <c r="AJ350" s="484"/>
      <c r="AK350" s="484"/>
      <c r="AL350" s="484"/>
      <c r="AM350" s="484"/>
      <c r="AN350" s="484"/>
      <c r="AO350" s="484"/>
      <c r="AP350" s="484"/>
      <c r="AQ350" s="484"/>
      <c r="AR350" s="484">
        <v>5.63</v>
      </c>
      <c r="AS350" s="484">
        <f t="shared" si="287"/>
        <v>5.63</v>
      </c>
      <c r="AT350" s="484">
        <v>11.26</v>
      </c>
      <c r="AU350" s="484">
        <f t="shared" si="286"/>
        <v>0</v>
      </c>
      <c r="AV350" s="484">
        <v>11.26</v>
      </c>
      <c r="AW350" s="484">
        <f t="shared" si="279"/>
        <v>5.6300000000000008</v>
      </c>
      <c r="AX350" s="484">
        <v>16.89</v>
      </c>
      <c r="AY350" s="530"/>
      <c r="AZ350" s="530"/>
      <c r="BA350" s="530"/>
      <c r="BB350" s="530"/>
      <c r="BC350" s="530"/>
      <c r="BD350" s="530"/>
      <c r="BE350" s="530"/>
      <c r="BF350" s="530"/>
      <c r="BG350" s="530"/>
      <c r="BH350" s="530"/>
      <c r="BI350" s="530"/>
      <c r="BJ350" s="530"/>
      <c r="BK350" s="460"/>
      <c r="BL350" t="s">
        <v>161</v>
      </c>
      <c r="BN350" s="499"/>
      <c r="BO350" s="451"/>
      <c r="BP350" s="452"/>
      <c r="BR350" s="452"/>
    </row>
    <row r="351" spans="1:70" ht="15" hidden="1" customHeight="1">
      <c r="A351" t="s">
        <v>1052</v>
      </c>
      <c r="B351" s="468" t="s">
        <v>1052</v>
      </c>
      <c r="C351" s="458" t="s">
        <v>523</v>
      </c>
      <c r="D351" s="458" t="s">
        <v>301</v>
      </c>
      <c r="E351" s="459" t="str">
        <f t="shared" ref="E351" si="298">LEFT(B351,3)</f>
        <v>760</v>
      </c>
      <c r="F351" s="459" t="str">
        <f t="shared" ref="F351" si="299">LEFT(B351,3)</f>
        <v>760</v>
      </c>
      <c r="G351" s="458" t="s">
        <v>302</v>
      </c>
      <c r="H351" s="484"/>
      <c r="I351" s="484"/>
      <c r="J351" s="484"/>
      <c r="K351" s="484"/>
      <c r="L351" s="484"/>
      <c r="M351" s="484"/>
      <c r="N351" s="484"/>
      <c r="O351" s="484"/>
      <c r="P351" s="484"/>
      <c r="Q351" s="484"/>
      <c r="R351" s="484"/>
      <c r="S351" s="484"/>
      <c r="T351" s="484"/>
      <c r="U351" s="484"/>
      <c r="V351" s="484"/>
      <c r="W351" s="484"/>
      <c r="X351" s="484"/>
      <c r="Y351" s="484"/>
      <c r="Z351" s="484"/>
      <c r="AA351" s="484"/>
      <c r="AB351" s="484"/>
      <c r="AC351" s="484"/>
      <c r="AD351" s="484"/>
      <c r="AE351" s="484"/>
      <c r="AF351" s="484"/>
      <c r="AG351" s="484"/>
      <c r="AH351" s="484"/>
      <c r="AI351" s="484"/>
      <c r="AJ351" s="484"/>
      <c r="AK351" s="484"/>
      <c r="AL351" s="484"/>
      <c r="AM351" s="484"/>
      <c r="AN351" s="484"/>
      <c r="AO351" s="484"/>
      <c r="AP351" s="484"/>
      <c r="AQ351" s="484"/>
      <c r="AR351" s="484"/>
      <c r="AS351" s="484"/>
      <c r="AT351" s="484">
        <v>7500</v>
      </c>
      <c r="AU351" s="484">
        <f t="shared" si="286"/>
        <v>0</v>
      </c>
      <c r="AV351" s="484">
        <v>7500</v>
      </c>
      <c r="AW351" s="484">
        <f t="shared" si="279"/>
        <v>0</v>
      </c>
      <c r="AX351" s="484">
        <v>7500</v>
      </c>
      <c r="AY351" s="530"/>
      <c r="AZ351" s="530"/>
      <c r="BA351" s="530"/>
      <c r="BB351" s="530"/>
      <c r="BC351" s="530"/>
      <c r="BD351" s="530"/>
      <c r="BE351" s="530"/>
      <c r="BF351" s="530"/>
      <c r="BG351" s="530"/>
      <c r="BH351" s="530"/>
      <c r="BI351" s="530"/>
      <c r="BJ351" s="530"/>
      <c r="BK351" s="460"/>
      <c r="BL351" t="s">
        <v>161</v>
      </c>
      <c r="BN351" s="499"/>
      <c r="BO351" s="451"/>
      <c r="BP351" s="452"/>
      <c r="BR351" s="452"/>
    </row>
    <row r="352" spans="1:70" ht="15" hidden="1" customHeight="1">
      <c r="A352" t="str">
        <f t="shared" si="285"/>
        <v>7603000210</v>
      </c>
      <c r="B352" s="468">
        <v>7603000210</v>
      </c>
      <c r="C352" s="458" t="s">
        <v>597</v>
      </c>
      <c r="D352" s="458" t="s">
        <v>301</v>
      </c>
      <c r="E352" s="459" t="str">
        <f t="shared" si="288"/>
        <v>760</v>
      </c>
      <c r="F352" s="459" t="str">
        <f t="shared" si="289"/>
        <v>760</v>
      </c>
      <c r="G352" s="458" t="s">
        <v>302</v>
      </c>
      <c r="H352" s="484">
        <v>0</v>
      </c>
      <c r="I352" s="452">
        <v>0</v>
      </c>
      <c r="J352" s="452">
        <v>9000</v>
      </c>
      <c r="K352" s="452">
        <v>0</v>
      </c>
      <c r="L352" s="452">
        <v>0</v>
      </c>
      <c r="M352" s="452">
        <v>0</v>
      </c>
      <c r="N352" s="452">
        <v>0</v>
      </c>
      <c r="O352" s="452">
        <v>0</v>
      </c>
      <c r="P352" s="452">
        <v>0</v>
      </c>
      <c r="Q352" s="452" t="e">
        <f>VLOOKUP(A352,#REF!,16,0)</f>
        <v>#REF!</v>
      </c>
      <c r="R352" s="452">
        <v>0</v>
      </c>
      <c r="S352" s="484">
        <v>0</v>
      </c>
      <c r="T352" s="452">
        <v>9000</v>
      </c>
      <c r="U352" s="474" t="e">
        <f t="shared" si="290"/>
        <v>#REF!</v>
      </c>
      <c r="V352" s="484">
        <f t="shared" si="291"/>
        <v>9000</v>
      </c>
      <c r="W352" s="484">
        <f t="shared" si="277"/>
        <v>9000</v>
      </c>
      <c r="X352" s="530"/>
      <c r="Y352" s="530">
        <f t="shared" si="283"/>
        <v>0</v>
      </c>
      <c r="Z352" s="484">
        <v>0</v>
      </c>
      <c r="AA352" s="484">
        <v>0</v>
      </c>
      <c r="AB352" s="484">
        <f t="shared" si="278"/>
        <v>0</v>
      </c>
      <c r="AC352" s="484">
        <v>0</v>
      </c>
      <c r="AD352" s="484">
        <f t="shared" si="273"/>
        <v>0</v>
      </c>
      <c r="AE352" s="484">
        <v>0</v>
      </c>
      <c r="AF352" s="484">
        <f t="shared" si="275"/>
        <v>0</v>
      </c>
      <c r="AG352" s="484">
        <v>0</v>
      </c>
      <c r="AH352" s="484">
        <f t="shared" si="270"/>
        <v>0</v>
      </c>
      <c r="AI352" s="484">
        <v>0</v>
      </c>
      <c r="AJ352" s="484">
        <f t="shared" si="267"/>
        <v>0</v>
      </c>
      <c r="AK352" s="484">
        <v>0</v>
      </c>
      <c r="AL352" s="484">
        <f t="shared" si="268"/>
        <v>0</v>
      </c>
      <c r="AM352" s="484">
        <v>0</v>
      </c>
      <c r="AN352" s="484">
        <f t="shared" si="265"/>
        <v>0</v>
      </c>
      <c r="AO352" s="484">
        <v>0</v>
      </c>
      <c r="AP352" s="484">
        <f t="shared" si="263"/>
        <v>0</v>
      </c>
      <c r="AQ352" s="484">
        <v>0</v>
      </c>
      <c r="AR352" s="484">
        <v>0</v>
      </c>
      <c r="AS352" s="484">
        <f t="shared" si="287"/>
        <v>0</v>
      </c>
      <c r="AT352" s="484">
        <v>0</v>
      </c>
      <c r="AU352" s="484">
        <f t="shared" si="286"/>
        <v>0</v>
      </c>
      <c r="AV352" s="484">
        <v>0</v>
      </c>
      <c r="AW352" s="484">
        <f t="shared" si="279"/>
        <v>0</v>
      </c>
      <c r="AX352" s="484">
        <v>0</v>
      </c>
      <c r="AY352" s="530">
        <v>0</v>
      </c>
      <c r="AZ352" s="530">
        <f t="shared" si="280"/>
        <v>0</v>
      </c>
      <c r="BA352" s="530">
        <f t="shared" si="281"/>
        <v>9000</v>
      </c>
      <c r="BB352" s="530">
        <f t="shared" si="282"/>
        <v>9000</v>
      </c>
      <c r="BC352" s="530">
        <f t="shared" si="284"/>
        <v>9000</v>
      </c>
      <c r="BD352" s="530">
        <f t="shared" si="274"/>
        <v>9000</v>
      </c>
      <c r="BE352" s="530">
        <f t="shared" si="276"/>
        <v>9000</v>
      </c>
      <c r="BF352" s="530">
        <f t="shared" si="271"/>
        <v>9000</v>
      </c>
      <c r="BG352" s="530">
        <f t="shared" si="272"/>
        <v>9000</v>
      </c>
      <c r="BH352" s="530" t="e">
        <f t="shared" si="269"/>
        <v>#REF!</v>
      </c>
      <c r="BI352" s="530" t="e">
        <f t="shared" si="266"/>
        <v>#REF!</v>
      </c>
      <c r="BJ352" s="530" t="e">
        <f t="shared" si="264"/>
        <v>#REF!</v>
      </c>
      <c r="BK352" s="460">
        <v>9000</v>
      </c>
      <c r="BL352" t="s">
        <v>161</v>
      </c>
      <c r="BM352" s="451">
        <v>9000</v>
      </c>
      <c r="BN352" s="499"/>
      <c r="BO352" s="451"/>
      <c r="BP352" s="452"/>
      <c r="BR352" s="452"/>
    </row>
    <row r="353" spans="1:70" ht="15" hidden="1" customHeight="1">
      <c r="A353" t="str">
        <f t="shared" si="285"/>
        <v>7603000220</v>
      </c>
      <c r="B353" s="468">
        <v>7603000220</v>
      </c>
      <c r="C353" s="458" t="s">
        <v>524</v>
      </c>
      <c r="D353" s="458" t="s">
        <v>301</v>
      </c>
      <c r="E353" s="459" t="str">
        <f t="shared" si="288"/>
        <v>760</v>
      </c>
      <c r="F353" s="459" t="str">
        <f t="shared" si="289"/>
        <v>760</v>
      </c>
      <c r="G353" s="458" t="s">
        <v>302</v>
      </c>
      <c r="H353" s="484">
        <v>0</v>
      </c>
      <c r="I353" s="452">
        <v>0</v>
      </c>
      <c r="J353" s="452">
        <v>7745.15</v>
      </c>
      <c r="K353" s="452">
        <v>0</v>
      </c>
      <c r="L353" s="452">
        <v>0</v>
      </c>
      <c r="M353" s="452">
        <v>8493.6</v>
      </c>
      <c r="N353" s="452">
        <v>16735.2</v>
      </c>
      <c r="O353" s="452">
        <v>0</v>
      </c>
      <c r="P353" s="452">
        <v>34827.199999999997</v>
      </c>
      <c r="Q353" s="452" t="e">
        <f>VLOOKUP(A353,#REF!,16,0)</f>
        <v>#REF!</v>
      </c>
      <c r="R353" s="452">
        <v>0</v>
      </c>
      <c r="S353" s="484">
        <v>0</v>
      </c>
      <c r="T353" s="452">
        <v>67801.149999999994</v>
      </c>
      <c r="U353" s="474" t="e">
        <f t="shared" si="290"/>
        <v>#REF!</v>
      </c>
      <c r="V353" s="484">
        <f t="shared" si="291"/>
        <v>67801.149999999994</v>
      </c>
      <c r="W353" s="484">
        <f t="shared" si="277"/>
        <v>32973.949999999997</v>
      </c>
      <c r="X353" s="530"/>
      <c r="Y353" s="530">
        <f t="shared" si="283"/>
        <v>2478.6</v>
      </c>
      <c r="Z353" s="484">
        <v>2111.1</v>
      </c>
      <c r="AA353" s="484">
        <v>13921.079999999998</v>
      </c>
      <c r="AB353" s="484">
        <f t="shared" si="278"/>
        <v>22005.470000000005</v>
      </c>
      <c r="AC353" s="484">
        <v>40516.25</v>
      </c>
      <c r="AD353" s="484">
        <f t="shared" si="273"/>
        <v>19980.589999999997</v>
      </c>
      <c r="AE353" s="484">
        <v>60496.84</v>
      </c>
      <c r="AF353" s="484">
        <f t="shared" si="275"/>
        <v>21057.03</v>
      </c>
      <c r="AG353" s="484">
        <v>81553.87</v>
      </c>
      <c r="AH353" s="484">
        <f t="shared" si="270"/>
        <v>13699.61</v>
      </c>
      <c r="AI353" s="484">
        <v>95253.48</v>
      </c>
      <c r="AJ353" s="484">
        <f t="shared" si="267"/>
        <v>2287.9499999999971</v>
      </c>
      <c r="AK353" s="484">
        <v>97541.43</v>
      </c>
      <c r="AL353" s="484">
        <f t="shared" si="268"/>
        <v>0</v>
      </c>
      <c r="AM353" s="484">
        <v>97541.43</v>
      </c>
      <c r="AN353" s="484">
        <f t="shared" si="265"/>
        <v>7333.9500000000116</v>
      </c>
      <c r="AO353" s="484">
        <v>104875.38</v>
      </c>
      <c r="AP353" s="484">
        <f t="shared" si="263"/>
        <v>2298.75</v>
      </c>
      <c r="AQ353" s="484">
        <v>107174.13</v>
      </c>
      <c r="AR353" s="484">
        <v>24763.360000000001</v>
      </c>
      <c r="AS353" s="484">
        <f t="shared" si="287"/>
        <v>122046.81999999999</v>
      </c>
      <c r="AT353" s="484">
        <v>146810.18</v>
      </c>
      <c r="AU353" s="484">
        <f t="shared" si="286"/>
        <v>50851.94</v>
      </c>
      <c r="AV353" s="484">
        <v>197662.12</v>
      </c>
      <c r="AW353" s="484">
        <f t="shared" si="279"/>
        <v>57645.459999999992</v>
      </c>
      <c r="AX353" s="484">
        <v>255307.58</v>
      </c>
      <c r="AY353" s="530">
        <v>2478.6</v>
      </c>
      <c r="AZ353" s="530">
        <f t="shared" si="280"/>
        <v>0</v>
      </c>
      <c r="BA353" s="530">
        <f t="shared" si="281"/>
        <v>7745.15</v>
      </c>
      <c r="BB353" s="530">
        <f t="shared" si="282"/>
        <v>7745.15</v>
      </c>
      <c r="BC353" s="530">
        <f t="shared" si="284"/>
        <v>7745.15</v>
      </c>
      <c r="BD353" s="530">
        <f t="shared" si="274"/>
        <v>16238.75</v>
      </c>
      <c r="BE353" s="530">
        <f t="shared" si="276"/>
        <v>32973.949999999997</v>
      </c>
      <c r="BF353" s="530">
        <f t="shared" si="271"/>
        <v>32973.950000000004</v>
      </c>
      <c r="BG353" s="530">
        <f t="shared" si="272"/>
        <v>67801.149999999994</v>
      </c>
      <c r="BH353" s="530" t="e">
        <f t="shared" si="269"/>
        <v>#REF!</v>
      </c>
      <c r="BI353" s="530" t="e">
        <f t="shared" si="266"/>
        <v>#REF!</v>
      </c>
      <c r="BJ353" s="530" t="e">
        <f t="shared" si="264"/>
        <v>#REF!</v>
      </c>
      <c r="BK353" s="460">
        <v>67801.149999999994</v>
      </c>
      <c r="BL353" t="s">
        <v>161</v>
      </c>
      <c r="BM353" s="451">
        <v>67801.149999999994</v>
      </c>
      <c r="BN353" s="499"/>
      <c r="BO353" s="451"/>
      <c r="BP353" s="452"/>
      <c r="BR353" s="452"/>
    </row>
    <row r="354" spans="1:70" ht="15" hidden="1" customHeight="1">
      <c r="A354" t="str">
        <f t="shared" si="285"/>
        <v>7603100020</v>
      </c>
      <c r="B354" s="468">
        <v>7603100020</v>
      </c>
      <c r="C354" s="458" t="s">
        <v>598</v>
      </c>
      <c r="D354" s="458" t="s">
        <v>301</v>
      </c>
      <c r="E354" s="459" t="str">
        <f t="shared" si="288"/>
        <v>760</v>
      </c>
      <c r="F354" s="459" t="str">
        <f t="shared" si="289"/>
        <v>760</v>
      </c>
      <c r="G354" s="458" t="s">
        <v>302</v>
      </c>
      <c r="H354" s="484">
        <v>0</v>
      </c>
      <c r="I354" s="452">
        <v>9.99</v>
      </c>
      <c r="J354" s="452">
        <v>0</v>
      </c>
      <c r="K354" s="452">
        <v>0</v>
      </c>
      <c r="L354" s="452">
        <v>9.98</v>
      </c>
      <c r="M354" s="452">
        <v>0</v>
      </c>
      <c r="N354" s="452">
        <v>9.98</v>
      </c>
      <c r="O354" s="452">
        <v>9.98</v>
      </c>
      <c r="P354" s="452">
        <v>9.98</v>
      </c>
      <c r="Q354" s="452" t="e">
        <f>VLOOKUP(A354,#REF!,16,0)</f>
        <v>#REF!</v>
      </c>
      <c r="R354" s="452">
        <v>19.96</v>
      </c>
      <c r="S354" s="484">
        <v>0</v>
      </c>
      <c r="T354" s="452">
        <v>69.87</v>
      </c>
      <c r="U354" s="474" t="e">
        <f t="shared" si="290"/>
        <v>#REF!</v>
      </c>
      <c r="V354" s="484">
        <f t="shared" si="291"/>
        <v>49.91</v>
      </c>
      <c r="W354" s="484">
        <f t="shared" si="277"/>
        <v>39.93</v>
      </c>
      <c r="X354" s="530">
        <v>9.98</v>
      </c>
      <c r="Y354" s="530">
        <f t="shared" si="283"/>
        <v>9.98</v>
      </c>
      <c r="Z354" s="484">
        <v>9.98</v>
      </c>
      <c r="AA354" s="484">
        <v>9.98</v>
      </c>
      <c r="AB354" s="484">
        <f t="shared" si="278"/>
        <v>9.98</v>
      </c>
      <c r="AC354" s="484">
        <v>49.9</v>
      </c>
      <c r="AD354" s="484">
        <f t="shared" si="273"/>
        <v>9.980000000000004</v>
      </c>
      <c r="AE354" s="484">
        <v>59.88</v>
      </c>
      <c r="AF354" s="484">
        <f t="shared" si="275"/>
        <v>0</v>
      </c>
      <c r="AG354" s="484">
        <v>59.88</v>
      </c>
      <c r="AH354" s="484">
        <f t="shared" si="270"/>
        <v>19.96</v>
      </c>
      <c r="AI354" s="484">
        <v>79.84</v>
      </c>
      <c r="AJ354" s="484">
        <f t="shared" si="267"/>
        <v>0</v>
      </c>
      <c r="AK354" s="484">
        <v>79.84</v>
      </c>
      <c r="AL354" s="484">
        <f t="shared" si="268"/>
        <v>19.959999999999994</v>
      </c>
      <c r="AM354" s="484">
        <v>99.8</v>
      </c>
      <c r="AN354" s="484">
        <f t="shared" si="265"/>
        <v>9.980000000000004</v>
      </c>
      <c r="AO354" s="484">
        <v>109.78</v>
      </c>
      <c r="AP354" s="484">
        <f t="shared" si="263"/>
        <v>9.980000000000004</v>
      </c>
      <c r="AQ354" s="484">
        <v>119.76</v>
      </c>
      <c r="AR354" s="484">
        <v>10.97</v>
      </c>
      <c r="AS354" s="484">
        <f t="shared" si="287"/>
        <v>10.97</v>
      </c>
      <c r="AT354" s="484">
        <v>21.94</v>
      </c>
      <c r="AU354" s="484">
        <f t="shared" si="286"/>
        <v>10.969999999999995</v>
      </c>
      <c r="AV354" s="484">
        <v>32.909999999999997</v>
      </c>
      <c r="AW354" s="484">
        <f t="shared" si="279"/>
        <v>131.49</v>
      </c>
      <c r="AX354" s="484">
        <v>164.4</v>
      </c>
      <c r="AY354" s="530">
        <v>19.96</v>
      </c>
      <c r="AZ354" s="530">
        <f t="shared" si="280"/>
        <v>9.99</v>
      </c>
      <c r="BA354" s="530">
        <f t="shared" si="281"/>
        <v>9.99</v>
      </c>
      <c r="BB354" s="530">
        <f t="shared" si="282"/>
        <v>9.99</v>
      </c>
      <c r="BC354" s="530">
        <f t="shared" si="284"/>
        <v>19.97</v>
      </c>
      <c r="BD354" s="530">
        <f t="shared" si="274"/>
        <v>19.97</v>
      </c>
      <c r="BE354" s="530">
        <f t="shared" si="276"/>
        <v>29.950000000000003</v>
      </c>
      <c r="BF354" s="530">
        <f t="shared" si="271"/>
        <v>39.93</v>
      </c>
      <c r="BG354" s="530">
        <f t="shared" si="272"/>
        <v>49.910000000000004</v>
      </c>
      <c r="BH354" s="530" t="e">
        <f t="shared" si="269"/>
        <v>#REF!</v>
      </c>
      <c r="BI354" s="530" t="e">
        <f t="shared" si="266"/>
        <v>#REF!</v>
      </c>
      <c r="BJ354" s="530" t="e">
        <f t="shared" si="264"/>
        <v>#REF!</v>
      </c>
      <c r="BK354" s="460">
        <v>69.87</v>
      </c>
      <c r="BL354" t="s">
        <v>732</v>
      </c>
      <c r="BM354" s="451">
        <v>69.87</v>
      </c>
      <c r="BN354" s="499"/>
      <c r="BO354" s="451"/>
      <c r="BP354" s="452"/>
      <c r="BR354" s="452"/>
    </row>
    <row r="355" spans="1:70" ht="15" hidden="1" customHeight="1">
      <c r="A355" t="s">
        <v>1115</v>
      </c>
      <c r="B355" s="468" t="s">
        <v>1115</v>
      </c>
      <c r="C355" s="458" t="s">
        <v>599</v>
      </c>
      <c r="D355" s="458" t="s">
        <v>301</v>
      </c>
      <c r="E355" s="459" t="str">
        <f t="shared" ref="E355" si="300">LEFT(B355,3)</f>
        <v>760</v>
      </c>
      <c r="F355" s="459" t="str">
        <f t="shared" ref="F355" si="301">LEFT(B355,3)</f>
        <v>760</v>
      </c>
      <c r="G355" s="458" t="s">
        <v>302</v>
      </c>
      <c r="H355" s="484"/>
      <c r="I355" s="452"/>
      <c r="J355" s="452"/>
      <c r="K355" s="452"/>
      <c r="L355" s="452"/>
      <c r="M355" s="452"/>
      <c r="N355" s="452"/>
      <c r="O355" s="452"/>
      <c r="P355" s="452"/>
      <c r="Q355" s="452"/>
      <c r="R355" s="452"/>
      <c r="S355" s="484"/>
      <c r="T355" s="452"/>
      <c r="U355" s="474"/>
      <c r="V355" s="484"/>
      <c r="W355" s="484"/>
      <c r="X355" s="530"/>
      <c r="Y355" s="530"/>
      <c r="Z355" s="484"/>
      <c r="AA355" s="484"/>
      <c r="AB355" s="484"/>
      <c r="AC355" s="484"/>
      <c r="AD355" s="484"/>
      <c r="AE355" s="484"/>
      <c r="AF355" s="484"/>
      <c r="AG355" s="484"/>
      <c r="AH355" s="484"/>
      <c r="AI355" s="484"/>
      <c r="AJ355" s="484"/>
      <c r="AK355" s="484"/>
      <c r="AL355" s="484"/>
      <c r="AM355" s="484"/>
      <c r="AN355" s="484"/>
      <c r="AO355" s="484"/>
      <c r="AP355" s="484"/>
      <c r="AQ355" s="484"/>
      <c r="AR355" s="484"/>
      <c r="AS355" s="484"/>
      <c r="AT355" s="484"/>
      <c r="AU355" s="484"/>
      <c r="AV355" s="484"/>
      <c r="AW355" s="484"/>
      <c r="AX355" s="484">
        <v>859.44</v>
      </c>
      <c r="AY355" s="530"/>
      <c r="AZ355" s="530"/>
      <c r="BA355" s="530"/>
      <c r="BB355" s="530"/>
      <c r="BC355" s="530"/>
      <c r="BD355" s="530"/>
      <c r="BE355" s="530"/>
      <c r="BF355" s="530"/>
      <c r="BG355" s="530"/>
      <c r="BH355" s="530"/>
      <c r="BI355" s="530"/>
      <c r="BJ355" s="530"/>
      <c r="BK355" s="460"/>
      <c r="BL355" t="s">
        <v>732</v>
      </c>
      <c r="BN355" s="499"/>
      <c r="BO355" s="451"/>
      <c r="BP355" s="452"/>
      <c r="BR355" s="452"/>
    </row>
    <row r="356" spans="1:70" ht="15" hidden="1" customHeight="1">
      <c r="A356" t="str">
        <f t="shared" si="285"/>
        <v>7603100040</v>
      </c>
      <c r="B356" s="468">
        <v>7603100040</v>
      </c>
      <c r="C356" s="458" t="s">
        <v>600</v>
      </c>
      <c r="D356" s="458" t="s">
        <v>301</v>
      </c>
      <c r="E356" s="459" t="str">
        <f t="shared" si="288"/>
        <v>760</v>
      </c>
      <c r="F356" s="459" t="str">
        <f t="shared" si="289"/>
        <v>760</v>
      </c>
      <c r="G356" s="458" t="s">
        <v>302</v>
      </c>
      <c r="H356" s="484">
        <v>0</v>
      </c>
      <c r="I356" s="452">
        <v>161.47</v>
      </c>
      <c r="J356" s="452">
        <v>0</v>
      </c>
      <c r="K356" s="452">
        <v>0</v>
      </c>
      <c r="L356" s="452">
        <v>0</v>
      </c>
      <c r="M356" s="452">
        <v>0</v>
      </c>
      <c r="N356" s="452">
        <v>0</v>
      </c>
      <c r="O356" s="452">
        <v>0</v>
      </c>
      <c r="P356" s="452">
        <v>0</v>
      </c>
      <c r="Q356" s="452" t="e">
        <f>VLOOKUP(A356,#REF!,16,0)</f>
        <v>#REF!</v>
      </c>
      <c r="R356" s="452">
        <v>0</v>
      </c>
      <c r="S356" s="484">
        <v>0</v>
      </c>
      <c r="T356" s="452">
        <v>161.47</v>
      </c>
      <c r="U356" s="474" t="e">
        <f t="shared" si="290"/>
        <v>#REF!</v>
      </c>
      <c r="V356" s="484">
        <f t="shared" si="291"/>
        <v>161.47</v>
      </c>
      <c r="W356" s="484">
        <f t="shared" si="277"/>
        <v>161.47</v>
      </c>
      <c r="X356" s="530">
        <v>235.96</v>
      </c>
      <c r="Y356" s="530">
        <f t="shared" si="283"/>
        <v>235.96</v>
      </c>
      <c r="Z356" s="484">
        <v>153.68999999999997</v>
      </c>
      <c r="AA356" s="484">
        <v>153.68999999999991</v>
      </c>
      <c r="AB356" s="484">
        <f t="shared" si="278"/>
        <v>0</v>
      </c>
      <c r="AC356" s="484">
        <v>779.3</v>
      </c>
      <c r="AD356" s="484">
        <f t="shared" si="273"/>
        <v>0</v>
      </c>
      <c r="AE356" s="484">
        <v>779.3</v>
      </c>
      <c r="AF356" s="484">
        <f t="shared" si="275"/>
        <v>0</v>
      </c>
      <c r="AG356" s="484">
        <v>779.3</v>
      </c>
      <c r="AH356" s="484">
        <f t="shared" si="270"/>
        <v>0</v>
      </c>
      <c r="AI356" s="484">
        <v>779.3</v>
      </c>
      <c r="AJ356" s="484">
        <f t="shared" si="267"/>
        <v>0</v>
      </c>
      <c r="AK356" s="484">
        <v>779.3</v>
      </c>
      <c r="AL356" s="484">
        <f t="shared" si="268"/>
        <v>0</v>
      </c>
      <c r="AM356" s="484">
        <v>779.3</v>
      </c>
      <c r="AN356" s="484">
        <f t="shared" si="265"/>
        <v>0</v>
      </c>
      <c r="AO356" s="484">
        <v>779.3</v>
      </c>
      <c r="AP356" s="484">
        <f t="shared" si="263"/>
        <v>0</v>
      </c>
      <c r="AQ356" s="484">
        <v>779.3</v>
      </c>
      <c r="AR356" s="484">
        <v>0</v>
      </c>
      <c r="AS356" s="484">
        <f t="shared" si="287"/>
        <v>0</v>
      </c>
      <c r="AT356" s="484">
        <v>0</v>
      </c>
      <c r="AU356" s="484">
        <f t="shared" si="286"/>
        <v>0</v>
      </c>
      <c r="AV356" s="484">
        <v>0</v>
      </c>
      <c r="AW356" s="484">
        <f t="shared" si="279"/>
        <v>260.66000000000003</v>
      </c>
      <c r="AX356" s="484">
        <v>260.66000000000003</v>
      </c>
      <c r="AY356" s="530">
        <v>471.92</v>
      </c>
      <c r="AZ356" s="530">
        <f t="shared" si="280"/>
        <v>161.47</v>
      </c>
      <c r="BA356" s="530">
        <f t="shared" si="281"/>
        <v>161.47</v>
      </c>
      <c r="BB356" s="530">
        <f t="shared" si="282"/>
        <v>161.47</v>
      </c>
      <c r="BC356" s="530">
        <f t="shared" si="284"/>
        <v>161.47</v>
      </c>
      <c r="BD356" s="530">
        <f t="shared" si="274"/>
        <v>161.47</v>
      </c>
      <c r="BE356" s="530">
        <f t="shared" si="276"/>
        <v>161.47</v>
      </c>
      <c r="BF356" s="530">
        <f t="shared" si="271"/>
        <v>161.47</v>
      </c>
      <c r="BG356" s="530">
        <f t="shared" si="272"/>
        <v>161.47</v>
      </c>
      <c r="BH356" s="530" t="e">
        <f t="shared" si="269"/>
        <v>#REF!</v>
      </c>
      <c r="BI356" s="530" t="e">
        <f t="shared" si="266"/>
        <v>#REF!</v>
      </c>
      <c r="BJ356" s="530" t="e">
        <f t="shared" si="264"/>
        <v>#REF!</v>
      </c>
      <c r="BK356" s="460">
        <v>161.47</v>
      </c>
      <c r="BL356" t="s">
        <v>732</v>
      </c>
      <c r="BM356" s="451">
        <v>161.47</v>
      </c>
      <c r="BN356" s="499"/>
      <c r="BO356" s="451"/>
      <c r="BP356" s="452"/>
      <c r="BR356" s="452"/>
    </row>
    <row r="357" spans="1:70" ht="15" hidden="1" customHeight="1">
      <c r="A357" t="s">
        <v>1116</v>
      </c>
      <c r="B357" s="468" t="s">
        <v>1116</v>
      </c>
      <c r="C357" s="458" t="s">
        <v>1117</v>
      </c>
      <c r="D357" s="458" t="s">
        <v>301</v>
      </c>
      <c r="E357" s="459" t="str">
        <f t="shared" ref="E357" si="302">LEFT(B357,3)</f>
        <v>760</v>
      </c>
      <c r="F357" s="459" t="str">
        <f t="shared" ref="F357" si="303">LEFT(B357,3)</f>
        <v>760</v>
      </c>
      <c r="G357" s="458" t="s">
        <v>302</v>
      </c>
      <c r="H357" s="484"/>
      <c r="I357" s="452"/>
      <c r="J357" s="452"/>
      <c r="K357" s="452"/>
      <c r="L357" s="452"/>
      <c r="M357" s="452"/>
      <c r="N357" s="452"/>
      <c r="O357" s="452"/>
      <c r="P357" s="452"/>
      <c r="Q357" s="452"/>
      <c r="R357" s="452"/>
      <c r="S357" s="484"/>
      <c r="T357" s="452"/>
      <c r="U357" s="474"/>
      <c r="V357" s="484"/>
      <c r="W357" s="484"/>
      <c r="X357" s="530"/>
      <c r="Y357" s="530"/>
      <c r="Z357" s="484"/>
      <c r="AA357" s="484"/>
      <c r="AB357" s="484"/>
      <c r="AC357" s="484"/>
      <c r="AD357" s="484"/>
      <c r="AE357" s="484"/>
      <c r="AF357" s="484"/>
      <c r="AG357" s="484"/>
      <c r="AH357" s="484"/>
      <c r="AI357" s="484"/>
      <c r="AJ357" s="484"/>
      <c r="AK357" s="484"/>
      <c r="AL357" s="484"/>
      <c r="AM357" s="484"/>
      <c r="AN357" s="484"/>
      <c r="AO357" s="484"/>
      <c r="AP357" s="484"/>
      <c r="AQ357" s="484"/>
      <c r="AR357" s="484"/>
      <c r="AS357" s="484"/>
      <c r="AT357" s="484"/>
      <c r="AU357" s="484"/>
      <c r="AV357" s="484"/>
      <c r="AW357" s="484"/>
      <c r="AX357" s="484">
        <v>141.63</v>
      </c>
      <c r="AY357" s="530"/>
      <c r="AZ357" s="530"/>
      <c r="BA357" s="530"/>
      <c r="BB357" s="530"/>
      <c r="BC357" s="530"/>
      <c r="BD357" s="530"/>
      <c r="BE357" s="530"/>
      <c r="BF357" s="530"/>
      <c r="BG357" s="530"/>
      <c r="BH357" s="530"/>
      <c r="BI357" s="530"/>
      <c r="BJ357" s="530"/>
      <c r="BK357" s="460"/>
      <c r="BL357" t="s">
        <v>732</v>
      </c>
      <c r="BN357" s="499"/>
      <c r="BO357" s="451"/>
      <c r="BP357" s="452"/>
      <c r="BR357" s="452"/>
    </row>
    <row r="358" spans="1:70" ht="15" hidden="1" customHeight="1">
      <c r="A358" t="str">
        <f>TRIM(B358)</f>
        <v>7603200040</v>
      </c>
      <c r="B358" s="557">
        <v>7603200040</v>
      </c>
      <c r="C358" s="557" t="s">
        <v>525</v>
      </c>
      <c r="D358" s="458" t="s">
        <v>301</v>
      </c>
      <c r="E358" s="459" t="str">
        <f t="shared" ref="E358" si="304">LEFT(B358,3)</f>
        <v>760</v>
      </c>
      <c r="F358" s="459" t="str">
        <f t="shared" ref="F358" si="305">LEFT(B358,3)</f>
        <v>760</v>
      </c>
      <c r="G358" s="458" t="s">
        <v>302</v>
      </c>
      <c r="H358" s="484">
        <v>0</v>
      </c>
      <c r="I358" s="484">
        <v>0</v>
      </c>
      <c r="J358" s="484">
        <v>0</v>
      </c>
      <c r="K358" s="484">
        <v>0</v>
      </c>
      <c r="L358" s="484">
        <v>0</v>
      </c>
      <c r="M358" s="484">
        <v>0</v>
      </c>
      <c r="N358" s="484">
        <v>0</v>
      </c>
      <c r="O358" s="484">
        <v>0</v>
      </c>
      <c r="P358" s="452">
        <v>0</v>
      </c>
      <c r="Q358" s="452">
        <v>0</v>
      </c>
      <c r="R358" s="452">
        <v>0</v>
      </c>
      <c r="S358" s="484">
        <v>0</v>
      </c>
      <c r="T358" s="452"/>
      <c r="U358" s="474">
        <f>SUM(H358:S358)</f>
        <v>0</v>
      </c>
      <c r="V358" s="484"/>
      <c r="W358" s="484">
        <f>SUM(H358:O358)</f>
        <v>0</v>
      </c>
      <c r="X358" s="530">
        <v>0</v>
      </c>
      <c r="Y358" s="530">
        <f>AY358-X358</f>
        <v>164.68</v>
      </c>
      <c r="Z358" s="484">
        <v>0</v>
      </c>
      <c r="AA358" s="484">
        <v>0</v>
      </c>
      <c r="AB358" s="484">
        <f>AC358-X358-Y358-Z358-AA358</f>
        <v>0</v>
      </c>
      <c r="AC358" s="484">
        <v>164.68</v>
      </c>
      <c r="AD358" s="484">
        <f>AE358-AC358</f>
        <v>0</v>
      </c>
      <c r="AE358" s="484">
        <v>164.68</v>
      </c>
      <c r="AF358" s="484">
        <f>AG358-AE358</f>
        <v>0</v>
      </c>
      <c r="AG358" s="484">
        <v>164.68</v>
      </c>
      <c r="AH358" s="484">
        <f>AI358-AG358</f>
        <v>0</v>
      </c>
      <c r="AI358" s="484">
        <v>164.68</v>
      </c>
      <c r="AJ358" s="484">
        <f>AK358-AI358</f>
        <v>0</v>
      </c>
      <c r="AK358" s="484">
        <v>164.68</v>
      </c>
      <c r="AL358" s="484">
        <f>AM358-AK358</f>
        <v>377.16</v>
      </c>
      <c r="AM358" s="484">
        <v>541.84</v>
      </c>
      <c r="AN358" s="484">
        <f>AO358-AM358</f>
        <v>0</v>
      </c>
      <c r="AO358" s="484">
        <v>541.84</v>
      </c>
      <c r="AP358" s="484">
        <f>AQ358-AO358</f>
        <v>0</v>
      </c>
      <c r="AQ358" s="484">
        <v>541.84</v>
      </c>
      <c r="AR358" s="484">
        <v>0</v>
      </c>
      <c r="AS358" s="484">
        <f>AT358-AR358</f>
        <v>0</v>
      </c>
      <c r="AT358" s="484">
        <v>0</v>
      </c>
      <c r="AU358" s="484">
        <f>AV358-AT358</f>
        <v>0</v>
      </c>
      <c r="AV358" s="484">
        <v>0</v>
      </c>
      <c r="AW358" s="484">
        <f>AX358-AV358</f>
        <v>0</v>
      </c>
      <c r="AX358" s="484">
        <v>0</v>
      </c>
      <c r="AY358" s="530">
        <v>164.68</v>
      </c>
      <c r="AZ358" s="530">
        <f>H358+I358</f>
        <v>0</v>
      </c>
      <c r="BA358" s="530">
        <f>H358+I358+J358</f>
        <v>0</v>
      </c>
      <c r="BB358" s="530">
        <f>H358+I358+J358+K358</f>
        <v>0</v>
      </c>
      <c r="BC358" s="530">
        <f>H358+I358+J358+K358+L358</f>
        <v>0</v>
      </c>
      <c r="BD358" s="530">
        <f>I358+J358+K358+L358+M358+H358</f>
        <v>0</v>
      </c>
      <c r="BE358" s="530">
        <f>J358+K358+L358+M358+N358+I358+H358</f>
        <v>0</v>
      </c>
      <c r="BF358" s="530">
        <f>K358+L358+M358+N358+O358+J358+I358+H358</f>
        <v>0</v>
      </c>
      <c r="BG358" s="530">
        <f>L358+M358+N358+O358+P358+K358+J358+I358+H358</f>
        <v>0</v>
      </c>
      <c r="BH358" s="530">
        <f>M358+N358+O358+P358+Q358+L358+K358+J358+I358+H358</f>
        <v>0</v>
      </c>
      <c r="BI358" s="530">
        <f>N358+O358+P358+Q358+R358+M358+L358+K358+J358+I358+H358</f>
        <v>0</v>
      </c>
      <c r="BJ358" s="530">
        <f>O358+P358+Q358+R358+S358+N358+M358+L358+K358+J358+I358+H358</f>
        <v>0</v>
      </c>
      <c r="BK358" s="460"/>
      <c r="BL358" t="s">
        <v>732</v>
      </c>
      <c r="BN358" s="499"/>
      <c r="BO358" s="451"/>
      <c r="BP358" s="452"/>
      <c r="BR358" s="452"/>
    </row>
    <row r="359" spans="1:70" ht="15" hidden="1" customHeight="1">
      <c r="A359" t="str">
        <f t="shared" si="285"/>
        <v>7603200070</v>
      </c>
      <c r="B359" s="468">
        <v>7603200070</v>
      </c>
      <c r="C359" s="458" t="s">
        <v>602</v>
      </c>
      <c r="D359" s="458" t="s">
        <v>301</v>
      </c>
      <c r="E359" s="459" t="str">
        <f t="shared" si="288"/>
        <v>760</v>
      </c>
      <c r="F359" s="459" t="str">
        <f t="shared" si="289"/>
        <v>760</v>
      </c>
      <c r="G359" s="458" t="s">
        <v>302</v>
      </c>
      <c r="H359" s="484">
        <v>0</v>
      </c>
      <c r="I359" s="452">
        <v>0</v>
      </c>
      <c r="J359" s="452">
        <v>556.20000000000005</v>
      </c>
      <c r="K359" s="452">
        <v>0</v>
      </c>
      <c r="L359" s="452">
        <v>0</v>
      </c>
      <c r="M359" s="452">
        <v>0</v>
      </c>
      <c r="N359" s="452">
        <v>0</v>
      </c>
      <c r="O359" s="452">
        <v>0</v>
      </c>
      <c r="P359" s="452">
        <v>0</v>
      </c>
      <c r="Q359" s="452" t="e">
        <f>VLOOKUP(A359,#REF!,16,0)</f>
        <v>#REF!</v>
      </c>
      <c r="R359" s="452">
        <v>0</v>
      </c>
      <c r="S359" s="484">
        <v>222</v>
      </c>
      <c r="T359" s="452">
        <v>556.20000000000005</v>
      </c>
      <c r="U359" s="474" t="e">
        <f t="shared" si="290"/>
        <v>#REF!</v>
      </c>
      <c r="V359" s="484">
        <f t="shared" si="291"/>
        <v>556.20000000000005</v>
      </c>
      <c r="W359" s="484">
        <f t="shared" si="277"/>
        <v>556.20000000000005</v>
      </c>
      <c r="X359" s="530"/>
      <c r="Y359" s="530">
        <f t="shared" si="283"/>
        <v>0</v>
      </c>
      <c r="Z359" s="484">
        <v>0</v>
      </c>
      <c r="AA359" s="484">
        <v>0</v>
      </c>
      <c r="AB359" s="484">
        <f t="shared" si="278"/>
        <v>0</v>
      </c>
      <c r="AC359" s="484">
        <v>0</v>
      </c>
      <c r="AD359" s="484">
        <f t="shared" si="273"/>
        <v>0</v>
      </c>
      <c r="AE359" s="484">
        <v>0</v>
      </c>
      <c r="AF359" s="484">
        <f t="shared" si="275"/>
        <v>0</v>
      </c>
      <c r="AG359" s="484">
        <v>0</v>
      </c>
      <c r="AH359" s="484">
        <f t="shared" si="270"/>
        <v>0</v>
      </c>
      <c r="AI359" s="484">
        <v>0</v>
      </c>
      <c r="AJ359" s="484">
        <f t="shared" si="267"/>
        <v>0</v>
      </c>
      <c r="AK359" s="484">
        <v>0</v>
      </c>
      <c r="AL359" s="484">
        <f t="shared" si="268"/>
        <v>0</v>
      </c>
      <c r="AM359" s="484">
        <v>0</v>
      </c>
      <c r="AN359" s="484">
        <f t="shared" si="265"/>
        <v>0</v>
      </c>
      <c r="AO359" s="484">
        <v>0</v>
      </c>
      <c r="AP359" s="484">
        <f t="shared" si="263"/>
        <v>0</v>
      </c>
      <c r="AQ359" s="484">
        <v>0</v>
      </c>
      <c r="AR359" s="484">
        <v>0</v>
      </c>
      <c r="AS359" s="484">
        <f t="shared" si="287"/>
        <v>1952.7</v>
      </c>
      <c r="AT359" s="484">
        <v>1952.7</v>
      </c>
      <c r="AU359" s="484">
        <f t="shared" si="286"/>
        <v>0</v>
      </c>
      <c r="AV359" s="484">
        <v>1952.7</v>
      </c>
      <c r="AW359" s="484">
        <f t="shared" si="279"/>
        <v>110.87000000000012</v>
      </c>
      <c r="AX359" s="484">
        <v>2063.5700000000002</v>
      </c>
      <c r="AY359" s="530">
        <v>0</v>
      </c>
      <c r="AZ359" s="530">
        <f t="shared" si="280"/>
        <v>0</v>
      </c>
      <c r="BA359" s="530">
        <f t="shared" si="281"/>
        <v>556.20000000000005</v>
      </c>
      <c r="BB359" s="530">
        <f t="shared" si="282"/>
        <v>556.20000000000005</v>
      </c>
      <c r="BC359" s="530">
        <f t="shared" si="284"/>
        <v>556.20000000000005</v>
      </c>
      <c r="BD359" s="530">
        <f t="shared" si="274"/>
        <v>556.20000000000005</v>
      </c>
      <c r="BE359" s="530">
        <f t="shared" si="276"/>
        <v>556.20000000000005</v>
      </c>
      <c r="BF359" s="530">
        <f t="shared" si="271"/>
        <v>556.20000000000005</v>
      </c>
      <c r="BG359" s="530">
        <f t="shared" si="272"/>
        <v>556.20000000000005</v>
      </c>
      <c r="BH359" s="530" t="e">
        <f t="shared" si="269"/>
        <v>#REF!</v>
      </c>
      <c r="BI359" s="530" t="e">
        <f t="shared" si="266"/>
        <v>#REF!</v>
      </c>
      <c r="BJ359" s="530" t="e">
        <f t="shared" si="264"/>
        <v>#REF!</v>
      </c>
      <c r="BK359" s="460">
        <v>556.20000000000005</v>
      </c>
      <c r="BL359" t="s">
        <v>732</v>
      </c>
      <c r="BM359" s="451">
        <v>778.2</v>
      </c>
      <c r="BN359" s="499"/>
      <c r="BO359" s="451"/>
      <c r="BP359" s="452"/>
      <c r="BR359" s="452"/>
    </row>
    <row r="360" spans="1:70" ht="15" hidden="1" customHeight="1">
      <c r="A360" t="str">
        <f t="shared" si="285"/>
        <v>7603300010</v>
      </c>
      <c r="B360" s="468">
        <v>7603300010</v>
      </c>
      <c r="C360" s="458" t="s">
        <v>526</v>
      </c>
      <c r="D360" s="458" t="s">
        <v>301</v>
      </c>
      <c r="E360" s="459" t="str">
        <f t="shared" si="288"/>
        <v>760</v>
      </c>
      <c r="F360" s="459" t="str">
        <f t="shared" si="289"/>
        <v>760</v>
      </c>
      <c r="G360" s="458" t="s">
        <v>302</v>
      </c>
      <c r="H360" s="484">
        <v>63.56</v>
      </c>
      <c r="I360" s="452">
        <v>190.68</v>
      </c>
      <c r="J360" s="452">
        <v>483.08</v>
      </c>
      <c r="K360" s="452">
        <v>95.56</v>
      </c>
      <c r="L360" s="452">
        <v>950</v>
      </c>
      <c r="M360" s="452">
        <v>275.04000000000002</v>
      </c>
      <c r="N360" s="452">
        <v>251.22</v>
      </c>
      <c r="O360" s="452">
        <v>0</v>
      </c>
      <c r="P360" s="452">
        <v>0</v>
      </c>
      <c r="Q360" s="452" t="e">
        <f>VLOOKUP(A360,#REF!,16,0)</f>
        <v>#REF!</v>
      </c>
      <c r="R360" s="452">
        <v>0</v>
      </c>
      <c r="S360" s="484">
        <v>0</v>
      </c>
      <c r="T360" s="452">
        <v>2309.14</v>
      </c>
      <c r="U360" s="474" t="e">
        <f t="shared" si="290"/>
        <v>#REF!</v>
      </c>
      <c r="V360" s="484">
        <f t="shared" si="291"/>
        <v>2309.14</v>
      </c>
      <c r="W360" s="484">
        <f t="shared" si="277"/>
        <v>2309.14</v>
      </c>
      <c r="X360" s="530"/>
      <c r="Y360" s="530">
        <f t="shared" si="283"/>
        <v>0</v>
      </c>
      <c r="Z360" s="484">
        <v>0</v>
      </c>
      <c r="AA360" s="484">
        <v>212.23</v>
      </c>
      <c r="AB360" s="484">
        <f t="shared" si="278"/>
        <v>84.750000000000028</v>
      </c>
      <c r="AC360" s="484">
        <v>296.98</v>
      </c>
      <c r="AD360" s="484">
        <f t="shared" si="273"/>
        <v>271.24</v>
      </c>
      <c r="AE360" s="484">
        <v>568.22</v>
      </c>
      <c r="AF360" s="484">
        <f t="shared" si="275"/>
        <v>84.75</v>
      </c>
      <c r="AG360" s="484">
        <v>652.97</v>
      </c>
      <c r="AH360" s="484">
        <f t="shared" si="270"/>
        <v>640.06999999999994</v>
      </c>
      <c r="AI360" s="484">
        <v>1293.04</v>
      </c>
      <c r="AJ360" s="484">
        <f t="shared" si="267"/>
        <v>0</v>
      </c>
      <c r="AK360" s="484">
        <v>1293.04</v>
      </c>
      <c r="AL360" s="484">
        <f t="shared" si="268"/>
        <v>708.8900000000001</v>
      </c>
      <c r="AM360" s="484">
        <v>2001.93</v>
      </c>
      <c r="AN360" s="484">
        <f t="shared" si="265"/>
        <v>42.369999999999891</v>
      </c>
      <c r="AO360" s="484">
        <v>2044.3</v>
      </c>
      <c r="AP360" s="484">
        <f t="shared" si="263"/>
        <v>701.46000000000026</v>
      </c>
      <c r="AQ360" s="484">
        <v>2745.76</v>
      </c>
      <c r="AR360" s="484">
        <v>2017.54</v>
      </c>
      <c r="AS360" s="484">
        <f t="shared" si="287"/>
        <v>1895.69</v>
      </c>
      <c r="AT360" s="484">
        <v>3913.23</v>
      </c>
      <c r="AU360" s="484">
        <f t="shared" si="286"/>
        <v>2144.6299999999997</v>
      </c>
      <c r="AV360" s="484">
        <v>6057.86</v>
      </c>
      <c r="AW360" s="484">
        <f t="shared" si="279"/>
        <v>2381.7699999999995</v>
      </c>
      <c r="AX360" s="484">
        <v>8439.6299999999992</v>
      </c>
      <c r="AY360" s="530">
        <v>0</v>
      </c>
      <c r="AZ360" s="530">
        <f t="shared" si="280"/>
        <v>254.24</v>
      </c>
      <c r="BA360" s="530">
        <f t="shared" si="281"/>
        <v>737.31999999999994</v>
      </c>
      <c r="BB360" s="530">
        <f t="shared" si="282"/>
        <v>832.87999999999988</v>
      </c>
      <c r="BC360" s="530">
        <f t="shared" si="284"/>
        <v>1782.8799999999999</v>
      </c>
      <c r="BD360" s="530">
        <f t="shared" si="274"/>
        <v>2057.92</v>
      </c>
      <c r="BE360" s="530">
        <f t="shared" si="276"/>
        <v>2309.1399999999994</v>
      </c>
      <c r="BF360" s="530">
        <f t="shared" si="271"/>
        <v>2309.14</v>
      </c>
      <c r="BG360" s="530">
        <f t="shared" si="272"/>
        <v>2309.14</v>
      </c>
      <c r="BH360" s="530" t="e">
        <f t="shared" si="269"/>
        <v>#REF!</v>
      </c>
      <c r="BI360" s="530" t="e">
        <f t="shared" si="266"/>
        <v>#REF!</v>
      </c>
      <c r="BJ360" s="530" t="e">
        <f t="shared" si="264"/>
        <v>#REF!</v>
      </c>
      <c r="BK360" s="460">
        <v>2309.14</v>
      </c>
      <c r="BL360" t="s">
        <v>729</v>
      </c>
      <c r="BM360" s="451">
        <v>2309.14</v>
      </c>
      <c r="BN360" s="499"/>
      <c r="BO360" s="451"/>
      <c r="BP360" s="452"/>
      <c r="BR360" s="452"/>
    </row>
    <row r="361" spans="1:70" ht="15" hidden="1" customHeight="1">
      <c r="A361" t="str">
        <f t="shared" si="285"/>
        <v>7603300020</v>
      </c>
      <c r="B361" s="468">
        <v>7603300020</v>
      </c>
      <c r="C361" s="458" t="s">
        <v>527</v>
      </c>
      <c r="D361" s="458" t="s">
        <v>301</v>
      </c>
      <c r="E361" s="459" t="str">
        <f t="shared" si="288"/>
        <v>760</v>
      </c>
      <c r="F361" s="459" t="str">
        <f t="shared" si="289"/>
        <v>760</v>
      </c>
      <c r="G361" s="458" t="s">
        <v>302</v>
      </c>
      <c r="H361" s="484">
        <v>0</v>
      </c>
      <c r="I361" s="452">
        <v>0</v>
      </c>
      <c r="J361" s="452">
        <v>0</v>
      </c>
      <c r="K361" s="452">
        <v>0</v>
      </c>
      <c r="L361" s="452">
        <v>0</v>
      </c>
      <c r="M361" s="452">
        <v>50</v>
      </c>
      <c r="N361" s="452">
        <v>0</v>
      </c>
      <c r="O361" s="452">
        <v>0</v>
      </c>
      <c r="P361" s="452">
        <v>0</v>
      </c>
      <c r="Q361" s="452" t="e">
        <f>VLOOKUP(A361,#REF!,16,0)</f>
        <v>#REF!</v>
      </c>
      <c r="R361" s="452">
        <v>0</v>
      </c>
      <c r="S361" s="484">
        <v>0</v>
      </c>
      <c r="T361" s="452">
        <v>50</v>
      </c>
      <c r="U361" s="474" t="e">
        <f t="shared" si="290"/>
        <v>#REF!</v>
      </c>
      <c r="V361" s="484">
        <f t="shared" si="291"/>
        <v>50</v>
      </c>
      <c r="W361" s="484">
        <f t="shared" si="277"/>
        <v>50</v>
      </c>
      <c r="X361" s="530"/>
      <c r="Y361" s="530">
        <f t="shared" si="283"/>
        <v>0</v>
      </c>
      <c r="Z361" s="484">
        <v>0</v>
      </c>
      <c r="AA361" s="484">
        <v>0</v>
      </c>
      <c r="AB361" s="484">
        <f t="shared" si="278"/>
        <v>0</v>
      </c>
      <c r="AC361" s="484">
        <v>0</v>
      </c>
      <c r="AD361" s="484">
        <f t="shared" si="273"/>
        <v>0</v>
      </c>
      <c r="AE361" s="484">
        <v>0</v>
      </c>
      <c r="AF361" s="484">
        <f t="shared" si="275"/>
        <v>0</v>
      </c>
      <c r="AG361" s="484">
        <v>0</v>
      </c>
      <c r="AH361" s="484">
        <f t="shared" si="270"/>
        <v>0</v>
      </c>
      <c r="AI361" s="484">
        <v>0</v>
      </c>
      <c r="AJ361" s="484">
        <f t="shared" si="267"/>
        <v>0</v>
      </c>
      <c r="AK361" s="484">
        <v>0</v>
      </c>
      <c r="AL361" s="484">
        <f t="shared" si="268"/>
        <v>0</v>
      </c>
      <c r="AM361" s="484">
        <v>0</v>
      </c>
      <c r="AN361" s="484">
        <f t="shared" si="265"/>
        <v>0</v>
      </c>
      <c r="AO361" s="484">
        <v>0</v>
      </c>
      <c r="AP361" s="484">
        <f t="shared" si="263"/>
        <v>0</v>
      </c>
      <c r="AQ361" s="484">
        <v>0</v>
      </c>
      <c r="AR361" s="484">
        <v>0</v>
      </c>
      <c r="AS361" s="484">
        <f t="shared" si="287"/>
        <v>0</v>
      </c>
      <c r="AT361" s="484">
        <v>0</v>
      </c>
      <c r="AU361" s="484">
        <f t="shared" si="286"/>
        <v>0</v>
      </c>
      <c r="AV361" s="484">
        <v>0</v>
      </c>
      <c r="AW361" s="484">
        <f t="shared" si="279"/>
        <v>0</v>
      </c>
      <c r="AX361" s="484">
        <v>0</v>
      </c>
      <c r="AY361" s="530">
        <v>0</v>
      </c>
      <c r="AZ361" s="530">
        <f t="shared" si="280"/>
        <v>0</v>
      </c>
      <c r="BA361" s="530">
        <f t="shared" si="281"/>
        <v>0</v>
      </c>
      <c r="BB361" s="530">
        <f t="shared" si="282"/>
        <v>0</v>
      </c>
      <c r="BC361" s="530">
        <f t="shared" si="284"/>
        <v>0</v>
      </c>
      <c r="BD361" s="530">
        <f t="shared" si="274"/>
        <v>50</v>
      </c>
      <c r="BE361" s="530">
        <f t="shared" si="276"/>
        <v>50</v>
      </c>
      <c r="BF361" s="530">
        <f t="shared" si="271"/>
        <v>50</v>
      </c>
      <c r="BG361" s="530">
        <f t="shared" si="272"/>
        <v>50</v>
      </c>
      <c r="BH361" s="530" t="e">
        <f t="shared" si="269"/>
        <v>#REF!</v>
      </c>
      <c r="BI361" s="530" t="e">
        <f t="shared" si="266"/>
        <v>#REF!</v>
      </c>
      <c r="BJ361" s="530" t="e">
        <f t="shared" si="264"/>
        <v>#REF!</v>
      </c>
      <c r="BK361" s="460">
        <v>50</v>
      </c>
      <c r="BL361" t="s">
        <v>729</v>
      </c>
      <c r="BM361" s="451">
        <v>50</v>
      </c>
      <c r="BN361" s="499"/>
      <c r="BO361" s="451"/>
      <c r="BP361" s="452"/>
      <c r="BR361" s="452"/>
    </row>
    <row r="362" spans="1:70" ht="15" hidden="1" customHeight="1">
      <c r="A362" t="str">
        <f t="shared" si="285"/>
        <v>7603300050</v>
      </c>
      <c r="B362" s="468">
        <v>7603300050</v>
      </c>
      <c r="C362" s="458" t="s">
        <v>528</v>
      </c>
      <c r="D362" s="458" t="s">
        <v>301</v>
      </c>
      <c r="E362" s="459" t="str">
        <f t="shared" si="288"/>
        <v>760</v>
      </c>
      <c r="F362" s="459" t="str">
        <f t="shared" si="289"/>
        <v>760</v>
      </c>
      <c r="G362" s="458" t="s">
        <v>302</v>
      </c>
      <c r="H362" s="484">
        <v>0</v>
      </c>
      <c r="I362" s="452">
        <v>0</v>
      </c>
      <c r="J362" s="452">
        <v>0</v>
      </c>
      <c r="K362" s="452">
        <v>0</v>
      </c>
      <c r="L362" s="452">
        <v>0</v>
      </c>
      <c r="M362" s="452">
        <v>0</v>
      </c>
      <c r="N362" s="452">
        <v>0</v>
      </c>
      <c r="O362" s="452">
        <v>0</v>
      </c>
      <c r="P362" s="452">
        <v>0</v>
      </c>
      <c r="Q362" s="452" t="e">
        <f>VLOOKUP(A362,#REF!,16,0)</f>
        <v>#REF!</v>
      </c>
      <c r="R362" s="452">
        <v>0</v>
      </c>
      <c r="S362" s="484">
        <v>0</v>
      </c>
      <c r="T362" s="452">
        <v>0</v>
      </c>
      <c r="U362" s="474" t="e">
        <f t="shared" si="290"/>
        <v>#REF!</v>
      </c>
      <c r="V362" s="484">
        <f t="shared" si="291"/>
        <v>0</v>
      </c>
      <c r="W362" s="484">
        <f t="shared" si="277"/>
        <v>0</v>
      </c>
      <c r="X362" s="530"/>
      <c r="Y362" s="530">
        <f t="shared" si="283"/>
        <v>0</v>
      </c>
      <c r="Z362" s="484">
        <v>0</v>
      </c>
      <c r="AA362" s="484">
        <v>0</v>
      </c>
      <c r="AB362" s="484">
        <f t="shared" si="278"/>
        <v>0</v>
      </c>
      <c r="AC362" s="484">
        <v>0</v>
      </c>
      <c r="AD362" s="484">
        <f t="shared" si="273"/>
        <v>0</v>
      </c>
      <c r="AE362" s="484">
        <v>0</v>
      </c>
      <c r="AF362" s="484">
        <f t="shared" si="275"/>
        <v>0</v>
      </c>
      <c r="AG362" s="484">
        <v>0</v>
      </c>
      <c r="AH362" s="484">
        <f t="shared" si="270"/>
        <v>0</v>
      </c>
      <c r="AI362" s="484">
        <v>0</v>
      </c>
      <c r="AJ362" s="484">
        <f t="shared" si="267"/>
        <v>0</v>
      </c>
      <c r="AK362" s="484">
        <v>0</v>
      </c>
      <c r="AL362" s="484">
        <f t="shared" si="268"/>
        <v>0</v>
      </c>
      <c r="AM362" s="484">
        <v>0</v>
      </c>
      <c r="AN362" s="484">
        <f t="shared" si="265"/>
        <v>0</v>
      </c>
      <c r="AO362" s="484">
        <v>0</v>
      </c>
      <c r="AP362" s="484">
        <f t="shared" si="263"/>
        <v>0</v>
      </c>
      <c r="AQ362" s="484">
        <v>0</v>
      </c>
      <c r="AR362" s="484">
        <v>0</v>
      </c>
      <c r="AS362" s="484">
        <f t="shared" si="287"/>
        <v>0</v>
      </c>
      <c r="AT362" s="484">
        <v>0</v>
      </c>
      <c r="AU362" s="484">
        <f t="shared" si="286"/>
        <v>0</v>
      </c>
      <c r="AV362" s="484">
        <v>0</v>
      </c>
      <c r="AW362" s="484">
        <f t="shared" si="279"/>
        <v>0</v>
      </c>
      <c r="AX362" s="484">
        <v>0</v>
      </c>
      <c r="AY362" s="530">
        <v>0</v>
      </c>
      <c r="AZ362" s="530">
        <f t="shared" si="280"/>
        <v>0</v>
      </c>
      <c r="BA362" s="530">
        <f t="shared" si="281"/>
        <v>0</v>
      </c>
      <c r="BB362" s="530">
        <f t="shared" si="282"/>
        <v>0</v>
      </c>
      <c r="BC362" s="530">
        <f t="shared" si="284"/>
        <v>0</v>
      </c>
      <c r="BD362" s="530">
        <f t="shared" si="274"/>
        <v>0</v>
      </c>
      <c r="BE362" s="530">
        <f t="shared" si="276"/>
        <v>0</v>
      </c>
      <c r="BF362" s="530">
        <f t="shared" si="271"/>
        <v>0</v>
      </c>
      <c r="BG362" s="530">
        <f t="shared" si="272"/>
        <v>0</v>
      </c>
      <c r="BH362" s="530" t="e">
        <f t="shared" si="269"/>
        <v>#REF!</v>
      </c>
      <c r="BI362" s="530" t="e">
        <f t="shared" si="266"/>
        <v>#REF!</v>
      </c>
      <c r="BJ362" s="530" t="e">
        <f t="shared" si="264"/>
        <v>#REF!</v>
      </c>
      <c r="BK362" s="460">
        <v>0</v>
      </c>
      <c r="BL362" t="s">
        <v>729</v>
      </c>
      <c r="BN362" s="499"/>
      <c r="BO362" s="451"/>
      <c r="BP362" s="452"/>
      <c r="BR362" s="452"/>
    </row>
    <row r="363" spans="1:70" ht="15" hidden="1" customHeight="1">
      <c r="A363" t="str">
        <f t="shared" si="285"/>
        <v>7603400010</v>
      </c>
      <c r="B363" s="468">
        <v>7603400010</v>
      </c>
      <c r="C363" s="458" t="s">
        <v>529</v>
      </c>
      <c r="D363" s="458" t="s">
        <v>301</v>
      </c>
      <c r="E363" s="459" t="str">
        <f t="shared" si="288"/>
        <v>760</v>
      </c>
      <c r="F363" s="459" t="str">
        <f t="shared" si="289"/>
        <v>760</v>
      </c>
      <c r="G363" s="458" t="s">
        <v>302</v>
      </c>
      <c r="H363" s="484">
        <v>1260.5999999999999</v>
      </c>
      <c r="I363" s="452">
        <v>3176.65</v>
      </c>
      <c r="J363" s="452">
        <v>3253.34</v>
      </c>
      <c r="K363" s="452">
        <v>2701.82</v>
      </c>
      <c r="L363" s="452">
        <v>5180.1400000000003</v>
      </c>
      <c r="M363" s="452">
        <v>1555.54</v>
      </c>
      <c r="N363" s="452">
        <v>3151.55</v>
      </c>
      <c r="O363" s="452">
        <v>3768.7</v>
      </c>
      <c r="P363" s="452">
        <v>4078.56</v>
      </c>
      <c r="Q363" s="452" t="e">
        <f>VLOOKUP(A363,#REF!,16,0)</f>
        <v>#REF!</v>
      </c>
      <c r="R363" s="452">
        <v>0</v>
      </c>
      <c r="S363" s="484">
        <v>2149.41</v>
      </c>
      <c r="T363" s="452">
        <v>30647.119999999999</v>
      </c>
      <c r="U363" s="474" t="e">
        <f t="shared" si="290"/>
        <v>#REF!</v>
      </c>
      <c r="V363" s="484">
        <f t="shared" si="291"/>
        <v>28126.9</v>
      </c>
      <c r="W363" s="484">
        <f t="shared" si="277"/>
        <v>24048.34</v>
      </c>
      <c r="X363" s="530">
        <v>260.87</v>
      </c>
      <c r="Y363" s="530">
        <f t="shared" si="283"/>
        <v>251.77999999999997</v>
      </c>
      <c r="Z363" s="484">
        <v>140.87</v>
      </c>
      <c r="AA363" s="484">
        <v>126.68000000000006</v>
      </c>
      <c r="AB363" s="484">
        <f t="shared" si="278"/>
        <v>267.53999999999996</v>
      </c>
      <c r="AC363" s="484">
        <v>1047.74</v>
      </c>
      <c r="AD363" s="484">
        <f t="shared" si="273"/>
        <v>146.98000000000002</v>
      </c>
      <c r="AE363" s="484">
        <v>1194.72</v>
      </c>
      <c r="AF363" s="484">
        <f t="shared" si="275"/>
        <v>0</v>
      </c>
      <c r="AG363" s="484">
        <v>1194.72</v>
      </c>
      <c r="AH363" s="484">
        <f t="shared" si="270"/>
        <v>0</v>
      </c>
      <c r="AI363" s="484">
        <v>1194.72</v>
      </c>
      <c r="AJ363" s="484">
        <f t="shared" si="267"/>
        <v>0</v>
      </c>
      <c r="AK363" s="484">
        <v>1194.72</v>
      </c>
      <c r="AL363" s="484">
        <f t="shared" si="268"/>
        <v>0</v>
      </c>
      <c r="AM363" s="484">
        <v>1194.72</v>
      </c>
      <c r="AN363" s="484">
        <f t="shared" si="265"/>
        <v>0</v>
      </c>
      <c r="AO363" s="484">
        <v>1194.72</v>
      </c>
      <c r="AP363" s="484">
        <f t="shared" si="263"/>
        <v>0</v>
      </c>
      <c r="AQ363" s="484">
        <v>1194.72</v>
      </c>
      <c r="AR363" s="484">
        <v>0</v>
      </c>
      <c r="AS363" s="484">
        <f t="shared" si="287"/>
        <v>144.06</v>
      </c>
      <c r="AT363" s="484">
        <v>144.06</v>
      </c>
      <c r="AU363" s="484">
        <f t="shared" si="286"/>
        <v>84.740000000000009</v>
      </c>
      <c r="AV363" s="484">
        <v>228.8</v>
      </c>
      <c r="AW363" s="484">
        <f t="shared" si="279"/>
        <v>127.11000000000001</v>
      </c>
      <c r="AX363" s="484">
        <v>355.91</v>
      </c>
      <c r="AY363" s="530">
        <v>512.65</v>
      </c>
      <c r="AZ363" s="530">
        <f t="shared" si="280"/>
        <v>4437.25</v>
      </c>
      <c r="BA363" s="530">
        <f t="shared" si="281"/>
        <v>7690.59</v>
      </c>
      <c r="BB363" s="530">
        <f t="shared" si="282"/>
        <v>10392.41</v>
      </c>
      <c r="BC363" s="530">
        <f t="shared" si="284"/>
        <v>15572.55</v>
      </c>
      <c r="BD363" s="530">
        <f t="shared" si="274"/>
        <v>17128.09</v>
      </c>
      <c r="BE363" s="530">
        <f t="shared" si="276"/>
        <v>20279.64</v>
      </c>
      <c r="BF363" s="530">
        <f t="shared" si="271"/>
        <v>24048.34</v>
      </c>
      <c r="BG363" s="530">
        <f t="shared" si="272"/>
        <v>28126.9</v>
      </c>
      <c r="BH363" s="530" t="e">
        <f t="shared" si="269"/>
        <v>#REF!</v>
      </c>
      <c r="BI363" s="530" t="e">
        <f t="shared" si="266"/>
        <v>#REF!</v>
      </c>
      <c r="BJ363" s="530" t="e">
        <f t="shared" si="264"/>
        <v>#REF!</v>
      </c>
      <c r="BK363" s="460">
        <v>30647.119999999999</v>
      </c>
      <c r="BL363" t="s">
        <v>729</v>
      </c>
      <c r="BM363" s="451">
        <v>32796.53</v>
      </c>
      <c r="BN363" s="499"/>
      <c r="BO363" s="451"/>
      <c r="BP363" s="452"/>
      <c r="BR363" s="452"/>
    </row>
    <row r="364" spans="1:70" ht="15" hidden="1" customHeight="1">
      <c r="A364" t="str">
        <f t="shared" si="285"/>
        <v>7603400020</v>
      </c>
      <c r="B364" s="468">
        <v>7603400020</v>
      </c>
      <c r="C364" s="458" t="s">
        <v>530</v>
      </c>
      <c r="D364" s="458" t="s">
        <v>301</v>
      </c>
      <c r="E364" s="459" t="str">
        <f t="shared" si="288"/>
        <v>760</v>
      </c>
      <c r="F364" s="459" t="str">
        <f t="shared" si="289"/>
        <v>760</v>
      </c>
      <c r="G364" s="458" t="s">
        <v>302</v>
      </c>
      <c r="H364" s="484">
        <v>0</v>
      </c>
      <c r="I364" s="452">
        <v>0</v>
      </c>
      <c r="J364" s="452">
        <v>0</v>
      </c>
      <c r="K364" s="452">
        <v>0</v>
      </c>
      <c r="L364" s="452">
        <v>0</v>
      </c>
      <c r="M364" s="452">
        <v>50</v>
      </c>
      <c r="N364" s="452">
        <v>0</v>
      </c>
      <c r="O364" s="452">
        <v>0</v>
      </c>
      <c r="P364" s="452">
        <v>0</v>
      </c>
      <c r="Q364" s="452" t="e">
        <f>VLOOKUP(A364,#REF!,16,0)</f>
        <v>#REF!</v>
      </c>
      <c r="R364" s="452">
        <v>0</v>
      </c>
      <c r="S364" s="484">
        <v>0</v>
      </c>
      <c r="T364" s="452">
        <v>50</v>
      </c>
      <c r="U364" s="474" t="e">
        <f t="shared" si="290"/>
        <v>#REF!</v>
      </c>
      <c r="V364" s="484">
        <f t="shared" si="291"/>
        <v>50</v>
      </c>
      <c r="W364" s="484">
        <f t="shared" si="277"/>
        <v>50</v>
      </c>
      <c r="X364" s="530"/>
      <c r="Y364" s="530">
        <f t="shared" si="283"/>
        <v>0</v>
      </c>
      <c r="Z364" s="484">
        <v>0</v>
      </c>
      <c r="AA364" s="484">
        <v>0</v>
      </c>
      <c r="AB364" s="484">
        <f t="shared" si="278"/>
        <v>0</v>
      </c>
      <c r="AC364" s="484">
        <v>0</v>
      </c>
      <c r="AD364" s="484">
        <f t="shared" si="273"/>
        <v>0</v>
      </c>
      <c r="AE364" s="484">
        <v>0</v>
      </c>
      <c r="AF364" s="484">
        <f t="shared" si="275"/>
        <v>0</v>
      </c>
      <c r="AG364" s="484">
        <v>0</v>
      </c>
      <c r="AH364" s="484">
        <f t="shared" si="270"/>
        <v>0</v>
      </c>
      <c r="AI364" s="484">
        <v>0</v>
      </c>
      <c r="AJ364" s="484">
        <f t="shared" si="267"/>
        <v>0</v>
      </c>
      <c r="AK364" s="484">
        <v>0</v>
      </c>
      <c r="AL364" s="484">
        <f t="shared" si="268"/>
        <v>0</v>
      </c>
      <c r="AM364" s="484">
        <v>0</v>
      </c>
      <c r="AN364" s="484">
        <f t="shared" si="265"/>
        <v>42.37</v>
      </c>
      <c r="AO364" s="484">
        <v>42.37</v>
      </c>
      <c r="AP364" s="484">
        <f t="shared" si="263"/>
        <v>0</v>
      </c>
      <c r="AQ364" s="484">
        <v>42.37</v>
      </c>
      <c r="AR364" s="484">
        <v>0</v>
      </c>
      <c r="AS364" s="484">
        <f t="shared" si="287"/>
        <v>0</v>
      </c>
      <c r="AT364" s="484">
        <v>0</v>
      </c>
      <c r="AU364" s="484">
        <f t="shared" si="286"/>
        <v>0</v>
      </c>
      <c r="AV364" s="484">
        <v>0</v>
      </c>
      <c r="AW364" s="484">
        <f t="shared" si="279"/>
        <v>0</v>
      </c>
      <c r="AX364" s="484">
        <v>0</v>
      </c>
      <c r="AY364" s="530">
        <v>0</v>
      </c>
      <c r="AZ364" s="530">
        <f t="shared" si="280"/>
        <v>0</v>
      </c>
      <c r="BA364" s="530">
        <f t="shared" si="281"/>
        <v>0</v>
      </c>
      <c r="BB364" s="530">
        <f t="shared" si="282"/>
        <v>0</v>
      </c>
      <c r="BC364" s="530">
        <f t="shared" si="284"/>
        <v>0</v>
      </c>
      <c r="BD364" s="530">
        <f t="shared" si="274"/>
        <v>50</v>
      </c>
      <c r="BE364" s="530">
        <f t="shared" si="276"/>
        <v>50</v>
      </c>
      <c r="BF364" s="530">
        <f t="shared" si="271"/>
        <v>50</v>
      </c>
      <c r="BG364" s="530">
        <f t="shared" si="272"/>
        <v>50</v>
      </c>
      <c r="BH364" s="530" t="e">
        <f t="shared" si="269"/>
        <v>#REF!</v>
      </c>
      <c r="BI364" s="530" t="e">
        <f t="shared" si="266"/>
        <v>#REF!</v>
      </c>
      <c r="BJ364" s="530" t="e">
        <f t="shared" si="264"/>
        <v>#REF!</v>
      </c>
      <c r="BK364" s="460">
        <v>50</v>
      </c>
      <c r="BL364" t="s">
        <v>729</v>
      </c>
      <c r="BM364" s="451">
        <v>50</v>
      </c>
      <c r="BN364" s="499"/>
      <c r="BO364" s="451"/>
      <c r="BP364" s="452"/>
      <c r="BR364" s="452"/>
    </row>
    <row r="365" spans="1:70" ht="15" hidden="1" customHeight="1">
      <c r="A365" t="s">
        <v>990</v>
      </c>
      <c r="B365" s="468" t="s">
        <v>990</v>
      </c>
      <c r="C365" s="458" t="s">
        <v>991</v>
      </c>
      <c r="D365" s="458" t="s">
        <v>301</v>
      </c>
      <c r="E365" s="459" t="str">
        <f t="shared" ref="E365" si="306">LEFT(B365,3)</f>
        <v>760</v>
      </c>
      <c r="F365" s="459" t="str">
        <f t="shared" ref="F365" si="307">LEFT(B365,3)</f>
        <v>760</v>
      </c>
      <c r="G365" s="458" t="s">
        <v>302</v>
      </c>
      <c r="H365" s="484"/>
      <c r="I365" s="452"/>
      <c r="J365" s="452"/>
      <c r="K365" s="452"/>
      <c r="L365" s="452"/>
      <c r="M365" s="452"/>
      <c r="N365" s="452"/>
      <c r="O365" s="452"/>
      <c r="P365" s="452"/>
      <c r="Q365" s="452"/>
      <c r="R365" s="452"/>
      <c r="S365" s="484"/>
      <c r="T365" s="452"/>
      <c r="U365" s="474"/>
      <c r="V365" s="484"/>
      <c r="W365" s="484"/>
      <c r="X365" s="530"/>
      <c r="Y365" s="530">
        <v>0</v>
      </c>
      <c r="Z365" s="484"/>
      <c r="AA365" s="484"/>
      <c r="AB365" s="484"/>
      <c r="AC365" s="484"/>
      <c r="AD365" s="484"/>
      <c r="AE365" s="484"/>
      <c r="AF365" s="484"/>
      <c r="AG365" s="484"/>
      <c r="AH365" s="484"/>
      <c r="AI365" s="484"/>
      <c r="AJ365" s="484"/>
      <c r="AK365" s="484"/>
      <c r="AL365" s="484"/>
      <c r="AM365" s="484"/>
      <c r="AN365" s="484"/>
      <c r="AO365" s="484"/>
      <c r="AP365" s="484"/>
      <c r="AQ365" s="484"/>
      <c r="AR365" s="484">
        <v>31.36</v>
      </c>
      <c r="AS365" s="484">
        <f t="shared" si="287"/>
        <v>322.45</v>
      </c>
      <c r="AT365" s="484">
        <v>353.81</v>
      </c>
      <c r="AU365" s="484">
        <f t="shared" si="286"/>
        <v>286.86999999999995</v>
      </c>
      <c r="AV365" s="484">
        <v>640.67999999999995</v>
      </c>
      <c r="AW365" s="484">
        <f t="shared" si="279"/>
        <v>1075</v>
      </c>
      <c r="AX365" s="484">
        <v>1715.68</v>
      </c>
      <c r="AY365" s="530"/>
      <c r="AZ365" s="530"/>
      <c r="BA365" s="530"/>
      <c r="BB365" s="530"/>
      <c r="BC365" s="530"/>
      <c r="BD365" s="530"/>
      <c r="BE365" s="530"/>
      <c r="BF365" s="530"/>
      <c r="BG365" s="530"/>
      <c r="BH365" s="530"/>
      <c r="BI365" s="530"/>
      <c r="BJ365" s="530"/>
      <c r="BK365" s="460"/>
      <c r="BL365" t="s">
        <v>729</v>
      </c>
      <c r="BN365" s="499"/>
      <c r="BO365" s="451"/>
      <c r="BP365" s="452"/>
      <c r="BR365" s="452"/>
    </row>
    <row r="366" spans="1:70" ht="15" hidden="1" customHeight="1">
      <c r="A366" t="str">
        <f t="shared" si="285"/>
        <v>7603500010</v>
      </c>
      <c r="B366" s="468">
        <v>7603500010</v>
      </c>
      <c r="C366" s="458" t="s">
        <v>531</v>
      </c>
      <c r="D366" s="458" t="s">
        <v>301</v>
      </c>
      <c r="E366" s="459" t="str">
        <f t="shared" si="288"/>
        <v>760</v>
      </c>
      <c r="F366" s="459" t="str">
        <f t="shared" si="289"/>
        <v>760</v>
      </c>
      <c r="G366" s="458" t="s">
        <v>302</v>
      </c>
      <c r="H366" s="484">
        <v>5896.02</v>
      </c>
      <c r="I366" s="452">
        <v>7668.49</v>
      </c>
      <c r="J366" s="452">
        <v>6191.43</v>
      </c>
      <c r="K366" s="452">
        <v>7639.62</v>
      </c>
      <c r="L366" s="452">
        <v>7608</v>
      </c>
      <c r="M366" s="452">
        <v>6423.26</v>
      </c>
      <c r="N366" s="452">
        <v>5760.85</v>
      </c>
      <c r="O366" s="452">
        <v>5449.84</v>
      </c>
      <c r="P366" s="452">
        <v>5961.69</v>
      </c>
      <c r="Q366" s="452" t="e">
        <f>VLOOKUP(A366,#REF!,16,0)</f>
        <v>#REF!</v>
      </c>
      <c r="R366" s="452">
        <v>10.07</v>
      </c>
      <c r="S366" s="484">
        <v>428.32</v>
      </c>
      <c r="T366" s="452">
        <v>61998.44</v>
      </c>
      <c r="U366" s="474" t="e">
        <f t="shared" si="290"/>
        <v>#REF!</v>
      </c>
      <c r="V366" s="484">
        <f t="shared" si="291"/>
        <v>58599.199999999997</v>
      </c>
      <c r="W366" s="484">
        <f t="shared" si="277"/>
        <v>52637.509999999995</v>
      </c>
      <c r="X366" s="530">
        <v>1729.05</v>
      </c>
      <c r="Y366" s="530">
        <f t="shared" si="283"/>
        <v>2271.4499999999998</v>
      </c>
      <c r="Z366" s="484">
        <v>-1556.9199999999998</v>
      </c>
      <c r="AA366" s="484">
        <v>1.5300000000002001</v>
      </c>
      <c r="AB366" s="484">
        <f t="shared" si="278"/>
        <v>0</v>
      </c>
      <c r="AC366" s="484">
        <v>2445.11</v>
      </c>
      <c r="AD366" s="484">
        <f t="shared" si="273"/>
        <v>0</v>
      </c>
      <c r="AE366" s="484">
        <v>2445.11</v>
      </c>
      <c r="AF366" s="484">
        <f t="shared" si="275"/>
        <v>0</v>
      </c>
      <c r="AG366" s="484">
        <v>2445.11</v>
      </c>
      <c r="AH366" s="484">
        <f t="shared" si="270"/>
        <v>256.2199999999998</v>
      </c>
      <c r="AI366" s="484">
        <v>2701.33</v>
      </c>
      <c r="AJ366" s="484">
        <f t="shared" si="267"/>
        <v>0</v>
      </c>
      <c r="AK366" s="484">
        <v>2701.33</v>
      </c>
      <c r="AL366" s="484">
        <f t="shared" si="268"/>
        <v>163.01000000000022</v>
      </c>
      <c r="AM366" s="484">
        <v>2864.34</v>
      </c>
      <c r="AN366" s="484">
        <f t="shared" si="265"/>
        <v>1.6799999999998363</v>
      </c>
      <c r="AO366" s="484">
        <v>2866.02</v>
      </c>
      <c r="AP366" s="484">
        <f t="shared" si="263"/>
        <v>3.5900000000001455</v>
      </c>
      <c r="AQ366" s="484">
        <v>2869.61</v>
      </c>
      <c r="AR366" s="484">
        <v>13156.9</v>
      </c>
      <c r="AS366" s="484">
        <f t="shared" si="287"/>
        <v>10812.250000000002</v>
      </c>
      <c r="AT366" s="484">
        <v>23969.15</v>
      </c>
      <c r="AU366" s="484">
        <f t="shared" si="286"/>
        <v>4.5099999999983993</v>
      </c>
      <c r="AV366" s="484">
        <v>23973.66</v>
      </c>
      <c r="AW366" s="484">
        <f t="shared" si="279"/>
        <v>19440.73</v>
      </c>
      <c r="AX366" s="484">
        <v>43414.39</v>
      </c>
      <c r="AY366" s="530">
        <v>4000.5</v>
      </c>
      <c r="AZ366" s="530">
        <f t="shared" si="280"/>
        <v>13564.51</v>
      </c>
      <c r="BA366" s="530">
        <f t="shared" si="281"/>
        <v>19755.940000000002</v>
      </c>
      <c r="BB366" s="530">
        <f t="shared" si="282"/>
        <v>27395.56</v>
      </c>
      <c r="BC366" s="530">
        <f t="shared" si="284"/>
        <v>35003.56</v>
      </c>
      <c r="BD366" s="530">
        <f t="shared" si="274"/>
        <v>41426.820000000007</v>
      </c>
      <c r="BE366" s="530">
        <f t="shared" si="276"/>
        <v>47187.67</v>
      </c>
      <c r="BF366" s="530">
        <f t="shared" si="271"/>
        <v>52637.509999999995</v>
      </c>
      <c r="BG366" s="530">
        <f t="shared" si="272"/>
        <v>58599.199999999997</v>
      </c>
      <c r="BH366" s="530" t="e">
        <f t="shared" si="269"/>
        <v>#REF!</v>
      </c>
      <c r="BI366" s="530" t="e">
        <f t="shared" si="266"/>
        <v>#REF!</v>
      </c>
      <c r="BJ366" s="530" t="e">
        <f t="shared" si="264"/>
        <v>#REF!</v>
      </c>
      <c r="BK366" s="460">
        <v>61998.44</v>
      </c>
      <c r="BL366" t="s">
        <v>45</v>
      </c>
      <c r="BM366" s="451">
        <v>62426.76</v>
      </c>
      <c r="BN366" s="499"/>
      <c r="BO366" s="451"/>
      <c r="BP366" s="452"/>
      <c r="BR366" s="452"/>
    </row>
    <row r="367" spans="1:70" ht="15" hidden="1" customHeight="1">
      <c r="A367" t="str">
        <f t="shared" si="285"/>
        <v>7603500020</v>
      </c>
      <c r="B367" s="468">
        <v>7603500020</v>
      </c>
      <c r="C367" s="458" t="s">
        <v>532</v>
      </c>
      <c r="D367" s="458" t="s">
        <v>301</v>
      </c>
      <c r="E367" s="459" t="str">
        <f t="shared" si="288"/>
        <v>760</v>
      </c>
      <c r="F367" s="459" t="str">
        <f t="shared" si="289"/>
        <v>760</v>
      </c>
      <c r="G367" s="458" t="s">
        <v>302</v>
      </c>
      <c r="H367" s="484">
        <v>0</v>
      </c>
      <c r="I367" s="452">
        <v>0</v>
      </c>
      <c r="J367" s="452">
        <v>0</v>
      </c>
      <c r="K367" s="452">
        <v>119.55</v>
      </c>
      <c r="L367" s="452">
        <v>0</v>
      </c>
      <c r="M367" s="452">
        <v>0</v>
      </c>
      <c r="N367" s="452">
        <v>0</v>
      </c>
      <c r="O367" s="452">
        <v>0</v>
      </c>
      <c r="P367" s="452">
        <v>0</v>
      </c>
      <c r="Q367" s="452" t="e">
        <f>VLOOKUP(A367,#REF!,16,0)</f>
        <v>#REF!</v>
      </c>
      <c r="R367" s="452">
        <v>0</v>
      </c>
      <c r="S367" s="484">
        <v>0</v>
      </c>
      <c r="T367" s="452">
        <v>119.55</v>
      </c>
      <c r="U367" s="474" t="e">
        <f t="shared" si="290"/>
        <v>#REF!</v>
      </c>
      <c r="V367" s="484">
        <f t="shared" si="291"/>
        <v>119.55</v>
      </c>
      <c r="W367" s="484">
        <f t="shared" si="277"/>
        <v>119.55</v>
      </c>
      <c r="X367" s="530"/>
      <c r="Y367" s="530">
        <f t="shared" si="283"/>
        <v>0</v>
      </c>
      <c r="Z367" s="484">
        <v>0</v>
      </c>
      <c r="AA367" s="484">
        <v>0</v>
      </c>
      <c r="AB367" s="484">
        <f t="shared" si="278"/>
        <v>0</v>
      </c>
      <c r="AC367" s="484">
        <v>0</v>
      </c>
      <c r="AD367" s="484">
        <f t="shared" si="273"/>
        <v>65</v>
      </c>
      <c r="AE367" s="484">
        <v>65</v>
      </c>
      <c r="AF367" s="484">
        <f t="shared" si="275"/>
        <v>0</v>
      </c>
      <c r="AG367" s="484">
        <v>65</v>
      </c>
      <c r="AH367" s="484">
        <f t="shared" si="270"/>
        <v>0</v>
      </c>
      <c r="AI367" s="484">
        <v>65</v>
      </c>
      <c r="AJ367" s="484">
        <f t="shared" si="267"/>
        <v>0</v>
      </c>
      <c r="AK367" s="484">
        <v>65</v>
      </c>
      <c r="AL367" s="484">
        <f t="shared" si="268"/>
        <v>0</v>
      </c>
      <c r="AM367" s="484">
        <v>65</v>
      </c>
      <c r="AN367" s="484">
        <f t="shared" si="265"/>
        <v>0</v>
      </c>
      <c r="AO367" s="484">
        <v>65</v>
      </c>
      <c r="AP367" s="484">
        <f t="shared" si="263"/>
        <v>0</v>
      </c>
      <c r="AQ367" s="484">
        <v>65</v>
      </c>
      <c r="AR367" s="484">
        <v>0</v>
      </c>
      <c r="AS367" s="484">
        <f t="shared" si="287"/>
        <v>0</v>
      </c>
      <c r="AT367" s="484">
        <v>0</v>
      </c>
      <c r="AU367" s="484">
        <f t="shared" si="286"/>
        <v>0</v>
      </c>
      <c r="AV367" s="484">
        <v>0</v>
      </c>
      <c r="AW367" s="484">
        <f t="shared" si="279"/>
        <v>0</v>
      </c>
      <c r="AX367" s="484">
        <v>0</v>
      </c>
      <c r="AY367" s="530">
        <v>0</v>
      </c>
      <c r="AZ367" s="530">
        <f t="shared" si="280"/>
        <v>0</v>
      </c>
      <c r="BA367" s="530">
        <f t="shared" si="281"/>
        <v>0</v>
      </c>
      <c r="BB367" s="530">
        <f t="shared" si="282"/>
        <v>119.55</v>
      </c>
      <c r="BC367" s="530">
        <f t="shared" si="284"/>
        <v>119.55</v>
      </c>
      <c r="BD367" s="530">
        <f t="shared" si="274"/>
        <v>119.55</v>
      </c>
      <c r="BE367" s="530">
        <f t="shared" si="276"/>
        <v>119.55</v>
      </c>
      <c r="BF367" s="530">
        <f t="shared" si="271"/>
        <v>119.55</v>
      </c>
      <c r="BG367" s="530">
        <f t="shared" si="272"/>
        <v>119.55</v>
      </c>
      <c r="BH367" s="530" t="e">
        <f t="shared" si="269"/>
        <v>#REF!</v>
      </c>
      <c r="BI367" s="530" t="e">
        <f t="shared" si="266"/>
        <v>#REF!</v>
      </c>
      <c r="BJ367" s="530" t="e">
        <f t="shared" si="264"/>
        <v>#REF!</v>
      </c>
      <c r="BK367" s="460">
        <v>119.55</v>
      </c>
      <c r="BL367" t="s">
        <v>45</v>
      </c>
      <c r="BM367" s="451">
        <v>119.55</v>
      </c>
      <c r="BN367" s="499"/>
      <c r="BO367" s="451"/>
      <c r="BP367" s="452"/>
      <c r="BR367" s="452"/>
    </row>
    <row r="368" spans="1:70" ht="15" hidden="1" customHeight="1">
      <c r="A368" t="str">
        <f t="shared" si="285"/>
        <v>7603500030</v>
      </c>
      <c r="B368" s="468">
        <v>7603500030</v>
      </c>
      <c r="C368" s="458" t="s">
        <v>533</v>
      </c>
      <c r="D368" s="458" t="s">
        <v>301</v>
      </c>
      <c r="E368" s="459" t="str">
        <f t="shared" si="288"/>
        <v>760</v>
      </c>
      <c r="F368" s="459" t="str">
        <f t="shared" si="289"/>
        <v>760</v>
      </c>
      <c r="G368" s="458" t="s">
        <v>302</v>
      </c>
      <c r="H368" s="484">
        <v>11039.99</v>
      </c>
      <c r="I368" s="452">
        <v>8096.61</v>
      </c>
      <c r="J368" s="452">
        <v>9943.1</v>
      </c>
      <c r="K368" s="452">
        <v>15831.08</v>
      </c>
      <c r="L368" s="452">
        <v>8314.07</v>
      </c>
      <c r="M368" s="452">
        <v>20970.57</v>
      </c>
      <c r="N368" s="452">
        <v>4380.26</v>
      </c>
      <c r="O368" s="452">
        <v>9696.56</v>
      </c>
      <c r="P368" s="452">
        <v>7574.26</v>
      </c>
      <c r="Q368" s="452" t="e">
        <f>VLOOKUP(A368,#REF!,16,0)</f>
        <v>#REF!</v>
      </c>
      <c r="R368" s="452">
        <v>9231.07</v>
      </c>
      <c r="S368" s="484">
        <v>8495.18</v>
      </c>
      <c r="T368" s="452">
        <v>109980.51</v>
      </c>
      <c r="U368" s="474" t="e">
        <f t="shared" si="290"/>
        <v>#REF!</v>
      </c>
      <c r="V368" s="484">
        <f t="shared" si="291"/>
        <v>95846.499999999985</v>
      </c>
      <c r="W368" s="484">
        <f t="shared" si="277"/>
        <v>88272.239999999991</v>
      </c>
      <c r="X368" s="530">
        <v>5124.3500000000004</v>
      </c>
      <c r="Y368" s="530">
        <f t="shared" si="283"/>
        <v>2783.4699999999993</v>
      </c>
      <c r="Z368" s="484">
        <v>1298.8600000000006</v>
      </c>
      <c r="AA368" s="484">
        <v>13690.549999999997</v>
      </c>
      <c r="AB368" s="484">
        <f t="shared" si="278"/>
        <v>-5527.3599999999988</v>
      </c>
      <c r="AC368" s="484">
        <v>17369.87</v>
      </c>
      <c r="AD368" s="484">
        <f t="shared" si="273"/>
        <v>8243.3700000000026</v>
      </c>
      <c r="AE368" s="484">
        <v>25613.24</v>
      </c>
      <c r="AF368" s="484">
        <f t="shared" si="275"/>
        <v>137.5</v>
      </c>
      <c r="AG368" s="484">
        <v>25750.74</v>
      </c>
      <c r="AH368" s="484">
        <f t="shared" si="270"/>
        <v>6741.3499999999985</v>
      </c>
      <c r="AI368" s="484">
        <v>32492.09</v>
      </c>
      <c r="AJ368" s="484">
        <f t="shared" si="267"/>
        <v>303.42000000000189</v>
      </c>
      <c r="AK368" s="484">
        <v>32795.51</v>
      </c>
      <c r="AL368" s="484">
        <f t="shared" si="268"/>
        <v>1622.1100000000006</v>
      </c>
      <c r="AM368" s="484">
        <v>34417.620000000003</v>
      </c>
      <c r="AN368" s="484">
        <f t="shared" si="265"/>
        <v>1365.2999999999956</v>
      </c>
      <c r="AO368" s="484">
        <v>35782.92</v>
      </c>
      <c r="AP368" s="484">
        <f t="shared" si="263"/>
        <v>10082.370000000003</v>
      </c>
      <c r="AQ368" s="484">
        <v>45865.29</v>
      </c>
      <c r="AR368" s="484">
        <v>21882.05</v>
      </c>
      <c r="AS368" s="484">
        <f t="shared" si="287"/>
        <v>34223.570000000007</v>
      </c>
      <c r="AT368" s="484">
        <v>56105.62</v>
      </c>
      <c r="AU368" s="484">
        <f t="shared" si="286"/>
        <v>27924.07</v>
      </c>
      <c r="AV368" s="484">
        <v>84029.69</v>
      </c>
      <c r="AW368" s="484">
        <f t="shared" si="279"/>
        <v>33399.709999999992</v>
      </c>
      <c r="AX368" s="484">
        <v>117429.4</v>
      </c>
      <c r="AY368" s="530">
        <v>7907.82</v>
      </c>
      <c r="AZ368" s="530">
        <f t="shared" si="280"/>
        <v>19136.599999999999</v>
      </c>
      <c r="BA368" s="530">
        <f t="shared" si="281"/>
        <v>29079.699999999997</v>
      </c>
      <c r="BB368" s="530">
        <f t="shared" si="282"/>
        <v>44910.78</v>
      </c>
      <c r="BC368" s="530">
        <f t="shared" si="284"/>
        <v>53224.85</v>
      </c>
      <c r="BD368" s="530">
        <f t="shared" si="274"/>
        <v>74195.42</v>
      </c>
      <c r="BE368" s="530">
        <f t="shared" si="276"/>
        <v>78575.680000000008</v>
      </c>
      <c r="BF368" s="530">
        <f t="shared" si="271"/>
        <v>88272.24</v>
      </c>
      <c r="BG368" s="530">
        <f t="shared" si="272"/>
        <v>95846.500000000015</v>
      </c>
      <c r="BH368" s="530" t="e">
        <f t="shared" si="269"/>
        <v>#REF!</v>
      </c>
      <c r="BI368" s="530" t="e">
        <f t="shared" si="266"/>
        <v>#REF!</v>
      </c>
      <c r="BJ368" s="530" t="e">
        <f t="shared" si="264"/>
        <v>#REF!</v>
      </c>
      <c r="BK368" s="460">
        <v>109980.51</v>
      </c>
      <c r="BL368" t="s">
        <v>45</v>
      </c>
      <c r="BM368" s="451">
        <v>118475.69</v>
      </c>
      <c r="BN368" s="499"/>
      <c r="BO368" s="451"/>
      <c r="BP368" s="452"/>
      <c r="BR368" s="452"/>
    </row>
    <row r="369" spans="1:70" ht="15" hidden="1" customHeight="1">
      <c r="A369" t="s">
        <v>1008</v>
      </c>
      <c r="B369" s="468" t="s">
        <v>1008</v>
      </c>
      <c r="C369" s="458" t="s">
        <v>607</v>
      </c>
      <c r="D369" s="458" t="s">
        <v>301</v>
      </c>
      <c r="E369" s="459" t="s">
        <v>858</v>
      </c>
      <c r="F369" s="459" t="s">
        <v>858</v>
      </c>
      <c r="G369" s="458" t="s">
        <v>302</v>
      </c>
      <c r="H369" s="484"/>
      <c r="I369" s="452"/>
      <c r="J369" s="452"/>
      <c r="K369" s="452"/>
      <c r="L369" s="452"/>
      <c r="M369" s="452"/>
      <c r="N369" s="452"/>
      <c r="O369" s="452"/>
      <c r="P369" s="452"/>
      <c r="Q369" s="452"/>
      <c r="R369" s="452"/>
      <c r="S369" s="484"/>
      <c r="T369" s="452"/>
      <c r="U369" s="474"/>
      <c r="V369" s="484"/>
      <c r="W369" s="484"/>
      <c r="X369" s="530"/>
      <c r="Y369" s="530">
        <v>0</v>
      </c>
      <c r="Z369" s="484"/>
      <c r="AA369" s="484"/>
      <c r="AB369" s="484"/>
      <c r="AC369" s="484"/>
      <c r="AD369" s="484"/>
      <c r="AE369" s="484"/>
      <c r="AF369" s="484"/>
      <c r="AG369" s="484"/>
      <c r="AH369" s="484"/>
      <c r="AI369" s="484"/>
      <c r="AJ369" s="484"/>
      <c r="AK369" s="484"/>
      <c r="AL369" s="484"/>
      <c r="AM369" s="484"/>
      <c r="AN369" s="484"/>
      <c r="AO369" s="484"/>
      <c r="AP369" s="484"/>
      <c r="AQ369" s="484"/>
      <c r="AR369" s="484">
        <v>2078</v>
      </c>
      <c r="AS369" s="484">
        <f t="shared" si="287"/>
        <v>595</v>
      </c>
      <c r="AT369" s="484">
        <v>2673</v>
      </c>
      <c r="AU369" s="484">
        <f t="shared" si="286"/>
        <v>595</v>
      </c>
      <c r="AV369" s="484">
        <v>3268</v>
      </c>
      <c r="AW369" s="484">
        <f t="shared" si="279"/>
        <v>595</v>
      </c>
      <c r="AX369" s="484">
        <v>3863</v>
      </c>
      <c r="AY369" s="530"/>
      <c r="AZ369" s="530"/>
      <c r="BA369" s="530"/>
      <c r="BB369" s="530"/>
      <c r="BC369" s="530"/>
      <c r="BD369" s="530"/>
      <c r="BE369" s="530"/>
      <c r="BF369" s="530"/>
      <c r="BG369" s="530"/>
      <c r="BH369" s="530"/>
      <c r="BI369" s="530"/>
      <c r="BJ369" s="530"/>
      <c r="BK369" s="460"/>
      <c r="BL369" t="s">
        <v>45</v>
      </c>
      <c r="BN369" s="499"/>
      <c r="BO369" s="451"/>
      <c r="BP369" s="452"/>
      <c r="BR369" s="452"/>
    </row>
    <row r="370" spans="1:70" s="470" customFormat="1" ht="15" hidden="1" customHeight="1">
      <c r="A370" t="str">
        <f t="shared" si="285"/>
        <v>7603800010</v>
      </c>
      <c r="B370" s="501">
        <v>7603800010</v>
      </c>
      <c r="C370" s="483" t="s">
        <v>535</v>
      </c>
      <c r="D370" s="483" t="s">
        <v>301</v>
      </c>
      <c r="E370" s="502" t="str">
        <f t="shared" si="288"/>
        <v>760</v>
      </c>
      <c r="F370" s="502" t="str">
        <f t="shared" si="289"/>
        <v>760</v>
      </c>
      <c r="G370" s="483" t="s">
        <v>302</v>
      </c>
      <c r="H370" s="474">
        <v>98265.89</v>
      </c>
      <c r="I370" s="474">
        <v>131275.96</v>
      </c>
      <c r="J370" s="474">
        <v>181066.33</v>
      </c>
      <c r="K370" s="461">
        <v>96970.65</v>
      </c>
      <c r="L370" s="461">
        <v>124285.75999999999</v>
      </c>
      <c r="M370" s="461">
        <v>72718.070000000007</v>
      </c>
      <c r="N370" s="461">
        <v>84781.91</v>
      </c>
      <c r="O370" s="461">
        <v>88923.19</v>
      </c>
      <c r="P370" s="452">
        <v>31105.66</v>
      </c>
      <c r="Q370" s="452" t="e">
        <f>VLOOKUP(A370,#REF!,16,0)</f>
        <v>#REF!</v>
      </c>
      <c r="R370" s="452">
        <v>118142.95</v>
      </c>
      <c r="S370" s="484">
        <v>202750.25</v>
      </c>
      <c r="T370" s="474">
        <v>1120241.5</v>
      </c>
      <c r="U370" s="474" t="e">
        <f t="shared" si="290"/>
        <v>#REF!</v>
      </c>
      <c r="V370" s="484">
        <f t="shared" si="291"/>
        <v>909393.42</v>
      </c>
      <c r="W370" s="484">
        <f t="shared" si="277"/>
        <v>878287.76</v>
      </c>
      <c r="X370" s="530">
        <v>723368.62</v>
      </c>
      <c r="Y370" s="530">
        <f t="shared" si="283"/>
        <v>1008105.7699999999</v>
      </c>
      <c r="Z370" s="484">
        <v>1381419.5299999998</v>
      </c>
      <c r="AA370" s="484">
        <v>1741091.7599999998</v>
      </c>
      <c r="AB370" s="484">
        <f t="shared" si="278"/>
        <v>1023666.7000000002</v>
      </c>
      <c r="AC370" s="484">
        <v>5877652.3799999999</v>
      </c>
      <c r="AD370" s="484">
        <f t="shared" si="273"/>
        <v>1007998.7400000002</v>
      </c>
      <c r="AE370" s="484">
        <v>6885651.1200000001</v>
      </c>
      <c r="AF370" s="484">
        <f t="shared" si="275"/>
        <v>369264.80999999959</v>
      </c>
      <c r="AG370" s="484">
        <v>7254915.9299999997</v>
      </c>
      <c r="AH370" s="484">
        <f t="shared" si="270"/>
        <v>961902.20000000019</v>
      </c>
      <c r="AI370" s="484">
        <v>8216818.1299999999</v>
      </c>
      <c r="AJ370" s="484">
        <f t="shared" si="267"/>
        <v>1262356.0900000008</v>
      </c>
      <c r="AK370" s="484">
        <v>9479174.2200000007</v>
      </c>
      <c r="AL370" s="484">
        <f t="shared" si="268"/>
        <v>1139079.1600000001</v>
      </c>
      <c r="AM370" s="484">
        <v>10618253.380000001</v>
      </c>
      <c r="AN370" s="484">
        <f t="shared" si="265"/>
        <v>1447161.3699999992</v>
      </c>
      <c r="AO370" s="484">
        <v>12065414.75</v>
      </c>
      <c r="AP370" s="484">
        <f t="shared" si="263"/>
        <v>1198269.2599999998</v>
      </c>
      <c r="AQ370" s="484">
        <v>13263684.01</v>
      </c>
      <c r="AR370" s="484">
        <v>2621606.33</v>
      </c>
      <c r="AS370" s="484">
        <f t="shared" si="287"/>
        <v>1617130.5899999999</v>
      </c>
      <c r="AT370" s="484">
        <v>4238736.92</v>
      </c>
      <c r="AU370" s="484">
        <f t="shared" si="286"/>
        <v>2225451.71</v>
      </c>
      <c r="AV370" s="484">
        <v>6464188.6299999999</v>
      </c>
      <c r="AW370" s="484">
        <f t="shared" si="279"/>
        <v>1645919.1100000003</v>
      </c>
      <c r="AX370" s="484">
        <v>8110107.7400000002</v>
      </c>
      <c r="AY370" s="530">
        <v>1731474.39</v>
      </c>
      <c r="AZ370" s="530">
        <f t="shared" si="280"/>
        <v>229541.84999999998</v>
      </c>
      <c r="BA370" s="530">
        <f t="shared" si="281"/>
        <v>410608.17999999993</v>
      </c>
      <c r="BB370" s="530">
        <f t="shared" si="282"/>
        <v>507578.82999999996</v>
      </c>
      <c r="BC370" s="530">
        <f t="shared" si="284"/>
        <v>631864.59</v>
      </c>
      <c r="BD370" s="530">
        <f t="shared" si="274"/>
        <v>704582.66</v>
      </c>
      <c r="BE370" s="530">
        <f t="shared" si="276"/>
        <v>789364.57</v>
      </c>
      <c r="BF370" s="530">
        <f t="shared" si="271"/>
        <v>878287.76</v>
      </c>
      <c r="BG370" s="530">
        <f t="shared" si="272"/>
        <v>909393.41999999993</v>
      </c>
      <c r="BH370" s="530" t="e">
        <f t="shared" si="269"/>
        <v>#REF!</v>
      </c>
      <c r="BI370" s="530" t="e">
        <f t="shared" si="266"/>
        <v>#REF!</v>
      </c>
      <c r="BJ370" s="530" t="e">
        <f t="shared" si="264"/>
        <v>#REF!</v>
      </c>
      <c r="BK370" s="512">
        <v>1120241.5</v>
      </c>
      <c r="BL370" t="s">
        <v>733</v>
      </c>
      <c r="BM370" s="513">
        <v>1324410.75</v>
      </c>
      <c r="BN370" s="514"/>
      <c r="BO370" s="451"/>
      <c r="BP370" s="452"/>
      <c r="BQ370"/>
      <c r="BR370" s="452"/>
    </row>
    <row r="371" spans="1:70" ht="15" hidden="1" customHeight="1">
      <c r="A371" t="str">
        <f t="shared" si="285"/>
        <v>7603800015</v>
      </c>
      <c r="B371" s="468">
        <v>7603800015</v>
      </c>
      <c r="C371" s="458" t="s">
        <v>536</v>
      </c>
      <c r="D371" s="458" t="s">
        <v>301</v>
      </c>
      <c r="E371" s="459" t="str">
        <f t="shared" si="288"/>
        <v>760</v>
      </c>
      <c r="F371" s="459" t="str">
        <f t="shared" si="289"/>
        <v>760</v>
      </c>
      <c r="G371" s="458" t="s">
        <v>302</v>
      </c>
      <c r="H371" s="484">
        <v>101564.92</v>
      </c>
      <c r="I371" s="452">
        <v>-14733.75</v>
      </c>
      <c r="J371" s="452">
        <v>96966.64</v>
      </c>
      <c r="K371" s="452">
        <v>77940.399999999994</v>
      </c>
      <c r="L371" s="452">
        <v>-5834.31</v>
      </c>
      <c r="M371" s="452">
        <v>33046.75</v>
      </c>
      <c r="N371" s="452">
        <v>78393.95</v>
      </c>
      <c r="O371" s="452">
        <v>3968.08</v>
      </c>
      <c r="P371" s="452">
        <v>222733.4</v>
      </c>
      <c r="Q371" s="452" t="e">
        <f>VLOOKUP(A371,#REF!,16,0)</f>
        <v>#REF!</v>
      </c>
      <c r="R371" s="452">
        <v>247194.15</v>
      </c>
      <c r="S371" s="484">
        <v>79626.16</v>
      </c>
      <c r="T371" s="452">
        <v>859217.95</v>
      </c>
      <c r="U371" s="474" t="e">
        <f t="shared" si="290"/>
        <v>#REF!</v>
      </c>
      <c r="V371" s="484">
        <f t="shared" si="291"/>
        <v>594046.08000000007</v>
      </c>
      <c r="W371" s="484">
        <f t="shared" si="277"/>
        <v>371312.68000000005</v>
      </c>
      <c r="X371" s="530">
        <v>198532.52</v>
      </c>
      <c r="Y371" s="530">
        <f t="shared" si="283"/>
        <v>24710.380000000005</v>
      </c>
      <c r="Z371" s="484">
        <v>106109.12000000002</v>
      </c>
      <c r="AA371" s="484">
        <v>84267.199999999953</v>
      </c>
      <c r="AB371" s="484">
        <f t="shared" si="278"/>
        <v>87097.470000000059</v>
      </c>
      <c r="AC371" s="484">
        <v>500716.69</v>
      </c>
      <c r="AD371" s="484">
        <f t="shared" si="273"/>
        <v>63306.379999999946</v>
      </c>
      <c r="AE371" s="484">
        <v>564023.06999999995</v>
      </c>
      <c r="AF371" s="484">
        <f t="shared" si="275"/>
        <v>58533.730000000098</v>
      </c>
      <c r="AG371" s="484">
        <v>622556.80000000005</v>
      </c>
      <c r="AH371" s="484">
        <f t="shared" si="270"/>
        <v>70752.609999999986</v>
      </c>
      <c r="AI371" s="484">
        <v>693309.41</v>
      </c>
      <c r="AJ371" s="484">
        <f t="shared" si="267"/>
        <v>53540.349999999977</v>
      </c>
      <c r="AK371" s="484">
        <v>746849.76</v>
      </c>
      <c r="AL371" s="484">
        <f t="shared" si="268"/>
        <v>78222.63</v>
      </c>
      <c r="AM371" s="484">
        <v>825072.39</v>
      </c>
      <c r="AN371" s="484">
        <f t="shared" si="265"/>
        <v>69670.489999999991</v>
      </c>
      <c r="AO371" s="484">
        <v>894742.88</v>
      </c>
      <c r="AP371" s="484">
        <f t="shared" si="263"/>
        <v>92606.569999999949</v>
      </c>
      <c r="AQ371" s="484">
        <f>987349.45</f>
        <v>987349.45</v>
      </c>
      <c r="AR371" s="484">
        <v>88608.91</v>
      </c>
      <c r="AS371" s="484">
        <f t="shared" si="287"/>
        <v>139170.06</v>
      </c>
      <c r="AT371" s="484">
        <v>227778.97</v>
      </c>
      <c r="AU371" s="484">
        <f t="shared" si="286"/>
        <v>146512.54</v>
      </c>
      <c r="AV371" s="484">
        <v>374291.51</v>
      </c>
      <c r="AW371" s="484">
        <f t="shared" si="279"/>
        <v>124402.47999999998</v>
      </c>
      <c r="AX371" s="484">
        <f>529038.99-30345</f>
        <v>498693.99</v>
      </c>
      <c r="AY371" s="530">
        <v>223242.9</v>
      </c>
      <c r="AZ371" s="530">
        <f t="shared" si="280"/>
        <v>86831.17</v>
      </c>
      <c r="BA371" s="530">
        <f t="shared" si="281"/>
        <v>183797.81</v>
      </c>
      <c r="BB371" s="530">
        <f t="shared" si="282"/>
        <v>261738.21</v>
      </c>
      <c r="BC371" s="530">
        <f t="shared" si="284"/>
        <v>255903.9</v>
      </c>
      <c r="BD371" s="530">
        <f t="shared" si="274"/>
        <v>288950.64999999997</v>
      </c>
      <c r="BE371" s="530">
        <f t="shared" si="276"/>
        <v>367344.6</v>
      </c>
      <c r="BF371" s="530">
        <f t="shared" si="271"/>
        <v>371312.67999999993</v>
      </c>
      <c r="BG371" s="530">
        <f t="shared" si="272"/>
        <v>594046.08000000007</v>
      </c>
      <c r="BH371" s="530" t="e">
        <f t="shared" si="269"/>
        <v>#REF!</v>
      </c>
      <c r="BI371" s="530" t="e">
        <f t="shared" si="266"/>
        <v>#REF!</v>
      </c>
      <c r="BJ371" s="530" t="e">
        <f t="shared" si="264"/>
        <v>#REF!</v>
      </c>
      <c r="BK371" s="460">
        <v>859217.95</v>
      </c>
      <c r="BL371" t="s">
        <v>735</v>
      </c>
      <c r="BM371" s="451">
        <v>938844.11</v>
      </c>
      <c r="BN371" s="499"/>
      <c r="BO371" s="451"/>
      <c r="BP371" s="452"/>
      <c r="BR371" s="452"/>
    </row>
    <row r="372" spans="1:70" ht="15" hidden="1" customHeight="1">
      <c r="A372" t="str">
        <f t="shared" si="285"/>
        <v>7603800020</v>
      </c>
      <c r="B372" s="468">
        <v>7603800020</v>
      </c>
      <c r="C372" s="458" t="s">
        <v>537</v>
      </c>
      <c r="D372" s="458" t="s">
        <v>301</v>
      </c>
      <c r="E372" s="459" t="str">
        <f t="shared" si="288"/>
        <v>760</v>
      </c>
      <c r="F372" s="459" t="str">
        <f t="shared" si="289"/>
        <v>760</v>
      </c>
      <c r="G372" s="458" t="s">
        <v>302</v>
      </c>
      <c r="H372" s="484">
        <v>46046.14</v>
      </c>
      <c r="I372" s="452">
        <v>56320.959999999999</v>
      </c>
      <c r="J372" s="452">
        <v>48183</v>
      </c>
      <c r="K372" s="452">
        <v>35759.620000000003</v>
      </c>
      <c r="L372" s="452">
        <v>13796</v>
      </c>
      <c r="M372" s="452">
        <v>32321.24</v>
      </c>
      <c r="N372" s="452">
        <v>47431.48</v>
      </c>
      <c r="O372" s="452">
        <v>11134.46</v>
      </c>
      <c r="P372" s="452">
        <v>77284.69</v>
      </c>
      <c r="Q372" s="452" t="e">
        <f>VLOOKUP(A372,#REF!,16,0)</f>
        <v>#REF!</v>
      </c>
      <c r="R372" s="452">
        <v>128921.16</v>
      </c>
      <c r="S372" s="484">
        <v>8771.01</v>
      </c>
      <c r="T372" s="452">
        <v>449744.32</v>
      </c>
      <c r="U372" s="474" t="e">
        <f t="shared" si="290"/>
        <v>#REF!</v>
      </c>
      <c r="V372" s="484">
        <f t="shared" si="291"/>
        <v>368277.59</v>
      </c>
      <c r="W372" s="484">
        <f t="shared" si="277"/>
        <v>290992.90000000002</v>
      </c>
      <c r="X372" s="530">
        <v>48781.71</v>
      </c>
      <c r="Y372" s="530">
        <f t="shared" si="283"/>
        <v>2701.5299999999988</v>
      </c>
      <c r="Z372" s="484">
        <v>76364.66</v>
      </c>
      <c r="AA372" s="484">
        <v>32190.399999999994</v>
      </c>
      <c r="AB372" s="484">
        <f t="shared" si="278"/>
        <v>57047.100000000006</v>
      </c>
      <c r="AC372" s="484">
        <v>217085.4</v>
      </c>
      <c r="AD372" s="484">
        <f t="shared" si="273"/>
        <v>25228.809999999998</v>
      </c>
      <c r="AE372" s="484">
        <v>242314.21</v>
      </c>
      <c r="AF372" s="484">
        <f t="shared" si="275"/>
        <v>27529.420000000013</v>
      </c>
      <c r="AG372" s="484">
        <v>269843.63</v>
      </c>
      <c r="AH372" s="484">
        <f t="shared" si="270"/>
        <v>29016.010000000009</v>
      </c>
      <c r="AI372" s="484">
        <v>298859.64</v>
      </c>
      <c r="AJ372" s="484">
        <f t="shared" si="267"/>
        <v>18463.130000000005</v>
      </c>
      <c r="AK372" s="484">
        <v>317322.77</v>
      </c>
      <c r="AL372" s="484">
        <f t="shared" si="268"/>
        <v>23160.440000000002</v>
      </c>
      <c r="AM372" s="484">
        <v>340483.21</v>
      </c>
      <c r="AN372" s="484">
        <f t="shared" si="265"/>
        <v>40966.01999999996</v>
      </c>
      <c r="AO372" s="484">
        <v>381449.23</v>
      </c>
      <c r="AP372" s="484">
        <f t="shared" si="263"/>
        <v>20814.130000000005</v>
      </c>
      <c r="AQ372" s="484">
        <v>402263.36</v>
      </c>
      <c r="AR372" s="484">
        <v>43558.14</v>
      </c>
      <c r="AS372" s="484">
        <f t="shared" si="287"/>
        <v>29619.089999999997</v>
      </c>
      <c r="AT372" s="484">
        <v>73177.23</v>
      </c>
      <c r="AU372" s="484">
        <f t="shared" si="286"/>
        <v>52942.270000000004</v>
      </c>
      <c r="AV372" s="484">
        <v>126119.5</v>
      </c>
      <c r="AW372" s="484">
        <f t="shared" si="279"/>
        <v>51322.390000000014</v>
      </c>
      <c r="AX372" s="484">
        <v>177441.89</v>
      </c>
      <c r="AY372" s="530">
        <v>51483.24</v>
      </c>
      <c r="AZ372" s="530">
        <f t="shared" si="280"/>
        <v>102367.1</v>
      </c>
      <c r="BA372" s="530">
        <f t="shared" si="281"/>
        <v>150550.1</v>
      </c>
      <c r="BB372" s="530">
        <f t="shared" si="282"/>
        <v>186309.72</v>
      </c>
      <c r="BC372" s="530">
        <f t="shared" si="284"/>
        <v>200105.72</v>
      </c>
      <c r="BD372" s="530">
        <f t="shared" si="274"/>
        <v>232426.95999999996</v>
      </c>
      <c r="BE372" s="530">
        <f t="shared" si="276"/>
        <v>279858.44</v>
      </c>
      <c r="BF372" s="530">
        <f t="shared" si="271"/>
        <v>290992.89999999997</v>
      </c>
      <c r="BG372" s="530">
        <f t="shared" si="272"/>
        <v>368277.59</v>
      </c>
      <c r="BH372" s="530" t="e">
        <f t="shared" si="269"/>
        <v>#REF!</v>
      </c>
      <c r="BI372" s="530" t="e">
        <f t="shared" si="266"/>
        <v>#REF!</v>
      </c>
      <c r="BJ372" s="530" t="e">
        <f t="shared" si="264"/>
        <v>#REF!</v>
      </c>
      <c r="BK372" s="460">
        <v>449744.32</v>
      </c>
      <c r="BL372" t="s">
        <v>735</v>
      </c>
      <c r="BM372" s="451">
        <v>458515.33</v>
      </c>
      <c r="BN372" s="499"/>
      <c r="BO372" s="451"/>
      <c r="BP372" s="452"/>
      <c r="BR372" s="452"/>
    </row>
    <row r="373" spans="1:70" ht="15" hidden="1" customHeight="1">
      <c r="A373" t="str">
        <f t="shared" si="285"/>
        <v>7603800030</v>
      </c>
      <c r="B373" s="468">
        <v>7603800030</v>
      </c>
      <c r="C373" s="458" t="s">
        <v>538</v>
      </c>
      <c r="D373" s="458" t="s">
        <v>301</v>
      </c>
      <c r="E373" s="459" t="str">
        <f t="shared" si="288"/>
        <v>760</v>
      </c>
      <c r="F373" s="459" t="str">
        <f t="shared" si="289"/>
        <v>760</v>
      </c>
      <c r="G373" s="458" t="s">
        <v>302</v>
      </c>
      <c r="H373" s="484">
        <v>122624.14</v>
      </c>
      <c r="I373" s="452">
        <v>123421.18</v>
      </c>
      <c r="J373" s="452">
        <v>127583.38</v>
      </c>
      <c r="K373" s="452">
        <v>124570</v>
      </c>
      <c r="L373" s="452">
        <v>127563.72</v>
      </c>
      <c r="M373" s="452">
        <v>169369.53</v>
      </c>
      <c r="N373" s="452">
        <v>96334.8</v>
      </c>
      <c r="O373" s="452">
        <v>138518.76</v>
      </c>
      <c r="P373" s="452">
        <v>122986.08</v>
      </c>
      <c r="Q373" s="452" t="e">
        <f>VLOOKUP(A373,#REF!,16,0)</f>
        <v>#REF!</v>
      </c>
      <c r="R373" s="452">
        <v>228153.97</v>
      </c>
      <c r="S373" s="484">
        <v>121769.23</v>
      </c>
      <c r="T373" s="452">
        <v>1404104.46</v>
      </c>
      <c r="U373" s="474" t="e">
        <f t="shared" si="290"/>
        <v>#REF!</v>
      </c>
      <c r="V373" s="484">
        <f t="shared" si="291"/>
        <v>1152971.5900000001</v>
      </c>
      <c r="W373" s="484">
        <f t="shared" si="277"/>
        <v>1029985.5100000001</v>
      </c>
      <c r="X373" s="530">
        <v>103927.08</v>
      </c>
      <c r="Y373" s="530">
        <f t="shared" si="283"/>
        <v>103493.01</v>
      </c>
      <c r="Z373" s="484">
        <v>111035.31999999996</v>
      </c>
      <c r="AA373" s="484">
        <v>117112.95</v>
      </c>
      <c r="AB373" s="484">
        <f t="shared" si="278"/>
        <v>-11549.399999999965</v>
      </c>
      <c r="AC373" s="484">
        <v>424018.96</v>
      </c>
      <c r="AD373" s="484">
        <f t="shared" si="273"/>
        <v>147681.07</v>
      </c>
      <c r="AE373" s="484">
        <v>571700.03</v>
      </c>
      <c r="AF373" s="484">
        <f t="shared" si="275"/>
        <v>63251.640000000014</v>
      </c>
      <c r="AG373" s="484">
        <v>634951.67000000004</v>
      </c>
      <c r="AH373" s="484">
        <f t="shared" si="270"/>
        <v>72666.149999999907</v>
      </c>
      <c r="AI373" s="484">
        <v>707617.82</v>
      </c>
      <c r="AJ373" s="484">
        <f t="shared" si="267"/>
        <v>71175.770000000019</v>
      </c>
      <c r="AK373" s="484">
        <v>778793.59</v>
      </c>
      <c r="AL373" s="484">
        <f t="shared" si="268"/>
        <v>75901.63</v>
      </c>
      <c r="AM373" s="484">
        <v>854695.22</v>
      </c>
      <c r="AN373" s="484">
        <f t="shared" si="265"/>
        <v>127207.84000000008</v>
      </c>
      <c r="AO373" s="484">
        <v>981903.06</v>
      </c>
      <c r="AP373" s="484">
        <f t="shared" si="263"/>
        <v>72589.949999999953</v>
      </c>
      <c r="AQ373" s="484">
        <v>1054493.01</v>
      </c>
      <c r="AR373" s="484">
        <v>72170.929999999993</v>
      </c>
      <c r="AS373" s="484">
        <f t="shared" si="287"/>
        <v>71633.66</v>
      </c>
      <c r="AT373" s="484">
        <v>143804.59</v>
      </c>
      <c r="AU373" s="484">
        <f t="shared" si="286"/>
        <v>83938.390000000014</v>
      </c>
      <c r="AV373" s="484">
        <v>227742.98</v>
      </c>
      <c r="AW373" s="484">
        <f t="shared" si="279"/>
        <v>77227.629999999976</v>
      </c>
      <c r="AX373" s="484">
        <v>304970.61</v>
      </c>
      <c r="AY373" s="530">
        <v>207420.09</v>
      </c>
      <c r="AZ373" s="530">
        <f t="shared" si="280"/>
        <v>246045.32</v>
      </c>
      <c r="BA373" s="530">
        <f t="shared" si="281"/>
        <v>373628.7</v>
      </c>
      <c r="BB373" s="530">
        <f t="shared" si="282"/>
        <v>498198.7</v>
      </c>
      <c r="BC373" s="530">
        <f t="shared" si="284"/>
        <v>625762.42000000004</v>
      </c>
      <c r="BD373" s="530">
        <f t="shared" si="274"/>
        <v>795131.95000000007</v>
      </c>
      <c r="BE373" s="530">
        <f t="shared" si="276"/>
        <v>891466.75000000012</v>
      </c>
      <c r="BF373" s="530">
        <f t="shared" si="271"/>
        <v>1029985.5100000001</v>
      </c>
      <c r="BG373" s="530">
        <f t="shared" si="272"/>
        <v>1152971.5899999999</v>
      </c>
      <c r="BH373" s="530" t="e">
        <f t="shared" si="269"/>
        <v>#REF!</v>
      </c>
      <c r="BI373" s="530" t="e">
        <f t="shared" si="266"/>
        <v>#REF!</v>
      </c>
      <c r="BJ373" s="530" t="e">
        <f t="shared" si="264"/>
        <v>#REF!</v>
      </c>
      <c r="BK373" s="460">
        <v>1404104.46</v>
      </c>
      <c r="BL373" t="s">
        <v>47</v>
      </c>
      <c r="BM373" s="451">
        <v>1525873.69</v>
      </c>
      <c r="BN373" s="499"/>
      <c r="BO373" s="451"/>
      <c r="BP373" s="452"/>
      <c r="BR373" s="452"/>
    </row>
    <row r="374" spans="1:70" ht="15" hidden="1" customHeight="1">
      <c r="A374" t="str">
        <f t="shared" si="285"/>
        <v>7603800045</v>
      </c>
      <c r="B374" s="557">
        <v>7603800045</v>
      </c>
      <c r="C374" s="557" t="s">
        <v>539</v>
      </c>
      <c r="D374" s="458" t="s">
        <v>301</v>
      </c>
      <c r="E374" s="459" t="str">
        <f t="shared" ref="E374" si="308">LEFT(B374,3)</f>
        <v>760</v>
      </c>
      <c r="F374" s="459" t="str">
        <f t="shared" ref="F374" si="309">LEFT(B374,3)</f>
        <v>760</v>
      </c>
      <c r="G374" s="458" t="s">
        <v>302</v>
      </c>
      <c r="H374" s="484">
        <v>0</v>
      </c>
      <c r="I374" s="484">
        <v>0</v>
      </c>
      <c r="J374" s="484">
        <v>0</v>
      </c>
      <c r="K374" s="484">
        <v>0</v>
      </c>
      <c r="L374" s="484">
        <v>0</v>
      </c>
      <c r="M374" s="484">
        <v>0</v>
      </c>
      <c r="N374" s="484">
        <v>0</v>
      </c>
      <c r="O374" s="484">
        <v>0</v>
      </c>
      <c r="P374" s="452">
        <v>0</v>
      </c>
      <c r="Q374" s="452">
        <v>0</v>
      </c>
      <c r="R374" s="452">
        <v>0</v>
      </c>
      <c r="S374" s="484">
        <v>0</v>
      </c>
      <c r="T374" s="452"/>
      <c r="U374" s="474">
        <f t="shared" si="290"/>
        <v>0</v>
      </c>
      <c r="V374" s="484"/>
      <c r="W374" s="484">
        <f t="shared" si="277"/>
        <v>0</v>
      </c>
      <c r="X374" s="530"/>
      <c r="Y374" s="530">
        <f t="shared" si="283"/>
        <v>110445.82</v>
      </c>
      <c r="Z374" s="484">
        <v>-110445.82</v>
      </c>
      <c r="AA374" s="484">
        <v>0</v>
      </c>
      <c r="AB374" s="484">
        <f t="shared" si="278"/>
        <v>0</v>
      </c>
      <c r="AC374" s="484">
        <v>0</v>
      </c>
      <c r="AD374" s="484">
        <f t="shared" si="273"/>
        <v>0</v>
      </c>
      <c r="AE374" s="484">
        <v>0</v>
      </c>
      <c r="AF374" s="484">
        <f t="shared" si="275"/>
        <v>0</v>
      </c>
      <c r="AG374" s="484">
        <v>0</v>
      </c>
      <c r="AH374" s="484">
        <f t="shared" si="270"/>
        <v>0</v>
      </c>
      <c r="AI374" s="484">
        <v>0</v>
      </c>
      <c r="AJ374" s="484">
        <f t="shared" si="267"/>
        <v>0</v>
      </c>
      <c r="AK374" s="484">
        <v>0</v>
      </c>
      <c r="AL374" s="484">
        <f t="shared" si="268"/>
        <v>0</v>
      </c>
      <c r="AM374" s="484">
        <v>0</v>
      </c>
      <c r="AN374" s="484">
        <f t="shared" si="265"/>
        <v>0</v>
      </c>
      <c r="AO374" s="484">
        <v>0</v>
      </c>
      <c r="AP374" s="484">
        <f t="shared" si="263"/>
        <v>0</v>
      </c>
      <c r="AQ374" s="484">
        <v>0</v>
      </c>
      <c r="AR374" s="484">
        <v>0</v>
      </c>
      <c r="AS374" s="484">
        <f t="shared" si="287"/>
        <v>16.55</v>
      </c>
      <c r="AT374" s="484">
        <v>16.55</v>
      </c>
      <c r="AU374" s="484">
        <f t="shared" si="286"/>
        <v>-16.55</v>
      </c>
      <c r="AV374" s="484">
        <v>0</v>
      </c>
      <c r="AW374" s="484">
        <f t="shared" si="279"/>
        <v>16.48</v>
      </c>
      <c r="AX374" s="484">
        <v>16.48</v>
      </c>
      <c r="AY374" s="530">
        <v>110445.82</v>
      </c>
      <c r="AZ374" s="530">
        <f t="shared" si="280"/>
        <v>0</v>
      </c>
      <c r="BA374" s="530">
        <f t="shared" si="281"/>
        <v>0</v>
      </c>
      <c r="BB374" s="530">
        <f t="shared" si="282"/>
        <v>0</v>
      </c>
      <c r="BC374" s="530">
        <f t="shared" si="284"/>
        <v>0</v>
      </c>
      <c r="BD374" s="530">
        <f t="shared" si="274"/>
        <v>0</v>
      </c>
      <c r="BE374" s="530">
        <f t="shared" si="276"/>
        <v>0</v>
      </c>
      <c r="BF374" s="530">
        <f t="shared" si="271"/>
        <v>0</v>
      </c>
      <c r="BG374" s="530">
        <f t="shared" si="272"/>
        <v>0</v>
      </c>
      <c r="BH374" s="530">
        <f t="shared" si="269"/>
        <v>0</v>
      </c>
      <c r="BI374" s="530">
        <f t="shared" si="266"/>
        <v>0</v>
      </c>
      <c r="BJ374" s="530">
        <f t="shared" si="264"/>
        <v>0</v>
      </c>
      <c r="BK374" s="460"/>
      <c r="BL374" t="s">
        <v>736</v>
      </c>
      <c r="BN374" s="499"/>
      <c r="BO374" s="451"/>
      <c r="BP374" s="452"/>
      <c r="BR374" s="452"/>
    </row>
    <row r="375" spans="1:70" ht="15" hidden="1" customHeight="1">
      <c r="A375" t="str">
        <f t="shared" si="285"/>
        <v>7603800070</v>
      </c>
      <c r="B375" s="468">
        <v>7603800070</v>
      </c>
      <c r="C375" s="458" t="s">
        <v>540</v>
      </c>
      <c r="D375" s="458" t="s">
        <v>301</v>
      </c>
      <c r="E375" s="459" t="str">
        <f t="shared" si="288"/>
        <v>760</v>
      </c>
      <c r="F375" s="459" t="str">
        <f t="shared" si="289"/>
        <v>760</v>
      </c>
      <c r="G375" s="458" t="s">
        <v>302</v>
      </c>
      <c r="H375" s="484">
        <v>27628.9</v>
      </c>
      <c r="I375" s="452">
        <v>25637.1</v>
      </c>
      <c r="J375" s="452">
        <v>30884.1</v>
      </c>
      <c r="K375" s="452">
        <v>27692.05</v>
      </c>
      <c r="L375" s="452">
        <v>24309.200000000001</v>
      </c>
      <c r="M375" s="452">
        <v>29197.52</v>
      </c>
      <c r="N375" s="452">
        <v>25253.3</v>
      </c>
      <c r="O375" s="452">
        <v>19509.2</v>
      </c>
      <c r="P375" s="452">
        <v>13052</v>
      </c>
      <c r="Q375" s="452" t="e">
        <f>VLOOKUP(A375,#REF!,16,0)</f>
        <v>#REF!</v>
      </c>
      <c r="R375" s="452">
        <v>23311</v>
      </c>
      <c r="S375" s="484">
        <v>-50845.81</v>
      </c>
      <c r="T375" s="452">
        <v>263988.42</v>
      </c>
      <c r="U375" s="474" t="e">
        <f t="shared" si="290"/>
        <v>#REF!</v>
      </c>
      <c r="V375" s="484">
        <f t="shared" si="291"/>
        <v>223163.37</v>
      </c>
      <c r="W375" s="484">
        <f t="shared" si="277"/>
        <v>210111.37</v>
      </c>
      <c r="X375" s="530">
        <v>17158.3</v>
      </c>
      <c r="Y375" s="530">
        <f t="shared" ref="Y375:Y411" si="310">AY375-X375</f>
        <v>22261.899999999998</v>
      </c>
      <c r="Z375" s="484">
        <v>29904.3</v>
      </c>
      <c r="AA375" s="484">
        <v>36665.199999999997</v>
      </c>
      <c r="AB375" s="484">
        <f t="shared" si="278"/>
        <v>35059.400000000009</v>
      </c>
      <c r="AC375" s="484">
        <v>141049.1</v>
      </c>
      <c r="AD375" s="484">
        <f t="shared" si="273"/>
        <v>30804.440000000002</v>
      </c>
      <c r="AE375" s="484">
        <v>171853.54</v>
      </c>
      <c r="AF375" s="484">
        <f t="shared" si="275"/>
        <v>25799.399999999994</v>
      </c>
      <c r="AG375" s="484">
        <v>197652.94</v>
      </c>
      <c r="AH375" s="484">
        <f t="shared" si="270"/>
        <v>32925.929999999993</v>
      </c>
      <c r="AI375" s="484">
        <v>230578.87</v>
      </c>
      <c r="AJ375" s="484">
        <f t="shared" si="267"/>
        <v>25771.200000000012</v>
      </c>
      <c r="AK375" s="484">
        <v>256350.07</v>
      </c>
      <c r="AL375" s="484">
        <f t="shared" si="268"/>
        <v>31050</v>
      </c>
      <c r="AM375" s="484">
        <v>287400.07</v>
      </c>
      <c r="AN375" s="484">
        <f t="shared" si="265"/>
        <v>41561.899999999965</v>
      </c>
      <c r="AO375" s="484">
        <v>328961.96999999997</v>
      </c>
      <c r="AP375" s="484">
        <f t="shared" si="263"/>
        <v>66918.260000000009</v>
      </c>
      <c r="AQ375" s="484">
        <v>395880.23</v>
      </c>
      <c r="AR375" s="484">
        <v>67163.05</v>
      </c>
      <c r="AS375" s="484">
        <f t="shared" si="287"/>
        <v>77257.7</v>
      </c>
      <c r="AT375" s="484">
        <v>144420.75</v>
      </c>
      <c r="AU375" s="484">
        <f t="shared" si="286"/>
        <v>98617.75</v>
      </c>
      <c r="AV375" s="484">
        <v>243038.5</v>
      </c>
      <c r="AW375" s="484">
        <f t="shared" si="279"/>
        <v>125904.90999999997</v>
      </c>
      <c r="AX375" s="484">
        <v>368943.41</v>
      </c>
      <c r="AY375" s="530">
        <v>39420.199999999997</v>
      </c>
      <c r="AZ375" s="530">
        <f t="shared" si="280"/>
        <v>53266</v>
      </c>
      <c r="BA375" s="530">
        <f t="shared" si="281"/>
        <v>84150.1</v>
      </c>
      <c r="BB375" s="530">
        <f t="shared" si="282"/>
        <v>111842.15000000001</v>
      </c>
      <c r="BC375" s="530">
        <f t="shared" si="284"/>
        <v>136151.35</v>
      </c>
      <c r="BD375" s="530">
        <f t="shared" si="274"/>
        <v>165348.87</v>
      </c>
      <c r="BE375" s="530">
        <f t="shared" si="276"/>
        <v>190602.16999999998</v>
      </c>
      <c r="BF375" s="530">
        <f t="shared" si="271"/>
        <v>210111.37</v>
      </c>
      <c r="BG375" s="530">
        <f t="shared" si="272"/>
        <v>223163.37</v>
      </c>
      <c r="BH375" s="530" t="e">
        <f t="shared" si="269"/>
        <v>#REF!</v>
      </c>
      <c r="BI375" s="530" t="e">
        <f t="shared" si="266"/>
        <v>#REF!</v>
      </c>
      <c r="BJ375" s="530" t="e">
        <f t="shared" si="264"/>
        <v>#REF!</v>
      </c>
      <c r="BK375" s="460">
        <v>263988.42</v>
      </c>
      <c r="BL375" t="s">
        <v>736</v>
      </c>
      <c r="BM375" s="451">
        <v>213142.61</v>
      </c>
      <c r="BN375" s="499"/>
      <c r="BO375" s="451"/>
      <c r="BP375" s="452"/>
      <c r="BR375" s="452"/>
    </row>
    <row r="376" spans="1:70" ht="15" hidden="1" customHeight="1">
      <c r="A376" t="str">
        <f t="shared" si="285"/>
        <v>7603800075</v>
      </c>
      <c r="B376" s="468">
        <v>7603800075</v>
      </c>
      <c r="C376" s="458" t="s">
        <v>541</v>
      </c>
      <c r="D376" s="458" t="s">
        <v>301</v>
      </c>
      <c r="E376" s="459" t="str">
        <f t="shared" si="288"/>
        <v>760</v>
      </c>
      <c r="F376" s="459" t="str">
        <f t="shared" si="289"/>
        <v>760</v>
      </c>
      <c r="G376" s="458" t="s">
        <v>302</v>
      </c>
      <c r="H376" s="484">
        <v>0</v>
      </c>
      <c r="I376" s="452">
        <v>0</v>
      </c>
      <c r="J376" s="452">
        <v>1200000</v>
      </c>
      <c r="K376" s="452">
        <v>0</v>
      </c>
      <c r="L376" s="452">
        <v>0</v>
      </c>
      <c r="M376" s="452">
        <v>0</v>
      </c>
      <c r="N376" s="452">
        <v>0</v>
      </c>
      <c r="O376" s="452">
        <v>0</v>
      </c>
      <c r="P376" s="452">
        <v>0</v>
      </c>
      <c r="Q376" s="452" t="e">
        <f>VLOOKUP(A376,#REF!,16,0)</f>
        <v>#REF!</v>
      </c>
      <c r="R376" s="452">
        <v>0</v>
      </c>
      <c r="S376" s="484">
        <v>13547.89</v>
      </c>
      <c r="T376" s="452">
        <v>1200000</v>
      </c>
      <c r="U376" s="474" t="e">
        <f t="shared" si="290"/>
        <v>#REF!</v>
      </c>
      <c r="V376" s="484">
        <f t="shared" si="291"/>
        <v>1200000</v>
      </c>
      <c r="W376" s="484">
        <f t="shared" si="277"/>
        <v>1200000</v>
      </c>
      <c r="X376" s="530">
        <v>101614.01</v>
      </c>
      <c r="Y376" s="530">
        <f t="shared" si="310"/>
        <v>122981.59000000001</v>
      </c>
      <c r="Z376" s="484">
        <v>115404.39999999998</v>
      </c>
      <c r="AA376" s="484">
        <v>137000</v>
      </c>
      <c r="AB376" s="484">
        <f t="shared" si="278"/>
        <v>118000</v>
      </c>
      <c r="AC376" s="484">
        <v>595000</v>
      </c>
      <c r="AD376" s="484">
        <f t="shared" si="273"/>
        <v>112000</v>
      </c>
      <c r="AE376" s="484">
        <v>707000</v>
      </c>
      <c r="AF376" s="484">
        <f t="shared" si="275"/>
        <v>76200</v>
      </c>
      <c r="AG376" s="484">
        <v>783200</v>
      </c>
      <c r="AH376" s="484">
        <f t="shared" si="270"/>
        <v>107858.44999999995</v>
      </c>
      <c r="AI376" s="484">
        <v>891058.45</v>
      </c>
      <c r="AJ376" s="484">
        <f t="shared" si="267"/>
        <v>111111.55000000005</v>
      </c>
      <c r="AK376" s="484">
        <v>1002170</v>
      </c>
      <c r="AL376" s="484">
        <f t="shared" si="268"/>
        <v>127800</v>
      </c>
      <c r="AM376" s="484">
        <v>1129970</v>
      </c>
      <c r="AN376" s="484">
        <f t="shared" si="265"/>
        <v>213500</v>
      </c>
      <c r="AO376" s="484">
        <v>1343470</v>
      </c>
      <c r="AP376" s="484">
        <f t="shared" si="263"/>
        <v>174700</v>
      </c>
      <c r="AQ376" s="484">
        <v>1518170</v>
      </c>
      <c r="AR376" s="484">
        <v>250827.11</v>
      </c>
      <c r="AS376" s="484">
        <f t="shared" si="287"/>
        <v>251982.68</v>
      </c>
      <c r="AT376" s="484">
        <v>502809.79</v>
      </c>
      <c r="AU376" s="484">
        <f t="shared" si="286"/>
        <v>250190.21000000002</v>
      </c>
      <c r="AV376" s="484">
        <v>753000</v>
      </c>
      <c r="AW376" s="484">
        <f t="shared" si="279"/>
        <v>312523.29000000004</v>
      </c>
      <c r="AX376" s="484">
        <v>1065523.29</v>
      </c>
      <c r="AY376" s="530">
        <v>224595.6</v>
      </c>
      <c r="AZ376" s="530">
        <f t="shared" si="280"/>
        <v>0</v>
      </c>
      <c r="BA376" s="530">
        <f t="shared" si="281"/>
        <v>1200000</v>
      </c>
      <c r="BB376" s="530">
        <f t="shared" si="282"/>
        <v>1200000</v>
      </c>
      <c r="BC376" s="530">
        <f t="shared" si="284"/>
        <v>1200000</v>
      </c>
      <c r="BD376" s="530">
        <f t="shared" si="274"/>
        <v>1200000</v>
      </c>
      <c r="BE376" s="530">
        <f t="shared" si="276"/>
        <v>1200000</v>
      </c>
      <c r="BF376" s="530">
        <f t="shared" si="271"/>
        <v>1200000</v>
      </c>
      <c r="BG376" s="530">
        <f t="shared" si="272"/>
        <v>1200000</v>
      </c>
      <c r="BH376" s="530" t="e">
        <f t="shared" si="269"/>
        <v>#REF!</v>
      </c>
      <c r="BI376" s="530" t="e">
        <f t="shared" si="266"/>
        <v>#REF!</v>
      </c>
      <c r="BJ376" s="530" t="e">
        <f t="shared" si="264"/>
        <v>#REF!</v>
      </c>
      <c r="BK376" s="460">
        <v>1200000</v>
      </c>
      <c r="BL376" t="s">
        <v>734</v>
      </c>
      <c r="BM376" s="451">
        <v>1204700</v>
      </c>
      <c r="BN376" s="499"/>
      <c r="BO376" s="451"/>
      <c r="BP376" s="452"/>
      <c r="BR376" s="452"/>
    </row>
    <row r="377" spans="1:70" ht="15" hidden="1" customHeight="1">
      <c r="A377" t="str">
        <f t="shared" si="285"/>
        <v>7603800080</v>
      </c>
      <c r="B377" s="468">
        <v>7603800080</v>
      </c>
      <c r="C377" s="458" t="s">
        <v>542</v>
      </c>
      <c r="D377" s="458" t="s">
        <v>301</v>
      </c>
      <c r="E377" s="459" t="str">
        <f t="shared" si="288"/>
        <v>760</v>
      </c>
      <c r="F377" s="459" t="str">
        <f t="shared" si="289"/>
        <v>760</v>
      </c>
      <c r="G377" s="458" t="s">
        <v>302</v>
      </c>
      <c r="H377" s="484">
        <v>20180.71</v>
      </c>
      <c r="I377" s="452">
        <v>33923.75</v>
      </c>
      <c r="J377" s="452">
        <v>46357.74</v>
      </c>
      <c r="K377" s="452">
        <v>35903.69</v>
      </c>
      <c r="L377" s="452">
        <v>39376.379999999997</v>
      </c>
      <c r="M377" s="452">
        <v>37676.75</v>
      </c>
      <c r="N377" s="452">
        <v>52808.69</v>
      </c>
      <c r="O377" s="452">
        <v>30005.79</v>
      </c>
      <c r="P377" s="452">
        <v>16882.46</v>
      </c>
      <c r="Q377" s="452" t="e">
        <f>VLOOKUP(A377,#REF!,16,0)</f>
        <v>#REF!</v>
      </c>
      <c r="R377" s="452">
        <v>56591.64</v>
      </c>
      <c r="S377" s="484">
        <v>49362.05</v>
      </c>
      <c r="T377" s="452">
        <v>436555.52000000002</v>
      </c>
      <c r="U377" s="474" t="e">
        <f t="shared" si="290"/>
        <v>#REF!</v>
      </c>
      <c r="V377" s="484">
        <f t="shared" si="291"/>
        <v>313115.96000000002</v>
      </c>
      <c r="W377" s="484">
        <f t="shared" si="277"/>
        <v>296233.5</v>
      </c>
      <c r="X377" s="530">
        <v>30210.18</v>
      </c>
      <c r="Y377" s="530">
        <f t="shared" si="310"/>
        <v>47797.859999999993</v>
      </c>
      <c r="Z377" s="484">
        <v>72732.310000000027</v>
      </c>
      <c r="AA377" s="484">
        <v>45018.81</v>
      </c>
      <c r="AB377" s="484">
        <f t="shared" si="278"/>
        <v>371625.22999999992</v>
      </c>
      <c r="AC377" s="484">
        <v>567384.39</v>
      </c>
      <c r="AD377" s="484">
        <f t="shared" si="273"/>
        <v>52509.199999999953</v>
      </c>
      <c r="AE377" s="484">
        <v>619893.59</v>
      </c>
      <c r="AF377" s="484">
        <f t="shared" si="275"/>
        <v>31001.359999999986</v>
      </c>
      <c r="AG377" s="484">
        <v>650894.94999999995</v>
      </c>
      <c r="AH377" s="484">
        <f t="shared" si="270"/>
        <v>95713.310000000056</v>
      </c>
      <c r="AI377" s="484">
        <v>746608.26</v>
      </c>
      <c r="AJ377" s="484">
        <f t="shared" si="267"/>
        <v>67433.679999999935</v>
      </c>
      <c r="AK377" s="484">
        <v>814041.94</v>
      </c>
      <c r="AL377" s="484">
        <f t="shared" si="268"/>
        <v>62498.180000000051</v>
      </c>
      <c r="AM377" s="484">
        <v>876540.12</v>
      </c>
      <c r="AN377" s="484">
        <f t="shared" si="265"/>
        <v>56285.540000000037</v>
      </c>
      <c r="AO377" s="484">
        <v>932825.66</v>
      </c>
      <c r="AP377" s="484">
        <f t="shared" si="263"/>
        <v>98120.919999999925</v>
      </c>
      <c r="AQ377" s="484">
        <v>1030946.58</v>
      </c>
      <c r="AR377" s="484">
        <v>84379.95</v>
      </c>
      <c r="AS377" s="484">
        <f t="shared" si="287"/>
        <v>79214.259999999995</v>
      </c>
      <c r="AT377" s="484">
        <v>163594.21</v>
      </c>
      <c r="AU377" s="484">
        <f t="shared" si="286"/>
        <v>104896.15</v>
      </c>
      <c r="AV377" s="484">
        <v>268490.36</v>
      </c>
      <c r="AW377" s="484">
        <f t="shared" si="279"/>
        <v>194938.88</v>
      </c>
      <c r="AX377" s="484">
        <v>463429.24</v>
      </c>
      <c r="AY377" s="530">
        <v>78008.039999999994</v>
      </c>
      <c r="AZ377" s="530">
        <f t="shared" si="280"/>
        <v>54104.46</v>
      </c>
      <c r="BA377" s="530">
        <f t="shared" si="281"/>
        <v>100462.2</v>
      </c>
      <c r="BB377" s="530">
        <f t="shared" si="282"/>
        <v>136365.89000000001</v>
      </c>
      <c r="BC377" s="530">
        <f t="shared" si="284"/>
        <v>175742.27000000002</v>
      </c>
      <c r="BD377" s="530">
        <f t="shared" si="274"/>
        <v>213419.02</v>
      </c>
      <c r="BE377" s="530">
        <f t="shared" si="276"/>
        <v>266227.71000000002</v>
      </c>
      <c r="BF377" s="530">
        <f t="shared" si="271"/>
        <v>296233.50000000006</v>
      </c>
      <c r="BG377" s="530">
        <f t="shared" si="272"/>
        <v>313115.96000000002</v>
      </c>
      <c r="BH377" s="530" t="e">
        <f t="shared" si="269"/>
        <v>#REF!</v>
      </c>
      <c r="BI377" s="530" t="e">
        <f t="shared" si="266"/>
        <v>#REF!</v>
      </c>
      <c r="BJ377" s="530" t="e">
        <f t="shared" si="264"/>
        <v>#REF!</v>
      </c>
      <c r="BK377" s="460">
        <v>436555.52000000002</v>
      </c>
      <c r="BL377" t="s">
        <v>736</v>
      </c>
      <c r="BM377" s="451">
        <v>486042.57</v>
      </c>
      <c r="BN377" s="499"/>
      <c r="BO377" s="451"/>
      <c r="BP377" s="452"/>
      <c r="BR377" s="452"/>
    </row>
    <row r="378" spans="1:70" ht="15" hidden="1" customHeight="1">
      <c r="A378" t="str">
        <f t="shared" si="285"/>
        <v>7603800090</v>
      </c>
      <c r="B378" s="468">
        <v>7603800090</v>
      </c>
      <c r="C378" s="458" t="s">
        <v>543</v>
      </c>
      <c r="D378" s="458" t="s">
        <v>301</v>
      </c>
      <c r="E378" s="459" t="str">
        <f t="shared" si="288"/>
        <v>760</v>
      </c>
      <c r="F378" s="459" t="str">
        <f t="shared" si="289"/>
        <v>760</v>
      </c>
      <c r="G378" s="458" t="s">
        <v>302</v>
      </c>
      <c r="H378" s="484">
        <v>56964.5</v>
      </c>
      <c r="I378" s="452">
        <v>49918.5</v>
      </c>
      <c r="J378" s="452">
        <v>54950.5</v>
      </c>
      <c r="K378" s="452">
        <v>44918</v>
      </c>
      <c r="L378" s="452">
        <v>36286.5</v>
      </c>
      <c r="M378" s="452">
        <v>35351.5</v>
      </c>
      <c r="N378" s="452">
        <v>14392</v>
      </c>
      <c r="O378" s="452">
        <v>37351.46</v>
      </c>
      <c r="P378" s="452">
        <v>20925.830000000002</v>
      </c>
      <c r="Q378" s="452" t="e">
        <f>VLOOKUP(A378,#REF!,16,0)</f>
        <v>#REF!</v>
      </c>
      <c r="R378" s="452">
        <v>39491</v>
      </c>
      <c r="S378" s="484">
        <v>40752.01</v>
      </c>
      <c r="T378" s="452">
        <v>448083.55</v>
      </c>
      <c r="U378" s="474" t="e">
        <f t="shared" si="290"/>
        <v>#REF!</v>
      </c>
      <c r="V378" s="484">
        <f t="shared" si="291"/>
        <v>351058.79000000004</v>
      </c>
      <c r="W378" s="484">
        <f t="shared" si="277"/>
        <v>330132.96000000002</v>
      </c>
      <c r="X378" s="530">
        <v>30143</v>
      </c>
      <c r="Y378" s="530">
        <f t="shared" si="310"/>
        <v>46501</v>
      </c>
      <c r="Z378" s="484">
        <v>33724</v>
      </c>
      <c r="AA378" s="484">
        <v>54432</v>
      </c>
      <c r="AB378" s="484">
        <f t="shared" si="278"/>
        <v>43167</v>
      </c>
      <c r="AC378" s="484">
        <v>207967</v>
      </c>
      <c r="AD378" s="484">
        <f t="shared" si="273"/>
        <v>36324.5</v>
      </c>
      <c r="AE378" s="484">
        <v>244291.5</v>
      </c>
      <c r="AF378" s="484">
        <f t="shared" si="275"/>
        <v>12903.5</v>
      </c>
      <c r="AG378" s="484">
        <v>257195</v>
      </c>
      <c r="AH378" s="484">
        <f t="shared" si="270"/>
        <v>42814</v>
      </c>
      <c r="AI378" s="484">
        <v>300009</v>
      </c>
      <c r="AJ378" s="484">
        <f t="shared" si="267"/>
        <v>43753.5</v>
      </c>
      <c r="AK378" s="484">
        <v>343762.5</v>
      </c>
      <c r="AL378" s="484">
        <f t="shared" si="268"/>
        <v>39039</v>
      </c>
      <c r="AM378" s="484">
        <v>382801.5</v>
      </c>
      <c r="AN378" s="484">
        <f t="shared" si="265"/>
        <v>67192.5</v>
      </c>
      <c r="AO378" s="484">
        <v>449994</v>
      </c>
      <c r="AP378" s="484">
        <f t="shared" si="263"/>
        <v>79094</v>
      </c>
      <c r="AQ378" s="484">
        <v>529088</v>
      </c>
      <c r="AR378" s="484">
        <v>80958</v>
      </c>
      <c r="AS378" s="484">
        <f t="shared" si="287"/>
        <v>91521.5</v>
      </c>
      <c r="AT378" s="484">
        <v>172479.5</v>
      </c>
      <c r="AU378" s="484">
        <f t="shared" si="286"/>
        <v>106038.90000000002</v>
      </c>
      <c r="AV378" s="484">
        <v>278518.40000000002</v>
      </c>
      <c r="AW378" s="484">
        <f t="shared" si="279"/>
        <v>97922.239999999991</v>
      </c>
      <c r="AX378" s="484">
        <v>376440.64</v>
      </c>
      <c r="AY378" s="530">
        <v>76644</v>
      </c>
      <c r="AZ378" s="530">
        <f t="shared" si="280"/>
        <v>106883</v>
      </c>
      <c r="BA378" s="530">
        <f t="shared" si="281"/>
        <v>161833.5</v>
      </c>
      <c r="BB378" s="530">
        <f t="shared" si="282"/>
        <v>206751.5</v>
      </c>
      <c r="BC378" s="530">
        <f t="shared" si="284"/>
        <v>243038</v>
      </c>
      <c r="BD378" s="530">
        <f t="shared" si="274"/>
        <v>278389.5</v>
      </c>
      <c r="BE378" s="530">
        <f t="shared" si="276"/>
        <v>292781.5</v>
      </c>
      <c r="BF378" s="530">
        <f t="shared" si="271"/>
        <v>330132.95999999996</v>
      </c>
      <c r="BG378" s="530">
        <f t="shared" si="272"/>
        <v>351058.79</v>
      </c>
      <c r="BH378" s="530" t="e">
        <f t="shared" si="269"/>
        <v>#REF!</v>
      </c>
      <c r="BI378" s="530" t="e">
        <f t="shared" si="266"/>
        <v>#REF!</v>
      </c>
      <c r="BJ378" s="530" t="e">
        <f t="shared" si="264"/>
        <v>#REF!</v>
      </c>
      <c r="BK378" s="460">
        <v>448083.55</v>
      </c>
      <c r="BL378" t="s">
        <v>736</v>
      </c>
      <c r="BM378" s="451">
        <v>488835.56</v>
      </c>
      <c r="BN378" s="499"/>
      <c r="BO378" s="451"/>
      <c r="BP378" s="452"/>
      <c r="BR378" s="452"/>
    </row>
    <row r="379" spans="1:70" ht="15" hidden="1" customHeight="1">
      <c r="A379" t="str">
        <f t="shared" si="285"/>
        <v>7603800140</v>
      </c>
      <c r="B379" s="468">
        <v>7603800140</v>
      </c>
      <c r="C379" s="458" t="s">
        <v>544</v>
      </c>
      <c r="D379" s="458" t="s">
        <v>301</v>
      </c>
      <c r="E379" s="459" t="str">
        <f t="shared" si="288"/>
        <v>760</v>
      </c>
      <c r="F379" s="459" t="str">
        <f t="shared" si="289"/>
        <v>760</v>
      </c>
      <c r="G379" s="458" t="s">
        <v>302</v>
      </c>
      <c r="H379" s="484">
        <v>36030</v>
      </c>
      <c r="I379" s="452">
        <v>0</v>
      </c>
      <c r="J379" s="452">
        <v>18788.53</v>
      </c>
      <c r="K379" s="452">
        <v>0</v>
      </c>
      <c r="L379" s="452">
        <v>0</v>
      </c>
      <c r="M379" s="452">
        <v>18788.8</v>
      </c>
      <c r="N379" s="452">
        <v>0</v>
      </c>
      <c r="O379" s="452">
        <v>2252.7199999999998</v>
      </c>
      <c r="P379" s="452">
        <v>107500.5</v>
      </c>
      <c r="Q379" s="452" t="e">
        <f>VLOOKUP(A379,#REF!,16,0)</f>
        <v>#REF!</v>
      </c>
      <c r="R379" s="452">
        <v>59766.97</v>
      </c>
      <c r="S379" s="484">
        <v>9734.4</v>
      </c>
      <c r="T379" s="452">
        <v>243127.52</v>
      </c>
      <c r="U379" s="474" t="e">
        <f t="shared" si="290"/>
        <v>#REF!</v>
      </c>
      <c r="V379" s="484">
        <f t="shared" si="291"/>
        <v>183360.55</v>
      </c>
      <c r="W379" s="484">
        <f t="shared" si="277"/>
        <v>75860.05</v>
      </c>
      <c r="X379" s="530">
        <v>39598.94</v>
      </c>
      <c r="Y379" s="530">
        <f t="shared" si="310"/>
        <v>254758.87</v>
      </c>
      <c r="Z379" s="484">
        <v>0</v>
      </c>
      <c r="AA379" s="484">
        <v>0</v>
      </c>
      <c r="AB379" s="484">
        <f t="shared" si="278"/>
        <v>0</v>
      </c>
      <c r="AC379" s="484">
        <v>294357.81</v>
      </c>
      <c r="AD379" s="484">
        <f t="shared" si="273"/>
        <v>42884.5</v>
      </c>
      <c r="AE379" s="484">
        <v>337242.31</v>
      </c>
      <c r="AF379" s="484">
        <f t="shared" si="275"/>
        <v>0</v>
      </c>
      <c r="AG379" s="484">
        <v>337242.31</v>
      </c>
      <c r="AH379" s="484">
        <f t="shared" si="270"/>
        <v>75280.460000000021</v>
      </c>
      <c r="AI379" s="484">
        <v>412522.77</v>
      </c>
      <c r="AJ379" s="484">
        <f t="shared" si="267"/>
        <v>0</v>
      </c>
      <c r="AK379" s="484">
        <v>412522.77</v>
      </c>
      <c r="AL379" s="484">
        <f t="shared" si="268"/>
        <v>106579.21999999997</v>
      </c>
      <c r="AM379" s="484">
        <v>519101.99</v>
      </c>
      <c r="AN379" s="484">
        <f t="shared" si="265"/>
        <v>0</v>
      </c>
      <c r="AO379" s="484">
        <v>519101.99</v>
      </c>
      <c r="AP379" s="484">
        <f t="shared" si="263"/>
        <v>0</v>
      </c>
      <c r="AQ379" s="484">
        <v>519101.99</v>
      </c>
      <c r="AR379" s="484">
        <v>124829.64</v>
      </c>
      <c r="AS379" s="484">
        <f t="shared" si="287"/>
        <v>387058.5</v>
      </c>
      <c r="AT379" s="484">
        <v>511888.14</v>
      </c>
      <c r="AU379" s="484">
        <f t="shared" si="286"/>
        <v>65891.089999999967</v>
      </c>
      <c r="AV379" s="484">
        <v>577779.23</v>
      </c>
      <c r="AW379" s="484">
        <f t="shared" si="279"/>
        <v>81449.709999999963</v>
      </c>
      <c r="AX379" s="484">
        <v>659228.93999999994</v>
      </c>
      <c r="AY379" s="530">
        <v>294357.81</v>
      </c>
      <c r="AZ379" s="530">
        <f t="shared" si="280"/>
        <v>36030</v>
      </c>
      <c r="BA379" s="530">
        <f t="shared" si="281"/>
        <v>54818.53</v>
      </c>
      <c r="BB379" s="530">
        <f t="shared" si="282"/>
        <v>54818.53</v>
      </c>
      <c r="BC379" s="530">
        <f t="shared" si="284"/>
        <v>54818.53</v>
      </c>
      <c r="BD379" s="530">
        <f t="shared" si="274"/>
        <v>73607.33</v>
      </c>
      <c r="BE379" s="530">
        <f t="shared" si="276"/>
        <v>73607.33</v>
      </c>
      <c r="BF379" s="530">
        <f t="shared" si="271"/>
        <v>75860.05</v>
      </c>
      <c r="BG379" s="530">
        <f t="shared" si="272"/>
        <v>183360.55</v>
      </c>
      <c r="BH379" s="530" t="e">
        <f t="shared" si="269"/>
        <v>#REF!</v>
      </c>
      <c r="BI379" s="530" t="e">
        <f t="shared" si="266"/>
        <v>#REF!</v>
      </c>
      <c r="BJ379" s="530" t="e">
        <f t="shared" si="264"/>
        <v>#REF!</v>
      </c>
      <c r="BK379" s="460">
        <v>243127.52</v>
      </c>
      <c r="BL379" t="s">
        <v>731</v>
      </c>
      <c r="BM379" s="451">
        <v>243127.52</v>
      </c>
      <c r="BN379" s="499"/>
      <c r="BO379" s="451"/>
      <c r="BP379" s="452"/>
      <c r="BR379" s="452"/>
    </row>
    <row r="380" spans="1:70" ht="15" hidden="1" customHeight="1">
      <c r="A380" t="str">
        <f t="shared" si="285"/>
        <v>7603800160</v>
      </c>
      <c r="B380" s="468">
        <v>7603800160</v>
      </c>
      <c r="C380" s="458" t="s">
        <v>545</v>
      </c>
      <c r="D380" s="458" t="s">
        <v>301</v>
      </c>
      <c r="E380" s="459" t="str">
        <f t="shared" si="288"/>
        <v>760</v>
      </c>
      <c r="F380" s="459" t="str">
        <f t="shared" si="289"/>
        <v>760</v>
      </c>
      <c r="G380" s="458" t="s">
        <v>302</v>
      </c>
      <c r="H380" s="484">
        <v>21998.9</v>
      </c>
      <c r="I380" s="452">
        <v>38425.620000000003</v>
      </c>
      <c r="J380" s="452">
        <v>28514.35</v>
      </c>
      <c r="K380" s="452">
        <v>34812.870000000003</v>
      </c>
      <c r="L380" s="452">
        <v>47555.09</v>
      </c>
      <c r="M380" s="452">
        <v>45606.75</v>
      </c>
      <c r="N380" s="452">
        <v>17682.689999999999</v>
      </c>
      <c r="O380" s="452">
        <v>40684.639999999999</v>
      </c>
      <c r="P380" s="452">
        <v>30327.9</v>
      </c>
      <c r="Q380" s="452" t="e">
        <f>VLOOKUP(A380,#REF!,16,0)</f>
        <v>#REF!</v>
      </c>
      <c r="R380" s="452">
        <v>46422.02</v>
      </c>
      <c r="S380" s="484">
        <v>28839.11</v>
      </c>
      <c r="T380" s="452">
        <v>373289.38</v>
      </c>
      <c r="U380" s="474" t="e">
        <f t="shared" si="290"/>
        <v>#REF!</v>
      </c>
      <c r="V380" s="484">
        <f t="shared" si="291"/>
        <v>305608.81</v>
      </c>
      <c r="W380" s="484">
        <f t="shared" si="277"/>
        <v>275280.90999999997</v>
      </c>
      <c r="X380" s="530">
        <v>50051.23</v>
      </c>
      <c r="Y380" s="530">
        <f t="shared" si="310"/>
        <v>46418.419999999991</v>
      </c>
      <c r="Z380" s="484">
        <v>30698.930000000015</v>
      </c>
      <c r="AA380" s="484">
        <v>54460.789999999986</v>
      </c>
      <c r="AB380" s="484">
        <f t="shared" si="278"/>
        <v>60191.13</v>
      </c>
      <c r="AC380" s="484">
        <v>241820.5</v>
      </c>
      <c r="AD380" s="484">
        <f t="shared" si="273"/>
        <v>64443.390000000014</v>
      </c>
      <c r="AE380" s="484">
        <v>306263.89</v>
      </c>
      <c r="AF380" s="484">
        <f t="shared" si="275"/>
        <v>21121.489999999991</v>
      </c>
      <c r="AG380" s="484">
        <v>327385.38</v>
      </c>
      <c r="AH380" s="484">
        <f t="shared" si="270"/>
        <v>27389.270000000019</v>
      </c>
      <c r="AI380" s="484">
        <v>354774.65</v>
      </c>
      <c r="AJ380" s="484">
        <f t="shared" si="267"/>
        <v>34319.569999999949</v>
      </c>
      <c r="AK380" s="484">
        <v>389094.22</v>
      </c>
      <c r="AL380" s="484">
        <f t="shared" si="268"/>
        <v>16063.630000000005</v>
      </c>
      <c r="AM380" s="484">
        <v>405157.85</v>
      </c>
      <c r="AN380" s="484">
        <f t="shared" si="265"/>
        <v>27301.260000000009</v>
      </c>
      <c r="AO380" s="484">
        <v>432459.11</v>
      </c>
      <c r="AP380" s="484">
        <f t="shared" si="263"/>
        <v>34574.020000000019</v>
      </c>
      <c r="AQ380" s="484">
        <v>467033.13</v>
      </c>
      <c r="AR380" s="484">
        <v>44562.46</v>
      </c>
      <c r="AS380" s="484">
        <f t="shared" si="287"/>
        <v>37329.500000000007</v>
      </c>
      <c r="AT380" s="484">
        <v>81891.960000000006</v>
      </c>
      <c r="AU380" s="484">
        <f t="shared" si="286"/>
        <v>56370.809999999983</v>
      </c>
      <c r="AV380" s="484">
        <v>138262.76999999999</v>
      </c>
      <c r="AW380" s="484">
        <f t="shared" si="279"/>
        <v>32186.25</v>
      </c>
      <c r="AX380" s="484">
        <v>170449.02</v>
      </c>
      <c r="AY380" s="530">
        <v>96469.65</v>
      </c>
      <c r="AZ380" s="530">
        <f t="shared" si="280"/>
        <v>60424.520000000004</v>
      </c>
      <c r="BA380" s="530">
        <f t="shared" si="281"/>
        <v>88938.87</v>
      </c>
      <c r="BB380" s="530">
        <f t="shared" si="282"/>
        <v>123751.73999999999</v>
      </c>
      <c r="BC380" s="530">
        <f t="shared" si="284"/>
        <v>171306.83</v>
      </c>
      <c r="BD380" s="530">
        <f t="shared" si="274"/>
        <v>216913.58</v>
      </c>
      <c r="BE380" s="530">
        <f t="shared" si="276"/>
        <v>234596.27</v>
      </c>
      <c r="BF380" s="530">
        <f t="shared" si="271"/>
        <v>275280.90999999997</v>
      </c>
      <c r="BG380" s="530">
        <f t="shared" si="272"/>
        <v>305608.81</v>
      </c>
      <c r="BH380" s="530" t="e">
        <f t="shared" si="269"/>
        <v>#REF!</v>
      </c>
      <c r="BI380" s="530" t="e">
        <f t="shared" si="266"/>
        <v>#REF!</v>
      </c>
      <c r="BJ380" s="530" t="e">
        <f t="shared" si="264"/>
        <v>#REF!</v>
      </c>
      <c r="BK380" s="460">
        <v>373289.38</v>
      </c>
      <c r="BL380" t="s">
        <v>736</v>
      </c>
      <c r="BM380" s="451">
        <v>402280.07</v>
      </c>
      <c r="BN380" s="499"/>
      <c r="BO380" s="451"/>
      <c r="BP380" s="452"/>
      <c r="BR380" s="452"/>
    </row>
    <row r="381" spans="1:70" ht="15" hidden="1" customHeight="1">
      <c r="A381" t="str">
        <f t="shared" si="285"/>
        <v>7603800150</v>
      </c>
      <c r="B381" s="528">
        <v>7603800150</v>
      </c>
      <c r="C381" s="531" t="s">
        <v>763</v>
      </c>
      <c r="D381" s="458" t="s">
        <v>301</v>
      </c>
      <c r="E381" s="459" t="str">
        <f t="shared" ref="E381" si="311">LEFT(B381,3)</f>
        <v>760</v>
      </c>
      <c r="F381" s="459" t="str">
        <f t="shared" ref="F381" si="312">LEFT(B381,3)</f>
        <v>760</v>
      </c>
      <c r="G381" s="458" t="s">
        <v>302</v>
      </c>
      <c r="H381" s="484">
        <v>0</v>
      </c>
      <c r="I381" s="484">
        <v>0</v>
      </c>
      <c r="J381" s="484">
        <v>0</v>
      </c>
      <c r="K381" s="484">
        <v>0</v>
      </c>
      <c r="L381" s="484">
        <v>0</v>
      </c>
      <c r="M381" s="484">
        <v>0</v>
      </c>
      <c r="N381" s="484">
        <v>0</v>
      </c>
      <c r="O381" s="484">
        <v>0</v>
      </c>
      <c r="P381" s="452">
        <v>0</v>
      </c>
      <c r="Q381" s="452">
        <v>0</v>
      </c>
      <c r="R381" s="452">
        <v>0</v>
      </c>
      <c r="S381" s="484">
        <v>0</v>
      </c>
      <c r="T381" s="452"/>
      <c r="U381" s="474">
        <f t="shared" si="290"/>
        <v>0</v>
      </c>
      <c r="V381" s="484"/>
      <c r="W381" s="484">
        <f t="shared" si="277"/>
        <v>0</v>
      </c>
      <c r="X381" s="530">
        <v>41039.269999999997</v>
      </c>
      <c r="Y381" s="530">
        <f t="shared" si="310"/>
        <v>41039.269999999997</v>
      </c>
      <c r="Z381" s="484">
        <v>41039.270000000011</v>
      </c>
      <c r="AA381" s="484">
        <v>43199.250000000007</v>
      </c>
      <c r="AB381" s="484">
        <f t="shared" si="278"/>
        <v>44639.219999999994</v>
      </c>
      <c r="AC381" s="484">
        <v>210956.28</v>
      </c>
      <c r="AD381" s="484">
        <f t="shared" si="273"/>
        <v>27896.48000000001</v>
      </c>
      <c r="AE381" s="484">
        <v>238852.76</v>
      </c>
      <c r="AF381" s="484">
        <f t="shared" si="275"/>
        <v>55608.609999999986</v>
      </c>
      <c r="AG381" s="484">
        <v>294461.37</v>
      </c>
      <c r="AH381" s="484">
        <f t="shared" si="270"/>
        <v>55608.609999999986</v>
      </c>
      <c r="AI381" s="484">
        <v>350069.98</v>
      </c>
      <c r="AJ381" s="484">
        <f t="shared" si="267"/>
        <v>55608.619999999995</v>
      </c>
      <c r="AK381" s="484">
        <v>405678.6</v>
      </c>
      <c r="AL381" s="484">
        <f t="shared" si="268"/>
        <v>55004.170000000042</v>
      </c>
      <c r="AM381" s="484">
        <v>460682.77</v>
      </c>
      <c r="AN381" s="484">
        <f t="shared" si="265"/>
        <v>55004.169999999984</v>
      </c>
      <c r="AO381" s="484">
        <v>515686.94</v>
      </c>
      <c r="AP381" s="484">
        <f t="shared" si="263"/>
        <v>55004.179999999993</v>
      </c>
      <c r="AQ381" s="484">
        <v>570691.12</v>
      </c>
      <c r="AR381" s="484">
        <v>54399.73</v>
      </c>
      <c r="AS381" s="484">
        <f t="shared" si="287"/>
        <v>54399.73</v>
      </c>
      <c r="AT381" s="484">
        <v>108799.46</v>
      </c>
      <c r="AU381" s="484">
        <f t="shared" si="286"/>
        <v>54399.729999999996</v>
      </c>
      <c r="AV381" s="484">
        <v>163199.19</v>
      </c>
      <c r="AW381" s="484">
        <f t="shared" si="279"/>
        <v>0</v>
      </c>
      <c r="AX381" s="484">
        <v>163199.19</v>
      </c>
      <c r="AY381" s="530">
        <v>82078.539999999994</v>
      </c>
      <c r="AZ381" s="530">
        <f t="shared" si="280"/>
        <v>0</v>
      </c>
      <c r="BA381" s="530">
        <f t="shared" si="281"/>
        <v>0</v>
      </c>
      <c r="BB381" s="530">
        <f t="shared" si="282"/>
        <v>0</v>
      </c>
      <c r="BC381" s="530">
        <f t="shared" si="284"/>
        <v>0</v>
      </c>
      <c r="BD381" s="530">
        <f t="shared" si="274"/>
        <v>0</v>
      </c>
      <c r="BE381" s="530">
        <f t="shared" si="276"/>
        <v>0</v>
      </c>
      <c r="BF381" s="530">
        <f t="shared" si="271"/>
        <v>0</v>
      </c>
      <c r="BG381" s="530">
        <f t="shared" si="272"/>
        <v>0</v>
      </c>
      <c r="BH381" s="530">
        <f t="shared" si="269"/>
        <v>0</v>
      </c>
      <c r="BI381" s="530">
        <f t="shared" si="266"/>
        <v>0</v>
      </c>
      <c r="BJ381" s="530">
        <f t="shared" si="264"/>
        <v>0</v>
      </c>
      <c r="BK381" s="460"/>
      <c r="BL381" t="str">
        <f>BL380</f>
        <v>İhracat Giderleri(Gümrük-Etiketleme-Nisbi Aidat vb.)</v>
      </c>
      <c r="BN381" s="499"/>
      <c r="BO381" s="451"/>
      <c r="BP381" s="452"/>
      <c r="BR381" s="452"/>
    </row>
    <row r="382" spans="1:70" ht="15" hidden="1" customHeight="1">
      <c r="A382" t="str">
        <f t="shared" si="285"/>
        <v>7603800190</v>
      </c>
      <c r="B382" s="468">
        <v>7603800190</v>
      </c>
      <c r="C382" s="458" t="s">
        <v>546</v>
      </c>
      <c r="D382" s="458" t="s">
        <v>301</v>
      </c>
      <c r="E382" s="459" t="str">
        <f t="shared" si="288"/>
        <v>760</v>
      </c>
      <c r="F382" s="459" t="str">
        <f t="shared" si="289"/>
        <v>760</v>
      </c>
      <c r="G382" s="458" t="s">
        <v>302</v>
      </c>
      <c r="H382" s="484">
        <v>34479.93</v>
      </c>
      <c r="I382" s="452">
        <v>85853.61</v>
      </c>
      <c r="J382" s="452">
        <v>60008.12</v>
      </c>
      <c r="K382" s="452">
        <v>53974.63</v>
      </c>
      <c r="L382" s="452">
        <v>39223.25</v>
      </c>
      <c r="M382" s="452">
        <v>147823.23000000001</v>
      </c>
      <c r="N382" s="452">
        <v>51270.04</v>
      </c>
      <c r="O382" s="452">
        <v>28259.26</v>
      </c>
      <c r="P382" s="452">
        <v>24686.7</v>
      </c>
      <c r="Q382" s="452" t="e">
        <f>VLOOKUP(A382,#REF!,16,0)</f>
        <v>#REF!</v>
      </c>
      <c r="R382" s="452">
        <v>11006.83</v>
      </c>
      <c r="S382" s="484">
        <v>-78063.94</v>
      </c>
      <c r="T382" s="452">
        <v>609084.52</v>
      </c>
      <c r="U382" s="474" t="e">
        <f t="shared" si="290"/>
        <v>#REF!</v>
      </c>
      <c r="V382" s="484">
        <f t="shared" si="291"/>
        <v>525578.77</v>
      </c>
      <c r="W382" s="484">
        <f t="shared" si="277"/>
        <v>500892.07</v>
      </c>
      <c r="X382" s="530">
        <v>14176.18</v>
      </c>
      <c r="Y382" s="530">
        <f t="shared" si="310"/>
        <v>15412.59</v>
      </c>
      <c r="Z382" s="484">
        <v>16552.609999999997</v>
      </c>
      <c r="AA382" s="484">
        <v>127612.04000000002</v>
      </c>
      <c r="AB382" s="484">
        <f t="shared" si="278"/>
        <v>42530.229999999996</v>
      </c>
      <c r="AC382" s="484">
        <v>216283.65</v>
      </c>
      <c r="AD382" s="484">
        <f t="shared" si="273"/>
        <v>79955.74000000002</v>
      </c>
      <c r="AE382" s="484">
        <v>296239.39</v>
      </c>
      <c r="AF382" s="484">
        <f t="shared" si="275"/>
        <v>33475.869999999995</v>
      </c>
      <c r="AG382" s="484">
        <v>329715.26</v>
      </c>
      <c r="AH382" s="484">
        <f t="shared" si="270"/>
        <v>35885.489999999991</v>
      </c>
      <c r="AI382" s="484">
        <v>365600.75</v>
      </c>
      <c r="AJ382" s="484">
        <f t="shared" si="267"/>
        <v>36101.260000000009</v>
      </c>
      <c r="AK382" s="484">
        <v>401702.01</v>
      </c>
      <c r="AL382" s="484">
        <f t="shared" si="268"/>
        <v>51785.270000000019</v>
      </c>
      <c r="AM382" s="484">
        <v>453487.28</v>
      </c>
      <c r="AN382" s="484">
        <f t="shared" si="265"/>
        <v>69799.149999999965</v>
      </c>
      <c r="AO382" s="484">
        <v>523286.43</v>
      </c>
      <c r="AP382" s="484">
        <f t="shared" si="263"/>
        <v>74438.73000000004</v>
      </c>
      <c r="AQ382" s="484">
        <v>597725.16</v>
      </c>
      <c r="AR382" s="484">
        <v>93471.82</v>
      </c>
      <c r="AS382" s="484">
        <f t="shared" si="287"/>
        <v>89849.699999999983</v>
      </c>
      <c r="AT382" s="484">
        <v>183321.52</v>
      </c>
      <c r="AU382" s="484">
        <f t="shared" si="286"/>
        <v>24679.450000000012</v>
      </c>
      <c r="AV382" s="484">
        <v>208000.97</v>
      </c>
      <c r="AW382" s="484">
        <f t="shared" si="279"/>
        <v>27706.139999999985</v>
      </c>
      <c r="AX382" s="484">
        <v>235707.11</v>
      </c>
      <c r="AY382" s="530">
        <v>29588.77</v>
      </c>
      <c r="AZ382" s="530">
        <f t="shared" si="280"/>
        <v>120333.54000000001</v>
      </c>
      <c r="BA382" s="530">
        <f t="shared" si="281"/>
        <v>180341.66</v>
      </c>
      <c r="BB382" s="530">
        <f t="shared" si="282"/>
        <v>234316.29</v>
      </c>
      <c r="BC382" s="530">
        <f t="shared" si="284"/>
        <v>273539.54000000004</v>
      </c>
      <c r="BD382" s="530">
        <f t="shared" si="274"/>
        <v>421362.77</v>
      </c>
      <c r="BE382" s="530">
        <f t="shared" si="276"/>
        <v>472632.80999999994</v>
      </c>
      <c r="BF382" s="530">
        <f t="shared" si="271"/>
        <v>500892.07</v>
      </c>
      <c r="BG382" s="530">
        <f t="shared" si="272"/>
        <v>525578.77</v>
      </c>
      <c r="BH382" s="530" t="e">
        <f t="shared" si="269"/>
        <v>#REF!</v>
      </c>
      <c r="BI382" s="530" t="e">
        <f t="shared" si="266"/>
        <v>#REF!</v>
      </c>
      <c r="BJ382" s="530" t="e">
        <f t="shared" si="264"/>
        <v>#REF!</v>
      </c>
      <c r="BK382" s="460">
        <v>609084.52</v>
      </c>
      <c r="BL382" t="s">
        <v>730</v>
      </c>
      <c r="BM382" s="451">
        <v>645320.68000000005</v>
      </c>
      <c r="BN382" s="499"/>
      <c r="BO382" s="451"/>
      <c r="BP382" s="452"/>
      <c r="BR382" s="452"/>
    </row>
    <row r="383" spans="1:70" ht="15" hidden="1" customHeight="1">
      <c r="A383" t="str">
        <f t="shared" si="285"/>
        <v>7603800385</v>
      </c>
      <c r="B383" s="468">
        <v>7603800385</v>
      </c>
      <c r="C383" s="458" t="s">
        <v>547</v>
      </c>
      <c r="D383" s="458" t="s">
        <v>301</v>
      </c>
      <c r="E383" s="459" t="str">
        <f t="shared" si="288"/>
        <v>760</v>
      </c>
      <c r="F383" s="459" t="str">
        <f t="shared" si="289"/>
        <v>760</v>
      </c>
      <c r="G383" s="458" t="s">
        <v>302</v>
      </c>
      <c r="H383" s="484">
        <v>76822.929999999993</v>
      </c>
      <c r="I383" s="452">
        <v>7628.22</v>
      </c>
      <c r="J383" s="452">
        <v>140988.19</v>
      </c>
      <c r="K383" s="452">
        <v>46688.58</v>
      </c>
      <c r="L383" s="452">
        <v>83447.53</v>
      </c>
      <c r="M383" s="452">
        <v>79493.89</v>
      </c>
      <c r="N383" s="452">
        <v>72372.06</v>
      </c>
      <c r="O383" s="452">
        <v>55108.29</v>
      </c>
      <c r="P383" s="452">
        <v>61181.19</v>
      </c>
      <c r="Q383" s="452" t="e">
        <f>VLOOKUP(A383,#REF!,16,0)</f>
        <v>#REF!</v>
      </c>
      <c r="R383" s="452">
        <v>0</v>
      </c>
      <c r="S383" s="484">
        <v>102865.65</v>
      </c>
      <c r="T383" s="452">
        <v>687260.76</v>
      </c>
      <c r="U383" s="474" t="e">
        <f t="shared" si="290"/>
        <v>#REF!</v>
      </c>
      <c r="V383" s="484">
        <f t="shared" si="291"/>
        <v>623730.87999999989</v>
      </c>
      <c r="W383" s="484">
        <f t="shared" si="277"/>
        <v>562549.68999999994</v>
      </c>
      <c r="X383" s="530">
        <v>38061.660000000003</v>
      </c>
      <c r="Y383" s="530">
        <f t="shared" si="310"/>
        <v>-11671.320000000003</v>
      </c>
      <c r="Z383" s="484">
        <v>78524.14</v>
      </c>
      <c r="AA383" s="484">
        <v>11197.850000000006</v>
      </c>
      <c r="AB383" s="484">
        <f t="shared" si="278"/>
        <v>46793.11</v>
      </c>
      <c r="AC383" s="484">
        <v>162905.44</v>
      </c>
      <c r="AD383" s="484">
        <f t="shared" si="273"/>
        <v>63830.25</v>
      </c>
      <c r="AE383" s="484">
        <v>226735.69</v>
      </c>
      <c r="AF383" s="484">
        <f t="shared" si="275"/>
        <v>36021.989999999991</v>
      </c>
      <c r="AG383" s="484">
        <v>262757.68</v>
      </c>
      <c r="AH383" s="484">
        <f t="shared" si="270"/>
        <v>-17315.899999999994</v>
      </c>
      <c r="AI383" s="484">
        <v>245441.78</v>
      </c>
      <c r="AJ383" s="484">
        <f t="shared" si="267"/>
        <v>40336.74000000002</v>
      </c>
      <c r="AK383" s="484">
        <v>285778.52</v>
      </c>
      <c r="AL383" s="484">
        <f t="shared" si="268"/>
        <v>-23939.880000000005</v>
      </c>
      <c r="AM383" s="484">
        <v>261838.64</v>
      </c>
      <c r="AN383" s="484">
        <f t="shared" si="265"/>
        <v>58746.649999999965</v>
      </c>
      <c r="AO383" s="484">
        <v>320585.28999999998</v>
      </c>
      <c r="AP383" s="484">
        <f t="shared" si="263"/>
        <v>18124.540000000037</v>
      </c>
      <c r="AQ383" s="484">
        <v>338709.83</v>
      </c>
      <c r="AR383" s="484">
        <v>95104.35</v>
      </c>
      <c r="AS383" s="484">
        <f t="shared" si="287"/>
        <v>31476.67</v>
      </c>
      <c r="AT383" s="484">
        <v>126581.02</v>
      </c>
      <c r="AU383" s="484">
        <f t="shared" si="286"/>
        <v>42241.150000000009</v>
      </c>
      <c r="AV383" s="484">
        <v>168822.17</v>
      </c>
      <c r="AW383" s="484">
        <f t="shared" si="279"/>
        <v>-26967.279999999999</v>
      </c>
      <c r="AX383" s="484">
        <v>141854.89000000001</v>
      </c>
      <c r="AY383" s="530">
        <v>26390.34</v>
      </c>
      <c r="AZ383" s="530">
        <f t="shared" si="280"/>
        <v>84451.15</v>
      </c>
      <c r="BA383" s="530">
        <f t="shared" si="281"/>
        <v>225439.34</v>
      </c>
      <c r="BB383" s="530">
        <f t="shared" si="282"/>
        <v>272127.92</v>
      </c>
      <c r="BC383" s="530">
        <f t="shared" si="284"/>
        <v>355575.44999999995</v>
      </c>
      <c r="BD383" s="530">
        <f t="shared" si="274"/>
        <v>435069.34</v>
      </c>
      <c r="BE383" s="530">
        <f t="shared" si="276"/>
        <v>507441.4</v>
      </c>
      <c r="BF383" s="530">
        <f t="shared" si="271"/>
        <v>562549.68999999994</v>
      </c>
      <c r="BG383" s="530">
        <f t="shared" si="272"/>
        <v>623730.87999999989</v>
      </c>
      <c r="BH383" s="530" t="e">
        <f t="shared" si="269"/>
        <v>#REF!</v>
      </c>
      <c r="BI383" s="530" t="e">
        <f t="shared" si="266"/>
        <v>#REF!</v>
      </c>
      <c r="BJ383" s="530" t="e">
        <f t="shared" si="264"/>
        <v>#REF!</v>
      </c>
      <c r="BK383" s="460">
        <v>687260.76</v>
      </c>
      <c r="BL383" t="s">
        <v>736</v>
      </c>
      <c r="BM383" s="451">
        <v>790126.41</v>
      </c>
      <c r="BN383" s="499"/>
      <c r="BO383" s="451"/>
      <c r="BP383" s="452"/>
      <c r="BR383" s="452"/>
    </row>
    <row r="384" spans="1:70" ht="15" hidden="1" customHeight="1">
      <c r="A384" t="str">
        <f t="shared" si="285"/>
        <v>7603800900</v>
      </c>
      <c r="B384" s="468">
        <v>7603800900</v>
      </c>
      <c r="C384" s="458" t="s">
        <v>548</v>
      </c>
      <c r="D384" s="458" t="s">
        <v>301</v>
      </c>
      <c r="E384" s="459" t="str">
        <f t="shared" si="288"/>
        <v>760</v>
      </c>
      <c r="F384" s="459" t="str">
        <f t="shared" si="289"/>
        <v>760</v>
      </c>
      <c r="G384" s="458" t="s">
        <v>302</v>
      </c>
      <c r="H384" s="484">
        <v>15190.75</v>
      </c>
      <c r="I384" s="452">
        <v>11426.57</v>
      </c>
      <c r="J384" s="452">
        <v>10712.93</v>
      </c>
      <c r="K384" s="452">
        <v>43669.279999999999</v>
      </c>
      <c r="L384" s="452">
        <v>-64646.95</v>
      </c>
      <c r="M384" s="452">
        <v>2581.7600000000002</v>
      </c>
      <c r="N384" s="452">
        <v>1949.26</v>
      </c>
      <c r="O384" s="452">
        <v>2004.05</v>
      </c>
      <c r="P384" s="452">
        <v>5609.78</v>
      </c>
      <c r="Q384" s="452" t="e">
        <f>VLOOKUP(A384,#REF!,16,0)</f>
        <v>#REF!</v>
      </c>
      <c r="R384" s="452">
        <v>1261.5999999999999</v>
      </c>
      <c r="S384" s="484">
        <v>3165.91</v>
      </c>
      <c r="T384" s="452">
        <v>30497.21</v>
      </c>
      <c r="U384" s="474" t="e">
        <f t="shared" si="290"/>
        <v>#REF!</v>
      </c>
      <c r="V384" s="484">
        <f t="shared" si="291"/>
        <v>28497.43</v>
      </c>
      <c r="W384" s="484">
        <f t="shared" si="277"/>
        <v>22887.65</v>
      </c>
      <c r="X384" s="530">
        <v>2054.08</v>
      </c>
      <c r="Y384" s="530">
        <f t="shared" si="310"/>
        <v>2272.6800000000003</v>
      </c>
      <c r="Z384" s="484">
        <v>3853.46</v>
      </c>
      <c r="AA384" s="484">
        <v>7739.6500000000005</v>
      </c>
      <c r="AB384" s="484">
        <f t="shared" si="278"/>
        <v>2156.4699999999984</v>
      </c>
      <c r="AC384" s="484">
        <v>18076.34</v>
      </c>
      <c r="AD384" s="484">
        <f t="shared" si="273"/>
        <v>2717.8499999999985</v>
      </c>
      <c r="AE384" s="484">
        <v>20794.189999999999</v>
      </c>
      <c r="AF384" s="484">
        <f t="shared" si="275"/>
        <v>2825.510000000002</v>
      </c>
      <c r="AG384" s="484">
        <v>23619.7</v>
      </c>
      <c r="AH384" s="484">
        <f t="shared" si="270"/>
        <v>5775.1100000000006</v>
      </c>
      <c r="AI384" s="484">
        <v>29394.81</v>
      </c>
      <c r="AJ384" s="484">
        <f t="shared" si="267"/>
        <v>9466.52</v>
      </c>
      <c r="AK384" s="484">
        <v>38861.33</v>
      </c>
      <c r="AL384" s="484">
        <f t="shared" si="268"/>
        <v>5989.4000000000015</v>
      </c>
      <c r="AM384" s="484">
        <v>44850.73</v>
      </c>
      <c r="AN384" s="484">
        <f t="shared" si="265"/>
        <v>1926.3799999999974</v>
      </c>
      <c r="AO384" s="484">
        <v>46777.11</v>
      </c>
      <c r="AP384" s="484">
        <f t="shared" si="263"/>
        <v>4623.9000000000015</v>
      </c>
      <c r="AQ384" s="484">
        <v>51401.01</v>
      </c>
      <c r="AR384" s="484">
        <v>1757.91</v>
      </c>
      <c r="AS384" s="484">
        <f t="shared" si="287"/>
        <v>12570.28</v>
      </c>
      <c r="AT384" s="484">
        <v>14328.19</v>
      </c>
      <c r="AU384" s="484">
        <f t="shared" si="286"/>
        <v>8545.1400000000012</v>
      </c>
      <c r="AV384" s="484">
        <v>22873.33</v>
      </c>
      <c r="AW384" s="484">
        <f t="shared" si="279"/>
        <v>8216.0499999999993</v>
      </c>
      <c r="AX384" s="484">
        <v>31089.38</v>
      </c>
      <c r="AY384" s="530">
        <v>4326.76</v>
      </c>
      <c r="AZ384" s="530">
        <f t="shared" si="280"/>
        <v>26617.32</v>
      </c>
      <c r="BA384" s="530">
        <f t="shared" si="281"/>
        <v>37330.25</v>
      </c>
      <c r="BB384" s="530">
        <f t="shared" si="282"/>
        <v>80999.53</v>
      </c>
      <c r="BC384" s="530">
        <f t="shared" si="284"/>
        <v>16352.580000000002</v>
      </c>
      <c r="BD384" s="530">
        <f t="shared" si="274"/>
        <v>18934.340000000004</v>
      </c>
      <c r="BE384" s="530">
        <f t="shared" si="276"/>
        <v>20883.600000000002</v>
      </c>
      <c r="BF384" s="530">
        <f t="shared" si="271"/>
        <v>22887.65</v>
      </c>
      <c r="BG384" s="530">
        <f t="shared" si="272"/>
        <v>28497.430000000008</v>
      </c>
      <c r="BH384" s="530" t="e">
        <f t="shared" si="269"/>
        <v>#REF!</v>
      </c>
      <c r="BI384" s="530" t="e">
        <f t="shared" si="266"/>
        <v>#REF!</v>
      </c>
      <c r="BJ384" s="530" t="e">
        <f t="shared" si="264"/>
        <v>#REF!</v>
      </c>
      <c r="BK384" s="460">
        <v>30497.21</v>
      </c>
      <c r="BL384" t="s">
        <v>732</v>
      </c>
      <c r="BM384" s="451">
        <v>116880.61</v>
      </c>
      <c r="BN384" s="499"/>
      <c r="BO384" s="451"/>
      <c r="BP384" s="452"/>
      <c r="BR384" s="452"/>
    </row>
    <row r="385" spans="1:70" ht="15" hidden="1" customHeight="1">
      <c r="A385" t="str">
        <f t="shared" si="285"/>
        <v>7603900010</v>
      </c>
      <c r="B385" s="468">
        <v>7603900010</v>
      </c>
      <c r="C385" s="458" t="s">
        <v>697</v>
      </c>
      <c r="D385" s="458" t="s">
        <v>301</v>
      </c>
      <c r="E385" s="459" t="str">
        <f t="shared" si="288"/>
        <v>760</v>
      </c>
      <c r="F385" s="459" t="str">
        <f t="shared" si="289"/>
        <v>760</v>
      </c>
      <c r="G385" s="458" t="s">
        <v>302</v>
      </c>
      <c r="H385" s="484">
        <v>0</v>
      </c>
      <c r="I385" s="452">
        <v>0</v>
      </c>
      <c r="J385" s="452">
        <v>0</v>
      </c>
      <c r="K385" s="452">
        <v>0</v>
      </c>
      <c r="L385" s="452">
        <v>0</v>
      </c>
      <c r="M385" s="452">
        <v>0</v>
      </c>
      <c r="N385" s="452">
        <v>0</v>
      </c>
      <c r="O385" s="452">
        <v>0</v>
      </c>
      <c r="P385" s="452">
        <v>0</v>
      </c>
      <c r="Q385" s="452" t="e">
        <f>VLOOKUP(A385,#REF!,16,0)</f>
        <v>#REF!</v>
      </c>
      <c r="R385" s="452">
        <v>0</v>
      </c>
      <c r="S385" s="484">
        <v>0</v>
      </c>
      <c r="T385" s="452">
        <v>0</v>
      </c>
      <c r="U385" s="474" t="e">
        <f t="shared" si="290"/>
        <v>#REF!</v>
      </c>
      <c r="V385" s="484">
        <f t="shared" si="291"/>
        <v>0</v>
      </c>
      <c r="W385" s="484">
        <f t="shared" si="277"/>
        <v>0</v>
      </c>
      <c r="X385" s="530"/>
      <c r="Y385" s="530">
        <f t="shared" si="310"/>
        <v>0</v>
      </c>
      <c r="Z385" s="484">
        <v>0</v>
      </c>
      <c r="AA385" s="484">
        <v>0</v>
      </c>
      <c r="AB385" s="484">
        <f t="shared" si="278"/>
        <v>0</v>
      </c>
      <c r="AC385" s="484">
        <v>0</v>
      </c>
      <c r="AD385" s="484">
        <f t="shared" si="273"/>
        <v>0</v>
      </c>
      <c r="AE385" s="484">
        <v>0</v>
      </c>
      <c r="AF385" s="484">
        <f t="shared" si="275"/>
        <v>841434.91</v>
      </c>
      <c r="AG385" s="484">
        <v>841434.91</v>
      </c>
      <c r="AH385" s="484">
        <f t="shared" si="270"/>
        <v>0</v>
      </c>
      <c r="AI385" s="484">
        <v>841434.91</v>
      </c>
      <c r="AJ385" s="484">
        <f t="shared" si="267"/>
        <v>208125.0199999999</v>
      </c>
      <c r="AK385" s="484">
        <v>1049559.93</v>
      </c>
      <c r="AL385" s="484">
        <f t="shared" si="268"/>
        <v>146386.32000000007</v>
      </c>
      <c r="AM385" s="484">
        <v>1195946.25</v>
      </c>
      <c r="AN385" s="484">
        <f t="shared" si="265"/>
        <v>45986.629999999888</v>
      </c>
      <c r="AO385" s="484">
        <v>1241932.8799999999</v>
      </c>
      <c r="AP385" s="484">
        <f t="shared" si="263"/>
        <v>75802.880000000121</v>
      </c>
      <c r="AQ385" s="484">
        <v>1317735.76</v>
      </c>
      <c r="AR385" s="484">
        <v>9818.32</v>
      </c>
      <c r="AS385" s="484">
        <f t="shared" si="287"/>
        <v>5301.3700000000008</v>
      </c>
      <c r="AT385" s="484">
        <v>15119.69</v>
      </c>
      <c r="AU385" s="484">
        <f t="shared" si="286"/>
        <v>0</v>
      </c>
      <c r="AV385" s="484">
        <v>15119.69</v>
      </c>
      <c r="AW385" s="484">
        <f t="shared" si="279"/>
        <v>24313.309999999998</v>
      </c>
      <c r="AX385" s="484">
        <v>39433</v>
      </c>
      <c r="AY385" s="530">
        <v>0</v>
      </c>
      <c r="AZ385" s="530">
        <f t="shared" si="280"/>
        <v>0</v>
      </c>
      <c r="BA385" s="530">
        <f t="shared" si="281"/>
        <v>0</v>
      </c>
      <c r="BB385" s="530">
        <f t="shared" si="282"/>
        <v>0</v>
      </c>
      <c r="BC385" s="530">
        <f t="shared" si="284"/>
        <v>0</v>
      </c>
      <c r="BD385" s="530">
        <f t="shared" si="274"/>
        <v>0</v>
      </c>
      <c r="BE385" s="530">
        <f t="shared" si="276"/>
        <v>0</v>
      </c>
      <c r="BF385" s="530">
        <f t="shared" si="271"/>
        <v>0</v>
      </c>
      <c r="BG385" s="530">
        <f t="shared" si="272"/>
        <v>0</v>
      </c>
      <c r="BH385" s="530" t="e">
        <f t="shared" si="269"/>
        <v>#REF!</v>
      </c>
      <c r="BI385" s="530" t="e">
        <f t="shared" si="266"/>
        <v>#REF!</v>
      </c>
      <c r="BJ385" s="530" t="e">
        <f t="shared" si="264"/>
        <v>#REF!</v>
      </c>
      <c r="BK385" s="460">
        <v>0</v>
      </c>
      <c r="BL385" t="s">
        <v>733</v>
      </c>
      <c r="BN385" s="499"/>
      <c r="BO385" s="451"/>
      <c r="BP385" s="452"/>
      <c r="BR385" s="452"/>
    </row>
    <row r="386" spans="1:70" ht="15" hidden="1" customHeight="1">
      <c r="A386" t="s">
        <v>1024</v>
      </c>
      <c r="B386" s="468" t="s">
        <v>1024</v>
      </c>
      <c r="C386" s="458" t="s">
        <v>549</v>
      </c>
      <c r="D386" s="458" t="s">
        <v>301</v>
      </c>
      <c r="E386" s="459" t="str">
        <f t="shared" ref="E386" si="313">LEFT(B386,3)</f>
        <v>760</v>
      </c>
      <c r="F386" s="459" t="str">
        <f t="shared" ref="F386" si="314">LEFT(B386,3)</f>
        <v>760</v>
      </c>
      <c r="G386" s="458" t="s">
        <v>302</v>
      </c>
      <c r="H386" s="484"/>
      <c r="I386" s="452"/>
      <c r="J386" s="452"/>
      <c r="K386" s="452"/>
      <c r="L386" s="452"/>
      <c r="M386" s="452"/>
      <c r="N386" s="452"/>
      <c r="O386" s="452"/>
      <c r="P386" s="452"/>
      <c r="Q386" s="452"/>
      <c r="R386" s="452"/>
      <c r="S386" s="484"/>
      <c r="T386" s="452"/>
      <c r="U386" s="474"/>
      <c r="V386" s="484"/>
      <c r="W386" s="484"/>
      <c r="X386" s="530"/>
      <c r="Y386" s="530">
        <v>0</v>
      </c>
      <c r="Z386" s="484"/>
      <c r="AA386" s="484"/>
      <c r="AB386" s="484"/>
      <c r="AC386" s="484"/>
      <c r="AD386" s="484"/>
      <c r="AE386" s="484"/>
      <c r="AF386" s="484"/>
      <c r="AG386" s="484"/>
      <c r="AH386" s="484"/>
      <c r="AI386" s="484"/>
      <c r="AJ386" s="484"/>
      <c r="AK386" s="484"/>
      <c r="AL386" s="484"/>
      <c r="AM386" s="484"/>
      <c r="AN386" s="484"/>
      <c r="AO386" s="484"/>
      <c r="AP386" s="484"/>
      <c r="AQ386" s="484"/>
      <c r="AR386" s="484">
        <v>48915</v>
      </c>
      <c r="AS386" s="484">
        <f t="shared" si="287"/>
        <v>11221.559999999998</v>
      </c>
      <c r="AT386" s="484">
        <v>60136.56</v>
      </c>
      <c r="AU386" s="484">
        <f t="shared" si="286"/>
        <v>59239</v>
      </c>
      <c r="AV386" s="484">
        <v>119375.56</v>
      </c>
      <c r="AW386" s="484">
        <f t="shared" si="279"/>
        <v>44501</v>
      </c>
      <c r="AX386" s="484">
        <v>163876.56</v>
      </c>
      <c r="AY386" s="530"/>
      <c r="AZ386" s="530"/>
      <c r="BA386" s="530"/>
      <c r="BB386" s="530"/>
      <c r="BC386" s="530"/>
      <c r="BD386" s="530"/>
      <c r="BE386" s="530"/>
      <c r="BF386" s="530"/>
      <c r="BG386" s="530"/>
      <c r="BH386" s="530"/>
      <c r="BI386" s="530"/>
      <c r="BJ386" s="530"/>
      <c r="BK386" s="460"/>
      <c r="BL386" t="s">
        <v>165</v>
      </c>
      <c r="BN386" s="499"/>
      <c r="BO386" s="451"/>
      <c r="BP386" s="452"/>
      <c r="BR386" s="452"/>
    </row>
    <row r="387" spans="1:70" ht="15" hidden="1" customHeight="1">
      <c r="A387" t="str">
        <f t="shared" si="285"/>
        <v>7604000060</v>
      </c>
      <c r="B387" s="468">
        <v>7604000060</v>
      </c>
      <c r="C387" s="458" t="s">
        <v>550</v>
      </c>
      <c r="D387" s="458" t="s">
        <v>301</v>
      </c>
      <c r="E387" s="459" t="str">
        <f t="shared" si="288"/>
        <v>760</v>
      </c>
      <c r="F387" s="459" t="str">
        <f t="shared" si="289"/>
        <v>760</v>
      </c>
      <c r="G387" s="458" t="s">
        <v>302</v>
      </c>
      <c r="H387" s="484">
        <v>1647</v>
      </c>
      <c r="I387" s="452">
        <v>991</v>
      </c>
      <c r="J387" s="452">
        <v>1062</v>
      </c>
      <c r="K387" s="452">
        <v>378</v>
      </c>
      <c r="L387" s="452">
        <v>811</v>
      </c>
      <c r="M387" s="452">
        <v>682</v>
      </c>
      <c r="N387" s="452">
        <v>376</v>
      </c>
      <c r="O387" s="452">
        <v>2533.5</v>
      </c>
      <c r="P387" s="452">
        <v>2452</v>
      </c>
      <c r="Q387" s="452" t="e">
        <f>VLOOKUP(A387,#REF!,16,0)</f>
        <v>#REF!</v>
      </c>
      <c r="R387" s="452">
        <v>2908</v>
      </c>
      <c r="S387" s="484">
        <v>-1345</v>
      </c>
      <c r="T387" s="452">
        <v>14858.5</v>
      </c>
      <c r="U387" s="474" t="e">
        <f t="shared" si="290"/>
        <v>#REF!</v>
      </c>
      <c r="V387" s="484">
        <f t="shared" si="291"/>
        <v>10932.5</v>
      </c>
      <c r="W387" s="484">
        <f t="shared" si="277"/>
        <v>8480.5</v>
      </c>
      <c r="X387" s="530">
        <v>496</v>
      </c>
      <c r="Y387" s="530">
        <f t="shared" si="310"/>
        <v>2640</v>
      </c>
      <c r="Z387" s="484">
        <v>4500</v>
      </c>
      <c r="AA387" s="484">
        <v>3160</v>
      </c>
      <c r="AB387" s="484">
        <f t="shared" si="278"/>
        <v>2696</v>
      </c>
      <c r="AC387" s="484">
        <v>13492</v>
      </c>
      <c r="AD387" s="484">
        <f t="shared" si="273"/>
        <v>3094</v>
      </c>
      <c r="AE387" s="484">
        <v>16586</v>
      </c>
      <c r="AF387" s="484">
        <f t="shared" si="275"/>
        <v>2500</v>
      </c>
      <c r="AG387" s="484">
        <v>19086</v>
      </c>
      <c r="AH387" s="484">
        <f t="shared" si="270"/>
        <v>7486</v>
      </c>
      <c r="AI387" s="484">
        <v>26572</v>
      </c>
      <c r="AJ387" s="484">
        <f t="shared" si="267"/>
        <v>5547.9199999999983</v>
      </c>
      <c r="AK387" s="484">
        <v>32119.919999999998</v>
      </c>
      <c r="AL387" s="484">
        <f t="shared" si="268"/>
        <v>2740</v>
      </c>
      <c r="AM387" s="484">
        <v>34859.919999999998</v>
      </c>
      <c r="AN387" s="484">
        <f t="shared" si="265"/>
        <v>2566</v>
      </c>
      <c r="AO387" s="484">
        <v>37425.919999999998</v>
      </c>
      <c r="AP387" s="484">
        <f t="shared" si="263"/>
        <v>4147.5</v>
      </c>
      <c r="AQ387" s="484">
        <v>41573.42</v>
      </c>
      <c r="AR387" s="484">
        <v>3836.05</v>
      </c>
      <c r="AS387" s="484">
        <f t="shared" si="287"/>
        <v>17442</v>
      </c>
      <c r="AT387" s="484">
        <v>21278.05</v>
      </c>
      <c r="AU387" s="484">
        <f t="shared" si="286"/>
        <v>24782.000000000004</v>
      </c>
      <c r="AV387" s="484">
        <v>46060.05</v>
      </c>
      <c r="AW387" s="484">
        <f t="shared" si="279"/>
        <v>20335</v>
      </c>
      <c r="AX387" s="484">
        <v>66395.05</v>
      </c>
      <c r="AY387" s="530">
        <v>3136</v>
      </c>
      <c r="AZ387" s="530">
        <f t="shared" si="280"/>
        <v>2638</v>
      </c>
      <c r="BA387" s="530">
        <f t="shared" si="281"/>
        <v>3700</v>
      </c>
      <c r="BB387" s="530">
        <f t="shared" si="282"/>
        <v>4078</v>
      </c>
      <c r="BC387" s="530">
        <f t="shared" si="284"/>
        <v>4889</v>
      </c>
      <c r="BD387" s="530">
        <f t="shared" si="274"/>
        <v>5571</v>
      </c>
      <c r="BE387" s="530">
        <f t="shared" si="276"/>
        <v>5947</v>
      </c>
      <c r="BF387" s="530">
        <f t="shared" si="271"/>
        <v>8480.5</v>
      </c>
      <c r="BG387" s="530">
        <f t="shared" si="272"/>
        <v>10932.5</v>
      </c>
      <c r="BH387" s="530" t="e">
        <f t="shared" si="269"/>
        <v>#REF!</v>
      </c>
      <c r="BI387" s="530" t="e">
        <f t="shared" si="266"/>
        <v>#REF!</v>
      </c>
      <c r="BJ387" s="530" t="e">
        <f t="shared" si="264"/>
        <v>#REF!</v>
      </c>
      <c r="BK387" s="460">
        <v>14858.5</v>
      </c>
      <c r="BL387" t="s">
        <v>732</v>
      </c>
      <c r="BM387" s="451">
        <v>13513.5</v>
      </c>
      <c r="BN387" s="499"/>
      <c r="BO387" s="451"/>
      <c r="BP387" s="452"/>
      <c r="BR387" s="452"/>
    </row>
    <row r="388" spans="1:70" ht="15" hidden="1" customHeight="1">
      <c r="A388" t="s">
        <v>916</v>
      </c>
      <c r="B388" s="468" t="s">
        <v>916</v>
      </c>
      <c r="C388" s="458" t="s">
        <v>917</v>
      </c>
      <c r="D388" s="458" t="s">
        <v>301</v>
      </c>
      <c r="E388" s="459" t="str">
        <f t="shared" ref="E388" si="315">LEFT(B388,3)</f>
        <v>760</v>
      </c>
      <c r="F388" s="459" t="str">
        <f t="shared" ref="F388" si="316">LEFT(B388,3)</f>
        <v>760</v>
      </c>
      <c r="G388" s="458" t="s">
        <v>302</v>
      </c>
      <c r="H388" s="484"/>
      <c r="I388" s="452"/>
      <c r="J388" s="452"/>
      <c r="K388" s="452"/>
      <c r="L388" s="452"/>
      <c r="M388" s="452"/>
      <c r="N388" s="452"/>
      <c r="O388" s="452"/>
      <c r="P388" s="452"/>
      <c r="Q388" s="452"/>
      <c r="R388" s="452"/>
      <c r="S388" s="484"/>
      <c r="T388" s="452"/>
      <c r="U388" s="474"/>
      <c r="V388" s="484"/>
      <c r="W388" s="484"/>
      <c r="X388" s="530"/>
      <c r="Y388" s="530">
        <v>0</v>
      </c>
      <c r="Z388" s="484"/>
      <c r="AA388" s="484"/>
      <c r="AB388" s="484"/>
      <c r="AC388" s="484"/>
      <c r="AD388" s="484"/>
      <c r="AE388" s="484"/>
      <c r="AF388" s="484"/>
      <c r="AG388" s="484"/>
      <c r="AH388" s="484"/>
      <c r="AI388" s="484"/>
      <c r="AJ388" s="484"/>
      <c r="AK388" s="484"/>
      <c r="AL388" s="484"/>
      <c r="AM388" s="484"/>
      <c r="AN388" s="484"/>
      <c r="AO388" s="484"/>
      <c r="AP388" s="484"/>
      <c r="AQ388" s="484">
        <v>21000</v>
      </c>
      <c r="AR388" s="484">
        <v>0</v>
      </c>
      <c r="AS388" s="484">
        <f t="shared" si="287"/>
        <v>0</v>
      </c>
      <c r="AT388" s="484">
        <v>0</v>
      </c>
      <c r="AU388" s="484">
        <f t="shared" si="286"/>
        <v>0</v>
      </c>
      <c r="AV388" s="484">
        <v>0</v>
      </c>
      <c r="AW388" s="484">
        <f t="shared" si="279"/>
        <v>0</v>
      </c>
      <c r="AX388" s="484">
        <v>0</v>
      </c>
      <c r="AY388" s="530"/>
      <c r="AZ388" s="530"/>
      <c r="BA388" s="530"/>
      <c r="BB388" s="530"/>
      <c r="BC388" s="530"/>
      <c r="BD388" s="530"/>
      <c r="BE388" s="530"/>
      <c r="BF388" s="530"/>
      <c r="BG388" s="530"/>
      <c r="BH388" s="530"/>
      <c r="BI388" s="530"/>
      <c r="BJ388" s="530"/>
      <c r="BK388" s="460"/>
      <c r="BL388" t="s">
        <v>736</v>
      </c>
      <c r="BN388" s="499"/>
      <c r="BO388" s="451"/>
      <c r="BP388" s="452"/>
      <c r="BR388" s="452"/>
    </row>
    <row r="389" spans="1:70" ht="15" hidden="1" customHeight="1">
      <c r="A389" t="str">
        <f t="shared" si="285"/>
        <v>7604000170</v>
      </c>
      <c r="B389" s="468">
        <v>7604000170</v>
      </c>
      <c r="C389" s="458" t="s">
        <v>551</v>
      </c>
      <c r="D389" s="458" t="s">
        <v>301</v>
      </c>
      <c r="E389" s="459" t="str">
        <f t="shared" si="288"/>
        <v>760</v>
      </c>
      <c r="F389" s="459" t="str">
        <f t="shared" si="289"/>
        <v>760</v>
      </c>
      <c r="G389" s="458" t="s">
        <v>302</v>
      </c>
      <c r="H389" s="484">
        <v>31005.03</v>
      </c>
      <c r="I389" s="452">
        <v>0</v>
      </c>
      <c r="J389" s="452">
        <v>63878.39</v>
      </c>
      <c r="K389" s="452">
        <v>54756.24</v>
      </c>
      <c r="L389" s="452">
        <v>16264.01</v>
      </c>
      <c r="M389" s="452">
        <v>18012.009999999998</v>
      </c>
      <c r="N389" s="452">
        <v>3547.24</v>
      </c>
      <c r="O389" s="452">
        <v>-649.79999999999995</v>
      </c>
      <c r="P389" s="452">
        <v>140998.10999999999</v>
      </c>
      <c r="Q389" s="452" t="e">
        <f>VLOOKUP(A389,#REF!,16,0)</f>
        <v>#REF!</v>
      </c>
      <c r="R389" s="452">
        <v>4567.66</v>
      </c>
      <c r="S389" s="484">
        <v>6825.9</v>
      </c>
      <c r="T389" s="452">
        <v>331189.39</v>
      </c>
      <c r="U389" s="474" t="e">
        <f t="shared" si="290"/>
        <v>#REF!</v>
      </c>
      <c r="V389" s="484">
        <f t="shared" si="291"/>
        <v>327811.23</v>
      </c>
      <c r="W389" s="484">
        <f t="shared" si="277"/>
        <v>186813.12000000002</v>
      </c>
      <c r="X389" s="530"/>
      <c r="Y389" s="530">
        <f t="shared" si="310"/>
        <v>38413.61</v>
      </c>
      <c r="Z389" s="484">
        <v>0</v>
      </c>
      <c r="AA389" s="484">
        <v>9910.61</v>
      </c>
      <c r="AB389" s="484">
        <f t="shared" si="278"/>
        <v>0</v>
      </c>
      <c r="AC389" s="484">
        <v>48324.22</v>
      </c>
      <c r="AD389" s="484">
        <f t="shared" si="273"/>
        <v>384.54999999999563</v>
      </c>
      <c r="AE389" s="484">
        <v>48708.77</v>
      </c>
      <c r="AF389" s="484">
        <f t="shared" si="275"/>
        <v>0</v>
      </c>
      <c r="AG389" s="484">
        <v>48708.77</v>
      </c>
      <c r="AH389" s="484">
        <f t="shared" si="270"/>
        <v>1052.5800000000017</v>
      </c>
      <c r="AI389" s="484">
        <v>49761.35</v>
      </c>
      <c r="AJ389" s="484">
        <f t="shared" si="267"/>
        <v>1050.4599999999991</v>
      </c>
      <c r="AK389" s="484">
        <v>50811.81</v>
      </c>
      <c r="AL389" s="484">
        <f t="shared" si="268"/>
        <v>0</v>
      </c>
      <c r="AM389" s="484">
        <v>50811.81</v>
      </c>
      <c r="AN389" s="484">
        <f t="shared" si="265"/>
        <v>21228.160000000003</v>
      </c>
      <c r="AO389" s="484">
        <v>72039.97</v>
      </c>
      <c r="AP389" s="484">
        <f t="shared" si="263"/>
        <v>13622.520000000004</v>
      </c>
      <c r="AQ389" s="484">
        <v>85662.49</v>
      </c>
      <c r="AR389" s="484">
        <v>2638.27</v>
      </c>
      <c r="AS389" s="484">
        <f t="shared" si="287"/>
        <v>10753.289999999999</v>
      </c>
      <c r="AT389" s="484">
        <v>13391.56</v>
      </c>
      <c r="AU389" s="484">
        <f t="shared" si="286"/>
        <v>2323.0100000000002</v>
      </c>
      <c r="AV389" s="484">
        <v>15714.57</v>
      </c>
      <c r="AW389" s="484">
        <f t="shared" si="279"/>
        <v>51715.159999999996</v>
      </c>
      <c r="AX389" s="484">
        <v>67429.73</v>
      </c>
      <c r="AY389" s="530">
        <v>38413.61</v>
      </c>
      <c r="AZ389" s="530">
        <f t="shared" si="280"/>
        <v>31005.03</v>
      </c>
      <c r="BA389" s="530">
        <f t="shared" si="281"/>
        <v>94883.42</v>
      </c>
      <c r="BB389" s="530">
        <f t="shared" si="282"/>
        <v>149639.66</v>
      </c>
      <c r="BC389" s="530">
        <f t="shared" si="284"/>
        <v>165903.67000000001</v>
      </c>
      <c r="BD389" s="530">
        <f t="shared" si="274"/>
        <v>183915.68000000002</v>
      </c>
      <c r="BE389" s="530">
        <f t="shared" si="276"/>
        <v>187462.92</v>
      </c>
      <c r="BF389" s="530">
        <f t="shared" si="271"/>
        <v>186813.12</v>
      </c>
      <c r="BG389" s="530">
        <f t="shared" si="272"/>
        <v>327811.23</v>
      </c>
      <c r="BH389" s="530" t="e">
        <f t="shared" si="269"/>
        <v>#REF!</v>
      </c>
      <c r="BI389" s="530" t="e">
        <f t="shared" si="266"/>
        <v>#REF!</v>
      </c>
      <c r="BJ389" s="530" t="e">
        <f t="shared" si="264"/>
        <v>#REF!</v>
      </c>
      <c r="BK389" s="460">
        <v>331189.39</v>
      </c>
      <c r="BL389" t="s">
        <v>736</v>
      </c>
      <c r="BM389" s="451">
        <v>338015.29</v>
      </c>
      <c r="BN389" s="499"/>
      <c r="BO389" s="451"/>
      <c r="BP389" s="452"/>
      <c r="BR389" s="452"/>
    </row>
    <row r="390" spans="1:70" ht="15" hidden="1" customHeight="1">
      <c r="A390" t="str">
        <f t="shared" si="285"/>
        <v>7604000900</v>
      </c>
      <c r="B390" s="468">
        <v>7604000900</v>
      </c>
      <c r="C390" s="458" t="s">
        <v>552</v>
      </c>
      <c r="D390" s="458" t="s">
        <v>301</v>
      </c>
      <c r="E390" s="459" t="str">
        <f t="shared" si="288"/>
        <v>760</v>
      </c>
      <c r="F390" s="459" t="str">
        <f t="shared" si="289"/>
        <v>760</v>
      </c>
      <c r="G390" s="458" t="s">
        <v>302</v>
      </c>
      <c r="H390" s="484">
        <v>15324.56</v>
      </c>
      <c r="I390" s="452">
        <v>15148.5</v>
      </c>
      <c r="J390" s="452">
        <v>-29475.97</v>
      </c>
      <c r="K390" s="452">
        <v>15082.65</v>
      </c>
      <c r="L390" s="452">
        <v>15168.97</v>
      </c>
      <c r="M390" s="452">
        <v>-29029.040000000001</v>
      </c>
      <c r="N390" s="452">
        <v>15219.26</v>
      </c>
      <c r="O390" s="452">
        <v>57457.06</v>
      </c>
      <c r="P390" s="452">
        <v>-29511.040000000001</v>
      </c>
      <c r="Q390" s="452" t="e">
        <f>VLOOKUP(A390,#REF!,16,0)</f>
        <v>#REF!</v>
      </c>
      <c r="R390" s="452">
        <v>16279.56</v>
      </c>
      <c r="S390" s="484">
        <v>-29809.360000000001</v>
      </c>
      <c r="T390" s="452">
        <v>78203.08</v>
      </c>
      <c r="U390" s="474" t="e">
        <f t="shared" si="290"/>
        <v>#REF!</v>
      </c>
      <c r="V390" s="484">
        <f t="shared" si="291"/>
        <v>45384.94999999999</v>
      </c>
      <c r="W390" s="484">
        <f t="shared" si="277"/>
        <v>74895.989999999991</v>
      </c>
      <c r="X390" s="530">
        <v>64362.86</v>
      </c>
      <c r="Y390" s="530">
        <f t="shared" si="310"/>
        <v>0</v>
      </c>
      <c r="Z390" s="484">
        <v>-64327.21</v>
      </c>
      <c r="AA390" s="484">
        <v>57.040000000000873</v>
      </c>
      <c r="AB390" s="484">
        <f t="shared" si="278"/>
        <v>0</v>
      </c>
      <c r="AC390" s="484">
        <v>92.69</v>
      </c>
      <c r="AD390" s="484">
        <f t="shared" si="273"/>
        <v>389.35</v>
      </c>
      <c r="AE390" s="484">
        <v>482.04</v>
      </c>
      <c r="AF390" s="484">
        <f t="shared" si="275"/>
        <v>0</v>
      </c>
      <c r="AG390" s="484">
        <v>482.04</v>
      </c>
      <c r="AH390" s="484">
        <f t="shared" si="270"/>
        <v>16.819999999999993</v>
      </c>
      <c r="AI390" s="484">
        <v>498.86</v>
      </c>
      <c r="AJ390" s="484">
        <f t="shared" si="267"/>
        <v>25.419999999999959</v>
      </c>
      <c r="AK390" s="484">
        <v>524.28</v>
      </c>
      <c r="AL390" s="484">
        <f t="shared" si="268"/>
        <v>34</v>
      </c>
      <c r="AM390" s="484">
        <v>558.28</v>
      </c>
      <c r="AN390" s="484">
        <f t="shared" si="265"/>
        <v>14198.67</v>
      </c>
      <c r="AO390" s="484">
        <v>14756.95</v>
      </c>
      <c r="AP390" s="484">
        <f t="shared" si="263"/>
        <v>441.02999999999884</v>
      </c>
      <c r="AQ390" s="484">
        <v>15197.98</v>
      </c>
      <c r="AR390" s="484">
        <v>257.54000000000002</v>
      </c>
      <c r="AS390" s="484">
        <f t="shared" si="287"/>
        <v>288928.23000000004</v>
      </c>
      <c r="AT390" s="484">
        <v>289185.77</v>
      </c>
      <c r="AU390" s="484">
        <f t="shared" si="286"/>
        <v>359225.80999999994</v>
      </c>
      <c r="AV390" s="484">
        <v>648411.57999999996</v>
      </c>
      <c r="AW390" s="484">
        <f t="shared" si="279"/>
        <v>-266603.83999999997</v>
      </c>
      <c r="AX390" s="484">
        <v>381807.74</v>
      </c>
      <c r="AY390" s="530">
        <v>64362.86</v>
      </c>
      <c r="AZ390" s="530">
        <f t="shared" si="280"/>
        <v>30473.059999999998</v>
      </c>
      <c r="BA390" s="530">
        <f t="shared" si="281"/>
        <v>997.08999999999651</v>
      </c>
      <c r="BB390" s="530">
        <f t="shared" si="282"/>
        <v>16079.739999999996</v>
      </c>
      <c r="BC390" s="530">
        <f t="shared" si="284"/>
        <v>31248.709999999995</v>
      </c>
      <c r="BD390" s="530">
        <f t="shared" si="274"/>
        <v>2219.6699999999964</v>
      </c>
      <c r="BE390" s="530">
        <f t="shared" si="276"/>
        <v>17438.929999999997</v>
      </c>
      <c r="BF390" s="530">
        <f t="shared" si="271"/>
        <v>74895.989999999991</v>
      </c>
      <c r="BG390" s="530">
        <f t="shared" si="272"/>
        <v>45384.95</v>
      </c>
      <c r="BH390" s="530" t="e">
        <f t="shared" si="269"/>
        <v>#REF!</v>
      </c>
      <c r="BI390" s="530" t="e">
        <f t="shared" si="266"/>
        <v>#REF!</v>
      </c>
      <c r="BJ390" s="530" t="e">
        <f t="shared" si="264"/>
        <v>#REF!</v>
      </c>
      <c r="BK390" s="460">
        <v>78203.08</v>
      </c>
      <c r="BL390" t="s">
        <v>732</v>
      </c>
      <c r="BM390" s="451">
        <v>48393.72</v>
      </c>
      <c r="BN390" s="499"/>
      <c r="BO390" s="451"/>
      <c r="BP390" s="452"/>
      <c r="BR390" s="452"/>
    </row>
    <row r="391" spans="1:70" ht="15" hidden="1" customHeight="1">
      <c r="A391" t="str">
        <f t="shared" si="285"/>
        <v>7604100010</v>
      </c>
      <c r="B391" s="468">
        <v>7604100010</v>
      </c>
      <c r="C391" s="458" t="s">
        <v>619</v>
      </c>
      <c r="D391" s="458" t="s">
        <v>301</v>
      </c>
      <c r="E391" s="459" t="str">
        <f t="shared" si="288"/>
        <v>760</v>
      </c>
      <c r="F391" s="459" t="str">
        <f t="shared" si="289"/>
        <v>760</v>
      </c>
      <c r="G391" s="458" t="s">
        <v>302</v>
      </c>
      <c r="H391" s="484">
        <v>0</v>
      </c>
      <c r="I391" s="452">
        <v>0</v>
      </c>
      <c r="J391" s="452">
        <v>0</v>
      </c>
      <c r="K391" s="452">
        <v>0</v>
      </c>
      <c r="L391" s="452">
        <v>0</v>
      </c>
      <c r="M391" s="452">
        <v>0</v>
      </c>
      <c r="N391" s="452">
        <v>0</v>
      </c>
      <c r="O391" s="452">
        <v>18.899999999999999</v>
      </c>
      <c r="P391" s="452">
        <v>0</v>
      </c>
      <c r="Q391" s="452" t="e">
        <f>VLOOKUP(A391,#REF!,16,0)</f>
        <v>#REF!</v>
      </c>
      <c r="R391" s="452">
        <v>0</v>
      </c>
      <c r="S391" s="484">
        <v>0</v>
      </c>
      <c r="T391" s="452">
        <v>18.899999999999999</v>
      </c>
      <c r="U391" s="474" t="e">
        <f t="shared" si="290"/>
        <v>#REF!</v>
      </c>
      <c r="V391" s="484">
        <f t="shared" si="291"/>
        <v>18.899999999999999</v>
      </c>
      <c r="W391" s="484">
        <f t="shared" si="277"/>
        <v>18.899999999999999</v>
      </c>
      <c r="X391" s="530"/>
      <c r="Y391" s="530">
        <f t="shared" si="310"/>
        <v>0</v>
      </c>
      <c r="Z391" s="484">
        <v>0</v>
      </c>
      <c r="AA391" s="484">
        <v>0</v>
      </c>
      <c r="AB391" s="484">
        <f t="shared" si="278"/>
        <v>0</v>
      </c>
      <c r="AC391" s="484">
        <v>0</v>
      </c>
      <c r="AD391" s="484">
        <f t="shared" si="273"/>
        <v>0</v>
      </c>
      <c r="AE391" s="484">
        <v>0</v>
      </c>
      <c r="AF391" s="484">
        <f t="shared" si="275"/>
        <v>0</v>
      </c>
      <c r="AG391" s="484">
        <v>0</v>
      </c>
      <c r="AH391" s="484">
        <f t="shared" si="270"/>
        <v>0</v>
      </c>
      <c r="AI391" s="484">
        <v>0</v>
      </c>
      <c r="AJ391" s="484">
        <f t="shared" si="267"/>
        <v>0</v>
      </c>
      <c r="AK391" s="484">
        <v>0</v>
      </c>
      <c r="AL391" s="484">
        <f t="shared" si="268"/>
        <v>34000</v>
      </c>
      <c r="AM391" s="484">
        <v>34000</v>
      </c>
      <c r="AN391" s="484">
        <f t="shared" si="265"/>
        <v>43000</v>
      </c>
      <c r="AO391" s="484">
        <v>77000</v>
      </c>
      <c r="AP391" s="484">
        <f t="shared" si="263"/>
        <v>20000</v>
      </c>
      <c r="AQ391" s="484">
        <v>97000</v>
      </c>
      <c r="AR391" s="484">
        <v>0</v>
      </c>
      <c r="AS391" s="484">
        <f t="shared" si="287"/>
        <v>0</v>
      </c>
      <c r="AT391" s="484">
        <v>0</v>
      </c>
      <c r="AU391" s="484">
        <f t="shared" si="286"/>
        <v>282.68</v>
      </c>
      <c r="AV391" s="484">
        <v>282.68</v>
      </c>
      <c r="AW391" s="484">
        <f t="shared" si="279"/>
        <v>685.96</v>
      </c>
      <c r="AX391" s="484">
        <v>968.64</v>
      </c>
      <c r="AY391" s="530">
        <v>0</v>
      </c>
      <c r="AZ391" s="530">
        <f t="shared" si="280"/>
        <v>0</v>
      </c>
      <c r="BA391" s="530">
        <f t="shared" si="281"/>
        <v>0</v>
      </c>
      <c r="BB391" s="530">
        <f t="shared" si="282"/>
        <v>0</v>
      </c>
      <c r="BC391" s="530">
        <f t="shared" si="284"/>
        <v>0</v>
      </c>
      <c r="BD391" s="530">
        <f t="shared" si="274"/>
        <v>0</v>
      </c>
      <c r="BE391" s="530">
        <f t="shared" si="276"/>
        <v>0</v>
      </c>
      <c r="BF391" s="530">
        <f t="shared" si="271"/>
        <v>18.899999999999999</v>
      </c>
      <c r="BG391" s="530">
        <f t="shared" si="272"/>
        <v>18.899999999999999</v>
      </c>
      <c r="BH391" s="530" t="e">
        <f t="shared" si="269"/>
        <v>#REF!</v>
      </c>
      <c r="BI391" s="530" t="e">
        <f t="shared" si="266"/>
        <v>#REF!</v>
      </c>
      <c r="BJ391" s="530" t="e">
        <f t="shared" si="264"/>
        <v>#REF!</v>
      </c>
      <c r="BK391" s="460">
        <v>18.899999999999999</v>
      </c>
      <c r="BL391" t="s">
        <v>732</v>
      </c>
      <c r="BM391" s="451">
        <v>18.899999999999999</v>
      </c>
      <c r="BN391" s="499"/>
      <c r="BO391" s="451"/>
      <c r="BP391" s="452"/>
      <c r="BR391" s="452"/>
    </row>
    <row r="392" spans="1:70" ht="15" hidden="1" customHeight="1">
      <c r="A392" t="str">
        <f t="shared" si="285"/>
        <v>7604100020</v>
      </c>
      <c r="B392" s="468">
        <v>7604100020</v>
      </c>
      <c r="C392" s="458" t="s">
        <v>553</v>
      </c>
      <c r="D392" s="458" t="s">
        <v>301</v>
      </c>
      <c r="E392" s="459" t="str">
        <f t="shared" si="288"/>
        <v>760</v>
      </c>
      <c r="F392" s="459" t="str">
        <f t="shared" si="289"/>
        <v>760</v>
      </c>
      <c r="G392" s="458" t="s">
        <v>302</v>
      </c>
      <c r="H392" s="484">
        <v>1467.91</v>
      </c>
      <c r="I392" s="452">
        <v>814.21</v>
      </c>
      <c r="J392" s="452">
        <v>1003.06</v>
      </c>
      <c r="K392" s="452">
        <v>860.2</v>
      </c>
      <c r="L392" s="452">
        <v>48.38</v>
      </c>
      <c r="M392" s="452">
        <v>1105.19</v>
      </c>
      <c r="N392" s="452">
        <v>104.64</v>
      </c>
      <c r="O392" s="452">
        <v>392.11</v>
      </c>
      <c r="P392" s="452">
        <v>351.95</v>
      </c>
      <c r="Q392" s="452" t="e">
        <f>VLOOKUP(A392,#REF!,16,0)</f>
        <v>#REF!</v>
      </c>
      <c r="R392" s="452">
        <v>942.52</v>
      </c>
      <c r="S392" s="484">
        <v>141.97</v>
      </c>
      <c r="T392" s="452">
        <v>7238.25</v>
      </c>
      <c r="U392" s="474" t="e">
        <f t="shared" si="290"/>
        <v>#REF!</v>
      </c>
      <c r="V392" s="484">
        <f t="shared" si="291"/>
        <v>6147.6500000000005</v>
      </c>
      <c r="W392" s="484">
        <f t="shared" si="277"/>
        <v>5795.7000000000007</v>
      </c>
      <c r="X392" s="530">
        <v>894.32</v>
      </c>
      <c r="Y392" s="530">
        <f t="shared" si="310"/>
        <v>472.31000000000006</v>
      </c>
      <c r="Z392" s="484">
        <v>364.23999999999978</v>
      </c>
      <c r="AA392" s="484">
        <v>1815.85</v>
      </c>
      <c r="AB392" s="484">
        <f t="shared" si="278"/>
        <v>0</v>
      </c>
      <c r="AC392" s="484">
        <v>3546.72</v>
      </c>
      <c r="AD392" s="484">
        <f t="shared" si="273"/>
        <v>283.16000000000031</v>
      </c>
      <c r="AE392" s="484">
        <v>3829.88</v>
      </c>
      <c r="AF392" s="484">
        <f t="shared" si="275"/>
        <v>248.19999999999982</v>
      </c>
      <c r="AG392" s="484">
        <v>4078.08</v>
      </c>
      <c r="AH392" s="484">
        <f t="shared" si="270"/>
        <v>146.23999999999978</v>
      </c>
      <c r="AI392" s="484">
        <v>4224.32</v>
      </c>
      <c r="AJ392" s="484">
        <f t="shared" si="267"/>
        <v>24.900000000000546</v>
      </c>
      <c r="AK392" s="484">
        <v>4249.22</v>
      </c>
      <c r="AL392" s="484">
        <f t="shared" si="268"/>
        <v>0</v>
      </c>
      <c r="AM392" s="484">
        <v>4249.22</v>
      </c>
      <c r="AN392" s="484">
        <f t="shared" si="265"/>
        <v>0</v>
      </c>
      <c r="AO392" s="484">
        <v>4249.22</v>
      </c>
      <c r="AP392" s="484">
        <f t="shared" si="263"/>
        <v>225.4399999999996</v>
      </c>
      <c r="AQ392" s="484">
        <v>4474.66</v>
      </c>
      <c r="AR392" s="484">
        <v>0</v>
      </c>
      <c r="AS392" s="484">
        <f t="shared" si="287"/>
        <v>812.66</v>
      </c>
      <c r="AT392" s="484">
        <v>812.66</v>
      </c>
      <c r="AU392" s="484">
        <f t="shared" si="286"/>
        <v>232.04000000000008</v>
      </c>
      <c r="AV392" s="484">
        <v>1044.7</v>
      </c>
      <c r="AW392" s="484">
        <f t="shared" si="279"/>
        <v>122.48000000000002</v>
      </c>
      <c r="AX392" s="484">
        <v>1167.18</v>
      </c>
      <c r="AY392" s="530">
        <v>1366.63</v>
      </c>
      <c r="AZ392" s="530">
        <f t="shared" si="280"/>
        <v>2282.12</v>
      </c>
      <c r="BA392" s="530">
        <f t="shared" si="281"/>
        <v>3285.18</v>
      </c>
      <c r="BB392" s="530">
        <f t="shared" si="282"/>
        <v>4145.38</v>
      </c>
      <c r="BC392" s="530">
        <f t="shared" si="284"/>
        <v>4193.76</v>
      </c>
      <c r="BD392" s="530">
        <f t="shared" si="274"/>
        <v>5298.9500000000007</v>
      </c>
      <c r="BE392" s="530">
        <f t="shared" si="276"/>
        <v>5403.59</v>
      </c>
      <c r="BF392" s="530">
        <f t="shared" si="271"/>
        <v>5795.7</v>
      </c>
      <c r="BG392" s="530">
        <f t="shared" si="272"/>
        <v>6147.65</v>
      </c>
      <c r="BH392" s="530" t="e">
        <f t="shared" si="269"/>
        <v>#REF!</v>
      </c>
      <c r="BI392" s="530" t="e">
        <f t="shared" si="266"/>
        <v>#REF!</v>
      </c>
      <c r="BJ392" s="530" t="e">
        <f t="shared" si="264"/>
        <v>#REF!</v>
      </c>
      <c r="BK392" s="460">
        <v>7238.25</v>
      </c>
      <c r="BL392" t="s">
        <v>732</v>
      </c>
      <c r="BM392" s="451">
        <v>7380.22</v>
      </c>
      <c r="BN392" s="499"/>
      <c r="BO392" s="451"/>
      <c r="BP392" s="452"/>
      <c r="BR392" s="452"/>
    </row>
    <row r="393" spans="1:70" ht="15" hidden="1" customHeight="1">
      <c r="A393" t="str">
        <f t="shared" si="285"/>
        <v>7604100030</v>
      </c>
      <c r="B393" s="468">
        <v>7604100030</v>
      </c>
      <c r="C393" s="458" t="s">
        <v>554</v>
      </c>
      <c r="D393" s="458" t="s">
        <v>301</v>
      </c>
      <c r="E393" s="459" t="str">
        <f t="shared" si="288"/>
        <v>760</v>
      </c>
      <c r="F393" s="459" t="str">
        <f t="shared" si="289"/>
        <v>760</v>
      </c>
      <c r="G393" s="458" t="s">
        <v>302</v>
      </c>
      <c r="H393" s="484">
        <v>0</v>
      </c>
      <c r="I393" s="452">
        <v>91.06</v>
      </c>
      <c r="J393" s="452">
        <v>0</v>
      </c>
      <c r="K393" s="452">
        <v>0</v>
      </c>
      <c r="L393" s="452">
        <v>0</v>
      </c>
      <c r="M393" s="452">
        <v>0</v>
      </c>
      <c r="N393" s="452">
        <v>75.42</v>
      </c>
      <c r="O393" s="452">
        <v>0</v>
      </c>
      <c r="P393" s="452">
        <v>0</v>
      </c>
      <c r="Q393" s="452" t="e">
        <f>VLOOKUP(A393,#REF!,16,0)</f>
        <v>#REF!</v>
      </c>
      <c r="R393" s="452">
        <v>0</v>
      </c>
      <c r="S393" s="484">
        <v>0</v>
      </c>
      <c r="T393" s="452">
        <v>166.48000000000002</v>
      </c>
      <c r="U393" s="474" t="e">
        <f t="shared" si="290"/>
        <v>#REF!</v>
      </c>
      <c r="V393" s="484">
        <f t="shared" si="291"/>
        <v>166.48000000000002</v>
      </c>
      <c r="W393" s="484">
        <f t="shared" si="277"/>
        <v>166.48000000000002</v>
      </c>
      <c r="X393" s="530"/>
      <c r="Y393" s="530">
        <f t="shared" si="310"/>
        <v>0</v>
      </c>
      <c r="Z393" s="484">
        <v>0</v>
      </c>
      <c r="AA393" s="484">
        <v>0</v>
      </c>
      <c r="AB393" s="484">
        <f t="shared" si="278"/>
        <v>0</v>
      </c>
      <c r="AC393" s="484">
        <v>0</v>
      </c>
      <c r="AD393" s="484">
        <f t="shared" si="273"/>
        <v>0</v>
      </c>
      <c r="AE393" s="484">
        <v>0</v>
      </c>
      <c r="AF393" s="484">
        <f t="shared" si="275"/>
        <v>0</v>
      </c>
      <c r="AG393" s="484">
        <v>0</v>
      </c>
      <c r="AH393" s="484">
        <f t="shared" si="270"/>
        <v>21.1</v>
      </c>
      <c r="AI393" s="484">
        <v>21.1</v>
      </c>
      <c r="AJ393" s="484">
        <f t="shared" si="267"/>
        <v>0</v>
      </c>
      <c r="AK393" s="484">
        <v>21.1</v>
      </c>
      <c r="AL393" s="484">
        <f t="shared" si="268"/>
        <v>1053.22</v>
      </c>
      <c r="AM393" s="484">
        <v>1074.32</v>
      </c>
      <c r="AN393" s="484">
        <f t="shared" si="265"/>
        <v>-1053.22</v>
      </c>
      <c r="AO393" s="484">
        <v>21.1</v>
      </c>
      <c r="AP393" s="484">
        <f t="shared" ref="AP393:AP464" si="317">AQ393-AO393</f>
        <v>585.97</v>
      </c>
      <c r="AQ393" s="484">
        <v>607.07000000000005</v>
      </c>
      <c r="AR393" s="484">
        <v>235.25</v>
      </c>
      <c r="AS393" s="484">
        <f t="shared" si="287"/>
        <v>45.490000000000009</v>
      </c>
      <c r="AT393" s="484">
        <v>280.74</v>
      </c>
      <c r="AU393" s="484">
        <f t="shared" si="286"/>
        <v>0</v>
      </c>
      <c r="AV393" s="484">
        <v>280.74</v>
      </c>
      <c r="AW393" s="484">
        <f t="shared" si="279"/>
        <v>0</v>
      </c>
      <c r="AX393" s="484">
        <v>280.74</v>
      </c>
      <c r="AY393" s="530">
        <v>0</v>
      </c>
      <c r="AZ393" s="530">
        <f t="shared" si="280"/>
        <v>91.06</v>
      </c>
      <c r="BA393" s="530">
        <f t="shared" si="281"/>
        <v>91.06</v>
      </c>
      <c r="BB393" s="530">
        <f t="shared" si="282"/>
        <v>91.06</v>
      </c>
      <c r="BC393" s="530">
        <f t="shared" si="284"/>
        <v>91.06</v>
      </c>
      <c r="BD393" s="530">
        <f t="shared" si="274"/>
        <v>91.06</v>
      </c>
      <c r="BE393" s="530">
        <f t="shared" si="276"/>
        <v>166.48000000000002</v>
      </c>
      <c r="BF393" s="530">
        <f t="shared" si="271"/>
        <v>166.48000000000002</v>
      </c>
      <c r="BG393" s="530">
        <f t="shared" si="272"/>
        <v>166.48000000000002</v>
      </c>
      <c r="BH393" s="530" t="e">
        <f t="shared" si="269"/>
        <v>#REF!</v>
      </c>
      <c r="BI393" s="530" t="e">
        <f t="shared" si="266"/>
        <v>#REF!</v>
      </c>
      <c r="BJ393" s="530" t="e">
        <f t="shared" ref="BJ393:BJ464" si="318">O393+P393+Q393+R393+S393+N393+M393+L393+K393+J393+I393+H393</f>
        <v>#REF!</v>
      </c>
      <c r="BK393" s="460">
        <v>166.48</v>
      </c>
      <c r="BL393" t="s">
        <v>732</v>
      </c>
      <c r="BM393" s="451">
        <v>166.48</v>
      </c>
      <c r="BN393" s="499"/>
      <c r="BO393" s="451"/>
      <c r="BP393" s="452"/>
      <c r="BR393" s="452"/>
    </row>
    <row r="394" spans="1:70" ht="15" hidden="1" customHeight="1">
      <c r="A394" t="str">
        <f t="shared" si="285"/>
        <v>7604100040</v>
      </c>
      <c r="B394" s="468">
        <v>7604100040</v>
      </c>
      <c r="C394" s="458" t="s">
        <v>555</v>
      </c>
      <c r="D394" s="458" t="s">
        <v>301</v>
      </c>
      <c r="E394" s="459" t="str">
        <f t="shared" si="288"/>
        <v>760</v>
      </c>
      <c r="F394" s="459" t="str">
        <f t="shared" si="289"/>
        <v>760</v>
      </c>
      <c r="G394" s="458" t="s">
        <v>302</v>
      </c>
      <c r="H394" s="484">
        <v>0</v>
      </c>
      <c r="I394" s="452">
        <v>0</v>
      </c>
      <c r="J394" s="452">
        <v>1480</v>
      </c>
      <c r="K394" s="452">
        <v>0</v>
      </c>
      <c r="L394" s="452">
        <v>0</v>
      </c>
      <c r="M394" s="452">
        <v>0</v>
      </c>
      <c r="N394" s="452">
        <v>0</v>
      </c>
      <c r="O394" s="452">
        <v>0</v>
      </c>
      <c r="P394" s="452">
        <v>0</v>
      </c>
      <c r="Q394" s="452" t="e">
        <f>VLOOKUP(A394,#REF!,16,0)</f>
        <v>#REF!</v>
      </c>
      <c r="R394" s="452">
        <v>0</v>
      </c>
      <c r="S394" s="484">
        <v>0</v>
      </c>
      <c r="T394" s="452">
        <v>1480</v>
      </c>
      <c r="U394" s="474" t="e">
        <f t="shared" si="290"/>
        <v>#REF!</v>
      </c>
      <c r="V394" s="484">
        <f t="shared" si="291"/>
        <v>1480</v>
      </c>
      <c r="W394" s="484">
        <f t="shared" si="277"/>
        <v>1480</v>
      </c>
      <c r="X394" s="530"/>
      <c r="Y394" s="530">
        <f t="shared" si="310"/>
        <v>0</v>
      </c>
      <c r="Z394" s="484">
        <v>0</v>
      </c>
      <c r="AA394" s="484">
        <v>0</v>
      </c>
      <c r="AB394" s="484">
        <f t="shared" si="278"/>
        <v>0</v>
      </c>
      <c r="AC394" s="484">
        <v>0</v>
      </c>
      <c r="AD394" s="484">
        <f t="shared" si="273"/>
        <v>0</v>
      </c>
      <c r="AE394" s="484">
        <v>0</v>
      </c>
      <c r="AF394" s="484">
        <f t="shared" si="275"/>
        <v>0</v>
      </c>
      <c r="AG394" s="484">
        <v>0</v>
      </c>
      <c r="AH394" s="484">
        <f t="shared" si="270"/>
        <v>0</v>
      </c>
      <c r="AI394" s="484">
        <v>0</v>
      </c>
      <c r="AJ394" s="484">
        <f t="shared" si="267"/>
        <v>0</v>
      </c>
      <c r="AK394" s="484">
        <v>0</v>
      </c>
      <c r="AL394" s="484">
        <f t="shared" si="268"/>
        <v>0</v>
      </c>
      <c r="AM394" s="484">
        <v>0</v>
      </c>
      <c r="AN394" s="484">
        <f t="shared" ref="AN394:AN465" si="319">AO394-AM394</f>
        <v>0</v>
      </c>
      <c r="AO394" s="484">
        <v>0</v>
      </c>
      <c r="AP394" s="484">
        <f t="shared" si="317"/>
        <v>0</v>
      </c>
      <c r="AQ394" s="484">
        <v>0</v>
      </c>
      <c r="AR394" s="484">
        <v>720</v>
      </c>
      <c r="AS394" s="484">
        <f t="shared" si="287"/>
        <v>2278</v>
      </c>
      <c r="AT394" s="484">
        <v>2998</v>
      </c>
      <c r="AU394" s="484">
        <f t="shared" si="286"/>
        <v>26.190000000000055</v>
      </c>
      <c r="AV394" s="484">
        <v>3024.19</v>
      </c>
      <c r="AW394" s="484">
        <f t="shared" si="279"/>
        <v>0</v>
      </c>
      <c r="AX394" s="484">
        <v>3024.19</v>
      </c>
      <c r="AY394" s="530">
        <v>0</v>
      </c>
      <c r="AZ394" s="530">
        <f t="shared" si="280"/>
        <v>0</v>
      </c>
      <c r="BA394" s="530">
        <f t="shared" si="281"/>
        <v>1480</v>
      </c>
      <c r="BB394" s="530">
        <f t="shared" si="282"/>
        <v>1480</v>
      </c>
      <c r="BC394" s="530">
        <f t="shared" si="284"/>
        <v>1480</v>
      </c>
      <c r="BD394" s="530">
        <f t="shared" si="274"/>
        <v>1480</v>
      </c>
      <c r="BE394" s="530">
        <f t="shared" si="276"/>
        <v>1480</v>
      </c>
      <c r="BF394" s="530">
        <f t="shared" si="271"/>
        <v>1480</v>
      </c>
      <c r="BG394" s="530">
        <f t="shared" si="272"/>
        <v>1480</v>
      </c>
      <c r="BH394" s="530" t="e">
        <f t="shared" si="269"/>
        <v>#REF!</v>
      </c>
      <c r="BI394" s="530" t="e">
        <f t="shared" ref="BI394:BI465" si="320">N394+O394+P394+Q394+R394+M394+L394+K394+J394+I394+H394</f>
        <v>#REF!</v>
      </c>
      <c r="BJ394" s="530" t="e">
        <f t="shared" si="318"/>
        <v>#REF!</v>
      </c>
      <c r="BK394" s="460">
        <v>1480</v>
      </c>
      <c r="BL394" t="s">
        <v>732</v>
      </c>
      <c r="BM394" s="451">
        <v>1480</v>
      </c>
      <c r="BN394" s="499"/>
      <c r="BO394" s="451"/>
      <c r="BP394" s="452"/>
      <c r="BR394" s="452"/>
    </row>
    <row r="395" spans="1:70" ht="15" hidden="1" customHeight="1">
      <c r="A395" t="str">
        <f t="shared" si="285"/>
        <v>7604100050</v>
      </c>
      <c r="B395" s="468">
        <v>7604100050</v>
      </c>
      <c r="C395" s="458" t="s">
        <v>556</v>
      </c>
      <c r="D395" s="458" t="s">
        <v>301</v>
      </c>
      <c r="E395" s="459" t="str">
        <f t="shared" si="288"/>
        <v>760</v>
      </c>
      <c r="F395" s="459" t="str">
        <f t="shared" si="289"/>
        <v>760</v>
      </c>
      <c r="G395" s="458" t="s">
        <v>302</v>
      </c>
      <c r="H395" s="484">
        <v>0</v>
      </c>
      <c r="I395" s="452">
        <v>0</v>
      </c>
      <c r="J395" s="452">
        <v>2268.46</v>
      </c>
      <c r="K395" s="452">
        <v>0</v>
      </c>
      <c r="L395" s="452">
        <v>0</v>
      </c>
      <c r="M395" s="452">
        <v>2268.46</v>
      </c>
      <c r="N395" s="452">
        <v>0</v>
      </c>
      <c r="O395" s="452">
        <v>0</v>
      </c>
      <c r="P395" s="452">
        <v>2268.46</v>
      </c>
      <c r="Q395" s="452" t="e">
        <f>VLOOKUP(A395,#REF!,16,0)</f>
        <v>#REF!</v>
      </c>
      <c r="R395" s="452">
        <v>0</v>
      </c>
      <c r="S395" s="484">
        <v>1716.35</v>
      </c>
      <c r="T395" s="452">
        <v>7663.55</v>
      </c>
      <c r="U395" s="474" t="e">
        <f t="shared" si="290"/>
        <v>#REF!</v>
      </c>
      <c r="V395" s="484">
        <f t="shared" si="291"/>
        <v>6805.38</v>
      </c>
      <c r="W395" s="484">
        <f t="shared" si="277"/>
        <v>4536.92</v>
      </c>
      <c r="X395" s="530"/>
      <c r="Y395" s="530">
        <f t="shared" si="310"/>
        <v>0</v>
      </c>
      <c r="Z395" s="484">
        <v>0</v>
      </c>
      <c r="AA395" s="484">
        <v>0</v>
      </c>
      <c r="AB395" s="484">
        <f t="shared" si="278"/>
        <v>0</v>
      </c>
      <c r="AC395" s="484">
        <v>0</v>
      </c>
      <c r="AD395" s="484">
        <f t="shared" si="273"/>
        <v>0</v>
      </c>
      <c r="AE395" s="484">
        <v>0</v>
      </c>
      <c r="AF395" s="484">
        <f t="shared" si="275"/>
        <v>0</v>
      </c>
      <c r="AG395" s="484">
        <v>0</v>
      </c>
      <c r="AH395" s="484">
        <f t="shared" si="270"/>
        <v>147.15</v>
      </c>
      <c r="AI395" s="484">
        <v>147.15</v>
      </c>
      <c r="AJ395" s="484">
        <f t="shared" ref="AJ395:AJ466" si="321">AK395-AI395</f>
        <v>37.5</v>
      </c>
      <c r="AK395" s="484">
        <v>184.65</v>
      </c>
      <c r="AL395" s="484">
        <f t="shared" ref="AL395:AL466" si="322">AM395-AK395</f>
        <v>0</v>
      </c>
      <c r="AM395" s="484">
        <v>184.65</v>
      </c>
      <c r="AN395" s="484">
        <f t="shared" si="319"/>
        <v>0</v>
      </c>
      <c r="AO395" s="484">
        <v>184.65</v>
      </c>
      <c r="AP395" s="484">
        <f t="shared" si="317"/>
        <v>0</v>
      </c>
      <c r="AQ395" s="484">
        <v>184.65</v>
      </c>
      <c r="AR395" s="484">
        <v>0</v>
      </c>
      <c r="AS395" s="484">
        <f t="shared" si="287"/>
        <v>0</v>
      </c>
      <c r="AT395" s="484">
        <v>0</v>
      </c>
      <c r="AU395" s="484">
        <f t="shared" si="286"/>
        <v>0</v>
      </c>
      <c r="AV395" s="484">
        <v>0</v>
      </c>
      <c r="AW395" s="484">
        <f t="shared" si="279"/>
        <v>0</v>
      </c>
      <c r="AX395" s="484">
        <v>0</v>
      </c>
      <c r="AY395" s="530">
        <v>0</v>
      </c>
      <c r="AZ395" s="530">
        <f t="shared" si="280"/>
        <v>0</v>
      </c>
      <c r="BA395" s="530">
        <f t="shared" si="281"/>
        <v>2268.46</v>
      </c>
      <c r="BB395" s="530">
        <f t="shared" si="282"/>
        <v>2268.46</v>
      </c>
      <c r="BC395" s="530">
        <f t="shared" si="284"/>
        <v>2268.46</v>
      </c>
      <c r="BD395" s="530">
        <f t="shared" si="274"/>
        <v>4536.92</v>
      </c>
      <c r="BE395" s="530">
        <f t="shared" si="276"/>
        <v>4536.92</v>
      </c>
      <c r="BF395" s="530">
        <f t="shared" si="271"/>
        <v>4536.92</v>
      </c>
      <c r="BG395" s="530">
        <f t="shared" si="272"/>
        <v>6805.38</v>
      </c>
      <c r="BH395" s="530" t="e">
        <f t="shared" ref="BH395:BH466" si="323">M395+N395+O395+P395+Q395+L395+K395+J395+I395+H395</f>
        <v>#REF!</v>
      </c>
      <c r="BI395" s="530" t="e">
        <f t="shared" si="320"/>
        <v>#REF!</v>
      </c>
      <c r="BJ395" s="530" t="e">
        <f t="shared" si="318"/>
        <v>#REF!</v>
      </c>
      <c r="BK395" s="460">
        <v>7663.55</v>
      </c>
      <c r="BL395" t="s">
        <v>732</v>
      </c>
      <c r="BM395" s="451">
        <v>9379.9</v>
      </c>
      <c r="BN395" s="499"/>
      <c r="BO395" s="451"/>
      <c r="BP395" s="452"/>
      <c r="BR395" s="452"/>
    </row>
    <row r="396" spans="1:70" ht="15" hidden="1" customHeight="1">
      <c r="A396" t="str">
        <f t="shared" si="285"/>
        <v>7604200060</v>
      </c>
      <c r="B396" s="468">
        <v>7604200060</v>
      </c>
      <c r="C396" s="458" t="s">
        <v>557</v>
      </c>
      <c r="D396" s="458" t="s">
        <v>301</v>
      </c>
      <c r="E396" s="459" t="str">
        <f t="shared" si="288"/>
        <v>760</v>
      </c>
      <c r="F396" s="459" t="str">
        <f t="shared" si="289"/>
        <v>760</v>
      </c>
      <c r="G396" s="458" t="s">
        <v>302</v>
      </c>
      <c r="H396" s="484">
        <v>19626.900000000001</v>
      </c>
      <c r="I396" s="452">
        <v>17060.3</v>
      </c>
      <c r="J396" s="452">
        <v>20401.22</v>
      </c>
      <c r="K396" s="452">
        <v>18163.14</v>
      </c>
      <c r="L396" s="452">
        <v>16299.09</v>
      </c>
      <c r="M396" s="452">
        <v>14836.61</v>
      </c>
      <c r="N396" s="452">
        <v>17754.740000000002</v>
      </c>
      <c r="O396" s="452">
        <v>21808.69</v>
      </c>
      <c r="P396" s="452">
        <v>13403.7</v>
      </c>
      <c r="Q396" s="452" t="e">
        <f>VLOOKUP(A396,#REF!,16,0)</f>
        <v>#REF!</v>
      </c>
      <c r="R396" s="452">
        <v>0</v>
      </c>
      <c r="S396" s="484">
        <v>14252.51</v>
      </c>
      <c r="T396" s="452">
        <v>170076.34</v>
      </c>
      <c r="U396" s="474" t="e">
        <f t="shared" si="290"/>
        <v>#REF!</v>
      </c>
      <c r="V396" s="484">
        <f t="shared" si="291"/>
        <v>159354.39000000001</v>
      </c>
      <c r="W396" s="484">
        <f t="shared" si="277"/>
        <v>145950.69</v>
      </c>
      <c r="X396" s="530">
        <v>2155.77</v>
      </c>
      <c r="Y396" s="530">
        <f t="shared" si="310"/>
        <v>1590.8899999999999</v>
      </c>
      <c r="Z396" s="484">
        <v>0</v>
      </c>
      <c r="AA396" s="484">
        <v>1598.87</v>
      </c>
      <c r="AB396" s="484">
        <f t="shared" si="278"/>
        <v>1654.5300000000011</v>
      </c>
      <c r="AC396" s="484">
        <v>7000.06</v>
      </c>
      <c r="AD396" s="484">
        <f t="shared" si="273"/>
        <v>3329.079999999999</v>
      </c>
      <c r="AE396" s="484">
        <v>10329.14</v>
      </c>
      <c r="AF396" s="484">
        <f t="shared" si="275"/>
        <v>0</v>
      </c>
      <c r="AG396" s="484">
        <v>10329.14</v>
      </c>
      <c r="AH396" s="484">
        <f t="shared" si="270"/>
        <v>3574.1500000000015</v>
      </c>
      <c r="AI396" s="484">
        <v>13903.29</v>
      </c>
      <c r="AJ396" s="484">
        <f t="shared" si="321"/>
        <v>0</v>
      </c>
      <c r="AK396" s="484">
        <v>13903.29</v>
      </c>
      <c r="AL396" s="484">
        <f t="shared" si="322"/>
        <v>4430.1299999999974</v>
      </c>
      <c r="AM396" s="484">
        <v>18333.419999999998</v>
      </c>
      <c r="AN396" s="484">
        <f t="shared" si="319"/>
        <v>118.64000000000306</v>
      </c>
      <c r="AO396" s="484">
        <v>18452.060000000001</v>
      </c>
      <c r="AP396" s="484">
        <f t="shared" si="317"/>
        <v>10086.529999999999</v>
      </c>
      <c r="AQ396" s="484">
        <v>28538.59</v>
      </c>
      <c r="AR396" s="484">
        <v>11729.72</v>
      </c>
      <c r="AS396" s="484">
        <f t="shared" si="287"/>
        <v>11578.890000000001</v>
      </c>
      <c r="AT396" s="484">
        <v>23308.61</v>
      </c>
      <c r="AU396" s="484">
        <f t="shared" si="286"/>
        <v>14707.739999999998</v>
      </c>
      <c r="AV396" s="484">
        <v>38016.35</v>
      </c>
      <c r="AW396" s="484">
        <f t="shared" si="279"/>
        <v>12425.82</v>
      </c>
      <c r="AX396" s="484">
        <v>50442.17</v>
      </c>
      <c r="AY396" s="530">
        <v>3746.66</v>
      </c>
      <c r="AZ396" s="530">
        <f t="shared" si="280"/>
        <v>36687.199999999997</v>
      </c>
      <c r="BA396" s="530">
        <f t="shared" si="281"/>
        <v>57088.42</v>
      </c>
      <c r="BB396" s="530">
        <f t="shared" si="282"/>
        <v>75251.56</v>
      </c>
      <c r="BC396" s="530">
        <f t="shared" si="284"/>
        <v>91550.65</v>
      </c>
      <c r="BD396" s="530">
        <f t="shared" si="274"/>
        <v>106387.26000000001</v>
      </c>
      <c r="BE396" s="530">
        <f t="shared" si="276"/>
        <v>124142</v>
      </c>
      <c r="BF396" s="530">
        <f t="shared" si="271"/>
        <v>145950.69</v>
      </c>
      <c r="BG396" s="530">
        <f t="shared" si="272"/>
        <v>159354.38999999998</v>
      </c>
      <c r="BH396" s="530" t="e">
        <f t="shared" si="323"/>
        <v>#REF!</v>
      </c>
      <c r="BI396" s="530" t="e">
        <f t="shared" si="320"/>
        <v>#REF!</v>
      </c>
      <c r="BJ396" s="530" t="e">
        <f t="shared" si="318"/>
        <v>#REF!</v>
      </c>
      <c r="BK396" s="460">
        <v>170076.34</v>
      </c>
      <c r="BL396" t="s">
        <v>729</v>
      </c>
      <c r="BM396" s="451">
        <v>184328.85</v>
      </c>
      <c r="BN396" s="499"/>
      <c r="BO396" s="451"/>
      <c r="BP396" s="452"/>
      <c r="BR396" s="452"/>
    </row>
    <row r="397" spans="1:70" ht="15" hidden="1" customHeight="1">
      <c r="A397" t="str">
        <f t="shared" si="285"/>
        <v>7604200010</v>
      </c>
      <c r="B397" s="528">
        <v>7604200010</v>
      </c>
      <c r="C397" s="531" t="s">
        <v>620</v>
      </c>
      <c r="D397" s="458" t="s">
        <v>301</v>
      </c>
      <c r="E397" s="459" t="str">
        <f t="shared" ref="E397" si="324">LEFT(B397,3)</f>
        <v>760</v>
      </c>
      <c r="F397" s="459" t="str">
        <f t="shared" ref="F397" si="325">LEFT(B397,3)</f>
        <v>760</v>
      </c>
      <c r="G397" s="458" t="s">
        <v>302</v>
      </c>
      <c r="H397" s="484">
        <v>0</v>
      </c>
      <c r="I397" s="484">
        <v>0</v>
      </c>
      <c r="J397" s="484">
        <v>0</v>
      </c>
      <c r="K397" s="484">
        <v>0</v>
      </c>
      <c r="L397" s="484">
        <v>0</v>
      </c>
      <c r="M397" s="484">
        <v>0</v>
      </c>
      <c r="N397" s="484">
        <v>0</v>
      </c>
      <c r="O397" s="484">
        <v>0</v>
      </c>
      <c r="P397" s="452">
        <v>0</v>
      </c>
      <c r="Q397" s="452">
        <v>0</v>
      </c>
      <c r="R397" s="452">
        <v>0</v>
      </c>
      <c r="S397" s="484">
        <v>0</v>
      </c>
      <c r="T397" s="452"/>
      <c r="U397" s="474">
        <f t="shared" si="290"/>
        <v>0</v>
      </c>
      <c r="V397" s="484"/>
      <c r="W397" s="484">
        <f t="shared" si="277"/>
        <v>0</v>
      </c>
      <c r="X397" s="530">
        <v>27200.3</v>
      </c>
      <c r="Y397" s="530">
        <f t="shared" si="310"/>
        <v>0</v>
      </c>
      <c r="Z397" s="484">
        <v>-27200.3</v>
      </c>
      <c r="AA397" s="484">
        <v>0</v>
      </c>
      <c r="AB397" s="484">
        <f t="shared" si="278"/>
        <v>0</v>
      </c>
      <c r="AC397" s="484">
        <v>0</v>
      </c>
      <c r="AD397" s="484">
        <f t="shared" si="273"/>
        <v>0</v>
      </c>
      <c r="AE397" s="484">
        <v>0</v>
      </c>
      <c r="AF397" s="484">
        <f t="shared" si="275"/>
        <v>0</v>
      </c>
      <c r="AG397" s="484">
        <v>0</v>
      </c>
      <c r="AH397" s="484">
        <f t="shared" si="270"/>
        <v>0</v>
      </c>
      <c r="AI397" s="484">
        <v>0</v>
      </c>
      <c r="AJ397" s="484">
        <f t="shared" si="321"/>
        <v>0</v>
      </c>
      <c r="AK397" s="484">
        <v>0</v>
      </c>
      <c r="AL397" s="484">
        <f t="shared" si="322"/>
        <v>0</v>
      </c>
      <c r="AM397" s="484">
        <v>0</v>
      </c>
      <c r="AN397" s="484">
        <f t="shared" si="319"/>
        <v>0</v>
      </c>
      <c r="AO397" s="484">
        <v>0</v>
      </c>
      <c r="AP397" s="484">
        <f t="shared" si="317"/>
        <v>0</v>
      </c>
      <c r="AQ397" s="484">
        <v>0</v>
      </c>
      <c r="AR397" s="484">
        <v>0</v>
      </c>
      <c r="AS397" s="484">
        <f t="shared" si="287"/>
        <v>0</v>
      </c>
      <c r="AT397" s="484">
        <v>0</v>
      </c>
      <c r="AU397" s="484">
        <f t="shared" si="286"/>
        <v>0</v>
      </c>
      <c r="AV397" s="484">
        <v>0</v>
      </c>
      <c r="AW397" s="484">
        <f t="shared" ref="AW397:AW461" si="326">AX397-AV397</f>
        <v>3373.52</v>
      </c>
      <c r="AX397" s="484">
        <v>3373.52</v>
      </c>
      <c r="AY397" s="530">
        <v>27200.3</v>
      </c>
      <c r="AZ397" s="530">
        <f t="shared" si="280"/>
        <v>0</v>
      </c>
      <c r="BA397" s="530">
        <f t="shared" si="281"/>
        <v>0</v>
      </c>
      <c r="BB397" s="530">
        <f t="shared" si="282"/>
        <v>0</v>
      </c>
      <c r="BC397" s="530">
        <f t="shared" si="284"/>
        <v>0</v>
      </c>
      <c r="BD397" s="530">
        <f t="shared" si="274"/>
        <v>0</v>
      </c>
      <c r="BE397" s="530">
        <f t="shared" si="276"/>
        <v>0</v>
      </c>
      <c r="BF397" s="530">
        <f t="shared" si="271"/>
        <v>0</v>
      </c>
      <c r="BG397" s="530">
        <f t="shared" si="272"/>
        <v>0</v>
      </c>
      <c r="BH397" s="530">
        <f t="shared" si="323"/>
        <v>0</v>
      </c>
      <c r="BI397" s="530">
        <f t="shared" si="320"/>
        <v>0</v>
      </c>
      <c r="BJ397" s="530">
        <f t="shared" si="318"/>
        <v>0</v>
      </c>
      <c r="BK397" s="460"/>
      <c r="BL397" t="s">
        <v>47</v>
      </c>
      <c r="BN397" s="499"/>
      <c r="BO397" s="451"/>
      <c r="BP397" s="452"/>
      <c r="BR397" s="452"/>
    </row>
    <row r="398" spans="1:70" ht="15" hidden="1" customHeight="1">
      <c r="A398" t="str">
        <f t="shared" si="285"/>
        <v>7604300020</v>
      </c>
      <c r="B398" s="468">
        <v>7604300020</v>
      </c>
      <c r="C398" s="458" t="s">
        <v>558</v>
      </c>
      <c r="D398" s="458" t="s">
        <v>301</v>
      </c>
      <c r="E398" s="459" t="str">
        <f t="shared" si="288"/>
        <v>760</v>
      </c>
      <c r="F398" s="459" t="str">
        <f t="shared" si="289"/>
        <v>760</v>
      </c>
      <c r="G398" s="458" t="s">
        <v>302</v>
      </c>
      <c r="H398" s="484">
        <v>0</v>
      </c>
      <c r="I398" s="452">
        <v>0</v>
      </c>
      <c r="J398" s="452">
        <v>0</v>
      </c>
      <c r="K398" s="452">
        <v>0</v>
      </c>
      <c r="L398" s="452">
        <v>0</v>
      </c>
      <c r="M398" s="452">
        <v>0</v>
      </c>
      <c r="N398" s="452">
        <v>0</v>
      </c>
      <c r="O398" s="452">
        <v>0</v>
      </c>
      <c r="P398" s="452">
        <v>586.01</v>
      </c>
      <c r="Q398" s="452" t="e">
        <f>VLOOKUP(A398,#REF!,16,0)</f>
        <v>#REF!</v>
      </c>
      <c r="R398" s="452">
        <v>0</v>
      </c>
      <c r="S398" s="484">
        <v>0</v>
      </c>
      <c r="T398" s="452">
        <v>586.01</v>
      </c>
      <c r="U398" s="474" t="e">
        <f t="shared" si="290"/>
        <v>#REF!</v>
      </c>
      <c r="V398" s="484">
        <f t="shared" si="291"/>
        <v>586.01</v>
      </c>
      <c r="W398" s="484">
        <f t="shared" si="277"/>
        <v>0</v>
      </c>
      <c r="X398" s="530"/>
      <c r="Y398" s="530">
        <f t="shared" si="310"/>
        <v>717.29</v>
      </c>
      <c r="Z398" s="484">
        <v>1208.23</v>
      </c>
      <c r="AA398" s="484">
        <v>214.76999999999998</v>
      </c>
      <c r="AB398" s="484">
        <f t="shared" si="278"/>
        <v>0</v>
      </c>
      <c r="AC398" s="484">
        <v>2140.29</v>
      </c>
      <c r="AD398" s="484">
        <f t="shared" si="273"/>
        <v>310.36999999999989</v>
      </c>
      <c r="AE398" s="484">
        <v>2450.66</v>
      </c>
      <c r="AF398" s="484">
        <f t="shared" si="275"/>
        <v>4720.2700000000004</v>
      </c>
      <c r="AG398" s="484">
        <v>7170.93</v>
      </c>
      <c r="AH398" s="484">
        <f t="shared" si="270"/>
        <v>2619.6999999999989</v>
      </c>
      <c r="AI398" s="484">
        <v>9790.6299999999992</v>
      </c>
      <c r="AJ398" s="484">
        <f t="shared" si="321"/>
        <v>1213.8900000000012</v>
      </c>
      <c r="AK398" s="484">
        <v>11004.52</v>
      </c>
      <c r="AL398" s="484">
        <f t="shared" si="322"/>
        <v>1308.0100000000002</v>
      </c>
      <c r="AM398" s="484">
        <v>12312.53</v>
      </c>
      <c r="AN398" s="484">
        <f t="shared" si="319"/>
        <v>5349.9400000000005</v>
      </c>
      <c r="AO398" s="484">
        <v>17662.47</v>
      </c>
      <c r="AP398" s="484">
        <f t="shared" si="317"/>
        <v>2140.5699999999997</v>
      </c>
      <c r="AQ398" s="484">
        <v>19803.04</v>
      </c>
      <c r="AR398" s="484">
        <v>415</v>
      </c>
      <c r="AS398" s="484">
        <f t="shared" si="287"/>
        <v>0</v>
      </c>
      <c r="AT398" s="484">
        <v>415</v>
      </c>
      <c r="AU398" s="484">
        <f t="shared" si="286"/>
        <v>7660.14</v>
      </c>
      <c r="AV398" s="484">
        <v>8075.14</v>
      </c>
      <c r="AW398" s="484">
        <f t="shared" si="326"/>
        <v>1242.04</v>
      </c>
      <c r="AX398" s="484">
        <v>9317.18</v>
      </c>
      <c r="AY398" s="530">
        <v>717.29</v>
      </c>
      <c r="AZ398" s="530">
        <f t="shared" si="280"/>
        <v>0</v>
      </c>
      <c r="BA398" s="530">
        <f t="shared" si="281"/>
        <v>0</v>
      </c>
      <c r="BB398" s="530">
        <f t="shared" si="282"/>
        <v>0</v>
      </c>
      <c r="BC398" s="530">
        <f t="shared" si="284"/>
        <v>0</v>
      </c>
      <c r="BD398" s="530">
        <f t="shared" si="274"/>
        <v>0</v>
      </c>
      <c r="BE398" s="530">
        <f t="shared" si="276"/>
        <v>0</v>
      </c>
      <c r="BF398" s="530">
        <f t="shared" si="271"/>
        <v>0</v>
      </c>
      <c r="BG398" s="530">
        <f t="shared" si="272"/>
        <v>586.01</v>
      </c>
      <c r="BH398" s="530" t="e">
        <f t="shared" si="323"/>
        <v>#REF!</v>
      </c>
      <c r="BI398" s="530" t="e">
        <f t="shared" si="320"/>
        <v>#REF!</v>
      </c>
      <c r="BJ398" s="530" t="e">
        <f t="shared" si="318"/>
        <v>#REF!</v>
      </c>
      <c r="BK398" s="460">
        <v>586.01</v>
      </c>
      <c r="BL398" t="s">
        <v>46</v>
      </c>
      <c r="BM398" s="451">
        <v>586.01</v>
      </c>
      <c r="BN398" s="499"/>
      <c r="BO398" s="451"/>
      <c r="BP398" s="452"/>
      <c r="BR398" s="452"/>
    </row>
    <row r="399" spans="1:70" ht="15" hidden="1" customHeight="1">
      <c r="A399" t="s">
        <v>1118</v>
      </c>
      <c r="B399" s="468" t="s">
        <v>1118</v>
      </c>
      <c r="C399" s="458" t="s">
        <v>559</v>
      </c>
      <c r="D399" s="458" t="s">
        <v>301</v>
      </c>
      <c r="E399" s="459" t="str">
        <f t="shared" ref="E399" si="327">LEFT(B399,3)</f>
        <v>760</v>
      </c>
      <c r="F399" s="459" t="str">
        <f t="shared" ref="F399" si="328">LEFT(B399,3)</f>
        <v>760</v>
      </c>
      <c r="G399" s="458" t="s">
        <v>302</v>
      </c>
      <c r="H399" s="484"/>
      <c r="I399" s="452"/>
      <c r="J399" s="452"/>
      <c r="K399" s="452"/>
      <c r="L399" s="452"/>
      <c r="M399" s="452"/>
      <c r="N399" s="452"/>
      <c r="O399" s="452"/>
      <c r="P399" s="452"/>
      <c r="Q399" s="452"/>
      <c r="R399" s="452"/>
      <c r="S399" s="484"/>
      <c r="T399" s="452"/>
      <c r="U399" s="474"/>
      <c r="V399" s="484"/>
      <c r="W399" s="484"/>
      <c r="X399" s="530"/>
      <c r="Y399" s="530"/>
      <c r="Z399" s="484"/>
      <c r="AA399" s="484"/>
      <c r="AB399" s="484"/>
      <c r="AC399" s="484"/>
      <c r="AD399" s="484"/>
      <c r="AE399" s="484"/>
      <c r="AF399" s="484"/>
      <c r="AG399" s="484"/>
      <c r="AH399" s="484"/>
      <c r="AI399" s="484"/>
      <c r="AJ399" s="484"/>
      <c r="AK399" s="484"/>
      <c r="AL399" s="484"/>
      <c r="AM399" s="484"/>
      <c r="AN399" s="484"/>
      <c r="AO399" s="484"/>
      <c r="AP399" s="484"/>
      <c r="AQ399" s="484"/>
      <c r="AR399" s="484"/>
      <c r="AS399" s="484"/>
      <c r="AT399" s="484"/>
      <c r="AU399" s="484"/>
      <c r="AV399" s="484"/>
      <c r="AW399" s="484"/>
      <c r="AX399" s="484">
        <v>217.59</v>
      </c>
      <c r="AY399" s="530"/>
      <c r="AZ399" s="530"/>
      <c r="BA399" s="530"/>
      <c r="BB399" s="530"/>
      <c r="BC399" s="530"/>
      <c r="BD399" s="530"/>
      <c r="BE399" s="530"/>
      <c r="BF399" s="530"/>
      <c r="BG399" s="530"/>
      <c r="BH399" s="530"/>
      <c r="BI399" s="530"/>
      <c r="BJ399" s="530"/>
      <c r="BK399" s="460"/>
      <c r="BL399" t="s">
        <v>46</v>
      </c>
      <c r="BN399" s="499"/>
      <c r="BO399" s="451"/>
      <c r="BP399" s="452"/>
      <c r="BR399" s="452"/>
    </row>
    <row r="400" spans="1:70" ht="15" hidden="1" customHeight="1">
      <c r="A400" t="str">
        <f t="shared" si="285"/>
        <v>7604300040</v>
      </c>
      <c r="B400" s="468">
        <v>7604300040</v>
      </c>
      <c r="C400" s="458" t="s">
        <v>560</v>
      </c>
      <c r="D400" s="458" t="s">
        <v>301</v>
      </c>
      <c r="E400" s="459" t="s">
        <v>858</v>
      </c>
      <c r="F400" s="459" t="s">
        <v>858</v>
      </c>
      <c r="G400" s="458" t="s">
        <v>302</v>
      </c>
      <c r="H400" s="484">
        <v>3671.91</v>
      </c>
      <c r="I400" s="452">
        <v>3815.1</v>
      </c>
      <c r="J400" s="452">
        <v>6622.39</v>
      </c>
      <c r="K400" s="452">
        <v>2208.4499999999998</v>
      </c>
      <c r="L400" s="452">
        <v>5886.27</v>
      </c>
      <c r="M400" s="452">
        <v>4923.1499999999996</v>
      </c>
      <c r="N400" s="452">
        <v>1364.42</v>
      </c>
      <c r="O400" s="452">
        <v>5780.06</v>
      </c>
      <c r="P400" s="452">
        <v>1341.65</v>
      </c>
      <c r="Q400" s="452" t="e">
        <f>VLOOKUP(A400,#REF!,16,0)</f>
        <v>#REF!</v>
      </c>
      <c r="R400" s="452">
        <v>1514.67</v>
      </c>
      <c r="S400" s="484">
        <v>2259.71</v>
      </c>
      <c r="T400" s="452">
        <v>37867.85</v>
      </c>
      <c r="U400" s="474" t="e">
        <f t="shared" si="290"/>
        <v>#REF!</v>
      </c>
      <c r="V400" s="484">
        <f t="shared" si="291"/>
        <v>35613.4</v>
      </c>
      <c r="W400" s="484">
        <f t="shared" si="277"/>
        <v>34271.75</v>
      </c>
      <c r="X400" s="530">
        <v>5108.5600000000004</v>
      </c>
      <c r="Y400" s="530">
        <f t="shared" si="310"/>
        <v>2022.0099999999993</v>
      </c>
      <c r="Z400" s="484">
        <v>-2661.41</v>
      </c>
      <c r="AA400" s="484">
        <v>1478.4700000000003</v>
      </c>
      <c r="AB400" s="484">
        <f t="shared" si="278"/>
        <v>5457.7400000000007</v>
      </c>
      <c r="AC400" s="484">
        <v>11405.37</v>
      </c>
      <c r="AD400" s="484">
        <f t="shared" si="273"/>
        <v>5193.7499999999982</v>
      </c>
      <c r="AE400" s="484">
        <v>16599.12</v>
      </c>
      <c r="AF400" s="484">
        <f t="shared" si="275"/>
        <v>708.26000000000204</v>
      </c>
      <c r="AG400" s="484">
        <v>17307.38</v>
      </c>
      <c r="AH400" s="484">
        <f t="shared" ref="AH400:AH471" si="329">AI400-AG400</f>
        <v>3478.6699999999983</v>
      </c>
      <c r="AI400" s="484">
        <v>20786.05</v>
      </c>
      <c r="AJ400" s="484">
        <f t="shared" si="321"/>
        <v>2232.4700000000012</v>
      </c>
      <c r="AK400" s="484">
        <v>23018.52</v>
      </c>
      <c r="AL400" s="484">
        <f t="shared" si="322"/>
        <v>3287.2700000000004</v>
      </c>
      <c r="AM400" s="484">
        <v>26305.79</v>
      </c>
      <c r="AN400" s="484">
        <f t="shared" si="319"/>
        <v>2357.2900000000009</v>
      </c>
      <c r="AO400" s="484">
        <v>28663.08</v>
      </c>
      <c r="AP400" s="484">
        <f t="shared" si="317"/>
        <v>4780.0899999999965</v>
      </c>
      <c r="AQ400" s="484">
        <v>33443.17</v>
      </c>
      <c r="AR400" s="484">
        <v>4590.1400000000003</v>
      </c>
      <c r="AS400" s="484">
        <f t="shared" si="287"/>
        <v>10908.84</v>
      </c>
      <c r="AT400" s="484">
        <v>15498.98</v>
      </c>
      <c r="AU400" s="484">
        <f t="shared" si="286"/>
        <v>8096.6899999999987</v>
      </c>
      <c r="AV400" s="484">
        <v>23595.67</v>
      </c>
      <c r="AW400" s="484">
        <f t="shared" si="326"/>
        <v>9016.8900000000031</v>
      </c>
      <c r="AX400" s="484">
        <v>32612.560000000001</v>
      </c>
      <c r="AY400" s="530">
        <v>7130.57</v>
      </c>
      <c r="AZ400" s="530">
        <f t="shared" si="280"/>
        <v>7487.01</v>
      </c>
      <c r="BA400" s="530">
        <f t="shared" si="281"/>
        <v>14109.400000000001</v>
      </c>
      <c r="BB400" s="530">
        <f t="shared" si="282"/>
        <v>16317.850000000002</v>
      </c>
      <c r="BC400" s="530">
        <f t="shared" si="284"/>
        <v>22204.120000000003</v>
      </c>
      <c r="BD400" s="530">
        <f t="shared" si="274"/>
        <v>27127.27</v>
      </c>
      <c r="BE400" s="530">
        <f t="shared" si="276"/>
        <v>28491.69</v>
      </c>
      <c r="BF400" s="530">
        <f t="shared" ref="BF400:BF471" si="330">K400+L400+M400+N400+O400+J400+I400+H400</f>
        <v>34271.75</v>
      </c>
      <c r="BG400" s="530">
        <f t="shared" ref="BG400:BG471" si="331">L400+M400+N400+O400+P400+K400+J400+I400+H400</f>
        <v>35613.4</v>
      </c>
      <c r="BH400" s="530" t="e">
        <f t="shared" si="323"/>
        <v>#REF!</v>
      </c>
      <c r="BI400" s="530" t="e">
        <f t="shared" si="320"/>
        <v>#REF!</v>
      </c>
      <c r="BJ400" s="530" t="e">
        <f t="shared" si="318"/>
        <v>#REF!</v>
      </c>
      <c r="BK400" s="460">
        <v>37867.85</v>
      </c>
      <c r="BL400" t="s">
        <v>46</v>
      </c>
      <c r="BM400" s="451">
        <v>40127.56</v>
      </c>
      <c r="BN400" s="499"/>
      <c r="BO400" s="451"/>
      <c r="BP400" s="452"/>
      <c r="BR400" s="452"/>
    </row>
    <row r="401" spans="1:70" ht="15" hidden="1" customHeight="1">
      <c r="A401" t="str">
        <f t="shared" si="285"/>
        <v>7604300050</v>
      </c>
      <c r="B401" s="468">
        <v>7604300050</v>
      </c>
      <c r="C401" s="458" t="s">
        <v>561</v>
      </c>
      <c r="D401" s="458" t="s">
        <v>301</v>
      </c>
      <c r="E401" s="459" t="s">
        <v>858</v>
      </c>
      <c r="F401" s="459" t="s">
        <v>858</v>
      </c>
      <c r="G401" s="458" t="s">
        <v>302</v>
      </c>
      <c r="H401" s="484">
        <v>0</v>
      </c>
      <c r="I401" s="452">
        <v>0</v>
      </c>
      <c r="J401" s="452">
        <v>0</v>
      </c>
      <c r="K401" s="452">
        <v>0</v>
      </c>
      <c r="L401" s="452">
        <v>0</v>
      </c>
      <c r="M401" s="452">
        <v>0</v>
      </c>
      <c r="N401" s="452">
        <v>0</v>
      </c>
      <c r="O401" s="452">
        <v>0</v>
      </c>
      <c r="P401" s="452">
        <v>0</v>
      </c>
      <c r="Q401" s="452" t="e">
        <f>VLOOKUP(A401,#REF!,16,0)</f>
        <v>#REF!</v>
      </c>
      <c r="R401" s="452">
        <v>0</v>
      </c>
      <c r="S401" s="484">
        <v>0</v>
      </c>
      <c r="T401" s="452">
        <v>0</v>
      </c>
      <c r="U401" s="474" t="e">
        <f t="shared" si="290"/>
        <v>#REF!</v>
      </c>
      <c r="V401" s="484">
        <f t="shared" si="291"/>
        <v>0</v>
      </c>
      <c r="W401" s="484">
        <f t="shared" si="277"/>
        <v>0</v>
      </c>
      <c r="X401" s="530">
        <v>1635</v>
      </c>
      <c r="Y401" s="530">
        <f t="shared" si="310"/>
        <v>0</v>
      </c>
      <c r="Z401" s="484">
        <v>-9.2100000000000364</v>
      </c>
      <c r="AA401" s="484">
        <v>0</v>
      </c>
      <c r="AB401" s="484">
        <f t="shared" si="278"/>
        <v>16.150000000000091</v>
      </c>
      <c r="AC401" s="484">
        <v>1641.94</v>
      </c>
      <c r="AD401" s="484">
        <f t="shared" ref="AD401:AD472" si="332">AE401-AC401</f>
        <v>768.09999999999991</v>
      </c>
      <c r="AE401" s="484">
        <v>2410.04</v>
      </c>
      <c r="AF401" s="484">
        <f t="shared" si="275"/>
        <v>0</v>
      </c>
      <c r="AG401" s="484">
        <v>2410.04</v>
      </c>
      <c r="AH401" s="484">
        <f t="shared" si="329"/>
        <v>149999.99</v>
      </c>
      <c r="AI401" s="484">
        <v>152410.03</v>
      </c>
      <c r="AJ401" s="484">
        <f t="shared" si="321"/>
        <v>2155.0299999999988</v>
      </c>
      <c r="AK401" s="484">
        <v>154565.06</v>
      </c>
      <c r="AL401" s="484">
        <f t="shared" si="322"/>
        <v>53</v>
      </c>
      <c r="AM401" s="484">
        <v>154618.06</v>
      </c>
      <c r="AN401" s="484">
        <f t="shared" si="319"/>
        <v>0</v>
      </c>
      <c r="AO401" s="484">
        <v>154618.06</v>
      </c>
      <c r="AP401" s="484">
        <f t="shared" si="317"/>
        <v>110.11999999999534</v>
      </c>
      <c r="AQ401" s="484">
        <v>154728.18</v>
      </c>
      <c r="AR401" s="484">
        <v>0</v>
      </c>
      <c r="AS401" s="484">
        <f t="shared" si="287"/>
        <v>0</v>
      </c>
      <c r="AT401" s="484">
        <v>0</v>
      </c>
      <c r="AU401" s="484">
        <f t="shared" si="286"/>
        <v>0</v>
      </c>
      <c r="AV401" s="484">
        <v>0</v>
      </c>
      <c r="AW401" s="484">
        <f t="shared" si="326"/>
        <v>5276.18</v>
      </c>
      <c r="AX401" s="484">
        <v>5276.18</v>
      </c>
      <c r="AY401" s="530">
        <v>1635</v>
      </c>
      <c r="AZ401" s="530">
        <f t="shared" si="280"/>
        <v>0</v>
      </c>
      <c r="BA401" s="530">
        <f t="shared" si="281"/>
        <v>0</v>
      </c>
      <c r="BB401" s="530">
        <f t="shared" si="282"/>
        <v>0</v>
      </c>
      <c r="BC401" s="530">
        <f t="shared" si="284"/>
        <v>0</v>
      </c>
      <c r="BD401" s="530">
        <f t="shared" ref="BD401:BD472" si="333">I401+J401+K401+L401+M401+H401</f>
        <v>0</v>
      </c>
      <c r="BE401" s="530">
        <f t="shared" si="276"/>
        <v>0</v>
      </c>
      <c r="BF401" s="530">
        <f t="shared" si="330"/>
        <v>0</v>
      </c>
      <c r="BG401" s="530">
        <f t="shared" si="331"/>
        <v>0</v>
      </c>
      <c r="BH401" s="530" t="e">
        <f t="shared" si="323"/>
        <v>#REF!</v>
      </c>
      <c r="BI401" s="530" t="e">
        <f t="shared" si="320"/>
        <v>#REF!</v>
      </c>
      <c r="BJ401" s="530" t="e">
        <f t="shared" si="318"/>
        <v>#REF!</v>
      </c>
      <c r="BK401" s="460">
        <v>0</v>
      </c>
      <c r="BL401" t="s">
        <v>46</v>
      </c>
      <c r="BN401" s="499"/>
      <c r="BO401" s="451"/>
      <c r="BP401" s="452"/>
      <c r="BR401" s="452"/>
    </row>
    <row r="402" spans="1:70" ht="15" hidden="1" customHeight="1">
      <c r="A402" t="str">
        <f t="shared" si="285"/>
        <v>7604300051</v>
      </c>
      <c r="B402" s="468">
        <v>7604300051</v>
      </c>
      <c r="C402" s="458" t="s">
        <v>562</v>
      </c>
      <c r="D402" s="458" t="s">
        <v>301</v>
      </c>
      <c r="E402" s="459" t="s">
        <v>858</v>
      </c>
      <c r="F402" s="459" t="s">
        <v>858</v>
      </c>
      <c r="G402" s="458" t="s">
        <v>302</v>
      </c>
      <c r="H402" s="484">
        <v>37524.69</v>
      </c>
      <c r="I402" s="452">
        <v>20304.099999999999</v>
      </c>
      <c r="J402" s="452">
        <v>21544.93</v>
      </c>
      <c r="K402" s="452">
        <v>14531.33</v>
      </c>
      <c r="L402" s="452">
        <v>31375.11</v>
      </c>
      <c r="M402" s="452">
        <v>34607.25</v>
      </c>
      <c r="N402" s="452">
        <v>10244.51</v>
      </c>
      <c r="O402" s="452">
        <v>20745.080000000002</v>
      </c>
      <c r="P402" s="452">
        <v>5112.03</v>
      </c>
      <c r="Q402" s="452" t="e">
        <f>VLOOKUP(A402,#REF!,16,0)</f>
        <v>#REF!</v>
      </c>
      <c r="R402" s="452">
        <v>754.96</v>
      </c>
      <c r="S402" s="484">
        <v>4973.26</v>
      </c>
      <c r="T402" s="452">
        <v>200602.22</v>
      </c>
      <c r="U402" s="474" t="e">
        <f t="shared" si="290"/>
        <v>#REF!</v>
      </c>
      <c r="V402" s="484">
        <f t="shared" si="291"/>
        <v>195989.03</v>
      </c>
      <c r="W402" s="484">
        <f t="shared" si="277"/>
        <v>190877</v>
      </c>
      <c r="X402" s="530">
        <v>3388.34</v>
      </c>
      <c r="Y402" s="530">
        <f t="shared" si="310"/>
        <v>14247.46</v>
      </c>
      <c r="Z402" s="484">
        <v>2840.41</v>
      </c>
      <c r="AA402" s="484">
        <v>515.84000000000015</v>
      </c>
      <c r="AB402" s="484">
        <f t="shared" si="278"/>
        <v>4806.0400000000009</v>
      </c>
      <c r="AC402" s="484">
        <v>25798.09</v>
      </c>
      <c r="AD402" s="484">
        <f t="shared" si="332"/>
        <v>6023.869999999999</v>
      </c>
      <c r="AE402" s="484">
        <v>31821.96</v>
      </c>
      <c r="AF402" s="484">
        <f t="shared" ref="AF402:AF473" si="334">AG402-AE402</f>
        <v>525.90000000000146</v>
      </c>
      <c r="AG402" s="484">
        <v>32347.86</v>
      </c>
      <c r="AH402" s="484">
        <f t="shared" si="329"/>
        <v>5299.6699999999983</v>
      </c>
      <c r="AI402" s="484">
        <v>37647.53</v>
      </c>
      <c r="AJ402" s="484">
        <f t="shared" si="321"/>
        <v>3775.739999999998</v>
      </c>
      <c r="AK402" s="484">
        <v>41423.269999999997</v>
      </c>
      <c r="AL402" s="484">
        <f t="shared" si="322"/>
        <v>2406.1200000000026</v>
      </c>
      <c r="AM402" s="484">
        <v>43829.39</v>
      </c>
      <c r="AN402" s="484">
        <f t="shared" si="319"/>
        <v>5408.7200000000012</v>
      </c>
      <c r="AO402" s="484">
        <v>49238.11</v>
      </c>
      <c r="AP402" s="484">
        <f t="shared" si="317"/>
        <v>8506.2099999999991</v>
      </c>
      <c r="AQ402" s="484">
        <v>57744.32</v>
      </c>
      <c r="AR402" s="484">
        <v>14083.94</v>
      </c>
      <c r="AS402" s="484">
        <f t="shared" si="287"/>
        <v>119640.38999999998</v>
      </c>
      <c r="AT402" s="484">
        <v>133724.32999999999</v>
      </c>
      <c r="AU402" s="484">
        <f t="shared" si="286"/>
        <v>42839.430000000022</v>
      </c>
      <c r="AV402" s="484">
        <v>176563.76</v>
      </c>
      <c r="AW402" s="484">
        <f t="shared" si="326"/>
        <v>44416.929999999993</v>
      </c>
      <c r="AX402" s="484">
        <v>220980.69</v>
      </c>
      <c r="AY402" s="530">
        <v>17635.8</v>
      </c>
      <c r="AZ402" s="530">
        <f t="shared" si="280"/>
        <v>57828.79</v>
      </c>
      <c r="BA402" s="530">
        <f t="shared" si="281"/>
        <v>79373.72</v>
      </c>
      <c r="BB402" s="530">
        <f t="shared" si="282"/>
        <v>93905.05</v>
      </c>
      <c r="BC402" s="530">
        <f t="shared" si="284"/>
        <v>125280.16</v>
      </c>
      <c r="BD402" s="530">
        <f t="shared" si="333"/>
        <v>159887.41</v>
      </c>
      <c r="BE402" s="530">
        <f t="shared" ref="BE402:BE473" si="335">J402+K402+L402+M402+N402+I402+H402</f>
        <v>170131.91999999998</v>
      </c>
      <c r="BF402" s="530">
        <f t="shared" si="330"/>
        <v>190877</v>
      </c>
      <c r="BG402" s="530">
        <f t="shared" si="331"/>
        <v>195989.03</v>
      </c>
      <c r="BH402" s="530" t="e">
        <f t="shared" si="323"/>
        <v>#REF!</v>
      </c>
      <c r="BI402" s="530" t="e">
        <f t="shared" si="320"/>
        <v>#REF!</v>
      </c>
      <c r="BJ402" s="530" t="e">
        <f t="shared" si="318"/>
        <v>#REF!</v>
      </c>
      <c r="BK402" s="460">
        <v>200602.22</v>
      </c>
      <c r="BL402" t="s">
        <v>46</v>
      </c>
      <c r="BM402" s="451">
        <v>205575.48</v>
      </c>
      <c r="BN402" s="499"/>
      <c r="BO402" s="451"/>
      <c r="BP402" s="452"/>
      <c r="BR402" s="452"/>
    </row>
    <row r="403" spans="1:70" ht="15" hidden="1" customHeight="1">
      <c r="A403" t="str">
        <f t="shared" si="285"/>
        <v>7604300052</v>
      </c>
      <c r="B403" s="468">
        <v>7604300052</v>
      </c>
      <c r="C403" s="458" t="s">
        <v>563</v>
      </c>
      <c r="D403" s="458" t="s">
        <v>301</v>
      </c>
      <c r="E403" s="459" t="s">
        <v>858</v>
      </c>
      <c r="F403" s="459" t="s">
        <v>858</v>
      </c>
      <c r="G403" s="458" t="s">
        <v>302</v>
      </c>
      <c r="H403" s="484">
        <v>2134.84</v>
      </c>
      <c r="I403" s="452">
        <v>2625.52</v>
      </c>
      <c r="J403" s="452">
        <v>3165.61</v>
      </c>
      <c r="K403" s="452">
        <v>2982.07</v>
      </c>
      <c r="L403" s="452">
        <v>850.46</v>
      </c>
      <c r="M403" s="452">
        <v>3628.75</v>
      </c>
      <c r="N403" s="452">
        <v>1005.17</v>
      </c>
      <c r="O403" s="452">
        <v>2809.36</v>
      </c>
      <c r="P403" s="452">
        <v>950.71</v>
      </c>
      <c r="Q403" s="452" t="e">
        <f>VLOOKUP(A403,#REF!,16,0)</f>
        <v>#REF!</v>
      </c>
      <c r="R403" s="452">
        <v>174.84</v>
      </c>
      <c r="S403" s="484">
        <v>193.25</v>
      </c>
      <c r="T403" s="452">
        <v>20703.39</v>
      </c>
      <c r="U403" s="474" t="e">
        <f t="shared" si="290"/>
        <v>#REF!</v>
      </c>
      <c r="V403" s="484">
        <f t="shared" si="291"/>
        <v>20152.489999999998</v>
      </c>
      <c r="W403" s="484">
        <f t="shared" si="277"/>
        <v>19201.78</v>
      </c>
      <c r="X403" s="530">
        <v>358.24</v>
      </c>
      <c r="Y403" s="530">
        <f t="shared" si="310"/>
        <v>655.63</v>
      </c>
      <c r="Z403" s="484">
        <v>264.93999999999994</v>
      </c>
      <c r="AA403" s="484">
        <v>454.83000000000015</v>
      </c>
      <c r="AB403" s="484">
        <f t="shared" si="278"/>
        <v>401.36</v>
      </c>
      <c r="AC403" s="484">
        <v>2135</v>
      </c>
      <c r="AD403" s="484">
        <f t="shared" si="332"/>
        <v>287.98999999999978</v>
      </c>
      <c r="AE403" s="484">
        <v>2422.9899999999998</v>
      </c>
      <c r="AF403" s="484">
        <f t="shared" si="334"/>
        <v>123.88000000000011</v>
      </c>
      <c r="AG403" s="484">
        <v>2546.87</v>
      </c>
      <c r="AH403" s="484">
        <f t="shared" si="329"/>
        <v>822.84999999999991</v>
      </c>
      <c r="AI403" s="484">
        <v>3369.72</v>
      </c>
      <c r="AJ403" s="484">
        <f t="shared" si="321"/>
        <v>341.44000000000005</v>
      </c>
      <c r="AK403" s="484">
        <v>3711.16</v>
      </c>
      <c r="AL403" s="484">
        <f t="shared" si="322"/>
        <v>714.02000000000044</v>
      </c>
      <c r="AM403" s="484">
        <v>4425.18</v>
      </c>
      <c r="AN403" s="484">
        <f t="shared" si="319"/>
        <v>183.17999999999938</v>
      </c>
      <c r="AO403" s="484">
        <v>4608.3599999999997</v>
      </c>
      <c r="AP403" s="484">
        <f t="shared" si="317"/>
        <v>773.88000000000011</v>
      </c>
      <c r="AQ403" s="484">
        <v>5382.24</v>
      </c>
      <c r="AR403" s="484">
        <v>40.57</v>
      </c>
      <c r="AS403" s="484">
        <f t="shared" si="287"/>
        <v>10186.02</v>
      </c>
      <c r="AT403" s="484">
        <v>10226.59</v>
      </c>
      <c r="AU403" s="484">
        <f t="shared" si="286"/>
        <v>5560.9599999999991</v>
      </c>
      <c r="AV403" s="484">
        <v>15787.55</v>
      </c>
      <c r="AW403" s="484">
        <f t="shared" si="326"/>
        <v>6401.8500000000022</v>
      </c>
      <c r="AX403" s="484">
        <v>22189.4</v>
      </c>
      <c r="AY403" s="530">
        <v>1013.87</v>
      </c>
      <c r="AZ403" s="530">
        <f t="shared" si="280"/>
        <v>4760.3600000000006</v>
      </c>
      <c r="BA403" s="530">
        <f t="shared" si="281"/>
        <v>7925.9700000000012</v>
      </c>
      <c r="BB403" s="530">
        <f t="shared" si="282"/>
        <v>10908.04</v>
      </c>
      <c r="BC403" s="530">
        <f t="shared" si="284"/>
        <v>11758.5</v>
      </c>
      <c r="BD403" s="530">
        <f t="shared" si="333"/>
        <v>15387.25</v>
      </c>
      <c r="BE403" s="530">
        <f t="shared" si="335"/>
        <v>16392.419999999998</v>
      </c>
      <c r="BF403" s="530">
        <f t="shared" si="330"/>
        <v>19201.780000000002</v>
      </c>
      <c r="BG403" s="530">
        <f t="shared" si="331"/>
        <v>20152.490000000002</v>
      </c>
      <c r="BH403" s="530" t="e">
        <f t="shared" si="323"/>
        <v>#REF!</v>
      </c>
      <c r="BI403" s="530" t="e">
        <f t="shared" si="320"/>
        <v>#REF!</v>
      </c>
      <c r="BJ403" s="530" t="e">
        <f t="shared" si="318"/>
        <v>#REF!</v>
      </c>
      <c r="BK403" s="460">
        <v>20703.39</v>
      </c>
      <c r="BL403" t="s">
        <v>46</v>
      </c>
      <c r="BM403" s="451">
        <v>20896.64</v>
      </c>
      <c r="BN403" s="499"/>
      <c r="BO403" s="451"/>
      <c r="BP403" s="452"/>
      <c r="BR403" s="452"/>
    </row>
    <row r="404" spans="1:70" ht="15" hidden="1" customHeight="1">
      <c r="A404" t="str">
        <f t="shared" si="285"/>
        <v>7604300053</v>
      </c>
      <c r="B404" s="468">
        <v>7604300053</v>
      </c>
      <c r="C404" s="458" t="s">
        <v>564</v>
      </c>
      <c r="D404" s="458" t="s">
        <v>301</v>
      </c>
      <c r="E404" s="459" t="s">
        <v>858</v>
      </c>
      <c r="F404" s="459" t="s">
        <v>858</v>
      </c>
      <c r="G404" s="458" t="s">
        <v>302</v>
      </c>
      <c r="H404" s="484">
        <v>1625.36</v>
      </c>
      <c r="I404" s="452">
        <v>1988.04</v>
      </c>
      <c r="J404" s="452">
        <v>1829.86</v>
      </c>
      <c r="K404" s="452">
        <v>627.16999999999996</v>
      </c>
      <c r="L404" s="452">
        <v>1158.48</v>
      </c>
      <c r="M404" s="452">
        <v>1435.54</v>
      </c>
      <c r="N404" s="452">
        <v>1610.63</v>
      </c>
      <c r="O404" s="452">
        <v>984.44</v>
      </c>
      <c r="P404" s="452">
        <v>1382.17</v>
      </c>
      <c r="Q404" s="452" t="e">
        <f>VLOOKUP(A404,#REF!,16,0)</f>
        <v>#REF!</v>
      </c>
      <c r="R404" s="452">
        <v>0</v>
      </c>
      <c r="S404" s="484">
        <v>0</v>
      </c>
      <c r="T404" s="452">
        <v>12678.77</v>
      </c>
      <c r="U404" s="474" t="e">
        <f t="shared" si="290"/>
        <v>#REF!</v>
      </c>
      <c r="V404" s="484">
        <f t="shared" si="291"/>
        <v>12641.690000000002</v>
      </c>
      <c r="W404" s="484">
        <f t="shared" ref="W404:W476" si="336">SUM(H404:O404)</f>
        <v>11259.520000000002</v>
      </c>
      <c r="X404" s="530">
        <v>80.84</v>
      </c>
      <c r="Y404" s="530">
        <f t="shared" si="310"/>
        <v>751.51</v>
      </c>
      <c r="Z404" s="484">
        <v>565.27</v>
      </c>
      <c r="AA404" s="484">
        <v>0</v>
      </c>
      <c r="AB404" s="484">
        <f t="shared" si="278"/>
        <v>0</v>
      </c>
      <c r="AC404" s="484">
        <v>1397.62</v>
      </c>
      <c r="AD404" s="484">
        <f t="shared" si="332"/>
        <v>193.44000000000005</v>
      </c>
      <c r="AE404" s="484">
        <v>1591.06</v>
      </c>
      <c r="AF404" s="484">
        <f t="shared" si="334"/>
        <v>76.799999999999955</v>
      </c>
      <c r="AG404" s="484">
        <v>1667.86</v>
      </c>
      <c r="AH404" s="484">
        <f t="shared" si="329"/>
        <v>185.5</v>
      </c>
      <c r="AI404" s="484">
        <v>1853.36</v>
      </c>
      <c r="AJ404" s="484">
        <f t="shared" si="321"/>
        <v>66.900000000000091</v>
      </c>
      <c r="AK404" s="484">
        <v>1920.26</v>
      </c>
      <c r="AL404" s="484">
        <f t="shared" si="322"/>
        <v>191.52999999999997</v>
      </c>
      <c r="AM404" s="484">
        <v>2111.79</v>
      </c>
      <c r="AN404" s="484">
        <f t="shared" si="319"/>
        <v>0</v>
      </c>
      <c r="AO404" s="484">
        <v>2111.79</v>
      </c>
      <c r="AP404" s="484">
        <f t="shared" si="317"/>
        <v>269.47000000000025</v>
      </c>
      <c r="AQ404" s="484">
        <v>2381.2600000000002</v>
      </c>
      <c r="AR404" s="484">
        <v>49.5</v>
      </c>
      <c r="AS404" s="484">
        <f t="shared" si="287"/>
        <v>6705.91</v>
      </c>
      <c r="AT404" s="484">
        <v>6755.41</v>
      </c>
      <c r="AU404" s="484">
        <f t="shared" si="286"/>
        <v>1795.25</v>
      </c>
      <c r="AV404" s="484">
        <v>8550.66</v>
      </c>
      <c r="AW404" s="484">
        <f t="shared" si="326"/>
        <v>2970.91</v>
      </c>
      <c r="AX404" s="484">
        <v>11521.57</v>
      </c>
      <c r="AY404" s="530">
        <v>832.35</v>
      </c>
      <c r="AZ404" s="530">
        <f t="shared" si="280"/>
        <v>3613.3999999999996</v>
      </c>
      <c r="BA404" s="530">
        <f t="shared" si="281"/>
        <v>5443.2599999999993</v>
      </c>
      <c r="BB404" s="530">
        <f t="shared" si="282"/>
        <v>6070.4299999999994</v>
      </c>
      <c r="BC404" s="530">
        <f t="shared" si="284"/>
        <v>7228.91</v>
      </c>
      <c r="BD404" s="530">
        <f t="shared" si="333"/>
        <v>8664.4499999999989</v>
      </c>
      <c r="BE404" s="530">
        <f t="shared" si="335"/>
        <v>10275.08</v>
      </c>
      <c r="BF404" s="530">
        <f t="shared" si="330"/>
        <v>11259.52</v>
      </c>
      <c r="BG404" s="530">
        <f t="shared" si="331"/>
        <v>12641.690000000002</v>
      </c>
      <c r="BH404" s="530" t="e">
        <f t="shared" si="323"/>
        <v>#REF!</v>
      </c>
      <c r="BI404" s="530" t="e">
        <f t="shared" si="320"/>
        <v>#REF!</v>
      </c>
      <c r="BJ404" s="530" t="e">
        <f t="shared" si="318"/>
        <v>#REF!</v>
      </c>
      <c r="BK404" s="460">
        <v>12678.77</v>
      </c>
      <c r="BL404" t="s">
        <v>46</v>
      </c>
      <c r="BM404" s="451">
        <v>12678.77</v>
      </c>
      <c r="BN404" s="499"/>
      <c r="BO404" s="451"/>
      <c r="BP404" s="452"/>
      <c r="BR404" s="452"/>
    </row>
    <row r="405" spans="1:70" ht="15" hidden="1" customHeight="1">
      <c r="A405" t="str">
        <f t="shared" si="285"/>
        <v>7604300054</v>
      </c>
      <c r="B405" s="468">
        <v>7604300054</v>
      </c>
      <c r="C405" s="458" t="s">
        <v>565</v>
      </c>
      <c r="D405" s="458" t="s">
        <v>301</v>
      </c>
      <c r="E405" s="459" t="s">
        <v>858</v>
      </c>
      <c r="F405" s="459" t="s">
        <v>858</v>
      </c>
      <c r="G405" s="458" t="s">
        <v>302</v>
      </c>
      <c r="H405" s="484">
        <v>59372.24</v>
      </c>
      <c r="I405" s="452">
        <v>50983.87</v>
      </c>
      <c r="J405" s="452">
        <v>22343.439999999999</v>
      </c>
      <c r="K405" s="452">
        <v>36539.870000000003</v>
      </c>
      <c r="L405" s="452">
        <v>47703.87</v>
      </c>
      <c r="M405" s="452">
        <v>44935.45</v>
      </c>
      <c r="N405" s="452">
        <v>13130.69</v>
      </c>
      <c r="O405" s="452">
        <v>31936.6</v>
      </c>
      <c r="P405" s="452">
        <v>25434.3</v>
      </c>
      <c r="Q405" s="452" t="e">
        <f>VLOOKUP(A405,#REF!,16,0)</f>
        <v>#REF!</v>
      </c>
      <c r="R405" s="452">
        <v>309.07</v>
      </c>
      <c r="S405" s="484">
        <v>10937.26</v>
      </c>
      <c r="T405" s="452">
        <v>334218.95</v>
      </c>
      <c r="U405" s="474" t="e">
        <f t="shared" si="290"/>
        <v>#REF!</v>
      </c>
      <c r="V405" s="484">
        <f t="shared" si="291"/>
        <v>332380.32999999996</v>
      </c>
      <c r="W405" s="484">
        <f t="shared" si="336"/>
        <v>306946.02999999997</v>
      </c>
      <c r="X405" s="530">
        <v>6532.32</v>
      </c>
      <c r="Y405" s="530">
        <f t="shared" si="310"/>
        <v>6696.4</v>
      </c>
      <c r="Z405" s="484">
        <v>4096.6800000000021</v>
      </c>
      <c r="AA405" s="484">
        <v>10080.779999999999</v>
      </c>
      <c r="AB405" s="484">
        <f t="shared" ref="AB405:AB477" si="337">AC405-X405-Y405-Z405-AA405</f>
        <v>10076.68</v>
      </c>
      <c r="AC405" s="484">
        <v>37482.86</v>
      </c>
      <c r="AD405" s="484">
        <f t="shared" si="332"/>
        <v>17121.629999999997</v>
      </c>
      <c r="AE405" s="484">
        <v>54604.49</v>
      </c>
      <c r="AF405" s="484">
        <f t="shared" si="334"/>
        <v>6128.32</v>
      </c>
      <c r="AG405" s="484">
        <v>60732.81</v>
      </c>
      <c r="AH405" s="484">
        <f t="shared" si="329"/>
        <v>30370.33</v>
      </c>
      <c r="AI405" s="484">
        <v>91103.14</v>
      </c>
      <c r="AJ405" s="484">
        <f t="shared" si="321"/>
        <v>801.63999999999942</v>
      </c>
      <c r="AK405" s="484">
        <v>91904.78</v>
      </c>
      <c r="AL405" s="484">
        <f t="shared" si="322"/>
        <v>21747.570000000007</v>
      </c>
      <c r="AM405" s="484">
        <v>113652.35</v>
      </c>
      <c r="AN405" s="484">
        <f t="shared" si="319"/>
        <v>4015.4499999999971</v>
      </c>
      <c r="AO405" s="484">
        <v>117667.8</v>
      </c>
      <c r="AP405" s="484">
        <f t="shared" si="317"/>
        <v>19959.930000000008</v>
      </c>
      <c r="AQ405" s="484">
        <v>137627.73000000001</v>
      </c>
      <c r="AR405" s="484">
        <v>53603.55</v>
      </c>
      <c r="AS405" s="484">
        <f t="shared" si="287"/>
        <v>22128.33</v>
      </c>
      <c r="AT405" s="484">
        <v>75731.88</v>
      </c>
      <c r="AU405" s="484">
        <f t="shared" si="286"/>
        <v>64774.139999999985</v>
      </c>
      <c r="AV405" s="484">
        <v>140506.01999999999</v>
      </c>
      <c r="AW405" s="484">
        <f t="shared" si="326"/>
        <v>78284.91</v>
      </c>
      <c r="AX405" s="484">
        <v>218790.93</v>
      </c>
      <c r="AY405" s="530">
        <v>13228.72</v>
      </c>
      <c r="AZ405" s="530">
        <f t="shared" ref="AZ405:AZ476" si="338">H405+I405</f>
        <v>110356.11</v>
      </c>
      <c r="BA405" s="530">
        <f t="shared" ref="BA405:BA476" si="339">H405+I405+J405</f>
        <v>132699.54999999999</v>
      </c>
      <c r="BB405" s="530">
        <f t="shared" ref="BB405:BB476" si="340">H405+I405+J405+K405</f>
        <v>169239.41999999998</v>
      </c>
      <c r="BC405" s="530">
        <f t="shared" si="284"/>
        <v>216943.28999999998</v>
      </c>
      <c r="BD405" s="530">
        <f t="shared" si="333"/>
        <v>261878.74</v>
      </c>
      <c r="BE405" s="530">
        <f t="shared" si="335"/>
        <v>275009.43</v>
      </c>
      <c r="BF405" s="530">
        <f t="shared" si="330"/>
        <v>306946.03000000003</v>
      </c>
      <c r="BG405" s="530">
        <f t="shared" si="331"/>
        <v>332380.33</v>
      </c>
      <c r="BH405" s="530" t="e">
        <f t="shared" si="323"/>
        <v>#REF!</v>
      </c>
      <c r="BI405" s="530" t="e">
        <f t="shared" si="320"/>
        <v>#REF!</v>
      </c>
      <c r="BJ405" s="530" t="e">
        <f t="shared" si="318"/>
        <v>#REF!</v>
      </c>
      <c r="BK405" s="460">
        <v>334218.95</v>
      </c>
      <c r="BL405" t="s">
        <v>46</v>
      </c>
      <c r="BM405" s="451">
        <v>341863.69</v>
      </c>
      <c r="BN405" s="499"/>
      <c r="BO405" s="451"/>
      <c r="BP405" s="452"/>
      <c r="BR405" s="452"/>
    </row>
    <row r="406" spans="1:70" ht="15" hidden="1" customHeight="1">
      <c r="A406" t="str">
        <f t="shared" si="285"/>
        <v>7604300055</v>
      </c>
      <c r="B406" s="528">
        <v>7604300055</v>
      </c>
      <c r="C406" s="531" t="s">
        <v>566</v>
      </c>
      <c r="D406" s="458" t="s">
        <v>301</v>
      </c>
      <c r="E406" s="459" t="s">
        <v>858</v>
      </c>
      <c r="F406" s="459" t="s">
        <v>858</v>
      </c>
      <c r="G406" s="458" t="s">
        <v>302</v>
      </c>
      <c r="H406" s="484">
        <v>0</v>
      </c>
      <c r="I406" s="484">
        <v>0</v>
      </c>
      <c r="J406" s="484">
        <v>0</v>
      </c>
      <c r="K406" s="484">
        <v>0</v>
      </c>
      <c r="L406" s="484">
        <v>0</v>
      </c>
      <c r="M406" s="484">
        <v>0</v>
      </c>
      <c r="N406" s="484">
        <v>0</v>
      </c>
      <c r="O406" s="484">
        <v>0</v>
      </c>
      <c r="P406" s="452">
        <v>0</v>
      </c>
      <c r="Q406" s="452">
        <v>0</v>
      </c>
      <c r="R406" s="452">
        <v>0</v>
      </c>
      <c r="S406" s="484">
        <v>0</v>
      </c>
      <c r="T406" s="452"/>
      <c r="U406" s="474">
        <f t="shared" si="290"/>
        <v>0</v>
      </c>
      <c r="V406" s="484"/>
      <c r="W406" s="484">
        <f t="shared" si="336"/>
        <v>0</v>
      </c>
      <c r="X406" s="530">
        <v>404.53</v>
      </c>
      <c r="Y406" s="530">
        <f t="shared" si="310"/>
        <v>0</v>
      </c>
      <c r="Z406" s="484">
        <v>0</v>
      </c>
      <c r="AA406" s="484">
        <v>0</v>
      </c>
      <c r="AB406" s="484">
        <f t="shared" si="337"/>
        <v>0</v>
      </c>
      <c r="AC406" s="484">
        <v>404.53</v>
      </c>
      <c r="AD406" s="484">
        <f t="shared" si="332"/>
        <v>0</v>
      </c>
      <c r="AE406" s="484">
        <v>404.53</v>
      </c>
      <c r="AF406" s="484">
        <f t="shared" si="334"/>
        <v>0</v>
      </c>
      <c r="AG406" s="484">
        <v>404.53</v>
      </c>
      <c r="AH406" s="484">
        <f t="shared" si="329"/>
        <v>0</v>
      </c>
      <c r="AI406" s="484">
        <v>404.53</v>
      </c>
      <c r="AJ406" s="484">
        <f t="shared" si="321"/>
        <v>0</v>
      </c>
      <c r="AK406" s="484">
        <v>404.53</v>
      </c>
      <c r="AL406" s="484">
        <f t="shared" si="322"/>
        <v>0</v>
      </c>
      <c r="AM406" s="484">
        <v>404.53</v>
      </c>
      <c r="AN406" s="484">
        <f t="shared" si="319"/>
        <v>0</v>
      </c>
      <c r="AO406" s="484">
        <v>404.53</v>
      </c>
      <c r="AP406" s="484">
        <f t="shared" si="317"/>
        <v>0</v>
      </c>
      <c r="AQ406" s="484">
        <v>404.53</v>
      </c>
      <c r="AR406" s="484">
        <v>0</v>
      </c>
      <c r="AS406" s="484">
        <f t="shared" si="287"/>
        <v>102.12</v>
      </c>
      <c r="AT406" s="484">
        <v>102.12</v>
      </c>
      <c r="AU406" s="484">
        <f t="shared" si="286"/>
        <v>0</v>
      </c>
      <c r="AV406" s="484">
        <v>102.12</v>
      </c>
      <c r="AW406" s="484">
        <f t="shared" si="326"/>
        <v>0</v>
      </c>
      <c r="AX406" s="484">
        <v>102.12</v>
      </c>
      <c r="AY406" s="530">
        <v>404.53</v>
      </c>
      <c r="AZ406" s="530">
        <f t="shared" si="338"/>
        <v>0</v>
      </c>
      <c r="BA406" s="530">
        <f t="shared" si="339"/>
        <v>0</v>
      </c>
      <c r="BB406" s="530">
        <f t="shared" si="340"/>
        <v>0</v>
      </c>
      <c r="BC406" s="530">
        <f t="shared" si="284"/>
        <v>0</v>
      </c>
      <c r="BD406" s="530">
        <f t="shared" si="333"/>
        <v>0</v>
      </c>
      <c r="BE406" s="530">
        <f t="shared" si="335"/>
        <v>0</v>
      </c>
      <c r="BF406" s="530">
        <f t="shared" si="330"/>
        <v>0</v>
      </c>
      <c r="BG406" s="530">
        <f t="shared" si="331"/>
        <v>0</v>
      </c>
      <c r="BH406" s="530">
        <f t="shared" si="323"/>
        <v>0</v>
      </c>
      <c r="BI406" s="530">
        <f t="shared" si="320"/>
        <v>0</v>
      </c>
      <c r="BJ406" s="530">
        <f t="shared" si="318"/>
        <v>0</v>
      </c>
      <c r="BK406" s="460"/>
      <c r="BL406" t="s">
        <v>46</v>
      </c>
      <c r="BN406" s="499"/>
      <c r="BO406" s="451"/>
      <c r="BP406" s="452"/>
      <c r="BR406" s="452"/>
    </row>
    <row r="407" spans="1:70" ht="15" hidden="1" customHeight="1">
      <c r="A407" t="str">
        <f t="shared" si="285"/>
        <v>7604300056</v>
      </c>
      <c r="B407" s="468">
        <v>7604300056</v>
      </c>
      <c r="C407" s="458" t="s">
        <v>567</v>
      </c>
      <c r="D407" s="458" t="s">
        <v>301</v>
      </c>
      <c r="E407" s="459" t="s">
        <v>858</v>
      </c>
      <c r="F407" s="459" t="s">
        <v>858</v>
      </c>
      <c r="G407" s="458" t="s">
        <v>302</v>
      </c>
      <c r="H407" s="484">
        <v>89.56</v>
      </c>
      <c r="I407" s="452">
        <v>48.39</v>
      </c>
      <c r="J407" s="452">
        <v>354.83</v>
      </c>
      <c r="K407" s="452">
        <v>0</v>
      </c>
      <c r="L407" s="452">
        <v>104.24</v>
      </c>
      <c r="M407" s="452">
        <v>0</v>
      </c>
      <c r="N407" s="452">
        <v>120</v>
      </c>
      <c r="O407" s="452">
        <v>236.85</v>
      </c>
      <c r="P407" s="452">
        <v>42.37</v>
      </c>
      <c r="Q407" s="452" t="e">
        <f>VLOOKUP(A407,#REF!,16,0)</f>
        <v>#REF!</v>
      </c>
      <c r="R407" s="452">
        <v>32.409999999999997</v>
      </c>
      <c r="S407" s="484">
        <v>0</v>
      </c>
      <c r="T407" s="452">
        <v>1028.6500000000001</v>
      </c>
      <c r="U407" s="474" t="e">
        <f t="shared" si="290"/>
        <v>#REF!</v>
      </c>
      <c r="V407" s="484">
        <f t="shared" si="291"/>
        <v>996.24</v>
      </c>
      <c r="W407" s="484">
        <f t="shared" si="336"/>
        <v>953.87</v>
      </c>
      <c r="X407" s="530"/>
      <c r="Y407" s="530">
        <f t="shared" si="310"/>
        <v>0</v>
      </c>
      <c r="Z407" s="484">
        <v>0</v>
      </c>
      <c r="AA407" s="484">
        <v>0</v>
      </c>
      <c r="AB407" s="484">
        <f t="shared" si="337"/>
        <v>0</v>
      </c>
      <c r="AC407" s="484">
        <v>0</v>
      </c>
      <c r="AD407" s="484">
        <f t="shared" si="332"/>
        <v>1239.47</v>
      </c>
      <c r="AE407" s="484">
        <v>1239.47</v>
      </c>
      <c r="AF407" s="484">
        <f t="shared" si="334"/>
        <v>0</v>
      </c>
      <c r="AG407" s="484">
        <v>1239.47</v>
      </c>
      <c r="AH407" s="484">
        <f t="shared" si="329"/>
        <v>0</v>
      </c>
      <c r="AI407" s="484">
        <v>1239.47</v>
      </c>
      <c r="AJ407" s="484">
        <f t="shared" si="321"/>
        <v>0</v>
      </c>
      <c r="AK407" s="484">
        <v>1239.47</v>
      </c>
      <c r="AL407" s="484">
        <f t="shared" si="322"/>
        <v>0</v>
      </c>
      <c r="AM407" s="484">
        <v>1239.47</v>
      </c>
      <c r="AN407" s="484">
        <f t="shared" si="319"/>
        <v>773.27</v>
      </c>
      <c r="AO407" s="484">
        <v>2012.74</v>
      </c>
      <c r="AP407" s="484">
        <f t="shared" si="317"/>
        <v>859.24</v>
      </c>
      <c r="AQ407" s="484">
        <v>2871.98</v>
      </c>
      <c r="AR407" s="484">
        <v>12.71</v>
      </c>
      <c r="AS407" s="484">
        <f t="shared" si="287"/>
        <v>6665.09</v>
      </c>
      <c r="AT407" s="484">
        <v>6677.8</v>
      </c>
      <c r="AU407" s="484">
        <f t="shared" ref="AU407:AU472" si="341">AV407-AT407</f>
        <v>6716.13</v>
      </c>
      <c r="AV407" s="484">
        <v>13393.93</v>
      </c>
      <c r="AW407" s="484">
        <f t="shared" si="326"/>
        <v>8073.369999999999</v>
      </c>
      <c r="AX407" s="484">
        <v>21467.3</v>
      </c>
      <c r="AY407" s="530">
        <v>0</v>
      </c>
      <c r="AZ407" s="530">
        <f t="shared" si="338"/>
        <v>137.94999999999999</v>
      </c>
      <c r="BA407" s="530">
        <f t="shared" si="339"/>
        <v>492.78</v>
      </c>
      <c r="BB407" s="530">
        <f t="shared" si="340"/>
        <v>492.78</v>
      </c>
      <c r="BC407" s="530">
        <f t="shared" si="284"/>
        <v>597.02</v>
      </c>
      <c r="BD407" s="530">
        <f t="shared" si="333"/>
        <v>597.02</v>
      </c>
      <c r="BE407" s="530">
        <f t="shared" si="335"/>
        <v>717.02</v>
      </c>
      <c r="BF407" s="530">
        <f t="shared" si="330"/>
        <v>953.87000000000012</v>
      </c>
      <c r="BG407" s="530">
        <f t="shared" si="331"/>
        <v>996.24</v>
      </c>
      <c r="BH407" s="530" t="e">
        <f t="shared" si="323"/>
        <v>#REF!</v>
      </c>
      <c r="BI407" s="530" t="e">
        <f t="shared" si="320"/>
        <v>#REF!</v>
      </c>
      <c r="BJ407" s="530" t="e">
        <f t="shared" si="318"/>
        <v>#REF!</v>
      </c>
      <c r="BK407" s="460">
        <v>1028.6500000000001</v>
      </c>
      <c r="BL407" t="s">
        <v>46</v>
      </c>
      <c r="BM407" s="451">
        <v>1028.6500000000001</v>
      </c>
      <c r="BN407" s="499"/>
      <c r="BO407" s="451"/>
      <c r="BP407" s="452"/>
      <c r="BR407" s="452"/>
    </row>
    <row r="408" spans="1:70" ht="15" hidden="1" customHeight="1">
      <c r="A408" t="str">
        <f t="shared" si="285"/>
        <v>7604400010</v>
      </c>
      <c r="B408" s="468">
        <v>7604400010</v>
      </c>
      <c r="C408" s="458" t="s">
        <v>568</v>
      </c>
      <c r="D408" s="458" t="s">
        <v>301</v>
      </c>
      <c r="E408" s="459" t="s">
        <v>858</v>
      </c>
      <c r="F408" s="459" t="s">
        <v>858</v>
      </c>
      <c r="G408" s="458" t="s">
        <v>302</v>
      </c>
      <c r="H408" s="484">
        <v>0</v>
      </c>
      <c r="I408" s="452">
        <v>689.64</v>
      </c>
      <c r="J408" s="452">
        <v>36.049999999999997</v>
      </c>
      <c r="K408" s="452">
        <v>0</v>
      </c>
      <c r="L408" s="452">
        <v>0</v>
      </c>
      <c r="M408" s="452">
        <v>2014.78</v>
      </c>
      <c r="N408" s="452">
        <v>0</v>
      </c>
      <c r="O408" s="452">
        <v>0</v>
      </c>
      <c r="P408" s="452">
        <v>6317.47</v>
      </c>
      <c r="Q408" s="452" t="e">
        <f>VLOOKUP(A408,#REF!,16,0)</f>
        <v>#REF!</v>
      </c>
      <c r="R408" s="452">
        <v>0</v>
      </c>
      <c r="S408" s="484">
        <v>6317.47</v>
      </c>
      <c r="T408" s="452">
        <v>9057.94</v>
      </c>
      <c r="U408" s="474" t="e">
        <f t="shared" si="290"/>
        <v>#REF!</v>
      </c>
      <c r="V408" s="484">
        <f t="shared" si="291"/>
        <v>9057.94</v>
      </c>
      <c r="W408" s="484">
        <f t="shared" si="336"/>
        <v>2740.47</v>
      </c>
      <c r="X408" s="530"/>
      <c r="Y408" s="530">
        <f t="shared" si="310"/>
        <v>0</v>
      </c>
      <c r="Z408" s="484">
        <v>4211.6400000000003</v>
      </c>
      <c r="AA408" s="484">
        <v>0</v>
      </c>
      <c r="AB408" s="484">
        <f t="shared" si="337"/>
        <v>0</v>
      </c>
      <c r="AC408" s="484">
        <v>4211.6400000000003</v>
      </c>
      <c r="AD408" s="484">
        <f t="shared" si="332"/>
        <v>0</v>
      </c>
      <c r="AE408" s="484">
        <v>4211.6400000000003</v>
      </c>
      <c r="AF408" s="484">
        <f t="shared" si="334"/>
        <v>0</v>
      </c>
      <c r="AG408" s="484">
        <v>4211.6400000000003</v>
      </c>
      <c r="AH408" s="484">
        <f t="shared" si="329"/>
        <v>0</v>
      </c>
      <c r="AI408" s="484">
        <v>4211.6400000000003</v>
      </c>
      <c r="AJ408" s="484">
        <f t="shared" si="321"/>
        <v>0</v>
      </c>
      <c r="AK408" s="484">
        <v>4211.6400000000003</v>
      </c>
      <c r="AL408" s="484">
        <f t="shared" si="322"/>
        <v>0</v>
      </c>
      <c r="AM408" s="484">
        <v>4211.6400000000003</v>
      </c>
      <c r="AN408" s="484">
        <f t="shared" si="319"/>
        <v>0</v>
      </c>
      <c r="AO408" s="484">
        <v>4211.6400000000003</v>
      </c>
      <c r="AP408" s="484">
        <f t="shared" si="317"/>
        <v>0</v>
      </c>
      <c r="AQ408" s="484">
        <v>4211.6400000000003</v>
      </c>
      <c r="AR408" s="484">
        <v>0</v>
      </c>
      <c r="AS408" s="484">
        <f t="shared" si="287"/>
        <v>0</v>
      </c>
      <c r="AT408" s="484">
        <v>0</v>
      </c>
      <c r="AU408" s="484">
        <f t="shared" si="341"/>
        <v>0</v>
      </c>
      <c r="AV408" s="484">
        <v>0</v>
      </c>
      <c r="AW408" s="484">
        <f t="shared" si="326"/>
        <v>0</v>
      </c>
      <c r="AX408" s="484">
        <v>0</v>
      </c>
      <c r="AY408" s="530">
        <v>0</v>
      </c>
      <c r="AZ408" s="530">
        <f t="shared" si="338"/>
        <v>689.64</v>
      </c>
      <c r="BA408" s="530">
        <f t="shared" si="339"/>
        <v>725.68999999999994</v>
      </c>
      <c r="BB408" s="530">
        <f t="shared" si="340"/>
        <v>725.68999999999994</v>
      </c>
      <c r="BC408" s="530">
        <f t="shared" si="284"/>
        <v>725.68999999999994</v>
      </c>
      <c r="BD408" s="530">
        <f t="shared" si="333"/>
        <v>2740.47</v>
      </c>
      <c r="BE408" s="530">
        <f t="shared" si="335"/>
        <v>2740.47</v>
      </c>
      <c r="BF408" s="530">
        <f t="shared" si="330"/>
        <v>2740.47</v>
      </c>
      <c r="BG408" s="530">
        <f t="shared" si="331"/>
        <v>9057.9399999999987</v>
      </c>
      <c r="BH408" s="530" t="e">
        <f t="shared" si="323"/>
        <v>#REF!</v>
      </c>
      <c r="BI408" s="530" t="e">
        <f t="shared" si="320"/>
        <v>#REF!</v>
      </c>
      <c r="BJ408" s="530" t="e">
        <f t="shared" si="318"/>
        <v>#REF!</v>
      </c>
      <c r="BK408" s="460">
        <v>9057.94</v>
      </c>
      <c r="BL408" t="s">
        <v>732</v>
      </c>
      <c r="BM408" s="451">
        <v>15375.41</v>
      </c>
      <c r="BN408" s="499"/>
      <c r="BO408" s="451"/>
      <c r="BP408" s="452"/>
      <c r="BR408" s="452"/>
    </row>
    <row r="409" spans="1:70" ht="15" hidden="1" customHeight="1">
      <c r="A409" t="s">
        <v>1025</v>
      </c>
      <c r="B409" s="468" t="s">
        <v>1025</v>
      </c>
      <c r="C409" s="458" t="s">
        <v>1026</v>
      </c>
      <c r="D409" s="458" t="s">
        <v>301</v>
      </c>
      <c r="E409" s="459" t="s">
        <v>858</v>
      </c>
      <c r="F409" s="459" t="s">
        <v>858</v>
      </c>
      <c r="G409" s="458" t="s">
        <v>302</v>
      </c>
      <c r="H409" s="484"/>
      <c r="I409" s="452"/>
      <c r="J409" s="452"/>
      <c r="K409" s="452"/>
      <c r="L409" s="452"/>
      <c r="M409" s="452"/>
      <c r="N409" s="452"/>
      <c r="O409" s="452"/>
      <c r="P409" s="452"/>
      <c r="Q409" s="452"/>
      <c r="R409" s="452"/>
      <c r="S409" s="484"/>
      <c r="T409" s="452"/>
      <c r="U409" s="474"/>
      <c r="V409" s="484"/>
      <c r="W409" s="484"/>
      <c r="X409" s="530"/>
      <c r="Y409" s="530">
        <v>0</v>
      </c>
      <c r="Z409" s="484"/>
      <c r="AA409" s="484"/>
      <c r="AB409" s="484"/>
      <c r="AC409" s="484"/>
      <c r="AD409" s="484"/>
      <c r="AE409" s="484"/>
      <c r="AF409" s="484"/>
      <c r="AG409" s="484"/>
      <c r="AH409" s="484"/>
      <c r="AI409" s="484"/>
      <c r="AJ409" s="484"/>
      <c r="AK409" s="484"/>
      <c r="AL409" s="484"/>
      <c r="AM409" s="484"/>
      <c r="AN409" s="484"/>
      <c r="AO409" s="484"/>
      <c r="AP409" s="484"/>
      <c r="AQ409" s="484"/>
      <c r="AR409" s="484">
        <v>15903.07</v>
      </c>
      <c r="AS409" s="484">
        <f t="shared" si="287"/>
        <v>15903.07</v>
      </c>
      <c r="AT409" s="484">
        <v>31806.14</v>
      </c>
      <c r="AU409" s="484">
        <f t="shared" si="341"/>
        <v>15903.07</v>
      </c>
      <c r="AV409" s="484">
        <v>47709.21</v>
      </c>
      <c r="AW409" s="484">
        <f t="shared" si="326"/>
        <v>15390.099999999999</v>
      </c>
      <c r="AX409" s="484">
        <v>63099.31</v>
      </c>
      <c r="AY409" s="530"/>
      <c r="AZ409" s="530"/>
      <c r="BA409" s="530"/>
      <c r="BB409" s="530"/>
      <c r="BC409" s="530"/>
      <c r="BD409" s="530"/>
      <c r="BE409" s="530"/>
      <c r="BF409" s="530"/>
      <c r="BG409" s="530"/>
      <c r="BH409" s="530"/>
      <c r="BI409" s="530"/>
      <c r="BJ409" s="530"/>
      <c r="BK409" s="460"/>
      <c r="BL409" t="s">
        <v>732</v>
      </c>
      <c r="BN409" s="499"/>
      <c r="BO409" s="451"/>
      <c r="BP409" s="452"/>
      <c r="BR409" s="452"/>
    </row>
    <row r="410" spans="1:70" ht="15" hidden="1" customHeight="1">
      <c r="A410" t="s">
        <v>1027</v>
      </c>
      <c r="B410" s="468" t="s">
        <v>1027</v>
      </c>
      <c r="C410" s="458" t="s">
        <v>569</v>
      </c>
      <c r="D410" s="458" t="s">
        <v>301</v>
      </c>
      <c r="E410" s="459" t="s">
        <v>858</v>
      </c>
      <c r="F410" s="459" t="s">
        <v>858</v>
      </c>
      <c r="G410" s="458" t="s">
        <v>302</v>
      </c>
      <c r="H410" s="484"/>
      <c r="I410" s="452"/>
      <c r="J410" s="452"/>
      <c r="K410" s="452"/>
      <c r="L410" s="452"/>
      <c r="M410" s="452"/>
      <c r="N410" s="452"/>
      <c r="O410" s="452"/>
      <c r="P410" s="452"/>
      <c r="Q410" s="452"/>
      <c r="R410" s="452"/>
      <c r="S410" s="484"/>
      <c r="T410" s="452"/>
      <c r="U410" s="474"/>
      <c r="V410" s="484"/>
      <c r="W410" s="484"/>
      <c r="X410" s="530"/>
      <c r="Y410" s="530">
        <v>0</v>
      </c>
      <c r="Z410" s="484"/>
      <c r="AA410" s="484"/>
      <c r="AB410" s="484"/>
      <c r="AC410" s="484"/>
      <c r="AD410" s="484"/>
      <c r="AE410" s="484"/>
      <c r="AF410" s="484"/>
      <c r="AG410" s="484"/>
      <c r="AH410" s="484"/>
      <c r="AI410" s="484"/>
      <c r="AJ410" s="484"/>
      <c r="AK410" s="484"/>
      <c r="AL410" s="484"/>
      <c r="AM410" s="484"/>
      <c r="AN410" s="484"/>
      <c r="AO410" s="484"/>
      <c r="AP410" s="484"/>
      <c r="AQ410" s="484"/>
      <c r="AR410" s="484">
        <v>66521.41</v>
      </c>
      <c r="AS410" s="484">
        <f t="shared" ref="AS410:AS477" si="342">AT410-AR410</f>
        <v>59719.64</v>
      </c>
      <c r="AT410" s="484">
        <v>126241.05</v>
      </c>
      <c r="AU410" s="484">
        <f t="shared" si="341"/>
        <v>0.16000000000349246</v>
      </c>
      <c r="AV410" s="484">
        <v>126241.21</v>
      </c>
      <c r="AW410" s="484">
        <f t="shared" si="326"/>
        <v>72575.869999999981</v>
      </c>
      <c r="AX410" s="484">
        <v>198817.08</v>
      </c>
      <c r="AY410" s="530"/>
      <c r="AZ410" s="530"/>
      <c r="BA410" s="530"/>
      <c r="BB410" s="530"/>
      <c r="BC410" s="530"/>
      <c r="BD410" s="530"/>
      <c r="BE410" s="530"/>
      <c r="BF410" s="530"/>
      <c r="BG410" s="530"/>
      <c r="BH410" s="530"/>
      <c r="BI410" s="530"/>
      <c r="BJ410" s="530"/>
      <c r="BK410" s="460"/>
      <c r="BL410" t="s">
        <v>733</v>
      </c>
      <c r="BN410" s="499"/>
      <c r="BO410" s="451"/>
      <c r="BP410" s="452"/>
      <c r="BR410" s="452"/>
    </row>
    <row r="411" spans="1:70" ht="15" hidden="1" customHeight="1">
      <c r="A411" t="str">
        <f t="shared" si="285"/>
        <v>7604400200</v>
      </c>
      <c r="B411" s="468">
        <v>7604400200</v>
      </c>
      <c r="C411" s="458" t="s">
        <v>571</v>
      </c>
      <c r="D411" s="458" t="s">
        <v>301</v>
      </c>
      <c r="E411" s="459" t="s">
        <v>858</v>
      </c>
      <c r="F411" s="459" t="s">
        <v>858</v>
      </c>
      <c r="G411" s="458" t="s">
        <v>302</v>
      </c>
      <c r="H411" s="484">
        <v>1508.57</v>
      </c>
      <c r="I411" s="452">
        <v>0</v>
      </c>
      <c r="J411" s="452">
        <v>0</v>
      </c>
      <c r="K411" s="452">
        <v>894.6</v>
      </c>
      <c r="L411" s="452">
        <v>0</v>
      </c>
      <c r="M411" s="452">
        <v>0</v>
      </c>
      <c r="N411" s="452">
        <v>0</v>
      </c>
      <c r="O411" s="452">
        <v>851.53</v>
      </c>
      <c r="P411" s="452">
        <v>0</v>
      </c>
      <c r="Q411" s="452" t="e">
        <f>VLOOKUP(A411,#REF!,16,0)</f>
        <v>#REF!</v>
      </c>
      <c r="R411" s="452">
        <v>0</v>
      </c>
      <c r="S411" s="484">
        <v>0</v>
      </c>
      <c r="T411" s="452">
        <v>3254.7</v>
      </c>
      <c r="U411" s="474" t="e">
        <f t="shared" si="290"/>
        <v>#REF!</v>
      </c>
      <c r="V411" s="484">
        <f t="shared" si="291"/>
        <v>3254.7</v>
      </c>
      <c r="W411" s="484">
        <f t="shared" si="336"/>
        <v>3254.7</v>
      </c>
      <c r="X411" s="530"/>
      <c r="Y411" s="530">
        <f t="shared" si="310"/>
        <v>0</v>
      </c>
      <c r="Z411" s="484">
        <v>0</v>
      </c>
      <c r="AA411" s="484">
        <v>0</v>
      </c>
      <c r="AB411" s="484">
        <f t="shared" si="337"/>
        <v>1499.55</v>
      </c>
      <c r="AC411" s="484">
        <v>1499.55</v>
      </c>
      <c r="AD411" s="484">
        <f t="shared" si="332"/>
        <v>0</v>
      </c>
      <c r="AE411" s="484">
        <v>1499.55</v>
      </c>
      <c r="AF411" s="484">
        <f t="shared" si="334"/>
        <v>0</v>
      </c>
      <c r="AG411" s="484">
        <v>1499.55</v>
      </c>
      <c r="AH411" s="484">
        <f t="shared" si="329"/>
        <v>1159.99</v>
      </c>
      <c r="AI411" s="484">
        <v>2659.54</v>
      </c>
      <c r="AJ411" s="484">
        <f t="shared" si="321"/>
        <v>0</v>
      </c>
      <c r="AK411" s="484">
        <v>2659.54</v>
      </c>
      <c r="AL411" s="484">
        <f t="shared" si="322"/>
        <v>0</v>
      </c>
      <c r="AM411" s="484">
        <v>2659.54</v>
      </c>
      <c r="AN411" s="484">
        <f t="shared" si="319"/>
        <v>0</v>
      </c>
      <c r="AO411" s="484">
        <v>2659.54</v>
      </c>
      <c r="AP411" s="484">
        <f t="shared" si="317"/>
        <v>0</v>
      </c>
      <c r="AQ411" s="484">
        <v>2659.54</v>
      </c>
      <c r="AR411" s="484">
        <v>0</v>
      </c>
      <c r="AS411" s="484">
        <f t="shared" si="342"/>
        <v>0</v>
      </c>
      <c r="AT411" s="484">
        <v>0</v>
      </c>
      <c r="AU411" s="484">
        <f t="shared" si="341"/>
        <v>0</v>
      </c>
      <c r="AV411" s="484">
        <v>0</v>
      </c>
      <c r="AW411" s="484">
        <f t="shared" si="326"/>
        <v>4803.3900000000003</v>
      </c>
      <c r="AX411" s="484">
        <v>4803.3900000000003</v>
      </c>
      <c r="AY411" s="530">
        <v>0</v>
      </c>
      <c r="AZ411" s="530">
        <f t="shared" si="338"/>
        <v>1508.57</v>
      </c>
      <c r="BA411" s="530">
        <f t="shared" si="339"/>
        <v>1508.57</v>
      </c>
      <c r="BB411" s="530">
        <f t="shared" si="340"/>
        <v>2403.17</v>
      </c>
      <c r="BC411" s="530">
        <f t="shared" si="284"/>
        <v>2403.17</v>
      </c>
      <c r="BD411" s="530">
        <f t="shared" si="333"/>
        <v>2403.17</v>
      </c>
      <c r="BE411" s="530">
        <f t="shared" si="335"/>
        <v>2403.17</v>
      </c>
      <c r="BF411" s="530">
        <f t="shared" si="330"/>
        <v>3254.7</v>
      </c>
      <c r="BG411" s="530">
        <f t="shared" si="331"/>
        <v>3254.7</v>
      </c>
      <c r="BH411" s="530" t="e">
        <f t="shared" si="323"/>
        <v>#REF!</v>
      </c>
      <c r="BI411" s="530" t="e">
        <f t="shared" si="320"/>
        <v>#REF!</v>
      </c>
      <c r="BJ411" s="530" t="e">
        <f t="shared" si="318"/>
        <v>#REF!</v>
      </c>
      <c r="BK411" s="460">
        <v>3254.7</v>
      </c>
      <c r="BL411" t="s">
        <v>732</v>
      </c>
      <c r="BM411" s="451">
        <v>3254.7</v>
      </c>
      <c r="BN411" s="499"/>
      <c r="BO411" s="451"/>
      <c r="BP411" s="452"/>
      <c r="BR411" s="452"/>
    </row>
    <row r="412" spans="1:70" ht="15" hidden="1" customHeight="1">
      <c r="A412" t="s">
        <v>835</v>
      </c>
      <c r="B412" s="468">
        <v>7604400090</v>
      </c>
      <c r="C412" s="458" t="s">
        <v>570</v>
      </c>
      <c r="D412" s="458" t="s">
        <v>301</v>
      </c>
      <c r="E412" s="459" t="s">
        <v>858</v>
      </c>
      <c r="F412" s="459" t="s">
        <v>858</v>
      </c>
      <c r="G412" s="458" t="s">
        <v>302</v>
      </c>
      <c r="H412" s="484">
        <v>0</v>
      </c>
      <c r="I412" s="452">
        <v>0</v>
      </c>
      <c r="J412" s="452">
        <v>0</v>
      </c>
      <c r="K412" s="452">
        <v>0</v>
      </c>
      <c r="L412" s="452">
        <v>0</v>
      </c>
      <c r="M412" s="452">
        <v>0</v>
      </c>
      <c r="N412" s="452">
        <v>0</v>
      </c>
      <c r="O412" s="452">
        <v>0</v>
      </c>
      <c r="P412" s="452">
        <v>0</v>
      </c>
      <c r="Q412" s="452">
        <v>0</v>
      </c>
      <c r="R412" s="452">
        <v>0</v>
      </c>
      <c r="S412" s="484">
        <v>0</v>
      </c>
      <c r="T412" s="452">
        <v>0</v>
      </c>
      <c r="U412" s="474">
        <v>0</v>
      </c>
      <c r="V412" s="484">
        <f>SUM(H412:U412)</f>
        <v>0</v>
      </c>
      <c r="W412" s="484">
        <f t="shared" si="336"/>
        <v>0</v>
      </c>
      <c r="X412" s="530">
        <v>0</v>
      </c>
      <c r="Y412" s="530">
        <v>0</v>
      </c>
      <c r="Z412" s="484">
        <v>0</v>
      </c>
      <c r="AA412" s="484">
        <v>508.98</v>
      </c>
      <c r="AB412" s="484">
        <f t="shared" si="337"/>
        <v>0</v>
      </c>
      <c r="AC412" s="484">
        <v>508.98</v>
      </c>
      <c r="AD412" s="484">
        <f t="shared" si="332"/>
        <v>0</v>
      </c>
      <c r="AE412" s="484">
        <v>508.98</v>
      </c>
      <c r="AF412" s="484">
        <f t="shared" si="334"/>
        <v>0</v>
      </c>
      <c r="AG412" s="484">
        <v>508.98</v>
      </c>
      <c r="AH412" s="484">
        <f t="shared" si="329"/>
        <v>0</v>
      </c>
      <c r="AI412" s="484">
        <v>508.98</v>
      </c>
      <c r="AJ412" s="484">
        <f t="shared" si="321"/>
        <v>0</v>
      </c>
      <c r="AK412" s="484">
        <v>508.98</v>
      </c>
      <c r="AL412" s="484">
        <f t="shared" si="322"/>
        <v>0</v>
      </c>
      <c r="AM412" s="484">
        <v>508.98</v>
      </c>
      <c r="AN412" s="484">
        <f t="shared" si="319"/>
        <v>0</v>
      </c>
      <c r="AO412" s="484">
        <v>508.98</v>
      </c>
      <c r="AP412" s="484">
        <f t="shared" si="317"/>
        <v>0</v>
      </c>
      <c r="AQ412" s="484">
        <v>508.98</v>
      </c>
      <c r="AR412" s="484">
        <v>0</v>
      </c>
      <c r="AS412" s="484">
        <f t="shared" si="342"/>
        <v>0</v>
      </c>
      <c r="AT412" s="484">
        <v>0</v>
      </c>
      <c r="AU412" s="484">
        <f t="shared" si="341"/>
        <v>0</v>
      </c>
      <c r="AV412" s="484">
        <v>0</v>
      </c>
      <c r="AW412" s="484">
        <f t="shared" si="326"/>
        <v>0</v>
      </c>
      <c r="AX412" s="484">
        <v>0</v>
      </c>
      <c r="AY412" s="530"/>
      <c r="AZ412" s="530">
        <f t="shared" si="338"/>
        <v>0</v>
      </c>
      <c r="BA412" s="530">
        <f t="shared" si="339"/>
        <v>0</v>
      </c>
      <c r="BB412" s="530">
        <f t="shared" si="340"/>
        <v>0</v>
      </c>
      <c r="BC412" s="530">
        <f t="shared" ref="BC412:BC481" si="343">H412+I412+J412+K412+L412</f>
        <v>0</v>
      </c>
      <c r="BD412" s="530">
        <f t="shared" si="333"/>
        <v>0</v>
      </c>
      <c r="BE412" s="530">
        <f t="shared" si="335"/>
        <v>0</v>
      </c>
      <c r="BF412" s="530">
        <f t="shared" si="330"/>
        <v>0</v>
      </c>
      <c r="BG412" s="530">
        <f t="shared" si="331"/>
        <v>0</v>
      </c>
      <c r="BH412" s="530">
        <f t="shared" si="323"/>
        <v>0</v>
      </c>
      <c r="BI412" s="530">
        <f t="shared" si="320"/>
        <v>0</v>
      </c>
      <c r="BJ412" s="530">
        <f t="shared" si="318"/>
        <v>0</v>
      </c>
      <c r="BK412" s="460"/>
      <c r="BL412" t="s">
        <v>732</v>
      </c>
      <c r="BN412" s="499"/>
      <c r="BO412" s="451"/>
      <c r="BP412" s="452"/>
      <c r="BR412" s="452"/>
    </row>
    <row r="413" spans="1:70" ht="15" hidden="1" customHeight="1">
      <c r="A413" t="str">
        <f t="shared" si="285"/>
        <v>7604500010</v>
      </c>
      <c r="B413" s="468">
        <v>7604500010</v>
      </c>
      <c r="C413" s="458" t="s">
        <v>572</v>
      </c>
      <c r="D413" s="458" t="s">
        <v>301</v>
      </c>
      <c r="E413" s="459" t="s">
        <v>858</v>
      </c>
      <c r="F413" s="459" t="s">
        <v>858</v>
      </c>
      <c r="G413" s="458" t="s">
        <v>302</v>
      </c>
      <c r="H413" s="484">
        <v>34430.35</v>
      </c>
      <c r="I413" s="452">
        <v>22410.85</v>
      </c>
      <c r="J413" s="452">
        <v>27874.66</v>
      </c>
      <c r="K413" s="452">
        <v>29049.13</v>
      </c>
      <c r="L413" s="452">
        <v>22995.06</v>
      </c>
      <c r="M413" s="452">
        <v>16587.34</v>
      </c>
      <c r="N413" s="452">
        <v>19348.150000000001</v>
      </c>
      <c r="O413" s="452">
        <v>15533.81</v>
      </c>
      <c r="P413" s="452">
        <v>14532.2</v>
      </c>
      <c r="Q413" s="452" t="e">
        <f>VLOOKUP(A413,#REF!,16,0)</f>
        <v>#REF!</v>
      </c>
      <c r="R413" s="452">
        <v>946.59</v>
      </c>
      <c r="S413" s="484">
        <v>1982.1</v>
      </c>
      <c r="T413" s="452">
        <v>205471.7</v>
      </c>
      <c r="U413" s="474" t="e">
        <f t="shared" si="290"/>
        <v>#REF!</v>
      </c>
      <c r="V413" s="484">
        <f t="shared" si="291"/>
        <v>202761.55000000002</v>
      </c>
      <c r="W413" s="484">
        <f t="shared" si="336"/>
        <v>188229.35</v>
      </c>
      <c r="X413" s="530">
        <v>6309.6</v>
      </c>
      <c r="Y413" s="530">
        <f t="shared" ref="Y413:Y457" si="344">AY413-X413</f>
        <v>-4819.6000000000004</v>
      </c>
      <c r="Z413" s="484">
        <v>1153.9499999999998</v>
      </c>
      <c r="AA413" s="484">
        <v>11157.920000000002</v>
      </c>
      <c r="AB413" s="484">
        <f t="shared" si="337"/>
        <v>1569.9699999999975</v>
      </c>
      <c r="AC413" s="484">
        <v>15371.84</v>
      </c>
      <c r="AD413" s="484">
        <f t="shared" si="332"/>
        <v>1796.2799999999988</v>
      </c>
      <c r="AE413" s="484">
        <v>17168.12</v>
      </c>
      <c r="AF413" s="484">
        <f t="shared" si="334"/>
        <v>2359.25</v>
      </c>
      <c r="AG413" s="484">
        <v>19527.37</v>
      </c>
      <c r="AH413" s="484">
        <f t="shared" si="329"/>
        <v>130.37000000000262</v>
      </c>
      <c r="AI413" s="484">
        <v>19657.740000000002</v>
      </c>
      <c r="AJ413" s="484">
        <f t="shared" si="321"/>
        <v>829.48999999999796</v>
      </c>
      <c r="AK413" s="484">
        <v>20487.23</v>
      </c>
      <c r="AL413" s="484">
        <f t="shared" si="322"/>
        <v>10303.34</v>
      </c>
      <c r="AM413" s="484">
        <v>30790.57</v>
      </c>
      <c r="AN413" s="484">
        <f t="shared" si="319"/>
        <v>1646.1700000000019</v>
      </c>
      <c r="AO413" s="484">
        <v>32436.74</v>
      </c>
      <c r="AP413" s="484">
        <f t="shared" si="317"/>
        <v>1877.7000000000007</v>
      </c>
      <c r="AQ413" s="484">
        <v>34314.44</v>
      </c>
      <c r="AR413" s="484">
        <v>8341.65</v>
      </c>
      <c r="AS413" s="484">
        <f t="shared" si="342"/>
        <v>3977.5</v>
      </c>
      <c r="AT413" s="484">
        <v>12319.15</v>
      </c>
      <c r="AU413" s="484">
        <f t="shared" si="341"/>
        <v>9793.8000000000011</v>
      </c>
      <c r="AV413" s="484">
        <v>22112.95</v>
      </c>
      <c r="AW413" s="484">
        <f t="shared" si="326"/>
        <v>2892.9699999999975</v>
      </c>
      <c r="AX413" s="484">
        <v>25005.919999999998</v>
      </c>
      <c r="AY413" s="530">
        <v>1490</v>
      </c>
      <c r="AZ413" s="530">
        <f t="shared" si="338"/>
        <v>56841.2</v>
      </c>
      <c r="BA413" s="530">
        <f t="shared" si="339"/>
        <v>84715.86</v>
      </c>
      <c r="BB413" s="530">
        <f t="shared" si="340"/>
        <v>113764.99</v>
      </c>
      <c r="BC413" s="530">
        <f t="shared" si="343"/>
        <v>136760.05000000002</v>
      </c>
      <c r="BD413" s="530">
        <f t="shared" si="333"/>
        <v>153347.38999999998</v>
      </c>
      <c r="BE413" s="530">
        <f t="shared" si="335"/>
        <v>172695.54</v>
      </c>
      <c r="BF413" s="530">
        <f t="shared" si="330"/>
        <v>188229.35</v>
      </c>
      <c r="BG413" s="530">
        <f t="shared" si="331"/>
        <v>202761.55000000002</v>
      </c>
      <c r="BH413" s="530" t="e">
        <f t="shared" si="323"/>
        <v>#REF!</v>
      </c>
      <c r="BI413" s="530" t="e">
        <f t="shared" si="320"/>
        <v>#REF!</v>
      </c>
      <c r="BJ413" s="530" t="e">
        <f t="shared" si="318"/>
        <v>#REF!</v>
      </c>
      <c r="BK413" s="460">
        <v>205471.7</v>
      </c>
      <c r="BL413" t="s">
        <v>162</v>
      </c>
      <c r="BM413" s="451">
        <v>207453.8</v>
      </c>
      <c r="BN413" s="499"/>
      <c r="BO413" s="451"/>
      <c r="BP413" s="452"/>
      <c r="BR413" s="452"/>
    </row>
    <row r="414" spans="1:70" ht="15" hidden="1" customHeight="1">
      <c r="A414" t="str">
        <f t="shared" si="285"/>
        <v>7604500020</v>
      </c>
      <c r="B414" s="468">
        <v>7604500020</v>
      </c>
      <c r="C414" s="458" t="s">
        <v>573</v>
      </c>
      <c r="D414" s="458" t="s">
        <v>301</v>
      </c>
      <c r="E414" s="459" t="str">
        <f t="shared" si="288"/>
        <v>760</v>
      </c>
      <c r="F414" s="459" t="str">
        <f t="shared" si="289"/>
        <v>760</v>
      </c>
      <c r="G414" s="458" t="s">
        <v>302</v>
      </c>
      <c r="H414" s="484">
        <v>0</v>
      </c>
      <c r="I414" s="452">
        <v>0</v>
      </c>
      <c r="J414" s="452">
        <v>0</v>
      </c>
      <c r="K414" s="452">
        <v>0</v>
      </c>
      <c r="L414" s="452">
        <v>0</v>
      </c>
      <c r="M414" s="452">
        <v>0</v>
      </c>
      <c r="N414" s="452">
        <v>0</v>
      </c>
      <c r="O414" s="452">
        <v>81.97</v>
      </c>
      <c r="P414" s="452">
        <v>0</v>
      </c>
      <c r="Q414" s="452" t="e">
        <f>VLOOKUP(A414,#REF!,16,0)</f>
        <v>#REF!</v>
      </c>
      <c r="R414" s="452">
        <v>0</v>
      </c>
      <c r="S414" s="484">
        <v>0</v>
      </c>
      <c r="T414" s="452">
        <v>81.97</v>
      </c>
      <c r="U414" s="474" t="e">
        <f t="shared" si="290"/>
        <v>#REF!</v>
      </c>
      <c r="V414" s="484">
        <f t="shared" si="291"/>
        <v>81.97</v>
      </c>
      <c r="W414" s="484">
        <f t="shared" si="336"/>
        <v>81.97</v>
      </c>
      <c r="X414" s="530"/>
      <c r="Y414" s="530">
        <f t="shared" si="344"/>
        <v>440</v>
      </c>
      <c r="Z414" s="484">
        <v>322</v>
      </c>
      <c r="AA414" s="484">
        <v>590</v>
      </c>
      <c r="AB414" s="484">
        <f t="shared" si="337"/>
        <v>752</v>
      </c>
      <c r="AC414" s="484">
        <v>2104</v>
      </c>
      <c r="AD414" s="484">
        <f t="shared" si="332"/>
        <v>683</v>
      </c>
      <c r="AE414" s="484">
        <v>2787</v>
      </c>
      <c r="AF414" s="484">
        <f t="shared" si="334"/>
        <v>0</v>
      </c>
      <c r="AG414" s="484">
        <v>2787</v>
      </c>
      <c r="AH414" s="484">
        <f t="shared" si="329"/>
        <v>0</v>
      </c>
      <c r="AI414" s="484">
        <v>2787</v>
      </c>
      <c r="AJ414" s="484">
        <f t="shared" si="321"/>
        <v>0</v>
      </c>
      <c r="AK414" s="484">
        <v>2787</v>
      </c>
      <c r="AL414" s="484">
        <f t="shared" si="322"/>
        <v>0</v>
      </c>
      <c r="AM414" s="484">
        <v>2787</v>
      </c>
      <c r="AN414" s="484">
        <f t="shared" si="319"/>
        <v>34.5</v>
      </c>
      <c r="AO414" s="484">
        <v>2821.5</v>
      </c>
      <c r="AP414" s="484">
        <f t="shared" si="317"/>
        <v>0</v>
      </c>
      <c r="AQ414" s="484">
        <v>2821.5</v>
      </c>
      <c r="AR414" s="484">
        <v>0</v>
      </c>
      <c r="AS414" s="484">
        <f t="shared" si="342"/>
        <v>207</v>
      </c>
      <c r="AT414" s="484">
        <v>207</v>
      </c>
      <c r="AU414" s="484">
        <f t="shared" si="341"/>
        <v>959</v>
      </c>
      <c r="AV414" s="484">
        <v>1166</v>
      </c>
      <c r="AW414" s="484">
        <f t="shared" si="326"/>
        <v>1340.0900000000001</v>
      </c>
      <c r="AX414" s="484">
        <v>2506.09</v>
      </c>
      <c r="AY414" s="530">
        <v>440</v>
      </c>
      <c r="AZ414" s="530">
        <f t="shared" si="338"/>
        <v>0</v>
      </c>
      <c r="BA414" s="530">
        <f t="shared" si="339"/>
        <v>0</v>
      </c>
      <c r="BB414" s="530">
        <f t="shared" si="340"/>
        <v>0</v>
      </c>
      <c r="BC414" s="530">
        <f t="shared" si="343"/>
        <v>0</v>
      </c>
      <c r="BD414" s="530">
        <f t="shared" si="333"/>
        <v>0</v>
      </c>
      <c r="BE414" s="530">
        <f t="shared" si="335"/>
        <v>0</v>
      </c>
      <c r="BF414" s="530">
        <f t="shared" si="330"/>
        <v>81.97</v>
      </c>
      <c r="BG414" s="530">
        <f t="shared" si="331"/>
        <v>81.97</v>
      </c>
      <c r="BH414" s="530" t="e">
        <f t="shared" si="323"/>
        <v>#REF!</v>
      </c>
      <c r="BI414" s="530" t="e">
        <f t="shared" si="320"/>
        <v>#REF!</v>
      </c>
      <c r="BJ414" s="530" t="e">
        <f t="shared" si="318"/>
        <v>#REF!</v>
      </c>
      <c r="BK414" s="460">
        <v>81.97</v>
      </c>
      <c r="BL414" t="s">
        <v>162</v>
      </c>
      <c r="BM414" s="451">
        <v>81.97</v>
      </c>
      <c r="BN414" s="499"/>
      <c r="BO414" s="451"/>
      <c r="BP414" s="452"/>
      <c r="BR414" s="452"/>
    </row>
    <row r="415" spans="1:70" ht="15" hidden="1" customHeight="1">
      <c r="A415" t="str">
        <f t="shared" si="285"/>
        <v>7604600020</v>
      </c>
      <c r="B415" s="468">
        <v>7604600020</v>
      </c>
      <c r="C415" s="458" t="s">
        <v>575</v>
      </c>
      <c r="D415" s="458" t="s">
        <v>301</v>
      </c>
      <c r="E415" s="459" t="str">
        <f t="shared" si="288"/>
        <v>760</v>
      </c>
      <c r="F415" s="459" t="str">
        <f t="shared" si="289"/>
        <v>760</v>
      </c>
      <c r="G415" s="458" t="s">
        <v>302</v>
      </c>
      <c r="H415" s="484">
        <v>0</v>
      </c>
      <c r="I415" s="452">
        <v>0</v>
      </c>
      <c r="J415" s="452">
        <v>133.31</v>
      </c>
      <c r="K415" s="452">
        <v>0</v>
      </c>
      <c r="L415" s="452">
        <v>0</v>
      </c>
      <c r="M415" s="452">
        <v>200</v>
      </c>
      <c r="N415" s="452">
        <v>0</v>
      </c>
      <c r="O415" s="452">
        <v>0</v>
      </c>
      <c r="P415" s="452">
        <v>200</v>
      </c>
      <c r="Q415" s="452" t="e">
        <f>VLOOKUP(A415,#REF!,16,0)</f>
        <v>#REF!</v>
      </c>
      <c r="R415" s="452">
        <v>0</v>
      </c>
      <c r="S415" s="484">
        <v>200</v>
      </c>
      <c r="T415" s="452">
        <v>533.30999999999995</v>
      </c>
      <c r="U415" s="474" t="e">
        <f t="shared" si="290"/>
        <v>#REF!</v>
      </c>
      <c r="V415" s="484">
        <f t="shared" si="291"/>
        <v>533.30999999999995</v>
      </c>
      <c r="W415" s="484">
        <f t="shared" si="336"/>
        <v>333.31</v>
      </c>
      <c r="X415" s="530"/>
      <c r="Y415" s="530">
        <f t="shared" si="344"/>
        <v>0</v>
      </c>
      <c r="Z415" s="484">
        <v>10591.53</v>
      </c>
      <c r="AA415" s="484">
        <v>0</v>
      </c>
      <c r="AB415" s="484">
        <f t="shared" si="337"/>
        <v>0</v>
      </c>
      <c r="AC415" s="484">
        <v>10591.53</v>
      </c>
      <c r="AD415" s="484">
        <f t="shared" si="332"/>
        <v>10591.53</v>
      </c>
      <c r="AE415" s="484">
        <v>21183.06</v>
      </c>
      <c r="AF415" s="484">
        <f t="shared" si="334"/>
        <v>0</v>
      </c>
      <c r="AG415" s="484">
        <v>21183.06</v>
      </c>
      <c r="AH415" s="484">
        <f t="shared" si="329"/>
        <v>0</v>
      </c>
      <c r="AI415" s="484">
        <v>21183.06</v>
      </c>
      <c r="AJ415" s="484">
        <f t="shared" si="321"/>
        <v>10878.84</v>
      </c>
      <c r="AK415" s="484">
        <v>32061.9</v>
      </c>
      <c r="AL415" s="484">
        <f t="shared" si="322"/>
        <v>0</v>
      </c>
      <c r="AM415" s="484">
        <v>32061.9</v>
      </c>
      <c r="AN415" s="484">
        <f t="shared" si="319"/>
        <v>0</v>
      </c>
      <c r="AO415" s="484">
        <v>32061.9</v>
      </c>
      <c r="AP415" s="484">
        <f t="shared" si="317"/>
        <v>7445.3699999999953</v>
      </c>
      <c r="AQ415" s="484">
        <v>39507.269999999997</v>
      </c>
      <c r="AR415" s="484">
        <v>0</v>
      </c>
      <c r="AS415" s="484">
        <f t="shared" si="342"/>
        <v>0</v>
      </c>
      <c r="AT415" s="484">
        <v>0</v>
      </c>
      <c r="AU415" s="484">
        <f t="shared" si="341"/>
        <v>7854.21</v>
      </c>
      <c r="AV415" s="484">
        <v>7854.21</v>
      </c>
      <c r="AW415" s="484">
        <f t="shared" si="326"/>
        <v>0</v>
      </c>
      <c r="AX415" s="484">
        <v>7854.21</v>
      </c>
      <c r="AY415" s="530">
        <v>0</v>
      </c>
      <c r="AZ415" s="530">
        <f t="shared" si="338"/>
        <v>0</v>
      </c>
      <c r="BA415" s="530">
        <f t="shared" si="339"/>
        <v>133.31</v>
      </c>
      <c r="BB415" s="530">
        <f t="shared" si="340"/>
        <v>133.31</v>
      </c>
      <c r="BC415" s="530">
        <f t="shared" si="343"/>
        <v>133.31</v>
      </c>
      <c r="BD415" s="530">
        <f t="shared" si="333"/>
        <v>333.31</v>
      </c>
      <c r="BE415" s="530">
        <f t="shared" si="335"/>
        <v>333.31</v>
      </c>
      <c r="BF415" s="530">
        <f t="shared" si="330"/>
        <v>333.31</v>
      </c>
      <c r="BG415" s="530">
        <f t="shared" si="331"/>
        <v>533.30999999999995</v>
      </c>
      <c r="BH415" s="530" t="e">
        <f t="shared" si="323"/>
        <v>#REF!</v>
      </c>
      <c r="BI415" s="530" t="e">
        <f t="shared" si="320"/>
        <v>#REF!</v>
      </c>
      <c r="BJ415" s="530" t="e">
        <f t="shared" si="318"/>
        <v>#REF!</v>
      </c>
      <c r="BK415" s="460">
        <v>533.30999999999995</v>
      </c>
      <c r="BL415" t="s">
        <v>732</v>
      </c>
      <c r="BM415" s="451">
        <v>733.31</v>
      </c>
      <c r="BN415" s="499"/>
      <c r="BO415" s="451"/>
      <c r="BP415" s="452"/>
      <c r="BR415" s="452"/>
    </row>
    <row r="416" spans="1:70" ht="15" hidden="1" customHeight="1">
      <c r="A416" t="str">
        <f t="shared" si="285"/>
        <v>7605100050</v>
      </c>
      <c r="B416" s="468">
        <v>7605100050</v>
      </c>
      <c r="C416" s="458" t="s">
        <v>576</v>
      </c>
      <c r="D416" s="458" t="s">
        <v>301</v>
      </c>
      <c r="E416" s="459" t="str">
        <f t="shared" si="288"/>
        <v>760</v>
      </c>
      <c r="F416" s="459" t="str">
        <f t="shared" si="289"/>
        <v>760</v>
      </c>
      <c r="G416" s="458" t="s">
        <v>302</v>
      </c>
      <c r="H416" s="484">
        <v>606.41999999999996</v>
      </c>
      <c r="I416" s="452">
        <v>0</v>
      </c>
      <c r="J416" s="452">
        <v>0</v>
      </c>
      <c r="K416" s="452">
        <v>164.4</v>
      </c>
      <c r="L416" s="452">
        <v>548.78</v>
      </c>
      <c r="M416" s="452">
        <v>0</v>
      </c>
      <c r="N416" s="452">
        <v>159.12</v>
      </c>
      <c r="O416" s="452">
        <v>0</v>
      </c>
      <c r="P416" s="452">
        <v>82.2</v>
      </c>
      <c r="Q416" s="452" t="e">
        <f>VLOOKUP(A416,#REF!,16,0)</f>
        <v>#REF!</v>
      </c>
      <c r="R416" s="452">
        <v>729.7</v>
      </c>
      <c r="S416" s="484">
        <v>328.8</v>
      </c>
      <c r="T416" s="452">
        <v>2372.8200000000002</v>
      </c>
      <c r="U416" s="474" t="e">
        <f t="shared" si="290"/>
        <v>#REF!</v>
      </c>
      <c r="V416" s="484">
        <f t="shared" si="291"/>
        <v>1560.9199999999998</v>
      </c>
      <c r="W416" s="484">
        <f t="shared" si="336"/>
        <v>1478.7199999999998</v>
      </c>
      <c r="X416" s="530"/>
      <c r="Y416" s="530">
        <f t="shared" si="344"/>
        <v>0</v>
      </c>
      <c r="Z416" s="484">
        <v>0</v>
      </c>
      <c r="AA416" s="484">
        <v>0</v>
      </c>
      <c r="AB416" s="484">
        <f t="shared" si="337"/>
        <v>0</v>
      </c>
      <c r="AC416" s="484">
        <v>0</v>
      </c>
      <c r="AD416" s="484">
        <f t="shared" si="332"/>
        <v>0</v>
      </c>
      <c r="AE416" s="484">
        <v>0</v>
      </c>
      <c r="AF416" s="484">
        <f t="shared" si="334"/>
        <v>0</v>
      </c>
      <c r="AG416" s="484">
        <v>0</v>
      </c>
      <c r="AH416" s="484">
        <f t="shared" si="329"/>
        <v>0</v>
      </c>
      <c r="AI416" s="484">
        <v>0</v>
      </c>
      <c r="AJ416" s="484">
        <f t="shared" si="321"/>
        <v>0</v>
      </c>
      <c r="AK416" s="484">
        <v>0</v>
      </c>
      <c r="AL416" s="484">
        <f t="shared" si="322"/>
        <v>0</v>
      </c>
      <c r="AM416" s="484">
        <v>0</v>
      </c>
      <c r="AN416" s="484">
        <f t="shared" si="319"/>
        <v>0</v>
      </c>
      <c r="AO416" s="484">
        <v>0</v>
      </c>
      <c r="AP416" s="484">
        <f t="shared" si="317"/>
        <v>0</v>
      </c>
      <c r="AQ416" s="484">
        <v>0</v>
      </c>
      <c r="AR416" s="484">
        <v>0</v>
      </c>
      <c r="AS416" s="484">
        <f t="shared" si="342"/>
        <v>0</v>
      </c>
      <c r="AT416" s="484">
        <v>0</v>
      </c>
      <c r="AU416" s="484">
        <f t="shared" si="341"/>
        <v>66.59</v>
      </c>
      <c r="AV416" s="484">
        <v>66.59</v>
      </c>
      <c r="AW416" s="484">
        <f t="shared" si="326"/>
        <v>0</v>
      </c>
      <c r="AX416" s="484">
        <v>66.59</v>
      </c>
      <c r="AY416" s="530">
        <v>0</v>
      </c>
      <c r="AZ416" s="530">
        <f t="shared" si="338"/>
        <v>606.41999999999996</v>
      </c>
      <c r="BA416" s="530">
        <f t="shared" si="339"/>
        <v>606.41999999999996</v>
      </c>
      <c r="BB416" s="530">
        <f t="shared" si="340"/>
        <v>770.81999999999994</v>
      </c>
      <c r="BC416" s="530">
        <f t="shared" si="343"/>
        <v>1319.6</v>
      </c>
      <c r="BD416" s="530">
        <f t="shared" si="333"/>
        <v>1319.6</v>
      </c>
      <c r="BE416" s="530">
        <f t="shared" si="335"/>
        <v>1478.7199999999998</v>
      </c>
      <c r="BF416" s="530">
        <f t="shared" si="330"/>
        <v>1478.7199999999998</v>
      </c>
      <c r="BG416" s="530">
        <f t="shared" si="331"/>
        <v>1560.92</v>
      </c>
      <c r="BH416" s="530" t="e">
        <f t="shared" si="323"/>
        <v>#REF!</v>
      </c>
      <c r="BI416" s="530" t="e">
        <f t="shared" si="320"/>
        <v>#REF!</v>
      </c>
      <c r="BJ416" s="530" t="e">
        <f t="shared" si="318"/>
        <v>#REF!</v>
      </c>
      <c r="BK416" s="460">
        <v>2372.8200000000002</v>
      </c>
      <c r="BL416" t="s">
        <v>732</v>
      </c>
      <c r="BM416" s="451">
        <v>2701.62</v>
      </c>
      <c r="BN416" s="499"/>
      <c r="BO416" s="451"/>
      <c r="BP416" s="452"/>
      <c r="BR416" s="452"/>
    </row>
    <row r="417" spans="1:70" ht="15" hidden="1" customHeight="1">
      <c r="A417" t="str">
        <f t="shared" ref="A417:A488" si="345">TRIM(B417)</f>
        <v>7605100100</v>
      </c>
      <c r="B417" s="468">
        <v>7605100100</v>
      </c>
      <c r="C417" s="458" t="s">
        <v>626</v>
      </c>
      <c r="D417" s="458" t="s">
        <v>301</v>
      </c>
      <c r="E417" s="459" t="str">
        <f t="shared" si="288"/>
        <v>760</v>
      </c>
      <c r="F417" s="459" t="str">
        <f t="shared" si="289"/>
        <v>760</v>
      </c>
      <c r="G417" s="458" t="s">
        <v>302</v>
      </c>
      <c r="H417" s="484">
        <v>1000.91</v>
      </c>
      <c r="I417" s="452">
        <v>1339.52</v>
      </c>
      <c r="J417" s="452">
        <v>996.93</v>
      </c>
      <c r="K417" s="452">
        <v>1486.36</v>
      </c>
      <c r="L417" s="452">
        <v>1287.45</v>
      </c>
      <c r="M417" s="452">
        <v>1164.8599999999999</v>
      </c>
      <c r="N417" s="452">
        <v>987.71</v>
      </c>
      <c r="O417" s="452">
        <v>794.35</v>
      </c>
      <c r="P417" s="452">
        <v>1047.82</v>
      </c>
      <c r="Q417" s="452" t="e">
        <f>VLOOKUP(A417,#REF!,16,0)</f>
        <v>#REF!</v>
      </c>
      <c r="R417" s="452">
        <v>0</v>
      </c>
      <c r="S417" s="484">
        <v>0</v>
      </c>
      <c r="T417" s="452">
        <v>10686.58</v>
      </c>
      <c r="U417" s="474" t="e">
        <f t="shared" si="290"/>
        <v>#REF!</v>
      </c>
      <c r="V417" s="484">
        <f t="shared" si="291"/>
        <v>10105.909999999998</v>
      </c>
      <c r="W417" s="484">
        <f t="shared" si="336"/>
        <v>9058.0899999999983</v>
      </c>
      <c r="X417" s="530"/>
      <c r="Y417" s="530">
        <f t="shared" si="344"/>
        <v>415.46</v>
      </c>
      <c r="Z417" s="484">
        <v>0</v>
      </c>
      <c r="AA417" s="484">
        <v>0</v>
      </c>
      <c r="AB417" s="484">
        <f t="shared" si="337"/>
        <v>0</v>
      </c>
      <c r="AC417" s="484">
        <v>415.46</v>
      </c>
      <c r="AD417" s="484">
        <f t="shared" si="332"/>
        <v>0</v>
      </c>
      <c r="AE417" s="484">
        <v>415.46</v>
      </c>
      <c r="AF417" s="484">
        <f t="shared" si="334"/>
        <v>0</v>
      </c>
      <c r="AG417" s="484">
        <v>415.46</v>
      </c>
      <c r="AH417" s="484">
        <f t="shared" si="329"/>
        <v>0</v>
      </c>
      <c r="AI417" s="484">
        <v>415.46</v>
      </c>
      <c r="AJ417" s="484">
        <f t="shared" si="321"/>
        <v>0</v>
      </c>
      <c r="AK417" s="484">
        <v>415.46</v>
      </c>
      <c r="AL417" s="484">
        <f t="shared" si="322"/>
        <v>0</v>
      </c>
      <c r="AM417" s="484">
        <v>415.46</v>
      </c>
      <c r="AN417" s="484">
        <f t="shared" si="319"/>
        <v>0</v>
      </c>
      <c r="AO417" s="484">
        <v>415.46</v>
      </c>
      <c r="AP417" s="484">
        <f t="shared" si="317"/>
        <v>0</v>
      </c>
      <c r="AQ417" s="484">
        <v>415.46</v>
      </c>
      <c r="AR417" s="484">
        <v>2109.87</v>
      </c>
      <c r="AS417" s="484">
        <f t="shared" si="342"/>
        <v>1475.3400000000001</v>
      </c>
      <c r="AT417" s="484">
        <v>3585.21</v>
      </c>
      <c r="AU417" s="484">
        <f t="shared" si="341"/>
        <v>0</v>
      </c>
      <c r="AV417" s="484">
        <v>3585.21</v>
      </c>
      <c r="AW417" s="484">
        <f t="shared" si="326"/>
        <v>2746.59</v>
      </c>
      <c r="AX417" s="484">
        <v>6331.8</v>
      </c>
      <c r="AY417" s="530">
        <v>415.46</v>
      </c>
      <c r="AZ417" s="530">
        <f t="shared" si="338"/>
        <v>2340.4299999999998</v>
      </c>
      <c r="BA417" s="530">
        <f t="shared" si="339"/>
        <v>3337.3599999999997</v>
      </c>
      <c r="BB417" s="530">
        <f t="shared" si="340"/>
        <v>4823.7199999999993</v>
      </c>
      <c r="BC417" s="530">
        <f t="shared" si="343"/>
        <v>6111.1699999999992</v>
      </c>
      <c r="BD417" s="530">
        <f t="shared" si="333"/>
        <v>7276.0299999999988</v>
      </c>
      <c r="BE417" s="530">
        <f t="shared" si="335"/>
        <v>8263.74</v>
      </c>
      <c r="BF417" s="530">
        <f t="shared" si="330"/>
        <v>9058.09</v>
      </c>
      <c r="BG417" s="530">
        <f t="shared" si="331"/>
        <v>10105.91</v>
      </c>
      <c r="BH417" s="530" t="e">
        <f t="shared" si="323"/>
        <v>#REF!</v>
      </c>
      <c r="BI417" s="530" t="e">
        <f t="shared" si="320"/>
        <v>#REF!</v>
      </c>
      <c r="BJ417" s="530" t="e">
        <f t="shared" si="318"/>
        <v>#REF!</v>
      </c>
      <c r="BK417" s="460">
        <v>10686.58</v>
      </c>
      <c r="BL417" t="s">
        <v>732</v>
      </c>
      <c r="BM417" s="451">
        <v>10686.58</v>
      </c>
      <c r="BN417" s="499"/>
      <c r="BO417" s="451"/>
      <c r="BP417" s="452"/>
      <c r="BR417" s="452"/>
    </row>
    <row r="418" spans="1:70" ht="15" hidden="1" customHeight="1">
      <c r="A418" t="s">
        <v>992</v>
      </c>
      <c r="B418" s="468" t="s">
        <v>992</v>
      </c>
      <c r="C418" s="458" t="s">
        <v>577</v>
      </c>
      <c r="D418" s="458" t="s">
        <v>301</v>
      </c>
      <c r="E418" s="459" t="str">
        <f t="shared" ref="E418" si="346">LEFT(B418,3)</f>
        <v>760</v>
      </c>
      <c r="F418" s="459" t="str">
        <f t="shared" ref="F418" si="347">LEFT(B418,3)</f>
        <v>760</v>
      </c>
      <c r="G418" s="458" t="s">
        <v>302</v>
      </c>
      <c r="H418" s="484"/>
      <c r="I418" s="452"/>
      <c r="J418" s="452"/>
      <c r="K418" s="452"/>
      <c r="L418" s="452"/>
      <c r="M418" s="452"/>
      <c r="N418" s="452"/>
      <c r="O418" s="452"/>
      <c r="P418" s="452"/>
      <c r="Q418" s="452"/>
      <c r="R418" s="452"/>
      <c r="S418" s="484"/>
      <c r="T418" s="452"/>
      <c r="U418" s="474"/>
      <c r="V418" s="484"/>
      <c r="W418" s="484"/>
      <c r="X418" s="530"/>
      <c r="Y418" s="530"/>
      <c r="Z418" s="484"/>
      <c r="AA418" s="484"/>
      <c r="AB418" s="484"/>
      <c r="AC418" s="484"/>
      <c r="AD418" s="484"/>
      <c r="AE418" s="484"/>
      <c r="AF418" s="484"/>
      <c r="AG418" s="484"/>
      <c r="AH418" s="484"/>
      <c r="AI418" s="484"/>
      <c r="AJ418" s="484"/>
      <c r="AK418" s="484"/>
      <c r="AL418" s="484"/>
      <c r="AM418" s="484"/>
      <c r="AN418" s="484"/>
      <c r="AO418" s="484"/>
      <c r="AP418" s="484"/>
      <c r="AQ418" s="484"/>
      <c r="AR418" s="484">
        <v>0</v>
      </c>
      <c r="AS418" s="484">
        <f t="shared" si="342"/>
        <v>2815.3</v>
      </c>
      <c r="AT418" s="484">
        <v>2815.3</v>
      </c>
      <c r="AU418" s="484">
        <f t="shared" si="341"/>
        <v>5847.5199999999995</v>
      </c>
      <c r="AV418" s="484">
        <v>8662.82</v>
      </c>
      <c r="AW418" s="484">
        <f t="shared" si="326"/>
        <v>5340</v>
      </c>
      <c r="AX418" s="484">
        <v>14002.82</v>
      </c>
      <c r="AY418" s="530"/>
      <c r="AZ418" s="530"/>
      <c r="BA418" s="530"/>
      <c r="BB418" s="530"/>
      <c r="BC418" s="530"/>
      <c r="BD418" s="530"/>
      <c r="BE418" s="530"/>
      <c r="BF418" s="530"/>
      <c r="BG418" s="530"/>
      <c r="BH418" s="530"/>
      <c r="BI418" s="530"/>
      <c r="BJ418" s="530"/>
      <c r="BK418" s="460"/>
      <c r="BL418" t="s">
        <v>732</v>
      </c>
      <c r="BN418" s="499"/>
      <c r="BO418" s="451"/>
      <c r="BP418" s="452"/>
      <c r="BR418" s="452"/>
    </row>
    <row r="419" spans="1:70" ht="15" hidden="1" customHeight="1">
      <c r="A419" t="str">
        <f t="shared" si="345"/>
        <v>7605100900</v>
      </c>
      <c r="B419" s="468">
        <v>7605100900</v>
      </c>
      <c r="C419" s="458" t="s">
        <v>578</v>
      </c>
      <c r="D419" s="458" t="s">
        <v>301</v>
      </c>
      <c r="E419" s="459" t="str">
        <f t="shared" si="288"/>
        <v>760</v>
      </c>
      <c r="F419" s="459" t="str">
        <f t="shared" si="289"/>
        <v>760</v>
      </c>
      <c r="G419" s="458" t="s">
        <v>302</v>
      </c>
      <c r="H419" s="484">
        <v>0</v>
      </c>
      <c r="I419" s="452">
        <v>0</v>
      </c>
      <c r="J419" s="452">
        <v>0</v>
      </c>
      <c r="K419" s="452">
        <v>0</v>
      </c>
      <c r="L419" s="452">
        <v>0</v>
      </c>
      <c r="M419" s="452">
        <v>0</v>
      </c>
      <c r="N419" s="452">
        <v>0</v>
      </c>
      <c r="O419" s="452">
        <v>0</v>
      </c>
      <c r="P419" s="452">
        <v>44.08</v>
      </c>
      <c r="Q419" s="452" t="e">
        <f>VLOOKUP(A419,#REF!,16,0)</f>
        <v>#REF!</v>
      </c>
      <c r="R419" s="452">
        <v>0</v>
      </c>
      <c r="S419" s="484">
        <v>0</v>
      </c>
      <c r="T419" s="452">
        <v>91.03</v>
      </c>
      <c r="U419" s="474" t="e">
        <f t="shared" si="290"/>
        <v>#REF!</v>
      </c>
      <c r="V419" s="484">
        <f t="shared" si="291"/>
        <v>44.08</v>
      </c>
      <c r="W419" s="484">
        <f t="shared" si="336"/>
        <v>0</v>
      </c>
      <c r="X419" s="530"/>
      <c r="Y419" s="530">
        <f t="shared" si="344"/>
        <v>0</v>
      </c>
      <c r="Z419" s="484">
        <v>0</v>
      </c>
      <c r="AA419" s="484">
        <v>0</v>
      </c>
      <c r="AB419" s="484">
        <f t="shared" si="337"/>
        <v>0</v>
      </c>
      <c r="AC419" s="484">
        <v>0</v>
      </c>
      <c r="AD419" s="484">
        <f t="shared" si="332"/>
        <v>0</v>
      </c>
      <c r="AE419" s="484">
        <v>0</v>
      </c>
      <c r="AF419" s="484">
        <f t="shared" si="334"/>
        <v>0</v>
      </c>
      <c r="AG419" s="484">
        <v>0</v>
      </c>
      <c r="AH419" s="484">
        <f t="shared" si="329"/>
        <v>0</v>
      </c>
      <c r="AI419" s="484">
        <v>0</v>
      </c>
      <c r="AJ419" s="484">
        <f t="shared" si="321"/>
        <v>0</v>
      </c>
      <c r="AK419" s="484">
        <v>0</v>
      </c>
      <c r="AL419" s="484">
        <f t="shared" si="322"/>
        <v>0</v>
      </c>
      <c r="AM419" s="484">
        <v>0</v>
      </c>
      <c r="AN419" s="484">
        <f t="shared" si="319"/>
        <v>0</v>
      </c>
      <c r="AO419" s="484">
        <v>0</v>
      </c>
      <c r="AP419" s="484">
        <f t="shared" si="317"/>
        <v>0</v>
      </c>
      <c r="AQ419" s="484">
        <v>0</v>
      </c>
      <c r="AR419" s="484">
        <v>0</v>
      </c>
      <c r="AS419" s="484">
        <f t="shared" si="342"/>
        <v>0</v>
      </c>
      <c r="AT419" s="484">
        <v>0</v>
      </c>
      <c r="AU419" s="484">
        <f t="shared" si="341"/>
        <v>0</v>
      </c>
      <c r="AV419" s="484">
        <v>0</v>
      </c>
      <c r="AW419" s="484">
        <f t="shared" si="326"/>
        <v>0</v>
      </c>
      <c r="AX419" s="484">
        <v>0</v>
      </c>
      <c r="AY419" s="530">
        <v>0</v>
      </c>
      <c r="AZ419" s="530">
        <f t="shared" si="338"/>
        <v>0</v>
      </c>
      <c r="BA419" s="530">
        <f t="shared" si="339"/>
        <v>0</v>
      </c>
      <c r="BB419" s="530">
        <f t="shared" si="340"/>
        <v>0</v>
      </c>
      <c r="BC419" s="530">
        <f t="shared" si="343"/>
        <v>0</v>
      </c>
      <c r="BD419" s="530">
        <f t="shared" si="333"/>
        <v>0</v>
      </c>
      <c r="BE419" s="530">
        <f t="shared" si="335"/>
        <v>0</v>
      </c>
      <c r="BF419" s="530">
        <f t="shared" si="330"/>
        <v>0</v>
      </c>
      <c r="BG419" s="530">
        <f t="shared" si="331"/>
        <v>44.08</v>
      </c>
      <c r="BH419" s="530" t="e">
        <f t="shared" si="323"/>
        <v>#REF!</v>
      </c>
      <c r="BI419" s="530" t="e">
        <f t="shared" si="320"/>
        <v>#REF!</v>
      </c>
      <c r="BJ419" s="530" t="e">
        <f t="shared" si="318"/>
        <v>#REF!</v>
      </c>
      <c r="BK419" s="460">
        <v>91.03</v>
      </c>
      <c r="BL419" t="s">
        <v>732</v>
      </c>
      <c r="BM419" s="451">
        <v>91.03</v>
      </c>
      <c r="BN419" s="499"/>
      <c r="BO419" s="451"/>
      <c r="BP419" s="452"/>
      <c r="BR419" s="452"/>
    </row>
    <row r="420" spans="1:70" ht="15" hidden="1" customHeight="1">
      <c r="A420" t="str">
        <f t="shared" si="345"/>
        <v>7608000010</v>
      </c>
      <c r="B420" s="468">
        <v>7608000010</v>
      </c>
      <c r="C420" s="458" t="s">
        <v>579</v>
      </c>
      <c r="D420" s="458" t="s">
        <v>301</v>
      </c>
      <c r="E420" s="459" t="str">
        <f t="shared" si="288"/>
        <v>760</v>
      </c>
      <c r="F420" s="459" t="str">
        <f t="shared" si="289"/>
        <v>760</v>
      </c>
      <c r="G420" s="458" t="s">
        <v>302</v>
      </c>
      <c r="H420" s="484">
        <v>0</v>
      </c>
      <c r="I420" s="452">
        <v>0</v>
      </c>
      <c r="J420" s="474">
        <v>627570.12</v>
      </c>
      <c r="K420" s="452">
        <v>0</v>
      </c>
      <c r="L420" s="452">
        <v>0</v>
      </c>
      <c r="M420" s="452">
        <v>1231376.72</v>
      </c>
      <c r="N420" s="452">
        <v>0</v>
      </c>
      <c r="O420" s="452">
        <v>88951.8</v>
      </c>
      <c r="P420" s="452">
        <v>0</v>
      </c>
      <c r="Q420" s="452" t="e">
        <f>VLOOKUP(A420,#REF!,16,0)</f>
        <v>#REF!</v>
      </c>
      <c r="R420" s="452">
        <v>0</v>
      </c>
      <c r="S420" s="484">
        <v>764673.79</v>
      </c>
      <c r="T420" s="452">
        <v>1947898.64</v>
      </c>
      <c r="U420" s="474" t="e">
        <f t="shared" si="290"/>
        <v>#REF!</v>
      </c>
      <c r="V420" s="484">
        <f t="shared" si="291"/>
        <v>1947898.64</v>
      </c>
      <c r="W420" s="484">
        <f t="shared" si="336"/>
        <v>1947898.64</v>
      </c>
      <c r="X420" s="530"/>
      <c r="Y420" s="530">
        <f t="shared" si="344"/>
        <v>0</v>
      </c>
      <c r="Z420" s="484">
        <v>0</v>
      </c>
      <c r="AA420" s="484">
        <v>0</v>
      </c>
      <c r="AB420" s="651">
        <f t="shared" si="337"/>
        <v>0</v>
      </c>
      <c r="AC420" s="484">
        <v>0</v>
      </c>
      <c r="AD420" s="484">
        <f t="shared" si="332"/>
        <v>0</v>
      </c>
      <c r="AE420" s="484">
        <v>0</v>
      </c>
      <c r="AF420" s="484">
        <f t="shared" si="334"/>
        <v>0</v>
      </c>
      <c r="AG420" s="484">
        <v>0</v>
      </c>
      <c r="AH420" s="484">
        <f t="shared" si="329"/>
        <v>0</v>
      </c>
      <c r="AI420" s="484">
        <v>0</v>
      </c>
      <c r="AJ420" s="484">
        <f t="shared" si="321"/>
        <v>0</v>
      </c>
      <c r="AK420" s="484">
        <v>0</v>
      </c>
      <c r="AL420" s="484">
        <f t="shared" si="322"/>
        <v>0</v>
      </c>
      <c r="AM420" s="484">
        <v>0</v>
      </c>
      <c r="AN420" s="484">
        <f t="shared" si="319"/>
        <v>738735.23</v>
      </c>
      <c r="AO420" s="484">
        <v>738735.23</v>
      </c>
      <c r="AP420" s="484">
        <f t="shared" si="317"/>
        <v>1109677.58</v>
      </c>
      <c r="AQ420" s="484">
        <v>1848412.81</v>
      </c>
      <c r="AR420" s="484">
        <v>0</v>
      </c>
      <c r="AS420" s="484">
        <f t="shared" si="342"/>
        <v>0</v>
      </c>
      <c r="AT420" s="484">
        <v>0</v>
      </c>
      <c r="AU420" s="484">
        <f t="shared" si="341"/>
        <v>0</v>
      </c>
      <c r="AV420" s="484">
        <v>0</v>
      </c>
      <c r="AW420" s="484">
        <f t="shared" si="326"/>
        <v>15332.32</v>
      </c>
      <c r="AX420" s="484">
        <v>15332.32</v>
      </c>
      <c r="AY420" s="530">
        <v>0</v>
      </c>
      <c r="AZ420" s="530">
        <f t="shared" si="338"/>
        <v>0</v>
      </c>
      <c r="BA420" s="530">
        <f t="shared" si="339"/>
        <v>627570.12</v>
      </c>
      <c r="BB420" s="530">
        <f t="shared" si="340"/>
        <v>627570.12</v>
      </c>
      <c r="BC420" s="530">
        <f t="shared" si="343"/>
        <v>627570.12</v>
      </c>
      <c r="BD420" s="530">
        <f t="shared" si="333"/>
        <v>1858946.8399999999</v>
      </c>
      <c r="BE420" s="530">
        <f t="shared" si="335"/>
        <v>1858946.8399999999</v>
      </c>
      <c r="BF420" s="530">
        <f t="shared" si="330"/>
        <v>1947898.6400000001</v>
      </c>
      <c r="BG420" s="530">
        <f t="shared" si="331"/>
        <v>1947898.6400000001</v>
      </c>
      <c r="BH420" s="530" t="e">
        <f t="shared" si="323"/>
        <v>#REF!</v>
      </c>
      <c r="BI420" s="530" t="e">
        <f t="shared" si="320"/>
        <v>#REF!</v>
      </c>
      <c r="BJ420" s="530" t="e">
        <f t="shared" si="318"/>
        <v>#REF!</v>
      </c>
      <c r="BK420" s="460">
        <v>1947898.64</v>
      </c>
      <c r="BL420" s="165" t="s">
        <v>754</v>
      </c>
      <c r="BM420" s="451">
        <v>2609124.35</v>
      </c>
      <c r="BN420" s="499" t="s">
        <v>720</v>
      </c>
      <c r="BO420" s="451"/>
      <c r="BP420" s="452"/>
      <c r="BR420" s="452"/>
    </row>
    <row r="421" spans="1:70" ht="15" hidden="1" customHeight="1">
      <c r="A421" t="str">
        <f t="shared" si="345"/>
        <v>7608000030</v>
      </c>
      <c r="B421" s="468">
        <v>7608000030</v>
      </c>
      <c r="C421" s="458" t="s">
        <v>580</v>
      </c>
      <c r="D421" s="458" t="s">
        <v>301</v>
      </c>
      <c r="E421" s="459" t="str">
        <f t="shared" si="288"/>
        <v>760</v>
      </c>
      <c r="F421" s="459" t="str">
        <f t="shared" si="289"/>
        <v>760</v>
      </c>
      <c r="G421" s="458" t="s">
        <v>302</v>
      </c>
      <c r="H421" s="484">
        <v>0</v>
      </c>
      <c r="I421" s="452">
        <v>0</v>
      </c>
      <c r="J421" s="474">
        <v>0</v>
      </c>
      <c r="K421" s="452">
        <v>0</v>
      </c>
      <c r="L421" s="452">
        <v>0</v>
      </c>
      <c r="M421" s="452">
        <v>0</v>
      </c>
      <c r="N421" s="452">
        <v>0</v>
      </c>
      <c r="O421" s="452">
        <v>0</v>
      </c>
      <c r="P421" s="452">
        <v>7000</v>
      </c>
      <c r="Q421" s="452" t="e">
        <f>VLOOKUP(A421,#REF!,16,0)</f>
        <v>#REF!</v>
      </c>
      <c r="R421" s="452">
        <v>0</v>
      </c>
      <c r="S421" s="484">
        <v>18551.2</v>
      </c>
      <c r="T421" s="452">
        <v>7000</v>
      </c>
      <c r="U421" s="474" t="e">
        <f t="shared" si="290"/>
        <v>#REF!</v>
      </c>
      <c r="V421" s="484">
        <f t="shared" si="291"/>
        <v>7000</v>
      </c>
      <c r="W421" s="484">
        <f t="shared" si="336"/>
        <v>0</v>
      </c>
      <c r="X421" s="530"/>
      <c r="Y421" s="530">
        <f t="shared" si="344"/>
        <v>0</v>
      </c>
      <c r="Z421" s="484">
        <v>0</v>
      </c>
      <c r="AA421" s="484">
        <v>0</v>
      </c>
      <c r="AB421" s="651">
        <f t="shared" si="337"/>
        <v>0</v>
      </c>
      <c r="AC421" s="484">
        <v>0</v>
      </c>
      <c r="AD421" s="484">
        <f t="shared" si="332"/>
        <v>0</v>
      </c>
      <c r="AE421" s="484">
        <v>0</v>
      </c>
      <c r="AF421" s="484">
        <f t="shared" si="334"/>
        <v>0</v>
      </c>
      <c r="AG421" s="484">
        <v>0</v>
      </c>
      <c r="AH421" s="484">
        <f t="shared" si="329"/>
        <v>0</v>
      </c>
      <c r="AI421" s="484">
        <v>0</v>
      </c>
      <c r="AJ421" s="484">
        <f t="shared" si="321"/>
        <v>0</v>
      </c>
      <c r="AK421" s="484">
        <v>0</v>
      </c>
      <c r="AL421" s="484">
        <f t="shared" si="322"/>
        <v>0</v>
      </c>
      <c r="AM421" s="484">
        <v>0</v>
      </c>
      <c r="AN421" s="484">
        <f t="shared" si="319"/>
        <v>0</v>
      </c>
      <c r="AO421" s="484">
        <v>0</v>
      </c>
      <c r="AP421" s="484">
        <f t="shared" si="317"/>
        <v>0</v>
      </c>
      <c r="AQ421" s="484">
        <v>0</v>
      </c>
      <c r="AR421" s="484">
        <v>0</v>
      </c>
      <c r="AS421" s="484">
        <f t="shared" si="342"/>
        <v>0</v>
      </c>
      <c r="AT421" s="484">
        <v>0</v>
      </c>
      <c r="AU421" s="484">
        <f t="shared" si="341"/>
        <v>0</v>
      </c>
      <c r="AV421" s="484">
        <v>0</v>
      </c>
      <c r="AW421" s="484">
        <f t="shared" si="326"/>
        <v>0</v>
      </c>
      <c r="AX421" s="484">
        <v>0</v>
      </c>
      <c r="AY421" s="530">
        <v>0</v>
      </c>
      <c r="AZ421" s="530">
        <f t="shared" si="338"/>
        <v>0</v>
      </c>
      <c r="BA421" s="530">
        <f t="shared" si="339"/>
        <v>0</v>
      </c>
      <c r="BB421" s="530">
        <f t="shared" si="340"/>
        <v>0</v>
      </c>
      <c r="BC421" s="530">
        <f t="shared" si="343"/>
        <v>0</v>
      </c>
      <c r="BD421" s="530">
        <f t="shared" si="333"/>
        <v>0</v>
      </c>
      <c r="BE421" s="530">
        <f t="shared" si="335"/>
        <v>0</v>
      </c>
      <c r="BF421" s="530">
        <f t="shared" si="330"/>
        <v>0</v>
      </c>
      <c r="BG421" s="530">
        <f t="shared" si="331"/>
        <v>7000</v>
      </c>
      <c r="BH421" s="530" t="e">
        <f t="shared" si="323"/>
        <v>#REF!</v>
      </c>
      <c r="BI421" s="530" t="e">
        <f t="shared" si="320"/>
        <v>#REF!</v>
      </c>
      <c r="BJ421" s="530" t="e">
        <f t="shared" si="318"/>
        <v>#REF!</v>
      </c>
      <c r="BK421" s="460">
        <v>7000</v>
      </c>
      <c r="BL421" s="165" t="s">
        <v>754</v>
      </c>
      <c r="BM421" s="451">
        <v>7000</v>
      </c>
      <c r="BN421" s="499" t="s">
        <v>720</v>
      </c>
      <c r="BO421" s="451"/>
      <c r="BP421" s="452"/>
      <c r="BR421" s="452"/>
    </row>
    <row r="422" spans="1:70" ht="15" hidden="1" customHeight="1">
      <c r="A422" t="str">
        <f t="shared" si="345"/>
        <v>7608000900</v>
      </c>
      <c r="B422" s="468">
        <v>7608000900</v>
      </c>
      <c r="C422" s="458" t="s">
        <v>709</v>
      </c>
      <c r="D422" s="458" t="s">
        <v>301</v>
      </c>
      <c r="E422" s="459" t="str">
        <f t="shared" si="288"/>
        <v>760</v>
      </c>
      <c r="F422" s="459" t="str">
        <f t="shared" si="289"/>
        <v>760</v>
      </c>
      <c r="G422" s="458" t="s">
        <v>302</v>
      </c>
      <c r="H422" s="484">
        <v>0</v>
      </c>
      <c r="I422" s="452">
        <v>0</v>
      </c>
      <c r="J422" s="474">
        <v>0</v>
      </c>
      <c r="K422" s="452">
        <v>0</v>
      </c>
      <c r="L422" s="452">
        <v>0</v>
      </c>
      <c r="M422" s="452">
        <v>0</v>
      </c>
      <c r="N422" s="452">
        <v>0</v>
      </c>
      <c r="O422" s="452">
        <v>0</v>
      </c>
      <c r="P422" s="452">
        <v>0</v>
      </c>
      <c r="Q422" s="452" t="e">
        <f>VLOOKUP(A422,#REF!,16,0)</f>
        <v>#REF!</v>
      </c>
      <c r="R422" s="452">
        <v>0</v>
      </c>
      <c r="S422" s="484">
        <v>0</v>
      </c>
      <c r="T422" s="452">
        <v>21644</v>
      </c>
      <c r="U422" s="474" t="e">
        <f t="shared" si="290"/>
        <v>#REF!</v>
      </c>
      <c r="V422" s="484">
        <f t="shared" si="291"/>
        <v>0</v>
      </c>
      <c r="W422" s="484">
        <f t="shared" si="336"/>
        <v>0</v>
      </c>
      <c r="X422" s="530"/>
      <c r="Y422" s="530">
        <f t="shared" si="344"/>
        <v>0</v>
      </c>
      <c r="Z422" s="484">
        <v>0</v>
      </c>
      <c r="AA422" s="484">
        <v>0</v>
      </c>
      <c r="AB422" s="651">
        <f t="shared" si="337"/>
        <v>0</v>
      </c>
      <c r="AC422" s="484">
        <v>0</v>
      </c>
      <c r="AD422" s="484">
        <f t="shared" si="332"/>
        <v>1025</v>
      </c>
      <c r="AE422" s="484">
        <v>1025</v>
      </c>
      <c r="AF422" s="484">
        <f t="shared" si="334"/>
        <v>0</v>
      </c>
      <c r="AG422" s="484">
        <v>1025</v>
      </c>
      <c r="AH422" s="484">
        <f t="shared" si="329"/>
        <v>0</v>
      </c>
      <c r="AI422" s="484">
        <v>1025</v>
      </c>
      <c r="AJ422" s="484">
        <f t="shared" si="321"/>
        <v>0</v>
      </c>
      <c r="AK422" s="484">
        <v>1025</v>
      </c>
      <c r="AL422" s="484">
        <f t="shared" si="322"/>
        <v>0</v>
      </c>
      <c r="AM422" s="484">
        <v>1025</v>
      </c>
      <c r="AN422" s="484">
        <f t="shared" si="319"/>
        <v>23035.98</v>
      </c>
      <c r="AO422" s="484">
        <v>24060.98</v>
      </c>
      <c r="AP422" s="484">
        <f t="shared" si="317"/>
        <v>0</v>
      </c>
      <c r="AQ422" s="484">
        <v>24060.98</v>
      </c>
      <c r="AR422" s="484">
        <v>0</v>
      </c>
      <c r="AS422" s="484">
        <f t="shared" si="342"/>
        <v>0</v>
      </c>
      <c r="AT422" s="484">
        <v>0</v>
      </c>
      <c r="AU422" s="484">
        <f t="shared" si="341"/>
        <v>0</v>
      </c>
      <c r="AV422" s="484">
        <v>0</v>
      </c>
      <c r="AW422" s="484">
        <f t="shared" si="326"/>
        <v>-1688.89</v>
      </c>
      <c r="AX422" s="484">
        <v>-1688.89</v>
      </c>
      <c r="AY422" s="530">
        <v>0</v>
      </c>
      <c r="AZ422" s="530">
        <f t="shared" si="338"/>
        <v>0</v>
      </c>
      <c r="BA422" s="530">
        <f t="shared" si="339"/>
        <v>0</v>
      </c>
      <c r="BB422" s="530">
        <f t="shared" si="340"/>
        <v>0</v>
      </c>
      <c r="BC422" s="530">
        <f t="shared" si="343"/>
        <v>0</v>
      </c>
      <c r="BD422" s="530">
        <f t="shared" si="333"/>
        <v>0</v>
      </c>
      <c r="BE422" s="530">
        <f t="shared" si="335"/>
        <v>0</v>
      </c>
      <c r="BF422" s="530">
        <f t="shared" si="330"/>
        <v>0</v>
      </c>
      <c r="BG422" s="530">
        <f t="shared" si="331"/>
        <v>0</v>
      </c>
      <c r="BH422" s="530" t="e">
        <f t="shared" si="323"/>
        <v>#REF!</v>
      </c>
      <c r="BI422" s="530" t="e">
        <f t="shared" si="320"/>
        <v>#REF!</v>
      </c>
      <c r="BJ422" s="530" t="e">
        <f t="shared" si="318"/>
        <v>#REF!</v>
      </c>
      <c r="BK422" s="460">
        <v>21644</v>
      </c>
      <c r="BL422" s="165" t="s">
        <v>754</v>
      </c>
      <c r="BM422" s="451">
        <v>21644</v>
      </c>
      <c r="BN422" s="499" t="s">
        <v>720</v>
      </c>
      <c r="BO422" s="451"/>
      <c r="BP422" s="452"/>
      <c r="BR422" s="452"/>
    </row>
    <row r="423" spans="1:70" ht="15" hidden="1" customHeight="1">
      <c r="A423" t="str">
        <f t="shared" si="345"/>
        <v>7608300010</v>
      </c>
      <c r="B423" s="468">
        <v>7608300010</v>
      </c>
      <c r="C423" s="458" t="s">
        <v>581</v>
      </c>
      <c r="D423" s="458" t="s">
        <v>301</v>
      </c>
      <c r="E423" s="459" t="str">
        <f t="shared" si="288"/>
        <v>760</v>
      </c>
      <c r="F423" s="459" t="str">
        <f t="shared" si="289"/>
        <v>760</v>
      </c>
      <c r="G423" s="458" t="s">
        <v>302</v>
      </c>
      <c r="H423" s="484">
        <v>0</v>
      </c>
      <c r="I423" s="452">
        <v>0</v>
      </c>
      <c r="J423" s="474">
        <v>0</v>
      </c>
      <c r="K423" s="452">
        <v>0</v>
      </c>
      <c r="L423" s="452">
        <v>0</v>
      </c>
      <c r="M423" s="452">
        <v>0</v>
      </c>
      <c r="N423" s="452">
        <v>0</v>
      </c>
      <c r="O423" s="452">
        <v>0</v>
      </c>
      <c r="P423" s="452">
        <v>6345</v>
      </c>
      <c r="Q423" s="452" t="e">
        <f>VLOOKUP(A423,#REF!,16,0)</f>
        <v>#REF!</v>
      </c>
      <c r="R423" s="452">
        <v>0</v>
      </c>
      <c r="S423" s="484">
        <v>9517.5</v>
      </c>
      <c r="T423" s="452">
        <v>6734.83</v>
      </c>
      <c r="U423" s="474" t="e">
        <f t="shared" si="290"/>
        <v>#REF!</v>
      </c>
      <c r="V423" s="484">
        <f t="shared" si="291"/>
        <v>6345</v>
      </c>
      <c r="W423" s="484">
        <f t="shared" si="336"/>
        <v>0</v>
      </c>
      <c r="X423" s="530"/>
      <c r="Y423" s="530">
        <f t="shared" si="344"/>
        <v>0</v>
      </c>
      <c r="Z423" s="484">
        <v>9517.5</v>
      </c>
      <c r="AA423" s="484">
        <v>0</v>
      </c>
      <c r="AB423" s="651">
        <f t="shared" si="337"/>
        <v>0</v>
      </c>
      <c r="AC423" s="484">
        <v>9517.5</v>
      </c>
      <c r="AD423" s="484">
        <f t="shared" si="332"/>
        <v>22971</v>
      </c>
      <c r="AE423" s="484">
        <v>32488.5</v>
      </c>
      <c r="AF423" s="484">
        <f t="shared" si="334"/>
        <v>6300</v>
      </c>
      <c r="AG423" s="484">
        <v>38788.5</v>
      </c>
      <c r="AH423" s="484">
        <f t="shared" si="329"/>
        <v>0</v>
      </c>
      <c r="AI423" s="484">
        <v>38788.5</v>
      </c>
      <c r="AJ423" s="484">
        <f t="shared" si="321"/>
        <v>8922.5</v>
      </c>
      <c r="AK423" s="484">
        <v>47711</v>
      </c>
      <c r="AL423" s="484">
        <f t="shared" si="322"/>
        <v>80000</v>
      </c>
      <c r="AM423" s="484">
        <v>127711</v>
      </c>
      <c r="AN423" s="484">
        <f t="shared" si="319"/>
        <v>6800</v>
      </c>
      <c r="AO423" s="484">
        <v>134511</v>
      </c>
      <c r="AP423" s="484">
        <f t="shared" si="317"/>
        <v>0</v>
      </c>
      <c r="AQ423" s="484">
        <v>134511</v>
      </c>
      <c r="AR423" s="484">
        <v>0</v>
      </c>
      <c r="AS423" s="484">
        <f t="shared" si="342"/>
        <v>0</v>
      </c>
      <c r="AT423" s="484">
        <v>0</v>
      </c>
      <c r="AU423" s="484">
        <f t="shared" si="341"/>
        <v>0</v>
      </c>
      <c r="AV423" s="484">
        <v>0</v>
      </c>
      <c r="AW423" s="484">
        <f t="shared" si="326"/>
        <v>0</v>
      </c>
      <c r="AX423" s="484">
        <v>0</v>
      </c>
      <c r="AY423" s="530">
        <v>0</v>
      </c>
      <c r="AZ423" s="530">
        <f t="shared" si="338"/>
        <v>0</v>
      </c>
      <c r="BA423" s="530">
        <f t="shared" si="339"/>
        <v>0</v>
      </c>
      <c r="BB423" s="530">
        <f t="shared" si="340"/>
        <v>0</v>
      </c>
      <c r="BC423" s="530">
        <f t="shared" si="343"/>
        <v>0</v>
      </c>
      <c r="BD423" s="530">
        <f t="shared" si="333"/>
        <v>0</v>
      </c>
      <c r="BE423" s="530">
        <f t="shared" si="335"/>
        <v>0</v>
      </c>
      <c r="BF423" s="530">
        <f t="shared" si="330"/>
        <v>0</v>
      </c>
      <c r="BG423" s="530">
        <f t="shared" si="331"/>
        <v>6345</v>
      </c>
      <c r="BH423" s="530" t="e">
        <f t="shared" si="323"/>
        <v>#REF!</v>
      </c>
      <c r="BI423" s="530" t="e">
        <f t="shared" si="320"/>
        <v>#REF!</v>
      </c>
      <c r="BJ423" s="530" t="e">
        <f t="shared" si="318"/>
        <v>#REF!</v>
      </c>
      <c r="BK423" s="460">
        <v>6734.83</v>
      </c>
      <c r="BL423" s="165" t="s">
        <v>754</v>
      </c>
      <c r="BM423" s="451">
        <v>16252.33</v>
      </c>
      <c r="BN423" s="499" t="s">
        <v>720</v>
      </c>
      <c r="BO423" s="451"/>
      <c r="BP423" s="452"/>
      <c r="BR423" s="452"/>
    </row>
    <row r="424" spans="1:70" ht="15" hidden="1" customHeight="1">
      <c r="A424" t="str">
        <f t="shared" si="345"/>
        <v>7608300025</v>
      </c>
      <c r="B424" s="468">
        <v>7608300025</v>
      </c>
      <c r="C424" s="458" t="s">
        <v>582</v>
      </c>
      <c r="D424" s="458" t="s">
        <v>301</v>
      </c>
      <c r="E424" s="459" t="str">
        <f t="shared" si="288"/>
        <v>760</v>
      </c>
      <c r="F424" s="459" t="str">
        <f t="shared" si="289"/>
        <v>760</v>
      </c>
      <c r="G424" s="458" t="s">
        <v>302</v>
      </c>
      <c r="H424" s="484">
        <v>109324.85</v>
      </c>
      <c r="I424" s="452">
        <v>0</v>
      </c>
      <c r="J424" s="474">
        <v>26515.08</v>
      </c>
      <c r="K424" s="452">
        <v>10986</v>
      </c>
      <c r="L424" s="452">
        <v>15567.37</v>
      </c>
      <c r="M424" s="452">
        <v>30208.880000000001</v>
      </c>
      <c r="N424" s="452">
        <v>12906.9</v>
      </c>
      <c r="O424" s="452">
        <v>34069.96</v>
      </c>
      <c r="P424" s="452">
        <v>32519.7</v>
      </c>
      <c r="Q424" s="452" t="e">
        <f>VLOOKUP(A424,#REF!,16,0)</f>
        <v>#REF!</v>
      </c>
      <c r="R424" s="452">
        <v>21130.67</v>
      </c>
      <c r="S424" s="484">
        <v>93812.55</v>
      </c>
      <c r="T424" s="452">
        <v>310411.40999999997</v>
      </c>
      <c r="U424" s="474" t="e">
        <f t="shared" si="290"/>
        <v>#REF!</v>
      </c>
      <c r="V424" s="484">
        <f t="shared" si="291"/>
        <v>272098.74</v>
      </c>
      <c r="W424" s="484">
        <f t="shared" si="336"/>
        <v>239579.03999999998</v>
      </c>
      <c r="X424" s="530"/>
      <c r="Y424" s="530">
        <f t="shared" si="344"/>
        <v>0</v>
      </c>
      <c r="Z424" s="484">
        <v>0</v>
      </c>
      <c r="AA424" s="484">
        <v>0</v>
      </c>
      <c r="AB424" s="651">
        <f t="shared" si="337"/>
        <v>0</v>
      </c>
      <c r="AC424" s="484">
        <v>0</v>
      </c>
      <c r="AD424" s="484">
        <f t="shared" si="332"/>
        <v>0</v>
      </c>
      <c r="AE424" s="484">
        <v>0</v>
      </c>
      <c r="AF424" s="484">
        <f t="shared" si="334"/>
        <v>0</v>
      </c>
      <c r="AG424" s="484">
        <v>0</v>
      </c>
      <c r="AH424" s="484">
        <f t="shared" si="329"/>
        <v>0</v>
      </c>
      <c r="AI424" s="484">
        <v>0</v>
      </c>
      <c r="AJ424" s="484">
        <f t="shared" si="321"/>
        <v>0</v>
      </c>
      <c r="AK424" s="484">
        <v>0</v>
      </c>
      <c r="AL424" s="484">
        <f t="shared" si="322"/>
        <v>0</v>
      </c>
      <c r="AM424" s="484">
        <v>0</v>
      </c>
      <c r="AN424" s="484">
        <f t="shared" si="319"/>
        <v>0</v>
      </c>
      <c r="AO424" s="484">
        <v>0</v>
      </c>
      <c r="AP424" s="484">
        <f t="shared" si="317"/>
        <v>0</v>
      </c>
      <c r="AQ424" s="484">
        <v>0</v>
      </c>
      <c r="AR424" s="484">
        <v>0</v>
      </c>
      <c r="AS424" s="484">
        <f t="shared" si="342"/>
        <v>0</v>
      </c>
      <c r="AT424" s="484">
        <v>0</v>
      </c>
      <c r="AU424" s="484">
        <f t="shared" si="341"/>
        <v>0</v>
      </c>
      <c r="AV424" s="484">
        <v>0</v>
      </c>
      <c r="AW424" s="484">
        <f t="shared" si="326"/>
        <v>0</v>
      </c>
      <c r="AX424" s="484">
        <v>0</v>
      </c>
      <c r="AY424" s="530">
        <v>0</v>
      </c>
      <c r="AZ424" s="530">
        <f t="shared" si="338"/>
        <v>109324.85</v>
      </c>
      <c r="BA424" s="530">
        <f t="shared" si="339"/>
        <v>135839.93</v>
      </c>
      <c r="BB424" s="530">
        <f t="shared" si="340"/>
        <v>146825.93</v>
      </c>
      <c r="BC424" s="530">
        <f t="shared" si="343"/>
        <v>162393.29999999999</v>
      </c>
      <c r="BD424" s="530">
        <f t="shared" si="333"/>
        <v>192602.18</v>
      </c>
      <c r="BE424" s="530">
        <f t="shared" si="335"/>
        <v>205509.08000000002</v>
      </c>
      <c r="BF424" s="530">
        <f t="shared" si="330"/>
        <v>239579.03999999998</v>
      </c>
      <c r="BG424" s="530">
        <f t="shared" si="331"/>
        <v>272098.74</v>
      </c>
      <c r="BH424" s="530" t="e">
        <f t="shared" si="323"/>
        <v>#REF!</v>
      </c>
      <c r="BI424" s="530" t="e">
        <f t="shared" si="320"/>
        <v>#REF!</v>
      </c>
      <c r="BJ424" s="530" t="e">
        <f t="shared" si="318"/>
        <v>#REF!</v>
      </c>
      <c r="BK424" s="460">
        <v>310411.40999999997</v>
      </c>
      <c r="BL424" s="165" t="s">
        <v>754</v>
      </c>
      <c r="BM424" s="451">
        <v>404223.96</v>
      </c>
      <c r="BN424" s="499" t="s">
        <v>720</v>
      </c>
      <c r="BO424" s="451"/>
      <c r="BP424" s="452"/>
      <c r="BR424" s="452"/>
    </row>
    <row r="425" spans="1:70" ht="15" hidden="1" customHeight="1">
      <c r="A425" t="str">
        <f t="shared" si="345"/>
        <v>7608300030</v>
      </c>
      <c r="B425" s="468">
        <v>7608300030</v>
      </c>
      <c r="C425" s="458" t="s">
        <v>583</v>
      </c>
      <c r="D425" s="458" t="s">
        <v>301</v>
      </c>
      <c r="E425" s="459" t="str">
        <f t="shared" si="288"/>
        <v>760</v>
      </c>
      <c r="F425" s="459" t="str">
        <f t="shared" si="289"/>
        <v>760</v>
      </c>
      <c r="G425" s="458" t="s">
        <v>302</v>
      </c>
      <c r="H425" s="484">
        <v>0</v>
      </c>
      <c r="I425" s="452">
        <v>0</v>
      </c>
      <c r="J425" s="474">
        <v>0</v>
      </c>
      <c r="K425" s="452">
        <v>74170.720000000001</v>
      </c>
      <c r="L425" s="452">
        <v>33364.67</v>
      </c>
      <c r="M425" s="452">
        <v>225766.49</v>
      </c>
      <c r="N425" s="452">
        <v>11934.36</v>
      </c>
      <c r="O425" s="452">
        <v>3230.1</v>
      </c>
      <c r="P425" s="452">
        <v>35267.33</v>
      </c>
      <c r="Q425" s="452" t="e">
        <f>VLOOKUP(A425,#REF!,16,0)</f>
        <v>#REF!</v>
      </c>
      <c r="R425" s="452">
        <v>31873.81</v>
      </c>
      <c r="S425" s="484">
        <v>0</v>
      </c>
      <c r="T425" s="452">
        <v>419569.75</v>
      </c>
      <c r="U425" s="474" t="e">
        <f t="shared" si="290"/>
        <v>#REF!</v>
      </c>
      <c r="V425" s="484">
        <f t="shared" si="291"/>
        <v>383733.67</v>
      </c>
      <c r="W425" s="484">
        <f t="shared" si="336"/>
        <v>348466.33999999997</v>
      </c>
      <c r="X425" s="530"/>
      <c r="Y425" s="530">
        <f t="shared" si="344"/>
        <v>0</v>
      </c>
      <c r="Z425" s="484">
        <v>0</v>
      </c>
      <c r="AA425" s="484">
        <v>0</v>
      </c>
      <c r="AB425" s="651">
        <f t="shared" si="337"/>
        <v>0</v>
      </c>
      <c r="AC425" s="484">
        <v>0</v>
      </c>
      <c r="AD425" s="484">
        <f t="shared" si="332"/>
        <v>0</v>
      </c>
      <c r="AE425" s="484">
        <v>0</v>
      </c>
      <c r="AF425" s="484">
        <f t="shared" si="334"/>
        <v>0</v>
      </c>
      <c r="AG425" s="484">
        <v>0</v>
      </c>
      <c r="AH425" s="484">
        <f t="shared" si="329"/>
        <v>0</v>
      </c>
      <c r="AI425" s="484">
        <v>0</v>
      </c>
      <c r="AJ425" s="484">
        <f t="shared" si="321"/>
        <v>0</v>
      </c>
      <c r="AK425" s="484">
        <v>0</v>
      </c>
      <c r="AL425" s="484">
        <f t="shared" si="322"/>
        <v>290757.78000000003</v>
      </c>
      <c r="AM425" s="484">
        <v>290757.78000000003</v>
      </c>
      <c r="AN425" s="484">
        <f t="shared" si="319"/>
        <v>259875.03999999992</v>
      </c>
      <c r="AO425" s="484">
        <v>550632.81999999995</v>
      </c>
      <c r="AP425" s="484">
        <f t="shared" si="317"/>
        <v>261684</v>
      </c>
      <c r="AQ425" s="484">
        <v>812316.82</v>
      </c>
      <c r="AR425" s="484">
        <v>0</v>
      </c>
      <c r="AS425" s="484">
        <f t="shared" si="342"/>
        <v>0</v>
      </c>
      <c r="AT425" s="484">
        <v>0</v>
      </c>
      <c r="AU425" s="484">
        <f t="shared" si="341"/>
        <v>0</v>
      </c>
      <c r="AV425" s="484">
        <v>0</v>
      </c>
      <c r="AW425" s="484">
        <f t="shared" si="326"/>
        <v>0</v>
      </c>
      <c r="AX425" s="484">
        <v>0</v>
      </c>
      <c r="AY425" s="530">
        <v>0</v>
      </c>
      <c r="AZ425" s="530">
        <f t="shared" si="338"/>
        <v>0</v>
      </c>
      <c r="BA425" s="530">
        <f t="shared" si="339"/>
        <v>0</v>
      </c>
      <c r="BB425" s="530">
        <f t="shared" si="340"/>
        <v>74170.720000000001</v>
      </c>
      <c r="BC425" s="530">
        <f t="shared" si="343"/>
        <v>107535.39</v>
      </c>
      <c r="BD425" s="530">
        <f t="shared" si="333"/>
        <v>333301.88</v>
      </c>
      <c r="BE425" s="530">
        <f t="shared" si="335"/>
        <v>345236.24</v>
      </c>
      <c r="BF425" s="530">
        <f t="shared" si="330"/>
        <v>348466.33999999997</v>
      </c>
      <c r="BG425" s="530">
        <f t="shared" si="331"/>
        <v>383733.66999999993</v>
      </c>
      <c r="BH425" s="530" t="e">
        <f t="shared" si="323"/>
        <v>#REF!</v>
      </c>
      <c r="BI425" s="530" t="e">
        <f t="shared" si="320"/>
        <v>#REF!</v>
      </c>
      <c r="BJ425" s="530" t="e">
        <f t="shared" si="318"/>
        <v>#REF!</v>
      </c>
      <c r="BK425" s="460">
        <v>419569.75</v>
      </c>
      <c r="BL425" s="165" t="s">
        <v>754</v>
      </c>
      <c r="BM425" s="451">
        <v>419569.75</v>
      </c>
      <c r="BN425" s="499" t="s">
        <v>720</v>
      </c>
      <c r="BO425" s="451"/>
      <c r="BP425" s="452"/>
      <c r="BR425" s="452"/>
    </row>
    <row r="426" spans="1:70" ht="15" hidden="1" customHeight="1">
      <c r="A426" t="str">
        <f t="shared" si="345"/>
        <v>7608300050</v>
      </c>
      <c r="B426" s="468">
        <v>7608300050</v>
      </c>
      <c r="C426" s="458" t="s">
        <v>584</v>
      </c>
      <c r="D426" s="458" t="s">
        <v>301</v>
      </c>
      <c r="E426" s="459" t="str">
        <f t="shared" ref="E426:E499" si="348">LEFT(B426,3)</f>
        <v>760</v>
      </c>
      <c r="F426" s="459" t="str">
        <f t="shared" ref="F426:F499" si="349">LEFT(B426,3)</f>
        <v>760</v>
      </c>
      <c r="G426" s="458" t="s">
        <v>302</v>
      </c>
      <c r="H426" s="484">
        <v>12600</v>
      </c>
      <c r="I426" s="452">
        <v>66590</v>
      </c>
      <c r="J426" s="474">
        <v>79941.3</v>
      </c>
      <c r="K426" s="452">
        <v>74805</v>
      </c>
      <c r="L426" s="452">
        <v>52303.53</v>
      </c>
      <c r="M426" s="452">
        <v>45267.44</v>
      </c>
      <c r="N426" s="452">
        <v>24950</v>
      </c>
      <c r="O426" s="452">
        <v>46668</v>
      </c>
      <c r="P426" s="452">
        <v>93960</v>
      </c>
      <c r="Q426" s="452" t="e">
        <f>VLOOKUP(A426,#REF!,16,0)</f>
        <v>#REF!</v>
      </c>
      <c r="R426" s="452">
        <v>82320</v>
      </c>
      <c r="S426" s="484">
        <v>176240</v>
      </c>
      <c r="T426" s="452">
        <v>598180.27</v>
      </c>
      <c r="U426" s="474" t="e">
        <f t="shared" ref="U426:U499" si="350">SUM(H426:S426)</f>
        <v>#REF!</v>
      </c>
      <c r="V426" s="484">
        <f t="shared" ref="V426:V499" si="351">SUM(H426:P426)</f>
        <v>497085.26999999996</v>
      </c>
      <c r="W426" s="484">
        <f t="shared" si="336"/>
        <v>403125.26999999996</v>
      </c>
      <c r="X426" s="530">
        <v>9400</v>
      </c>
      <c r="Y426" s="530">
        <f t="shared" si="344"/>
        <v>4014</v>
      </c>
      <c r="Z426" s="484">
        <v>49049.88</v>
      </c>
      <c r="AA426" s="484">
        <v>16260.000000000007</v>
      </c>
      <c r="AB426" s="651">
        <f t="shared" si="337"/>
        <v>36817.819999999992</v>
      </c>
      <c r="AC426" s="484">
        <v>115541.7</v>
      </c>
      <c r="AD426" s="484">
        <f t="shared" si="332"/>
        <v>80510.000000000015</v>
      </c>
      <c r="AE426" s="484">
        <v>196051.7</v>
      </c>
      <c r="AF426" s="484">
        <f t="shared" si="334"/>
        <v>35049.649999999994</v>
      </c>
      <c r="AG426" s="484">
        <v>231101.35</v>
      </c>
      <c r="AH426" s="484">
        <f t="shared" si="329"/>
        <v>23977.380000000005</v>
      </c>
      <c r="AI426" s="484">
        <v>255078.73</v>
      </c>
      <c r="AJ426" s="484">
        <f t="shared" si="321"/>
        <v>49291.559999999969</v>
      </c>
      <c r="AK426" s="484">
        <v>304370.28999999998</v>
      </c>
      <c r="AL426" s="484">
        <f t="shared" si="322"/>
        <v>24534</v>
      </c>
      <c r="AM426" s="484">
        <v>328904.28999999998</v>
      </c>
      <c r="AN426" s="484">
        <f t="shared" si="319"/>
        <v>14149.98000000004</v>
      </c>
      <c r="AO426" s="484">
        <v>343054.27</v>
      </c>
      <c r="AP426" s="484">
        <f t="shared" si="317"/>
        <v>73157.649999999965</v>
      </c>
      <c r="AQ426" s="484">
        <v>416211.92</v>
      </c>
      <c r="AR426" s="484">
        <v>43327.67</v>
      </c>
      <c r="AS426" s="484">
        <f t="shared" si="342"/>
        <v>37224.78</v>
      </c>
      <c r="AT426" s="484">
        <v>80552.45</v>
      </c>
      <c r="AU426" s="484">
        <f t="shared" si="341"/>
        <v>98020.680000000008</v>
      </c>
      <c r="AV426" s="484">
        <v>178573.13</v>
      </c>
      <c r="AW426" s="484">
        <f t="shared" si="326"/>
        <v>81988.669999999984</v>
      </c>
      <c r="AX426" s="484">
        <v>260561.8</v>
      </c>
      <c r="AY426" s="530">
        <v>13414</v>
      </c>
      <c r="AZ426" s="530">
        <f t="shared" si="338"/>
        <v>79190</v>
      </c>
      <c r="BA426" s="530">
        <f t="shared" si="339"/>
        <v>159131.29999999999</v>
      </c>
      <c r="BB426" s="530">
        <f t="shared" si="340"/>
        <v>233936.3</v>
      </c>
      <c r="BC426" s="530">
        <f t="shared" si="343"/>
        <v>286239.82999999996</v>
      </c>
      <c r="BD426" s="530">
        <f t="shared" si="333"/>
        <v>331507.26999999996</v>
      </c>
      <c r="BE426" s="530">
        <f t="shared" si="335"/>
        <v>356457.27</v>
      </c>
      <c r="BF426" s="530">
        <f t="shared" si="330"/>
        <v>403125.27</v>
      </c>
      <c r="BG426" s="530">
        <f t="shared" si="331"/>
        <v>497085.26999999996</v>
      </c>
      <c r="BH426" s="530" t="e">
        <f t="shared" si="323"/>
        <v>#REF!</v>
      </c>
      <c r="BI426" s="530" t="e">
        <f t="shared" si="320"/>
        <v>#REF!</v>
      </c>
      <c r="BJ426" s="530" t="e">
        <f t="shared" si="318"/>
        <v>#REF!</v>
      </c>
      <c r="BK426" s="460">
        <v>598180.27</v>
      </c>
      <c r="BL426" s="165" t="s">
        <v>754</v>
      </c>
      <c r="BM426" s="451">
        <v>774420.27</v>
      </c>
      <c r="BN426" s="499" t="s">
        <v>721</v>
      </c>
      <c r="BO426" s="451"/>
      <c r="BP426" s="452"/>
      <c r="BR426" s="452"/>
    </row>
    <row r="427" spans="1:70" ht="15" hidden="1" customHeight="1">
      <c r="A427" t="str">
        <f t="shared" si="345"/>
        <v>7608300900</v>
      </c>
      <c r="B427" s="468">
        <v>7608300900</v>
      </c>
      <c r="C427" s="458" t="s">
        <v>585</v>
      </c>
      <c r="D427" s="458" t="s">
        <v>301</v>
      </c>
      <c r="E427" s="459" t="str">
        <f t="shared" si="348"/>
        <v>760</v>
      </c>
      <c r="F427" s="459" t="str">
        <f t="shared" si="349"/>
        <v>760</v>
      </c>
      <c r="G427" s="458" t="s">
        <v>302</v>
      </c>
      <c r="H427" s="484">
        <v>0</v>
      </c>
      <c r="I427" s="452">
        <v>0</v>
      </c>
      <c r="J427" s="474">
        <v>819235.45</v>
      </c>
      <c r="K427" s="452">
        <v>68869.98</v>
      </c>
      <c r="L427" s="452">
        <v>86572.49</v>
      </c>
      <c r="M427" s="452">
        <v>1030704.32</v>
      </c>
      <c r="N427" s="452">
        <v>520880.47</v>
      </c>
      <c r="O427" s="452">
        <v>1079592.1399999999</v>
      </c>
      <c r="P427" s="452">
        <v>50575.44</v>
      </c>
      <c r="Q427" s="452" t="e">
        <f>VLOOKUP(A427,#REF!,16,0)</f>
        <v>#REF!</v>
      </c>
      <c r="R427" s="452">
        <v>11353.5</v>
      </c>
      <c r="S427" s="484">
        <v>1013384.18</v>
      </c>
      <c r="T427" s="452">
        <v>3850734.3</v>
      </c>
      <c r="U427" s="474" t="e">
        <f t="shared" si="350"/>
        <v>#REF!</v>
      </c>
      <c r="V427" s="484">
        <f t="shared" si="351"/>
        <v>3656430.2899999996</v>
      </c>
      <c r="W427" s="484">
        <f t="shared" si="336"/>
        <v>3605854.8499999996</v>
      </c>
      <c r="X427" s="530"/>
      <c r="Y427" s="530">
        <f t="shared" si="344"/>
        <v>0</v>
      </c>
      <c r="Z427" s="484">
        <v>0</v>
      </c>
      <c r="AA427" s="484">
        <v>0</v>
      </c>
      <c r="AB427" s="651">
        <f t="shared" si="337"/>
        <v>0</v>
      </c>
      <c r="AC427" s="484">
        <v>0</v>
      </c>
      <c r="AD427" s="484">
        <f t="shared" si="332"/>
        <v>78078.67</v>
      </c>
      <c r="AE427" s="484">
        <v>78078.67</v>
      </c>
      <c r="AF427" s="484">
        <f t="shared" si="334"/>
        <v>0</v>
      </c>
      <c r="AG427" s="484">
        <v>78078.67</v>
      </c>
      <c r="AH427" s="484">
        <f t="shared" si="329"/>
        <v>0</v>
      </c>
      <c r="AI427" s="484">
        <v>78078.67</v>
      </c>
      <c r="AJ427" s="484">
        <f t="shared" si="321"/>
        <v>0</v>
      </c>
      <c r="AK427" s="484">
        <v>78078.67</v>
      </c>
      <c r="AL427" s="484">
        <f t="shared" si="322"/>
        <v>15730.520000000004</v>
      </c>
      <c r="AM427" s="484">
        <v>93809.19</v>
      </c>
      <c r="AN427" s="484">
        <f t="shared" si="319"/>
        <v>0</v>
      </c>
      <c r="AO427" s="484">
        <v>93809.19</v>
      </c>
      <c r="AP427" s="484">
        <f t="shared" si="317"/>
        <v>0</v>
      </c>
      <c r="AQ427" s="484">
        <v>93809.19</v>
      </c>
      <c r="AR427" s="484">
        <v>0</v>
      </c>
      <c r="AS427" s="484">
        <f t="shared" si="342"/>
        <v>0</v>
      </c>
      <c r="AT427" s="484">
        <v>0</v>
      </c>
      <c r="AU427" s="484">
        <f t="shared" si="341"/>
        <v>0</v>
      </c>
      <c r="AV427" s="484">
        <v>0</v>
      </c>
      <c r="AW427" s="484">
        <f t="shared" si="326"/>
        <v>0</v>
      </c>
      <c r="AX427" s="484">
        <v>0</v>
      </c>
      <c r="AY427" s="530">
        <v>0</v>
      </c>
      <c r="AZ427" s="530">
        <f t="shared" si="338"/>
        <v>0</v>
      </c>
      <c r="BA427" s="530">
        <f t="shared" si="339"/>
        <v>819235.45</v>
      </c>
      <c r="BB427" s="530">
        <f t="shared" si="340"/>
        <v>888105.42999999993</v>
      </c>
      <c r="BC427" s="530">
        <f t="shared" si="343"/>
        <v>974677.91999999993</v>
      </c>
      <c r="BD427" s="530">
        <f t="shared" si="333"/>
        <v>2005382.2399999998</v>
      </c>
      <c r="BE427" s="530">
        <f t="shared" si="335"/>
        <v>2526262.71</v>
      </c>
      <c r="BF427" s="530">
        <f t="shared" si="330"/>
        <v>3605854.8499999996</v>
      </c>
      <c r="BG427" s="530">
        <f t="shared" si="331"/>
        <v>3656430.29</v>
      </c>
      <c r="BH427" s="530" t="e">
        <f t="shared" si="323"/>
        <v>#REF!</v>
      </c>
      <c r="BI427" s="530" t="e">
        <f t="shared" si="320"/>
        <v>#REF!</v>
      </c>
      <c r="BJ427" s="530" t="e">
        <f t="shared" si="318"/>
        <v>#REF!</v>
      </c>
      <c r="BK427" s="460">
        <v>3850734.3</v>
      </c>
      <c r="BL427" s="165" t="s">
        <v>754</v>
      </c>
      <c r="BM427" s="451">
        <v>4886906.33</v>
      </c>
      <c r="BN427" s="499" t="s">
        <v>720</v>
      </c>
      <c r="BO427" s="451"/>
      <c r="BP427" s="452"/>
      <c r="BR427" s="452"/>
    </row>
    <row r="428" spans="1:70" ht="15" hidden="1" customHeight="1">
      <c r="A428" t="s">
        <v>1053</v>
      </c>
      <c r="B428" s="468" t="s">
        <v>1053</v>
      </c>
      <c r="C428" s="458" t="s">
        <v>1054</v>
      </c>
      <c r="D428" s="458" t="s">
        <v>301</v>
      </c>
      <c r="E428" s="459" t="str">
        <f t="shared" ref="E428" si="352">LEFT(B428,3)</f>
        <v>760</v>
      </c>
      <c r="F428" s="459" t="str">
        <f t="shared" ref="F428" si="353">LEFT(B428,3)</f>
        <v>760</v>
      </c>
      <c r="G428" s="458" t="s">
        <v>302</v>
      </c>
      <c r="H428" s="484"/>
      <c r="I428" s="452"/>
      <c r="J428" s="474"/>
      <c r="K428" s="452"/>
      <c r="L428" s="452"/>
      <c r="M428" s="452"/>
      <c r="N428" s="452"/>
      <c r="O428" s="452"/>
      <c r="P428" s="452"/>
      <c r="Q428" s="452"/>
      <c r="R428" s="452"/>
      <c r="S428" s="484"/>
      <c r="T428" s="452"/>
      <c r="U428" s="474"/>
      <c r="V428" s="484"/>
      <c r="W428" s="484"/>
      <c r="X428" s="530"/>
      <c r="Y428" s="530"/>
      <c r="Z428" s="484"/>
      <c r="AA428" s="484"/>
      <c r="AB428" s="651"/>
      <c r="AC428" s="484"/>
      <c r="AD428" s="484"/>
      <c r="AE428" s="484"/>
      <c r="AF428" s="484"/>
      <c r="AG428" s="484"/>
      <c r="AH428" s="484"/>
      <c r="AI428" s="484"/>
      <c r="AJ428" s="484"/>
      <c r="AK428" s="484"/>
      <c r="AL428" s="484"/>
      <c r="AM428" s="484"/>
      <c r="AN428" s="484"/>
      <c r="AO428" s="484"/>
      <c r="AP428" s="484"/>
      <c r="AQ428" s="484"/>
      <c r="AR428" s="484"/>
      <c r="AS428" s="484"/>
      <c r="AT428" s="484">
        <v>8071.5</v>
      </c>
      <c r="AU428" s="484">
        <f t="shared" si="341"/>
        <v>4010.1299999999992</v>
      </c>
      <c r="AV428" s="484">
        <v>12081.63</v>
      </c>
      <c r="AW428" s="484">
        <f t="shared" si="326"/>
        <v>3988.5</v>
      </c>
      <c r="AX428" s="484">
        <v>16070.13</v>
      </c>
      <c r="AY428" s="530"/>
      <c r="AZ428" s="530"/>
      <c r="BA428" s="530"/>
      <c r="BB428" s="530"/>
      <c r="BC428" s="530"/>
      <c r="BD428" s="530"/>
      <c r="BE428" s="530"/>
      <c r="BF428" s="530"/>
      <c r="BG428" s="530"/>
      <c r="BH428" s="530"/>
      <c r="BI428" s="530"/>
      <c r="BJ428" s="530"/>
      <c r="BK428" s="460"/>
      <c r="BL428" s="165" t="s">
        <v>754</v>
      </c>
      <c r="BN428" s="499"/>
      <c r="BO428" s="451"/>
      <c r="BP428" s="452"/>
      <c r="BR428" s="452"/>
    </row>
    <row r="429" spans="1:70" ht="15" hidden="1" customHeight="1">
      <c r="A429" t="str">
        <f t="shared" si="345"/>
        <v>7608400060</v>
      </c>
      <c r="B429" s="468">
        <v>7608400060</v>
      </c>
      <c r="C429" s="458" t="s">
        <v>586</v>
      </c>
      <c r="D429" s="458" t="s">
        <v>301</v>
      </c>
      <c r="E429" s="459" t="str">
        <f t="shared" si="348"/>
        <v>760</v>
      </c>
      <c r="F429" s="459" t="str">
        <f t="shared" si="349"/>
        <v>760</v>
      </c>
      <c r="G429" s="458" t="s">
        <v>302</v>
      </c>
      <c r="H429" s="484">
        <v>68778.539999999994</v>
      </c>
      <c r="I429" s="452">
        <v>50372.57</v>
      </c>
      <c r="J429" s="474">
        <v>15.69</v>
      </c>
      <c r="K429" s="452">
        <v>15014.56</v>
      </c>
      <c r="L429" s="452">
        <v>136435.89000000001</v>
      </c>
      <c r="M429" s="452">
        <v>8633.7900000000009</v>
      </c>
      <c r="N429" s="452">
        <v>4656.17</v>
      </c>
      <c r="O429" s="452">
        <v>-24287.9</v>
      </c>
      <c r="P429" s="452">
        <v>21625.95</v>
      </c>
      <c r="Q429" s="452" t="e">
        <f>VLOOKUP(A429,#REF!,16,0)</f>
        <v>#REF!</v>
      </c>
      <c r="R429" s="452">
        <v>1819.37</v>
      </c>
      <c r="S429" s="484">
        <v>35577.49</v>
      </c>
      <c r="T429" s="452">
        <v>288386.15000000002</v>
      </c>
      <c r="U429" s="474" t="e">
        <f t="shared" si="350"/>
        <v>#REF!</v>
      </c>
      <c r="V429" s="484">
        <f t="shared" si="351"/>
        <v>281245.25999999995</v>
      </c>
      <c r="W429" s="484">
        <f t="shared" si="336"/>
        <v>259619.30999999997</v>
      </c>
      <c r="X429" s="530"/>
      <c r="Y429" s="530">
        <f t="shared" si="344"/>
        <v>0</v>
      </c>
      <c r="Z429" s="484">
        <v>0</v>
      </c>
      <c r="AA429" s="484">
        <v>0</v>
      </c>
      <c r="AB429" s="651">
        <f t="shared" si="337"/>
        <v>8868.0400000000009</v>
      </c>
      <c r="AC429" s="484">
        <v>8868.0400000000009</v>
      </c>
      <c r="AD429" s="484">
        <f t="shared" si="332"/>
        <v>141365.09</v>
      </c>
      <c r="AE429" s="484">
        <v>150233.13</v>
      </c>
      <c r="AF429" s="484">
        <f t="shared" si="334"/>
        <v>267.51000000000931</v>
      </c>
      <c r="AG429" s="484">
        <v>150500.64000000001</v>
      </c>
      <c r="AH429" s="484">
        <f t="shared" si="329"/>
        <v>120.28999999997905</v>
      </c>
      <c r="AI429" s="484">
        <v>150620.93</v>
      </c>
      <c r="AJ429" s="484">
        <f t="shared" si="321"/>
        <v>3388.2400000000198</v>
      </c>
      <c r="AK429" s="484">
        <v>154009.17000000001</v>
      </c>
      <c r="AL429" s="484">
        <f t="shared" si="322"/>
        <v>1725.1999999999825</v>
      </c>
      <c r="AM429" s="484">
        <v>155734.37</v>
      </c>
      <c r="AN429" s="484">
        <f t="shared" si="319"/>
        <v>12989.839999999997</v>
      </c>
      <c r="AO429" s="484">
        <v>168724.21</v>
      </c>
      <c r="AP429" s="484">
        <f t="shared" si="317"/>
        <v>24835</v>
      </c>
      <c r="AQ429" s="484">
        <v>193559.21</v>
      </c>
      <c r="AR429" s="484">
        <v>11771.46</v>
      </c>
      <c r="AS429" s="484">
        <f t="shared" si="342"/>
        <v>161303.78</v>
      </c>
      <c r="AT429" s="484">
        <v>173075.24</v>
      </c>
      <c r="AU429" s="484">
        <f t="shared" si="341"/>
        <v>32073.050000000017</v>
      </c>
      <c r="AV429" s="484">
        <v>205148.29</v>
      </c>
      <c r="AW429" s="484">
        <f t="shared" si="326"/>
        <v>63559.369999999966</v>
      </c>
      <c r="AX429" s="484">
        <v>268707.65999999997</v>
      </c>
      <c r="AY429" s="530">
        <v>0</v>
      </c>
      <c r="AZ429" s="530">
        <f t="shared" si="338"/>
        <v>119151.10999999999</v>
      </c>
      <c r="BA429" s="530">
        <f t="shared" si="339"/>
        <v>119166.79999999999</v>
      </c>
      <c r="BB429" s="530">
        <f t="shared" si="340"/>
        <v>134181.35999999999</v>
      </c>
      <c r="BC429" s="530">
        <f t="shared" si="343"/>
        <v>270617.25</v>
      </c>
      <c r="BD429" s="530">
        <f t="shared" si="333"/>
        <v>279251.04000000004</v>
      </c>
      <c r="BE429" s="530">
        <f t="shared" si="335"/>
        <v>283907.21000000002</v>
      </c>
      <c r="BF429" s="530">
        <f t="shared" si="330"/>
        <v>259619.31000000006</v>
      </c>
      <c r="BG429" s="530">
        <f t="shared" si="331"/>
        <v>281245.26000000007</v>
      </c>
      <c r="BH429" s="530" t="e">
        <f t="shared" si="323"/>
        <v>#REF!</v>
      </c>
      <c r="BI429" s="530" t="e">
        <f t="shared" si="320"/>
        <v>#REF!</v>
      </c>
      <c r="BJ429" s="530" t="e">
        <f t="shared" si="318"/>
        <v>#REF!</v>
      </c>
      <c r="BK429" s="460">
        <v>288386.15000000002</v>
      </c>
      <c r="BL429" s="165" t="s">
        <v>754</v>
      </c>
      <c r="BM429" s="451">
        <v>323963.64</v>
      </c>
      <c r="BN429" s="499" t="s">
        <v>721</v>
      </c>
      <c r="BO429" s="451"/>
      <c r="BP429" s="452"/>
      <c r="BR429" s="452"/>
    </row>
    <row r="430" spans="1:70" ht="15" hidden="1" customHeight="1">
      <c r="A430" t="str">
        <f t="shared" si="345"/>
        <v>7608400070</v>
      </c>
      <c r="B430" s="468">
        <v>7608400070</v>
      </c>
      <c r="C430" s="458" t="s">
        <v>587</v>
      </c>
      <c r="D430" s="458" t="s">
        <v>301</v>
      </c>
      <c r="E430" s="459" t="str">
        <f t="shared" si="348"/>
        <v>760</v>
      </c>
      <c r="F430" s="459" t="str">
        <f t="shared" si="349"/>
        <v>760</v>
      </c>
      <c r="G430" s="458" t="s">
        <v>302</v>
      </c>
      <c r="H430" s="484">
        <v>0</v>
      </c>
      <c r="I430" s="452">
        <v>0</v>
      </c>
      <c r="J430" s="474">
        <v>2417.4699999999998</v>
      </c>
      <c r="K430" s="452">
        <v>0</v>
      </c>
      <c r="L430" s="452">
        <v>0</v>
      </c>
      <c r="M430" s="452">
        <v>0</v>
      </c>
      <c r="N430" s="452">
        <v>0</v>
      </c>
      <c r="O430" s="452">
        <v>13609.97</v>
      </c>
      <c r="P430" s="452">
        <v>0</v>
      </c>
      <c r="Q430" s="452" t="e">
        <f>VLOOKUP(A430,#REF!,16,0)</f>
        <v>#REF!</v>
      </c>
      <c r="R430" s="452">
        <v>0</v>
      </c>
      <c r="S430" s="484">
        <v>0</v>
      </c>
      <c r="T430" s="452">
        <v>16027.439999999999</v>
      </c>
      <c r="U430" s="474" t="e">
        <f t="shared" si="350"/>
        <v>#REF!</v>
      </c>
      <c r="V430" s="484">
        <f t="shared" si="351"/>
        <v>16027.439999999999</v>
      </c>
      <c r="W430" s="484">
        <f t="shared" si="336"/>
        <v>16027.439999999999</v>
      </c>
      <c r="X430" s="530"/>
      <c r="Y430" s="530">
        <f t="shared" si="344"/>
        <v>0</v>
      </c>
      <c r="Z430" s="484">
        <v>0</v>
      </c>
      <c r="AA430" s="484">
        <v>0</v>
      </c>
      <c r="AB430" s="651">
        <f t="shared" si="337"/>
        <v>0</v>
      </c>
      <c r="AC430" s="484">
        <v>0</v>
      </c>
      <c r="AD430" s="484">
        <f t="shared" si="332"/>
        <v>0</v>
      </c>
      <c r="AE430" s="484">
        <v>0</v>
      </c>
      <c r="AF430" s="484">
        <f t="shared" si="334"/>
        <v>0</v>
      </c>
      <c r="AG430" s="484">
        <v>0</v>
      </c>
      <c r="AH430" s="484">
        <f t="shared" si="329"/>
        <v>0</v>
      </c>
      <c r="AI430" s="484">
        <v>0</v>
      </c>
      <c r="AJ430" s="484">
        <f t="shared" si="321"/>
        <v>0</v>
      </c>
      <c r="AK430" s="484">
        <v>0</v>
      </c>
      <c r="AL430" s="484">
        <f t="shared" si="322"/>
        <v>0</v>
      </c>
      <c r="AM430" s="484">
        <v>0</v>
      </c>
      <c r="AN430" s="484">
        <f t="shared" si="319"/>
        <v>0</v>
      </c>
      <c r="AO430" s="484">
        <v>0</v>
      </c>
      <c r="AP430" s="484">
        <f t="shared" si="317"/>
        <v>53915.62</v>
      </c>
      <c r="AQ430" s="484">
        <v>53915.62</v>
      </c>
      <c r="AR430" s="484">
        <v>0</v>
      </c>
      <c r="AS430" s="484">
        <f t="shared" si="342"/>
        <v>14034.5</v>
      </c>
      <c r="AT430" s="484">
        <v>14034.5</v>
      </c>
      <c r="AU430" s="484">
        <f t="shared" si="341"/>
        <v>0</v>
      </c>
      <c r="AV430" s="484">
        <v>14034.5</v>
      </c>
      <c r="AW430" s="484">
        <f t="shared" si="326"/>
        <v>0</v>
      </c>
      <c r="AX430" s="484">
        <v>14034.5</v>
      </c>
      <c r="AY430" s="530">
        <v>0</v>
      </c>
      <c r="AZ430" s="530">
        <f t="shared" si="338"/>
        <v>0</v>
      </c>
      <c r="BA430" s="530">
        <f t="shared" si="339"/>
        <v>2417.4699999999998</v>
      </c>
      <c r="BB430" s="530">
        <f t="shared" si="340"/>
        <v>2417.4699999999998</v>
      </c>
      <c r="BC430" s="530">
        <f t="shared" si="343"/>
        <v>2417.4699999999998</v>
      </c>
      <c r="BD430" s="530">
        <f t="shared" si="333"/>
        <v>2417.4699999999998</v>
      </c>
      <c r="BE430" s="530">
        <f t="shared" si="335"/>
        <v>2417.4699999999998</v>
      </c>
      <c r="BF430" s="530">
        <f t="shared" si="330"/>
        <v>16027.439999999999</v>
      </c>
      <c r="BG430" s="530">
        <f t="shared" si="331"/>
        <v>16027.439999999999</v>
      </c>
      <c r="BH430" s="530" t="e">
        <f t="shared" si="323"/>
        <v>#REF!</v>
      </c>
      <c r="BI430" s="530" t="e">
        <f t="shared" si="320"/>
        <v>#REF!</v>
      </c>
      <c r="BJ430" s="530" t="e">
        <f t="shared" si="318"/>
        <v>#REF!</v>
      </c>
      <c r="BK430" s="460">
        <v>16027.44</v>
      </c>
      <c r="BL430" s="165" t="s">
        <v>754</v>
      </c>
      <c r="BM430" s="451">
        <v>16027.44</v>
      </c>
      <c r="BN430" s="499" t="s">
        <v>721</v>
      </c>
      <c r="BO430" s="451"/>
      <c r="BP430" s="452"/>
      <c r="BR430" s="452"/>
    </row>
    <row r="431" spans="1:70" ht="15" hidden="1" customHeight="1">
      <c r="A431" t="str">
        <f t="shared" si="345"/>
        <v>7608400080</v>
      </c>
      <c r="B431" s="468">
        <v>7608400080</v>
      </c>
      <c r="C431" s="458" t="s">
        <v>588</v>
      </c>
      <c r="D431" s="458" t="s">
        <v>301</v>
      </c>
      <c r="E431" s="459" t="str">
        <f t="shared" si="348"/>
        <v>760</v>
      </c>
      <c r="F431" s="459" t="str">
        <f t="shared" si="349"/>
        <v>760</v>
      </c>
      <c r="G431" s="458" t="s">
        <v>302</v>
      </c>
      <c r="H431" s="484">
        <v>0</v>
      </c>
      <c r="I431" s="452">
        <v>0</v>
      </c>
      <c r="J431" s="474">
        <v>619627.77</v>
      </c>
      <c r="K431" s="452">
        <v>7012.54</v>
      </c>
      <c r="L431" s="452">
        <v>600</v>
      </c>
      <c r="M431" s="452">
        <v>154061.44</v>
      </c>
      <c r="N431" s="452">
        <v>0</v>
      </c>
      <c r="O431" s="452">
        <v>0</v>
      </c>
      <c r="P431" s="452">
        <v>11440</v>
      </c>
      <c r="Q431" s="452" t="e">
        <f>VLOOKUP(A431,#REF!,16,0)</f>
        <v>#REF!</v>
      </c>
      <c r="R431" s="452">
        <v>0</v>
      </c>
      <c r="S431" s="484">
        <v>0</v>
      </c>
      <c r="T431" s="452">
        <v>792741.75</v>
      </c>
      <c r="U431" s="474" t="e">
        <f t="shared" si="350"/>
        <v>#REF!</v>
      </c>
      <c r="V431" s="484">
        <f t="shared" si="351"/>
        <v>792741.75</v>
      </c>
      <c r="W431" s="484">
        <f t="shared" si="336"/>
        <v>781301.75</v>
      </c>
      <c r="X431" s="530"/>
      <c r="Y431" s="530">
        <f t="shared" si="344"/>
        <v>0</v>
      </c>
      <c r="Z431" s="484">
        <v>0</v>
      </c>
      <c r="AA431" s="484">
        <v>0</v>
      </c>
      <c r="AB431" s="651">
        <f t="shared" si="337"/>
        <v>0</v>
      </c>
      <c r="AC431" s="484">
        <v>0</v>
      </c>
      <c r="AD431" s="484">
        <f t="shared" si="332"/>
        <v>0</v>
      </c>
      <c r="AE431" s="484">
        <v>0</v>
      </c>
      <c r="AF431" s="484">
        <f t="shared" si="334"/>
        <v>0</v>
      </c>
      <c r="AG431" s="484">
        <v>0</v>
      </c>
      <c r="AH431" s="484">
        <f t="shared" si="329"/>
        <v>0</v>
      </c>
      <c r="AI431" s="484">
        <v>0</v>
      </c>
      <c r="AJ431" s="484">
        <f t="shared" si="321"/>
        <v>0</v>
      </c>
      <c r="AK431" s="484">
        <v>0</v>
      </c>
      <c r="AL431" s="484">
        <f t="shared" si="322"/>
        <v>0</v>
      </c>
      <c r="AM431" s="484">
        <v>0</v>
      </c>
      <c r="AN431" s="484">
        <f t="shared" si="319"/>
        <v>179884.89</v>
      </c>
      <c r="AO431" s="484">
        <v>179884.89</v>
      </c>
      <c r="AP431" s="484">
        <f t="shared" si="317"/>
        <v>127221.21999999997</v>
      </c>
      <c r="AQ431" s="484">
        <v>307106.11</v>
      </c>
      <c r="AR431" s="484">
        <v>0</v>
      </c>
      <c r="AS431" s="484">
        <f t="shared" si="342"/>
        <v>0</v>
      </c>
      <c r="AT431" s="484">
        <v>0</v>
      </c>
      <c r="AU431" s="484">
        <f t="shared" si="341"/>
        <v>0</v>
      </c>
      <c r="AV431" s="484">
        <v>0</v>
      </c>
      <c r="AW431" s="484">
        <f t="shared" si="326"/>
        <v>0</v>
      </c>
      <c r="AX431" s="484">
        <v>0</v>
      </c>
      <c r="AY431" s="530">
        <v>0</v>
      </c>
      <c r="AZ431" s="530">
        <f t="shared" si="338"/>
        <v>0</v>
      </c>
      <c r="BA431" s="530">
        <f t="shared" si="339"/>
        <v>619627.77</v>
      </c>
      <c r="BB431" s="530">
        <f t="shared" si="340"/>
        <v>626640.31000000006</v>
      </c>
      <c r="BC431" s="530">
        <f t="shared" si="343"/>
        <v>627240.31000000006</v>
      </c>
      <c r="BD431" s="530">
        <f t="shared" si="333"/>
        <v>781301.75</v>
      </c>
      <c r="BE431" s="530">
        <f t="shared" si="335"/>
        <v>781301.75</v>
      </c>
      <c r="BF431" s="530">
        <f t="shared" si="330"/>
        <v>781301.75</v>
      </c>
      <c r="BG431" s="530">
        <f t="shared" si="331"/>
        <v>792741.75</v>
      </c>
      <c r="BH431" s="530" t="e">
        <f t="shared" si="323"/>
        <v>#REF!</v>
      </c>
      <c r="BI431" s="530" t="e">
        <f t="shared" si="320"/>
        <v>#REF!</v>
      </c>
      <c r="BJ431" s="530" t="e">
        <f t="shared" si="318"/>
        <v>#REF!</v>
      </c>
      <c r="BK431" s="460">
        <v>792741.75</v>
      </c>
      <c r="BL431" s="165" t="s">
        <v>754</v>
      </c>
      <c r="BM431" s="451">
        <v>792741.75</v>
      </c>
      <c r="BN431" s="499" t="s">
        <v>721</v>
      </c>
      <c r="BO431" s="451"/>
      <c r="BP431" s="452"/>
      <c r="BR431" s="452"/>
    </row>
    <row r="432" spans="1:70" ht="15" hidden="1" customHeight="1">
      <c r="A432" t="str">
        <f t="shared" si="345"/>
        <v>7608600030</v>
      </c>
      <c r="B432" s="468">
        <v>7608600030</v>
      </c>
      <c r="C432" s="458" t="s">
        <v>589</v>
      </c>
      <c r="D432" s="458" t="s">
        <v>301</v>
      </c>
      <c r="E432" s="459" t="str">
        <f t="shared" si="348"/>
        <v>760</v>
      </c>
      <c r="F432" s="459" t="str">
        <f t="shared" si="349"/>
        <v>760</v>
      </c>
      <c r="G432" s="458" t="s">
        <v>302</v>
      </c>
      <c r="H432" s="484">
        <v>35901.47</v>
      </c>
      <c r="I432" s="452">
        <v>36898.080000000002</v>
      </c>
      <c r="J432" s="474">
        <v>4021.88</v>
      </c>
      <c r="K432" s="452">
        <v>67203.09</v>
      </c>
      <c r="L432" s="452">
        <v>49456.800000000003</v>
      </c>
      <c r="M432" s="452">
        <v>167333.22</v>
      </c>
      <c r="N432" s="452">
        <v>80697.83</v>
      </c>
      <c r="O432" s="452">
        <v>143990.85</v>
      </c>
      <c r="P432" s="452">
        <v>41573.61</v>
      </c>
      <c r="Q432" s="452" t="e">
        <f>VLOOKUP(A432,#REF!,16,0)</f>
        <v>#REF!</v>
      </c>
      <c r="R432" s="452">
        <v>0</v>
      </c>
      <c r="S432" s="484">
        <v>23681.01</v>
      </c>
      <c r="T432" s="452">
        <v>694536.82</v>
      </c>
      <c r="U432" s="474" t="e">
        <f t="shared" si="350"/>
        <v>#REF!</v>
      </c>
      <c r="V432" s="484">
        <f t="shared" si="351"/>
        <v>627076.83000000007</v>
      </c>
      <c r="W432" s="484">
        <f t="shared" si="336"/>
        <v>585503.22000000009</v>
      </c>
      <c r="X432" s="530"/>
      <c r="Y432" s="530">
        <f t="shared" si="344"/>
        <v>0</v>
      </c>
      <c r="Z432" s="484">
        <v>5371.91</v>
      </c>
      <c r="AA432" s="484">
        <v>17757.22</v>
      </c>
      <c r="AB432" s="651">
        <f t="shared" si="337"/>
        <v>5427.5499999999993</v>
      </c>
      <c r="AC432" s="484">
        <v>28556.68</v>
      </c>
      <c r="AD432" s="484">
        <f t="shared" si="332"/>
        <v>19533.230000000003</v>
      </c>
      <c r="AE432" s="484">
        <v>48089.91</v>
      </c>
      <c r="AF432" s="484">
        <f t="shared" si="334"/>
        <v>0</v>
      </c>
      <c r="AG432" s="484">
        <v>48089.91</v>
      </c>
      <c r="AH432" s="484">
        <f t="shared" si="329"/>
        <v>40124.75</v>
      </c>
      <c r="AI432" s="484">
        <v>88214.66</v>
      </c>
      <c r="AJ432" s="484">
        <f t="shared" si="321"/>
        <v>5427.5399999999936</v>
      </c>
      <c r="AK432" s="484">
        <v>93642.2</v>
      </c>
      <c r="AL432" s="484">
        <f t="shared" si="322"/>
        <v>0</v>
      </c>
      <c r="AM432" s="484">
        <v>93642.2</v>
      </c>
      <c r="AN432" s="484">
        <f t="shared" si="319"/>
        <v>50048.710000000006</v>
      </c>
      <c r="AO432" s="484">
        <v>143690.91</v>
      </c>
      <c r="AP432" s="484">
        <f t="shared" si="317"/>
        <v>26288.609999999986</v>
      </c>
      <c r="AQ432" s="484">
        <v>169979.51999999999</v>
      </c>
      <c r="AR432" s="484">
        <v>0</v>
      </c>
      <c r="AS432" s="484">
        <f t="shared" si="342"/>
        <v>0</v>
      </c>
      <c r="AT432" s="484">
        <v>0</v>
      </c>
      <c r="AU432" s="484">
        <f t="shared" si="341"/>
        <v>5427.54</v>
      </c>
      <c r="AV432" s="484">
        <v>5427.54</v>
      </c>
      <c r="AW432" s="484">
        <f t="shared" si="326"/>
        <v>0</v>
      </c>
      <c r="AX432" s="484">
        <v>5427.54</v>
      </c>
      <c r="AY432" s="530">
        <v>0</v>
      </c>
      <c r="AZ432" s="530">
        <f t="shared" si="338"/>
        <v>72799.55</v>
      </c>
      <c r="BA432" s="530">
        <f t="shared" si="339"/>
        <v>76821.430000000008</v>
      </c>
      <c r="BB432" s="530">
        <f t="shared" si="340"/>
        <v>144024.52000000002</v>
      </c>
      <c r="BC432" s="530">
        <f t="shared" si="343"/>
        <v>193481.32</v>
      </c>
      <c r="BD432" s="530">
        <f t="shared" si="333"/>
        <v>360814.53999999992</v>
      </c>
      <c r="BE432" s="530">
        <f t="shared" si="335"/>
        <v>441512.37</v>
      </c>
      <c r="BF432" s="530">
        <f t="shared" si="330"/>
        <v>585503.22</v>
      </c>
      <c r="BG432" s="530">
        <f t="shared" si="331"/>
        <v>627076.82999999996</v>
      </c>
      <c r="BH432" s="530" t="e">
        <f t="shared" si="323"/>
        <v>#REF!</v>
      </c>
      <c r="BI432" s="530" t="e">
        <f t="shared" si="320"/>
        <v>#REF!</v>
      </c>
      <c r="BJ432" s="530" t="e">
        <f t="shared" si="318"/>
        <v>#REF!</v>
      </c>
      <c r="BK432" s="460">
        <v>694536.82</v>
      </c>
      <c r="BL432" s="165" t="s">
        <v>754</v>
      </c>
      <c r="BM432" s="451">
        <v>718217.83</v>
      </c>
      <c r="BN432" s="499" t="s">
        <v>721</v>
      </c>
      <c r="BO432" s="451"/>
      <c r="BP432" s="452"/>
      <c r="BR432" s="452"/>
    </row>
    <row r="433" spans="1:70" ht="15" hidden="1" customHeight="1">
      <c r="A433" t="s">
        <v>1055</v>
      </c>
      <c r="B433" s="468" t="s">
        <v>1055</v>
      </c>
      <c r="C433" s="458" t="s">
        <v>1056</v>
      </c>
      <c r="D433" s="458" t="s">
        <v>301</v>
      </c>
      <c r="E433" s="459" t="str">
        <f t="shared" ref="E433" si="354">LEFT(B433,3)</f>
        <v>760</v>
      </c>
      <c r="F433" s="459" t="str">
        <f t="shared" ref="F433" si="355">LEFT(B433,3)</f>
        <v>760</v>
      </c>
      <c r="G433" s="458" t="s">
        <v>302</v>
      </c>
      <c r="H433" s="484"/>
      <c r="I433" s="452"/>
      <c r="J433" s="474"/>
      <c r="K433" s="452"/>
      <c r="L433" s="452"/>
      <c r="M433" s="452"/>
      <c r="N433" s="452"/>
      <c r="O433" s="452"/>
      <c r="P433" s="452"/>
      <c r="Q433" s="452"/>
      <c r="R433" s="452"/>
      <c r="S433" s="484"/>
      <c r="T433" s="452"/>
      <c r="U433" s="474"/>
      <c r="V433" s="484"/>
      <c r="W433" s="484"/>
      <c r="X433" s="530"/>
      <c r="Y433" s="530"/>
      <c r="Z433" s="484"/>
      <c r="AA433" s="484"/>
      <c r="AB433" s="651"/>
      <c r="AC433" s="484"/>
      <c r="AD433" s="484"/>
      <c r="AE433" s="484"/>
      <c r="AF433" s="484"/>
      <c r="AG433" s="484"/>
      <c r="AH433" s="484"/>
      <c r="AI433" s="484"/>
      <c r="AJ433" s="484"/>
      <c r="AK433" s="484"/>
      <c r="AL433" s="484"/>
      <c r="AM433" s="484"/>
      <c r="AN433" s="484"/>
      <c r="AO433" s="484"/>
      <c r="AP433" s="484"/>
      <c r="AQ433" s="484">
        <v>0</v>
      </c>
      <c r="AR433" s="484">
        <v>0</v>
      </c>
      <c r="AS433" s="484">
        <f t="shared" si="342"/>
        <v>44584.04</v>
      </c>
      <c r="AT433" s="484">
        <v>44584.04</v>
      </c>
      <c r="AU433" s="484">
        <f t="shared" si="341"/>
        <v>0</v>
      </c>
      <c r="AV433" s="484">
        <v>44584.04</v>
      </c>
      <c r="AW433" s="484">
        <f t="shared" si="326"/>
        <v>0</v>
      </c>
      <c r="AX433" s="484">
        <v>44584.04</v>
      </c>
      <c r="AY433" s="530"/>
      <c r="AZ433" s="530"/>
      <c r="BA433" s="530"/>
      <c r="BB433" s="530"/>
      <c r="BC433" s="530"/>
      <c r="BD433" s="530"/>
      <c r="BE433" s="530"/>
      <c r="BF433" s="530"/>
      <c r="BG433" s="530"/>
      <c r="BH433" s="530"/>
      <c r="BI433" s="530"/>
      <c r="BJ433" s="530"/>
      <c r="BK433" s="460"/>
      <c r="BL433" s="165" t="s">
        <v>754</v>
      </c>
      <c r="BN433" s="499"/>
      <c r="BO433" s="451"/>
      <c r="BP433" s="452"/>
      <c r="BR433" s="452"/>
    </row>
    <row r="434" spans="1:70" ht="15" hidden="1" customHeight="1">
      <c r="A434" t="str">
        <f t="shared" si="345"/>
        <v>7608600060</v>
      </c>
      <c r="B434" s="468">
        <v>7608600060</v>
      </c>
      <c r="C434" s="458" t="s">
        <v>590</v>
      </c>
      <c r="D434" s="458" t="s">
        <v>301</v>
      </c>
      <c r="E434" s="459" t="str">
        <f t="shared" si="348"/>
        <v>760</v>
      </c>
      <c r="F434" s="459" t="str">
        <f t="shared" si="349"/>
        <v>760</v>
      </c>
      <c r="G434" s="458" t="s">
        <v>302</v>
      </c>
      <c r="H434" s="484">
        <v>816677.76</v>
      </c>
      <c r="I434" s="452">
        <v>1153048.67</v>
      </c>
      <c r="J434" s="452">
        <v>1836232.36</v>
      </c>
      <c r="K434" s="452">
        <v>444117.45</v>
      </c>
      <c r="L434" s="452">
        <v>881673.46</v>
      </c>
      <c r="M434" s="452">
        <v>721154.1</v>
      </c>
      <c r="N434" s="452">
        <v>873312.61</v>
      </c>
      <c r="O434" s="452">
        <v>777452.94</v>
      </c>
      <c r="P434" s="452">
        <v>689688.62</v>
      </c>
      <c r="Q434" s="452" t="e">
        <f>VLOOKUP(A434,#REF!,16,0)</f>
        <v>#REF!</v>
      </c>
      <c r="R434" s="452">
        <v>483047.41</v>
      </c>
      <c r="S434" s="484">
        <v>1481521.2</v>
      </c>
      <c r="T434" s="452">
        <v>9554565.1699999999</v>
      </c>
      <c r="U434" s="474" t="e">
        <f t="shared" si="350"/>
        <v>#REF!</v>
      </c>
      <c r="V434" s="484">
        <f t="shared" si="351"/>
        <v>8193357.9699999997</v>
      </c>
      <c r="W434" s="484">
        <f t="shared" si="336"/>
        <v>7503669.3499999996</v>
      </c>
      <c r="X434" s="530"/>
      <c r="Y434" s="530">
        <f t="shared" si="344"/>
        <v>221848.7</v>
      </c>
      <c r="Z434" s="484">
        <v>510028.64999999997</v>
      </c>
      <c r="AA434" s="484">
        <v>890098.3</v>
      </c>
      <c r="AB434" s="484">
        <f t="shared" si="337"/>
        <v>119298.53000000003</v>
      </c>
      <c r="AC434" s="484">
        <v>1741274.18</v>
      </c>
      <c r="AD434" s="484">
        <f t="shared" si="332"/>
        <v>182816.15000000014</v>
      </c>
      <c r="AE434" s="484">
        <v>1924090.33</v>
      </c>
      <c r="AF434" s="484">
        <f t="shared" si="334"/>
        <v>208703.43999999994</v>
      </c>
      <c r="AG434" s="484">
        <v>2132793.77</v>
      </c>
      <c r="AH434" s="484">
        <f t="shared" si="329"/>
        <v>215593.83999999985</v>
      </c>
      <c r="AI434" s="484">
        <v>2348387.61</v>
      </c>
      <c r="AJ434" s="484">
        <f t="shared" si="321"/>
        <v>348296.56000000006</v>
      </c>
      <c r="AK434" s="484">
        <v>2696684.17</v>
      </c>
      <c r="AL434" s="484">
        <f t="shared" si="322"/>
        <v>237011.97999999998</v>
      </c>
      <c r="AM434" s="484">
        <v>2933696.15</v>
      </c>
      <c r="AN434" s="484">
        <f t="shared" si="319"/>
        <v>713740.37999999989</v>
      </c>
      <c r="AO434" s="484">
        <v>3647436.53</v>
      </c>
      <c r="AP434" s="484">
        <f t="shared" si="317"/>
        <v>120953.25</v>
      </c>
      <c r="AQ434" s="484">
        <v>3768389.78</v>
      </c>
      <c r="AR434" s="484">
        <v>157605.75</v>
      </c>
      <c r="AS434" s="484">
        <f t="shared" si="342"/>
        <v>151175.31</v>
      </c>
      <c r="AT434" s="484">
        <v>308781.06</v>
      </c>
      <c r="AU434" s="484">
        <f t="shared" si="341"/>
        <v>249106.86000000004</v>
      </c>
      <c r="AV434" s="484">
        <v>557887.92000000004</v>
      </c>
      <c r="AW434" s="484">
        <f t="shared" si="326"/>
        <v>88395.38</v>
      </c>
      <c r="AX434" s="484">
        <v>646283.30000000005</v>
      </c>
      <c r="AY434" s="530">
        <v>221848.7</v>
      </c>
      <c r="AZ434" s="530">
        <f t="shared" si="338"/>
        <v>1969726.43</v>
      </c>
      <c r="BA434" s="530">
        <f t="shared" si="339"/>
        <v>3805958.79</v>
      </c>
      <c r="BB434" s="530">
        <f t="shared" si="340"/>
        <v>4250076.24</v>
      </c>
      <c r="BC434" s="530">
        <f t="shared" si="343"/>
        <v>5131749.7</v>
      </c>
      <c r="BD434" s="530">
        <f t="shared" si="333"/>
        <v>5852903.7999999998</v>
      </c>
      <c r="BE434" s="530">
        <f t="shared" si="335"/>
        <v>6726216.4100000001</v>
      </c>
      <c r="BF434" s="530">
        <f t="shared" si="330"/>
        <v>7503669.3499999996</v>
      </c>
      <c r="BG434" s="530">
        <f t="shared" si="331"/>
        <v>8193357.9699999997</v>
      </c>
      <c r="BH434" s="530" t="e">
        <f t="shared" si="323"/>
        <v>#REF!</v>
      </c>
      <c r="BI434" s="530" t="e">
        <f t="shared" si="320"/>
        <v>#REF!</v>
      </c>
      <c r="BJ434" s="530" t="e">
        <f t="shared" si="318"/>
        <v>#REF!</v>
      </c>
      <c r="BK434" s="460">
        <v>9554565.1699999999</v>
      </c>
      <c r="BL434" t="s">
        <v>742</v>
      </c>
      <c r="BM434" s="451">
        <v>11036086.369999999</v>
      </c>
      <c r="BN434" s="499"/>
      <c r="BO434" s="451"/>
      <c r="BP434" s="452"/>
      <c r="BR434" s="452"/>
    </row>
    <row r="435" spans="1:70" ht="15" hidden="1" customHeight="1">
      <c r="A435" t="str">
        <f t="shared" si="345"/>
        <v>7608600080</v>
      </c>
      <c r="B435" s="468">
        <v>7608600080</v>
      </c>
      <c r="C435" s="458" t="s">
        <v>591</v>
      </c>
      <c r="D435" s="458" t="s">
        <v>301</v>
      </c>
      <c r="E435" s="459" t="str">
        <f t="shared" si="348"/>
        <v>760</v>
      </c>
      <c r="F435" s="459" t="str">
        <f t="shared" si="349"/>
        <v>760</v>
      </c>
      <c r="G435" s="458" t="s">
        <v>302</v>
      </c>
      <c r="H435" s="484">
        <v>40714.839999999997</v>
      </c>
      <c r="I435" s="452">
        <v>177872.01</v>
      </c>
      <c r="J435" s="474">
        <v>48998.37</v>
      </c>
      <c r="K435" s="452">
        <v>73963.679999999993</v>
      </c>
      <c r="L435" s="452">
        <v>42783.48</v>
      </c>
      <c r="M435" s="452">
        <v>106878.99</v>
      </c>
      <c r="N435" s="452">
        <v>37774.75</v>
      </c>
      <c r="O435" s="452">
        <v>131214.92000000001</v>
      </c>
      <c r="P435" s="452">
        <v>49066.01</v>
      </c>
      <c r="Q435" s="452" t="e">
        <f>VLOOKUP(A435,#REF!,16,0)</f>
        <v>#REF!</v>
      </c>
      <c r="R435" s="452">
        <v>39524.35</v>
      </c>
      <c r="S435" s="484">
        <v>60065.06</v>
      </c>
      <c r="T435" s="452">
        <v>748791.4</v>
      </c>
      <c r="U435" s="474" t="e">
        <f t="shared" si="350"/>
        <v>#REF!</v>
      </c>
      <c r="V435" s="484">
        <f t="shared" si="351"/>
        <v>709267.05</v>
      </c>
      <c r="W435" s="484">
        <f t="shared" si="336"/>
        <v>660201.04</v>
      </c>
      <c r="X435" s="530"/>
      <c r="Y435" s="530">
        <f t="shared" si="344"/>
        <v>0</v>
      </c>
      <c r="Z435" s="484">
        <v>3979.74</v>
      </c>
      <c r="AA435" s="484">
        <v>0</v>
      </c>
      <c r="AB435" s="484">
        <f t="shared" si="337"/>
        <v>0</v>
      </c>
      <c r="AC435" s="484">
        <v>3979.74</v>
      </c>
      <c r="AD435" s="484">
        <f t="shared" si="332"/>
        <v>0</v>
      </c>
      <c r="AE435" s="484">
        <v>3979.74</v>
      </c>
      <c r="AF435" s="484">
        <f t="shared" si="334"/>
        <v>0</v>
      </c>
      <c r="AG435" s="484">
        <v>3979.74</v>
      </c>
      <c r="AH435" s="484">
        <f t="shared" si="329"/>
        <v>0</v>
      </c>
      <c r="AI435" s="484">
        <v>3979.74</v>
      </c>
      <c r="AJ435" s="484">
        <f t="shared" si="321"/>
        <v>0</v>
      </c>
      <c r="AK435" s="484">
        <v>3979.74</v>
      </c>
      <c r="AL435" s="484">
        <f t="shared" si="322"/>
        <v>0</v>
      </c>
      <c r="AM435" s="484">
        <v>3979.74</v>
      </c>
      <c r="AN435" s="484">
        <f t="shared" si="319"/>
        <v>0</v>
      </c>
      <c r="AO435" s="484">
        <v>3979.74</v>
      </c>
      <c r="AP435" s="484">
        <f t="shared" si="317"/>
        <v>0</v>
      </c>
      <c r="AQ435" s="484">
        <v>3979.74</v>
      </c>
      <c r="AR435" s="484">
        <v>0</v>
      </c>
      <c r="AS435" s="484">
        <f t="shared" si="342"/>
        <v>0</v>
      </c>
      <c r="AT435" s="484">
        <v>0</v>
      </c>
      <c r="AU435" s="484">
        <f t="shared" si="341"/>
        <v>0</v>
      </c>
      <c r="AV435" s="484">
        <v>0</v>
      </c>
      <c r="AW435" s="484">
        <f t="shared" si="326"/>
        <v>0</v>
      </c>
      <c r="AX435" s="484">
        <v>0</v>
      </c>
      <c r="AY435" s="530">
        <v>0</v>
      </c>
      <c r="AZ435" s="530">
        <f t="shared" si="338"/>
        <v>218586.85</v>
      </c>
      <c r="BA435" s="530">
        <f t="shared" si="339"/>
        <v>267585.22000000003</v>
      </c>
      <c r="BB435" s="530">
        <f t="shared" si="340"/>
        <v>341548.9</v>
      </c>
      <c r="BC435" s="530">
        <f t="shared" si="343"/>
        <v>384332.38</v>
      </c>
      <c r="BD435" s="530">
        <f t="shared" si="333"/>
        <v>491211.37</v>
      </c>
      <c r="BE435" s="530">
        <f t="shared" si="335"/>
        <v>528986.12</v>
      </c>
      <c r="BF435" s="530">
        <f t="shared" si="330"/>
        <v>660201.04</v>
      </c>
      <c r="BG435" s="530">
        <f t="shared" si="331"/>
        <v>709267.04999999993</v>
      </c>
      <c r="BH435" s="530" t="e">
        <f t="shared" si="323"/>
        <v>#REF!</v>
      </c>
      <c r="BI435" s="530" t="e">
        <f t="shared" si="320"/>
        <v>#REF!</v>
      </c>
      <c r="BJ435" s="530" t="e">
        <f t="shared" si="318"/>
        <v>#REF!</v>
      </c>
      <c r="BK435" s="460">
        <v>748791.4</v>
      </c>
      <c r="BL435" s="165" t="s">
        <v>754</v>
      </c>
      <c r="BM435" s="451">
        <v>808856.46</v>
      </c>
      <c r="BN435" s="499" t="s">
        <v>721</v>
      </c>
      <c r="BO435" s="451"/>
      <c r="BP435" s="452"/>
      <c r="BR435" s="452"/>
    </row>
    <row r="436" spans="1:70" ht="15" hidden="1" customHeight="1">
      <c r="A436" t="str">
        <f t="shared" si="345"/>
        <v>7608600900</v>
      </c>
      <c r="B436" s="468">
        <v>7608600900</v>
      </c>
      <c r="C436" s="458" t="s">
        <v>592</v>
      </c>
      <c r="D436" s="458" t="s">
        <v>301</v>
      </c>
      <c r="E436" s="459" t="str">
        <f t="shared" si="348"/>
        <v>760</v>
      </c>
      <c r="F436" s="459" t="str">
        <f t="shared" si="349"/>
        <v>760</v>
      </c>
      <c r="G436" s="458" t="s">
        <v>302</v>
      </c>
      <c r="H436" s="484">
        <v>0</v>
      </c>
      <c r="I436" s="452">
        <v>0</v>
      </c>
      <c r="J436" s="474">
        <v>0</v>
      </c>
      <c r="K436" s="452">
        <v>467661.67</v>
      </c>
      <c r="L436" s="452">
        <v>303705.59999999998</v>
      </c>
      <c r="M436" s="452">
        <v>0</v>
      </c>
      <c r="N436" s="452">
        <v>0</v>
      </c>
      <c r="O436" s="452">
        <v>0</v>
      </c>
      <c r="P436" s="452">
        <v>0</v>
      </c>
      <c r="Q436" s="452" t="e">
        <f>VLOOKUP(A436,#REF!,16,0)</f>
        <v>#REF!</v>
      </c>
      <c r="R436" s="452">
        <v>10226.56</v>
      </c>
      <c r="S436" s="484">
        <v>0</v>
      </c>
      <c r="T436" s="452">
        <v>781593.83</v>
      </c>
      <c r="U436" s="474" t="e">
        <f t="shared" si="350"/>
        <v>#REF!</v>
      </c>
      <c r="V436" s="484">
        <f t="shared" si="351"/>
        <v>771367.27</v>
      </c>
      <c r="W436" s="484">
        <f t="shared" si="336"/>
        <v>771367.27</v>
      </c>
      <c r="X436" s="530"/>
      <c r="Y436" s="530">
        <f t="shared" si="344"/>
        <v>25337.61</v>
      </c>
      <c r="Z436" s="484">
        <v>2500000</v>
      </c>
      <c r="AA436" s="484">
        <v>1000000</v>
      </c>
      <c r="AB436" s="651">
        <f t="shared" si="337"/>
        <v>950000</v>
      </c>
      <c r="AC436" s="484">
        <v>4475337.6100000003</v>
      </c>
      <c r="AD436" s="484">
        <f t="shared" si="332"/>
        <v>1000000</v>
      </c>
      <c r="AE436" s="484">
        <v>5475337.6100000003</v>
      </c>
      <c r="AF436" s="484">
        <f t="shared" si="334"/>
        <v>950000</v>
      </c>
      <c r="AG436" s="484">
        <v>6425337.6100000003</v>
      </c>
      <c r="AH436" s="484">
        <f t="shared" si="329"/>
        <v>760107.66999999993</v>
      </c>
      <c r="AI436" s="484">
        <v>7185445.2800000003</v>
      </c>
      <c r="AJ436" s="484">
        <f t="shared" si="321"/>
        <v>83160.660000000149</v>
      </c>
      <c r="AK436" s="484">
        <v>7268605.9400000004</v>
      </c>
      <c r="AL436" s="484">
        <f t="shared" si="322"/>
        <v>51658.239999999292</v>
      </c>
      <c r="AM436" s="484">
        <v>7320264.1799999997</v>
      </c>
      <c r="AN436" s="484">
        <f t="shared" si="319"/>
        <v>-6850543.1299999999</v>
      </c>
      <c r="AO436" s="484">
        <v>469721.05</v>
      </c>
      <c r="AP436" s="484">
        <f t="shared" si="317"/>
        <v>2299594.0500000003</v>
      </c>
      <c r="AQ436" s="484">
        <v>2769315.1</v>
      </c>
      <c r="AR436" s="484">
        <v>1186000</v>
      </c>
      <c r="AS436" s="484">
        <f t="shared" si="342"/>
        <v>-1186000</v>
      </c>
      <c r="AT436" s="484">
        <v>0</v>
      </c>
      <c r="AU436" s="484">
        <f t="shared" si="341"/>
        <v>88338.85</v>
      </c>
      <c r="AV436" s="484">
        <v>88338.85</v>
      </c>
      <c r="AW436" s="484">
        <f t="shared" si="326"/>
        <v>165678.93</v>
      </c>
      <c r="AX436" s="484">
        <v>254017.78</v>
      </c>
      <c r="AY436" s="530">
        <v>25337.61</v>
      </c>
      <c r="AZ436" s="530">
        <f t="shared" si="338"/>
        <v>0</v>
      </c>
      <c r="BA436" s="530">
        <f t="shared" si="339"/>
        <v>0</v>
      </c>
      <c r="BB436" s="530">
        <f t="shared" si="340"/>
        <v>467661.67</v>
      </c>
      <c r="BC436" s="530">
        <f t="shared" si="343"/>
        <v>771367.27</v>
      </c>
      <c r="BD436" s="530">
        <f t="shared" si="333"/>
        <v>771367.27</v>
      </c>
      <c r="BE436" s="530">
        <f t="shared" si="335"/>
        <v>771367.27</v>
      </c>
      <c r="BF436" s="530">
        <f t="shared" si="330"/>
        <v>771367.27</v>
      </c>
      <c r="BG436" s="530">
        <f t="shared" si="331"/>
        <v>771367.27</v>
      </c>
      <c r="BH436" s="530" t="e">
        <f t="shared" si="323"/>
        <v>#REF!</v>
      </c>
      <c r="BI436" s="530" t="e">
        <f t="shared" si="320"/>
        <v>#REF!</v>
      </c>
      <c r="BJ436" s="530" t="e">
        <f t="shared" si="318"/>
        <v>#REF!</v>
      </c>
      <c r="BK436" s="460">
        <v>781593.83</v>
      </c>
      <c r="BL436" s="165" t="s">
        <v>754</v>
      </c>
      <c r="BM436" s="451">
        <v>781593.83</v>
      </c>
      <c r="BN436" s="499" t="s">
        <v>720</v>
      </c>
      <c r="BO436" s="451"/>
      <c r="BP436" s="452"/>
      <c r="BR436" s="452"/>
    </row>
    <row r="437" spans="1:70" ht="15" customHeight="1">
      <c r="A437" t="s">
        <v>1089</v>
      </c>
      <c r="B437" s="468" t="s">
        <v>1089</v>
      </c>
      <c r="C437" s="458" t="s">
        <v>1091</v>
      </c>
      <c r="D437" s="458" t="s">
        <v>301</v>
      </c>
      <c r="E437" s="459" t="str">
        <f t="shared" ref="E437:E438" si="356">LEFT(B437,3)</f>
        <v>770</v>
      </c>
      <c r="F437" s="459" t="str">
        <f t="shared" ref="F437:F438" si="357">LEFT(B437,3)</f>
        <v>770</v>
      </c>
      <c r="G437" s="458" t="s">
        <v>302</v>
      </c>
      <c r="H437" s="484"/>
      <c r="I437" s="452"/>
      <c r="J437" s="474"/>
      <c r="K437" s="452"/>
      <c r="L437" s="452"/>
      <c r="M437" s="452"/>
      <c r="N437" s="452"/>
      <c r="O437" s="452"/>
      <c r="P437" s="452"/>
      <c r="Q437" s="452"/>
      <c r="R437" s="452"/>
      <c r="S437" s="484"/>
      <c r="T437" s="452"/>
      <c r="U437" s="474"/>
      <c r="V437" s="484"/>
      <c r="W437" s="484"/>
      <c r="X437" s="484">
        <v>0</v>
      </c>
      <c r="Y437" s="484">
        <v>0</v>
      </c>
      <c r="Z437" s="484">
        <v>0</v>
      </c>
      <c r="AA437" s="484">
        <v>0</v>
      </c>
      <c r="AB437" s="484">
        <v>0</v>
      </c>
      <c r="AC437" s="484">
        <v>0</v>
      </c>
      <c r="AD437" s="484">
        <v>0</v>
      </c>
      <c r="AE437" s="484">
        <v>0</v>
      </c>
      <c r="AF437" s="484">
        <v>0</v>
      </c>
      <c r="AG437" s="484">
        <v>0</v>
      </c>
      <c r="AH437" s="484">
        <v>0</v>
      </c>
      <c r="AI437" s="484">
        <v>0</v>
      </c>
      <c r="AJ437" s="484">
        <v>0</v>
      </c>
      <c r="AK437" s="484">
        <v>0</v>
      </c>
      <c r="AL437" s="484">
        <v>0</v>
      </c>
      <c r="AM437" s="484">
        <v>0</v>
      </c>
      <c r="AN437" s="484">
        <v>0</v>
      </c>
      <c r="AO437" s="484">
        <v>0</v>
      </c>
      <c r="AP437" s="484">
        <v>0</v>
      </c>
      <c r="AQ437" s="484">
        <v>0</v>
      </c>
      <c r="AR437" s="484">
        <v>0</v>
      </c>
      <c r="AS437" s="484">
        <v>0</v>
      </c>
      <c r="AT437" s="484">
        <v>0</v>
      </c>
      <c r="AU437" s="484">
        <f t="shared" si="341"/>
        <v>317.93</v>
      </c>
      <c r="AV437" s="484">
        <v>317.93</v>
      </c>
      <c r="AW437" s="484">
        <f t="shared" si="326"/>
        <v>-317.93</v>
      </c>
      <c r="AX437" s="484">
        <v>0</v>
      </c>
      <c r="AY437" s="530"/>
      <c r="AZ437" s="530"/>
      <c r="BA437" s="530"/>
      <c r="BB437" s="530"/>
      <c r="BC437" s="530"/>
      <c r="BD437" s="530"/>
      <c r="BE437" s="530"/>
      <c r="BF437" s="530"/>
      <c r="BG437" s="530"/>
      <c r="BH437" s="530"/>
      <c r="BI437" s="530"/>
      <c r="BJ437" s="530"/>
      <c r="BK437" s="460"/>
      <c r="BL437" t="s">
        <v>44</v>
      </c>
      <c r="BN437" s="499"/>
      <c r="BO437" s="451"/>
      <c r="BP437" s="452"/>
      <c r="BR437" s="452"/>
    </row>
    <row r="438" spans="1:70" ht="15" customHeight="1">
      <c r="A438" t="s">
        <v>1090</v>
      </c>
      <c r="B438" s="468" t="s">
        <v>1090</v>
      </c>
      <c r="C438" s="458" t="s">
        <v>1092</v>
      </c>
      <c r="D438" s="458" t="s">
        <v>301</v>
      </c>
      <c r="E438" s="459" t="str">
        <f t="shared" si="356"/>
        <v>770</v>
      </c>
      <c r="F438" s="459" t="str">
        <f t="shared" si="357"/>
        <v>770</v>
      </c>
      <c r="G438" s="458" t="s">
        <v>302</v>
      </c>
      <c r="H438" s="484"/>
      <c r="I438" s="452"/>
      <c r="J438" s="474"/>
      <c r="K438" s="452"/>
      <c r="L438" s="452"/>
      <c r="M438" s="452"/>
      <c r="N438" s="452"/>
      <c r="O438" s="452"/>
      <c r="P438" s="452"/>
      <c r="Q438" s="452"/>
      <c r="R438" s="452"/>
      <c r="S438" s="484"/>
      <c r="T438" s="452"/>
      <c r="U438" s="474"/>
      <c r="V438" s="484"/>
      <c r="W438" s="484"/>
      <c r="X438" s="484">
        <v>0</v>
      </c>
      <c r="Y438" s="484">
        <v>0</v>
      </c>
      <c r="Z438" s="484">
        <v>0</v>
      </c>
      <c r="AA438" s="484">
        <v>0</v>
      </c>
      <c r="AB438" s="484">
        <v>0</v>
      </c>
      <c r="AC438" s="484">
        <v>0</v>
      </c>
      <c r="AD438" s="484">
        <v>0</v>
      </c>
      <c r="AE438" s="484">
        <v>0</v>
      </c>
      <c r="AF438" s="484">
        <v>0</v>
      </c>
      <c r="AG438" s="484">
        <v>0</v>
      </c>
      <c r="AH438" s="484">
        <v>0</v>
      </c>
      <c r="AI438" s="484">
        <v>0</v>
      </c>
      <c r="AJ438" s="484">
        <v>0</v>
      </c>
      <c r="AK438" s="484">
        <v>0</v>
      </c>
      <c r="AL438" s="484">
        <v>0</v>
      </c>
      <c r="AM438" s="484">
        <v>0</v>
      </c>
      <c r="AN438" s="484">
        <v>0</v>
      </c>
      <c r="AO438" s="484">
        <v>0</v>
      </c>
      <c r="AP438" s="484">
        <v>0</v>
      </c>
      <c r="AQ438" s="484">
        <v>0</v>
      </c>
      <c r="AR438" s="484">
        <v>0</v>
      </c>
      <c r="AS438" s="484">
        <v>0</v>
      </c>
      <c r="AT438" s="484">
        <v>0</v>
      </c>
      <c r="AU438" s="484">
        <f t="shared" si="341"/>
        <v>47.1</v>
      </c>
      <c r="AV438" s="484">
        <v>47.1</v>
      </c>
      <c r="AW438" s="484">
        <f t="shared" si="326"/>
        <v>-47.1</v>
      </c>
      <c r="AX438" s="484">
        <v>0</v>
      </c>
      <c r="AY438" s="530"/>
      <c r="AZ438" s="530"/>
      <c r="BA438" s="530"/>
      <c r="BB438" s="530"/>
      <c r="BC438" s="530"/>
      <c r="BD438" s="530"/>
      <c r="BE438" s="530"/>
      <c r="BF438" s="530"/>
      <c r="BG438" s="530"/>
      <c r="BH438" s="530"/>
      <c r="BI438" s="530"/>
      <c r="BJ438" s="530"/>
      <c r="BK438" s="460"/>
      <c r="BL438" t="s">
        <v>44</v>
      </c>
      <c r="BN438" s="499"/>
      <c r="BO438" s="451"/>
      <c r="BP438" s="452"/>
      <c r="BR438" s="452"/>
    </row>
    <row r="439" spans="1:70" ht="15" customHeight="1">
      <c r="A439" t="str">
        <f t="shared" si="345"/>
        <v>7701500010</v>
      </c>
      <c r="B439" s="468">
        <v>7701500010</v>
      </c>
      <c r="C439" s="458" t="s">
        <v>494</v>
      </c>
      <c r="D439" s="458" t="s">
        <v>301</v>
      </c>
      <c r="E439" s="459" t="str">
        <f t="shared" si="348"/>
        <v>770</v>
      </c>
      <c r="F439" s="459" t="str">
        <f t="shared" si="349"/>
        <v>770</v>
      </c>
      <c r="G439" s="458" t="s">
        <v>302</v>
      </c>
      <c r="H439" s="484">
        <v>346570.17</v>
      </c>
      <c r="I439" s="452">
        <v>1428966.86</v>
      </c>
      <c r="J439" s="474">
        <v>933128.35</v>
      </c>
      <c r="K439" s="452">
        <v>497052.31</v>
      </c>
      <c r="L439" s="452">
        <v>459181.17</v>
      </c>
      <c r="M439" s="452">
        <v>439592.91</v>
      </c>
      <c r="N439" s="452">
        <v>411133.37</v>
      </c>
      <c r="O439" s="452">
        <v>396956.42</v>
      </c>
      <c r="P439" s="452">
        <v>799065.59</v>
      </c>
      <c r="Q439" s="452" t="e">
        <f>VLOOKUP(A439,#REF!,16,0)</f>
        <v>#REF!</v>
      </c>
      <c r="R439" s="452">
        <v>176415.05</v>
      </c>
      <c r="S439" s="484">
        <v>432685.65</v>
      </c>
      <c r="T439" s="452">
        <v>6067721.2300000004</v>
      </c>
      <c r="U439" s="474" t="e">
        <f t="shared" si="350"/>
        <v>#REF!</v>
      </c>
      <c r="V439" s="484">
        <f t="shared" si="351"/>
        <v>5711647.1499999994</v>
      </c>
      <c r="W439" s="484">
        <f t="shared" si="336"/>
        <v>4912581.5599999996</v>
      </c>
      <c r="X439" s="530">
        <v>269930.53000000003</v>
      </c>
      <c r="Y439" s="530">
        <f t="shared" si="344"/>
        <v>394583.55999999994</v>
      </c>
      <c r="Z439" s="484">
        <v>269680.67000000004</v>
      </c>
      <c r="AA439" s="484">
        <v>427314.02</v>
      </c>
      <c r="AB439" s="484">
        <f t="shared" si="337"/>
        <v>290925.66999999993</v>
      </c>
      <c r="AC439" s="484">
        <v>1652434.45</v>
      </c>
      <c r="AD439" s="484">
        <f t="shared" si="332"/>
        <v>339853.91000000015</v>
      </c>
      <c r="AE439" s="484">
        <v>1992288.36</v>
      </c>
      <c r="AF439" s="484">
        <f t="shared" si="334"/>
        <v>240407.09000000008</v>
      </c>
      <c r="AG439" s="484">
        <v>2232695.4500000002</v>
      </c>
      <c r="AH439" s="484">
        <f t="shared" si="329"/>
        <v>-1670581.29</v>
      </c>
      <c r="AI439" s="484">
        <v>562114.16</v>
      </c>
      <c r="AJ439" s="484">
        <f t="shared" si="321"/>
        <v>55674.75</v>
      </c>
      <c r="AK439" s="484">
        <v>617788.91</v>
      </c>
      <c r="AL439" s="484">
        <f t="shared" si="322"/>
        <v>60965.539999999921</v>
      </c>
      <c r="AM439" s="484">
        <v>678754.45</v>
      </c>
      <c r="AN439" s="484">
        <f t="shared" si="319"/>
        <v>62543.260000000009</v>
      </c>
      <c r="AO439" s="484">
        <v>741297.71</v>
      </c>
      <c r="AP439" s="484">
        <f t="shared" si="317"/>
        <v>65109.320000000065</v>
      </c>
      <c r="AQ439" s="484">
        <v>806407.03</v>
      </c>
      <c r="AR439" s="484">
        <v>211423.21</v>
      </c>
      <c r="AS439" s="484">
        <f t="shared" si="342"/>
        <v>124623.31000000003</v>
      </c>
      <c r="AT439" s="484">
        <v>336046.52</v>
      </c>
      <c r="AU439" s="484">
        <f t="shared" si="341"/>
        <v>171214.76</v>
      </c>
      <c r="AV439" s="484">
        <v>507261.28</v>
      </c>
      <c r="AW439" s="484">
        <f t="shared" si="326"/>
        <v>140517.81999999995</v>
      </c>
      <c r="AX439" s="484">
        <v>647779.1</v>
      </c>
      <c r="AY439" s="530">
        <v>664514.09</v>
      </c>
      <c r="AZ439" s="530">
        <f t="shared" si="338"/>
        <v>1775537.03</v>
      </c>
      <c r="BA439" s="530">
        <f t="shared" si="339"/>
        <v>2708665.38</v>
      </c>
      <c r="BB439" s="530">
        <f t="shared" si="340"/>
        <v>3205717.69</v>
      </c>
      <c r="BC439" s="530">
        <f t="shared" si="343"/>
        <v>3664898.86</v>
      </c>
      <c r="BD439" s="530">
        <f t="shared" si="333"/>
        <v>4104491.77</v>
      </c>
      <c r="BE439" s="530">
        <f t="shared" si="335"/>
        <v>4515625.1399999997</v>
      </c>
      <c r="BF439" s="530">
        <f t="shared" si="330"/>
        <v>4912581.5599999996</v>
      </c>
      <c r="BG439" s="530">
        <f t="shared" si="331"/>
        <v>5711647.1500000004</v>
      </c>
      <c r="BH439" s="530" t="e">
        <f t="shared" si="323"/>
        <v>#REF!</v>
      </c>
      <c r="BI439" s="530" t="e">
        <f t="shared" si="320"/>
        <v>#REF!</v>
      </c>
      <c r="BJ439" s="530" t="e">
        <f t="shared" si="318"/>
        <v>#REF!</v>
      </c>
      <c r="BK439" s="460">
        <v>6067721.2300000004</v>
      </c>
      <c r="BL439" t="s">
        <v>44</v>
      </c>
      <c r="BM439" s="451">
        <v>6769210.8799999999</v>
      </c>
      <c r="BN439" s="499"/>
      <c r="BO439" s="451"/>
      <c r="BP439" s="452"/>
      <c r="BR439" s="452"/>
    </row>
    <row r="440" spans="1:70" ht="15" customHeight="1">
      <c r="A440" t="str">
        <f t="shared" si="345"/>
        <v>7701500020</v>
      </c>
      <c r="B440" s="468">
        <v>7701500020</v>
      </c>
      <c r="C440" s="458" t="s">
        <v>495</v>
      </c>
      <c r="D440" s="458" t="s">
        <v>301</v>
      </c>
      <c r="E440" s="459" t="str">
        <f t="shared" si="348"/>
        <v>770</v>
      </c>
      <c r="F440" s="459" t="str">
        <f t="shared" si="349"/>
        <v>770</v>
      </c>
      <c r="G440" s="458" t="s">
        <v>302</v>
      </c>
      <c r="H440" s="484">
        <v>56267.32</v>
      </c>
      <c r="I440" s="452">
        <v>65750.48</v>
      </c>
      <c r="J440" s="474">
        <v>74858.55</v>
      </c>
      <c r="K440" s="452">
        <v>63320.97</v>
      </c>
      <c r="L440" s="452">
        <v>60248.54</v>
      </c>
      <c r="M440" s="452">
        <v>77049.600000000006</v>
      </c>
      <c r="N440" s="452">
        <v>60447.88</v>
      </c>
      <c r="O440" s="452">
        <v>78280.19</v>
      </c>
      <c r="P440" s="452">
        <v>58155.17</v>
      </c>
      <c r="Q440" s="452" t="e">
        <f>VLOOKUP(A440,#REF!,16,0)</f>
        <v>#REF!</v>
      </c>
      <c r="R440" s="452">
        <v>39695.74</v>
      </c>
      <c r="S440" s="484">
        <v>33616.28</v>
      </c>
      <c r="T440" s="452">
        <v>659474.42000000004</v>
      </c>
      <c r="U440" s="474" t="e">
        <f t="shared" si="350"/>
        <v>#REF!</v>
      </c>
      <c r="V440" s="484">
        <f t="shared" si="351"/>
        <v>594378.70000000007</v>
      </c>
      <c r="W440" s="484">
        <f t="shared" si="336"/>
        <v>536223.53</v>
      </c>
      <c r="X440" s="530">
        <v>22778.639999999999</v>
      </c>
      <c r="Y440" s="530">
        <f t="shared" si="344"/>
        <v>20878.989999999998</v>
      </c>
      <c r="Z440" s="484">
        <v>29859.310000000005</v>
      </c>
      <c r="AA440" s="484">
        <v>32476.720000000001</v>
      </c>
      <c r="AB440" s="484">
        <f t="shared" si="337"/>
        <v>26773.82999999998</v>
      </c>
      <c r="AC440" s="484">
        <v>132767.49</v>
      </c>
      <c r="AD440" s="484">
        <f t="shared" si="332"/>
        <v>22079.040000000008</v>
      </c>
      <c r="AE440" s="484">
        <v>154846.53</v>
      </c>
      <c r="AF440" s="484">
        <f t="shared" si="334"/>
        <v>15267.690000000002</v>
      </c>
      <c r="AG440" s="484">
        <v>170114.22</v>
      </c>
      <c r="AH440" s="484">
        <f t="shared" si="329"/>
        <v>-89245.3</v>
      </c>
      <c r="AI440" s="484">
        <v>80868.92</v>
      </c>
      <c r="AJ440" s="484">
        <f t="shared" si="321"/>
        <v>7508.7599999999948</v>
      </c>
      <c r="AK440" s="484">
        <v>88377.68</v>
      </c>
      <c r="AL440" s="484">
        <f t="shared" si="322"/>
        <v>9670.6000000000058</v>
      </c>
      <c r="AM440" s="484">
        <v>98048.28</v>
      </c>
      <c r="AN440" s="484">
        <f t="shared" si="319"/>
        <v>12489.600000000006</v>
      </c>
      <c r="AO440" s="484">
        <v>110537.88</v>
      </c>
      <c r="AP440" s="484">
        <f t="shared" si="317"/>
        <v>9670.5999999999913</v>
      </c>
      <c r="AQ440" s="484">
        <v>120208.48</v>
      </c>
      <c r="AR440" s="484">
        <v>23406.42</v>
      </c>
      <c r="AS440" s="484">
        <f t="shared" si="342"/>
        <v>20497.419999999998</v>
      </c>
      <c r="AT440" s="484">
        <v>43903.839999999997</v>
      </c>
      <c r="AU440" s="484">
        <f t="shared" si="341"/>
        <v>19662.450000000004</v>
      </c>
      <c r="AV440" s="484">
        <v>63566.29</v>
      </c>
      <c r="AW440" s="484">
        <f t="shared" si="326"/>
        <v>21684.519999999997</v>
      </c>
      <c r="AX440" s="484">
        <v>85250.81</v>
      </c>
      <c r="AY440" s="530">
        <v>43657.63</v>
      </c>
      <c r="AZ440" s="530">
        <f t="shared" si="338"/>
        <v>122017.79999999999</v>
      </c>
      <c r="BA440" s="530">
        <f t="shared" si="339"/>
        <v>196876.34999999998</v>
      </c>
      <c r="BB440" s="530">
        <f t="shared" si="340"/>
        <v>260197.31999999998</v>
      </c>
      <c r="BC440" s="530">
        <f t="shared" si="343"/>
        <v>320445.86</v>
      </c>
      <c r="BD440" s="530">
        <f t="shared" si="333"/>
        <v>397495.46</v>
      </c>
      <c r="BE440" s="530">
        <f t="shared" si="335"/>
        <v>457943.34</v>
      </c>
      <c r="BF440" s="530">
        <f t="shared" si="330"/>
        <v>536223.53</v>
      </c>
      <c r="BG440" s="530">
        <f t="shared" si="331"/>
        <v>594378.69999999995</v>
      </c>
      <c r="BH440" s="530" t="e">
        <f t="shared" si="323"/>
        <v>#REF!</v>
      </c>
      <c r="BI440" s="530" t="e">
        <f t="shared" si="320"/>
        <v>#REF!</v>
      </c>
      <c r="BJ440" s="530" t="e">
        <f t="shared" si="318"/>
        <v>#REF!</v>
      </c>
      <c r="BK440" s="460">
        <v>659474.42000000004</v>
      </c>
      <c r="BL440" t="s">
        <v>44</v>
      </c>
      <c r="BM440" s="451">
        <v>693090.7</v>
      </c>
      <c r="BN440" s="499"/>
      <c r="BO440" s="451"/>
      <c r="BP440" s="452"/>
      <c r="BR440" s="452"/>
    </row>
    <row r="441" spans="1:70" ht="15" customHeight="1">
      <c r="A441" t="str">
        <f t="shared" si="345"/>
        <v>7701500030</v>
      </c>
      <c r="B441" s="468">
        <v>7701500030</v>
      </c>
      <c r="C441" s="458" t="s">
        <v>496</v>
      </c>
      <c r="D441" s="458" t="s">
        <v>301</v>
      </c>
      <c r="E441" s="459" t="str">
        <f t="shared" si="348"/>
        <v>770</v>
      </c>
      <c r="F441" s="459" t="str">
        <f t="shared" si="349"/>
        <v>770</v>
      </c>
      <c r="G441" s="458" t="s">
        <v>302</v>
      </c>
      <c r="H441" s="484">
        <v>14117</v>
      </c>
      <c r="I441" s="452">
        <v>0</v>
      </c>
      <c r="J441" s="474">
        <v>0</v>
      </c>
      <c r="K441" s="452">
        <v>8979.34</v>
      </c>
      <c r="L441" s="452">
        <v>30384.11</v>
      </c>
      <c r="M441" s="452">
        <v>0</v>
      </c>
      <c r="N441" s="452">
        <v>45335.91</v>
      </c>
      <c r="O441" s="452">
        <v>15737.33</v>
      </c>
      <c r="P441" s="452">
        <v>0</v>
      </c>
      <c r="Q441" s="452" t="e">
        <f>VLOOKUP(A441,#REF!,16,0)</f>
        <v>#REF!</v>
      </c>
      <c r="R441" s="452">
        <v>0</v>
      </c>
      <c r="S441" s="484">
        <v>0</v>
      </c>
      <c r="T441" s="452">
        <v>157701.04</v>
      </c>
      <c r="U441" s="474" t="e">
        <f t="shared" si="350"/>
        <v>#REF!</v>
      </c>
      <c r="V441" s="484">
        <f t="shared" si="351"/>
        <v>114553.69</v>
      </c>
      <c r="W441" s="484">
        <f t="shared" si="336"/>
        <v>114553.69</v>
      </c>
      <c r="X441" s="530">
        <v>5694.67</v>
      </c>
      <c r="Y441" s="530">
        <f t="shared" si="344"/>
        <v>-429.61999999999989</v>
      </c>
      <c r="Z441" s="484">
        <v>0</v>
      </c>
      <c r="AA441" s="484">
        <v>8119.19</v>
      </c>
      <c r="AB441" s="484">
        <f t="shared" si="337"/>
        <v>10709.559999999998</v>
      </c>
      <c r="AC441" s="484">
        <v>24093.8</v>
      </c>
      <c r="AD441" s="484">
        <f t="shared" si="332"/>
        <v>0</v>
      </c>
      <c r="AE441" s="484">
        <v>24093.8</v>
      </c>
      <c r="AF441" s="484">
        <f t="shared" si="334"/>
        <v>14850.060000000001</v>
      </c>
      <c r="AG441" s="484">
        <v>38943.86</v>
      </c>
      <c r="AH441" s="484">
        <f t="shared" si="329"/>
        <v>-20171.66</v>
      </c>
      <c r="AI441" s="484">
        <v>18772.2</v>
      </c>
      <c r="AJ441" s="484">
        <f t="shared" si="321"/>
        <v>10124.880000000001</v>
      </c>
      <c r="AK441" s="484">
        <v>28897.08</v>
      </c>
      <c r="AL441" s="484">
        <f t="shared" si="322"/>
        <v>2417.6499999999978</v>
      </c>
      <c r="AM441" s="484">
        <v>31314.73</v>
      </c>
      <c r="AN441" s="484">
        <f t="shared" si="319"/>
        <v>0</v>
      </c>
      <c r="AO441" s="484">
        <v>31314.73</v>
      </c>
      <c r="AP441" s="484">
        <f t="shared" si="317"/>
        <v>0</v>
      </c>
      <c r="AQ441" s="484">
        <v>31314.73</v>
      </c>
      <c r="AR441" s="484">
        <v>4681.29</v>
      </c>
      <c r="AS441" s="484">
        <f t="shared" si="342"/>
        <v>0</v>
      </c>
      <c r="AT441" s="484">
        <v>4681.29</v>
      </c>
      <c r="AU441" s="484">
        <f t="shared" si="341"/>
        <v>0</v>
      </c>
      <c r="AV441" s="484">
        <v>4681.29</v>
      </c>
      <c r="AW441" s="484">
        <f t="shared" si="326"/>
        <v>5409.36</v>
      </c>
      <c r="AX441" s="484">
        <v>10090.65</v>
      </c>
      <c r="AY441" s="530">
        <v>5265.05</v>
      </c>
      <c r="AZ441" s="530">
        <f t="shared" si="338"/>
        <v>14117</v>
      </c>
      <c r="BA441" s="530">
        <f t="shared" si="339"/>
        <v>14117</v>
      </c>
      <c r="BB441" s="530">
        <f t="shared" si="340"/>
        <v>23096.34</v>
      </c>
      <c r="BC441" s="530">
        <f t="shared" si="343"/>
        <v>53480.45</v>
      </c>
      <c r="BD441" s="530">
        <f t="shared" si="333"/>
        <v>53480.45</v>
      </c>
      <c r="BE441" s="530">
        <f t="shared" si="335"/>
        <v>98816.36</v>
      </c>
      <c r="BF441" s="530">
        <f t="shared" si="330"/>
        <v>114553.69</v>
      </c>
      <c r="BG441" s="530">
        <f t="shared" si="331"/>
        <v>114553.69</v>
      </c>
      <c r="BH441" s="530" t="e">
        <f t="shared" si="323"/>
        <v>#REF!</v>
      </c>
      <c r="BI441" s="530" t="e">
        <f t="shared" si="320"/>
        <v>#REF!</v>
      </c>
      <c r="BJ441" s="530" t="e">
        <f t="shared" si="318"/>
        <v>#REF!</v>
      </c>
      <c r="BK441" s="460">
        <v>157701.04</v>
      </c>
      <c r="BL441" t="s">
        <v>44</v>
      </c>
      <c r="BM441" s="451">
        <v>157701.04</v>
      </c>
      <c r="BN441" s="499"/>
      <c r="BO441" s="451"/>
      <c r="BP441" s="452"/>
      <c r="BR441" s="452"/>
    </row>
    <row r="442" spans="1:70" ht="15" customHeight="1">
      <c r="A442" t="str">
        <f t="shared" si="345"/>
        <v>7701500070</v>
      </c>
      <c r="B442" s="468">
        <v>7701500070</v>
      </c>
      <c r="C442" s="458" t="s">
        <v>497</v>
      </c>
      <c r="D442" s="458" t="s">
        <v>301</v>
      </c>
      <c r="E442" s="459" t="str">
        <f t="shared" si="348"/>
        <v>770</v>
      </c>
      <c r="F442" s="459" t="str">
        <f t="shared" si="349"/>
        <v>770</v>
      </c>
      <c r="G442" s="458" t="s">
        <v>302</v>
      </c>
      <c r="H442" s="484">
        <v>13169.33</v>
      </c>
      <c r="I442" s="452">
        <v>1440.94</v>
      </c>
      <c r="J442" s="474">
        <v>90.61</v>
      </c>
      <c r="K442" s="452">
        <v>51823.06</v>
      </c>
      <c r="L442" s="452">
        <v>6041.47</v>
      </c>
      <c r="M442" s="452">
        <v>12046.69</v>
      </c>
      <c r="N442" s="452">
        <v>17042.07</v>
      </c>
      <c r="O442" s="452">
        <v>77649.84</v>
      </c>
      <c r="P442" s="452">
        <v>9824.9500000000007</v>
      </c>
      <c r="Q442" s="452" t="e">
        <f>VLOOKUP(A442,#REF!,16,0)</f>
        <v>#REF!</v>
      </c>
      <c r="R442" s="452">
        <v>17211.689999999999</v>
      </c>
      <c r="S442" s="484">
        <v>3540.09</v>
      </c>
      <c r="T442" s="452">
        <v>226117.38</v>
      </c>
      <c r="U442" s="474" t="e">
        <f t="shared" si="350"/>
        <v>#REF!</v>
      </c>
      <c r="V442" s="484">
        <f t="shared" si="351"/>
        <v>189128.96000000002</v>
      </c>
      <c r="W442" s="484">
        <f t="shared" si="336"/>
        <v>179304.01</v>
      </c>
      <c r="X442" s="530">
        <v>5093.5600000000004</v>
      </c>
      <c r="Y442" s="530">
        <f t="shared" si="344"/>
        <v>-118.80000000000018</v>
      </c>
      <c r="Z442" s="484">
        <v>141.9399999999996</v>
      </c>
      <c r="AA442" s="484">
        <v>1131.2399999999998</v>
      </c>
      <c r="AB442" s="484">
        <f t="shared" si="337"/>
        <v>-2567.7399999999998</v>
      </c>
      <c r="AC442" s="484">
        <v>3680.2</v>
      </c>
      <c r="AD442" s="484">
        <f t="shared" si="332"/>
        <v>4941.5700000000006</v>
      </c>
      <c r="AE442" s="484">
        <v>8621.77</v>
      </c>
      <c r="AF442" s="484">
        <f t="shared" si="334"/>
        <v>18115.18</v>
      </c>
      <c r="AG442" s="484">
        <v>26736.95</v>
      </c>
      <c r="AH442" s="484">
        <f t="shared" si="329"/>
        <v>-2687.2400000000016</v>
      </c>
      <c r="AI442" s="484">
        <v>24049.71</v>
      </c>
      <c r="AJ442" s="484">
        <f t="shared" si="321"/>
        <v>2291.7400000000016</v>
      </c>
      <c r="AK442" s="484">
        <v>26341.45</v>
      </c>
      <c r="AL442" s="484">
        <f t="shared" si="322"/>
        <v>1146.2999999999993</v>
      </c>
      <c r="AM442" s="484">
        <v>27487.75</v>
      </c>
      <c r="AN442" s="484">
        <f t="shared" si="319"/>
        <v>146.66999999999825</v>
      </c>
      <c r="AO442" s="484">
        <v>27634.42</v>
      </c>
      <c r="AP442" s="484">
        <f t="shared" si="317"/>
        <v>509.56000000000131</v>
      </c>
      <c r="AQ442" s="484">
        <v>28143.98</v>
      </c>
      <c r="AR442" s="484">
        <v>8977.06</v>
      </c>
      <c r="AS442" s="484">
        <f t="shared" si="342"/>
        <v>2364.7100000000009</v>
      </c>
      <c r="AT442" s="484">
        <v>11341.77</v>
      </c>
      <c r="AU442" s="484">
        <f t="shared" si="341"/>
        <v>1222.7799999999988</v>
      </c>
      <c r="AV442" s="484">
        <v>12564.55</v>
      </c>
      <c r="AW442" s="484">
        <f t="shared" si="326"/>
        <v>823.40000000000146</v>
      </c>
      <c r="AX442" s="484">
        <v>13387.95</v>
      </c>
      <c r="AY442" s="530">
        <v>4974.76</v>
      </c>
      <c r="AZ442" s="530">
        <f t="shared" si="338"/>
        <v>14610.27</v>
      </c>
      <c r="BA442" s="530">
        <f t="shared" si="339"/>
        <v>14700.880000000001</v>
      </c>
      <c r="BB442" s="530">
        <f t="shared" si="340"/>
        <v>66523.94</v>
      </c>
      <c r="BC442" s="530">
        <f t="shared" si="343"/>
        <v>72565.41</v>
      </c>
      <c r="BD442" s="530">
        <f t="shared" si="333"/>
        <v>84612.1</v>
      </c>
      <c r="BE442" s="530">
        <f t="shared" si="335"/>
        <v>101654.17</v>
      </c>
      <c r="BF442" s="530">
        <f t="shared" si="330"/>
        <v>179304.00999999998</v>
      </c>
      <c r="BG442" s="530">
        <f t="shared" si="331"/>
        <v>189128.95999999996</v>
      </c>
      <c r="BH442" s="530" t="e">
        <f t="shared" si="323"/>
        <v>#REF!</v>
      </c>
      <c r="BI442" s="530" t="e">
        <f t="shared" si="320"/>
        <v>#REF!</v>
      </c>
      <c r="BJ442" s="530" t="e">
        <f t="shared" si="318"/>
        <v>#REF!</v>
      </c>
      <c r="BK442" s="460">
        <v>226117.38</v>
      </c>
      <c r="BL442" t="s">
        <v>44</v>
      </c>
      <c r="BM442" s="451">
        <v>229657.47</v>
      </c>
      <c r="BN442" s="499"/>
      <c r="BO442" s="451"/>
      <c r="BP442" s="452"/>
      <c r="BR442" s="452"/>
    </row>
    <row r="443" spans="1:70" ht="15" customHeight="1">
      <c r="A443" t="str">
        <f t="shared" si="345"/>
        <v>7701500075</v>
      </c>
      <c r="B443" s="468">
        <v>7701500075</v>
      </c>
      <c r="C443" s="458" t="s">
        <v>498</v>
      </c>
      <c r="D443" s="458" t="s">
        <v>301</v>
      </c>
      <c r="E443" s="459" t="str">
        <f t="shared" si="348"/>
        <v>770</v>
      </c>
      <c r="F443" s="459" t="str">
        <f t="shared" si="349"/>
        <v>770</v>
      </c>
      <c r="G443" s="458" t="s">
        <v>302</v>
      </c>
      <c r="H443" s="484">
        <v>2048.3000000000002</v>
      </c>
      <c r="I443" s="452">
        <v>1168.21</v>
      </c>
      <c r="J443" s="474">
        <v>551.04</v>
      </c>
      <c r="K443" s="452">
        <v>81.13</v>
      </c>
      <c r="L443" s="452">
        <v>1289.8399999999999</v>
      </c>
      <c r="M443" s="452">
        <v>184.1</v>
      </c>
      <c r="N443" s="452">
        <v>465.68</v>
      </c>
      <c r="O443" s="452">
        <v>3193.97</v>
      </c>
      <c r="P443" s="452">
        <v>863.04</v>
      </c>
      <c r="Q443" s="452" t="e">
        <f>VLOOKUP(A443,#REF!,16,0)</f>
        <v>#REF!</v>
      </c>
      <c r="R443" s="452">
        <v>134.27000000000001</v>
      </c>
      <c r="S443" s="484">
        <v>307.26</v>
      </c>
      <c r="T443" s="452">
        <v>11273.69</v>
      </c>
      <c r="U443" s="474" t="e">
        <f t="shared" si="350"/>
        <v>#REF!</v>
      </c>
      <c r="V443" s="484">
        <f t="shared" si="351"/>
        <v>9845.3100000000013</v>
      </c>
      <c r="W443" s="484">
        <f t="shared" si="336"/>
        <v>8982.27</v>
      </c>
      <c r="X443" s="530">
        <v>432.26</v>
      </c>
      <c r="Y443" s="530">
        <f t="shared" si="344"/>
        <v>501.65</v>
      </c>
      <c r="Z443" s="484">
        <v>504.39</v>
      </c>
      <c r="AA443" s="484">
        <v>5660.5599999999995</v>
      </c>
      <c r="AB443" s="484">
        <f t="shared" si="337"/>
        <v>8968.27</v>
      </c>
      <c r="AC443" s="484">
        <v>16067.13</v>
      </c>
      <c r="AD443" s="484">
        <f t="shared" si="332"/>
        <v>12321.01</v>
      </c>
      <c r="AE443" s="484">
        <v>28388.14</v>
      </c>
      <c r="AF443" s="484">
        <f t="shared" si="334"/>
        <v>9468.0999999999985</v>
      </c>
      <c r="AG443" s="484">
        <v>37856.239999999998</v>
      </c>
      <c r="AH443" s="484">
        <f t="shared" si="329"/>
        <v>-28372.079999999998</v>
      </c>
      <c r="AI443" s="484">
        <v>9484.16</v>
      </c>
      <c r="AJ443" s="484">
        <f t="shared" si="321"/>
        <v>0</v>
      </c>
      <c r="AK443" s="484">
        <v>9484.16</v>
      </c>
      <c r="AL443" s="484">
        <f t="shared" si="322"/>
        <v>1089.3899999999994</v>
      </c>
      <c r="AM443" s="484">
        <v>10573.55</v>
      </c>
      <c r="AN443" s="484">
        <f t="shared" si="319"/>
        <v>100.80000000000109</v>
      </c>
      <c r="AO443" s="484">
        <v>10674.35</v>
      </c>
      <c r="AP443" s="484">
        <f t="shared" si="317"/>
        <v>0</v>
      </c>
      <c r="AQ443" s="484">
        <v>10674.35</v>
      </c>
      <c r="AR443" s="484">
        <v>764.1</v>
      </c>
      <c r="AS443" s="484">
        <f t="shared" si="342"/>
        <v>1805.9500000000003</v>
      </c>
      <c r="AT443" s="484">
        <v>2570.0500000000002</v>
      </c>
      <c r="AU443" s="484">
        <f t="shared" si="341"/>
        <v>1250.2999999999997</v>
      </c>
      <c r="AV443" s="484">
        <v>3820.35</v>
      </c>
      <c r="AW443" s="484">
        <f t="shared" si="326"/>
        <v>663.33999999999969</v>
      </c>
      <c r="AX443" s="484">
        <v>4483.6899999999996</v>
      </c>
      <c r="AY443" s="530">
        <v>933.91</v>
      </c>
      <c r="AZ443" s="530">
        <f t="shared" si="338"/>
        <v>3216.51</v>
      </c>
      <c r="BA443" s="530">
        <f t="shared" si="339"/>
        <v>3767.55</v>
      </c>
      <c r="BB443" s="530">
        <f t="shared" si="340"/>
        <v>3848.6800000000003</v>
      </c>
      <c r="BC443" s="530">
        <f t="shared" si="343"/>
        <v>5138.5200000000004</v>
      </c>
      <c r="BD443" s="530">
        <f t="shared" si="333"/>
        <v>5322.6200000000008</v>
      </c>
      <c r="BE443" s="530">
        <f t="shared" si="335"/>
        <v>5788.2999999999993</v>
      </c>
      <c r="BF443" s="530">
        <f t="shared" si="330"/>
        <v>8982.27</v>
      </c>
      <c r="BG443" s="530">
        <f t="shared" si="331"/>
        <v>9845.3100000000013</v>
      </c>
      <c r="BH443" s="530" t="e">
        <f t="shared" si="323"/>
        <v>#REF!</v>
      </c>
      <c r="BI443" s="530" t="e">
        <f t="shared" si="320"/>
        <v>#REF!</v>
      </c>
      <c r="BJ443" s="530" t="e">
        <f t="shared" si="318"/>
        <v>#REF!</v>
      </c>
      <c r="BK443" s="460">
        <v>11273.69</v>
      </c>
      <c r="BL443" t="s">
        <v>44</v>
      </c>
      <c r="BM443" s="451">
        <v>11580.95</v>
      </c>
      <c r="BN443" s="499"/>
      <c r="BO443" s="451"/>
      <c r="BP443" s="452"/>
      <c r="BR443" s="452"/>
    </row>
    <row r="444" spans="1:70" ht="15" customHeight="1">
      <c r="A444" t="str">
        <f t="shared" si="345"/>
        <v>7701500080</v>
      </c>
      <c r="B444" s="468">
        <v>7701500080</v>
      </c>
      <c r="C444" s="458" t="s">
        <v>499</v>
      </c>
      <c r="D444" s="458" t="s">
        <v>301</v>
      </c>
      <c r="E444" s="459" t="str">
        <f t="shared" si="348"/>
        <v>770</v>
      </c>
      <c r="F444" s="459" t="str">
        <f t="shared" si="349"/>
        <v>770</v>
      </c>
      <c r="G444" s="458" t="s">
        <v>302</v>
      </c>
      <c r="H444" s="484">
        <v>32378.21</v>
      </c>
      <c r="I444" s="452">
        <v>32286.52</v>
      </c>
      <c r="J444" s="474">
        <v>37058.050000000003</v>
      </c>
      <c r="K444" s="452">
        <v>36502.17</v>
      </c>
      <c r="L444" s="452">
        <v>34478.46</v>
      </c>
      <c r="M444" s="452">
        <v>36663.69</v>
      </c>
      <c r="N444" s="452">
        <v>37188.29</v>
      </c>
      <c r="O444" s="452">
        <v>35787.620000000003</v>
      </c>
      <c r="P444" s="452">
        <v>38838.25</v>
      </c>
      <c r="Q444" s="452" t="e">
        <f>VLOOKUP(A444,#REF!,16,0)</f>
        <v>#REF!</v>
      </c>
      <c r="R444" s="452">
        <v>25376.02</v>
      </c>
      <c r="S444" s="484">
        <v>30183.81</v>
      </c>
      <c r="T444" s="452">
        <v>377107.37</v>
      </c>
      <c r="U444" s="474" t="e">
        <f t="shared" si="350"/>
        <v>#REF!</v>
      </c>
      <c r="V444" s="484">
        <f t="shared" si="351"/>
        <v>321181.26</v>
      </c>
      <c r="W444" s="484">
        <f t="shared" si="336"/>
        <v>282343.01</v>
      </c>
      <c r="X444" s="530">
        <v>23601.82</v>
      </c>
      <c r="Y444" s="530">
        <f t="shared" si="344"/>
        <v>20859.21</v>
      </c>
      <c r="Z444" s="484">
        <v>26844.33</v>
      </c>
      <c r="AA444" s="484">
        <v>25298.660000000011</v>
      </c>
      <c r="AB444" s="484">
        <f t="shared" si="337"/>
        <v>24409.819999999985</v>
      </c>
      <c r="AC444" s="484">
        <v>121013.84</v>
      </c>
      <c r="AD444" s="484">
        <f t="shared" si="332"/>
        <v>24844.089999999997</v>
      </c>
      <c r="AE444" s="484">
        <v>145857.93</v>
      </c>
      <c r="AF444" s="484">
        <f t="shared" si="334"/>
        <v>23794.679999999993</v>
      </c>
      <c r="AG444" s="484">
        <v>169652.61</v>
      </c>
      <c r="AH444" s="484">
        <f t="shared" si="329"/>
        <v>-77240.329999999987</v>
      </c>
      <c r="AI444" s="484">
        <v>92412.28</v>
      </c>
      <c r="AJ444" s="484">
        <f t="shared" si="321"/>
        <v>13471.880000000005</v>
      </c>
      <c r="AK444" s="484">
        <v>105884.16</v>
      </c>
      <c r="AL444" s="484">
        <f t="shared" si="322"/>
        <v>10598.64</v>
      </c>
      <c r="AM444" s="484">
        <v>116482.8</v>
      </c>
      <c r="AN444" s="484">
        <f t="shared" si="319"/>
        <v>9986.2899999999936</v>
      </c>
      <c r="AO444" s="484">
        <v>126469.09</v>
      </c>
      <c r="AP444" s="484">
        <f t="shared" si="317"/>
        <v>13189.100000000006</v>
      </c>
      <c r="AQ444" s="484">
        <v>139658.19</v>
      </c>
      <c r="AR444" s="484">
        <v>23649.68</v>
      </c>
      <c r="AS444" s="484">
        <f t="shared" si="342"/>
        <v>19760.769999999997</v>
      </c>
      <c r="AT444" s="484">
        <v>43410.45</v>
      </c>
      <c r="AU444" s="484">
        <f t="shared" si="341"/>
        <v>30100.39</v>
      </c>
      <c r="AV444" s="484">
        <v>73510.84</v>
      </c>
      <c r="AW444" s="484">
        <f t="shared" si="326"/>
        <v>48097.010000000009</v>
      </c>
      <c r="AX444" s="484">
        <v>121607.85</v>
      </c>
      <c r="AY444" s="530">
        <v>44461.03</v>
      </c>
      <c r="AZ444" s="530">
        <f t="shared" si="338"/>
        <v>64664.729999999996</v>
      </c>
      <c r="BA444" s="530">
        <f t="shared" si="339"/>
        <v>101722.78</v>
      </c>
      <c r="BB444" s="530">
        <f t="shared" si="340"/>
        <v>138224.95000000001</v>
      </c>
      <c r="BC444" s="530">
        <f t="shared" si="343"/>
        <v>172703.41</v>
      </c>
      <c r="BD444" s="530">
        <f t="shared" si="333"/>
        <v>209367.1</v>
      </c>
      <c r="BE444" s="530">
        <f t="shared" si="335"/>
        <v>246555.38999999998</v>
      </c>
      <c r="BF444" s="530">
        <f t="shared" si="330"/>
        <v>282343.01</v>
      </c>
      <c r="BG444" s="530">
        <f t="shared" si="331"/>
        <v>321181.26</v>
      </c>
      <c r="BH444" s="530" t="e">
        <f t="shared" si="323"/>
        <v>#REF!</v>
      </c>
      <c r="BI444" s="530" t="e">
        <f t="shared" si="320"/>
        <v>#REF!</v>
      </c>
      <c r="BJ444" s="530" t="e">
        <f t="shared" si="318"/>
        <v>#REF!</v>
      </c>
      <c r="BK444" s="460">
        <v>377107.37</v>
      </c>
      <c r="BL444" t="s">
        <v>44</v>
      </c>
      <c r="BM444" s="451">
        <v>407291.18</v>
      </c>
      <c r="BN444" s="499"/>
      <c r="BO444" s="451"/>
      <c r="BP444" s="452"/>
      <c r="BR444" s="452"/>
    </row>
    <row r="445" spans="1:70" ht="15" customHeight="1">
      <c r="A445" t="str">
        <f t="shared" si="345"/>
        <v>7701500090</v>
      </c>
      <c r="B445" s="468">
        <v>7701500090</v>
      </c>
      <c r="C445" s="458" t="s">
        <v>500</v>
      </c>
      <c r="D445" s="458" t="s">
        <v>301</v>
      </c>
      <c r="E445" s="459" t="str">
        <f t="shared" si="348"/>
        <v>770</v>
      </c>
      <c r="F445" s="459" t="str">
        <f t="shared" si="349"/>
        <v>770</v>
      </c>
      <c r="G445" s="458" t="s">
        <v>302</v>
      </c>
      <c r="H445" s="484">
        <v>4118.17</v>
      </c>
      <c r="I445" s="452">
        <v>4106.59</v>
      </c>
      <c r="J445" s="474">
        <v>4583.04</v>
      </c>
      <c r="K445" s="452">
        <v>4522.0200000000004</v>
      </c>
      <c r="L445" s="452">
        <v>4271.6099999999997</v>
      </c>
      <c r="M445" s="452">
        <v>4532.1499999999996</v>
      </c>
      <c r="N445" s="452">
        <v>4588.1400000000003</v>
      </c>
      <c r="O445" s="452">
        <v>4407.41</v>
      </c>
      <c r="P445" s="452">
        <v>4801.03</v>
      </c>
      <c r="Q445" s="452" t="e">
        <f>VLOOKUP(A445,#REF!,16,0)</f>
        <v>#REF!</v>
      </c>
      <c r="R445" s="452">
        <v>3041.3</v>
      </c>
      <c r="S445" s="484">
        <v>3661.59</v>
      </c>
      <c r="T445" s="452">
        <v>46680.36</v>
      </c>
      <c r="U445" s="474" t="e">
        <f t="shared" si="350"/>
        <v>#REF!</v>
      </c>
      <c r="V445" s="484">
        <f t="shared" si="351"/>
        <v>39930.160000000003</v>
      </c>
      <c r="W445" s="484">
        <f t="shared" si="336"/>
        <v>35129.130000000005</v>
      </c>
      <c r="X445" s="530">
        <v>2822.57</v>
      </c>
      <c r="Y445" s="530">
        <f t="shared" si="344"/>
        <v>2444.6299999999997</v>
      </c>
      <c r="Z445" s="484">
        <v>3216.9500000000003</v>
      </c>
      <c r="AA445" s="484">
        <v>3017.5000000000005</v>
      </c>
      <c r="AB445" s="484">
        <f t="shared" si="337"/>
        <v>2902.809999999999</v>
      </c>
      <c r="AC445" s="484">
        <v>14404.46</v>
      </c>
      <c r="AD445" s="484">
        <f t="shared" si="332"/>
        <v>2958.84</v>
      </c>
      <c r="AE445" s="484">
        <v>17363.3</v>
      </c>
      <c r="AF445" s="484">
        <f t="shared" si="334"/>
        <v>2808.619999999999</v>
      </c>
      <c r="AG445" s="484">
        <v>20171.919999999998</v>
      </c>
      <c r="AH445" s="484">
        <f t="shared" si="329"/>
        <v>-8223.5299999999988</v>
      </c>
      <c r="AI445" s="484">
        <v>11948.39</v>
      </c>
      <c r="AJ445" s="484">
        <f t="shared" si="321"/>
        <v>1738.33</v>
      </c>
      <c r="AK445" s="484">
        <v>13686.72</v>
      </c>
      <c r="AL445" s="484">
        <f t="shared" si="322"/>
        <v>1367.5700000000015</v>
      </c>
      <c r="AM445" s="484">
        <v>15054.29</v>
      </c>
      <c r="AN445" s="484">
        <f t="shared" si="319"/>
        <v>1288.5699999999997</v>
      </c>
      <c r="AO445" s="484">
        <v>16342.86</v>
      </c>
      <c r="AP445" s="484">
        <f t="shared" si="317"/>
        <v>1701.8400000000001</v>
      </c>
      <c r="AQ445" s="484">
        <v>18044.7</v>
      </c>
      <c r="AR445" s="484">
        <v>3051.57</v>
      </c>
      <c r="AS445" s="484">
        <f t="shared" si="342"/>
        <v>2549.7999999999997</v>
      </c>
      <c r="AT445" s="484">
        <v>5601.37</v>
      </c>
      <c r="AU445" s="484">
        <f t="shared" si="341"/>
        <v>3883.9399999999996</v>
      </c>
      <c r="AV445" s="484">
        <v>9485.31</v>
      </c>
      <c r="AW445" s="484">
        <f t="shared" si="326"/>
        <v>6238.34</v>
      </c>
      <c r="AX445" s="484">
        <v>15723.65</v>
      </c>
      <c r="AY445" s="530">
        <v>5267.2</v>
      </c>
      <c r="AZ445" s="530">
        <f t="shared" si="338"/>
        <v>8224.76</v>
      </c>
      <c r="BA445" s="530">
        <f t="shared" si="339"/>
        <v>12807.8</v>
      </c>
      <c r="BB445" s="530">
        <f t="shared" si="340"/>
        <v>17329.82</v>
      </c>
      <c r="BC445" s="530">
        <f t="shared" si="343"/>
        <v>21601.43</v>
      </c>
      <c r="BD445" s="530">
        <f t="shared" si="333"/>
        <v>26133.58</v>
      </c>
      <c r="BE445" s="530">
        <f t="shared" si="335"/>
        <v>30721.72</v>
      </c>
      <c r="BF445" s="530">
        <f t="shared" si="330"/>
        <v>35129.130000000005</v>
      </c>
      <c r="BG445" s="530">
        <f t="shared" si="331"/>
        <v>39930.159999999996</v>
      </c>
      <c r="BH445" s="530" t="e">
        <f t="shared" si="323"/>
        <v>#REF!</v>
      </c>
      <c r="BI445" s="530" t="e">
        <f t="shared" si="320"/>
        <v>#REF!</v>
      </c>
      <c r="BJ445" s="530" t="e">
        <f t="shared" si="318"/>
        <v>#REF!</v>
      </c>
      <c r="BK445" s="460">
        <v>46680.36</v>
      </c>
      <c r="BL445" t="s">
        <v>44</v>
      </c>
      <c r="BM445" s="451">
        <v>50341.95</v>
      </c>
      <c r="BN445" s="499"/>
      <c r="BO445" s="451"/>
      <c r="BP445" s="452"/>
      <c r="BR445" s="452"/>
    </row>
    <row r="446" spans="1:70" ht="15" customHeight="1">
      <c r="A446" t="str">
        <f t="shared" si="345"/>
        <v>7701500100</v>
      </c>
      <c r="B446" s="468">
        <v>7701500100</v>
      </c>
      <c r="C446" s="458" t="s">
        <v>501</v>
      </c>
      <c r="D446" s="458" t="s">
        <v>301</v>
      </c>
      <c r="E446" s="459" t="str">
        <f t="shared" si="348"/>
        <v>770</v>
      </c>
      <c r="F446" s="459" t="str">
        <f t="shared" si="349"/>
        <v>770</v>
      </c>
      <c r="G446" s="458" t="s">
        <v>302</v>
      </c>
      <c r="H446" s="484">
        <v>0</v>
      </c>
      <c r="I446" s="452">
        <v>0</v>
      </c>
      <c r="J446" s="474">
        <v>56523.4</v>
      </c>
      <c r="K446" s="452">
        <v>0</v>
      </c>
      <c r="L446" s="452">
        <v>0</v>
      </c>
      <c r="M446" s="452">
        <v>0</v>
      </c>
      <c r="N446" s="452">
        <v>18584.310000000001</v>
      </c>
      <c r="O446" s="452">
        <v>0</v>
      </c>
      <c r="P446" s="452">
        <v>1252889.94</v>
      </c>
      <c r="Q446" s="452" t="e">
        <f>VLOOKUP(A446,#REF!,16,0)</f>
        <v>#REF!</v>
      </c>
      <c r="R446" s="452">
        <v>9041.0499999999993</v>
      </c>
      <c r="S446" s="484">
        <v>100080.81</v>
      </c>
      <c r="T446" s="452">
        <v>1355240.08</v>
      </c>
      <c r="U446" s="474" t="e">
        <f t="shared" si="350"/>
        <v>#REF!</v>
      </c>
      <c r="V446" s="484">
        <f t="shared" si="351"/>
        <v>1327997.6499999999</v>
      </c>
      <c r="W446" s="484">
        <f t="shared" si="336"/>
        <v>75107.710000000006</v>
      </c>
      <c r="X446" s="530"/>
      <c r="Y446" s="530">
        <f t="shared" si="344"/>
        <v>0</v>
      </c>
      <c r="Z446" s="484">
        <v>10576.84</v>
      </c>
      <c r="AA446" s="484">
        <v>0</v>
      </c>
      <c r="AB446" s="484">
        <f t="shared" si="337"/>
        <v>-7057.4500000000007</v>
      </c>
      <c r="AC446" s="484">
        <v>3519.39</v>
      </c>
      <c r="AD446" s="484">
        <f t="shared" si="332"/>
        <v>0</v>
      </c>
      <c r="AE446" s="484">
        <v>3519.39</v>
      </c>
      <c r="AF446" s="484">
        <f t="shared" si="334"/>
        <v>9036.94</v>
      </c>
      <c r="AG446" s="484">
        <v>12556.33</v>
      </c>
      <c r="AH446" s="484">
        <f t="shared" si="329"/>
        <v>-9036.94</v>
      </c>
      <c r="AI446" s="484">
        <v>3519.39</v>
      </c>
      <c r="AJ446" s="484">
        <f t="shared" si="321"/>
        <v>0</v>
      </c>
      <c r="AK446" s="484">
        <v>3519.39</v>
      </c>
      <c r="AL446" s="484">
        <f t="shared" si="322"/>
        <v>0</v>
      </c>
      <c r="AM446" s="484">
        <v>3519.39</v>
      </c>
      <c r="AN446" s="484">
        <f t="shared" si="319"/>
        <v>0</v>
      </c>
      <c r="AO446" s="484">
        <v>3519.39</v>
      </c>
      <c r="AP446" s="484">
        <f t="shared" si="317"/>
        <v>0</v>
      </c>
      <c r="AQ446" s="484">
        <v>3519.39</v>
      </c>
      <c r="AR446" s="484">
        <v>0</v>
      </c>
      <c r="AS446" s="484">
        <f t="shared" si="342"/>
        <v>0</v>
      </c>
      <c r="AT446" s="484">
        <v>0</v>
      </c>
      <c r="AU446" s="484">
        <f t="shared" si="341"/>
        <v>0</v>
      </c>
      <c r="AV446" s="484">
        <v>0</v>
      </c>
      <c r="AW446" s="484">
        <f t="shared" si="326"/>
        <v>0</v>
      </c>
      <c r="AX446" s="484">
        <v>0</v>
      </c>
      <c r="AY446" s="530">
        <v>0</v>
      </c>
      <c r="AZ446" s="530">
        <f t="shared" si="338"/>
        <v>0</v>
      </c>
      <c r="BA446" s="530">
        <f t="shared" si="339"/>
        <v>56523.4</v>
      </c>
      <c r="BB446" s="530">
        <f t="shared" si="340"/>
        <v>56523.4</v>
      </c>
      <c r="BC446" s="530">
        <f t="shared" si="343"/>
        <v>56523.4</v>
      </c>
      <c r="BD446" s="530">
        <f t="shared" si="333"/>
        <v>56523.4</v>
      </c>
      <c r="BE446" s="530">
        <f t="shared" si="335"/>
        <v>75107.710000000006</v>
      </c>
      <c r="BF446" s="530">
        <f t="shared" si="330"/>
        <v>75107.710000000006</v>
      </c>
      <c r="BG446" s="530">
        <f t="shared" si="331"/>
        <v>1327997.6499999999</v>
      </c>
      <c r="BH446" s="530" t="e">
        <f t="shared" si="323"/>
        <v>#REF!</v>
      </c>
      <c r="BI446" s="530" t="e">
        <f t="shared" si="320"/>
        <v>#REF!</v>
      </c>
      <c r="BJ446" s="530" t="e">
        <f t="shared" si="318"/>
        <v>#REF!</v>
      </c>
      <c r="BK446" s="460">
        <v>1355240.08</v>
      </c>
      <c r="BL446" t="s">
        <v>44</v>
      </c>
      <c r="BM446" s="451">
        <v>1455320.89</v>
      </c>
      <c r="BN446" s="499"/>
      <c r="BO446" s="451"/>
      <c r="BP446" s="452"/>
      <c r="BR446" s="452"/>
    </row>
    <row r="447" spans="1:70" ht="15" customHeight="1">
      <c r="A447" t="str">
        <f t="shared" si="345"/>
        <v>7701500130</v>
      </c>
      <c r="B447" s="468">
        <v>7701500130</v>
      </c>
      <c r="C447" s="458" t="s">
        <v>502</v>
      </c>
      <c r="D447" s="458" t="s">
        <v>301</v>
      </c>
      <c r="E447" s="459" t="str">
        <f t="shared" si="348"/>
        <v>770</v>
      </c>
      <c r="F447" s="459" t="str">
        <f t="shared" si="349"/>
        <v>770</v>
      </c>
      <c r="G447" s="458" t="s">
        <v>302</v>
      </c>
      <c r="H447" s="484">
        <v>0</v>
      </c>
      <c r="I447" s="452">
        <v>6523.49</v>
      </c>
      <c r="J447" s="474">
        <v>228130.54</v>
      </c>
      <c r="K447" s="452">
        <v>488.89</v>
      </c>
      <c r="L447" s="452">
        <v>4045.79</v>
      </c>
      <c r="M447" s="452">
        <v>229217.28</v>
      </c>
      <c r="N447" s="452">
        <v>0</v>
      </c>
      <c r="O447" s="452">
        <v>0</v>
      </c>
      <c r="P447" s="452">
        <v>225542.01</v>
      </c>
      <c r="Q447" s="452" t="e">
        <f>VLOOKUP(A447,#REF!,16,0)</f>
        <v>#REF!</v>
      </c>
      <c r="R447" s="452">
        <v>38037.49</v>
      </c>
      <c r="S447" s="484">
        <v>180259.5</v>
      </c>
      <c r="T447" s="452">
        <v>737057.27</v>
      </c>
      <c r="U447" s="474" t="e">
        <f t="shared" si="350"/>
        <v>#REF!</v>
      </c>
      <c r="V447" s="484">
        <f t="shared" si="351"/>
        <v>693948</v>
      </c>
      <c r="W447" s="484">
        <f t="shared" si="336"/>
        <v>468405.99</v>
      </c>
      <c r="X447" s="530">
        <v>6166.67</v>
      </c>
      <c r="Y447" s="530">
        <f t="shared" si="344"/>
        <v>-6166.67</v>
      </c>
      <c r="Z447" s="484">
        <v>138353.82999999999</v>
      </c>
      <c r="AA447" s="484">
        <v>0</v>
      </c>
      <c r="AB447" s="484">
        <f t="shared" si="337"/>
        <v>0</v>
      </c>
      <c r="AC447" s="484">
        <v>138353.82999999999</v>
      </c>
      <c r="AD447" s="484">
        <f t="shared" si="332"/>
        <v>150185.82999999999</v>
      </c>
      <c r="AE447" s="484">
        <v>288539.65999999997</v>
      </c>
      <c r="AF447" s="484">
        <f t="shared" si="334"/>
        <v>1392.3700000000536</v>
      </c>
      <c r="AG447" s="484">
        <v>289932.03000000003</v>
      </c>
      <c r="AH447" s="484">
        <f t="shared" si="329"/>
        <v>-151752.37000000002</v>
      </c>
      <c r="AI447" s="484">
        <v>138179.66</v>
      </c>
      <c r="AJ447" s="484">
        <f t="shared" si="321"/>
        <v>75005.829999999987</v>
      </c>
      <c r="AK447" s="484">
        <v>213185.49</v>
      </c>
      <c r="AL447" s="484">
        <f t="shared" si="322"/>
        <v>0</v>
      </c>
      <c r="AM447" s="484">
        <v>213185.49</v>
      </c>
      <c r="AN447" s="484">
        <f t="shared" si="319"/>
        <v>0</v>
      </c>
      <c r="AO447" s="484">
        <v>213185.49</v>
      </c>
      <c r="AP447" s="484">
        <f t="shared" si="317"/>
        <v>75005.830000000016</v>
      </c>
      <c r="AQ447" s="484">
        <v>288191.32</v>
      </c>
      <c r="AR447" s="484">
        <v>0</v>
      </c>
      <c r="AS447" s="484">
        <f t="shared" si="342"/>
        <v>0</v>
      </c>
      <c r="AT447" s="484">
        <v>0</v>
      </c>
      <c r="AU447" s="484">
        <f t="shared" si="341"/>
        <v>160267.74</v>
      </c>
      <c r="AV447" s="484">
        <v>160267.74</v>
      </c>
      <c r="AW447" s="484">
        <f t="shared" si="326"/>
        <v>0</v>
      </c>
      <c r="AX447" s="484">
        <v>160267.74</v>
      </c>
      <c r="AY447" s="530">
        <v>0</v>
      </c>
      <c r="AZ447" s="530">
        <f t="shared" si="338"/>
        <v>6523.49</v>
      </c>
      <c r="BA447" s="530">
        <f t="shared" si="339"/>
        <v>234654.03</v>
      </c>
      <c r="BB447" s="530">
        <f t="shared" si="340"/>
        <v>235142.92</v>
      </c>
      <c r="BC447" s="530">
        <f t="shared" si="343"/>
        <v>239188.71000000002</v>
      </c>
      <c r="BD447" s="530">
        <f t="shared" si="333"/>
        <v>468405.99</v>
      </c>
      <c r="BE447" s="530">
        <f t="shared" si="335"/>
        <v>468405.99</v>
      </c>
      <c r="BF447" s="530">
        <f t="shared" si="330"/>
        <v>468405.99</v>
      </c>
      <c r="BG447" s="530">
        <f t="shared" si="331"/>
        <v>693948</v>
      </c>
      <c r="BH447" s="530" t="e">
        <f t="shared" si="323"/>
        <v>#REF!</v>
      </c>
      <c r="BI447" s="530" t="e">
        <f t="shared" si="320"/>
        <v>#REF!</v>
      </c>
      <c r="BJ447" s="530" t="e">
        <f t="shared" si="318"/>
        <v>#REF!</v>
      </c>
      <c r="BK447" s="460">
        <v>737057.27</v>
      </c>
      <c r="BL447" t="s">
        <v>44</v>
      </c>
      <c r="BM447" s="451">
        <v>917316.77</v>
      </c>
      <c r="BN447" s="499"/>
      <c r="BO447" s="451"/>
      <c r="BP447" s="452"/>
      <c r="BR447" s="452"/>
    </row>
    <row r="448" spans="1:70" ht="15" customHeight="1">
      <c r="A448" t="str">
        <f t="shared" si="345"/>
        <v>7701500140</v>
      </c>
      <c r="B448" s="468">
        <v>7701500140</v>
      </c>
      <c r="C448" s="458" t="s">
        <v>503</v>
      </c>
      <c r="D448" s="458" t="s">
        <v>301</v>
      </c>
      <c r="E448" s="459" t="str">
        <f t="shared" si="348"/>
        <v>770</v>
      </c>
      <c r="F448" s="459" t="str">
        <f t="shared" si="349"/>
        <v>770</v>
      </c>
      <c r="G448" s="458" t="s">
        <v>302</v>
      </c>
      <c r="H448" s="484">
        <v>0</v>
      </c>
      <c r="I448" s="452">
        <v>0</v>
      </c>
      <c r="J448" s="474">
        <v>0</v>
      </c>
      <c r="K448" s="452">
        <v>76449.2</v>
      </c>
      <c r="L448" s="452">
        <v>19225.939999999999</v>
      </c>
      <c r="M448" s="452">
        <v>79845.759999999995</v>
      </c>
      <c r="N448" s="452">
        <v>0</v>
      </c>
      <c r="O448" s="452">
        <v>0</v>
      </c>
      <c r="P448" s="452">
        <v>160528.93</v>
      </c>
      <c r="Q448" s="452" t="e">
        <f>VLOOKUP(A448,#REF!,16,0)</f>
        <v>#REF!</v>
      </c>
      <c r="R448" s="452">
        <v>10940</v>
      </c>
      <c r="S448" s="484">
        <v>268804</v>
      </c>
      <c r="T448" s="452">
        <v>346989.83</v>
      </c>
      <c r="U448" s="474" t="e">
        <f t="shared" si="350"/>
        <v>#REF!</v>
      </c>
      <c r="V448" s="484">
        <f t="shared" si="351"/>
        <v>336049.82999999996</v>
      </c>
      <c r="W448" s="484">
        <f t="shared" si="336"/>
        <v>175520.9</v>
      </c>
      <c r="X448" s="530"/>
      <c r="Y448" s="530">
        <f t="shared" si="344"/>
        <v>0</v>
      </c>
      <c r="Z448" s="484">
        <v>0</v>
      </c>
      <c r="AA448" s="484">
        <v>0</v>
      </c>
      <c r="AB448" s="484">
        <f t="shared" si="337"/>
        <v>231767.93</v>
      </c>
      <c r="AC448" s="484">
        <v>231767.93</v>
      </c>
      <c r="AD448" s="484">
        <f t="shared" si="332"/>
        <v>6415</v>
      </c>
      <c r="AE448" s="484">
        <v>238182.93</v>
      </c>
      <c r="AF448" s="484">
        <f t="shared" si="334"/>
        <v>0</v>
      </c>
      <c r="AG448" s="484">
        <v>238182.93</v>
      </c>
      <c r="AH448" s="484">
        <f t="shared" si="329"/>
        <v>-107643</v>
      </c>
      <c r="AI448" s="484">
        <v>130539.93</v>
      </c>
      <c r="AJ448" s="484">
        <f t="shared" si="321"/>
        <v>0</v>
      </c>
      <c r="AK448" s="484">
        <v>130539.93</v>
      </c>
      <c r="AL448" s="484">
        <f t="shared" si="322"/>
        <v>51673.920000000013</v>
      </c>
      <c r="AM448" s="484">
        <v>182213.85</v>
      </c>
      <c r="AN448" s="484">
        <f t="shared" si="319"/>
        <v>203225.80000000002</v>
      </c>
      <c r="AO448" s="484">
        <v>385439.65</v>
      </c>
      <c r="AP448" s="484">
        <f t="shared" si="317"/>
        <v>212379.12</v>
      </c>
      <c r="AQ448" s="484">
        <v>597818.77</v>
      </c>
      <c r="AR448" s="484">
        <v>60075.89</v>
      </c>
      <c r="AS448" s="484">
        <f t="shared" si="342"/>
        <v>60075.89</v>
      </c>
      <c r="AT448" s="484">
        <v>120151.78</v>
      </c>
      <c r="AU448" s="484">
        <f t="shared" si="341"/>
        <v>60075.890000000014</v>
      </c>
      <c r="AV448" s="484">
        <v>180227.67</v>
      </c>
      <c r="AW448" s="484">
        <f t="shared" si="326"/>
        <v>15937.470000000001</v>
      </c>
      <c r="AX448" s="484">
        <v>196165.14</v>
      </c>
      <c r="AY448" s="530">
        <v>0</v>
      </c>
      <c r="AZ448" s="530">
        <f t="shared" si="338"/>
        <v>0</v>
      </c>
      <c r="BA448" s="530">
        <f t="shared" si="339"/>
        <v>0</v>
      </c>
      <c r="BB448" s="530">
        <f t="shared" si="340"/>
        <v>76449.2</v>
      </c>
      <c r="BC448" s="530">
        <f t="shared" si="343"/>
        <v>95675.14</v>
      </c>
      <c r="BD448" s="530">
        <f t="shared" si="333"/>
        <v>175520.9</v>
      </c>
      <c r="BE448" s="530">
        <f t="shared" si="335"/>
        <v>175520.9</v>
      </c>
      <c r="BF448" s="530">
        <f t="shared" si="330"/>
        <v>175520.9</v>
      </c>
      <c r="BG448" s="530">
        <f t="shared" si="331"/>
        <v>336049.83</v>
      </c>
      <c r="BH448" s="530" t="e">
        <f t="shared" si="323"/>
        <v>#REF!</v>
      </c>
      <c r="BI448" s="530" t="e">
        <f t="shared" si="320"/>
        <v>#REF!</v>
      </c>
      <c r="BJ448" s="530" t="e">
        <f t="shared" si="318"/>
        <v>#REF!</v>
      </c>
      <c r="BK448" s="460">
        <v>346989.83</v>
      </c>
      <c r="BL448" t="s">
        <v>44</v>
      </c>
      <c r="BM448" s="451">
        <v>346989.83</v>
      </c>
      <c r="BN448" s="499"/>
      <c r="BO448" s="451"/>
      <c r="BP448" s="452"/>
      <c r="BR448" s="452"/>
    </row>
    <row r="449" spans="1:70" ht="15" customHeight="1">
      <c r="A449" t="str">
        <f t="shared" si="345"/>
        <v>7701500150</v>
      </c>
      <c r="B449" s="468">
        <v>7701500150</v>
      </c>
      <c r="C449" s="458" t="s">
        <v>504</v>
      </c>
      <c r="D449" s="458" t="s">
        <v>301</v>
      </c>
      <c r="E449" s="459" t="str">
        <f t="shared" si="348"/>
        <v>770</v>
      </c>
      <c r="F449" s="459" t="str">
        <f t="shared" si="349"/>
        <v>770</v>
      </c>
      <c r="G449" s="458" t="s">
        <v>302</v>
      </c>
      <c r="H449" s="484">
        <v>387.16</v>
      </c>
      <c r="I449" s="452">
        <v>361.54</v>
      </c>
      <c r="J449" s="474">
        <v>427.9</v>
      </c>
      <c r="K449" s="452">
        <v>230.52</v>
      </c>
      <c r="L449" s="452">
        <v>230.52</v>
      </c>
      <c r="M449" s="452">
        <v>230.52</v>
      </c>
      <c r="N449" s="452">
        <v>230.52</v>
      </c>
      <c r="O449" s="452">
        <v>230.52</v>
      </c>
      <c r="P449" s="452">
        <v>252.89</v>
      </c>
      <c r="Q449" s="452" t="e">
        <f>VLOOKUP(A449,#REF!,16,0)</f>
        <v>#REF!</v>
      </c>
      <c r="R449" s="452">
        <v>0</v>
      </c>
      <c r="S449" s="484">
        <v>0</v>
      </c>
      <c r="T449" s="452">
        <v>2796.65</v>
      </c>
      <c r="U449" s="474" t="e">
        <f t="shared" si="350"/>
        <v>#REF!</v>
      </c>
      <c r="V449" s="484">
        <f t="shared" si="351"/>
        <v>2582.0899999999997</v>
      </c>
      <c r="W449" s="484">
        <f t="shared" si="336"/>
        <v>2329.1999999999998</v>
      </c>
      <c r="X449" s="530"/>
      <c r="Y449" s="530">
        <f t="shared" si="344"/>
        <v>0</v>
      </c>
      <c r="Z449" s="484">
        <v>0</v>
      </c>
      <c r="AA449" s="484">
        <v>0</v>
      </c>
      <c r="AB449" s="484">
        <f t="shared" si="337"/>
        <v>0</v>
      </c>
      <c r="AC449" s="484">
        <v>0</v>
      </c>
      <c r="AD449" s="484">
        <f t="shared" si="332"/>
        <v>0</v>
      </c>
      <c r="AE449" s="484">
        <v>0</v>
      </c>
      <c r="AF449" s="484">
        <f t="shared" si="334"/>
        <v>0</v>
      </c>
      <c r="AG449" s="484">
        <v>0</v>
      </c>
      <c r="AH449" s="484">
        <f t="shared" si="329"/>
        <v>0</v>
      </c>
      <c r="AI449" s="484">
        <v>0</v>
      </c>
      <c r="AJ449" s="484">
        <f t="shared" si="321"/>
        <v>0</v>
      </c>
      <c r="AK449" s="484">
        <v>0</v>
      </c>
      <c r="AL449" s="484">
        <f t="shared" si="322"/>
        <v>0</v>
      </c>
      <c r="AM449" s="484">
        <v>0</v>
      </c>
      <c r="AN449" s="484">
        <f t="shared" si="319"/>
        <v>0</v>
      </c>
      <c r="AO449" s="484">
        <v>0</v>
      </c>
      <c r="AP449" s="484">
        <f t="shared" si="317"/>
        <v>0</v>
      </c>
      <c r="AQ449" s="484">
        <v>0</v>
      </c>
      <c r="AR449" s="484">
        <v>0</v>
      </c>
      <c r="AS449" s="484">
        <f t="shared" si="342"/>
        <v>0</v>
      </c>
      <c r="AT449" s="484">
        <v>0</v>
      </c>
      <c r="AU449" s="484">
        <f t="shared" si="341"/>
        <v>0</v>
      </c>
      <c r="AV449" s="484">
        <v>0</v>
      </c>
      <c r="AW449" s="484">
        <f t="shared" si="326"/>
        <v>0</v>
      </c>
      <c r="AX449" s="484">
        <v>0</v>
      </c>
      <c r="AY449" s="530">
        <v>0</v>
      </c>
      <c r="AZ449" s="530">
        <f t="shared" si="338"/>
        <v>748.7</v>
      </c>
      <c r="BA449" s="530">
        <f t="shared" si="339"/>
        <v>1176.5999999999999</v>
      </c>
      <c r="BB449" s="530">
        <f t="shared" si="340"/>
        <v>1407.12</v>
      </c>
      <c r="BC449" s="530">
        <f t="shared" si="343"/>
        <v>1637.6399999999999</v>
      </c>
      <c r="BD449" s="530">
        <f t="shared" si="333"/>
        <v>1868.16</v>
      </c>
      <c r="BE449" s="530">
        <f t="shared" si="335"/>
        <v>2098.6799999999998</v>
      </c>
      <c r="BF449" s="530">
        <f t="shared" si="330"/>
        <v>2329.1999999999998</v>
      </c>
      <c r="BG449" s="530">
        <f t="shared" si="331"/>
        <v>2582.0899999999997</v>
      </c>
      <c r="BH449" s="530" t="e">
        <f t="shared" si="323"/>
        <v>#REF!</v>
      </c>
      <c r="BI449" s="530" t="e">
        <f t="shared" si="320"/>
        <v>#REF!</v>
      </c>
      <c r="BJ449" s="530" t="e">
        <f t="shared" si="318"/>
        <v>#REF!</v>
      </c>
      <c r="BK449" s="460">
        <v>2796.65</v>
      </c>
      <c r="BL449" t="s">
        <v>44</v>
      </c>
      <c r="BM449" s="451">
        <v>2796.65</v>
      </c>
      <c r="BN449" s="499"/>
      <c r="BO449" s="451"/>
      <c r="BP449" s="452"/>
      <c r="BR449" s="452"/>
    </row>
    <row r="450" spans="1:70" ht="15" customHeight="1">
      <c r="A450" t="str">
        <f t="shared" si="345"/>
        <v>7701500160</v>
      </c>
      <c r="B450" s="468">
        <v>7701500160</v>
      </c>
      <c r="C450" s="458" t="s">
        <v>505</v>
      </c>
      <c r="D450" s="458" t="s">
        <v>301</v>
      </c>
      <c r="E450" s="459" t="str">
        <f t="shared" si="348"/>
        <v>770</v>
      </c>
      <c r="F450" s="459" t="str">
        <f t="shared" si="349"/>
        <v>770</v>
      </c>
      <c r="G450" s="458" t="s">
        <v>302</v>
      </c>
      <c r="H450" s="484">
        <v>0</v>
      </c>
      <c r="I450" s="452">
        <v>0</v>
      </c>
      <c r="J450" s="474">
        <v>0</v>
      </c>
      <c r="K450" s="452">
        <v>0</v>
      </c>
      <c r="L450" s="452">
        <v>0</v>
      </c>
      <c r="M450" s="452">
        <v>0</v>
      </c>
      <c r="N450" s="452">
        <v>0</v>
      </c>
      <c r="O450" s="452">
        <v>2339.2800000000002</v>
      </c>
      <c r="P450" s="452">
        <v>0</v>
      </c>
      <c r="Q450" s="452" t="e">
        <f>VLOOKUP(A450,#REF!,16,0)</f>
        <v>#REF!</v>
      </c>
      <c r="R450" s="452">
        <v>0</v>
      </c>
      <c r="S450" s="484">
        <v>0</v>
      </c>
      <c r="T450" s="452">
        <v>2339.2800000000002</v>
      </c>
      <c r="U450" s="474" t="e">
        <f t="shared" si="350"/>
        <v>#REF!</v>
      </c>
      <c r="V450" s="484">
        <f t="shared" si="351"/>
        <v>2339.2800000000002</v>
      </c>
      <c r="W450" s="484">
        <f t="shared" si="336"/>
        <v>2339.2800000000002</v>
      </c>
      <c r="X450" s="530"/>
      <c r="Y450" s="530">
        <f t="shared" si="344"/>
        <v>0</v>
      </c>
      <c r="Z450" s="484">
        <v>0</v>
      </c>
      <c r="AA450" s="484">
        <v>0</v>
      </c>
      <c r="AB450" s="484">
        <f t="shared" si="337"/>
        <v>0</v>
      </c>
      <c r="AC450" s="484">
        <v>0</v>
      </c>
      <c r="AD450" s="484">
        <f t="shared" si="332"/>
        <v>0</v>
      </c>
      <c r="AE450" s="484">
        <v>0</v>
      </c>
      <c r="AF450" s="484">
        <f t="shared" si="334"/>
        <v>2650.5</v>
      </c>
      <c r="AG450" s="484">
        <v>2650.5</v>
      </c>
      <c r="AH450" s="484">
        <f t="shared" si="329"/>
        <v>-1007</v>
      </c>
      <c r="AI450" s="484">
        <v>1643.5</v>
      </c>
      <c r="AJ450" s="484">
        <f t="shared" si="321"/>
        <v>0</v>
      </c>
      <c r="AK450" s="484">
        <v>1643.5</v>
      </c>
      <c r="AL450" s="484">
        <f t="shared" si="322"/>
        <v>0</v>
      </c>
      <c r="AM450" s="484">
        <v>1643.5</v>
      </c>
      <c r="AN450" s="484">
        <f t="shared" si="319"/>
        <v>0</v>
      </c>
      <c r="AO450" s="484">
        <v>1643.5</v>
      </c>
      <c r="AP450" s="484">
        <f t="shared" si="317"/>
        <v>0</v>
      </c>
      <c r="AQ450" s="484">
        <v>1643.5</v>
      </c>
      <c r="AR450" s="484">
        <v>0</v>
      </c>
      <c r="AS450" s="484">
        <f t="shared" si="342"/>
        <v>0</v>
      </c>
      <c r="AT450" s="484">
        <v>0</v>
      </c>
      <c r="AU450" s="484">
        <f t="shared" si="341"/>
        <v>0</v>
      </c>
      <c r="AV450" s="484">
        <v>0</v>
      </c>
      <c r="AW450" s="484">
        <f t="shared" si="326"/>
        <v>0</v>
      </c>
      <c r="AX450" s="484">
        <v>0</v>
      </c>
      <c r="AY450" s="530">
        <v>0</v>
      </c>
      <c r="AZ450" s="530">
        <f t="shared" si="338"/>
        <v>0</v>
      </c>
      <c r="BA450" s="530">
        <f t="shared" si="339"/>
        <v>0</v>
      </c>
      <c r="BB450" s="530">
        <f t="shared" si="340"/>
        <v>0</v>
      </c>
      <c r="BC450" s="530">
        <f t="shared" si="343"/>
        <v>0</v>
      </c>
      <c r="BD450" s="530">
        <f t="shared" si="333"/>
        <v>0</v>
      </c>
      <c r="BE450" s="530">
        <f t="shared" si="335"/>
        <v>0</v>
      </c>
      <c r="BF450" s="530">
        <f t="shared" si="330"/>
        <v>2339.2800000000002</v>
      </c>
      <c r="BG450" s="530">
        <f t="shared" si="331"/>
        <v>2339.2800000000002</v>
      </c>
      <c r="BH450" s="530" t="e">
        <f t="shared" si="323"/>
        <v>#REF!</v>
      </c>
      <c r="BI450" s="530" t="e">
        <f t="shared" si="320"/>
        <v>#REF!</v>
      </c>
      <c r="BJ450" s="530" t="e">
        <f t="shared" si="318"/>
        <v>#REF!</v>
      </c>
      <c r="BK450" s="460">
        <v>2339.2800000000002</v>
      </c>
      <c r="BL450" t="s">
        <v>44</v>
      </c>
      <c r="BM450" s="451">
        <v>2339.2800000000002</v>
      </c>
      <c r="BN450" s="499"/>
      <c r="BO450" s="451"/>
      <c r="BP450" s="452"/>
      <c r="BR450" s="452"/>
    </row>
    <row r="451" spans="1:70" ht="15" customHeight="1">
      <c r="A451" t="str">
        <f t="shared" si="345"/>
        <v>7701500170</v>
      </c>
      <c r="B451" s="468">
        <v>7701500170</v>
      </c>
      <c r="C451" s="458" t="s">
        <v>506</v>
      </c>
      <c r="D451" s="458" t="s">
        <v>301</v>
      </c>
      <c r="E451" s="459" t="str">
        <f t="shared" si="348"/>
        <v>770</v>
      </c>
      <c r="F451" s="459" t="str">
        <f t="shared" si="349"/>
        <v>770</v>
      </c>
      <c r="G451" s="458" t="s">
        <v>302</v>
      </c>
      <c r="H451" s="484">
        <v>1478.79</v>
      </c>
      <c r="I451" s="452">
        <v>1478.79</v>
      </c>
      <c r="J451" s="474">
        <v>1314.48</v>
      </c>
      <c r="K451" s="452">
        <v>1314.48</v>
      </c>
      <c r="L451" s="452">
        <v>1314.48</v>
      </c>
      <c r="M451" s="452">
        <v>1150.17</v>
      </c>
      <c r="N451" s="452">
        <v>1150.17</v>
      </c>
      <c r="O451" s="452">
        <v>1150.17</v>
      </c>
      <c r="P451" s="452">
        <v>1150.17</v>
      </c>
      <c r="Q451" s="452" t="e">
        <f>VLOOKUP(A451,#REF!,16,0)</f>
        <v>#REF!</v>
      </c>
      <c r="R451" s="452">
        <v>821.55</v>
      </c>
      <c r="S451" s="484">
        <v>985.86</v>
      </c>
      <c r="T451" s="452">
        <v>13144.8</v>
      </c>
      <c r="U451" s="474" t="e">
        <f t="shared" si="350"/>
        <v>#REF!</v>
      </c>
      <c r="V451" s="484">
        <f t="shared" si="351"/>
        <v>11501.699999999999</v>
      </c>
      <c r="W451" s="484">
        <f t="shared" si="336"/>
        <v>10351.529999999999</v>
      </c>
      <c r="X451" s="530">
        <v>1015.44</v>
      </c>
      <c r="Y451" s="530">
        <f t="shared" si="344"/>
        <v>1015.44</v>
      </c>
      <c r="Z451" s="484">
        <v>1184.6799999999998</v>
      </c>
      <c r="AA451" s="484">
        <v>1184.6799999999998</v>
      </c>
      <c r="AB451" s="484">
        <f t="shared" si="337"/>
        <v>1184.6799999999998</v>
      </c>
      <c r="AC451" s="484">
        <v>5584.92</v>
      </c>
      <c r="AD451" s="484">
        <f t="shared" si="332"/>
        <v>1184.6800000000003</v>
      </c>
      <c r="AE451" s="484">
        <v>6769.6</v>
      </c>
      <c r="AF451" s="484">
        <f t="shared" si="334"/>
        <v>1241.0999999999995</v>
      </c>
      <c r="AG451" s="484">
        <v>8010.7</v>
      </c>
      <c r="AH451" s="484">
        <f t="shared" si="329"/>
        <v>-2869.0199999999995</v>
      </c>
      <c r="AI451" s="484">
        <v>5141.68</v>
      </c>
      <c r="AJ451" s="484">
        <f t="shared" si="321"/>
        <v>709.19999999999982</v>
      </c>
      <c r="AK451" s="484">
        <v>5850.88</v>
      </c>
      <c r="AL451" s="484">
        <f t="shared" si="322"/>
        <v>709.19999999999982</v>
      </c>
      <c r="AM451" s="484">
        <v>6560.08</v>
      </c>
      <c r="AN451" s="484">
        <f t="shared" si="319"/>
        <v>709.19999999999982</v>
      </c>
      <c r="AO451" s="484">
        <v>7269.28</v>
      </c>
      <c r="AP451" s="484">
        <f t="shared" si="317"/>
        <v>709.19999999999982</v>
      </c>
      <c r="AQ451" s="484">
        <v>7978.48</v>
      </c>
      <c r="AR451" s="484">
        <v>1745.57</v>
      </c>
      <c r="AS451" s="484">
        <f t="shared" si="342"/>
        <v>1895.3999999999999</v>
      </c>
      <c r="AT451" s="484">
        <v>3640.97</v>
      </c>
      <c r="AU451" s="484">
        <f t="shared" si="341"/>
        <v>1895.4</v>
      </c>
      <c r="AV451" s="484">
        <v>5536.37</v>
      </c>
      <c r="AW451" s="484">
        <f t="shared" si="326"/>
        <v>1895.4000000000005</v>
      </c>
      <c r="AX451" s="484">
        <v>7431.77</v>
      </c>
      <c r="AY451" s="530">
        <v>2030.88</v>
      </c>
      <c r="AZ451" s="530">
        <f t="shared" si="338"/>
        <v>2957.58</v>
      </c>
      <c r="BA451" s="530">
        <f t="shared" si="339"/>
        <v>4272.0599999999995</v>
      </c>
      <c r="BB451" s="530">
        <f t="shared" si="340"/>
        <v>5586.5399999999991</v>
      </c>
      <c r="BC451" s="530">
        <f t="shared" si="343"/>
        <v>6901.0199999999986</v>
      </c>
      <c r="BD451" s="530">
        <f t="shared" si="333"/>
        <v>8051.19</v>
      </c>
      <c r="BE451" s="530">
        <f t="shared" si="335"/>
        <v>9201.36</v>
      </c>
      <c r="BF451" s="530">
        <f t="shared" si="330"/>
        <v>10351.530000000002</v>
      </c>
      <c r="BG451" s="530">
        <f t="shared" si="331"/>
        <v>11501.7</v>
      </c>
      <c r="BH451" s="530" t="e">
        <f t="shared" si="323"/>
        <v>#REF!</v>
      </c>
      <c r="BI451" s="530" t="e">
        <f t="shared" si="320"/>
        <v>#REF!</v>
      </c>
      <c r="BJ451" s="530" t="e">
        <f t="shared" si="318"/>
        <v>#REF!</v>
      </c>
      <c r="BK451" s="460">
        <v>13144.8</v>
      </c>
      <c r="BL451" t="s">
        <v>44</v>
      </c>
      <c r="BM451" s="451">
        <v>14130.66</v>
      </c>
      <c r="BN451" s="499"/>
      <c r="BO451" s="451"/>
      <c r="BP451" s="452"/>
      <c r="BR451" s="452"/>
    </row>
    <row r="452" spans="1:70" ht="15" customHeight="1">
      <c r="A452" t="str">
        <f t="shared" si="345"/>
        <v>7701500180</v>
      </c>
      <c r="B452" s="468">
        <v>7701500180</v>
      </c>
      <c r="C452" s="458" t="s">
        <v>507</v>
      </c>
      <c r="D452" s="458" t="s">
        <v>301</v>
      </c>
      <c r="E452" s="459" t="str">
        <f t="shared" si="348"/>
        <v>770</v>
      </c>
      <c r="F452" s="459" t="str">
        <f t="shared" si="349"/>
        <v>770</v>
      </c>
      <c r="G452" s="458" t="s">
        <v>302</v>
      </c>
      <c r="H452" s="484">
        <v>519.75</v>
      </c>
      <c r="I452" s="452">
        <v>558.25</v>
      </c>
      <c r="J452" s="474">
        <v>481.25</v>
      </c>
      <c r="K452" s="452">
        <v>481.25</v>
      </c>
      <c r="L452" s="452">
        <v>481.25</v>
      </c>
      <c r="M452" s="452">
        <v>442.75</v>
      </c>
      <c r="N452" s="452">
        <v>442.75</v>
      </c>
      <c r="O452" s="452">
        <v>442.75</v>
      </c>
      <c r="P452" s="452">
        <v>442.75</v>
      </c>
      <c r="Q452" s="452" t="e">
        <f>VLOOKUP(A452,#REF!,16,0)</f>
        <v>#REF!</v>
      </c>
      <c r="R452" s="452">
        <v>404.25</v>
      </c>
      <c r="S452" s="484">
        <v>519.75</v>
      </c>
      <c r="T452" s="452">
        <v>5139.75</v>
      </c>
      <c r="U452" s="474" t="e">
        <f t="shared" si="350"/>
        <v>#REF!</v>
      </c>
      <c r="V452" s="484">
        <f t="shared" si="351"/>
        <v>4292.75</v>
      </c>
      <c r="W452" s="484">
        <f t="shared" si="336"/>
        <v>3850</v>
      </c>
      <c r="X452" s="530">
        <v>475.92</v>
      </c>
      <c r="Y452" s="530">
        <f t="shared" si="344"/>
        <v>376.77000000000004</v>
      </c>
      <c r="Z452" s="484">
        <v>416.42999999999978</v>
      </c>
      <c r="AA452" s="484">
        <v>456.0900000000002</v>
      </c>
      <c r="AB452" s="484">
        <f t="shared" si="337"/>
        <v>436.25999999999971</v>
      </c>
      <c r="AC452" s="484">
        <v>2161.4699999999998</v>
      </c>
      <c r="AD452" s="484">
        <f t="shared" si="332"/>
        <v>475.92000000000007</v>
      </c>
      <c r="AE452" s="484">
        <v>2637.39</v>
      </c>
      <c r="AF452" s="484">
        <f t="shared" si="334"/>
        <v>498.48</v>
      </c>
      <c r="AG452" s="484">
        <v>3135.87</v>
      </c>
      <c r="AH452" s="484">
        <f t="shared" si="329"/>
        <v>-987.67999999999984</v>
      </c>
      <c r="AI452" s="484">
        <v>2148.19</v>
      </c>
      <c r="AJ452" s="484">
        <f t="shared" si="321"/>
        <v>290.77999999999975</v>
      </c>
      <c r="AK452" s="484">
        <v>2438.9699999999998</v>
      </c>
      <c r="AL452" s="484">
        <f t="shared" si="322"/>
        <v>311.55000000000018</v>
      </c>
      <c r="AM452" s="484">
        <v>2750.52</v>
      </c>
      <c r="AN452" s="484">
        <f t="shared" si="319"/>
        <v>311.55000000000018</v>
      </c>
      <c r="AO452" s="484">
        <v>3062.07</v>
      </c>
      <c r="AP452" s="484">
        <f t="shared" si="317"/>
        <v>311.54999999999973</v>
      </c>
      <c r="AQ452" s="484">
        <v>3373.62</v>
      </c>
      <c r="AR452" s="484">
        <v>613.35</v>
      </c>
      <c r="AS452" s="484">
        <f t="shared" si="342"/>
        <v>577.19999999999993</v>
      </c>
      <c r="AT452" s="484">
        <v>1190.55</v>
      </c>
      <c r="AU452" s="484">
        <f t="shared" si="341"/>
        <v>577.20000000000005</v>
      </c>
      <c r="AV452" s="484">
        <v>1767.75</v>
      </c>
      <c r="AW452" s="484">
        <f t="shared" si="326"/>
        <v>577.19999999999982</v>
      </c>
      <c r="AX452" s="484">
        <v>2344.9499999999998</v>
      </c>
      <c r="AY452" s="530">
        <v>852.69</v>
      </c>
      <c r="AZ452" s="530">
        <f t="shared" si="338"/>
        <v>1078</v>
      </c>
      <c r="BA452" s="530">
        <f t="shared" si="339"/>
        <v>1559.25</v>
      </c>
      <c r="BB452" s="530">
        <f t="shared" si="340"/>
        <v>2040.5</v>
      </c>
      <c r="BC452" s="530">
        <f t="shared" si="343"/>
        <v>2521.75</v>
      </c>
      <c r="BD452" s="530">
        <f t="shared" si="333"/>
        <v>2964.5</v>
      </c>
      <c r="BE452" s="530">
        <f t="shared" si="335"/>
        <v>3407.25</v>
      </c>
      <c r="BF452" s="530">
        <f t="shared" si="330"/>
        <v>3850</v>
      </c>
      <c r="BG452" s="530">
        <f t="shared" si="331"/>
        <v>4292.75</v>
      </c>
      <c r="BH452" s="530" t="e">
        <f t="shared" si="323"/>
        <v>#REF!</v>
      </c>
      <c r="BI452" s="530" t="e">
        <f t="shared" si="320"/>
        <v>#REF!</v>
      </c>
      <c r="BJ452" s="530" t="e">
        <f t="shared" si="318"/>
        <v>#REF!</v>
      </c>
      <c r="BK452" s="460">
        <v>5139.75</v>
      </c>
      <c r="BL452" t="s">
        <v>44</v>
      </c>
      <c r="BM452" s="451">
        <v>5659.5</v>
      </c>
      <c r="BN452" s="499"/>
      <c r="BO452" s="451"/>
      <c r="BP452" s="452"/>
      <c r="BR452" s="452"/>
    </row>
    <row r="453" spans="1:70" ht="15" customHeight="1">
      <c r="A453" t="str">
        <f t="shared" si="345"/>
        <v>7701500190</v>
      </c>
      <c r="B453" s="468">
        <v>7701500190</v>
      </c>
      <c r="C453" s="458" t="s">
        <v>508</v>
      </c>
      <c r="D453" s="458" t="s">
        <v>301</v>
      </c>
      <c r="E453" s="459" t="str">
        <f t="shared" si="348"/>
        <v>770</v>
      </c>
      <c r="F453" s="459" t="str">
        <f t="shared" si="349"/>
        <v>770</v>
      </c>
      <c r="G453" s="458" t="s">
        <v>302</v>
      </c>
      <c r="H453" s="484">
        <v>522</v>
      </c>
      <c r="I453" s="452">
        <v>1305</v>
      </c>
      <c r="J453" s="474">
        <v>560</v>
      </c>
      <c r="K453" s="452">
        <v>560</v>
      </c>
      <c r="L453" s="452">
        <v>1120</v>
      </c>
      <c r="M453" s="452">
        <v>0</v>
      </c>
      <c r="N453" s="452">
        <v>560</v>
      </c>
      <c r="O453" s="452">
        <v>0</v>
      </c>
      <c r="P453" s="452">
        <v>0</v>
      </c>
      <c r="Q453" s="452" t="e">
        <f>VLOOKUP(A453,#REF!,16,0)</f>
        <v>#REF!</v>
      </c>
      <c r="R453" s="452">
        <v>0</v>
      </c>
      <c r="S453" s="484">
        <v>1400</v>
      </c>
      <c r="T453" s="452">
        <v>5187</v>
      </c>
      <c r="U453" s="474" t="e">
        <f t="shared" si="350"/>
        <v>#REF!</v>
      </c>
      <c r="V453" s="484">
        <f t="shared" si="351"/>
        <v>4627</v>
      </c>
      <c r="W453" s="484">
        <f t="shared" si="336"/>
        <v>4627</v>
      </c>
      <c r="X453" s="530">
        <v>840</v>
      </c>
      <c r="Y453" s="530">
        <f t="shared" si="344"/>
        <v>560</v>
      </c>
      <c r="Z453" s="484">
        <v>0</v>
      </c>
      <c r="AA453" s="484">
        <v>918</v>
      </c>
      <c r="AB453" s="484">
        <f t="shared" si="337"/>
        <v>612</v>
      </c>
      <c r="AC453" s="484">
        <v>2930</v>
      </c>
      <c r="AD453" s="484">
        <f t="shared" si="332"/>
        <v>306</v>
      </c>
      <c r="AE453" s="484">
        <v>3236</v>
      </c>
      <c r="AF453" s="484">
        <f t="shared" si="334"/>
        <v>0</v>
      </c>
      <c r="AG453" s="484">
        <v>3236</v>
      </c>
      <c r="AH453" s="484">
        <f t="shared" si="329"/>
        <v>-892</v>
      </c>
      <c r="AI453" s="484">
        <v>2344</v>
      </c>
      <c r="AJ453" s="484">
        <f t="shared" si="321"/>
        <v>0</v>
      </c>
      <c r="AK453" s="484">
        <v>2344</v>
      </c>
      <c r="AL453" s="484">
        <f t="shared" si="322"/>
        <v>0</v>
      </c>
      <c r="AM453" s="484">
        <v>2344</v>
      </c>
      <c r="AN453" s="484">
        <f t="shared" si="319"/>
        <v>0</v>
      </c>
      <c r="AO453" s="484">
        <v>2344</v>
      </c>
      <c r="AP453" s="484">
        <f t="shared" si="317"/>
        <v>0</v>
      </c>
      <c r="AQ453" s="484">
        <v>2344</v>
      </c>
      <c r="AR453" s="484">
        <v>0</v>
      </c>
      <c r="AS453" s="484">
        <f t="shared" si="342"/>
        <v>306</v>
      </c>
      <c r="AT453" s="484">
        <v>306</v>
      </c>
      <c r="AU453" s="484">
        <f t="shared" si="341"/>
        <v>664</v>
      </c>
      <c r="AV453" s="484">
        <v>970</v>
      </c>
      <c r="AW453" s="484">
        <f t="shared" si="326"/>
        <v>332</v>
      </c>
      <c r="AX453" s="484">
        <v>1302</v>
      </c>
      <c r="AY453" s="530">
        <v>1400</v>
      </c>
      <c r="AZ453" s="530">
        <f t="shared" si="338"/>
        <v>1827</v>
      </c>
      <c r="BA453" s="530">
        <f t="shared" si="339"/>
        <v>2387</v>
      </c>
      <c r="BB453" s="530">
        <f t="shared" si="340"/>
        <v>2947</v>
      </c>
      <c r="BC453" s="530">
        <f t="shared" si="343"/>
        <v>4067</v>
      </c>
      <c r="BD453" s="530">
        <f t="shared" si="333"/>
        <v>4067</v>
      </c>
      <c r="BE453" s="530">
        <f t="shared" si="335"/>
        <v>4627</v>
      </c>
      <c r="BF453" s="530">
        <f t="shared" si="330"/>
        <v>4627</v>
      </c>
      <c r="BG453" s="530">
        <f t="shared" si="331"/>
        <v>4627</v>
      </c>
      <c r="BH453" s="530" t="e">
        <f t="shared" si="323"/>
        <v>#REF!</v>
      </c>
      <c r="BI453" s="530" t="e">
        <f t="shared" si="320"/>
        <v>#REF!</v>
      </c>
      <c r="BJ453" s="530" t="e">
        <f t="shared" si="318"/>
        <v>#REF!</v>
      </c>
      <c r="BK453" s="460">
        <v>5187</v>
      </c>
      <c r="BL453" t="s">
        <v>44</v>
      </c>
      <c r="BM453" s="451">
        <v>6587</v>
      </c>
      <c r="BN453" s="499"/>
      <c r="BO453" s="451"/>
      <c r="BP453" s="452"/>
      <c r="BR453" s="452"/>
    </row>
    <row r="454" spans="1:70" ht="15" customHeight="1">
      <c r="A454" t="str">
        <f t="shared" si="345"/>
        <v>7701500200</v>
      </c>
      <c r="B454" s="468">
        <v>7701500200</v>
      </c>
      <c r="C454" s="458" t="s">
        <v>509</v>
      </c>
      <c r="D454" s="458" t="s">
        <v>301</v>
      </c>
      <c r="E454" s="459" t="str">
        <f t="shared" si="348"/>
        <v>770</v>
      </c>
      <c r="F454" s="459" t="str">
        <f t="shared" si="349"/>
        <v>770</v>
      </c>
      <c r="G454" s="458" t="s">
        <v>302</v>
      </c>
      <c r="H454" s="484">
        <v>0</v>
      </c>
      <c r="I454" s="452">
        <v>0</v>
      </c>
      <c r="J454" s="474">
        <v>0</v>
      </c>
      <c r="K454" s="452">
        <v>0</v>
      </c>
      <c r="L454" s="452">
        <v>0</v>
      </c>
      <c r="M454" s="452">
        <v>33581.89</v>
      </c>
      <c r="N454" s="452">
        <v>260.45999999999998</v>
      </c>
      <c r="O454" s="452">
        <v>0</v>
      </c>
      <c r="P454" s="452">
        <v>0</v>
      </c>
      <c r="Q454" s="452" t="e">
        <f>VLOOKUP(A454,#REF!,16,0)</f>
        <v>#REF!</v>
      </c>
      <c r="R454" s="452">
        <v>0</v>
      </c>
      <c r="S454" s="484">
        <v>353.38</v>
      </c>
      <c r="T454" s="452">
        <v>33842.35</v>
      </c>
      <c r="U454" s="474" t="e">
        <f t="shared" si="350"/>
        <v>#REF!</v>
      </c>
      <c r="V454" s="484">
        <f t="shared" si="351"/>
        <v>33842.35</v>
      </c>
      <c r="W454" s="484">
        <f t="shared" si="336"/>
        <v>33842.35</v>
      </c>
      <c r="X454" s="530"/>
      <c r="Y454" s="530">
        <f t="shared" si="344"/>
        <v>0</v>
      </c>
      <c r="Z454" s="484">
        <v>0</v>
      </c>
      <c r="AA454" s="484">
        <v>0</v>
      </c>
      <c r="AB454" s="484">
        <f t="shared" si="337"/>
        <v>0</v>
      </c>
      <c r="AC454" s="484">
        <v>0</v>
      </c>
      <c r="AD454" s="484">
        <f t="shared" si="332"/>
        <v>20168.55</v>
      </c>
      <c r="AE454" s="484">
        <v>20168.55</v>
      </c>
      <c r="AF454" s="484">
        <f t="shared" si="334"/>
        <v>0</v>
      </c>
      <c r="AG454" s="484">
        <v>20168.55</v>
      </c>
      <c r="AH454" s="484">
        <f t="shared" si="329"/>
        <v>-7575</v>
      </c>
      <c r="AI454" s="484">
        <v>12593.55</v>
      </c>
      <c r="AJ454" s="484">
        <f t="shared" si="321"/>
        <v>0</v>
      </c>
      <c r="AK454" s="484">
        <v>12593.55</v>
      </c>
      <c r="AL454" s="484">
        <f t="shared" si="322"/>
        <v>0</v>
      </c>
      <c r="AM454" s="484">
        <v>12593.55</v>
      </c>
      <c r="AN454" s="484">
        <f t="shared" si="319"/>
        <v>0</v>
      </c>
      <c r="AO454" s="484">
        <v>12593.55</v>
      </c>
      <c r="AP454" s="484">
        <f t="shared" si="317"/>
        <v>0</v>
      </c>
      <c r="AQ454" s="484">
        <v>12593.55</v>
      </c>
      <c r="AR454" s="484">
        <v>0</v>
      </c>
      <c r="AS454" s="484">
        <f t="shared" si="342"/>
        <v>0</v>
      </c>
      <c r="AT454" s="484">
        <v>0</v>
      </c>
      <c r="AU454" s="484">
        <f t="shared" si="341"/>
        <v>0</v>
      </c>
      <c r="AV454" s="484">
        <v>0</v>
      </c>
      <c r="AW454" s="484">
        <f t="shared" si="326"/>
        <v>0</v>
      </c>
      <c r="AX454" s="484">
        <v>0</v>
      </c>
      <c r="AY454" s="530">
        <v>0</v>
      </c>
      <c r="AZ454" s="530">
        <f t="shared" si="338"/>
        <v>0</v>
      </c>
      <c r="BA454" s="530">
        <f t="shared" si="339"/>
        <v>0</v>
      </c>
      <c r="BB454" s="530">
        <f t="shared" si="340"/>
        <v>0</v>
      </c>
      <c r="BC454" s="530">
        <f t="shared" si="343"/>
        <v>0</v>
      </c>
      <c r="BD454" s="530">
        <f t="shared" si="333"/>
        <v>33581.89</v>
      </c>
      <c r="BE454" s="530">
        <f t="shared" si="335"/>
        <v>33842.35</v>
      </c>
      <c r="BF454" s="530">
        <f t="shared" si="330"/>
        <v>33842.35</v>
      </c>
      <c r="BG454" s="530">
        <f t="shared" si="331"/>
        <v>33842.35</v>
      </c>
      <c r="BH454" s="530" t="e">
        <f t="shared" si="323"/>
        <v>#REF!</v>
      </c>
      <c r="BI454" s="530" t="e">
        <f t="shared" si="320"/>
        <v>#REF!</v>
      </c>
      <c r="BJ454" s="530" t="e">
        <f t="shared" si="318"/>
        <v>#REF!</v>
      </c>
      <c r="BK454" s="460">
        <v>33842.35</v>
      </c>
      <c r="BL454" t="s">
        <v>44</v>
      </c>
      <c r="BM454" s="451">
        <v>34195.730000000003</v>
      </c>
      <c r="BN454" s="499"/>
      <c r="BO454" s="451"/>
      <c r="BP454" s="452"/>
      <c r="BR454" s="452"/>
    </row>
    <row r="455" spans="1:70" ht="15" customHeight="1">
      <c r="A455" t="str">
        <f t="shared" si="345"/>
        <v>7701500210</v>
      </c>
      <c r="B455" s="468">
        <v>7701500210</v>
      </c>
      <c r="C455" s="458" t="s">
        <v>510</v>
      </c>
      <c r="D455" s="458" t="s">
        <v>301</v>
      </c>
      <c r="E455" s="459" t="str">
        <f t="shared" si="348"/>
        <v>770</v>
      </c>
      <c r="F455" s="459" t="str">
        <f t="shared" si="349"/>
        <v>770</v>
      </c>
      <c r="G455" s="458" t="s">
        <v>302</v>
      </c>
      <c r="H455" s="484">
        <v>0</v>
      </c>
      <c r="I455" s="452">
        <v>0</v>
      </c>
      <c r="J455" s="474">
        <v>0</v>
      </c>
      <c r="K455" s="452">
        <v>0</v>
      </c>
      <c r="L455" s="452">
        <v>0</v>
      </c>
      <c r="M455" s="452">
        <v>0</v>
      </c>
      <c r="N455" s="452">
        <v>8750</v>
      </c>
      <c r="O455" s="452">
        <v>0</v>
      </c>
      <c r="P455" s="452">
        <v>14225</v>
      </c>
      <c r="Q455" s="452" t="e">
        <f>VLOOKUP(A455,#REF!,16,0)</f>
        <v>#REF!</v>
      </c>
      <c r="R455" s="452">
        <v>0</v>
      </c>
      <c r="S455" s="484">
        <v>0</v>
      </c>
      <c r="T455" s="452">
        <v>22975</v>
      </c>
      <c r="U455" s="474" t="e">
        <f t="shared" si="350"/>
        <v>#REF!</v>
      </c>
      <c r="V455" s="484">
        <f t="shared" si="351"/>
        <v>22975</v>
      </c>
      <c r="W455" s="484">
        <f t="shared" si="336"/>
        <v>8750</v>
      </c>
      <c r="X455" s="530"/>
      <c r="Y455" s="530">
        <f t="shared" si="344"/>
        <v>0</v>
      </c>
      <c r="Z455" s="484">
        <v>0</v>
      </c>
      <c r="AA455" s="484">
        <v>0</v>
      </c>
      <c r="AB455" s="484">
        <f t="shared" si="337"/>
        <v>0</v>
      </c>
      <c r="AC455" s="484">
        <v>0</v>
      </c>
      <c r="AD455" s="484">
        <f t="shared" si="332"/>
        <v>0</v>
      </c>
      <c r="AE455" s="484">
        <v>0</v>
      </c>
      <c r="AF455" s="484">
        <f t="shared" si="334"/>
        <v>4980</v>
      </c>
      <c r="AG455" s="484">
        <v>4980</v>
      </c>
      <c r="AH455" s="484">
        <f t="shared" si="329"/>
        <v>-1512</v>
      </c>
      <c r="AI455" s="484">
        <v>3468</v>
      </c>
      <c r="AJ455" s="484">
        <f t="shared" si="321"/>
        <v>6150</v>
      </c>
      <c r="AK455" s="484">
        <v>9618</v>
      </c>
      <c r="AL455" s="484">
        <f t="shared" si="322"/>
        <v>0</v>
      </c>
      <c r="AM455" s="484">
        <v>9618</v>
      </c>
      <c r="AN455" s="484">
        <f t="shared" si="319"/>
        <v>0</v>
      </c>
      <c r="AO455" s="484">
        <v>9618</v>
      </c>
      <c r="AP455" s="484">
        <f t="shared" si="317"/>
        <v>0</v>
      </c>
      <c r="AQ455" s="484">
        <v>9618</v>
      </c>
      <c r="AR455" s="484">
        <v>0</v>
      </c>
      <c r="AS455" s="484">
        <f t="shared" si="342"/>
        <v>0</v>
      </c>
      <c r="AT455" s="484">
        <v>0</v>
      </c>
      <c r="AU455" s="484">
        <f t="shared" si="341"/>
        <v>0</v>
      </c>
      <c r="AV455" s="484">
        <v>0</v>
      </c>
      <c r="AW455" s="484">
        <f t="shared" si="326"/>
        <v>0</v>
      </c>
      <c r="AX455" s="484">
        <v>0</v>
      </c>
      <c r="AY455" s="530">
        <v>0</v>
      </c>
      <c r="AZ455" s="530">
        <f t="shared" si="338"/>
        <v>0</v>
      </c>
      <c r="BA455" s="530">
        <f t="shared" si="339"/>
        <v>0</v>
      </c>
      <c r="BB455" s="530">
        <f t="shared" si="340"/>
        <v>0</v>
      </c>
      <c r="BC455" s="530">
        <f t="shared" si="343"/>
        <v>0</v>
      </c>
      <c r="BD455" s="530">
        <f t="shared" si="333"/>
        <v>0</v>
      </c>
      <c r="BE455" s="530">
        <f t="shared" si="335"/>
        <v>8750</v>
      </c>
      <c r="BF455" s="530">
        <f t="shared" si="330"/>
        <v>8750</v>
      </c>
      <c r="BG455" s="530">
        <f t="shared" si="331"/>
        <v>22975</v>
      </c>
      <c r="BH455" s="530" t="e">
        <f t="shared" si="323"/>
        <v>#REF!</v>
      </c>
      <c r="BI455" s="530" t="e">
        <f t="shared" si="320"/>
        <v>#REF!</v>
      </c>
      <c r="BJ455" s="530" t="e">
        <f t="shared" si="318"/>
        <v>#REF!</v>
      </c>
      <c r="BK455" s="460">
        <v>22975</v>
      </c>
      <c r="BL455" t="s">
        <v>44</v>
      </c>
      <c r="BM455" s="451">
        <v>22975</v>
      </c>
      <c r="BN455" s="499"/>
      <c r="BO455" s="451"/>
      <c r="BP455" s="452"/>
      <c r="BR455" s="452"/>
    </row>
    <row r="456" spans="1:70" ht="15" customHeight="1">
      <c r="A456" t="str">
        <f t="shared" si="345"/>
        <v>7701500220</v>
      </c>
      <c r="B456" s="468">
        <v>7701500220</v>
      </c>
      <c r="C456" s="458" t="s">
        <v>511</v>
      </c>
      <c r="D456" s="458" t="s">
        <v>301</v>
      </c>
      <c r="E456" s="459" t="str">
        <f t="shared" si="348"/>
        <v>770</v>
      </c>
      <c r="F456" s="459" t="str">
        <f t="shared" si="349"/>
        <v>770</v>
      </c>
      <c r="G456" s="458" t="s">
        <v>302</v>
      </c>
      <c r="H456" s="484">
        <v>0</v>
      </c>
      <c r="I456" s="452">
        <v>0</v>
      </c>
      <c r="J456" s="474">
        <v>0</v>
      </c>
      <c r="K456" s="452">
        <v>0</v>
      </c>
      <c r="L456" s="452">
        <v>0</v>
      </c>
      <c r="M456" s="452">
        <v>0</v>
      </c>
      <c r="N456" s="452">
        <v>9370.84</v>
      </c>
      <c r="O456" s="452">
        <v>0</v>
      </c>
      <c r="P456" s="452">
        <v>0</v>
      </c>
      <c r="Q456" s="452" t="e">
        <f>VLOOKUP(A456,#REF!,16,0)</f>
        <v>#REF!</v>
      </c>
      <c r="R456" s="452">
        <v>0</v>
      </c>
      <c r="S456" s="484">
        <v>0</v>
      </c>
      <c r="T456" s="452">
        <v>11558.18</v>
      </c>
      <c r="U456" s="474" t="e">
        <f t="shared" si="350"/>
        <v>#REF!</v>
      </c>
      <c r="V456" s="484">
        <f t="shared" si="351"/>
        <v>9370.84</v>
      </c>
      <c r="W456" s="484">
        <f t="shared" si="336"/>
        <v>9370.84</v>
      </c>
      <c r="X456" s="530"/>
      <c r="Y456" s="530">
        <f t="shared" si="344"/>
        <v>0</v>
      </c>
      <c r="Z456" s="484">
        <v>0</v>
      </c>
      <c r="AA456" s="484">
        <v>0</v>
      </c>
      <c r="AB456" s="484">
        <f t="shared" si="337"/>
        <v>0</v>
      </c>
      <c r="AC456" s="484">
        <v>0</v>
      </c>
      <c r="AD456" s="484">
        <f t="shared" si="332"/>
        <v>0</v>
      </c>
      <c r="AE456" s="484">
        <v>0</v>
      </c>
      <c r="AF456" s="484">
        <f t="shared" si="334"/>
        <v>5527.78</v>
      </c>
      <c r="AG456" s="484">
        <v>5527.78</v>
      </c>
      <c r="AH456" s="484">
        <f t="shared" si="329"/>
        <v>-1968.8399999999997</v>
      </c>
      <c r="AI456" s="484">
        <v>3558.94</v>
      </c>
      <c r="AJ456" s="484">
        <f t="shared" si="321"/>
        <v>983.75999999999976</v>
      </c>
      <c r="AK456" s="484">
        <v>4542.7</v>
      </c>
      <c r="AL456" s="484">
        <f t="shared" si="322"/>
        <v>0</v>
      </c>
      <c r="AM456" s="484">
        <v>4542.7</v>
      </c>
      <c r="AN456" s="484">
        <f t="shared" si="319"/>
        <v>0</v>
      </c>
      <c r="AO456" s="484">
        <v>4542.7</v>
      </c>
      <c r="AP456" s="484">
        <f t="shared" si="317"/>
        <v>0</v>
      </c>
      <c r="AQ456" s="484">
        <v>4542.7</v>
      </c>
      <c r="AR456" s="484">
        <v>0</v>
      </c>
      <c r="AS456" s="484">
        <f t="shared" si="342"/>
        <v>0</v>
      </c>
      <c r="AT456" s="484">
        <v>0</v>
      </c>
      <c r="AU456" s="484">
        <f t="shared" si="341"/>
        <v>0</v>
      </c>
      <c r="AV456" s="484">
        <v>0</v>
      </c>
      <c r="AW456" s="484">
        <f t="shared" si="326"/>
        <v>0</v>
      </c>
      <c r="AX456" s="484">
        <v>0</v>
      </c>
      <c r="AY456" s="530">
        <v>0</v>
      </c>
      <c r="AZ456" s="530">
        <f t="shared" si="338"/>
        <v>0</v>
      </c>
      <c r="BA456" s="530">
        <f t="shared" si="339"/>
        <v>0</v>
      </c>
      <c r="BB456" s="530">
        <f t="shared" si="340"/>
        <v>0</v>
      </c>
      <c r="BC456" s="530">
        <f t="shared" si="343"/>
        <v>0</v>
      </c>
      <c r="BD456" s="530">
        <f t="shared" si="333"/>
        <v>0</v>
      </c>
      <c r="BE456" s="530">
        <f t="shared" si="335"/>
        <v>9370.84</v>
      </c>
      <c r="BF456" s="530">
        <f t="shared" si="330"/>
        <v>9370.84</v>
      </c>
      <c r="BG456" s="530">
        <f t="shared" si="331"/>
        <v>9370.84</v>
      </c>
      <c r="BH456" s="530" t="e">
        <f t="shared" si="323"/>
        <v>#REF!</v>
      </c>
      <c r="BI456" s="530" t="e">
        <f t="shared" si="320"/>
        <v>#REF!</v>
      </c>
      <c r="BJ456" s="530" t="e">
        <f t="shared" si="318"/>
        <v>#REF!</v>
      </c>
      <c r="BK456" s="460">
        <v>11558.18</v>
      </c>
      <c r="BL456" t="s">
        <v>44</v>
      </c>
      <c r="BM456" s="451">
        <v>11558.18</v>
      </c>
      <c r="BN456" s="499"/>
      <c r="BO456" s="451"/>
      <c r="BP456" s="452"/>
      <c r="BR456" s="452"/>
    </row>
    <row r="457" spans="1:70" ht="15" customHeight="1">
      <c r="A457" t="str">
        <f t="shared" si="345"/>
        <v>7701500230</v>
      </c>
      <c r="B457" s="468">
        <v>7701500230</v>
      </c>
      <c r="C457" s="458" t="s">
        <v>512</v>
      </c>
      <c r="D457" s="458" t="s">
        <v>301</v>
      </c>
      <c r="E457" s="459" t="str">
        <f t="shared" si="348"/>
        <v>770</v>
      </c>
      <c r="F457" s="459" t="str">
        <f t="shared" si="349"/>
        <v>770</v>
      </c>
      <c r="G457" s="458" t="s">
        <v>302</v>
      </c>
      <c r="H457" s="484">
        <v>0</v>
      </c>
      <c r="I457" s="452">
        <v>122</v>
      </c>
      <c r="J457" s="474">
        <v>0</v>
      </c>
      <c r="K457" s="452">
        <v>0</v>
      </c>
      <c r="L457" s="452">
        <v>0</v>
      </c>
      <c r="M457" s="452">
        <v>0</v>
      </c>
      <c r="N457" s="452">
        <v>0</v>
      </c>
      <c r="O457" s="452">
        <v>0</v>
      </c>
      <c r="P457" s="452">
        <v>0</v>
      </c>
      <c r="Q457" s="452" t="e">
        <f>VLOOKUP(A457,#REF!,16,0)</f>
        <v>#REF!</v>
      </c>
      <c r="R457" s="452">
        <v>0</v>
      </c>
      <c r="S457" s="484">
        <v>0</v>
      </c>
      <c r="T457" s="452">
        <v>122</v>
      </c>
      <c r="U457" s="474" t="e">
        <f t="shared" si="350"/>
        <v>#REF!</v>
      </c>
      <c r="V457" s="484">
        <f t="shared" si="351"/>
        <v>122</v>
      </c>
      <c r="W457" s="484">
        <f t="shared" si="336"/>
        <v>122</v>
      </c>
      <c r="X457" s="530"/>
      <c r="Y457" s="530">
        <f t="shared" si="344"/>
        <v>0</v>
      </c>
      <c r="Z457" s="484">
        <v>0</v>
      </c>
      <c r="AA457" s="484">
        <v>143</v>
      </c>
      <c r="AB457" s="484">
        <f t="shared" si="337"/>
        <v>0</v>
      </c>
      <c r="AC457" s="484">
        <v>143</v>
      </c>
      <c r="AD457" s="484">
        <f t="shared" si="332"/>
        <v>143</v>
      </c>
      <c r="AE457" s="484">
        <v>286</v>
      </c>
      <c r="AF457" s="484">
        <f t="shared" si="334"/>
        <v>0</v>
      </c>
      <c r="AG457" s="484">
        <v>286</v>
      </c>
      <c r="AH457" s="484">
        <f t="shared" si="329"/>
        <v>-143</v>
      </c>
      <c r="AI457" s="484">
        <v>143</v>
      </c>
      <c r="AJ457" s="484">
        <f t="shared" si="321"/>
        <v>0</v>
      </c>
      <c r="AK457" s="484">
        <v>143</v>
      </c>
      <c r="AL457" s="484">
        <f t="shared" si="322"/>
        <v>143</v>
      </c>
      <c r="AM457" s="484">
        <v>286</v>
      </c>
      <c r="AN457" s="484">
        <f t="shared" si="319"/>
        <v>0</v>
      </c>
      <c r="AO457" s="484">
        <v>286</v>
      </c>
      <c r="AP457" s="484">
        <f t="shared" si="317"/>
        <v>0</v>
      </c>
      <c r="AQ457" s="484">
        <v>286</v>
      </c>
      <c r="AR457" s="484">
        <v>0</v>
      </c>
      <c r="AS457" s="484">
        <f t="shared" si="342"/>
        <v>143</v>
      </c>
      <c r="AT457" s="484">
        <v>143</v>
      </c>
      <c r="AU457" s="484">
        <f t="shared" si="341"/>
        <v>0</v>
      </c>
      <c r="AV457" s="484">
        <v>143</v>
      </c>
      <c r="AW457" s="484">
        <f t="shared" si="326"/>
        <v>0</v>
      </c>
      <c r="AX457" s="484">
        <v>143</v>
      </c>
      <c r="AY457" s="530">
        <v>0</v>
      </c>
      <c r="AZ457" s="530">
        <f t="shared" si="338"/>
        <v>122</v>
      </c>
      <c r="BA457" s="530">
        <f t="shared" si="339"/>
        <v>122</v>
      </c>
      <c r="BB457" s="530">
        <f t="shared" si="340"/>
        <v>122</v>
      </c>
      <c r="BC457" s="530">
        <f t="shared" si="343"/>
        <v>122</v>
      </c>
      <c r="BD457" s="530">
        <f t="shared" si="333"/>
        <v>122</v>
      </c>
      <c r="BE457" s="530">
        <f t="shared" si="335"/>
        <v>122</v>
      </c>
      <c r="BF457" s="530">
        <f t="shared" si="330"/>
        <v>122</v>
      </c>
      <c r="BG457" s="530">
        <f t="shared" si="331"/>
        <v>122</v>
      </c>
      <c r="BH457" s="530" t="e">
        <f t="shared" si="323"/>
        <v>#REF!</v>
      </c>
      <c r="BI457" s="530" t="e">
        <f t="shared" si="320"/>
        <v>#REF!</v>
      </c>
      <c r="BJ457" s="530" t="e">
        <f t="shared" si="318"/>
        <v>#REF!</v>
      </c>
      <c r="BK457" s="460">
        <v>122</v>
      </c>
      <c r="BL457" t="s">
        <v>44</v>
      </c>
      <c r="BM457" s="451">
        <v>122</v>
      </c>
      <c r="BN457" s="499"/>
      <c r="BO457" s="451"/>
      <c r="BP457" s="452"/>
      <c r="BR457" s="452"/>
    </row>
    <row r="458" spans="1:70" ht="15" customHeight="1">
      <c r="A458" t="s">
        <v>849</v>
      </c>
      <c r="B458" s="468">
        <v>7701500240</v>
      </c>
      <c r="C458" s="458" t="s">
        <v>513</v>
      </c>
      <c r="D458" s="458" t="s">
        <v>301</v>
      </c>
      <c r="E458" s="459" t="str">
        <f t="shared" ref="E458" si="358">LEFT(B458,3)</f>
        <v>770</v>
      </c>
      <c r="F458" s="459" t="str">
        <f t="shared" ref="F458" si="359">LEFT(B458,3)</f>
        <v>770</v>
      </c>
      <c r="G458" s="458" t="s">
        <v>302</v>
      </c>
      <c r="H458" s="484">
        <v>0</v>
      </c>
      <c r="I458" s="452">
        <v>0</v>
      </c>
      <c r="J458" s="474">
        <v>0</v>
      </c>
      <c r="K458" s="452">
        <v>0</v>
      </c>
      <c r="L458" s="452">
        <v>0</v>
      </c>
      <c r="M458" s="452">
        <v>0</v>
      </c>
      <c r="N458" s="452">
        <v>0</v>
      </c>
      <c r="O458" s="452">
        <v>0</v>
      </c>
      <c r="P458" s="452">
        <v>0</v>
      </c>
      <c r="Q458" s="452">
        <v>0</v>
      </c>
      <c r="R458" s="452">
        <v>0</v>
      </c>
      <c r="S458" s="484">
        <v>0</v>
      </c>
      <c r="T458" s="452">
        <v>0</v>
      </c>
      <c r="U458" s="474">
        <v>0</v>
      </c>
      <c r="V458" s="484">
        <f>SUM(H458:U458)</f>
        <v>0</v>
      </c>
      <c r="W458" s="484">
        <f t="shared" si="336"/>
        <v>0</v>
      </c>
      <c r="X458" s="530">
        <v>0</v>
      </c>
      <c r="Y458" s="530">
        <v>0</v>
      </c>
      <c r="Z458" s="484">
        <v>0</v>
      </c>
      <c r="AA458" s="484">
        <v>0</v>
      </c>
      <c r="AB458" s="484">
        <v>0</v>
      </c>
      <c r="AC458" s="484">
        <v>0</v>
      </c>
      <c r="AD458" s="484">
        <f t="shared" si="332"/>
        <v>2200</v>
      </c>
      <c r="AE458" s="484">
        <v>2200</v>
      </c>
      <c r="AF458" s="484">
        <f t="shared" si="334"/>
        <v>0</v>
      </c>
      <c r="AG458" s="484">
        <v>2200</v>
      </c>
      <c r="AH458" s="484">
        <f t="shared" si="329"/>
        <v>1273.9699999999998</v>
      </c>
      <c r="AI458" s="484">
        <v>3473.97</v>
      </c>
      <c r="AJ458" s="484">
        <f t="shared" si="321"/>
        <v>0</v>
      </c>
      <c r="AK458" s="484">
        <v>3473.97</v>
      </c>
      <c r="AL458" s="484">
        <f t="shared" si="322"/>
        <v>0</v>
      </c>
      <c r="AM458" s="484">
        <v>3473.97</v>
      </c>
      <c r="AN458" s="484">
        <f t="shared" si="319"/>
        <v>0</v>
      </c>
      <c r="AO458" s="484">
        <v>3473.97</v>
      </c>
      <c r="AP458" s="484">
        <f t="shared" si="317"/>
        <v>0</v>
      </c>
      <c r="AQ458" s="484">
        <v>3473.97</v>
      </c>
      <c r="AR458" s="484">
        <v>0</v>
      </c>
      <c r="AS458" s="484">
        <f t="shared" si="342"/>
        <v>0</v>
      </c>
      <c r="AT458" s="484">
        <v>0</v>
      </c>
      <c r="AU458" s="484">
        <f t="shared" si="341"/>
        <v>0</v>
      </c>
      <c r="AV458" s="484">
        <v>0</v>
      </c>
      <c r="AW458" s="484">
        <f t="shared" si="326"/>
        <v>0</v>
      </c>
      <c r="AX458" s="484">
        <v>0</v>
      </c>
      <c r="AY458" s="530"/>
      <c r="AZ458" s="530">
        <f t="shared" si="338"/>
        <v>0</v>
      </c>
      <c r="BA458" s="530">
        <f t="shared" si="339"/>
        <v>0</v>
      </c>
      <c r="BB458" s="530">
        <f t="shared" si="340"/>
        <v>0</v>
      </c>
      <c r="BC458" s="530">
        <f t="shared" si="343"/>
        <v>0</v>
      </c>
      <c r="BD458" s="530">
        <f t="shared" si="333"/>
        <v>0</v>
      </c>
      <c r="BE458" s="530">
        <f t="shared" si="335"/>
        <v>0</v>
      </c>
      <c r="BF458" s="530">
        <f t="shared" si="330"/>
        <v>0</v>
      </c>
      <c r="BG458" s="530">
        <f t="shared" si="331"/>
        <v>0</v>
      </c>
      <c r="BH458" s="530">
        <f t="shared" si="323"/>
        <v>0</v>
      </c>
      <c r="BI458" s="530">
        <f t="shared" si="320"/>
        <v>0</v>
      </c>
      <c r="BJ458" s="530">
        <f t="shared" si="318"/>
        <v>0</v>
      </c>
      <c r="BK458" s="460">
        <v>0</v>
      </c>
      <c r="BL458" t="s">
        <v>44</v>
      </c>
      <c r="BM458" s="451">
        <v>0</v>
      </c>
      <c r="BN458" s="499"/>
      <c r="BO458" s="451"/>
      <c r="BP458" s="452"/>
      <c r="BR458" s="452"/>
    </row>
    <row r="459" spans="1:70" ht="15" customHeight="1">
      <c r="A459" t="str">
        <f t="shared" si="345"/>
        <v>7701500270</v>
      </c>
      <c r="B459" s="468">
        <v>7701500270</v>
      </c>
      <c r="C459" s="458" t="s">
        <v>514</v>
      </c>
      <c r="D459" s="458" t="s">
        <v>301</v>
      </c>
      <c r="E459" s="459" t="str">
        <f t="shared" si="348"/>
        <v>770</v>
      </c>
      <c r="F459" s="459" t="str">
        <f t="shared" si="349"/>
        <v>770</v>
      </c>
      <c r="G459" s="458" t="s">
        <v>302</v>
      </c>
      <c r="H459" s="484">
        <v>0</v>
      </c>
      <c r="I459" s="452">
        <v>0</v>
      </c>
      <c r="J459" s="474">
        <v>0</v>
      </c>
      <c r="K459" s="452">
        <v>0</v>
      </c>
      <c r="L459" s="452">
        <v>0</v>
      </c>
      <c r="M459" s="452">
        <v>0</v>
      </c>
      <c r="N459" s="452">
        <v>0</v>
      </c>
      <c r="O459" s="452">
        <v>0</v>
      </c>
      <c r="P459" s="452">
        <v>0</v>
      </c>
      <c r="Q459" s="452" t="e">
        <f>VLOOKUP(A459,#REF!,16,0)</f>
        <v>#REF!</v>
      </c>
      <c r="R459" s="452">
        <v>0</v>
      </c>
      <c r="S459" s="484">
        <v>0</v>
      </c>
      <c r="T459" s="452">
        <v>621</v>
      </c>
      <c r="U459" s="474" t="e">
        <f t="shared" si="350"/>
        <v>#REF!</v>
      </c>
      <c r="V459" s="484">
        <f t="shared" si="351"/>
        <v>0</v>
      </c>
      <c r="W459" s="484">
        <f t="shared" si="336"/>
        <v>0</v>
      </c>
      <c r="X459" s="530"/>
      <c r="Y459" s="530">
        <f t="shared" ref="Y459:Y505" si="360">AY459-X459</f>
        <v>0</v>
      </c>
      <c r="Z459" s="484">
        <v>0</v>
      </c>
      <c r="AA459" s="484">
        <v>0</v>
      </c>
      <c r="AB459" s="484">
        <f t="shared" si="337"/>
        <v>0</v>
      </c>
      <c r="AC459" s="484">
        <v>0</v>
      </c>
      <c r="AD459" s="484">
        <f t="shared" si="332"/>
        <v>0</v>
      </c>
      <c r="AE459" s="484">
        <v>0</v>
      </c>
      <c r="AF459" s="484">
        <f t="shared" si="334"/>
        <v>0</v>
      </c>
      <c r="AG459" s="484">
        <v>0</v>
      </c>
      <c r="AH459" s="484">
        <f t="shared" si="329"/>
        <v>0</v>
      </c>
      <c r="AI459" s="484">
        <v>0</v>
      </c>
      <c r="AJ459" s="484">
        <f t="shared" si="321"/>
        <v>0</v>
      </c>
      <c r="AK459" s="484">
        <v>0</v>
      </c>
      <c r="AL459" s="484">
        <f t="shared" si="322"/>
        <v>1050</v>
      </c>
      <c r="AM459" s="484">
        <v>1050</v>
      </c>
      <c r="AN459" s="484">
        <f t="shared" si="319"/>
        <v>0</v>
      </c>
      <c r="AO459" s="484">
        <v>1050</v>
      </c>
      <c r="AP459" s="484">
        <f t="shared" si="317"/>
        <v>0</v>
      </c>
      <c r="AQ459" s="484">
        <v>1050</v>
      </c>
      <c r="AR459" s="484">
        <v>0</v>
      </c>
      <c r="AS459" s="484">
        <f t="shared" si="342"/>
        <v>0</v>
      </c>
      <c r="AT459" s="484">
        <v>0</v>
      </c>
      <c r="AU459" s="484">
        <f t="shared" si="341"/>
        <v>0</v>
      </c>
      <c r="AV459" s="484">
        <v>0</v>
      </c>
      <c r="AW459" s="484">
        <f t="shared" si="326"/>
        <v>0</v>
      </c>
      <c r="AX459" s="484">
        <v>0</v>
      </c>
      <c r="AY459" s="530">
        <v>0</v>
      </c>
      <c r="AZ459" s="530">
        <f t="shared" si="338"/>
        <v>0</v>
      </c>
      <c r="BA459" s="530">
        <f t="shared" si="339"/>
        <v>0</v>
      </c>
      <c r="BB459" s="530">
        <f t="shared" si="340"/>
        <v>0</v>
      </c>
      <c r="BC459" s="530">
        <f t="shared" si="343"/>
        <v>0</v>
      </c>
      <c r="BD459" s="530">
        <f t="shared" si="333"/>
        <v>0</v>
      </c>
      <c r="BE459" s="530">
        <f t="shared" si="335"/>
        <v>0</v>
      </c>
      <c r="BF459" s="530">
        <f t="shared" si="330"/>
        <v>0</v>
      </c>
      <c r="BG459" s="530">
        <f t="shared" si="331"/>
        <v>0</v>
      </c>
      <c r="BH459" s="530" t="e">
        <f t="shared" si="323"/>
        <v>#REF!</v>
      </c>
      <c r="BI459" s="530" t="e">
        <f t="shared" si="320"/>
        <v>#REF!</v>
      </c>
      <c r="BJ459" s="530" t="e">
        <f t="shared" si="318"/>
        <v>#REF!</v>
      </c>
      <c r="BK459" s="460">
        <v>621</v>
      </c>
      <c r="BL459" t="s">
        <v>44</v>
      </c>
      <c r="BM459" s="451">
        <v>621</v>
      </c>
      <c r="BN459" s="499"/>
      <c r="BO459" s="451"/>
      <c r="BP459" s="452"/>
      <c r="BR459" s="452"/>
    </row>
    <row r="460" spans="1:70" ht="15" customHeight="1">
      <c r="A460" t="str">
        <f t="shared" si="345"/>
        <v>7701500280</v>
      </c>
      <c r="B460" s="468">
        <v>7701500280</v>
      </c>
      <c r="C460" s="458" t="s">
        <v>515</v>
      </c>
      <c r="D460" s="458" t="s">
        <v>301</v>
      </c>
      <c r="E460" s="459" t="str">
        <f t="shared" si="348"/>
        <v>770</v>
      </c>
      <c r="F460" s="459" t="str">
        <f t="shared" si="349"/>
        <v>770</v>
      </c>
      <c r="G460" s="458" t="s">
        <v>302</v>
      </c>
      <c r="H460" s="484">
        <v>1439.5</v>
      </c>
      <c r="I460" s="452">
        <v>1534.2</v>
      </c>
      <c r="J460" s="474">
        <v>1607.27</v>
      </c>
      <c r="K460" s="452">
        <v>1720.04</v>
      </c>
      <c r="L460" s="452">
        <v>1696.14</v>
      </c>
      <c r="M460" s="452">
        <v>1648.21</v>
      </c>
      <c r="N460" s="452">
        <v>1662.54</v>
      </c>
      <c r="O460" s="452">
        <v>1795.2</v>
      </c>
      <c r="P460" s="452">
        <v>1638.27</v>
      </c>
      <c r="Q460" s="452" t="e">
        <f>VLOOKUP(A460,#REF!,16,0)</f>
        <v>#REF!</v>
      </c>
      <c r="R460" s="452">
        <v>1256.6600000000001</v>
      </c>
      <c r="S460" s="484">
        <v>1277.1600000000001</v>
      </c>
      <c r="T460" s="452">
        <v>17399.55</v>
      </c>
      <c r="U460" s="474" t="e">
        <f t="shared" si="350"/>
        <v>#REF!</v>
      </c>
      <c r="V460" s="484">
        <f t="shared" si="351"/>
        <v>14741.370000000003</v>
      </c>
      <c r="W460" s="484">
        <f t="shared" si="336"/>
        <v>13103.100000000002</v>
      </c>
      <c r="X460" s="530">
        <v>1039.29</v>
      </c>
      <c r="Y460" s="530">
        <f t="shared" si="360"/>
        <v>827.21</v>
      </c>
      <c r="Z460" s="484">
        <v>930.69999999999982</v>
      </c>
      <c r="AA460" s="484">
        <v>993.98</v>
      </c>
      <c r="AB460" s="484">
        <f t="shared" si="337"/>
        <v>1037.2999999999997</v>
      </c>
      <c r="AC460" s="484">
        <v>4828.4799999999996</v>
      </c>
      <c r="AD460" s="484">
        <f t="shared" si="332"/>
        <v>1060.0600000000004</v>
      </c>
      <c r="AE460" s="484">
        <v>5888.54</v>
      </c>
      <c r="AF460" s="484">
        <f t="shared" si="334"/>
        <v>1077.58</v>
      </c>
      <c r="AG460" s="484">
        <v>6966.12</v>
      </c>
      <c r="AH460" s="484">
        <f t="shared" si="329"/>
        <v>-2067.6499999999996</v>
      </c>
      <c r="AI460" s="484">
        <v>4898.47</v>
      </c>
      <c r="AJ460" s="484">
        <f t="shared" si="321"/>
        <v>654.01999999999953</v>
      </c>
      <c r="AK460" s="484">
        <v>5552.49</v>
      </c>
      <c r="AL460" s="484">
        <f t="shared" si="322"/>
        <v>661.26000000000022</v>
      </c>
      <c r="AM460" s="484">
        <v>6213.75</v>
      </c>
      <c r="AN460" s="484">
        <f t="shared" si="319"/>
        <v>668.5</v>
      </c>
      <c r="AO460" s="484">
        <v>6882.25</v>
      </c>
      <c r="AP460" s="484">
        <f t="shared" si="317"/>
        <v>675.73999999999978</v>
      </c>
      <c r="AQ460" s="484">
        <v>7557.99</v>
      </c>
      <c r="AR460" s="484">
        <v>1271.76</v>
      </c>
      <c r="AS460" s="484">
        <f t="shared" si="342"/>
        <v>1241.72</v>
      </c>
      <c r="AT460" s="484">
        <v>2513.48</v>
      </c>
      <c r="AU460" s="484">
        <f t="shared" si="341"/>
        <v>1320.3400000000001</v>
      </c>
      <c r="AV460" s="484">
        <v>3833.82</v>
      </c>
      <c r="AW460" s="484">
        <f t="shared" si="326"/>
        <v>1465.52</v>
      </c>
      <c r="AX460" s="484">
        <v>5299.34</v>
      </c>
      <c r="AY460" s="530">
        <v>1866.5</v>
      </c>
      <c r="AZ460" s="530">
        <f t="shared" si="338"/>
        <v>2973.7</v>
      </c>
      <c r="BA460" s="530">
        <f t="shared" si="339"/>
        <v>4580.9699999999993</v>
      </c>
      <c r="BB460" s="530">
        <f t="shared" si="340"/>
        <v>6301.0099999999993</v>
      </c>
      <c r="BC460" s="530">
        <f t="shared" si="343"/>
        <v>7997.15</v>
      </c>
      <c r="BD460" s="530">
        <f t="shared" si="333"/>
        <v>9645.36</v>
      </c>
      <c r="BE460" s="530">
        <f t="shared" si="335"/>
        <v>11307.900000000001</v>
      </c>
      <c r="BF460" s="530">
        <f t="shared" si="330"/>
        <v>13103.100000000002</v>
      </c>
      <c r="BG460" s="530">
        <f t="shared" si="331"/>
        <v>14741.370000000003</v>
      </c>
      <c r="BH460" s="530" t="e">
        <f t="shared" si="323"/>
        <v>#REF!</v>
      </c>
      <c r="BI460" s="530" t="e">
        <f t="shared" si="320"/>
        <v>#REF!</v>
      </c>
      <c r="BJ460" s="530" t="e">
        <f t="shared" si="318"/>
        <v>#REF!</v>
      </c>
      <c r="BK460" s="460">
        <v>17399.55</v>
      </c>
      <c r="BL460" t="s">
        <v>44</v>
      </c>
      <c r="BM460" s="451">
        <v>18676.71</v>
      </c>
      <c r="BN460" s="499"/>
      <c r="BO460" s="451"/>
      <c r="BP460" s="452"/>
      <c r="BR460" s="452"/>
    </row>
    <row r="461" spans="1:70" ht="15" customHeight="1">
      <c r="A461" t="s">
        <v>869</v>
      </c>
      <c r="B461" s="468" t="s">
        <v>869</v>
      </c>
      <c r="C461" s="458" t="s">
        <v>870</v>
      </c>
      <c r="D461" s="458" t="s">
        <v>301</v>
      </c>
      <c r="E461" s="459" t="str">
        <f t="shared" ref="E461" si="361">LEFT(B461,3)</f>
        <v>770</v>
      </c>
      <c r="F461" s="459" t="str">
        <f t="shared" ref="F461" si="362">LEFT(B461,3)</f>
        <v>770</v>
      </c>
      <c r="G461" s="458" t="s">
        <v>302</v>
      </c>
      <c r="H461" s="484">
        <v>0</v>
      </c>
      <c r="I461" s="484">
        <v>0</v>
      </c>
      <c r="J461" s="484">
        <v>0</v>
      </c>
      <c r="K461" s="484">
        <v>0</v>
      </c>
      <c r="L461" s="484">
        <v>0</v>
      </c>
      <c r="M461" s="484">
        <v>0</v>
      </c>
      <c r="N461" s="484">
        <v>0</v>
      </c>
      <c r="O461" s="484">
        <v>0</v>
      </c>
      <c r="P461" s="484">
        <v>0</v>
      </c>
      <c r="Q461" s="484">
        <v>0</v>
      </c>
      <c r="R461" s="484">
        <v>0</v>
      </c>
      <c r="S461" s="484">
        <v>0</v>
      </c>
      <c r="T461" s="484">
        <v>0</v>
      </c>
      <c r="U461" s="484">
        <v>0</v>
      </c>
      <c r="V461" s="484">
        <v>0</v>
      </c>
      <c r="W461" s="484">
        <v>0</v>
      </c>
      <c r="X461" s="484">
        <v>0</v>
      </c>
      <c r="Y461" s="484">
        <v>0</v>
      </c>
      <c r="Z461" s="484">
        <v>0</v>
      </c>
      <c r="AA461" s="484">
        <v>0</v>
      </c>
      <c r="AB461" s="484">
        <v>0</v>
      </c>
      <c r="AC461" s="484">
        <v>0</v>
      </c>
      <c r="AD461" s="484">
        <v>0</v>
      </c>
      <c r="AE461" s="484">
        <v>0</v>
      </c>
      <c r="AF461" s="484">
        <v>0</v>
      </c>
      <c r="AG461" s="484">
        <v>0</v>
      </c>
      <c r="AH461" s="484">
        <v>0</v>
      </c>
      <c r="AI461" s="484">
        <v>760.24</v>
      </c>
      <c r="AJ461" s="484">
        <f t="shared" si="321"/>
        <v>0</v>
      </c>
      <c r="AK461" s="484">
        <v>760.24</v>
      </c>
      <c r="AL461" s="484">
        <f t="shared" si="322"/>
        <v>0</v>
      </c>
      <c r="AM461" s="484">
        <v>760.24</v>
      </c>
      <c r="AN461" s="484">
        <f t="shared" si="319"/>
        <v>0</v>
      </c>
      <c r="AO461" s="484">
        <v>760.24</v>
      </c>
      <c r="AP461" s="484">
        <f t="shared" si="317"/>
        <v>0</v>
      </c>
      <c r="AQ461" s="484">
        <v>760.24</v>
      </c>
      <c r="AR461" s="484">
        <v>0</v>
      </c>
      <c r="AS461" s="484">
        <f t="shared" si="342"/>
        <v>0</v>
      </c>
      <c r="AT461" s="484">
        <v>0</v>
      </c>
      <c r="AU461" s="484">
        <f t="shared" si="341"/>
        <v>0</v>
      </c>
      <c r="AV461" s="484">
        <v>0</v>
      </c>
      <c r="AW461" s="484">
        <f t="shared" si="326"/>
        <v>0</v>
      </c>
      <c r="AX461" s="484">
        <v>0</v>
      </c>
      <c r="AY461" s="530"/>
      <c r="AZ461" s="530"/>
      <c r="BA461" s="530"/>
      <c r="BB461" s="530"/>
      <c r="BC461" s="530"/>
      <c r="BD461" s="530"/>
      <c r="BE461" s="530"/>
      <c r="BF461" s="530"/>
      <c r="BG461" s="530"/>
      <c r="BH461" s="530">
        <f t="shared" si="323"/>
        <v>0</v>
      </c>
      <c r="BI461" s="530">
        <f t="shared" si="320"/>
        <v>0</v>
      </c>
      <c r="BJ461" s="530">
        <f t="shared" si="318"/>
        <v>0</v>
      </c>
      <c r="BK461" s="460"/>
      <c r="BL461" t="s">
        <v>44</v>
      </c>
      <c r="BN461" s="499"/>
      <c r="BO461" s="451"/>
      <c r="BP461" s="452"/>
      <c r="BR461" s="452"/>
    </row>
    <row r="462" spans="1:70" ht="15" customHeight="1">
      <c r="A462" t="str">
        <f t="shared" si="345"/>
        <v>7701500350</v>
      </c>
      <c r="B462" s="468">
        <v>7701500350</v>
      </c>
      <c r="C462" s="458" t="s">
        <v>516</v>
      </c>
      <c r="D462" s="458" t="s">
        <v>301</v>
      </c>
      <c r="E462" s="459" t="str">
        <f t="shared" si="348"/>
        <v>770</v>
      </c>
      <c r="F462" s="459" t="str">
        <f t="shared" si="349"/>
        <v>770</v>
      </c>
      <c r="G462" s="458" t="s">
        <v>302</v>
      </c>
      <c r="H462" s="484">
        <v>0</v>
      </c>
      <c r="I462" s="452">
        <v>0</v>
      </c>
      <c r="J462" s="474">
        <v>0</v>
      </c>
      <c r="K462" s="452">
        <v>0</v>
      </c>
      <c r="L462" s="452">
        <v>0</v>
      </c>
      <c r="M462" s="452">
        <v>0</v>
      </c>
      <c r="N462" s="452">
        <v>6.53</v>
      </c>
      <c r="O462" s="452">
        <v>13.06</v>
      </c>
      <c r="P462" s="452">
        <v>5.54</v>
      </c>
      <c r="Q462" s="452" t="e">
        <f>VLOOKUP(A462,#REF!,16,0)</f>
        <v>#REF!</v>
      </c>
      <c r="R462" s="452">
        <v>0</v>
      </c>
      <c r="S462" s="484">
        <v>6.53</v>
      </c>
      <c r="T462" s="452">
        <v>25.13</v>
      </c>
      <c r="U462" s="474" t="e">
        <f t="shared" si="350"/>
        <v>#REF!</v>
      </c>
      <c r="V462" s="484">
        <f t="shared" si="351"/>
        <v>25.13</v>
      </c>
      <c r="W462" s="484">
        <f t="shared" si="336"/>
        <v>19.59</v>
      </c>
      <c r="X462" s="530"/>
      <c r="Y462" s="530">
        <f t="shared" si="360"/>
        <v>0</v>
      </c>
      <c r="Z462" s="484">
        <v>0</v>
      </c>
      <c r="AA462" s="484">
        <v>0</v>
      </c>
      <c r="AB462" s="484">
        <f t="shared" si="337"/>
        <v>0</v>
      </c>
      <c r="AC462" s="484">
        <v>0</v>
      </c>
      <c r="AD462" s="484">
        <f t="shared" si="332"/>
        <v>0</v>
      </c>
      <c r="AE462" s="484">
        <v>0</v>
      </c>
      <c r="AF462" s="484">
        <f t="shared" si="334"/>
        <v>0</v>
      </c>
      <c r="AG462" s="484">
        <v>0</v>
      </c>
      <c r="AH462" s="484">
        <f t="shared" si="329"/>
        <v>0</v>
      </c>
      <c r="AI462" s="484">
        <v>0</v>
      </c>
      <c r="AJ462" s="484">
        <f t="shared" si="321"/>
        <v>0</v>
      </c>
      <c r="AK462" s="484">
        <v>0</v>
      </c>
      <c r="AL462" s="484">
        <f t="shared" si="322"/>
        <v>0</v>
      </c>
      <c r="AM462" s="484">
        <v>0</v>
      </c>
      <c r="AN462" s="484">
        <f t="shared" si="319"/>
        <v>0</v>
      </c>
      <c r="AO462" s="484">
        <v>0</v>
      </c>
      <c r="AP462" s="484">
        <f t="shared" si="317"/>
        <v>0</v>
      </c>
      <c r="AQ462" s="484">
        <v>0</v>
      </c>
      <c r="AR462" s="484">
        <v>12.03</v>
      </c>
      <c r="AS462" s="484">
        <f t="shared" si="342"/>
        <v>19.590000000000003</v>
      </c>
      <c r="AT462" s="484">
        <v>31.62</v>
      </c>
      <c r="AU462" s="484">
        <f t="shared" si="341"/>
        <v>18.599999999999998</v>
      </c>
      <c r="AV462" s="484">
        <v>50.22</v>
      </c>
      <c r="AW462" s="484">
        <f t="shared" ref="AW462:AW525" si="363">AX462-AV462</f>
        <v>19.590000000000003</v>
      </c>
      <c r="AX462" s="484">
        <v>69.81</v>
      </c>
      <c r="AY462" s="530">
        <v>0</v>
      </c>
      <c r="AZ462" s="530">
        <f t="shared" si="338"/>
        <v>0</v>
      </c>
      <c r="BA462" s="530">
        <f t="shared" si="339"/>
        <v>0</v>
      </c>
      <c r="BB462" s="530">
        <f t="shared" si="340"/>
        <v>0</v>
      </c>
      <c r="BC462" s="530">
        <f t="shared" si="343"/>
        <v>0</v>
      </c>
      <c r="BD462" s="530">
        <f t="shared" si="333"/>
        <v>0</v>
      </c>
      <c r="BE462" s="530">
        <f t="shared" si="335"/>
        <v>6.53</v>
      </c>
      <c r="BF462" s="530">
        <f t="shared" si="330"/>
        <v>19.59</v>
      </c>
      <c r="BG462" s="530">
        <f t="shared" si="331"/>
        <v>25.13</v>
      </c>
      <c r="BH462" s="530" t="e">
        <f t="shared" si="323"/>
        <v>#REF!</v>
      </c>
      <c r="BI462" s="530" t="e">
        <f t="shared" si="320"/>
        <v>#REF!</v>
      </c>
      <c r="BJ462" s="530" t="e">
        <f t="shared" si="318"/>
        <v>#REF!</v>
      </c>
      <c r="BK462" s="460">
        <v>25.13</v>
      </c>
      <c r="BL462" t="s">
        <v>44</v>
      </c>
      <c r="BM462" s="451">
        <v>31.66</v>
      </c>
      <c r="BN462" s="499"/>
      <c r="BO462" s="451"/>
      <c r="BP462" s="452"/>
      <c r="BR462" s="452"/>
    </row>
    <row r="463" spans="1:70" ht="15" customHeight="1">
      <c r="A463" t="str">
        <f t="shared" si="345"/>
        <v>7701500360</v>
      </c>
      <c r="B463" s="468">
        <v>7701500360</v>
      </c>
      <c r="C463" s="458" t="s">
        <v>695</v>
      </c>
      <c r="D463" s="458" t="s">
        <v>301</v>
      </c>
      <c r="E463" s="459" t="str">
        <f t="shared" si="348"/>
        <v>770</v>
      </c>
      <c r="F463" s="459" t="str">
        <f t="shared" si="349"/>
        <v>770</v>
      </c>
      <c r="G463" s="458" t="s">
        <v>302</v>
      </c>
      <c r="H463" s="484">
        <v>0</v>
      </c>
      <c r="I463" s="452">
        <v>0</v>
      </c>
      <c r="J463" s="474">
        <v>0</v>
      </c>
      <c r="K463" s="452">
        <v>0</v>
      </c>
      <c r="L463" s="452">
        <v>0</v>
      </c>
      <c r="M463" s="452">
        <v>0</v>
      </c>
      <c r="N463" s="452">
        <v>484.49</v>
      </c>
      <c r="O463" s="452">
        <v>0</v>
      </c>
      <c r="P463" s="452">
        <v>0</v>
      </c>
      <c r="Q463" s="452" t="e">
        <f>VLOOKUP(A463,#REF!,16,0)</f>
        <v>#REF!</v>
      </c>
      <c r="R463" s="452">
        <v>0</v>
      </c>
      <c r="S463" s="484">
        <v>0</v>
      </c>
      <c r="T463" s="452">
        <v>484.49</v>
      </c>
      <c r="U463" s="474" t="e">
        <f t="shared" si="350"/>
        <v>#REF!</v>
      </c>
      <c r="V463" s="484">
        <f t="shared" si="351"/>
        <v>484.49</v>
      </c>
      <c r="W463" s="484">
        <f t="shared" si="336"/>
        <v>484.49</v>
      </c>
      <c r="X463" s="530"/>
      <c r="Y463" s="530">
        <f t="shared" si="360"/>
        <v>0</v>
      </c>
      <c r="Z463" s="484">
        <v>0</v>
      </c>
      <c r="AA463" s="484">
        <v>0</v>
      </c>
      <c r="AB463" s="484">
        <f t="shared" si="337"/>
        <v>0</v>
      </c>
      <c r="AC463" s="484">
        <v>0</v>
      </c>
      <c r="AD463" s="484">
        <f t="shared" si="332"/>
        <v>0</v>
      </c>
      <c r="AE463" s="484">
        <v>0</v>
      </c>
      <c r="AF463" s="484">
        <f t="shared" si="334"/>
        <v>135.43</v>
      </c>
      <c r="AG463" s="484">
        <v>135.43</v>
      </c>
      <c r="AH463" s="484">
        <f t="shared" si="329"/>
        <v>-135.43</v>
      </c>
      <c r="AI463" s="484">
        <v>0</v>
      </c>
      <c r="AJ463" s="484">
        <f t="shared" si="321"/>
        <v>0</v>
      </c>
      <c r="AK463" s="484">
        <v>0</v>
      </c>
      <c r="AL463" s="484">
        <f t="shared" si="322"/>
        <v>0</v>
      </c>
      <c r="AM463" s="484">
        <v>0</v>
      </c>
      <c r="AN463" s="484">
        <f t="shared" si="319"/>
        <v>0</v>
      </c>
      <c r="AO463" s="484">
        <v>0</v>
      </c>
      <c r="AP463" s="484">
        <f t="shared" si="317"/>
        <v>0</v>
      </c>
      <c r="AQ463" s="484">
        <v>0</v>
      </c>
      <c r="AR463" s="484">
        <v>0</v>
      </c>
      <c r="AS463" s="484">
        <f t="shared" si="342"/>
        <v>0</v>
      </c>
      <c r="AT463" s="484">
        <v>0</v>
      </c>
      <c r="AU463" s="484">
        <f t="shared" si="341"/>
        <v>0</v>
      </c>
      <c r="AV463" s="484">
        <v>0</v>
      </c>
      <c r="AW463" s="484">
        <f t="shared" si="363"/>
        <v>0</v>
      </c>
      <c r="AX463" s="484">
        <v>0</v>
      </c>
      <c r="AY463" s="530">
        <v>0</v>
      </c>
      <c r="AZ463" s="530">
        <f t="shared" si="338"/>
        <v>0</v>
      </c>
      <c r="BA463" s="530">
        <f t="shared" si="339"/>
        <v>0</v>
      </c>
      <c r="BB463" s="530">
        <f t="shared" si="340"/>
        <v>0</v>
      </c>
      <c r="BC463" s="530">
        <f t="shared" si="343"/>
        <v>0</v>
      </c>
      <c r="BD463" s="530">
        <f t="shared" si="333"/>
        <v>0</v>
      </c>
      <c r="BE463" s="530">
        <f t="shared" si="335"/>
        <v>484.49</v>
      </c>
      <c r="BF463" s="530">
        <f t="shared" si="330"/>
        <v>484.49</v>
      </c>
      <c r="BG463" s="530">
        <f t="shared" si="331"/>
        <v>484.49</v>
      </c>
      <c r="BH463" s="530" t="e">
        <f t="shared" si="323"/>
        <v>#REF!</v>
      </c>
      <c r="BI463" s="530" t="e">
        <f t="shared" si="320"/>
        <v>#REF!</v>
      </c>
      <c r="BJ463" s="530" t="e">
        <f t="shared" si="318"/>
        <v>#REF!</v>
      </c>
      <c r="BK463" s="460">
        <v>484.49</v>
      </c>
      <c r="BL463" t="s">
        <v>44</v>
      </c>
      <c r="BM463" s="451">
        <v>484.49</v>
      </c>
      <c r="BN463" s="499"/>
      <c r="BO463" s="451"/>
      <c r="BP463" s="452"/>
      <c r="BR463" s="452"/>
    </row>
    <row r="464" spans="1:70" ht="15" customHeight="1">
      <c r="A464" t="str">
        <f t="shared" si="345"/>
        <v>7701500370</v>
      </c>
      <c r="B464" s="468">
        <v>7701500370</v>
      </c>
      <c r="C464" s="458" t="s">
        <v>517</v>
      </c>
      <c r="D464" s="458" t="s">
        <v>301</v>
      </c>
      <c r="E464" s="459" t="str">
        <f t="shared" si="348"/>
        <v>770</v>
      </c>
      <c r="F464" s="459" t="str">
        <f t="shared" si="349"/>
        <v>770</v>
      </c>
      <c r="G464" s="458" t="s">
        <v>302</v>
      </c>
      <c r="H464" s="484">
        <v>0</v>
      </c>
      <c r="I464" s="452">
        <v>0</v>
      </c>
      <c r="J464" s="474">
        <v>512.17999999999995</v>
      </c>
      <c r="K464" s="452">
        <v>0</v>
      </c>
      <c r="L464" s="452">
        <v>0</v>
      </c>
      <c r="M464" s="452">
        <v>0</v>
      </c>
      <c r="N464" s="452">
        <v>0</v>
      </c>
      <c r="O464" s="452">
        <v>0</v>
      </c>
      <c r="P464" s="452">
        <v>0</v>
      </c>
      <c r="Q464" s="452" t="e">
        <f>VLOOKUP(A464,#REF!,16,0)</f>
        <v>#REF!</v>
      </c>
      <c r="R464" s="452">
        <v>2610.3000000000002</v>
      </c>
      <c r="S464" s="484">
        <v>1974.76</v>
      </c>
      <c r="T464" s="452">
        <v>3861.86</v>
      </c>
      <c r="U464" s="474" t="e">
        <f t="shared" si="350"/>
        <v>#REF!</v>
      </c>
      <c r="V464" s="484">
        <f t="shared" si="351"/>
        <v>512.17999999999995</v>
      </c>
      <c r="W464" s="484">
        <f t="shared" si="336"/>
        <v>512.17999999999995</v>
      </c>
      <c r="X464" s="530"/>
      <c r="Y464" s="530">
        <f t="shared" si="360"/>
        <v>0</v>
      </c>
      <c r="Z464" s="484">
        <v>0</v>
      </c>
      <c r="AA464" s="484">
        <v>0</v>
      </c>
      <c r="AB464" s="484">
        <f t="shared" si="337"/>
        <v>0</v>
      </c>
      <c r="AC464" s="484">
        <v>0</v>
      </c>
      <c r="AD464" s="484">
        <f t="shared" si="332"/>
        <v>1108.18</v>
      </c>
      <c r="AE464" s="484">
        <v>1108.18</v>
      </c>
      <c r="AF464" s="484">
        <f t="shared" si="334"/>
        <v>1123.9399999999998</v>
      </c>
      <c r="AG464" s="484">
        <v>2232.12</v>
      </c>
      <c r="AH464" s="484">
        <f t="shared" si="329"/>
        <v>-1108.1799999999998</v>
      </c>
      <c r="AI464" s="484">
        <v>1123.94</v>
      </c>
      <c r="AJ464" s="484">
        <f t="shared" si="321"/>
        <v>0</v>
      </c>
      <c r="AK464" s="484">
        <v>1123.94</v>
      </c>
      <c r="AL464" s="484">
        <f t="shared" si="322"/>
        <v>0</v>
      </c>
      <c r="AM464" s="484">
        <v>1123.94</v>
      </c>
      <c r="AN464" s="484">
        <f t="shared" si="319"/>
        <v>0</v>
      </c>
      <c r="AO464" s="484">
        <v>1123.94</v>
      </c>
      <c r="AP464" s="484">
        <f t="shared" si="317"/>
        <v>1913.58</v>
      </c>
      <c r="AQ464" s="484">
        <v>3037.52</v>
      </c>
      <c r="AR464" s="484">
        <v>0</v>
      </c>
      <c r="AS464" s="484">
        <f t="shared" si="342"/>
        <v>0</v>
      </c>
      <c r="AT464" s="484">
        <v>0</v>
      </c>
      <c r="AU464" s="484">
        <f t="shared" si="341"/>
        <v>0</v>
      </c>
      <c r="AV464" s="484">
        <v>0</v>
      </c>
      <c r="AW464" s="484">
        <f t="shared" si="363"/>
        <v>1145.1300000000001</v>
      </c>
      <c r="AX464" s="484">
        <v>1145.1300000000001</v>
      </c>
      <c r="AY464" s="530">
        <v>0</v>
      </c>
      <c r="AZ464" s="530">
        <f t="shared" si="338"/>
        <v>0</v>
      </c>
      <c r="BA464" s="530">
        <f t="shared" si="339"/>
        <v>512.17999999999995</v>
      </c>
      <c r="BB464" s="530">
        <f t="shared" si="340"/>
        <v>512.17999999999995</v>
      </c>
      <c r="BC464" s="530">
        <f t="shared" si="343"/>
        <v>512.17999999999995</v>
      </c>
      <c r="BD464" s="530">
        <f t="shared" si="333"/>
        <v>512.17999999999995</v>
      </c>
      <c r="BE464" s="530">
        <f t="shared" si="335"/>
        <v>512.17999999999995</v>
      </c>
      <c r="BF464" s="530">
        <f t="shared" si="330"/>
        <v>512.17999999999995</v>
      </c>
      <c r="BG464" s="530">
        <f t="shared" si="331"/>
        <v>512.17999999999995</v>
      </c>
      <c r="BH464" s="530" t="e">
        <f t="shared" si="323"/>
        <v>#REF!</v>
      </c>
      <c r="BI464" s="530" t="e">
        <f t="shared" si="320"/>
        <v>#REF!</v>
      </c>
      <c r="BJ464" s="530" t="e">
        <f t="shared" si="318"/>
        <v>#REF!</v>
      </c>
      <c r="BK464" s="460">
        <v>3861.86</v>
      </c>
      <c r="BL464" t="s">
        <v>44</v>
      </c>
      <c r="BM464" s="451">
        <v>5836.62</v>
      </c>
      <c r="BN464" s="499"/>
      <c r="BO464" s="451"/>
      <c r="BP464" s="452"/>
      <c r="BR464" s="452"/>
    </row>
    <row r="465" spans="1:70" ht="15" customHeight="1">
      <c r="A465" t="str">
        <f t="shared" si="345"/>
        <v>7701500380</v>
      </c>
      <c r="B465" s="468">
        <v>7701500380</v>
      </c>
      <c r="C465" s="458" t="s">
        <v>518</v>
      </c>
      <c r="D465" s="458" t="s">
        <v>301</v>
      </c>
      <c r="E465" s="459" t="str">
        <f t="shared" si="348"/>
        <v>770</v>
      </c>
      <c r="F465" s="459" t="str">
        <f t="shared" si="349"/>
        <v>770</v>
      </c>
      <c r="G465" s="458" t="s">
        <v>302</v>
      </c>
      <c r="H465" s="484">
        <v>0</v>
      </c>
      <c r="I465" s="452">
        <v>0</v>
      </c>
      <c r="J465" s="474">
        <v>0</v>
      </c>
      <c r="K465" s="452">
        <v>0</v>
      </c>
      <c r="L465" s="452">
        <v>0</v>
      </c>
      <c r="M465" s="452">
        <v>0</v>
      </c>
      <c r="N465" s="452">
        <v>0</v>
      </c>
      <c r="O465" s="452">
        <v>0</v>
      </c>
      <c r="P465" s="452">
        <v>1341.65</v>
      </c>
      <c r="Q465" s="452" t="e">
        <f>VLOOKUP(A465,#REF!,16,0)</f>
        <v>#REF!</v>
      </c>
      <c r="R465" s="452">
        <v>0</v>
      </c>
      <c r="S465" s="484">
        <v>0</v>
      </c>
      <c r="T465" s="452">
        <v>1341.65</v>
      </c>
      <c r="U465" s="474" t="e">
        <f t="shared" si="350"/>
        <v>#REF!</v>
      </c>
      <c r="V465" s="484">
        <f t="shared" si="351"/>
        <v>1341.65</v>
      </c>
      <c r="W465" s="484">
        <f t="shared" si="336"/>
        <v>0</v>
      </c>
      <c r="X465" s="530"/>
      <c r="Y465" s="530">
        <f t="shared" si="360"/>
        <v>0</v>
      </c>
      <c r="Z465" s="484">
        <v>0</v>
      </c>
      <c r="AA465" s="484">
        <v>0</v>
      </c>
      <c r="AB465" s="484">
        <f t="shared" si="337"/>
        <v>0</v>
      </c>
      <c r="AC465" s="484">
        <v>0</v>
      </c>
      <c r="AD465" s="484">
        <f t="shared" si="332"/>
        <v>0</v>
      </c>
      <c r="AE465" s="484">
        <v>0</v>
      </c>
      <c r="AF465" s="484">
        <f t="shared" si="334"/>
        <v>0</v>
      </c>
      <c r="AG465" s="484">
        <v>0</v>
      </c>
      <c r="AH465" s="484">
        <f t="shared" si="329"/>
        <v>0</v>
      </c>
      <c r="AI465" s="484">
        <v>0</v>
      </c>
      <c r="AJ465" s="484">
        <f t="shared" si="321"/>
        <v>0</v>
      </c>
      <c r="AK465" s="484">
        <v>0</v>
      </c>
      <c r="AL465" s="484">
        <f t="shared" si="322"/>
        <v>0</v>
      </c>
      <c r="AM465" s="484">
        <v>0</v>
      </c>
      <c r="AN465" s="484">
        <f t="shared" si="319"/>
        <v>0</v>
      </c>
      <c r="AO465" s="484">
        <v>0</v>
      </c>
      <c r="AP465" s="484">
        <f t="shared" ref="AP465:AP530" si="364">AQ465-AO465</f>
        <v>0</v>
      </c>
      <c r="AQ465" s="484">
        <v>0</v>
      </c>
      <c r="AR465" s="484">
        <v>0</v>
      </c>
      <c r="AS465" s="484">
        <f t="shared" si="342"/>
        <v>0</v>
      </c>
      <c r="AT465" s="484">
        <v>0</v>
      </c>
      <c r="AU465" s="484">
        <f t="shared" si="341"/>
        <v>0</v>
      </c>
      <c r="AV465" s="484">
        <v>0</v>
      </c>
      <c r="AW465" s="484">
        <f t="shared" si="363"/>
        <v>0</v>
      </c>
      <c r="AX465" s="484">
        <v>0</v>
      </c>
      <c r="AY465" s="530">
        <v>0</v>
      </c>
      <c r="AZ465" s="530">
        <f t="shared" si="338"/>
        <v>0</v>
      </c>
      <c r="BA465" s="530">
        <f t="shared" si="339"/>
        <v>0</v>
      </c>
      <c r="BB465" s="530">
        <f t="shared" si="340"/>
        <v>0</v>
      </c>
      <c r="BC465" s="530">
        <f t="shared" si="343"/>
        <v>0</v>
      </c>
      <c r="BD465" s="530">
        <f t="shared" si="333"/>
        <v>0</v>
      </c>
      <c r="BE465" s="530">
        <f t="shared" si="335"/>
        <v>0</v>
      </c>
      <c r="BF465" s="530">
        <f t="shared" si="330"/>
        <v>0</v>
      </c>
      <c r="BG465" s="530">
        <f t="shared" si="331"/>
        <v>1341.65</v>
      </c>
      <c r="BH465" s="530" t="e">
        <f t="shared" si="323"/>
        <v>#REF!</v>
      </c>
      <c r="BI465" s="530" t="e">
        <f t="shared" si="320"/>
        <v>#REF!</v>
      </c>
      <c r="BJ465" s="530" t="e">
        <f t="shared" ref="BJ465:BJ530" si="365">O465+P465+Q465+R465+S465+N465+M465+L465+K465+J465+I465+H465</f>
        <v>#REF!</v>
      </c>
      <c r="BK465" s="460">
        <v>1341.65</v>
      </c>
      <c r="BL465" t="s">
        <v>44</v>
      </c>
      <c r="BM465" s="451">
        <v>1341.65</v>
      </c>
      <c r="BN465" s="499"/>
      <c r="BO465" s="451"/>
      <c r="BP465" s="452"/>
      <c r="BR465" s="452"/>
    </row>
    <row r="466" spans="1:70" ht="15" customHeight="1">
      <c r="A466" t="str">
        <f t="shared" si="345"/>
        <v>7701500900</v>
      </c>
      <c r="B466" s="468">
        <v>7701500900</v>
      </c>
      <c r="C466" s="458" t="s">
        <v>519</v>
      </c>
      <c r="D466" s="458" t="s">
        <v>301</v>
      </c>
      <c r="E466" s="459" t="str">
        <f t="shared" si="348"/>
        <v>770</v>
      </c>
      <c r="F466" s="459" t="str">
        <f t="shared" si="349"/>
        <v>770</v>
      </c>
      <c r="G466" s="458" t="s">
        <v>302</v>
      </c>
      <c r="H466" s="484">
        <v>1173.8499999999999</v>
      </c>
      <c r="I466" s="452">
        <v>1173.8499999999999</v>
      </c>
      <c r="J466" s="474">
        <v>1173.8499999999999</v>
      </c>
      <c r="K466" s="452">
        <v>1173.8499999999999</v>
      </c>
      <c r="L466" s="452">
        <v>63590.1</v>
      </c>
      <c r="M466" s="452">
        <v>1183.8499999999999</v>
      </c>
      <c r="N466" s="452">
        <v>1680.4</v>
      </c>
      <c r="O466" s="452">
        <v>1878.06</v>
      </c>
      <c r="P466" s="452">
        <v>85207.34</v>
      </c>
      <c r="Q466" s="452" t="e">
        <f>VLOOKUP(A466,#REF!,16,0)</f>
        <v>#REF!</v>
      </c>
      <c r="R466" s="452">
        <v>111021.6</v>
      </c>
      <c r="S466" s="484">
        <v>30299.84</v>
      </c>
      <c r="T466" s="452">
        <v>299266.57</v>
      </c>
      <c r="U466" s="474" t="e">
        <f t="shared" si="350"/>
        <v>#REF!</v>
      </c>
      <c r="V466" s="484">
        <f t="shared" si="351"/>
        <v>158235.15</v>
      </c>
      <c r="W466" s="484">
        <f t="shared" si="336"/>
        <v>73027.81</v>
      </c>
      <c r="X466" s="530">
        <v>601.21</v>
      </c>
      <c r="Y466" s="530">
        <f t="shared" si="360"/>
        <v>1483.31</v>
      </c>
      <c r="Z466" s="484">
        <v>1483.31</v>
      </c>
      <c r="AA466" s="484">
        <v>1483.3100000000004</v>
      </c>
      <c r="AB466" s="484">
        <f t="shared" si="337"/>
        <v>708.01999999999953</v>
      </c>
      <c r="AC466" s="484">
        <v>5759.16</v>
      </c>
      <c r="AD466" s="484">
        <f t="shared" si="332"/>
        <v>715.07999999999993</v>
      </c>
      <c r="AE466" s="484">
        <v>6474.24</v>
      </c>
      <c r="AF466" s="484">
        <f t="shared" si="334"/>
        <v>877.98999999999978</v>
      </c>
      <c r="AG466" s="484">
        <v>7352.23</v>
      </c>
      <c r="AH466" s="484">
        <f t="shared" si="329"/>
        <v>-4295.7199999999993</v>
      </c>
      <c r="AI466" s="484">
        <v>3056.51</v>
      </c>
      <c r="AJ466" s="484">
        <f t="shared" si="321"/>
        <v>446.79999999999973</v>
      </c>
      <c r="AK466" s="484">
        <v>3503.31</v>
      </c>
      <c r="AL466" s="484">
        <f t="shared" si="322"/>
        <v>446.80000000000018</v>
      </c>
      <c r="AM466" s="484">
        <v>3950.11</v>
      </c>
      <c r="AN466" s="484">
        <f t="shared" ref="AN466:AN533" si="366">AO466-AM466</f>
        <v>446.79999999999973</v>
      </c>
      <c r="AO466" s="484">
        <v>4396.91</v>
      </c>
      <c r="AP466" s="484">
        <f t="shared" si="364"/>
        <v>446.80000000000018</v>
      </c>
      <c r="AQ466" s="484">
        <v>4843.71</v>
      </c>
      <c r="AR466" s="484">
        <v>1136.56</v>
      </c>
      <c r="AS466" s="484">
        <f t="shared" si="342"/>
        <v>1003.0799999999999</v>
      </c>
      <c r="AT466" s="484">
        <v>2139.64</v>
      </c>
      <c r="AU466" s="484">
        <f t="shared" si="341"/>
        <v>1003.0799999999999</v>
      </c>
      <c r="AV466" s="484">
        <v>3142.72</v>
      </c>
      <c r="AW466" s="484">
        <f t="shared" si="363"/>
        <v>1003.0800000000004</v>
      </c>
      <c r="AX466" s="484">
        <v>4145.8</v>
      </c>
      <c r="AY466" s="530">
        <v>2084.52</v>
      </c>
      <c r="AZ466" s="530">
        <f t="shared" si="338"/>
        <v>2347.6999999999998</v>
      </c>
      <c r="BA466" s="530">
        <f t="shared" si="339"/>
        <v>3521.5499999999997</v>
      </c>
      <c r="BB466" s="530">
        <f t="shared" si="340"/>
        <v>4695.3999999999996</v>
      </c>
      <c r="BC466" s="530">
        <f t="shared" si="343"/>
        <v>68285.5</v>
      </c>
      <c r="BD466" s="530">
        <f t="shared" si="333"/>
        <v>69469.350000000006</v>
      </c>
      <c r="BE466" s="530">
        <f t="shared" si="335"/>
        <v>71149.750000000015</v>
      </c>
      <c r="BF466" s="530">
        <f t="shared" si="330"/>
        <v>73027.810000000012</v>
      </c>
      <c r="BG466" s="530">
        <f t="shared" si="331"/>
        <v>158235.15000000002</v>
      </c>
      <c r="BH466" s="530" t="e">
        <f t="shared" si="323"/>
        <v>#REF!</v>
      </c>
      <c r="BI466" s="530" t="e">
        <f t="shared" ref="BI466:BI533" si="367">N466+O466+P466+Q466+R466+M466+L466+K466+J466+I466+H466</f>
        <v>#REF!</v>
      </c>
      <c r="BJ466" s="530" t="e">
        <f t="shared" si="365"/>
        <v>#REF!</v>
      </c>
      <c r="BK466" s="460">
        <v>299266.57</v>
      </c>
      <c r="BL466" t="s">
        <v>44</v>
      </c>
      <c r="BM466" s="451">
        <v>329566.40999999997</v>
      </c>
      <c r="BN466" s="499"/>
      <c r="BO466" s="451"/>
      <c r="BP466" s="452"/>
      <c r="BR466" s="452"/>
    </row>
    <row r="467" spans="1:70" ht="15" hidden="1" customHeight="1">
      <c r="A467" t="str">
        <f t="shared" si="345"/>
        <v>7703000010</v>
      </c>
      <c r="B467" s="468">
        <v>7703000010</v>
      </c>
      <c r="C467" s="458" t="s">
        <v>520</v>
      </c>
      <c r="D467" s="458" t="s">
        <v>301</v>
      </c>
      <c r="E467" s="459" t="str">
        <f t="shared" si="348"/>
        <v>770</v>
      </c>
      <c r="F467" s="459" t="str">
        <f t="shared" si="349"/>
        <v>770</v>
      </c>
      <c r="G467" s="458" t="s">
        <v>302</v>
      </c>
      <c r="H467" s="484">
        <v>28780.21</v>
      </c>
      <c r="I467" s="452">
        <v>13942.15</v>
      </c>
      <c r="J467" s="474">
        <v>20168.97</v>
      </c>
      <c r="K467" s="452">
        <v>15240.65</v>
      </c>
      <c r="L467" s="452">
        <v>15228.92</v>
      </c>
      <c r="M467" s="452">
        <v>16522.87</v>
      </c>
      <c r="N467" s="452">
        <v>6498.17</v>
      </c>
      <c r="O467" s="452">
        <v>10080.26</v>
      </c>
      <c r="P467" s="452">
        <v>14253.88</v>
      </c>
      <c r="Q467" s="452" t="e">
        <f>VLOOKUP(A467,#REF!,16,0)</f>
        <v>#REF!</v>
      </c>
      <c r="R467" s="452">
        <v>9310.51</v>
      </c>
      <c r="S467" s="484">
        <v>22661.39</v>
      </c>
      <c r="T467" s="452">
        <v>155932.35999999999</v>
      </c>
      <c r="U467" s="474" t="e">
        <f t="shared" si="350"/>
        <v>#REF!</v>
      </c>
      <c r="V467" s="484">
        <f t="shared" si="351"/>
        <v>140716.07999999999</v>
      </c>
      <c r="W467" s="484">
        <f t="shared" si="336"/>
        <v>126462.19999999998</v>
      </c>
      <c r="X467" s="530">
        <v>8694.4699999999993</v>
      </c>
      <c r="Y467" s="530">
        <f t="shared" si="360"/>
        <v>14904.410000000002</v>
      </c>
      <c r="Z467" s="484">
        <v>6674.5599999999995</v>
      </c>
      <c r="AA467" s="484">
        <v>12785.149999999992</v>
      </c>
      <c r="AB467" s="484">
        <f t="shared" si="337"/>
        <v>11482.750000000002</v>
      </c>
      <c r="AC467" s="484">
        <v>54541.34</v>
      </c>
      <c r="AD467" s="484">
        <f t="shared" si="332"/>
        <v>7233.1600000000035</v>
      </c>
      <c r="AE467" s="484">
        <v>61774.5</v>
      </c>
      <c r="AF467" s="484">
        <f t="shared" si="334"/>
        <v>4943.5500000000029</v>
      </c>
      <c r="AG467" s="484">
        <v>66718.05</v>
      </c>
      <c r="AH467" s="484">
        <f t="shared" si="329"/>
        <v>29469.83</v>
      </c>
      <c r="AI467" s="484">
        <v>96187.88</v>
      </c>
      <c r="AJ467" s="484">
        <f t="shared" ref="AJ467:AJ534" si="368">AK467-AI467</f>
        <v>5362.5800000000017</v>
      </c>
      <c r="AK467" s="484">
        <v>101550.46</v>
      </c>
      <c r="AL467" s="484">
        <f t="shared" ref="AL467:AL534" si="369">AM467-AK467</f>
        <v>3637.6899999999878</v>
      </c>
      <c r="AM467" s="484">
        <v>105188.15</v>
      </c>
      <c r="AN467" s="484">
        <f t="shared" si="366"/>
        <v>5461.3100000000122</v>
      </c>
      <c r="AO467" s="484">
        <v>110649.46</v>
      </c>
      <c r="AP467" s="484">
        <f t="shared" si="364"/>
        <v>13511.12999999999</v>
      </c>
      <c r="AQ467" s="484">
        <v>124160.59</v>
      </c>
      <c r="AR467" s="484">
        <v>17586.12</v>
      </c>
      <c r="AS467" s="484">
        <f t="shared" si="342"/>
        <v>23699.890000000003</v>
      </c>
      <c r="AT467" s="484">
        <v>41286.01</v>
      </c>
      <c r="AU467" s="484">
        <f t="shared" si="341"/>
        <v>28083.370000000003</v>
      </c>
      <c r="AV467" s="484">
        <v>69369.38</v>
      </c>
      <c r="AW467" s="484">
        <f t="shared" si="363"/>
        <v>25982.799999999988</v>
      </c>
      <c r="AX467" s="484">
        <v>95352.18</v>
      </c>
      <c r="AY467" s="530">
        <v>23598.880000000001</v>
      </c>
      <c r="AZ467" s="530">
        <f t="shared" si="338"/>
        <v>42722.36</v>
      </c>
      <c r="BA467" s="530">
        <f t="shared" si="339"/>
        <v>62891.33</v>
      </c>
      <c r="BB467" s="530">
        <f t="shared" si="340"/>
        <v>78131.98</v>
      </c>
      <c r="BC467" s="530">
        <f t="shared" si="343"/>
        <v>93360.9</v>
      </c>
      <c r="BD467" s="530">
        <f t="shared" si="333"/>
        <v>109883.76999999999</v>
      </c>
      <c r="BE467" s="530">
        <f t="shared" si="335"/>
        <v>116381.94</v>
      </c>
      <c r="BF467" s="530">
        <f t="shared" si="330"/>
        <v>126462.19999999998</v>
      </c>
      <c r="BG467" s="530">
        <f t="shared" si="331"/>
        <v>140716.07999999999</v>
      </c>
      <c r="BH467" s="530" t="e">
        <f t="shared" ref="BH467:BH534" si="370">M467+N467+O467+P467+Q467+L467+K467+J467+I467+H467</f>
        <v>#REF!</v>
      </c>
      <c r="BI467" s="530" t="e">
        <f t="shared" si="367"/>
        <v>#REF!</v>
      </c>
      <c r="BJ467" s="530" t="e">
        <f t="shared" si="365"/>
        <v>#REF!</v>
      </c>
      <c r="BK467" s="460">
        <v>155932.35999999999</v>
      </c>
      <c r="BL467" t="s">
        <v>161</v>
      </c>
      <c r="BM467" s="451">
        <v>178593.75</v>
      </c>
      <c r="BN467" s="499"/>
      <c r="BO467" s="451"/>
      <c r="BP467" s="452"/>
      <c r="BR467" s="452"/>
    </row>
    <row r="468" spans="1:70" ht="15" hidden="1" customHeight="1">
      <c r="A468" t="str">
        <f t="shared" si="345"/>
        <v>7703000020</v>
      </c>
      <c r="B468" s="468">
        <v>7703000020</v>
      </c>
      <c r="C468" s="458" t="s">
        <v>521</v>
      </c>
      <c r="D468" s="458" t="s">
        <v>301</v>
      </c>
      <c r="E468" s="459" t="str">
        <f t="shared" si="348"/>
        <v>770</v>
      </c>
      <c r="F468" s="459" t="str">
        <f t="shared" si="349"/>
        <v>770</v>
      </c>
      <c r="G468" s="458" t="s">
        <v>302</v>
      </c>
      <c r="H468" s="484">
        <v>7811.3</v>
      </c>
      <c r="I468" s="452">
        <v>6745.2</v>
      </c>
      <c r="J468" s="474">
        <v>8078.25</v>
      </c>
      <c r="K468" s="452">
        <v>9485.3700000000008</v>
      </c>
      <c r="L468" s="452">
        <v>9534.08</v>
      </c>
      <c r="M468" s="452">
        <v>7970.95</v>
      </c>
      <c r="N468" s="452">
        <v>0</v>
      </c>
      <c r="O468" s="452">
        <v>8236.39</v>
      </c>
      <c r="P468" s="452">
        <v>9865.43</v>
      </c>
      <c r="Q468" s="452" t="e">
        <f>VLOOKUP(A468,#REF!,16,0)</f>
        <v>#REF!</v>
      </c>
      <c r="R468" s="452">
        <v>14098.55</v>
      </c>
      <c r="S468" s="484">
        <v>8444.48</v>
      </c>
      <c r="T468" s="452">
        <v>90157.31</v>
      </c>
      <c r="U468" s="474" t="e">
        <f t="shared" si="350"/>
        <v>#REF!</v>
      </c>
      <c r="V468" s="484">
        <f t="shared" si="351"/>
        <v>67726.97</v>
      </c>
      <c r="W468" s="484">
        <f t="shared" si="336"/>
        <v>57861.54</v>
      </c>
      <c r="X468" s="530">
        <v>7255.42</v>
      </c>
      <c r="Y468" s="530">
        <f t="shared" si="360"/>
        <v>7580.07</v>
      </c>
      <c r="Z468" s="484">
        <v>8136.8599999999988</v>
      </c>
      <c r="AA468" s="484">
        <v>8042.970000000003</v>
      </c>
      <c r="AB468" s="484">
        <f t="shared" si="337"/>
        <v>7828.4599999999991</v>
      </c>
      <c r="AC468" s="484">
        <v>38843.78</v>
      </c>
      <c r="AD468" s="484">
        <f t="shared" si="332"/>
        <v>8465.760000000002</v>
      </c>
      <c r="AE468" s="484">
        <v>47309.54</v>
      </c>
      <c r="AF468" s="484">
        <f t="shared" si="334"/>
        <v>437.44000000000233</v>
      </c>
      <c r="AG468" s="484">
        <v>47746.98</v>
      </c>
      <c r="AH468" s="484">
        <f t="shared" si="329"/>
        <v>7873.82</v>
      </c>
      <c r="AI468" s="484">
        <v>55620.800000000003</v>
      </c>
      <c r="AJ468" s="484">
        <f t="shared" si="368"/>
        <v>15805.580000000002</v>
      </c>
      <c r="AK468" s="484">
        <v>71426.38</v>
      </c>
      <c r="AL468" s="484">
        <f t="shared" si="369"/>
        <v>9954.11</v>
      </c>
      <c r="AM468" s="484">
        <v>81380.490000000005</v>
      </c>
      <c r="AN468" s="484">
        <f t="shared" si="366"/>
        <v>9243.0199999999895</v>
      </c>
      <c r="AO468" s="484">
        <v>90623.51</v>
      </c>
      <c r="AP468" s="484">
        <f t="shared" si="364"/>
        <v>10300.660000000003</v>
      </c>
      <c r="AQ468" s="484">
        <v>100924.17</v>
      </c>
      <c r="AR468" s="484">
        <v>20014.55</v>
      </c>
      <c r="AS468" s="484">
        <f t="shared" si="342"/>
        <v>23430.09</v>
      </c>
      <c r="AT468" s="484">
        <v>43444.639999999999</v>
      </c>
      <c r="AU468" s="484">
        <f t="shared" si="341"/>
        <v>25251.399999999994</v>
      </c>
      <c r="AV468" s="484">
        <v>68696.039999999994</v>
      </c>
      <c r="AW468" s="484">
        <f t="shared" si="363"/>
        <v>21840.700000000012</v>
      </c>
      <c r="AX468" s="484">
        <v>90536.74</v>
      </c>
      <c r="AY468" s="530">
        <v>14835.49</v>
      </c>
      <c r="AZ468" s="530">
        <f t="shared" si="338"/>
        <v>14556.5</v>
      </c>
      <c r="BA468" s="530">
        <f t="shared" si="339"/>
        <v>22634.75</v>
      </c>
      <c r="BB468" s="530">
        <f t="shared" si="340"/>
        <v>32120.120000000003</v>
      </c>
      <c r="BC468" s="530">
        <f t="shared" si="343"/>
        <v>41654.200000000004</v>
      </c>
      <c r="BD468" s="530">
        <f t="shared" si="333"/>
        <v>49625.15</v>
      </c>
      <c r="BE468" s="530">
        <f t="shared" si="335"/>
        <v>49625.15</v>
      </c>
      <c r="BF468" s="530">
        <f t="shared" si="330"/>
        <v>57861.54</v>
      </c>
      <c r="BG468" s="530">
        <f t="shared" si="331"/>
        <v>67726.97</v>
      </c>
      <c r="BH468" s="530" t="e">
        <f t="shared" si="370"/>
        <v>#REF!</v>
      </c>
      <c r="BI468" s="530" t="e">
        <f t="shared" si="367"/>
        <v>#REF!</v>
      </c>
      <c r="BJ468" s="530" t="e">
        <f t="shared" si="365"/>
        <v>#REF!</v>
      </c>
      <c r="BK468" s="460">
        <v>90157.31</v>
      </c>
      <c r="BL468" t="s">
        <v>161</v>
      </c>
      <c r="BM468" s="451">
        <v>98601.79</v>
      </c>
      <c r="BN468" s="499"/>
      <c r="BO468" s="451"/>
      <c r="BP468" s="452"/>
      <c r="BR468" s="452"/>
    </row>
    <row r="469" spans="1:70" ht="15" hidden="1" customHeight="1">
      <c r="A469" t="str">
        <f t="shared" si="345"/>
        <v>7703000040</v>
      </c>
      <c r="B469" s="468">
        <v>7703000040</v>
      </c>
      <c r="C469" s="458" t="s">
        <v>696</v>
      </c>
      <c r="D469" s="458" t="s">
        <v>301</v>
      </c>
      <c r="E469" s="459" t="str">
        <f t="shared" si="348"/>
        <v>770</v>
      </c>
      <c r="F469" s="459" t="str">
        <f t="shared" si="349"/>
        <v>770</v>
      </c>
      <c r="G469" s="458" t="s">
        <v>302</v>
      </c>
      <c r="H469" s="484">
        <v>0</v>
      </c>
      <c r="I469" s="452">
        <v>0</v>
      </c>
      <c r="J469" s="474">
        <v>0</v>
      </c>
      <c r="K469" s="452">
        <v>0</v>
      </c>
      <c r="L469" s="452">
        <v>0</v>
      </c>
      <c r="M469" s="452">
        <v>0</v>
      </c>
      <c r="N469" s="452">
        <v>0</v>
      </c>
      <c r="O469" s="452">
        <v>0</v>
      </c>
      <c r="P469" s="452">
        <v>0</v>
      </c>
      <c r="Q469" s="452" t="e">
        <f>VLOOKUP(A469,#REF!,16,0)</f>
        <v>#REF!</v>
      </c>
      <c r="R469" s="452">
        <v>237.77</v>
      </c>
      <c r="S469" s="484">
        <v>0</v>
      </c>
      <c r="T469" s="452">
        <v>237.77</v>
      </c>
      <c r="U469" s="474" t="e">
        <f t="shared" si="350"/>
        <v>#REF!</v>
      </c>
      <c r="V469" s="484">
        <f t="shared" si="351"/>
        <v>0</v>
      </c>
      <c r="W469" s="484">
        <f t="shared" si="336"/>
        <v>0</v>
      </c>
      <c r="X469" s="530"/>
      <c r="Y469" s="530">
        <f t="shared" si="360"/>
        <v>0</v>
      </c>
      <c r="Z469" s="484">
        <v>0</v>
      </c>
      <c r="AA469" s="484">
        <v>550</v>
      </c>
      <c r="AB469" s="484">
        <f t="shared" si="337"/>
        <v>0</v>
      </c>
      <c r="AC469" s="484">
        <v>550</v>
      </c>
      <c r="AD469" s="484">
        <f t="shared" si="332"/>
        <v>0</v>
      </c>
      <c r="AE469" s="484">
        <v>550</v>
      </c>
      <c r="AF469" s="484">
        <f t="shared" si="334"/>
        <v>0</v>
      </c>
      <c r="AG469" s="484">
        <v>550</v>
      </c>
      <c r="AH469" s="484">
        <f t="shared" si="329"/>
        <v>0</v>
      </c>
      <c r="AI469" s="484">
        <v>550</v>
      </c>
      <c r="AJ469" s="484">
        <f t="shared" si="368"/>
        <v>735.65000000000009</v>
      </c>
      <c r="AK469" s="484">
        <v>1285.6500000000001</v>
      </c>
      <c r="AL469" s="484">
        <f t="shared" si="369"/>
        <v>0</v>
      </c>
      <c r="AM469" s="484">
        <v>1285.6500000000001</v>
      </c>
      <c r="AN469" s="484">
        <f t="shared" si="366"/>
        <v>0</v>
      </c>
      <c r="AO469" s="484">
        <v>1285.6500000000001</v>
      </c>
      <c r="AP469" s="484">
        <f t="shared" si="364"/>
        <v>0</v>
      </c>
      <c r="AQ469" s="484">
        <v>1285.6500000000001</v>
      </c>
      <c r="AR469" s="484">
        <v>0</v>
      </c>
      <c r="AS469" s="484">
        <f t="shared" si="342"/>
        <v>0</v>
      </c>
      <c r="AT469" s="484">
        <v>0</v>
      </c>
      <c r="AU469" s="484">
        <f t="shared" si="341"/>
        <v>0</v>
      </c>
      <c r="AV469" s="484">
        <v>0</v>
      </c>
      <c r="AW469" s="484">
        <f t="shared" si="363"/>
        <v>1798.94</v>
      </c>
      <c r="AX469" s="484">
        <v>1798.94</v>
      </c>
      <c r="AY469" s="530">
        <v>0</v>
      </c>
      <c r="AZ469" s="530">
        <f t="shared" si="338"/>
        <v>0</v>
      </c>
      <c r="BA469" s="530">
        <f t="shared" si="339"/>
        <v>0</v>
      </c>
      <c r="BB469" s="530">
        <f t="shared" si="340"/>
        <v>0</v>
      </c>
      <c r="BC469" s="530">
        <f t="shared" si="343"/>
        <v>0</v>
      </c>
      <c r="BD469" s="530">
        <f t="shared" si="333"/>
        <v>0</v>
      </c>
      <c r="BE469" s="530">
        <f t="shared" si="335"/>
        <v>0</v>
      </c>
      <c r="BF469" s="530">
        <f t="shared" si="330"/>
        <v>0</v>
      </c>
      <c r="BG469" s="530">
        <f t="shared" si="331"/>
        <v>0</v>
      </c>
      <c r="BH469" s="530" t="e">
        <f t="shared" si="370"/>
        <v>#REF!</v>
      </c>
      <c r="BI469" s="530" t="e">
        <f t="shared" si="367"/>
        <v>#REF!</v>
      </c>
      <c r="BJ469" s="530" t="e">
        <f t="shared" si="365"/>
        <v>#REF!</v>
      </c>
      <c r="BK469" s="460">
        <v>237.77</v>
      </c>
      <c r="BL469" t="s">
        <v>161</v>
      </c>
      <c r="BM469" s="451">
        <v>237.77</v>
      </c>
      <c r="BN469" s="499"/>
      <c r="BO469" s="451"/>
      <c r="BP469" s="452"/>
      <c r="BR469" s="452"/>
    </row>
    <row r="470" spans="1:70" ht="15" hidden="1" customHeight="1">
      <c r="A470" t="str">
        <f t="shared" si="345"/>
        <v>7703000050</v>
      </c>
      <c r="B470" s="468">
        <v>7703000050</v>
      </c>
      <c r="C470" s="458" t="s">
        <v>594</v>
      </c>
      <c r="D470" s="458" t="s">
        <v>301</v>
      </c>
      <c r="E470" s="459" t="str">
        <f t="shared" si="348"/>
        <v>770</v>
      </c>
      <c r="F470" s="459" t="str">
        <f t="shared" si="349"/>
        <v>770</v>
      </c>
      <c r="G470" s="458" t="s">
        <v>302</v>
      </c>
      <c r="H470" s="484">
        <v>0</v>
      </c>
      <c r="I470" s="452">
        <v>4755.7</v>
      </c>
      <c r="J470" s="474">
        <v>4964.33</v>
      </c>
      <c r="K470" s="452">
        <v>9753.81</v>
      </c>
      <c r="L470" s="452">
        <v>5408.23</v>
      </c>
      <c r="M470" s="452">
        <v>6323.16</v>
      </c>
      <c r="N470" s="452">
        <v>6430.97</v>
      </c>
      <c r="O470" s="452">
        <v>6550.7</v>
      </c>
      <c r="P470" s="452">
        <v>5792.49</v>
      </c>
      <c r="Q470" s="452" t="e">
        <f>VLOOKUP(A470,#REF!,16,0)</f>
        <v>#REF!</v>
      </c>
      <c r="R470" s="452">
        <v>7680.51</v>
      </c>
      <c r="S470" s="484">
        <v>6925.66</v>
      </c>
      <c r="T470" s="452">
        <v>64186.94</v>
      </c>
      <c r="U470" s="474" t="e">
        <f t="shared" si="350"/>
        <v>#REF!</v>
      </c>
      <c r="V470" s="484">
        <f t="shared" si="351"/>
        <v>49979.389999999992</v>
      </c>
      <c r="W470" s="484">
        <f t="shared" si="336"/>
        <v>44186.899999999994</v>
      </c>
      <c r="X470" s="530">
        <v>8646.9</v>
      </c>
      <c r="Y470" s="530">
        <f t="shared" si="360"/>
        <v>6731.2800000000007</v>
      </c>
      <c r="Z470" s="484">
        <v>980.07999999999993</v>
      </c>
      <c r="AA470" s="484">
        <v>211.69000000000051</v>
      </c>
      <c r="AB470" s="484">
        <f t="shared" si="337"/>
        <v>431.15999999999985</v>
      </c>
      <c r="AC470" s="484">
        <v>17001.11</v>
      </c>
      <c r="AD470" s="484">
        <f t="shared" si="332"/>
        <v>3198.0400000000009</v>
      </c>
      <c r="AE470" s="484">
        <v>20199.150000000001</v>
      </c>
      <c r="AF470" s="484">
        <f t="shared" si="334"/>
        <v>1709.0499999999993</v>
      </c>
      <c r="AG470" s="484">
        <v>21908.2</v>
      </c>
      <c r="AH470" s="484">
        <f t="shared" si="329"/>
        <v>2720.0099999999984</v>
      </c>
      <c r="AI470" s="484">
        <v>24628.21</v>
      </c>
      <c r="AJ470" s="484">
        <f t="shared" si="368"/>
        <v>916.38000000000102</v>
      </c>
      <c r="AK470" s="484">
        <v>25544.59</v>
      </c>
      <c r="AL470" s="484">
        <f t="shared" si="369"/>
        <v>7917.9500000000007</v>
      </c>
      <c r="AM470" s="484">
        <v>33462.54</v>
      </c>
      <c r="AN470" s="484">
        <f t="shared" si="366"/>
        <v>2393.6800000000003</v>
      </c>
      <c r="AO470" s="484">
        <v>35856.22</v>
      </c>
      <c r="AP470" s="484">
        <f t="shared" si="364"/>
        <v>4466.510000000002</v>
      </c>
      <c r="AQ470" s="484">
        <v>40322.730000000003</v>
      </c>
      <c r="AR470" s="484">
        <v>9296.83</v>
      </c>
      <c r="AS470" s="484">
        <f t="shared" si="342"/>
        <v>15939.31</v>
      </c>
      <c r="AT470" s="484">
        <v>25236.14</v>
      </c>
      <c r="AU470" s="484">
        <f t="shared" si="341"/>
        <v>34202.58</v>
      </c>
      <c r="AV470" s="484">
        <v>59438.720000000001</v>
      </c>
      <c r="AW470" s="484">
        <f t="shared" si="363"/>
        <v>32952.050000000003</v>
      </c>
      <c r="AX470" s="484">
        <v>92390.77</v>
      </c>
      <c r="AY470" s="530">
        <v>15378.18</v>
      </c>
      <c r="AZ470" s="530">
        <f t="shared" si="338"/>
        <v>4755.7</v>
      </c>
      <c r="BA470" s="530">
        <f t="shared" si="339"/>
        <v>9720.0299999999988</v>
      </c>
      <c r="BB470" s="530">
        <f t="shared" si="340"/>
        <v>19473.839999999997</v>
      </c>
      <c r="BC470" s="530">
        <f t="shared" si="343"/>
        <v>24882.069999999996</v>
      </c>
      <c r="BD470" s="530">
        <f t="shared" si="333"/>
        <v>31205.229999999996</v>
      </c>
      <c r="BE470" s="530">
        <f t="shared" si="335"/>
        <v>37636.199999999997</v>
      </c>
      <c r="BF470" s="530">
        <f t="shared" si="330"/>
        <v>44186.899999999994</v>
      </c>
      <c r="BG470" s="530">
        <f t="shared" si="331"/>
        <v>49979.39</v>
      </c>
      <c r="BH470" s="530" t="e">
        <f t="shared" si="370"/>
        <v>#REF!</v>
      </c>
      <c r="BI470" s="530" t="e">
        <f t="shared" si="367"/>
        <v>#REF!</v>
      </c>
      <c r="BJ470" s="530" t="e">
        <f t="shared" si="365"/>
        <v>#REF!</v>
      </c>
      <c r="BK470" s="460">
        <v>64186.94</v>
      </c>
      <c r="BL470" t="s">
        <v>161</v>
      </c>
      <c r="BM470" s="451">
        <v>71112.600000000006</v>
      </c>
      <c r="BN470" s="499"/>
      <c r="BO470" s="451"/>
      <c r="BP470" s="452"/>
      <c r="BR470" s="452"/>
    </row>
    <row r="471" spans="1:70" ht="15" hidden="1" customHeight="1">
      <c r="A471" t="str">
        <f t="shared" si="345"/>
        <v>7703000060</v>
      </c>
      <c r="B471" s="468">
        <v>7703000060</v>
      </c>
      <c r="C471" s="458" t="s">
        <v>522</v>
      </c>
      <c r="D471" s="458" t="s">
        <v>301</v>
      </c>
      <c r="E471" s="459" t="str">
        <f t="shared" si="348"/>
        <v>770</v>
      </c>
      <c r="F471" s="459" t="str">
        <f t="shared" si="349"/>
        <v>770</v>
      </c>
      <c r="G471" s="458" t="s">
        <v>302</v>
      </c>
      <c r="H471" s="484">
        <v>2078.5100000000002</v>
      </c>
      <c r="I471" s="452">
        <v>7450.9</v>
      </c>
      <c r="J471" s="474">
        <v>6875.55</v>
      </c>
      <c r="K471" s="452">
        <v>12873.34</v>
      </c>
      <c r="L471" s="452">
        <v>22676.71</v>
      </c>
      <c r="M471" s="452">
        <v>12785.7</v>
      </c>
      <c r="N471" s="452">
        <v>10252.790000000001</v>
      </c>
      <c r="O471" s="452">
        <v>28820.49</v>
      </c>
      <c r="P471" s="452">
        <v>14242.72</v>
      </c>
      <c r="Q471" s="452" t="e">
        <f>VLOOKUP(A471,#REF!,16,0)</f>
        <v>#REF!</v>
      </c>
      <c r="R471" s="452">
        <v>18357.97</v>
      </c>
      <c r="S471" s="484">
        <v>62202.35</v>
      </c>
      <c r="T471" s="452">
        <v>148580.70000000001</v>
      </c>
      <c r="U471" s="474" t="e">
        <f t="shared" si="350"/>
        <v>#REF!</v>
      </c>
      <c r="V471" s="484">
        <f t="shared" si="351"/>
        <v>118056.71</v>
      </c>
      <c r="W471" s="484">
        <f t="shared" si="336"/>
        <v>103813.99</v>
      </c>
      <c r="X471" s="530">
        <v>703.13</v>
      </c>
      <c r="Y471" s="530">
        <f t="shared" si="360"/>
        <v>0</v>
      </c>
      <c r="Z471" s="484">
        <v>2570.0499999999997</v>
      </c>
      <c r="AA471" s="484">
        <v>3945.0800000000004</v>
      </c>
      <c r="AB471" s="484">
        <f t="shared" si="337"/>
        <v>6238.590000000002</v>
      </c>
      <c r="AC471" s="484">
        <v>13456.85</v>
      </c>
      <c r="AD471" s="484">
        <f t="shared" si="332"/>
        <v>5920.4800000000014</v>
      </c>
      <c r="AE471" s="484">
        <v>19377.330000000002</v>
      </c>
      <c r="AF471" s="484">
        <f t="shared" si="334"/>
        <v>818.7599999999984</v>
      </c>
      <c r="AG471" s="484">
        <v>20196.09</v>
      </c>
      <c r="AH471" s="484">
        <f t="shared" si="329"/>
        <v>9678</v>
      </c>
      <c r="AI471" s="484">
        <v>29874.09</v>
      </c>
      <c r="AJ471" s="484">
        <f t="shared" si="368"/>
        <v>6367.3999999999978</v>
      </c>
      <c r="AK471" s="484">
        <v>36241.49</v>
      </c>
      <c r="AL471" s="484">
        <f t="shared" si="369"/>
        <v>15427.93</v>
      </c>
      <c r="AM471" s="484">
        <v>51669.42</v>
      </c>
      <c r="AN471" s="484">
        <f t="shared" si="366"/>
        <v>4812.5</v>
      </c>
      <c r="AO471" s="484">
        <v>56481.919999999998</v>
      </c>
      <c r="AP471" s="484">
        <f t="shared" si="364"/>
        <v>29325.17</v>
      </c>
      <c r="AQ471" s="484">
        <v>85807.09</v>
      </c>
      <c r="AR471" s="484">
        <v>800</v>
      </c>
      <c r="AS471" s="484">
        <f t="shared" si="342"/>
        <v>44080.35</v>
      </c>
      <c r="AT471" s="484">
        <v>44880.35</v>
      </c>
      <c r="AU471" s="484">
        <f t="shared" si="341"/>
        <v>5644.8499999999985</v>
      </c>
      <c r="AV471" s="484">
        <v>50525.2</v>
      </c>
      <c r="AW471" s="484">
        <f t="shared" si="363"/>
        <v>5349.260000000002</v>
      </c>
      <c r="AX471" s="484">
        <v>55874.46</v>
      </c>
      <c r="AY471" s="530">
        <v>703.13</v>
      </c>
      <c r="AZ471" s="530">
        <f t="shared" si="338"/>
        <v>9529.41</v>
      </c>
      <c r="BA471" s="530">
        <f t="shared" si="339"/>
        <v>16404.96</v>
      </c>
      <c r="BB471" s="530">
        <f t="shared" si="340"/>
        <v>29278.3</v>
      </c>
      <c r="BC471" s="530">
        <f t="shared" si="343"/>
        <v>51955.009999999995</v>
      </c>
      <c r="BD471" s="530">
        <f t="shared" si="333"/>
        <v>64740.71</v>
      </c>
      <c r="BE471" s="530">
        <f t="shared" si="335"/>
        <v>74993.5</v>
      </c>
      <c r="BF471" s="530">
        <f t="shared" si="330"/>
        <v>103813.98999999999</v>
      </c>
      <c r="BG471" s="530">
        <f t="shared" si="331"/>
        <v>118056.70999999999</v>
      </c>
      <c r="BH471" s="530" t="e">
        <f t="shared" si="370"/>
        <v>#REF!</v>
      </c>
      <c r="BI471" s="530" t="e">
        <f t="shared" si="367"/>
        <v>#REF!</v>
      </c>
      <c r="BJ471" s="530" t="e">
        <f t="shared" si="365"/>
        <v>#REF!</v>
      </c>
      <c r="BK471" s="460">
        <v>148580.70000000001</v>
      </c>
      <c r="BL471" t="s">
        <v>161</v>
      </c>
      <c r="BM471" s="451">
        <v>206194.71</v>
      </c>
      <c r="BN471" s="499"/>
      <c r="BO471" s="451"/>
      <c r="BP471" s="452"/>
      <c r="BR471" s="452"/>
    </row>
    <row r="472" spans="1:70" ht="15" hidden="1" customHeight="1">
      <c r="A472" t="str">
        <f t="shared" si="345"/>
        <v>7703000100</v>
      </c>
      <c r="B472" s="468">
        <v>7703000100</v>
      </c>
      <c r="C472" s="458" t="s">
        <v>698</v>
      </c>
      <c r="D472" s="458" t="s">
        <v>301</v>
      </c>
      <c r="E472" s="459" t="str">
        <f t="shared" si="348"/>
        <v>770</v>
      </c>
      <c r="F472" s="459" t="str">
        <f t="shared" si="349"/>
        <v>770</v>
      </c>
      <c r="G472" s="458" t="s">
        <v>302</v>
      </c>
      <c r="H472" s="484">
        <v>0</v>
      </c>
      <c r="I472" s="452">
        <v>0</v>
      </c>
      <c r="J472" s="474">
        <v>3332.49</v>
      </c>
      <c r="K472" s="452">
        <v>0</v>
      </c>
      <c r="L472" s="452">
        <v>0</v>
      </c>
      <c r="M472" s="452">
        <v>5998.47</v>
      </c>
      <c r="N472" s="452">
        <v>0</v>
      </c>
      <c r="O472" s="452">
        <v>0</v>
      </c>
      <c r="P472" s="452">
        <v>5998.47</v>
      </c>
      <c r="Q472" s="452" t="e">
        <f>VLOOKUP(A472,#REF!,16,0)</f>
        <v>#REF!</v>
      </c>
      <c r="R472" s="452">
        <v>0</v>
      </c>
      <c r="S472" s="484">
        <v>5998.47</v>
      </c>
      <c r="T472" s="452">
        <v>15329.43</v>
      </c>
      <c r="U472" s="474" t="e">
        <f t="shared" si="350"/>
        <v>#REF!</v>
      </c>
      <c r="V472" s="484">
        <f t="shared" si="351"/>
        <v>15329.43</v>
      </c>
      <c r="W472" s="484">
        <f t="shared" si="336"/>
        <v>9330.9599999999991</v>
      </c>
      <c r="X472" s="530"/>
      <c r="Y472" s="530">
        <f t="shared" si="360"/>
        <v>0</v>
      </c>
      <c r="Z472" s="484">
        <v>2665.99</v>
      </c>
      <c r="AA472" s="484">
        <v>0</v>
      </c>
      <c r="AB472" s="484">
        <f t="shared" si="337"/>
        <v>0</v>
      </c>
      <c r="AC472" s="484">
        <v>2665.99</v>
      </c>
      <c r="AD472" s="484">
        <f t="shared" si="332"/>
        <v>0</v>
      </c>
      <c r="AE472" s="484">
        <v>2665.99</v>
      </c>
      <c r="AF472" s="484">
        <f t="shared" si="334"/>
        <v>0</v>
      </c>
      <c r="AG472" s="484">
        <v>2665.99</v>
      </c>
      <c r="AH472" s="484">
        <f t="shared" ref="AH472:AH540" si="371">AI472-AG472</f>
        <v>0</v>
      </c>
      <c r="AI472" s="484">
        <v>2665.99</v>
      </c>
      <c r="AJ472" s="484">
        <f t="shared" si="368"/>
        <v>0</v>
      </c>
      <c r="AK472" s="484">
        <v>2665.99</v>
      </c>
      <c r="AL472" s="484">
        <f t="shared" si="369"/>
        <v>0</v>
      </c>
      <c r="AM472" s="484">
        <v>2665.99</v>
      </c>
      <c r="AN472" s="484">
        <f t="shared" si="366"/>
        <v>0</v>
      </c>
      <c r="AO472" s="484">
        <v>2665.99</v>
      </c>
      <c r="AP472" s="484">
        <f t="shared" si="364"/>
        <v>0</v>
      </c>
      <c r="AQ472" s="484">
        <v>2665.99</v>
      </c>
      <c r="AR472" s="484">
        <v>0</v>
      </c>
      <c r="AS472" s="484">
        <f t="shared" si="342"/>
        <v>0</v>
      </c>
      <c r="AT472" s="484">
        <v>0</v>
      </c>
      <c r="AU472" s="484">
        <f t="shared" si="341"/>
        <v>0</v>
      </c>
      <c r="AV472" s="484">
        <v>0</v>
      </c>
      <c r="AW472" s="484">
        <f t="shared" si="363"/>
        <v>0</v>
      </c>
      <c r="AX472" s="484">
        <v>0</v>
      </c>
      <c r="AY472" s="530">
        <v>0</v>
      </c>
      <c r="AZ472" s="530">
        <f t="shared" si="338"/>
        <v>0</v>
      </c>
      <c r="BA472" s="530">
        <f t="shared" si="339"/>
        <v>3332.49</v>
      </c>
      <c r="BB472" s="530">
        <f t="shared" si="340"/>
        <v>3332.49</v>
      </c>
      <c r="BC472" s="530">
        <f t="shared" si="343"/>
        <v>3332.49</v>
      </c>
      <c r="BD472" s="530">
        <f t="shared" si="333"/>
        <v>9330.9599999999991</v>
      </c>
      <c r="BE472" s="530">
        <f t="shared" si="335"/>
        <v>9330.9599999999991</v>
      </c>
      <c r="BF472" s="530">
        <f t="shared" ref="BF472:BF540" si="372">K472+L472+M472+N472+O472+J472+I472+H472</f>
        <v>9330.9599999999991</v>
      </c>
      <c r="BG472" s="530">
        <f t="shared" ref="BG472:BG540" si="373">L472+M472+N472+O472+P472+K472+J472+I472+H472</f>
        <v>15329.43</v>
      </c>
      <c r="BH472" s="530" t="e">
        <f t="shared" si="370"/>
        <v>#REF!</v>
      </c>
      <c r="BI472" s="530" t="e">
        <f t="shared" si="367"/>
        <v>#REF!</v>
      </c>
      <c r="BJ472" s="530" t="e">
        <f t="shared" si="365"/>
        <v>#REF!</v>
      </c>
      <c r="BK472" s="460">
        <v>15329.43</v>
      </c>
      <c r="BL472" t="s">
        <v>161</v>
      </c>
      <c r="BM472" s="451">
        <v>21327.9</v>
      </c>
      <c r="BN472" s="499"/>
      <c r="BO472" s="451"/>
      <c r="BP472" s="452"/>
      <c r="BR472" s="452"/>
    </row>
    <row r="473" spans="1:70" ht="15" hidden="1" customHeight="1">
      <c r="A473" t="str">
        <f t="shared" si="345"/>
        <v>7703000150</v>
      </c>
      <c r="B473" s="468">
        <v>7703000150</v>
      </c>
      <c r="C473" s="458" t="s">
        <v>595</v>
      </c>
      <c r="D473" s="458" t="s">
        <v>301</v>
      </c>
      <c r="E473" s="459" t="str">
        <f t="shared" si="348"/>
        <v>770</v>
      </c>
      <c r="F473" s="459" t="str">
        <f t="shared" si="349"/>
        <v>770</v>
      </c>
      <c r="G473" s="458" t="s">
        <v>302</v>
      </c>
      <c r="H473" s="484">
        <v>0</v>
      </c>
      <c r="I473" s="452">
        <v>15760.34</v>
      </c>
      <c r="J473" s="474">
        <v>7880.17</v>
      </c>
      <c r="K473" s="452">
        <v>7880.17</v>
      </c>
      <c r="L473" s="452">
        <v>7880.17</v>
      </c>
      <c r="M473" s="452">
        <v>7880.17</v>
      </c>
      <c r="N473" s="452">
        <v>9750.17</v>
      </c>
      <c r="O473" s="452">
        <v>7880.17</v>
      </c>
      <c r="P473" s="452">
        <v>20280.169999999998</v>
      </c>
      <c r="Q473" s="452" t="e">
        <f>VLOOKUP(A473,#REF!,16,0)</f>
        <v>#REF!</v>
      </c>
      <c r="R473" s="452">
        <v>7880.17</v>
      </c>
      <c r="S473" s="484">
        <v>14080.17</v>
      </c>
      <c r="T473" s="452">
        <v>100951.87</v>
      </c>
      <c r="U473" s="474" t="e">
        <f t="shared" si="350"/>
        <v>#REF!</v>
      </c>
      <c r="V473" s="484">
        <f t="shared" si="351"/>
        <v>85191.53</v>
      </c>
      <c r="W473" s="484">
        <f t="shared" si="336"/>
        <v>64911.359999999993</v>
      </c>
      <c r="X473" s="530"/>
      <c r="Y473" s="530">
        <f t="shared" si="360"/>
        <v>17275.34</v>
      </c>
      <c r="Z473" s="484">
        <v>16137.670000000002</v>
      </c>
      <c r="AA473" s="484">
        <v>8637.6699999999983</v>
      </c>
      <c r="AB473" s="484">
        <f t="shared" si="337"/>
        <v>8637.6699999999946</v>
      </c>
      <c r="AC473" s="484">
        <v>50688.35</v>
      </c>
      <c r="AD473" s="484">
        <f t="shared" ref="AD473:AD542" si="374">AE473-AC473</f>
        <v>8637.6699999999983</v>
      </c>
      <c r="AE473" s="484">
        <v>59326.02</v>
      </c>
      <c r="AF473" s="484">
        <f t="shared" si="334"/>
        <v>16348.670000000006</v>
      </c>
      <c r="AG473" s="484">
        <v>75674.69</v>
      </c>
      <c r="AH473" s="484">
        <f t="shared" si="371"/>
        <v>10692.669999999998</v>
      </c>
      <c r="AI473" s="484">
        <v>86367.360000000001</v>
      </c>
      <c r="AJ473" s="484">
        <f t="shared" si="368"/>
        <v>16348.669999999998</v>
      </c>
      <c r="AK473" s="484">
        <v>102716.03</v>
      </c>
      <c r="AL473" s="484">
        <f t="shared" si="369"/>
        <v>8637.6699999999983</v>
      </c>
      <c r="AM473" s="484">
        <v>111353.7</v>
      </c>
      <c r="AN473" s="484">
        <f t="shared" si="366"/>
        <v>16348.669999999998</v>
      </c>
      <c r="AO473" s="484">
        <v>127702.37</v>
      </c>
      <c r="AP473" s="484">
        <f t="shared" si="364"/>
        <v>22760.989999999991</v>
      </c>
      <c r="AQ473" s="484">
        <v>150463.35999999999</v>
      </c>
      <c r="AR473" s="484">
        <v>0</v>
      </c>
      <c r="AS473" s="484">
        <f t="shared" si="342"/>
        <v>19833.34</v>
      </c>
      <c r="AT473" s="484">
        <v>19833.34</v>
      </c>
      <c r="AU473" s="484">
        <f t="shared" ref="AU473:AU537" si="375">AV473-AT473</f>
        <v>9916.6699999999983</v>
      </c>
      <c r="AV473" s="484">
        <v>29750.01</v>
      </c>
      <c r="AW473" s="484">
        <f t="shared" si="363"/>
        <v>28098.670000000002</v>
      </c>
      <c r="AX473" s="484">
        <v>57848.68</v>
      </c>
      <c r="AY473" s="530">
        <v>17275.34</v>
      </c>
      <c r="AZ473" s="530">
        <f t="shared" si="338"/>
        <v>15760.34</v>
      </c>
      <c r="BA473" s="530">
        <f t="shared" si="339"/>
        <v>23640.510000000002</v>
      </c>
      <c r="BB473" s="530">
        <f t="shared" si="340"/>
        <v>31520.68</v>
      </c>
      <c r="BC473" s="530">
        <f t="shared" si="343"/>
        <v>39400.85</v>
      </c>
      <c r="BD473" s="530">
        <f t="shared" ref="BD473:BD542" si="376">I473+J473+K473+L473+M473+H473</f>
        <v>47281.02</v>
      </c>
      <c r="BE473" s="530">
        <f t="shared" si="335"/>
        <v>57031.19</v>
      </c>
      <c r="BF473" s="530">
        <f t="shared" si="372"/>
        <v>64911.360000000001</v>
      </c>
      <c r="BG473" s="530">
        <f t="shared" si="373"/>
        <v>85191.53</v>
      </c>
      <c r="BH473" s="530" t="e">
        <f t="shared" si="370"/>
        <v>#REF!</v>
      </c>
      <c r="BI473" s="530" t="e">
        <f t="shared" si="367"/>
        <v>#REF!</v>
      </c>
      <c r="BJ473" s="530" t="e">
        <f t="shared" si="365"/>
        <v>#REF!</v>
      </c>
      <c r="BK473" s="460">
        <v>100951.87</v>
      </c>
      <c r="BL473" t="s">
        <v>161</v>
      </c>
      <c r="BM473" s="451">
        <v>115032.04</v>
      </c>
      <c r="BN473" s="499"/>
      <c r="BO473" s="451"/>
      <c r="BP473" s="452"/>
      <c r="BR473" s="452"/>
    </row>
    <row r="474" spans="1:70" ht="15" hidden="1" customHeight="1">
      <c r="A474" t="str">
        <f t="shared" si="345"/>
        <v>7703000160</v>
      </c>
      <c r="B474" s="468">
        <v>7703000160</v>
      </c>
      <c r="C474" s="458" t="s">
        <v>523</v>
      </c>
      <c r="D474" s="458" t="s">
        <v>301</v>
      </c>
      <c r="E474" s="459" t="str">
        <f t="shared" si="348"/>
        <v>770</v>
      </c>
      <c r="F474" s="459" t="str">
        <f t="shared" si="349"/>
        <v>770</v>
      </c>
      <c r="G474" s="458" t="s">
        <v>302</v>
      </c>
      <c r="H474" s="484">
        <v>0</v>
      </c>
      <c r="I474" s="452">
        <v>3750</v>
      </c>
      <c r="J474" s="474">
        <v>0</v>
      </c>
      <c r="K474" s="452">
        <v>0</v>
      </c>
      <c r="L474" s="452">
        <v>0</v>
      </c>
      <c r="M474" s="452">
        <v>3750</v>
      </c>
      <c r="N474" s="452">
        <v>0</v>
      </c>
      <c r="O474" s="452">
        <v>3750</v>
      </c>
      <c r="P474" s="452">
        <v>0</v>
      </c>
      <c r="Q474" s="452" t="e">
        <f>VLOOKUP(A474,#REF!,16,0)</f>
        <v>#REF!</v>
      </c>
      <c r="R474" s="452">
        <v>3850</v>
      </c>
      <c r="S474" s="484">
        <v>0</v>
      </c>
      <c r="T474" s="452">
        <v>15100</v>
      </c>
      <c r="U474" s="474" t="e">
        <f t="shared" si="350"/>
        <v>#REF!</v>
      </c>
      <c r="V474" s="484">
        <f t="shared" si="351"/>
        <v>11250</v>
      </c>
      <c r="W474" s="484">
        <f t="shared" si="336"/>
        <v>11250</v>
      </c>
      <c r="X474" s="530"/>
      <c r="Y474" s="530">
        <f t="shared" si="360"/>
        <v>4307</v>
      </c>
      <c r="Z474" s="484">
        <v>3750</v>
      </c>
      <c r="AA474" s="484">
        <v>0</v>
      </c>
      <c r="AB474" s="484">
        <f t="shared" si="337"/>
        <v>0</v>
      </c>
      <c r="AC474" s="484">
        <v>8057</v>
      </c>
      <c r="AD474" s="484">
        <f t="shared" si="374"/>
        <v>3750</v>
      </c>
      <c r="AE474" s="484">
        <v>11807</v>
      </c>
      <c r="AF474" s="484">
        <f t="shared" ref="AF474:AF543" si="377">AG474-AE474</f>
        <v>0</v>
      </c>
      <c r="AG474" s="484">
        <v>11807</v>
      </c>
      <c r="AH474" s="484">
        <f t="shared" si="371"/>
        <v>0</v>
      </c>
      <c r="AI474" s="484">
        <v>11807</v>
      </c>
      <c r="AJ474" s="484">
        <f t="shared" si="368"/>
        <v>3750</v>
      </c>
      <c r="AK474" s="484">
        <v>15557</v>
      </c>
      <c r="AL474" s="484">
        <f t="shared" si="369"/>
        <v>0</v>
      </c>
      <c r="AM474" s="484">
        <v>15557</v>
      </c>
      <c r="AN474" s="484">
        <f t="shared" si="366"/>
        <v>3750</v>
      </c>
      <c r="AO474" s="484">
        <v>19307</v>
      </c>
      <c r="AP474" s="484">
        <f t="shared" si="364"/>
        <v>0</v>
      </c>
      <c r="AQ474" s="484">
        <v>19307</v>
      </c>
      <c r="AR474" s="484">
        <v>0</v>
      </c>
      <c r="AS474" s="484">
        <f t="shared" si="342"/>
        <v>0</v>
      </c>
      <c r="AT474" s="484">
        <v>0</v>
      </c>
      <c r="AU474" s="484">
        <f t="shared" si="375"/>
        <v>4500</v>
      </c>
      <c r="AV474" s="484">
        <v>4500</v>
      </c>
      <c r="AW474" s="484">
        <f t="shared" si="363"/>
        <v>0</v>
      </c>
      <c r="AX474" s="484">
        <v>4500</v>
      </c>
      <c r="AY474" s="530">
        <v>4307</v>
      </c>
      <c r="AZ474" s="530">
        <f t="shared" si="338"/>
        <v>3750</v>
      </c>
      <c r="BA474" s="530">
        <f t="shared" si="339"/>
        <v>3750</v>
      </c>
      <c r="BB474" s="530">
        <f t="shared" si="340"/>
        <v>3750</v>
      </c>
      <c r="BC474" s="530">
        <f t="shared" si="343"/>
        <v>3750</v>
      </c>
      <c r="BD474" s="530">
        <f t="shared" si="376"/>
        <v>7500</v>
      </c>
      <c r="BE474" s="530">
        <f t="shared" ref="BE474:BE543" si="378">J474+K474+L474+M474+N474+I474+H474</f>
        <v>7500</v>
      </c>
      <c r="BF474" s="530">
        <f t="shared" si="372"/>
        <v>11250</v>
      </c>
      <c r="BG474" s="530">
        <f t="shared" si="373"/>
        <v>11250</v>
      </c>
      <c r="BH474" s="530" t="e">
        <f t="shared" si="370"/>
        <v>#REF!</v>
      </c>
      <c r="BI474" s="530" t="e">
        <f t="shared" si="367"/>
        <v>#REF!</v>
      </c>
      <c r="BJ474" s="530" t="e">
        <f t="shared" si="365"/>
        <v>#REF!</v>
      </c>
      <c r="BK474" s="460">
        <v>15100</v>
      </c>
      <c r="BL474" t="s">
        <v>161</v>
      </c>
      <c r="BM474" s="451">
        <v>15100</v>
      </c>
      <c r="BN474" s="499"/>
      <c r="BO474" s="451"/>
      <c r="BP474" s="452"/>
      <c r="BR474" s="452"/>
    </row>
    <row r="475" spans="1:70" ht="15" hidden="1" customHeight="1">
      <c r="A475" t="str">
        <f t="shared" si="345"/>
        <v>7703000180</v>
      </c>
      <c r="B475" s="468">
        <v>7703000180</v>
      </c>
      <c r="C475" s="458" t="s">
        <v>596</v>
      </c>
      <c r="D475" s="458" t="s">
        <v>301</v>
      </c>
      <c r="E475" s="459" t="str">
        <f t="shared" si="348"/>
        <v>770</v>
      </c>
      <c r="F475" s="459" t="str">
        <f t="shared" si="349"/>
        <v>770</v>
      </c>
      <c r="G475" s="458" t="s">
        <v>302</v>
      </c>
      <c r="H475" s="484">
        <v>24472.799999999999</v>
      </c>
      <c r="I475" s="452">
        <v>0</v>
      </c>
      <c r="J475" s="474">
        <v>-21620</v>
      </c>
      <c r="K475" s="452">
        <v>0</v>
      </c>
      <c r="L475" s="452">
        <v>4200</v>
      </c>
      <c r="M475" s="452">
        <v>4200</v>
      </c>
      <c r="N475" s="452">
        <v>23737.94</v>
      </c>
      <c r="O475" s="452">
        <v>22922.11</v>
      </c>
      <c r="P475" s="452">
        <v>0</v>
      </c>
      <c r="Q475" s="452" t="e">
        <f>VLOOKUP(A475,#REF!,16,0)</f>
        <v>#REF!</v>
      </c>
      <c r="R475" s="452">
        <v>0</v>
      </c>
      <c r="S475" s="484">
        <v>16408.099999999999</v>
      </c>
      <c r="T475" s="452">
        <v>91641.03</v>
      </c>
      <c r="U475" s="474" t="e">
        <f t="shared" si="350"/>
        <v>#REF!</v>
      </c>
      <c r="V475" s="484">
        <f t="shared" si="351"/>
        <v>57912.85</v>
      </c>
      <c r="W475" s="484">
        <f t="shared" si="336"/>
        <v>57912.85</v>
      </c>
      <c r="X475" s="530">
        <v>1278.93</v>
      </c>
      <c r="Y475" s="530">
        <f t="shared" si="360"/>
        <v>1278.93</v>
      </c>
      <c r="Z475" s="484">
        <v>1283.9299999999996</v>
      </c>
      <c r="AA475" s="484">
        <v>3008.04</v>
      </c>
      <c r="AB475" s="484">
        <f t="shared" si="337"/>
        <v>1268.9300000000003</v>
      </c>
      <c r="AC475" s="484">
        <v>8118.76</v>
      </c>
      <c r="AD475" s="484">
        <f t="shared" si="374"/>
        <v>4334.76</v>
      </c>
      <c r="AE475" s="484">
        <v>12453.52</v>
      </c>
      <c r="AF475" s="484">
        <f t="shared" si="377"/>
        <v>1143.7999999999993</v>
      </c>
      <c r="AG475" s="484">
        <v>13597.32</v>
      </c>
      <c r="AH475" s="484">
        <f t="shared" si="371"/>
        <v>1143.8000000000011</v>
      </c>
      <c r="AI475" s="484">
        <v>14741.12</v>
      </c>
      <c r="AJ475" s="484">
        <f t="shared" si="368"/>
        <v>1339.83</v>
      </c>
      <c r="AK475" s="484">
        <v>16080.95</v>
      </c>
      <c r="AL475" s="484">
        <f t="shared" si="369"/>
        <v>1337.3299999999981</v>
      </c>
      <c r="AM475" s="484">
        <v>17418.28</v>
      </c>
      <c r="AN475" s="484">
        <f t="shared" si="366"/>
        <v>1337.3300000000017</v>
      </c>
      <c r="AO475" s="484">
        <v>18755.61</v>
      </c>
      <c r="AP475" s="484">
        <f t="shared" si="364"/>
        <v>1337.3299999999981</v>
      </c>
      <c r="AQ475" s="484">
        <v>20092.939999999999</v>
      </c>
      <c r="AR475" s="484">
        <v>0</v>
      </c>
      <c r="AS475" s="484">
        <f t="shared" si="342"/>
        <v>0</v>
      </c>
      <c r="AT475" s="484">
        <v>0</v>
      </c>
      <c r="AU475" s="484">
        <f t="shared" si="375"/>
        <v>166.66</v>
      </c>
      <c r="AV475" s="484">
        <v>166.66</v>
      </c>
      <c r="AW475" s="484">
        <f t="shared" si="363"/>
        <v>0</v>
      </c>
      <c r="AX475" s="484">
        <v>166.66</v>
      </c>
      <c r="AY475" s="530">
        <v>2557.86</v>
      </c>
      <c r="AZ475" s="530">
        <f t="shared" si="338"/>
        <v>24472.799999999999</v>
      </c>
      <c r="BA475" s="530">
        <f t="shared" si="339"/>
        <v>2852.7999999999993</v>
      </c>
      <c r="BB475" s="530">
        <f t="shared" si="340"/>
        <v>2852.7999999999993</v>
      </c>
      <c r="BC475" s="530">
        <f t="shared" si="343"/>
        <v>7052.7999999999993</v>
      </c>
      <c r="BD475" s="530">
        <f t="shared" si="376"/>
        <v>11252.8</v>
      </c>
      <c r="BE475" s="530">
        <f t="shared" si="378"/>
        <v>34990.74</v>
      </c>
      <c r="BF475" s="530">
        <f t="shared" si="372"/>
        <v>57912.850000000006</v>
      </c>
      <c r="BG475" s="530">
        <f t="shared" si="373"/>
        <v>57912.850000000006</v>
      </c>
      <c r="BH475" s="530" t="e">
        <f t="shared" si="370"/>
        <v>#REF!</v>
      </c>
      <c r="BI475" s="530" t="e">
        <f t="shared" si="367"/>
        <v>#REF!</v>
      </c>
      <c r="BJ475" s="530" t="e">
        <f t="shared" si="365"/>
        <v>#REF!</v>
      </c>
      <c r="BK475" s="460">
        <v>91641.03</v>
      </c>
      <c r="BL475" t="s">
        <v>161</v>
      </c>
      <c r="BM475" s="451">
        <v>108049.13</v>
      </c>
      <c r="BN475" s="499"/>
      <c r="BO475" s="451"/>
      <c r="BP475" s="452"/>
      <c r="BR475" s="452"/>
    </row>
    <row r="476" spans="1:70" ht="15" hidden="1" customHeight="1">
      <c r="A476" t="str">
        <f t="shared" si="345"/>
        <v>7703000220</v>
      </c>
      <c r="B476" s="468">
        <v>7703000220</v>
      </c>
      <c r="C476" s="458" t="s">
        <v>524</v>
      </c>
      <c r="D476" s="458" t="s">
        <v>301</v>
      </c>
      <c r="E476" s="459" t="str">
        <f t="shared" si="348"/>
        <v>770</v>
      </c>
      <c r="F476" s="459" t="str">
        <f t="shared" si="349"/>
        <v>770</v>
      </c>
      <c r="G476" s="458" t="s">
        <v>302</v>
      </c>
      <c r="H476" s="484">
        <v>0</v>
      </c>
      <c r="I476" s="452">
        <v>0</v>
      </c>
      <c r="J476" s="474">
        <v>0</v>
      </c>
      <c r="K476" s="452">
        <v>0</v>
      </c>
      <c r="L476" s="452">
        <v>0</v>
      </c>
      <c r="M476" s="452">
        <v>0</v>
      </c>
      <c r="N476" s="452">
        <v>0</v>
      </c>
      <c r="O476" s="452">
        <v>900</v>
      </c>
      <c r="P476" s="452">
        <v>11790.6</v>
      </c>
      <c r="Q476" s="452" t="e">
        <f>VLOOKUP(A476,#REF!,16,0)</f>
        <v>#REF!</v>
      </c>
      <c r="R476" s="452">
        <v>225</v>
      </c>
      <c r="S476" s="484">
        <v>225</v>
      </c>
      <c r="T476" s="452">
        <v>13140.6</v>
      </c>
      <c r="U476" s="474" t="e">
        <f t="shared" si="350"/>
        <v>#REF!</v>
      </c>
      <c r="V476" s="484">
        <f t="shared" si="351"/>
        <v>12690.6</v>
      </c>
      <c r="W476" s="484">
        <f t="shared" si="336"/>
        <v>900</v>
      </c>
      <c r="X476" s="530">
        <v>225</v>
      </c>
      <c r="Y476" s="530">
        <f t="shared" si="360"/>
        <v>225</v>
      </c>
      <c r="Z476" s="484">
        <v>7245.62</v>
      </c>
      <c r="AA476" s="484">
        <v>150</v>
      </c>
      <c r="AB476" s="484">
        <f t="shared" si="337"/>
        <v>300</v>
      </c>
      <c r="AC476" s="484">
        <v>8145.62</v>
      </c>
      <c r="AD476" s="484">
        <f t="shared" si="374"/>
        <v>125.00000000000091</v>
      </c>
      <c r="AE476" s="484">
        <v>8270.6200000000008</v>
      </c>
      <c r="AF476" s="484">
        <f t="shared" si="377"/>
        <v>391</v>
      </c>
      <c r="AG476" s="484">
        <v>8661.6200000000008</v>
      </c>
      <c r="AH476" s="484">
        <f t="shared" si="371"/>
        <v>125</v>
      </c>
      <c r="AI476" s="484">
        <v>8786.6200000000008</v>
      </c>
      <c r="AJ476" s="484">
        <f t="shared" si="368"/>
        <v>125</v>
      </c>
      <c r="AK476" s="484">
        <v>8911.6200000000008</v>
      </c>
      <c r="AL476" s="484">
        <f t="shared" si="369"/>
        <v>125</v>
      </c>
      <c r="AM476" s="484">
        <v>9036.6200000000008</v>
      </c>
      <c r="AN476" s="484">
        <f t="shared" si="366"/>
        <v>22500</v>
      </c>
      <c r="AO476" s="484">
        <v>31536.62</v>
      </c>
      <c r="AP476" s="484">
        <f t="shared" si="364"/>
        <v>250</v>
      </c>
      <c r="AQ476" s="484">
        <v>31786.62</v>
      </c>
      <c r="AR476" s="484">
        <v>4806</v>
      </c>
      <c r="AS476" s="484">
        <f t="shared" si="342"/>
        <v>0</v>
      </c>
      <c r="AT476" s="484">
        <v>4806</v>
      </c>
      <c r="AU476" s="484">
        <f t="shared" si="375"/>
        <v>1965</v>
      </c>
      <c r="AV476" s="484">
        <v>6771</v>
      </c>
      <c r="AW476" s="484">
        <f t="shared" si="363"/>
        <v>655</v>
      </c>
      <c r="AX476" s="484">
        <v>7426</v>
      </c>
      <c r="AY476" s="530">
        <v>450</v>
      </c>
      <c r="AZ476" s="530">
        <f t="shared" si="338"/>
        <v>0</v>
      </c>
      <c r="BA476" s="530">
        <f t="shared" si="339"/>
        <v>0</v>
      </c>
      <c r="BB476" s="530">
        <f t="shared" si="340"/>
        <v>0</v>
      </c>
      <c r="BC476" s="530">
        <f t="shared" si="343"/>
        <v>0</v>
      </c>
      <c r="BD476" s="530">
        <f t="shared" si="376"/>
        <v>0</v>
      </c>
      <c r="BE476" s="530">
        <f t="shared" si="378"/>
        <v>0</v>
      </c>
      <c r="BF476" s="530">
        <f t="shared" si="372"/>
        <v>900</v>
      </c>
      <c r="BG476" s="530">
        <f t="shared" si="373"/>
        <v>12690.6</v>
      </c>
      <c r="BH476" s="530" t="e">
        <f t="shared" si="370"/>
        <v>#REF!</v>
      </c>
      <c r="BI476" s="530" t="e">
        <f t="shared" si="367"/>
        <v>#REF!</v>
      </c>
      <c r="BJ476" s="530" t="e">
        <f t="shared" si="365"/>
        <v>#REF!</v>
      </c>
      <c r="BK476" s="460">
        <v>13140.6</v>
      </c>
      <c r="BL476" t="s">
        <v>161</v>
      </c>
      <c r="BM476" s="451">
        <v>13365.6</v>
      </c>
      <c r="BN476" s="499"/>
      <c r="BO476" s="451"/>
      <c r="BP476" s="452"/>
      <c r="BR476" s="452"/>
    </row>
    <row r="477" spans="1:70" ht="15" hidden="1" customHeight="1">
      <c r="A477" t="str">
        <f t="shared" si="345"/>
        <v>7703000210</v>
      </c>
      <c r="B477" s="468">
        <v>7703000210</v>
      </c>
      <c r="C477" s="482" t="s">
        <v>744</v>
      </c>
      <c r="D477" s="458" t="s">
        <v>301</v>
      </c>
      <c r="E477" s="459" t="str">
        <f t="shared" si="348"/>
        <v>770</v>
      </c>
      <c r="F477" s="459" t="str">
        <f t="shared" si="349"/>
        <v>770</v>
      </c>
      <c r="G477" s="458" t="s">
        <v>302</v>
      </c>
      <c r="H477" s="484">
        <v>0</v>
      </c>
      <c r="I477" s="484">
        <v>0</v>
      </c>
      <c r="J477" s="484">
        <v>0</v>
      </c>
      <c r="K477" s="484">
        <v>0</v>
      </c>
      <c r="L477" s="484">
        <v>0</v>
      </c>
      <c r="M477" s="484">
        <v>0</v>
      </c>
      <c r="N477" s="484">
        <v>0</v>
      </c>
      <c r="O477" s="484">
        <v>0</v>
      </c>
      <c r="P477" s="452">
        <v>0</v>
      </c>
      <c r="Q477" s="452" t="e">
        <f>VLOOKUP(A477,#REF!,16,0)</f>
        <v>#REF!</v>
      </c>
      <c r="R477" s="452">
        <v>0</v>
      </c>
      <c r="S477" s="484">
        <v>74593.990000000005</v>
      </c>
      <c r="T477" s="452"/>
      <c r="U477" s="474" t="e">
        <f t="shared" si="350"/>
        <v>#REF!</v>
      </c>
      <c r="V477" s="484">
        <f t="shared" si="351"/>
        <v>0</v>
      </c>
      <c r="W477" s="484">
        <f t="shared" ref="W477:W547" si="379">SUM(H477:O477)</f>
        <v>0</v>
      </c>
      <c r="X477" s="530">
        <v>9602.7099999999991</v>
      </c>
      <c r="Y477" s="530">
        <f t="shared" si="360"/>
        <v>-9602.7099999999991</v>
      </c>
      <c r="Z477" s="484">
        <v>0</v>
      </c>
      <c r="AA477" s="484">
        <v>0</v>
      </c>
      <c r="AB477" s="484">
        <f t="shared" si="337"/>
        <v>0</v>
      </c>
      <c r="AC477" s="484">
        <v>0</v>
      </c>
      <c r="AD477" s="484">
        <f t="shared" si="374"/>
        <v>0</v>
      </c>
      <c r="AE477" s="484">
        <v>0</v>
      </c>
      <c r="AF477" s="484">
        <f t="shared" si="377"/>
        <v>0</v>
      </c>
      <c r="AG477" s="484">
        <v>0</v>
      </c>
      <c r="AH477" s="484">
        <f t="shared" si="371"/>
        <v>87193.88</v>
      </c>
      <c r="AI477" s="484">
        <v>87193.88</v>
      </c>
      <c r="AJ477" s="484">
        <f t="shared" si="368"/>
        <v>10802.440000000002</v>
      </c>
      <c r="AK477" s="484">
        <v>97996.32</v>
      </c>
      <c r="AL477" s="484">
        <f t="shared" si="369"/>
        <v>9853.9199999999983</v>
      </c>
      <c r="AM477" s="484">
        <v>107850.24000000001</v>
      </c>
      <c r="AN477" s="484">
        <f t="shared" si="366"/>
        <v>17798.039999999994</v>
      </c>
      <c r="AO477" s="484">
        <v>125648.28</v>
      </c>
      <c r="AP477" s="484">
        <f t="shared" si="364"/>
        <v>10270.910000000003</v>
      </c>
      <c r="AQ477" s="484">
        <v>135919.19</v>
      </c>
      <c r="AR477" s="484">
        <v>10235.43</v>
      </c>
      <c r="AS477" s="484">
        <f t="shared" si="342"/>
        <v>49649.98</v>
      </c>
      <c r="AT477" s="484">
        <v>59885.41</v>
      </c>
      <c r="AU477" s="484">
        <f t="shared" si="375"/>
        <v>27945.75</v>
      </c>
      <c r="AV477" s="484">
        <v>87831.16</v>
      </c>
      <c r="AW477" s="484">
        <f t="shared" si="363"/>
        <v>27212.709999999992</v>
      </c>
      <c r="AX477" s="484">
        <v>115043.87</v>
      </c>
      <c r="AY477" s="530">
        <v>0</v>
      </c>
      <c r="AZ477" s="530">
        <f t="shared" ref="AZ477:AZ519" si="380">H477+I477</f>
        <v>0</v>
      </c>
      <c r="BA477" s="530">
        <f t="shared" ref="BA477:BA519" si="381">H477+I477+J477</f>
        <v>0</v>
      </c>
      <c r="BB477" s="530">
        <f t="shared" ref="BB477:BB519" si="382">H477+I477+J477+K477</f>
        <v>0</v>
      </c>
      <c r="BC477" s="530">
        <f t="shared" si="343"/>
        <v>0</v>
      </c>
      <c r="BD477" s="530">
        <f t="shared" si="376"/>
        <v>0</v>
      </c>
      <c r="BE477" s="530">
        <f t="shared" si="378"/>
        <v>0</v>
      </c>
      <c r="BF477" s="530">
        <f t="shared" si="372"/>
        <v>0</v>
      </c>
      <c r="BG477" s="530">
        <f t="shared" si="373"/>
        <v>0</v>
      </c>
      <c r="BH477" s="530" t="e">
        <f t="shared" si="370"/>
        <v>#REF!</v>
      </c>
      <c r="BI477" s="530" t="e">
        <f t="shared" si="367"/>
        <v>#REF!</v>
      </c>
      <c r="BJ477" s="530" t="e">
        <f t="shared" si="365"/>
        <v>#REF!</v>
      </c>
      <c r="BK477" s="460"/>
      <c r="BL477" t="s">
        <v>161</v>
      </c>
      <c r="BM477" s="493">
        <v>74593.990000000005</v>
      </c>
      <c r="BN477" s="499"/>
      <c r="BO477" s="451"/>
      <c r="BP477" s="452"/>
      <c r="BR477" s="452"/>
    </row>
    <row r="478" spans="1:70" ht="15" hidden="1" customHeight="1">
      <c r="A478" t="str">
        <f t="shared" si="345"/>
        <v>7703100020</v>
      </c>
      <c r="B478" s="468">
        <v>7703100020</v>
      </c>
      <c r="C478" s="458" t="s">
        <v>598</v>
      </c>
      <c r="D478" s="458" t="s">
        <v>301</v>
      </c>
      <c r="E478" s="459" t="str">
        <f t="shared" si="348"/>
        <v>770</v>
      </c>
      <c r="F478" s="459" t="str">
        <f t="shared" si="349"/>
        <v>770</v>
      </c>
      <c r="G478" s="458" t="s">
        <v>302</v>
      </c>
      <c r="H478" s="484">
        <v>9.98</v>
      </c>
      <c r="I478" s="452">
        <v>636.05999999999995</v>
      </c>
      <c r="J478" s="474">
        <v>836.59</v>
      </c>
      <c r="K478" s="452">
        <v>1570.79</v>
      </c>
      <c r="L478" s="452">
        <v>867.98</v>
      </c>
      <c r="M478" s="452">
        <v>947.57</v>
      </c>
      <c r="N478" s="452">
        <v>715.04</v>
      </c>
      <c r="O478" s="452">
        <v>751.88</v>
      </c>
      <c r="P478" s="452">
        <v>814.29</v>
      </c>
      <c r="Q478" s="452" t="e">
        <f>VLOOKUP(A478,#REF!,16,0)</f>
        <v>#REF!</v>
      </c>
      <c r="R478" s="452">
        <v>960.86</v>
      </c>
      <c r="S478" s="484">
        <v>1267.7</v>
      </c>
      <c r="T478" s="452">
        <v>8747.1299999999992</v>
      </c>
      <c r="U478" s="474" t="e">
        <f t="shared" si="350"/>
        <v>#REF!</v>
      </c>
      <c r="V478" s="484">
        <f t="shared" si="351"/>
        <v>7150.18</v>
      </c>
      <c r="W478" s="484">
        <f t="shared" si="379"/>
        <v>6335.89</v>
      </c>
      <c r="X478" s="530">
        <v>994.91</v>
      </c>
      <c r="Y478" s="530">
        <f t="shared" si="360"/>
        <v>813.64</v>
      </c>
      <c r="Z478" s="484">
        <v>128.87000000000012</v>
      </c>
      <c r="AA478" s="484">
        <v>115.9899999999999</v>
      </c>
      <c r="AB478" s="484">
        <f t="shared" ref="AB478:AB551" si="383">AC478-X478-Y478-Z478-AA478</f>
        <v>280.17000000000007</v>
      </c>
      <c r="AC478" s="484">
        <v>2333.58</v>
      </c>
      <c r="AD478" s="484">
        <f t="shared" si="374"/>
        <v>428.07000000000016</v>
      </c>
      <c r="AE478" s="484">
        <v>2761.65</v>
      </c>
      <c r="AF478" s="484">
        <f t="shared" si="377"/>
        <v>776.96</v>
      </c>
      <c r="AG478" s="484">
        <v>3538.61</v>
      </c>
      <c r="AH478" s="484">
        <f t="shared" si="371"/>
        <v>507.92999999999984</v>
      </c>
      <c r="AI478" s="484">
        <v>4046.54</v>
      </c>
      <c r="AJ478" s="484">
        <f t="shared" si="368"/>
        <v>1489.4800000000005</v>
      </c>
      <c r="AK478" s="484">
        <v>5536.02</v>
      </c>
      <c r="AL478" s="484">
        <f t="shared" si="369"/>
        <v>243.92999999999938</v>
      </c>
      <c r="AM478" s="484">
        <v>5779.95</v>
      </c>
      <c r="AN478" s="484">
        <f t="shared" si="366"/>
        <v>1454.4300000000003</v>
      </c>
      <c r="AO478" s="484">
        <v>7234.38</v>
      </c>
      <c r="AP478" s="484">
        <f t="shared" si="364"/>
        <v>1200.1999999999998</v>
      </c>
      <c r="AQ478" s="484">
        <v>8434.58</v>
      </c>
      <c r="AR478" s="484">
        <v>1028.3599999999999</v>
      </c>
      <c r="AS478" s="484">
        <f t="shared" ref="AS478:AS542" si="384">AT478-AR478</f>
        <v>262.04000000000019</v>
      </c>
      <c r="AT478" s="484">
        <v>1290.4000000000001</v>
      </c>
      <c r="AU478" s="484">
        <f t="shared" si="375"/>
        <v>3604.27</v>
      </c>
      <c r="AV478" s="484">
        <v>4894.67</v>
      </c>
      <c r="AW478" s="484">
        <f t="shared" si="363"/>
        <v>1006.8699999999999</v>
      </c>
      <c r="AX478" s="484">
        <v>5901.54</v>
      </c>
      <c r="AY478" s="530">
        <v>1808.55</v>
      </c>
      <c r="AZ478" s="530">
        <f t="shared" si="380"/>
        <v>646.04</v>
      </c>
      <c r="BA478" s="530">
        <f t="shared" si="381"/>
        <v>1482.63</v>
      </c>
      <c r="BB478" s="530">
        <f t="shared" si="382"/>
        <v>3053.42</v>
      </c>
      <c r="BC478" s="530">
        <f t="shared" si="343"/>
        <v>3921.4</v>
      </c>
      <c r="BD478" s="530">
        <f t="shared" si="376"/>
        <v>4868.9699999999993</v>
      </c>
      <c r="BE478" s="530">
        <f t="shared" si="378"/>
        <v>5584.01</v>
      </c>
      <c r="BF478" s="530">
        <f t="shared" si="372"/>
        <v>6335.8899999999994</v>
      </c>
      <c r="BG478" s="530">
        <f t="shared" si="373"/>
        <v>7150.18</v>
      </c>
      <c r="BH478" s="530" t="e">
        <f t="shared" si="370"/>
        <v>#REF!</v>
      </c>
      <c r="BI478" s="530" t="e">
        <f t="shared" si="367"/>
        <v>#REF!</v>
      </c>
      <c r="BJ478" s="530" t="e">
        <f t="shared" si="365"/>
        <v>#REF!</v>
      </c>
      <c r="BK478" s="460">
        <v>8747.1299999999992</v>
      </c>
      <c r="BL478" t="s">
        <v>732</v>
      </c>
      <c r="BM478" s="451">
        <v>10014.83</v>
      </c>
      <c r="BN478" s="499"/>
      <c r="BO478" s="451"/>
      <c r="BP478" s="452"/>
      <c r="BR478" s="452"/>
    </row>
    <row r="479" spans="1:70" ht="15" hidden="1" customHeight="1">
      <c r="A479" t="str">
        <f t="shared" si="345"/>
        <v>7703100030</v>
      </c>
      <c r="B479" s="468">
        <v>7703100030</v>
      </c>
      <c r="C479" s="458" t="s">
        <v>599</v>
      </c>
      <c r="D479" s="458" t="s">
        <v>301</v>
      </c>
      <c r="E479" s="459" t="str">
        <f t="shared" si="348"/>
        <v>770</v>
      </c>
      <c r="F479" s="459" t="str">
        <f t="shared" si="349"/>
        <v>770</v>
      </c>
      <c r="G479" s="458" t="s">
        <v>302</v>
      </c>
      <c r="H479" s="484">
        <v>0</v>
      </c>
      <c r="I479" s="452">
        <v>3833.83</v>
      </c>
      <c r="J479" s="474">
        <v>3406.19</v>
      </c>
      <c r="K479" s="452">
        <v>6812.38</v>
      </c>
      <c r="L479" s="452">
        <v>2992.87</v>
      </c>
      <c r="M479" s="452">
        <v>2839.11</v>
      </c>
      <c r="N479" s="452">
        <v>3115.43</v>
      </c>
      <c r="O479" s="452">
        <v>3838.7</v>
      </c>
      <c r="P479" s="452">
        <v>2911.27</v>
      </c>
      <c r="Q479" s="452" t="e">
        <f>VLOOKUP(A479,#REF!,16,0)</f>
        <v>#REF!</v>
      </c>
      <c r="R479" s="452">
        <v>3805.82</v>
      </c>
      <c r="S479" s="484">
        <v>3250.78</v>
      </c>
      <c r="T479" s="452">
        <v>38883.33</v>
      </c>
      <c r="U479" s="474" t="e">
        <f t="shared" si="350"/>
        <v>#REF!</v>
      </c>
      <c r="V479" s="484">
        <f t="shared" si="351"/>
        <v>29749.780000000002</v>
      </c>
      <c r="W479" s="484">
        <f t="shared" si="379"/>
        <v>26838.510000000002</v>
      </c>
      <c r="X479" s="530">
        <v>3838.28</v>
      </c>
      <c r="Y479" s="530">
        <f t="shared" si="360"/>
        <v>3460.4499999999994</v>
      </c>
      <c r="Z479" s="484">
        <v>555.36000000000058</v>
      </c>
      <c r="AA479" s="484">
        <v>785.80999999999904</v>
      </c>
      <c r="AB479" s="484">
        <f t="shared" si="383"/>
        <v>1916.58</v>
      </c>
      <c r="AC479" s="484">
        <v>10556.48</v>
      </c>
      <c r="AD479" s="484">
        <f t="shared" si="374"/>
        <v>1609.6400000000012</v>
      </c>
      <c r="AE479" s="484">
        <v>12166.12</v>
      </c>
      <c r="AF479" s="484">
        <f t="shared" si="377"/>
        <v>336</v>
      </c>
      <c r="AG479" s="484">
        <v>12502.12</v>
      </c>
      <c r="AH479" s="484">
        <f t="shared" si="371"/>
        <v>3415.91</v>
      </c>
      <c r="AI479" s="484">
        <v>15918.03</v>
      </c>
      <c r="AJ479" s="484">
        <f t="shared" si="368"/>
        <v>4869.1900000000005</v>
      </c>
      <c r="AK479" s="484">
        <v>20787.22</v>
      </c>
      <c r="AL479" s="484">
        <f t="shared" si="369"/>
        <v>4874.0599999999977</v>
      </c>
      <c r="AM479" s="484">
        <v>25661.279999999999</v>
      </c>
      <c r="AN479" s="484">
        <f t="shared" si="366"/>
        <v>3812.3100000000013</v>
      </c>
      <c r="AO479" s="484">
        <v>29473.59</v>
      </c>
      <c r="AP479" s="484">
        <f t="shared" si="364"/>
        <v>2368.2700000000004</v>
      </c>
      <c r="AQ479" s="484">
        <v>31841.86</v>
      </c>
      <c r="AR479" s="484">
        <v>2716.16</v>
      </c>
      <c r="AS479" s="484">
        <f t="shared" si="384"/>
        <v>2416.3199999999997</v>
      </c>
      <c r="AT479" s="484">
        <v>5132.4799999999996</v>
      </c>
      <c r="AU479" s="484">
        <f t="shared" si="375"/>
        <v>8153.48</v>
      </c>
      <c r="AV479" s="484">
        <v>13285.96</v>
      </c>
      <c r="AW479" s="484">
        <f t="shared" si="363"/>
        <v>2332.5</v>
      </c>
      <c r="AX479" s="484">
        <v>15618.46</v>
      </c>
      <c r="AY479" s="530">
        <v>7298.73</v>
      </c>
      <c r="AZ479" s="530">
        <f t="shared" si="380"/>
        <v>3833.83</v>
      </c>
      <c r="BA479" s="530">
        <f t="shared" si="381"/>
        <v>7240.02</v>
      </c>
      <c r="BB479" s="530">
        <f t="shared" si="382"/>
        <v>14052.400000000001</v>
      </c>
      <c r="BC479" s="530">
        <f t="shared" si="343"/>
        <v>17045.27</v>
      </c>
      <c r="BD479" s="530">
        <f t="shared" si="376"/>
        <v>19884.38</v>
      </c>
      <c r="BE479" s="530">
        <f t="shared" si="378"/>
        <v>22999.809999999998</v>
      </c>
      <c r="BF479" s="530">
        <f t="shared" si="372"/>
        <v>26838.510000000002</v>
      </c>
      <c r="BG479" s="530">
        <f t="shared" si="373"/>
        <v>29749.78</v>
      </c>
      <c r="BH479" s="530" t="e">
        <f t="shared" si="370"/>
        <v>#REF!</v>
      </c>
      <c r="BI479" s="530" t="e">
        <f t="shared" si="367"/>
        <v>#REF!</v>
      </c>
      <c r="BJ479" s="530" t="e">
        <f t="shared" si="365"/>
        <v>#REF!</v>
      </c>
      <c r="BK479" s="460">
        <v>38883.33</v>
      </c>
      <c r="BL479" t="s">
        <v>732</v>
      </c>
      <c r="BM479" s="451">
        <v>42134.11</v>
      </c>
      <c r="BN479" s="499"/>
      <c r="BO479" s="451"/>
      <c r="BP479" s="452"/>
      <c r="BR479" s="452"/>
    </row>
    <row r="480" spans="1:70" ht="15" hidden="1" customHeight="1">
      <c r="A480" t="str">
        <f t="shared" si="345"/>
        <v>7703100040</v>
      </c>
      <c r="B480" s="468">
        <v>7703100040</v>
      </c>
      <c r="C480" s="458" t="s">
        <v>600</v>
      </c>
      <c r="D480" s="458" t="s">
        <v>301</v>
      </c>
      <c r="E480" s="459" t="str">
        <f t="shared" si="348"/>
        <v>770</v>
      </c>
      <c r="F480" s="459" t="str">
        <f t="shared" si="349"/>
        <v>770</v>
      </c>
      <c r="G480" s="458" t="s">
        <v>302</v>
      </c>
      <c r="H480" s="484">
        <v>220.89</v>
      </c>
      <c r="I480" s="452">
        <v>2080.35</v>
      </c>
      <c r="J480" s="474">
        <v>1374.54</v>
      </c>
      <c r="K480" s="452">
        <v>2454</v>
      </c>
      <c r="L480" s="452">
        <v>457.46</v>
      </c>
      <c r="M480" s="452">
        <v>49.63</v>
      </c>
      <c r="N480" s="452">
        <v>18.670000000000002</v>
      </c>
      <c r="O480" s="452">
        <v>8.31</v>
      </c>
      <c r="P480" s="452">
        <v>319.74</v>
      </c>
      <c r="Q480" s="452" t="e">
        <f>VLOOKUP(A480,#REF!,16,0)</f>
        <v>#REF!</v>
      </c>
      <c r="R480" s="452">
        <v>11.01</v>
      </c>
      <c r="S480" s="484">
        <v>405.07</v>
      </c>
      <c r="T480" s="452">
        <v>7001.69</v>
      </c>
      <c r="U480" s="474" t="e">
        <f t="shared" si="350"/>
        <v>#REF!</v>
      </c>
      <c r="V480" s="484">
        <f t="shared" si="351"/>
        <v>6983.59</v>
      </c>
      <c r="W480" s="484">
        <f t="shared" si="379"/>
        <v>6663.85</v>
      </c>
      <c r="X480" s="530">
        <v>844.3</v>
      </c>
      <c r="Y480" s="530">
        <f t="shared" si="360"/>
        <v>1379.5200000000002</v>
      </c>
      <c r="Z480" s="484">
        <v>201.89999999999964</v>
      </c>
      <c r="AA480" s="484">
        <v>0</v>
      </c>
      <c r="AB480" s="484">
        <f t="shared" si="383"/>
        <v>635.9200000000003</v>
      </c>
      <c r="AC480" s="484">
        <v>3061.64</v>
      </c>
      <c r="AD480" s="484">
        <f t="shared" si="374"/>
        <v>29.680000000000291</v>
      </c>
      <c r="AE480" s="484">
        <v>3091.32</v>
      </c>
      <c r="AF480" s="484">
        <f t="shared" si="377"/>
        <v>0</v>
      </c>
      <c r="AG480" s="484">
        <v>3091.32</v>
      </c>
      <c r="AH480" s="484">
        <f t="shared" si="371"/>
        <v>844.96</v>
      </c>
      <c r="AI480" s="484">
        <v>3936.28</v>
      </c>
      <c r="AJ480" s="484">
        <f t="shared" si="368"/>
        <v>0</v>
      </c>
      <c r="AK480" s="484">
        <v>3936.28</v>
      </c>
      <c r="AL480" s="484">
        <f t="shared" si="369"/>
        <v>82.869999999999891</v>
      </c>
      <c r="AM480" s="484">
        <v>4019.15</v>
      </c>
      <c r="AN480" s="484">
        <f t="shared" si="366"/>
        <v>386.58999999999969</v>
      </c>
      <c r="AO480" s="484">
        <v>4405.74</v>
      </c>
      <c r="AP480" s="484">
        <f t="shared" si="364"/>
        <v>521.61999999999989</v>
      </c>
      <c r="AQ480" s="484">
        <v>4927.3599999999997</v>
      </c>
      <c r="AR480" s="484">
        <v>1713.27</v>
      </c>
      <c r="AS480" s="484">
        <f t="shared" si="384"/>
        <v>1792.7800000000002</v>
      </c>
      <c r="AT480" s="484">
        <v>3506.05</v>
      </c>
      <c r="AU480" s="484">
        <f t="shared" si="375"/>
        <v>1541.9499999999998</v>
      </c>
      <c r="AV480" s="484">
        <v>5048</v>
      </c>
      <c r="AW480" s="484">
        <f t="shared" si="363"/>
        <v>2642.3900000000003</v>
      </c>
      <c r="AX480" s="484">
        <v>7690.39</v>
      </c>
      <c r="AY480" s="530">
        <v>2223.8200000000002</v>
      </c>
      <c r="AZ480" s="530">
        <f t="shared" si="380"/>
        <v>2301.2399999999998</v>
      </c>
      <c r="BA480" s="530">
        <f t="shared" si="381"/>
        <v>3675.7799999999997</v>
      </c>
      <c r="BB480" s="530">
        <f t="shared" si="382"/>
        <v>6129.78</v>
      </c>
      <c r="BC480" s="530">
        <f t="shared" si="343"/>
        <v>6587.24</v>
      </c>
      <c r="BD480" s="530">
        <f t="shared" si="376"/>
        <v>6636.87</v>
      </c>
      <c r="BE480" s="530">
        <f t="shared" si="378"/>
        <v>6655.54</v>
      </c>
      <c r="BF480" s="530">
        <f t="shared" si="372"/>
        <v>6663.8500000000013</v>
      </c>
      <c r="BG480" s="530">
        <f t="shared" si="373"/>
        <v>6983.5900000000011</v>
      </c>
      <c r="BH480" s="530" t="e">
        <f t="shared" si="370"/>
        <v>#REF!</v>
      </c>
      <c r="BI480" s="530" t="e">
        <f t="shared" si="367"/>
        <v>#REF!</v>
      </c>
      <c r="BJ480" s="530" t="e">
        <f t="shared" si="365"/>
        <v>#REF!</v>
      </c>
      <c r="BK480" s="460">
        <v>7001.69</v>
      </c>
      <c r="BL480" t="s">
        <v>732</v>
      </c>
      <c r="BM480" s="451">
        <v>7406.76</v>
      </c>
      <c r="BN480" s="499"/>
      <c r="BO480" s="451"/>
      <c r="BP480" s="452"/>
      <c r="BR480" s="452"/>
    </row>
    <row r="481" spans="1:70" ht="15" hidden="1" customHeight="1">
      <c r="A481" t="str">
        <f t="shared" si="345"/>
        <v>7703200010</v>
      </c>
      <c r="B481" s="468">
        <v>7703200010</v>
      </c>
      <c r="C481" s="458" t="s">
        <v>601</v>
      </c>
      <c r="D481" s="458" t="s">
        <v>301</v>
      </c>
      <c r="E481" s="459" t="str">
        <f t="shared" si="348"/>
        <v>770</v>
      </c>
      <c r="F481" s="459" t="str">
        <f t="shared" si="349"/>
        <v>770</v>
      </c>
      <c r="G481" s="458" t="s">
        <v>302</v>
      </c>
      <c r="H481" s="484">
        <v>0</v>
      </c>
      <c r="I481" s="452">
        <v>0</v>
      </c>
      <c r="J481" s="474">
        <v>0</v>
      </c>
      <c r="K481" s="452">
        <v>0</v>
      </c>
      <c r="L481" s="452">
        <v>15.19</v>
      </c>
      <c r="M481" s="452">
        <v>48.73</v>
      </c>
      <c r="N481" s="452">
        <v>0</v>
      </c>
      <c r="O481" s="452">
        <v>206.94</v>
      </c>
      <c r="P481" s="452">
        <v>0</v>
      </c>
      <c r="Q481" s="452" t="e">
        <f>VLOOKUP(A481,#REF!,16,0)</f>
        <v>#REF!</v>
      </c>
      <c r="R481" s="452">
        <v>351.84</v>
      </c>
      <c r="S481" s="484">
        <v>14083.92</v>
      </c>
      <c r="T481" s="452">
        <v>622.70000000000005</v>
      </c>
      <c r="U481" s="474" t="e">
        <f t="shared" si="350"/>
        <v>#REF!</v>
      </c>
      <c r="V481" s="484">
        <f t="shared" si="351"/>
        <v>270.86</v>
      </c>
      <c r="W481" s="484">
        <f t="shared" si="379"/>
        <v>270.86</v>
      </c>
      <c r="X481" s="530"/>
      <c r="Y481" s="530">
        <f t="shared" si="360"/>
        <v>0</v>
      </c>
      <c r="Z481" s="484">
        <v>0</v>
      </c>
      <c r="AA481" s="484">
        <v>1886.12</v>
      </c>
      <c r="AB481" s="484">
        <f t="shared" si="383"/>
        <v>970.2800000000002</v>
      </c>
      <c r="AC481" s="484">
        <v>2856.4</v>
      </c>
      <c r="AD481" s="484">
        <f t="shared" si="374"/>
        <v>2031.5300000000002</v>
      </c>
      <c r="AE481" s="484">
        <v>4887.93</v>
      </c>
      <c r="AF481" s="484">
        <f t="shared" si="377"/>
        <v>54.989999999999782</v>
      </c>
      <c r="AG481" s="484">
        <v>4942.92</v>
      </c>
      <c r="AH481" s="484">
        <f t="shared" si="371"/>
        <v>4987.1299999999992</v>
      </c>
      <c r="AI481" s="484">
        <v>9930.0499999999993</v>
      </c>
      <c r="AJ481" s="484">
        <f t="shared" si="368"/>
        <v>159.34000000000015</v>
      </c>
      <c r="AK481" s="484">
        <v>10089.39</v>
      </c>
      <c r="AL481" s="484">
        <f t="shared" si="369"/>
        <v>3811.0300000000007</v>
      </c>
      <c r="AM481" s="484">
        <v>13900.42</v>
      </c>
      <c r="AN481" s="484">
        <f t="shared" si="366"/>
        <v>6542.1999999999989</v>
      </c>
      <c r="AO481" s="484">
        <v>20442.62</v>
      </c>
      <c r="AP481" s="484">
        <f t="shared" si="364"/>
        <v>4588.4900000000016</v>
      </c>
      <c r="AQ481" s="484">
        <v>25031.11</v>
      </c>
      <c r="AR481" s="484">
        <v>970.75</v>
      </c>
      <c r="AS481" s="484">
        <f t="shared" si="384"/>
        <v>285.15000000000009</v>
      </c>
      <c r="AT481" s="484">
        <v>1255.9000000000001</v>
      </c>
      <c r="AU481" s="484">
        <f t="shared" si="375"/>
        <v>788.23</v>
      </c>
      <c r="AV481" s="484">
        <v>2044.13</v>
      </c>
      <c r="AW481" s="484">
        <f t="shared" si="363"/>
        <v>415.84999999999991</v>
      </c>
      <c r="AX481" s="484">
        <v>2459.98</v>
      </c>
      <c r="AY481" s="530">
        <v>0</v>
      </c>
      <c r="AZ481" s="530">
        <f t="shared" si="380"/>
        <v>0</v>
      </c>
      <c r="BA481" s="530">
        <f t="shared" si="381"/>
        <v>0</v>
      </c>
      <c r="BB481" s="530">
        <f t="shared" si="382"/>
        <v>0</v>
      </c>
      <c r="BC481" s="530">
        <f t="shared" si="343"/>
        <v>15.19</v>
      </c>
      <c r="BD481" s="530">
        <f t="shared" si="376"/>
        <v>63.919999999999995</v>
      </c>
      <c r="BE481" s="530">
        <f t="shared" si="378"/>
        <v>63.919999999999995</v>
      </c>
      <c r="BF481" s="530">
        <f t="shared" si="372"/>
        <v>270.86</v>
      </c>
      <c r="BG481" s="530">
        <f t="shared" si="373"/>
        <v>270.86</v>
      </c>
      <c r="BH481" s="530" t="e">
        <f t="shared" si="370"/>
        <v>#REF!</v>
      </c>
      <c r="BI481" s="530" t="e">
        <f t="shared" si="367"/>
        <v>#REF!</v>
      </c>
      <c r="BJ481" s="530" t="e">
        <f t="shared" si="365"/>
        <v>#REF!</v>
      </c>
      <c r="BK481" s="460">
        <v>622.70000000000005</v>
      </c>
      <c r="BL481" t="s">
        <v>732</v>
      </c>
      <c r="BM481" s="451">
        <v>14706.62</v>
      </c>
      <c r="BN481" s="499"/>
      <c r="BO481" s="451"/>
      <c r="BP481" s="452"/>
      <c r="BR481" s="452"/>
    </row>
    <row r="482" spans="1:70" ht="15" hidden="1" customHeight="1">
      <c r="A482" t="str">
        <f t="shared" si="345"/>
        <v>7703200040</v>
      </c>
      <c r="B482" s="468">
        <v>7703200040</v>
      </c>
      <c r="C482" s="458" t="s">
        <v>525</v>
      </c>
      <c r="D482" s="458" t="s">
        <v>301</v>
      </c>
      <c r="E482" s="459" t="str">
        <f t="shared" si="348"/>
        <v>770</v>
      </c>
      <c r="F482" s="459" t="str">
        <f t="shared" si="349"/>
        <v>770</v>
      </c>
      <c r="G482" s="458" t="s">
        <v>302</v>
      </c>
      <c r="H482" s="484">
        <v>630.61</v>
      </c>
      <c r="I482" s="452">
        <v>0</v>
      </c>
      <c r="J482" s="474">
        <v>0</v>
      </c>
      <c r="K482" s="452">
        <v>615</v>
      </c>
      <c r="L482" s="452">
        <v>0</v>
      </c>
      <c r="M482" s="452">
        <v>0</v>
      </c>
      <c r="N482" s="452">
        <v>0</v>
      </c>
      <c r="O482" s="452">
        <v>0</v>
      </c>
      <c r="P482" s="452">
        <v>0</v>
      </c>
      <c r="Q482" s="452" t="e">
        <f>VLOOKUP(A482,#REF!,16,0)</f>
        <v>#REF!</v>
      </c>
      <c r="R482" s="452">
        <v>0</v>
      </c>
      <c r="S482" s="484">
        <v>0</v>
      </c>
      <c r="T482" s="452">
        <v>1245.6100000000001</v>
      </c>
      <c r="U482" s="474" t="e">
        <f t="shared" si="350"/>
        <v>#REF!</v>
      </c>
      <c r="V482" s="484">
        <f t="shared" si="351"/>
        <v>1245.6100000000001</v>
      </c>
      <c r="W482" s="484">
        <f t="shared" si="379"/>
        <v>1245.6100000000001</v>
      </c>
      <c r="X482" s="530"/>
      <c r="Y482" s="530">
        <f t="shared" si="360"/>
        <v>0</v>
      </c>
      <c r="Z482" s="484">
        <v>0</v>
      </c>
      <c r="AA482" s="484">
        <v>0</v>
      </c>
      <c r="AB482" s="484">
        <f t="shared" si="383"/>
        <v>0</v>
      </c>
      <c r="AC482" s="484">
        <v>0</v>
      </c>
      <c r="AD482" s="484">
        <f t="shared" si="374"/>
        <v>0</v>
      </c>
      <c r="AE482" s="484">
        <v>0</v>
      </c>
      <c r="AF482" s="484">
        <f t="shared" si="377"/>
        <v>0</v>
      </c>
      <c r="AG482" s="484">
        <v>0</v>
      </c>
      <c r="AH482" s="484">
        <f t="shared" si="371"/>
        <v>0</v>
      </c>
      <c r="AI482" s="484">
        <v>0</v>
      </c>
      <c r="AJ482" s="484">
        <f t="shared" si="368"/>
        <v>166.1</v>
      </c>
      <c r="AK482" s="484">
        <v>166.1</v>
      </c>
      <c r="AL482" s="484">
        <f t="shared" si="369"/>
        <v>0</v>
      </c>
      <c r="AM482" s="484">
        <v>166.1</v>
      </c>
      <c r="AN482" s="484">
        <f t="shared" si="366"/>
        <v>0</v>
      </c>
      <c r="AO482" s="484">
        <v>166.1</v>
      </c>
      <c r="AP482" s="484">
        <f t="shared" si="364"/>
        <v>0</v>
      </c>
      <c r="AQ482" s="484">
        <v>166.1</v>
      </c>
      <c r="AR482" s="484">
        <v>0</v>
      </c>
      <c r="AS482" s="484">
        <f t="shared" si="384"/>
        <v>0</v>
      </c>
      <c r="AT482" s="484">
        <v>0</v>
      </c>
      <c r="AU482" s="484">
        <f t="shared" si="375"/>
        <v>0</v>
      </c>
      <c r="AV482" s="484">
        <v>0</v>
      </c>
      <c r="AW482" s="484">
        <f t="shared" si="363"/>
        <v>0</v>
      </c>
      <c r="AX482" s="484">
        <v>0</v>
      </c>
      <c r="AY482" s="530">
        <v>0</v>
      </c>
      <c r="AZ482" s="530">
        <f t="shared" si="380"/>
        <v>630.61</v>
      </c>
      <c r="BA482" s="530">
        <f t="shared" si="381"/>
        <v>630.61</v>
      </c>
      <c r="BB482" s="530">
        <f t="shared" si="382"/>
        <v>1245.6100000000001</v>
      </c>
      <c r="BC482" s="530">
        <f t="shared" ref="BC482:BC519" si="385">H482+I482+J482+K482+L482</f>
        <v>1245.6100000000001</v>
      </c>
      <c r="BD482" s="530">
        <f t="shared" si="376"/>
        <v>1245.6100000000001</v>
      </c>
      <c r="BE482" s="530">
        <f t="shared" si="378"/>
        <v>1245.6100000000001</v>
      </c>
      <c r="BF482" s="530">
        <f t="shared" si="372"/>
        <v>1245.6100000000001</v>
      </c>
      <c r="BG482" s="530">
        <f t="shared" si="373"/>
        <v>1245.6100000000001</v>
      </c>
      <c r="BH482" s="530" t="e">
        <f t="shared" si="370"/>
        <v>#REF!</v>
      </c>
      <c r="BI482" s="530" t="e">
        <f t="shared" si="367"/>
        <v>#REF!</v>
      </c>
      <c r="BJ482" s="530" t="e">
        <f t="shared" si="365"/>
        <v>#REF!</v>
      </c>
      <c r="BK482" s="460">
        <v>1245.6099999999999</v>
      </c>
      <c r="BL482" t="s">
        <v>732</v>
      </c>
      <c r="BM482" s="451">
        <v>1245.6099999999999</v>
      </c>
      <c r="BN482" s="499"/>
      <c r="BO482" s="451"/>
      <c r="BP482" s="452"/>
      <c r="BR482" s="452"/>
    </row>
    <row r="483" spans="1:70" ht="15" hidden="1" customHeight="1">
      <c r="A483" t="str">
        <f t="shared" si="345"/>
        <v>7703200070</v>
      </c>
      <c r="B483" s="468">
        <v>7703200070</v>
      </c>
      <c r="C483" s="458" t="s">
        <v>602</v>
      </c>
      <c r="D483" s="458" t="s">
        <v>301</v>
      </c>
      <c r="E483" s="459" t="str">
        <f t="shared" si="348"/>
        <v>770</v>
      </c>
      <c r="F483" s="459" t="str">
        <f t="shared" si="349"/>
        <v>770</v>
      </c>
      <c r="G483" s="458" t="s">
        <v>302</v>
      </c>
      <c r="H483" s="484">
        <v>0</v>
      </c>
      <c r="I483" s="452">
        <v>0</v>
      </c>
      <c r="J483" s="474">
        <v>366.95</v>
      </c>
      <c r="K483" s="452">
        <v>211.86</v>
      </c>
      <c r="L483" s="452">
        <v>0</v>
      </c>
      <c r="M483" s="452">
        <v>0</v>
      </c>
      <c r="N483" s="452">
        <v>0</v>
      </c>
      <c r="O483" s="452">
        <v>453</v>
      </c>
      <c r="P483" s="452">
        <v>0</v>
      </c>
      <c r="Q483" s="452" t="e">
        <f>VLOOKUP(A483,#REF!,16,0)</f>
        <v>#REF!</v>
      </c>
      <c r="R483" s="452">
        <v>0</v>
      </c>
      <c r="S483" s="484">
        <v>0</v>
      </c>
      <c r="T483" s="452">
        <v>1206.28</v>
      </c>
      <c r="U483" s="474" t="e">
        <f t="shared" si="350"/>
        <v>#REF!</v>
      </c>
      <c r="V483" s="484">
        <f t="shared" si="351"/>
        <v>1031.81</v>
      </c>
      <c r="W483" s="484">
        <f t="shared" si="379"/>
        <v>1031.81</v>
      </c>
      <c r="X483" s="530"/>
      <c r="Y483" s="530">
        <f t="shared" si="360"/>
        <v>229.19</v>
      </c>
      <c r="Z483" s="484">
        <v>0</v>
      </c>
      <c r="AA483" s="484">
        <v>0</v>
      </c>
      <c r="AB483" s="484">
        <f t="shared" si="383"/>
        <v>0</v>
      </c>
      <c r="AC483" s="484">
        <v>229.19</v>
      </c>
      <c r="AD483" s="484">
        <f t="shared" si="374"/>
        <v>0</v>
      </c>
      <c r="AE483" s="484">
        <v>229.19</v>
      </c>
      <c r="AF483" s="484">
        <f t="shared" si="377"/>
        <v>0</v>
      </c>
      <c r="AG483" s="484">
        <v>229.19</v>
      </c>
      <c r="AH483" s="484">
        <f t="shared" si="371"/>
        <v>0</v>
      </c>
      <c r="AI483" s="484">
        <v>229.19</v>
      </c>
      <c r="AJ483" s="484">
        <f t="shared" si="368"/>
        <v>0</v>
      </c>
      <c r="AK483" s="484">
        <v>229.19</v>
      </c>
      <c r="AL483" s="484">
        <f t="shared" si="369"/>
        <v>0</v>
      </c>
      <c r="AM483" s="484">
        <v>229.19</v>
      </c>
      <c r="AN483" s="484">
        <f t="shared" si="366"/>
        <v>0</v>
      </c>
      <c r="AO483" s="484">
        <v>229.19</v>
      </c>
      <c r="AP483" s="484">
        <f t="shared" si="364"/>
        <v>0</v>
      </c>
      <c r="AQ483" s="484">
        <v>229.19</v>
      </c>
      <c r="AR483" s="484">
        <v>0</v>
      </c>
      <c r="AS483" s="484">
        <f t="shared" si="384"/>
        <v>290.44</v>
      </c>
      <c r="AT483" s="484">
        <v>290.44</v>
      </c>
      <c r="AU483" s="484">
        <f t="shared" si="375"/>
        <v>0</v>
      </c>
      <c r="AV483" s="484">
        <v>290.44</v>
      </c>
      <c r="AW483" s="484">
        <f t="shared" si="363"/>
        <v>-190.44</v>
      </c>
      <c r="AX483" s="484">
        <v>100</v>
      </c>
      <c r="AY483" s="530">
        <v>229.19</v>
      </c>
      <c r="AZ483" s="530">
        <f t="shared" si="380"/>
        <v>0</v>
      </c>
      <c r="BA483" s="530">
        <f t="shared" si="381"/>
        <v>366.95</v>
      </c>
      <c r="BB483" s="530">
        <f t="shared" si="382"/>
        <v>578.80999999999995</v>
      </c>
      <c r="BC483" s="530">
        <f t="shared" si="385"/>
        <v>578.80999999999995</v>
      </c>
      <c r="BD483" s="530">
        <f t="shared" si="376"/>
        <v>578.80999999999995</v>
      </c>
      <c r="BE483" s="530">
        <f t="shared" si="378"/>
        <v>578.80999999999995</v>
      </c>
      <c r="BF483" s="530">
        <f t="shared" si="372"/>
        <v>1031.81</v>
      </c>
      <c r="BG483" s="530">
        <f t="shared" si="373"/>
        <v>1031.81</v>
      </c>
      <c r="BH483" s="530" t="e">
        <f t="shared" si="370"/>
        <v>#REF!</v>
      </c>
      <c r="BI483" s="530" t="e">
        <f t="shared" si="367"/>
        <v>#REF!</v>
      </c>
      <c r="BJ483" s="530" t="e">
        <f t="shared" si="365"/>
        <v>#REF!</v>
      </c>
      <c r="BK483" s="460">
        <v>1206.28</v>
      </c>
      <c r="BL483" t="s">
        <v>732</v>
      </c>
      <c r="BM483" s="451">
        <v>1206.28</v>
      </c>
      <c r="BN483" s="499"/>
      <c r="BO483" s="451"/>
      <c r="BP483" s="452"/>
      <c r="BR483" s="452"/>
    </row>
    <row r="484" spans="1:70" ht="15" hidden="1" customHeight="1">
      <c r="A484" t="str">
        <f t="shared" si="345"/>
        <v>7703300010</v>
      </c>
      <c r="B484" s="468">
        <v>7703300010</v>
      </c>
      <c r="C484" s="458" t="s">
        <v>603</v>
      </c>
      <c r="D484" s="458" t="s">
        <v>301</v>
      </c>
      <c r="E484" s="459" t="str">
        <f t="shared" si="348"/>
        <v>770</v>
      </c>
      <c r="F484" s="459" t="str">
        <f t="shared" si="349"/>
        <v>770</v>
      </c>
      <c r="G484" s="458" t="s">
        <v>302</v>
      </c>
      <c r="H484" s="484">
        <v>2803.94</v>
      </c>
      <c r="I484" s="452">
        <v>6839.89</v>
      </c>
      <c r="J484" s="474">
        <v>7161.66</v>
      </c>
      <c r="K484" s="452">
        <v>6651.01</v>
      </c>
      <c r="L484" s="452">
        <v>9939.35</v>
      </c>
      <c r="M484" s="452">
        <v>3369.63</v>
      </c>
      <c r="N484" s="452">
        <v>7122</v>
      </c>
      <c r="O484" s="452">
        <v>7182.69</v>
      </c>
      <c r="P484" s="452">
        <v>9756.9599999999991</v>
      </c>
      <c r="Q484" s="452" t="e">
        <f>VLOOKUP(A484,#REF!,16,0)</f>
        <v>#REF!</v>
      </c>
      <c r="R484" s="452">
        <v>485.46</v>
      </c>
      <c r="S484" s="484">
        <v>7212.94</v>
      </c>
      <c r="T484" s="452">
        <v>66296.259999999995</v>
      </c>
      <c r="U484" s="474" t="e">
        <f t="shared" si="350"/>
        <v>#REF!</v>
      </c>
      <c r="V484" s="484">
        <f t="shared" si="351"/>
        <v>60827.13</v>
      </c>
      <c r="W484" s="484">
        <f t="shared" si="379"/>
        <v>51070.17</v>
      </c>
      <c r="X484" s="530">
        <v>1566.41</v>
      </c>
      <c r="Y484" s="530">
        <f t="shared" si="360"/>
        <v>417.69999999999982</v>
      </c>
      <c r="Z484" s="484">
        <v>2023.5200000000004</v>
      </c>
      <c r="AA484" s="484">
        <v>1568.9399999999996</v>
      </c>
      <c r="AB484" s="484">
        <f t="shared" si="383"/>
        <v>1600.9400000000005</v>
      </c>
      <c r="AC484" s="484">
        <v>7177.51</v>
      </c>
      <c r="AD484" s="484">
        <f t="shared" si="374"/>
        <v>2322.4899999999998</v>
      </c>
      <c r="AE484" s="484">
        <v>9500</v>
      </c>
      <c r="AF484" s="484">
        <f t="shared" si="377"/>
        <v>1138.4099999999999</v>
      </c>
      <c r="AG484" s="484">
        <v>10638.41</v>
      </c>
      <c r="AH484" s="484">
        <f t="shared" si="371"/>
        <v>3806.5</v>
      </c>
      <c r="AI484" s="484">
        <v>14444.91</v>
      </c>
      <c r="AJ484" s="484">
        <f t="shared" si="368"/>
        <v>1412.3899999999994</v>
      </c>
      <c r="AK484" s="484">
        <v>15857.3</v>
      </c>
      <c r="AL484" s="484">
        <f t="shared" si="369"/>
        <v>3273.1500000000015</v>
      </c>
      <c r="AM484" s="484">
        <v>19130.45</v>
      </c>
      <c r="AN484" s="484">
        <f t="shared" si="366"/>
        <v>1244.6699999999983</v>
      </c>
      <c r="AO484" s="484">
        <v>20375.12</v>
      </c>
      <c r="AP484" s="484">
        <f t="shared" si="364"/>
        <v>2552.7000000000007</v>
      </c>
      <c r="AQ484" s="484">
        <v>22927.82</v>
      </c>
      <c r="AR484" s="484">
        <v>2179.9</v>
      </c>
      <c r="AS484" s="484">
        <f t="shared" si="384"/>
        <v>3658.61</v>
      </c>
      <c r="AT484" s="484">
        <v>5838.51</v>
      </c>
      <c r="AU484" s="484">
        <f t="shared" si="375"/>
        <v>3563.42</v>
      </c>
      <c r="AV484" s="484">
        <v>9401.93</v>
      </c>
      <c r="AW484" s="484">
        <f t="shared" si="363"/>
        <v>3164.58</v>
      </c>
      <c r="AX484" s="484">
        <v>12566.51</v>
      </c>
      <c r="AY484" s="530">
        <v>1984.11</v>
      </c>
      <c r="AZ484" s="530">
        <f t="shared" si="380"/>
        <v>9643.83</v>
      </c>
      <c r="BA484" s="530">
        <f t="shared" si="381"/>
        <v>16805.489999999998</v>
      </c>
      <c r="BB484" s="530">
        <f t="shared" si="382"/>
        <v>23456.5</v>
      </c>
      <c r="BC484" s="530">
        <f t="shared" si="385"/>
        <v>33395.85</v>
      </c>
      <c r="BD484" s="530">
        <f t="shared" si="376"/>
        <v>36765.479999999996</v>
      </c>
      <c r="BE484" s="530">
        <f t="shared" si="378"/>
        <v>43887.48</v>
      </c>
      <c r="BF484" s="530">
        <f t="shared" si="372"/>
        <v>51070.17</v>
      </c>
      <c r="BG484" s="530">
        <f t="shared" si="373"/>
        <v>60827.130000000005</v>
      </c>
      <c r="BH484" s="530" t="e">
        <f t="shared" si="370"/>
        <v>#REF!</v>
      </c>
      <c r="BI484" s="530" t="e">
        <f t="shared" si="367"/>
        <v>#REF!</v>
      </c>
      <c r="BJ484" s="530" t="e">
        <f t="shared" si="365"/>
        <v>#REF!</v>
      </c>
      <c r="BK484" s="460">
        <v>66296.259999999995</v>
      </c>
      <c r="BL484" t="s">
        <v>729</v>
      </c>
      <c r="BM484" s="451">
        <v>73509.2</v>
      </c>
      <c r="BN484" s="499"/>
      <c r="BO484" s="451"/>
      <c r="BP484" s="452"/>
      <c r="BR484" s="452"/>
    </row>
    <row r="485" spans="1:70" ht="15" hidden="1" customHeight="1">
      <c r="A485" t="str">
        <f t="shared" si="345"/>
        <v>7703300020</v>
      </c>
      <c r="B485" s="468">
        <v>7703300020</v>
      </c>
      <c r="C485" s="458" t="s">
        <v>604</v>
      </c>
      <c r="D485" s="458" t="s">
        <v>301</v>
      </c>
      <c r="E485" s="459" t="str">
        <f t="shared" si="348"/>
        <v>770</v>
      </c>
      <c r="F485" s="459" t="str">
        <f t="shared" si="349"/>
        <v>770</v>
      </c>
      <c r="G485" s="458" t="s">
        <v>302</v>
      </c>
      <c r="H485" s="484">
        <v>0</v>
      </c>
      <c r="I485" s="452">
        <v>0</v>
      </c>
      <c r="J485" s="474">
        <v>300</v>
      </c>
      <c r="K485" s="452">
        <v>100</v>
      </c>
      <c r="L485" s="452">
        <v>0</v>
      </c>
      <c r="M485" s="452">
        <v>50</v>
      </c>
      <c r="N485" s="452">
        <v>0</v>
      </c>
      <c r="O485" s="452">
        <v>0</v>
      </c>
      <c r="P485" s="452">
        <v>0</v>
      </c>
      <c r="Q485" s="452" t="e">
        <f>VLOOKUP(A485,#REF!,16,0)</f>
        <v>#REF!</v>
      </c>
      <c r="R485" s="452">
        <v>0</v>
      </c>
      <c r="S485" s="484">
        <v>0</v>
      </c>
      <c r="T485" s="452">
        <v>550</v>
      </c>
      <c r="U485" s="474" t="e">
        <f t="shared" si="350"/>
        <v>#REF!</v>
      </c>
      <c r="V485" s="484">
        <f t="shared" si="351"/>
        <v>450</v>
      </c>
      <c r="W485" s="484">
        <f t="shared" si="379"/>
        <v>450</v>
      </c>
      <c r="X485" s="530"/>
      <c r="Y485" s="530">
        <f t="shared" si="360"/>
        <v>0</v>
      </c>
      <c r="Z485" s="484">
        <v>0</v>
      </c>
      <c r="AA485" s="484">
        <v>0</v>
      </c>
      <c r="AB485" s="484">
        <f t="shared" si="383"/>
        <v>325</v>
      </c>
      <c r="AC485" s="484">
        <v>325</v>
      </c>
      <c r="AD485" s="484">
        <f t="shared" si="374"/>
        <v>20</v>
      </c>
      <c r="AE485" s="484">
        <v>345</v>
      </c>
      <c r="AF485" s="484">
        <f t="shared" si="377"/>
        <v>0</v>
      </c>
      <c r="AG485" s="484">
        <v>345</v>
      </c>
      <c r="AH485" s="484">
        <f t="shared" si="371"/>
        <v>0</v>
      </c>
      <c r="AI485" s="484">
        <v>345</v>
      </c>
      <c r="AJ485" s="484">
        <f t="shared" si="368"/>
        <v>0</v>
      </c>
      <c r="AK485" s="484">
        <v>345</v>
      </c>
      <c r="AL485" s="484">
        <f t="shared" si="369"/>
        <v>180</v>
      </c>
      <c r="AM485" s="484">
        <v>525</v>
      </c>
      <c r="AN485" s="484">
        <f t="shared" si="366"/>
        <v>1134.45</v>
      </c>
      <c r="AO485" s="484">
        <v>1659.45</v>
      </c>
      <c r="AP485" s="484">
        <f t="shared" si="364"/>
        <v>350</v>
      </c>
      <c r="AQ485" s="484">
        <v>2009.45</v>
      </c>
      <c r="AR485" s="484">
        <v>0</v>
      </c>
      <c r="AS485" s="484">
        <f t="shared" si="384"/>
        <v>0</v>
      </c>
      <c r="AT485" s="484">
        <v>0</v>
      </c>
      <c r="AU485" s="484">
        <f t="shared" si="375"/>
        <v>527</v>
      </c>
      <c r="AV485" s="484">
        <v>527</v>
      </c>
      <c r="AW485" s="484">
        <f t="shared" si="363"/>
        <v>120</v>
      </c>
      <c r="AX485" s="484">
        <v>647</v>
      </c>
      <c r="AY485" s="530">
        <v>0</v>
      </c>
      <c r="AZ485" s="530">
        <f t="shared" si="380"/>
        <v>0</v>
      </c>
      <c r="BA485" s="530">
        <f t="shared" si="381"/>
        <v>300</v>
      </c>
      <c r="BB485" s="530">
        <f t="shared" si="382"/>
        <v>400</v>
      </c>
      <c r="BC485" s="530">
        <f t="shared" si="385"/>
        <v>400</v>
      </c>
      <c r="BD485" s="530">
        <f t="shared" si="376"/>
        <v>450</v>
      </c>
      <c r="BE485" s="530">
        <f t="shared" si="378"/>
        <v>450</v>
      </c>
      <c r="BF485" s="530">
        <f t="shared" si="372"/>
        <v>450</v>
      </c>
      <c r="BG485" s="530">
        <f t="shared" si="373"/>
        <v>450</v>
      </c>
      <c r="BH485" s="530" t="e">
        <f t="shared" si="370"/>
        <v>#REF!</v>
      </c>
      <c r="BI485" s="530" t="e">
        <f t="shared" si="367"/>
        <v>#REF!</v>
      </c>
      <c r="BJ485" s="530" t="e">
        <f t="shared" si="365"/>
        <v>#REF!</v>
      </c>
      <c r="BK485" s="460">
        <v>550</v>
      </c>
      <c r="BL485" t="s">
        <v>729</v>
      </c>
      <c r="BM485" s="451">
        <v>550</v>
      </c>
      <c r="BN485" s="499"/>
      <c r="BO485" s="451"/>
      <c r="BP485" s="452"/>
      <c r="BR485" s="452"/>
    </row>
    <row r="486" spans="1:70" ht="15" hidden="1" customHeight="1">
      <c r="A486" t="s">
        <v>906</v>
      </c>
      <c r="B486" s="468" t="s">
        <v>906</v>
      </c>
      <c r="C486" s="458" t="s">
        <v>907</v>
      </c>
      <c r="D486" s="458" t="s">
        <v>301</v>
      </c>
      <c r="E486" s="459" t="str">
        <f t="shared" ref="E486" si="386">LEFT(B486,3)</f>
        <v>770</v>
      </c>
      <c r="F486" s="459" t="str">
        <f t="shared" ref="F486" si="387">LEFT(B486,3)</f>
        <v>770</v>
      </c>
      <c r="G486" s="458" t="s">
        <v>302</v>
      </c>
      <c r="H486" s="484">
        <v>0</v>
      </c>
      <c r="I486" s="484">
        <v>0</v>
      </c>
      <c r="J486" s="484">
        <v>0</v>
      </c>
      <c r="K486" s="484">
        <v>0</v>
      </c>
      <c r="L486" s="484">
        <v>0</v>
      </c>
      <c r="M486" s="484">
        <v>0</v>
      </c>
      <c r="N486" s="484">
        <v>0</v>
      </c>
      <c r="O486" s="484">
        <v>0</v>
      </c>
      <c r="P486" s="484">
        <v>0</v>
      </c>
      <c r="Q486" s="484">
        <v>0</v>
      </c>
      <c r="R486" s="484">
        <v>0</v>
      </c>
      <c r="S486" s="484">
        <v>0</v>
      </c>
      <c r="T486" s="484">
        <v>0</v>
      </c>
      <c r="U486" s="484">
        <v>0</v>
      </c>
      <c r="V486" s="484">
        <v>0</v>
      </c>
      <c r="W486" s="484">
        <v>0</v>
      </c>
      <c r="X486" s="484">
        <v>0</v>
      </c>
      <c r="Y486" s="484">
        <v>0</v>
      </c>
      <c r="Z486" s="484">
        <v>0</v>
      </c>
      <c r="AA486" s="484">
        <v>0</v>
      </c>
      <c r="AB486" s="484">
        <v>0</v>
      </c>
      <c r="AC486" s="484">
        <v>0</v>
      </c>
      <c r="AD486" s="484">
        <v>0</v>
      </c>
      <c r="AE486" s="484">
        <v>0</v>
      </c>
      <c r="AF486" s="484">
        <v>0</v>
      </c>
      <c r="AG486" s="484">
        <v>0</v>
      </c>
      <c r="AH486" s="484">
        <v>0</v>
      </c>
      <c r="AI486" s="484">
        <v>0</v>
      </c>
      <c r="AJ486" s="484">
        <v>0</v>
      </c>
      <c r="AK486" s="484">
        <v>0</v>
      </c>
      <c r="AL486" s="484">
        <v>0</v>
      </c>
      <c r="AM486" s="484">
        <v>0</v>
      </c>
      <c r="AN486" s="484">
        <v>0</v>
      </c>
      <c r="AO486" s="484">
        <v>7.63</v>
      </c>
      <c r="AP486" s="484">
        <f t="shared" si="364"/>
        <v>0</v>
      </c>
      <c r="AQ486" s="484">
        <v>7.63</v>
      </c>
      <c r="AR486" s="484">
        <v>17.809999999999999</v>
      </c>
      <c r="AS486" s="484">
        <f t="shared" si="384"/>
        <v>16.95</v>
      </c>
      <c r="AT486" s="484">
        <v>34.76</v>
      </c>
      <c r="AU486" s="484">
        <f t="shared" si="375"/>
        <v>88.990000000000009</v>
      </c>
      <c r="AV486" s="484">
        <v>123.75</v>
      </c>
      <c r="AW486" s="484">
        <f t="shared" si="363"/>
        <v>0</v>
      </c>
      <c r="AX486" s="484">
        <v>123.75</v>
      </c>
      <c r="AY486" s="530"/>
      <c r="AZ486" s="530"/>
      <c r="BA486" s="530"/>
      <c r="BB486" s="530"/>
      <c r="BC486" s="530"/>
      <c r="BD486" s="530"/>
      <c r="BE486" s="530"/>
      <c r="BF486" s="530"/>
      <c r="BG486" s="530"/>
      <c r="BH486" s="530"/>
      <c r="BI486" s="530">
        <f t="shared" si="367"/>
        <v>0</v>
      </c>
      <c r="BJ486" s="530">
        <f t="shared" si="365"/>
        <v>0</v>
      </c>
      <c r="BK486" s="460"/>
      <c r="BL486" t="s">
        <v>729</v>
      </c>
      <c r="BN486" s="499"/>
      <c r="BO486" s="451"/>
      <c r="BP486" s="452"/>
      <c r="BR486" s="452"/>
    </row>
    <row r="487" spans="1:70" ht="15" hidden="1" customHeight="1">
      <c r="A487" t="str">
        <f t="shared" si="345"/>
        <v>7703300050</v>
      </c>
      <c r="B487" s="468">
        <v>7703300050</v>
      </c>
      <c r="C487" s="458" t="s">
        <v>605</v>
      </c>
      <c r="D487" s="458" t="s">
        <v>301</v>
      </c>
      <c r="E487" s="459" t="str">
        <f t="shared" si="348"/>
        <v>770</v>
      </c>
      <c r="F487" s="459" t="str">
        <f t="shared" si="349"/>
        <v>770</v>
      </c>
      <c r="G487" s="458" t="s">
        <v>302</v>
      </c>
      <c r="H487" s="484">
        <v>36.119999999999997</v>
      </c>
      <c r="I487" s="452">
        <v>0</v>
      </c>
      <c r="J487" s="474">
        <v>416.81</v>
      </c>
      <c r="K487" s="452">
        <v>0</v>
      </c>
      <c r="L487" s="452">
        <v>-381.75</v>
      </c>
      <c r="M487" s="452">
        <v>0</v>
      </c>
      <c r="N487" s="452">
        <v>0</v>
      </c>
      <c r="O487" s="452">
        <v>129</v>
      </c>
      <c r="P487" s="452">
        <v>0</v>
      </c>
      <c r="Q487" s="452" t="e">
        <f>VLOOKUP(A487,#REF!,16,0)</f>
        <v>#REF!</v>
      </c>
      <c r="R487" s="452">
        <v>0</v>
      </c>
      <c r="S487" s="484">
        <v>267</v>
      </c>
      <c r="T487" s="452">
        <v>527.17999999999995</v>
      </c>
      <c r="U487" s="474" t="e">
        <f t="shared" si="350"/>
        <v>#REF!</v>
      </c>
      <c r="V487" s="484">
        <f t="shared" si="351"/>
        <v>200.18</v>
      </c>
      <c r="W487" s="484">
        <f t="shared" si="379"/>
        <v>200.18</v>
      </c>
      <c r="X487" s="530"/>
      <c r="Y487" s="530">
        <f t="shared" si="360"/>
        <v>0</v>
      </c>
      <c r="Z487" s="484">
        <v>170.8</v>
      </c>
      <c r="AA487" s="484">
        <v>0</v>
      </c>
      <c r="AB487" s="484">
        <f t="shared" si="383"/>
        <v>0</v>
      </c>
      <c r="AC487" s="484">
        <v>170.8</v>
      </c>
      <c r="AD487" s="484">
        <f t="shared" si="374"/>
        <v>0</v>
      </c>
      <c r="AE487" s="484">
        <v>170.8</v>
      </c>
      <c r="AF487" s="484">
        <f t="shared" si="377"/>
        <v>0</v>
      </c>
      <c r="AG487" s="484">
        <v>170.8</v>
      </c>
      <c r="AH487" s="484">
        <f t="shared" si="371"/>
        <v>0</v>
      </c>
      <c r="AI487" s="484">
        <v>170.8</v>
      </c>
      <c r="AJ487" s="484">
        <f t="shared" si="368"/>
        <v>0</v>
      </c>
      <c r="AK487" s="484">
        <v>170.8</v>
      </c>
      <c r="AL487" s="484">
        <f t="shared" si="369"/>
        <v>0</v>
      </c>
      <c r="AM487" s="484">
        <v>170.8</v>
      </c>
      <c r="AN487" s="484">
        <f t="shared" si="366"/>
        <v>0</v>
      </c>
      <c r="AO487" s="484">
        <v>170.8</v>
      </c>
      <c r="AP487" s="484">
        <f t="shared" si="364"/>
        <v>0</v>
      </c>
      <c r="AQ487" s="484">
        <v>170.8</v>
      </c>
      <c r="AR487" s="484">
        <v>180.62</v>
      </c>
      <c r="AS487" s="484">
        <f t="shared" si="384"/>
        <v>0</v>
      </c>
      <c r="AT487" s="484">
        <v>180.62</v>
      </c>
      <c r="AU487" s="484">
        <f t="shared" si="375"/>
        <v>1062.5</v>
      </c>
      <c r="AV487" s="484">
        <v>1243.1199999999999</v>
      </c>
      <c r="AW487" s="484">
        <f t="shared" si="363"/>
        <v>0</v>
      </c>
      <c r="AX487" s="484">
        <v>1243.1199999999999</v>
      </c>
      <c r="AY487" s="530">
        <v>0</v>
      </c>
      <c r="AZ487" s="530">
        <f t="shared" si="380"/>
        <v>36.119999999999997</v>
      </c>
      <c r="BA487" s="530">
        <f t="shared" si="381"/>
        <v>452.93</v>
      </c>
      <c r="BB487" s="530">
        <f t="shared" si="382"/>
        <v>452.93</v>
      </c>
      <c r="BC487" s="530">
        <f t="shared" si="385"/>
        <v>71.180000000000007</v>
      </c>
      <c r="BD487" s="530">
        <f t="shared" si="376"/>
        <v>71.180000000000007</v>
      </c>
      <c r="BE487" s="530">
        <f t="shared" si="378"/>
        <v>71.180000000000007</v>
      </c>
      <c r="BF487" s="530">
        <f t="shared" si="372"/>
        <v>200.18</v>
      </c>
      <c r="BG487" s="530">
        <f t="shared" si="373"/>
        <v>200.18</v>
      </c>
      <c r="BH487" s="530" t="e">
        <f t="shared" si="370"/>
        <v>#REF!</v>
      </c>
      <c r="BI487" s="530" t="e">
        <f t="shared" si="367"/>
        <v>#REF!</v>
      </c>
      <c r="BJ487" s="530" t="e">
        <f t="shared" si="365"/>
        <v>#REF!</v>
      </c>
      <c r="BK487" s="460">
        <v>527.17999999999995</v>
      </c>
      <c r="BL487" t="s">
        <v>729</v>
      </c>
      <c r="BM487" s="451">
        <v>794.18</v>
      </c>
      <c r="BN487" s="499"/>
      <c r="BO487" s="451"/>
      <c r="BP487" s="452"/>
      <c r="BR487" s="452"/>
    </row>
    <row r="488" spans="1:70" ht="15" hidden="1" customHeight="1">
      <c r="A488" t="str">
        <f t="shared" si="345"/>
        <v>7703500010</v>
      </c>
      <c r="B488" s="468">
        <v>7703500010</v>
      </c>
      <c r="C488" s="458" t="s">
        <v>606</v>
      </c>
      <c r="D488" s="458" t="s">
        <v>301</v>
      </c>
      <c r="E488" s="459" t="str">
        <f t="shared" si="348"/>
        <v>770</v>
      </c>
      <c r="F488" s="459" t="str">
        <f t="shared" si="349"/>
        <v>770</v>
      </c>
      <c r="G488" s="458" t="s">
        <v>302</v>
      </c>
      <c r="H488" s="484">
        <v>9224.61</v>
      </c>
      <c r="I488" s="452">
        <v>6550.26</v>
      </c>
      <c r="J488" s="474">
        <v>6817.81</v>
      </c>
      <c r="K488" s="452">
        <v>7174.09</v>
      </c>
      <c r="L488" s="452">
        <v>6667.13</v>
      </c>
      <c r="M488" s="452">
        <v>9969.4</v>
      </c>
      <c r="N488" s="452">
        <v>7301.1</v>
      </c>
      <c r="O488" s="452">
        <v>12419.02</v>
      </c>
      <c r="P488" s="452">
        <v>5685.49</v>
      </c>
      <c r="Q488" s="452" t="e">
        <f>VLOOKUP(A488,#REF!,16,0)</f>
        <v>#REF!</v>
      </c>
      <c r="R488" s="452">
        <v>5526.2</v>
      </c>
      <c r="S488" s="484">
        <v>13045.81</v>
      </c>
      <c r="T488" s="452">
        <v>80933.600000000006</v>
      </c>
      <c r="U488" s="474" t="e">
        <f t="shared" si="350"/>
        <v>#REF!</v>
      </c>
      <c r="V488" s="484">
        <f t="shared" si="351"/>
        <v>71808.91</v>
      </c>
      <c r="W488" s="484">
        <f t="shared" si="379"/>
        <v>66123.42</v>
      </c>
      <c r="X488" s="530">
        <v>6231.31</v>
      </c>
      <c r="Y488" s="530">
        <f t="shared" si="360"/>
        <v>4634.2399999999989</v>
      </c>
      <c r="Z488" s="484">
        <v>9661.52</v>
      </c>
      <c r="AA488" s="484">
        <v>15381.739999999998</v>
      </c>
      <c r="AB488" s="484">
        <f t="shared" si="383"/>
        <v>7683.1300000000083</v>
      </c>
      <c r="AC488" s="484">
        <v>43591.94</v>
      </c>
      <c r="AD488" s="484">
        <f t="shared" si="374"/>
        <v>11299.379999999997</v>
      </c>
      <c r="AE488" s="484">
        <v>54891.32</v>
      </c>
      <c r="AF488" s="484">
        <f t="shared" si="377"/>
        <v>6917.3000000000029</v>
      </c>
      <c r="AG488" s="484">
        <v>61808.62</v>
      </c>
      <c r="AH488" s="484">
        <f t="shared" si="371"/>
        <v>9048.2499999999927</v>
      </c>
      <c r="AI488" s="484">
        <v>70856.87</v>
      </c>
      <c r="AJ488" s="484">
        <f t="shared" si="368"/>
        <v>8176.9900000000052</v>
      </c>
      <c r="AK488" s="484">
        <v>79033.86</v>
      </c>
      <c r="AL488" s="484">
        <f t="shared" si="369"/>
        <v>7034.2700000000041</v>
      </c>
      <c r="AM488" s="484">
        <v>86068.13</v>
      </c>
      <c r="AN488" s="484">
        <f t="shared" si="366"/>
        <v>11657.809999999998</v>
      </c>
      <c r="AO488" s="484">
        <v>97725.94</v>
      </c>
      <c r="AP488" s="484">
        <f t="shared" si="364"/>
        <v>10034.029999999999</v>
      </c>
      <c r="AQ488" s="484">
        <v>107759.97</v>
      </c>
      <c r="AR488" s="484">
        <v>3468.57</v>
      </c>
      <c r="AS488" s="484">
        <f t="shared" si="384"/>
        <v>6977.68</v>
      </c>
      <c r="AT488" s="484">
        <v>10446.25</v>
      </c>
      <c r="AU488" s="484">
        <f t="shared" si="375"/>
        <v>13041.419999999998</v>
      </c>
      <c r="AV488" s="484">
        <v>23487.67</v>
      </c>
      <c r="AW488" s="484">
        <f t="shared" si="363"/>
        <v>-6993.0399999999972</v>
      </c>
      <c r="AX488" s="484">
        <v>16494.63</v>
      </c>
      <c r="AY488" s="530">
        <v>10865.55</v>
      </c>
      <c r="AZ488" s="530">
        <f t="shared" si="380"/>
        <v>15774.87</v>
      </c>
      <c r="BA488" s="530">
        <f t="shared" si="381"/>
        <v>22592.68</v>
      </c>
      <c r="BB488" s="530">
        <f t="shared" si="382"/>
        <v>29766.77</v>
      </c>
      <c r="BC488" s="530">
        <f t="shared" si="385"/>
        <v>36433.9</v>
      </c>
      <c r="BD488" s="530">
        <f t="shared" si="376"/>
        <v>46403.3</v>
      </c>
      <c r="BE488" s="530">
        <f t="shared" si="378"/>
        <v>53704.4</v>
      </c>
      <c r="BF488" s="530">
        <f t="shared" si="372"/>
        <v>66123.420000000013</v>
      </c>
      <c r="BG488" s="530">
        <f t="shared" si="373"/>
        <v>71808.91</v>
      </c>
      <c r="BH488" s="530" t="e">
        <f t="shared" si="370"/>
        <v>#REF!</v>
      </c>
      <c r="BI488" s="530" t="e">
        <f t="shared" si="367"/>
        <v>#REF!</v>
      </c>
      <c r="BJ488" s="530" t="e">
        <f t="shared" si="365"/>
        <v>#REF!</v>
      </c>
      <c r="BK488" s="460">
        <v>80933.600000000006</v>
      </c>
      <c r="BL488" t="s">
        <v>45</v>
      </c>
      <c r="BM488" s="451">
        <v>93617.66</v>
      </c>
      <c r="BN488" s="499"/>
      <c r="BO488" s="451"/>
      <c r="BP488" s="452"/>
      <c r="BR488" s="452"/>
    </row>
    <row r="489" spans="1:70" ht="15" hidden="1" customHeight="1">
      <c r="A489" t="str">
        <f t="shared" ref="A489:A566" si="388">TRIM(B489)</f>
        <v>7703500020</v>
      </c>
      <c r="B489" s="468">
        <v>7703500020</v>
      </c>
      <c r="C489" s="458" t="s">
        <v>532</v>
      </c>
      <c r="D489" s="458" t="s">
        <v>301</v>
      </c>
      <c r="E489" s="459" t="str">
        <f t="shared" si="348"/>
        <v>770</v>
      </c>
      <c r="F489" s="459" t="str">
        <f t="shared" si="349"/>
        <v>770</v>
      </c>
      <c r="G489" s="458" t="s">
        <v>302</v>
      </c>
      <c r="H489" s="484">
        <v>0</v>
      </c>
      <c r="I489" s="452">
        <v>0</v>
      </c>
      <c r="J489" s="474">
        <v>0</v>
      </c>
      <c r="K489" s="452">
        <v>0</v>
      </c>
      <c r="L489" s="452">
        <v>0</v>
      </c>
      <c r="M489" s="452">
        <v>0</v>
      </c>
      <c r="N489" s="452">
        <v>5.8</v>
      </c>
      <c r="O489" s="452">
        <v>0</v>
      </c>
      <c r="P489" s="452">
        <v>0</v>
      </c>
      <c r="Q489" s="452" t="e">
        <f>VLOOKUP(A489,#REF!,16,0)</f>
        <v>#REF!</v>
      </c>
      <c r="R489" s="452">
        <v>0</v>
      </c>
      <c r="S489" s="484">
        <v>0</v>
      </c>
      <c r="T489" s="452">
        <v>5.8</v>
      </c>
      <c r="U489" s="474" t="e">
        <f t="shared" si="350"/>
        <v>#REF!</v>
      </c>
      <c r="V489" s="484">
        <f t="shared" si="351"/>
        <v>5.8</v>
      </c>
      <c r="W489" s="484">
        <f t="shared" si="379"/>
        <v>5.8</v>
      </c>
      <c r="X489" s="530"/>
      <c r="Y489" s="530">
        <f t="shared" si="360"/>
        <v>0</v>
      </c>
      <c r="Z489" s="484">
        <v>0</v>
      </c>
      <c r="AA489" s="484">
        <v>0</v>
      </c>
      <c r="AB489" s="484">
        <f t="shared" si="383"/>
        <v>0</v>
      </c>
      <c r="AC489" s="484">
        <v>0</v>
      </c>
      <c r="AD489" s="484">
        <f t="shared" si="374"/>
        <v>0</v>
      </c>
      <c r="AE489" s="484">
        <v>0</v>
      </c>
      <c r="AF489" s="484">
        <f t="shared" si="377"/>
        <v>6.44</v>
      </c>
      <c r="AG489" s="484">
        <v>6.44</v>
      </c>
      <c r="AH489" s="484">
        <f t="shared" si="371"/>
        <v>0</v>
      </c>
      <c r="AI489" s="484">
        <v>6.44</v>
      </c>
      <c r="AJ489" s="484">
        <f t="shared" si="368"/>
        <v>0</v>
      </c>
      <c r="AK489" s="484">
        <v>6.44</v>
      </c>
      <c r="AL489" s="484">
        <f t="shared" si="369"/>
        <v>0</v>
      </c>
      <c r="AM489" s="484">
        <v>6.44</v>
      </c>
      <c r="AN489" s="484">
        <f t="shared" si="366"/>
        <v>0</v>
      </c>
      <c r="AO489" s="484">
        <v>6.44</v>
      </c>
      <c r="AP489" s="484">
        <f t="shared" si="364"/>
        <v>0</v>
      </c>
      <c r="AQ489" s="484">
        <v>6.44</v>
      </c>
      <c r="AR489" s="484">
        <v>0</v>
      </c>
      <c r="AS489" s="484">
        <f t="shared" si="384"/>
        <v>0</v>
      </c>
      <c r="AT489" s="484">
        <v>0</v>
      </c>
      <c r="AU489" s="484">
        <f t="shared" si="375"/>
        <v>0</v>
      </c>
      <c r="AV489" s="484">
        <v>0</v>
      </c>
      <c r="AW489" s="484">
        <f t="shared" si="363"/>
        <v>0</v>
      </c>
      <c r="AX489" s="484">
        <v>0</v>
      </c>
      <c r="AY489" s="530">
        <v>0</v>
      </c>
      <c r="AZ489" s="530">
        <f t="shared" si="380"/>
        <v>0</v>
      </c>
      <c r="BA489" s="530">
        <f t="shared" si="381"/>
        <v>0</v>
      </c>
      <c r="BB489" s="530">
        <f t="shared" si="382"/>
        <v>0</v>
      </c>
      <c r="BC489" s="530">
        <f t="shared" si="385"/>
        <v>0</v>
      </c>
      <c r="BD489" s="530">
        <f t="shared" si="376"/>
        <v>0</v>
      </c>
      <c r="BE489" s="530">
        <f t="shared" si="378"/>
        <v>5.8</v>
      </c>
      <c r="BF489" s="530">
        <f t="shared" si="372"/>
        <v>5.8</v>
      </c>
      <c r="BG489" s="530">
        <f t="shared" si="373"/>
        <v>5.8</v>
      </c>
      <c r="BH489" s="530" t="e">
        <f t="shared" si="370"/>
        <v>#REF!</v>
      </c>
      <c r="BI489" s="530" t="e">
        <f t="shared" si="367"/>
        <v>#REF!</v>
      </c>
      <c r="BJ489" s="530" t="e">
        <f t="shared" si="365"/>
        <v>#REF!</v>
      </c>
      <c r="BK489" s="460">
        <v>5.8</v>
      </c>
      <c r="BL489" t="s">
        <v>45</v>
      </c>
      <c r="BM489" s="451">
        <v>5.8</v>
      </c>
      <c r="BN489" s="499"/>
      <c r="BO489" s="451"/>
      <c r="BP489" s="452"/>
      <c r="BR489" s="452"/>
    </row>
    <row r="490" spans="1:70" ht="15" hidden="1" customHeight="1">
      <c r="A490" t="str">
        <f t="shared" si="388"/>
        <v>7703500030</v>
      </c>
      <c r="B490" s="468">
        <v>7703500030</v>
      </c>
      <c r="C490" s="458" t="s">
        <v>533</v>
      </c>
      <c r="D490" s="458" t="s">
        <v>301</v>
      </c>
      <c r="E490" s="459" t="str">
        <f t="shared" si="348"/>
        <v>770</v>
      </c>
      <c r="F490" s="459" t="str">
        <f t="shared" si="349"/>
        <v>770</v>
      </c>
      <c r="G490" s="458" t="s">
        <v>302</v>
      </c>
      <c r="H490" s="484">
        <v>2542.89</v>
      </c>
      <c r="I490" s="452">
        <v>2027.26</v>
      </c>
      <c r="J490" s="474">
        <v>807.02</v>
      </c>
      <c r="K490" s="452">
        <v>3565.02</v>
      </c>
      <c r="L490" s="452">
        <v>1882.22</v>
      </c>
      <c r="M490" s="452">
        <v>2667.27</v>
      </c>
      <c r="N490" s="452">
        <v>2925.23</v>
      </c>
      <c r="O490" s="452">
        <v>3970.91</v>
      </c>
      <c r="P490" s="452">
        <v>2609.0100000000002</v>
      </c>
      <c r="Q490" s="452" t="e">
        <f>VLOOKUP(A490,#REF!,16,0)</f>
        <v>#REF!</v>
      </c>
      <c r="R490" s="452">
        <v>2342.37</v>
      </c>
      <c r="S490" s="484">
        <v>0</v>
      </c>
      <c r="T490" s="452">
        <v>26286.82</v>
      </c>
      <c r="U490" s="474" t="e">
        <f t="shared" si="350"/>
        <v>#REF!</v>
      </c>
      <c r="V490" s="484">
        <f t="shared" si="351"/>
        <v>22996.83</v>
      </c>
      <c r="W490" s="484">
        <f t="shared" si="379"/>
        <v>20387.82</v>
      </c>
      <c r="X490" s="530"/>
      <c r="Y490" s="530">
        <f t="shared" si="360"/>
        <v>0</v>
      </c>
      <c r="Z490" s="484">
        <v>269.74</v>
      </c>
      <c r="AA490" s="484">
        <v>548.24</v>
      </c>
      <c r="AB490" s="484">
        <f t="shared" si="383"/>
        <v>543.54</v>
      </c>
      <c r="AC490" s="484">
        <v>1361.52</v>
      </c>
      <c r="AD490" s="484">
        <f t="shared" si="374"/>
        <v>360.08999999999992</v>
      </c>
      <c r="AE490" s="484">
        <v>1721.61</v>
      </c>
      <c r="AF490" s="484">
        <f t="shared" si="377"/>
        <v>63.660000000000082</v>
      </c>
      <c r="AG490" s="484">
        <v>1785.27</v>
      </c>
      <c r="AH490" s="484">
        <f t="shared" si="371"/>
        <v>687.63000000000011</v>
      </c>
      <c r="AI490" s="484">
        <v>2472.9</v>
      </c>
      <c r="AJ490" s="484">
        <f t="shared" si="368"/>
        <v>70.049999999999727</v>
      </c>
      <c r="AK490" s="484">
        <v>2542.9499999999998</v>
      </c>
      <c r="AL490" s="484">
        <f t="shared" si="369"/>
        <v>464.18000000000029</v>
      </c>
      <c r="AM490" s="484">
        <v>3007.13</v>
      </c>
      <c r="AN490" s="484">
        <f t="shared" si="366"/>
        <v>2390.8599999999997</v>
      </c>
      <c r="AO490" s="484">
        <v>5397.99</v>
      </c>
      <c r="AP490" s="484">
        <f t="shared" si="364"/>
        <v>532.90000000000055</v>
      </c>
      <c r="AQ490" s="484">
        <v>5930.89</v>
      </c>
      <c r="AR490" s="484">
        <v>0</v>
      </c>
      <c r="AS490" s="484">
        <f t="shared" si="384"/>
        <v>0</v>
      </c>
      <c r="AT490" s="484">
        <v>0</v>
      </c>
      <c r="AU490" s="484">
        <f t="shared" si="375"/>
        <v>26.89</v>
      </c>
      <c r="AV490" s="484">
        <v>26.89</v>
      </c>
      <c r="AW490" s="484">
        <f t="shared" si="363"/>
        <v>0</v>
      </c>
      <c r="AX490" s="484">
        <v>26.89</v>
      </c>
      <c r="AY490" s="530">
        <v>0</v>
      </c>
      <c r="AZ490" s="530">
        <f t="shared" si="380"/>
        <v>4570.1499999999996</v>
      </c>
      <c r="BA490" s="530">
        <f t="shared" si="381"/>
        <v>5377.17</v>
      </c>
      <c r="BB490" s="530">
        <f t="shared" si="382"/>
        <v>8942.19</v>
      </c>
      <c r="BC490" s="530">
        <f t="shared" si="385"/>
        <v>10824.41</v>
      </c>
      <c r="BD490" s="530">
        <f t="shared" si="376"/>
        <v>13491.679999999998</v>
      </c>
      <c r="BE490" s="530">
        <f t="shared" si="378"/>
        <v>16416.91</v>
      </c>
      <c r="BF490" s="530">
        <f t="shared" si="372"/>
        <v>20387.82</v>
      </c>
      <c r="BG490" s="530">
        <f t="shared" si="373"/>
        <v>22996.829999999998</v>
      </c>
      <c r="BH490" s="530" t="e">
        <f t="shared" si="370"/>
        <v>#REF!</v>
      </c>
      <c r="BI490" s="530" t="e">
        <f t="shared" si="367"/>
        <v>#REF!</v>
      </c>
      <c r="BJ490" s="530" t="e">
        <f t="shared" si="365"/>
        <v>#REF!</v>
      </c>
      <c r="BK490" s="460">
        <v>26286.82</v>
      </c>
      <c r="BL490" t="s">
        <v>45</v>
      </c>
      <c r="BM490" s="451">
        <v>26286.82</v>
      </c>
      <c r="BN490" s="499"/>
      <c r="BO490" s="451"/>
      <c r="BP490" s="452"/>
      <c r="BR490" s="452"/>
    </row>
    <row r="491" spans="1:70" s="485" customFormat="1" ht="15" hidden="1" customHeight="1">
      <c r="A491" t="str">
        <f t="shared" si="388"/>
        <v>7703700010</v>
      </c>
      <c r="B491" s="501">
        <v>7703700010</v>
      </c>
      <c r="C491" s="483" t="s">
        <v>534</v>
      </c>
      <c r="D491" s="483" t="s">
        <v>301</v>
      </c>
      <c r="E491" s="502" t="str">
        <f t="shared" si="348"/>
        <v>770</v>
      </c>
      <c r="F491" s="502" t="str">
        <f t="shared" si="349"/>
        <v>770</v>
      </c>
      <c r="G491" s="483" t="s">
        <v>302</v>
      </c>
      <c r="H491" s="484">
        <v>407018.53</v>
      </c>
      <c r="I491" s="484">
        <v>130809.17</v>
      </c>
      <c r="J491" s="474">
        <v>549756.42000000004</v>
      </c>
      <c r="K491" s="484">
        <v>493381.2</v>
      </c>
      <c r="L491" s="484">
        <v>245864.27</v>
      </c>
      <c r="M491" s="484">
        <v>501006.75</v>
      </c>
      <c r="N491" s="484">
        <v>271826.52</v>
      </c>
      <c r="O491" s="484">
        <v>280365.96999999997</v>
      </c>
      <c r="P491" s="452">
        <v>446399.85</v>
      </c>
      <c r="Q491" s="452" t="e">
        <f>VLOOKUP(A491,#REF!,16,0)</f>
        <v>#REF!</v>
      </c>
      <c r="R491" s="452">
        <v>318769.84999999998</v>
      </c>
      <c r="S491" s="484">
        <v>1095924.8500000001</v>
      </c>
      <c r="T491" s="484">
        <v>4019368.19</v>
      </c>
      <c r="U491" s="484" t="e">
        <f t="shared" si="350"/>
        <v>#REF!</v>
      </c>
      <c r="V491" s="484">
        <f t="shared" si="351"/>
        <v>3326428.68</v>
      </c>
      <c r="W491" s="484">
        <f t="shared" si="379"/>
        <v>2880028.83</v>
      </c>
      <c r="X491" s="530"/>
      <c r="Y491" s="530">
        <f t="shared" si="360"/>
        <v>0</v>
      </c>
      <c r="Z491" s="484">
        <v>0</v>
      </c>
      <c r="AA491" s="484">
        <v>0</v>
      </c>
      <c r="AB491" s="484">
        <f t="shared" si="383"/>
        <v>0</v>
      </c>
      <c r="AC491" s="484">
        <v>0</v>
      </c>
      <c r="AD491" s="484">
        <f t="shared" si="374"/>
        <v>0</v>
      </c>
      <c r="AE491" s="484">
        <v>0</v>
      </c>
      <c r="AF491" s="484">
        <f t="shared" si="377"/>
        <v>0</v>
      </c>
      <c r="AG491" s="484">
        <v>0</v>
      </c>
      <c r="AH491" s="484">
        <f t="shared" si="371"/>
        <v>0</v>
      </c>
      <c r="AI491" s="484">
        <v>0</v>
      </c>
      <c r="AJ491" s="484">
        <f t="shared" si="368"/>
        <v>0</v>
      </c>
      <c r="AK491" s="484">
        <v>0</v>
      </c>
      <c r="AL491" s="484">
        <f t="shared" si="369"/>
        <v>0</v>
      </c>
      <c r="AM491" s="484">
        <v>0</v>
      </c>
      <c r="AN491" s="484">
        <f t="shared" si="366"/>
        <v>0</v>
      </c>
      <c r="AO491" s="484">
        <v>0</v>
      </c>
      <c r="AP491" s="484">
        <f t="shared" si="364"/>
        <v>0</v>
      </c>
      <c r="AQ491" s="484">
        <v>0</v>
      </c>
      <c r="AR491" s="484">
        <v>0</v>
      </c>
      <c r="AS491" s="484">
        <f t="shared" si="384"/>
        <v>0</v>
      </c>
      <c r="AT491" s="484">
        <v>0</v>
      </c>
      <c r="AU491" s="484">
        <f t="shared" si="375"/>
        <v>0</v>
      </c>
      <c r="AV491" s="484">
        <v>0</v>
      </c>
      <c r="AW491" s="484">
        <f t="shared" si="363"/>
        <v>0</v>
      </c>
      <c r="AX491" s="484">
        <v>0</v>
      </c>
      <c r="AY491" s="530">
        <v>0</v>
      </c>
      <c r="AZ491" s="530">
        <f t="shared" si="380"/>
        <v>537827.70000000007</v>
      </c>
      <c r="BA491" s="530">
        <f t="shared" si="381"/>
        <v>1087584.1200000001</v>
      </c>
      <c r="BB491" s="530">
        <f t="shared" si="382"/>
        <v>1580965.32</v>
      </c>
      <c r="BC491" s="530">
        <f t="shared" si="385"/>
        <v>1826829.59</v>
      </c>
      <c r="BD491" s="530">
        <f t="shared" si="376"/>
        <v>2327836.34</v>
      </c>
      <c r="BE491" s="530">
        <f t="shared" si="378"/>
        <v>2599662.8600000003</v>
      </c>
      <c r="BF491" s="530">
        <f t="shared" si="372"/>
        <v>2880028.83</v>
      </c>
      <c r="BG491" s="530">
        <f t="shared" si="373"/>
        <v>3326428.6799999997</v>
      </c>
      <c r="BH491" s="530" t="e">
        <f t="shared" si="370"/>
        <v>#REF!</v>
      </c>
      <c r="BI491" s="530" t="e">
        <f t="shared" si="367"/>
        <v>#REF!</v>
      </c>
      <c r="BJ491" s="530" t="e">
        <f t="shared" si="365"/>
        <v>#REF!</v>
      </c>
      <c r="BK491" s="503">
        <v>4019368.19</v>
      </c>
      <c r="BL491" t="s">
        <v>722</v>
      </c>
      <c r="BM491" s="504">
        <v>5115293.04</v>
      </c>
      <c r="BN491" s="505"/>
      <c r="BO491" s="451"/>
      <c r="BP491" s="452"/>
      <c r="BQ491"/>
      <c r="BR491" s="452"/>
    </row>
    <row r="492" spans="1:70" ht="15" hidden="1" customHeight="1">
      <c r="A492" t="str">
        <f t="shared" si="388"/>
        <v>7703700020</v>
      </c>
      <c r="B492" s="468">
        <v>7703700020</v>
      </c>
      <c r="C492" s="458" t="s">
        <v>607</v>
      </c>
      <c r="D492" s="458" t="s">
        <v>301</v>
      </c>
      <c r="E492" s="459" t="str">
        <f t="shared" si="348"/>
        <v>770</v>
      </c>
      <c r="F492" s="459" t="str">
        <f t="shared" si="349"/>
        <v>770</v>
      </c>
      <c r="G492" s="458" t="s">
        <v>302</v>
      </c>
      <c r="H492" s="484">
        <v>42732</v>
      </c>
      <c r="I492" s="452">
        <v>44064.72</v>
      </c>
      <c r="J492" s="474">
        <v>44064.72</v>
      </c>
      <c r="K492" s="452">
        <v>42804</v>
      </c>
      <c r="L492" s="452">
        <v>42804</v>
      </c>
      <c r="M492" s="452">
        <v>42804</v>
      </c>
      <c r="N492" s="452">
        <v>51588</v>
      </c>
      <c r="O492" s="452">
        <v>73834.55</v>
      </c>
      <c r="P492" s="452">
        <v>51588</v>
      </c>
      <c r="Q492" s="452" t="e">
        <f>VLOOKUP(A492,#REF!,16,0)</f>
        <v>#REF!</v>
      </c>
      <c r="R492" s="452">
        <v>48618</v>
      </c>
      <c r="S492" s="484">
        <v>55045.83</v>
      </c>
      <c r="T492" s="452">
        <v>533663.76</v>
      </c>
      <c r="U492" s="474" t="e">
        <f t="shared" si="350"/>
        <v>#REF!</v>
      </c>
      <c r="V492" s="484">
        <f t="shared" si="351"/>
        <v>436283.99</v>
      </c>
      <c r="W492" s="484">
        <f t="shared" si="379"/>
        <v>384695.99</v>
      </c>
      <c r="X492" s="530">
        <v>24668</v>
      </c>
      <c r="Y492" s="530">
        <f t="shared" si="360"/>
        <v>55545.240000000005</v>
      </c>
      <c r="Z492" s="484">
        <v>88045.400000000009</v>
      </c>
      <c r="AA492" s="484">
        <v>61708.459999999977</v>
      </c>
      <c r="AB492" s="484">
        <f t="shared" si="383"/>
        <v>91129.809999999983</v>
      </c>
      <c r="AC492" s="484">
        <v>321096.90999999997</v>
      </c>
      <c r="AD492" s="484">
        <f t="shared" si="374"/>
        <v>85780.410000000033</v>
      </c>
      <c r="AE492" s="484">
        <v>406877.32</v>
      </c>
      <c r="AF492" s="484">
        <f t="shared" si="377"/>
        <v>61346.049999999988</v>
      </c>
      <c r="AG492" s="484">
        <v>468223.37</v>
      </c>
      <c r="AH492" s="484">
        <f t="shared" si="371"/>
        <v>84217.37</v>
      </c>
      <c r="AI492" s="484">
        <v>552440.74</v>
      </c>
      <c r="AJ492" s="484">
        <f t="shared" si="368"/>
        <v>82978.040000000037</v>
      </c>
      <c r="AK492" s="484">
        <v>635418.78</v>
      </c>
      <c r="AL492" s="484">
        <f t="shared" si="369"/>
        <v>61600.589999999967</v>
      </c>
      <c r="AM492" s="484">
        <v>697019.37</v>
      </c>
      <c r="AN492" s="484">
        <f t="shared" si="366"/>
        <v>55222.660000000033</v>
      </c>
      <c r="AO492" s="484">
        <v>752242.03</v>
      </c>
      <c r="AP492" s="484">
        <f t="shared" si="364"/>
        <v>87416.919999999925</v>
      </c>
      <c r="AQ492" s="484">
        <v>839658.95</v>
      </c>
      <c r="AR492" s="484">
        <v>65074.97</v>
      </c>
      <c r="AS492" s="484">
        <f t="shared" si="384"/>
        <v>92917.75</v>
      </c>
      <c r="AT492" s="484">
        <v>157992.72</v>
      </c>
      <c r="AU492" s="484">
        <f t="shared" si="375"/>
        <v>70109.01999999999</v>
      </c>
      <c r="AV492" s="484">
        <v>228101.74</v>
      </c>
      <c r="AW492" s="484">
        <f t="shared" si="363"/>
        <v>91806.150000000023</v>
      </c>
      <c r="AX492" s="484">
        <v>319907.89</v>
      </c>
      <c r="AY492" s="530">
        <v>80213.240000000005</v>
      </c>
      <c r="AZ492" s="530">
        <f t="shared" si="380"/>
        <v>86796.72</v>
      </c>
      <c r="BA492" s="530">
        <f t="shared" si="381"/>
        <v>130861.44</v>
      </c>
      <c r="BB492" s="530">
        <f t="shared" si="382"/>
        <v>173665.44</v>
      </c>
      <c r="BC492" s="530">
        <f t="shared" si="385"/>
        <v>216469.44</v>
      </c>
      <c r="BD492" s="530">
        <f t="shared" si="376"/>
        <v>259273.44</v>
      </c>
      <c r="BE492" s="530">
        <f t="shared" si="378"/>
        <v>310861.44</v>
      </c>
      <c r="BF492" s="530">
        <f t="shared" si="372"/>
        <v>384695.99</v>
      </c>
      <c r="BG492" s="530">
        <f t="shared" si="373"/>
        <v>436283.99</v>
      </c>
      <c r="BH492" s="530" t="e">
        <f t="shared" si="370"/>
        <v>#REF!</v>
      </c>
      <c r="BI492" s="530" t="e">
        <f t="shared" si="367"/>
        <v>#REF!</v>
      </c>
      <c r="BJ492" s="530" t="e">
        <f t="shared" si="365"/>
        <v>#REF!</v>
      </c>
      <c r="BK492" s="460">
        <v>533663.76</v>
      </c>
      <c r="BL492" t="s">
        <v>741</v>
      </c>
      <c r="BM492" s="451">
        <v>588709.59</v>
      </c>
      <c r="BN492" s="499"/>
      <c r="BO492" s="451"/>
      <c r="BP492" s="452"/>
      <c r="BR492" s="452"/>
    </row>
    <row r="493" spans="1:70" ht="15" hidden="1" customHeight="1">
      <c r="A493" t="str">
        <f t="shared" si="388"/>
        <v>7703700040</v>
      </c>
      <c r="B493" s="468">
        <v>7703700040</v>
      </c>
      <c r="C493" s="458" t="s">
        <v>608</v>
      </c>
      <c r="D493" s="458" t="s">
        <v>301</v>
      </c>
      <c r="E493" s="459" t="str">
        <f t="shared" si="348"/>
        <v>770</v>
      </c>
      <c r="F493" s="459" t="str">
        <f t="shared" si="349"/>
        <v>770</v>
      </c>
      <c r="G493" s="458" t="s">
        <v>302</v>
      </c>
      <c r="H493" s="484">
        <v>47489.58</v>
      </c>
      <c r="I493" s="452">
        <v>46545.83</v>
      </c>
      <c r="J493" s="474">
        <v>59307.08</v>
      </c>
      <c r="K493" s="452">
        <v>48388</v>
      </c>
      <c r="L493" s="452">
        <v>0</v>
      </c>
      <c r="M493" s="452">
        <v>8395</v>
      </c>
      <c r="N493" s="452">
        <v>13074</v>
      </c>
      <c r="O493" s="452">
        <v>0</v>
      </c>
      <c r="P493" s="452">
        <v>0</v>
      </c>
      <c r="Q493" s="452" t="e">
        <f>VLOOKUP(A493,#REF!,16,0)</f>
        <v>#REF!</v>
      </c>
      <c r="R493" s="452">
        <v>0</v>
      </c>
      <c r="S493" s="484">
        <v>3708.99</v>
      </c>
      <c r="T493" s="452">
        <v>223199.49</v>
      </c>
      <c r="U493" s="474" t="e">
        <f t="shared" si="350"/>
        <v>#REF!</v>
      </c>
      <c r="V493" s="484">
        <f t="shared" si="351"/>
        <v>223199.49</v>
      </c>
      <c r="W493" s="484">
        <f t="shared" si="379"/>
        <v>223199.49</v>
      </c>
      <c r="X493" s="530"/>
      <c r="Y493" s="530">
        <f t="shared" si="360"/>
        <v>4044.68</v>
      </c>
      <c r="Z493" s="484">
        <v>14033</v>
      </c>
      <c r="AA493" s="484">
        <v>57728.670000000013</v>
      </c>
      <c r="AB493" s="484">
        <f t="shared" si="383"/>
        <v>57605</v>
      </c>
      <c r="AC493" s="484">
        <v>133411.35</v>
      </c>
      <c r="AD493" s="484">
        <f t="shared" si="374"/>
        <v>58203</v>
      </c>
      <c r="AE493" s="484">
        <v>191614.35</v>
      </c>
      <c r="AF493" s="484">
        <f t="shared" si="377"/>
        <v>47808</v>
      </c>
      <c r="AG493" s="484">
        <v>239422.35</v>
      </c>
      <c r="AH493" s="484">
        <f t="shared" si="371"/>
        <v>51044.999999999971</v>
      </c>
      <c r="AI493" s="484">
        <v>290467.34999999998</v>
      </c>
      <c r="AJ493" s="484">
        <f t="shared" si="368"/>
        <v>13757</v>
      </c>
      <c r="AK493" s="484">
        <v>304224.34999999998</v>
      </c>
      <c r="AL493" s="484">
        <f t="shared" si="369"/>
        <v>24290.880000000005</v>
      </c>
      <c r="AM493" s="484">
        <v>328515.23</v>
      </c>
      <c r="AN493" s="484">
        <f t="shared" si="366"/>
        <v>12164</v>
      </c>
      <c r="AO493" s="484">
        <v>340679.23</v>
      </c>
      <c r="AP493" s="484">
        <f t="shared" si="364"/>
        <v>-298276.23</v>
      </c>
      <c r="AQ493" s="484">
        <v>42403</v>
      </c>
      <c r="AR493" s="484">
        <v>0</v>
      </c>
      <c r="AS493" s="484">
        <f t="shared" si="384"/>
        <v>0</v>
      </c>
      <c r="AT493" s="484">
        <v>0</v>
      </c>
      <c r="AU493" s="484">
        <f t="shared" si="375"/>
        <v>0</v>
      </c>
      <c r="AV493" s="484">
        <v>0</v>
      </c>
      <c r="AW493" s="484">
        <f t="shared" si="363"/>
        <v>111356.77</v>
      </c>
      <c r="AX493" s="484">
        <v>111356.77</v>
      </c>
      <c r="AY493" s="530">
        <v>4044.68</v>
      </c>
      <c r="AZ493" s="530">
        <f t="shared" si="380"/>
        <v>94035.41</v>
      </c>
      <c r="BA493" s="530">
        <f t="shared" si="381"/>
        <v>153342.49</v>
      </c>
      <c r="BB493" s="530">
        <f t="shared" si="382"/>
        <v>201730.49</v>
      </c>
      <c r="BC493" s="530">
        <f t="shared" si="385"/>
        <v>201730.49</v>
      </c>
      <c r="BD493" s="530">
        <f t="shared" si="376"/>
        <v>210125.49</v>
      </c>
      <c r="BE493" s="530">
        <f t="shared" si="378"/>
        <v>223199.49</v>
      </c>
      <c r="BF493" s="530">
        <f t="shared" si="372"/>
        <v>223199.49</v>
      </c>
      <c r="BG493" s="530">
        <f t="shared" si="373"/>
        <v>223199.49</v>
      </c>
      <c r="BH493" s="530" t="e">
        <f t="shared" si="370"/>
        <v>#REF!</v>
      </c>
      <c r="BI493" s="530" t="e">
        <f t="shared" si="367"/>
        <v>#REF!</v>
      </c>
      <c r="BJ493" s="530" t="e">
        <f t="shared" si="365"/>
        <v>#REF!</v>
      </c>
      <c r="BK493" s="460">
        <v>223199.49</v>
      </c>
      <c r="BL493" t="s">
        <v>741</v>
      </c>
      <c r="BM493" s="451">
        <v>226908.48</v>
      </c>
      <c r="BN493" s="499"/>
      <c r="BO493" s="451"/>
      <c r="BP493" s="452"/>
      <c r="BR493" s="452"/>
    </row>
    <row r="494" spans="1:70" ht="15" hidden="1" customHeight="1">
      <c r="A494" t="str">
        <f t="shared" si="388"/>
        <v>7703700050</v>
      </c>
      <c r="B494" s="468">
        <v>7703700050</v>
      </c>
      <c r="C494" s="458" t="s">
        <v>609</v>
      </c>
      <c r="D494" s="458" t="s">
        <v>301</v>
      </c>
      <c r="E494" s="459" t="str">
        <f t="shared" si="348"/>
        <v>770</v>
      </c>
      <c r="F494" s="459" t="str">
        <f t="shared" si="349"/>
        <v>770</v>
      </c>
      <c r="G494" s="458" t="s">
        <v>302</v>
      </c>
      <c r="H494" s="484">
        <v>1400</v>
      </c>
      <c r="I494" s="452">
        <v>1450</v>
      </c>
      <c r="J494" s="474">
        <v>1300</v>
      </c>
      <c r="K494" s="452">
        <v>1220</v>
      </c>
      <c r="L494" s="452">
        <v>1256</v>
      </c>
      <c r="M494" s="452">
        <v>1045</v>
      </c>
      <c r="N494" s="452">
        <v>1070</v>
      </c>
      <c r="O494" s="452">
        <v>1334</v>
      </c>
      <c r="P494" s="452">
        <v>1233</v>
      </c>
      <c r="Q494" s="452" t="e">
        <f>VLOOKUP(A494,#REF!,16,0)</f>
        <v>#REF!</v>
      </c>
      <c r="R494" s="452">
        <v>1231</v>
      </c>
      <c r="S494" s="484">
        <v>1078</v>
      </c>
      <c r="T494" s="452">
        <v>13994</v>
      </c>
      <c r="U494" s="474" t="e">
        <f t="shared" si="350"/>
        <v>#REF!</v>
      </c>
      <c r="V494" s="484">
        <f t="shared" si="351"/>
        <v>11308</v>
      </c>
      <c r="W494" s="484">
        <f t="shared" si="379"/>
        <v>10075</v>
      </c>
      <c r="X494" s="530">
        <v>1175.5999999999999</v>
      </c>
      <c r="Y494" s="530">
        <f t="shared" si="360"/>
        <v>1056</v>
      </c>
      <c r="Z494" s="484">
        <v>1813</v>
      </c>
      <c r="AA494" s="484">
        <v>1070.0000000000005</v>
      </c>
      <c r="AB494" s="484">
        <f t="shared" si="383"/>
        <v>1190.9999999999995</v>
      </c>
      <c r="AC494" s="484">
        <v>6305.6</v>
      </c>
      <c r="AD494" s="484">
        <f t="shared" si="374"/>
        <v>957</v>
      </c>
      <c r="AE494" s="484">
        <v>7262.6</v>
      </c>
      <c r="AF494" s="484">
        <f t="shared" si="377"/>
        <v>1058</v>
      </c>
      <c r="AG494" s="484">
        <v>8320.6</v>
      </c>
      <c r="AH494" s="484">
        <f t="shared" si="371"/>
        <v>1162</v>
      </c>
      <c r="AI494" s="484">
        <v>9482.6</v>
      </c>
      <c r="AJ494" s="484">
        <f t="shared" si="368"/>
        <v>1250</v>
      </c>
      <c r="AK494" s="484">
        <v>10732.6</v>
      </c>
      <c r="AL494" s="484">
        <f t="shared" si="369"/>
        <v>1348</v>
      </c>
      <c r="AM494" s="484">
        <v>12080.6</v>
      </c>
      <c r="AN494" s="484">
        <f t="shared" si="366"/>
        <v>1387.1999999999989</v>
      </c>
      <c r="AO494" s="484">
        <v>13467.8</v>
      </c>
      <c r="AP494" s="484">
        <f t="shared" si="364"/>
        <v>1415</v>
      </c>
      <c r="AQ494" s="484">
        <v>14882.8</v>
      </c>
      <c r="AR494" s="484">
        <v>1281</v>
      </c>
      <c r="AS494" s="484">
        <f t="shared" si="384"/>
        <v>1312</v>
      </c>
      <c r="AT494" s="484">
        <v>2593</v>
      </c>
      <c r="AU494" s="484">
        <f t="shared" si="375"/>
        <v>1499</v>
      </c>
      <c r="AV494" s="484">
        <v>4092</v>
      </c>
      <c r="AW494" s="484">
        <f t="shared" si="363"/>
        <v>1246</v>
      </c>
      <c r="AX494" s="484">
        <v>5338</v>
      </c>
      <c r="AY494" s="530">
        <v>2231.6</v>
      </c>
      <c r="AZ494" s="530">
        <f t="shared" si="380"/>
        <v>2850</v>
      </c>
      <c r="BA494" s="530">
        <f t="shared" si="381"/>
        <v>4150</v>
      </c>
      <c r="BB494" s="530">
        <f t="shared" si="382"/>
        <v>5370</v>
      </c>
      <c r="BC494" s="530">
        <f t="shared" si="385"/>
        <v>6626</v>
      </c>
      <c r="BD494" s="530">
        <f t="shared" si="376"/>
        <v>7671</v>
      </c>
      <c r="BE494" s="530">
        <f t="shared" si="378"/>
        <v>8741</v>
      </c>
      <c r="BF494" s="530">
        <f t="shared" si="372"/>
        <v>10075</v>
      </c>
      <c r="BG494" s="530">
        <f t="shared" si="373"/>
        <v>11308</v>
      </c>
      <c r="BH494" s="530" t="e">
        <f t="shared" si="370"/>
        <v>#REF!</v>
      </c>
      <c r="BI494" s="530" t="e">
        <f t="shared" si="367"/>
        <v>#REF!</v>
      </c>
      <c r="BJ494" s="530" t="e">
        <f t="shared" si="365"/>
        <v>#REF!</v>
      </c>
      <c r="BK494" s="460">
        <v>13994</v>
      </c>
      <c r="BL494" t="s">
        <v>741</v>
      </c>
      <c r="BM494" s="451">
        <v>15072</v>
      </c>
      <c r="BN494" s="499"/>
      <c r="BO494" s="451"/>
      <c r="BP494" s="452"/>
      <c r="BR494" s="452"/>
    </row>
    <row r="495" spans="1:70" ht="15" hidden="1" customHeight="1">
      <c r="A495" t="str">
        <f t="shared" si="388"/>
        <v>7703700060</v>
      </c>
      <c r="B495" s="468">
        <v>7703700060</v>
      </c>
      <c r="C495" s="458" t="s">
        <v>610</v>
      </c>
      <c r="D495" s="458" t="s">
        <v>301</v>
      </c>
      <c r="E495" s="459" t="str">
        <f t="shared" si="348"/>
        <v>770</v>
      </c>
      <c r="F495" s="459" t="str">
        <f t="shared" si="349"/>
        <v>770</v>
      </c>
      <c r="G495" s="458" t="s">
        <v>302</v>
      </c>
      <c r="H495" s="484">
        <v>1600</v>
      </c>
      <c r="I495" s="452">
        <v>0</v>
      </c>
      <c r="J495" s="474">
        <v>31600</v>
      </c>
      <c r="K495" s="452">
        <v>30400</v>
      </c>
      <c r="L495" s="452">
        <v>34300</v>
      </c>
      <c r="M495" s="452">
        <v>51650</v>
      </c>
      <c r="N495" s="452">
        <v>23300</v>
      </c>
      <c r="O495" s="452">
        <v>15900</v>
      </c>
      <c r="P495" s="452">
        <v>2400</v>
      </c>
      <c r="Q495" s="452" t="e">
        <f>VLOOKUP(A495,#REF!,16,0)</f>
        <v>#REF!</v>
      </c>
      <c r="R495" s="452">
        <v>13800</v>
      </c>
      <c r="S495" s="484">
        <v>6500</v>
      </c>
      <c r="T495" s="452">
        <v>207350</v>
      </c>
      <c r="U495" s="474" t="e">
        <f t="shared" si="350"/>
        <v>#REF!</v>
      </c>
      <c r="V495" s="484">
        <f t="shared" si="351"/>
        <v>191150</v>
      </c>
      <c r="W495" s="484">
        <f t="shared" si="379"/>
        <v>188750</v>
      </c>
      <c r="X495" s="530">
        <v>1700</v>
      </c>
      <c r="Y495" s="530">
        <f t="shared" si="360"/>
        <v>10600</v>
      </c>
      <c r="Z495" s="484">
        <v>10600</v>
      </c>
      <c r="AA495" s="484">
        <v>13200</v>
      </c>
      <c r="AB495" s="484">
        <f t="shared" si="383"/>
        <v>0</v>
      </c>
      <c r="AC495" s="484">
        <v>36100</v>
      </c>
      <c r="AD495" s="484">
        <f t="shared" si="374"/>
        <v>4200</v>
      </c>
      <c r="AE495" s="484">
        <v>40300</v>
      </c>
      <c r="AF495" s="484">
        <f t="shared" si="377"/>
        <v>3900</v>
      </c>
      <c r="AG495" s="484">
        <v>44200</v>
      </c>
      <c r="AH495" s="484">
        <f t="shared" si="371"/>
        <v>14600</v>
      </c>
      <c r="AI495" s="484">
        <v>58800</v>
      </c>
      <c r="AJ495" s="484">
        <f t="shared" si="368"/>
        <v>0</v>
      </c>
      <c r="AK495" s="484">
        <v>58800</v>
      </c>
      <c r="AL495" s="484">
        <f t="shared" si="369"/>
        <v>11000</v>
      </c>
      <c r="AM495" s="484">
        <v>69800</v>
      </c>
      <c r="AN495" s="484">
        <f t="shared" si="366"/>
        <v>13700</v>
      </c>
      <c r="AO495" s="484">
        <v>83500</v>
      </c>
      <c r="AP495" s="484">
        <f t="shared" si="364"/>
        <v>21800</v>
      </c>
      <c r="AQ495" s="484">
        <v>105300</v>
      </c>
      <c r="AR495" s="484">
        <v>7250</v>
      </c>
      <c r="AS495" s="484">
        <f t="shared" si="384"/>
        <v>33800</v>
      </c>
      <c r="AT495" s="484">
        <v>41050</v>
      </c>
      <c r="AU495" s="484">
        <f t="shared" si="375"/>
        <v>11700</v>
      </c>
      <c r="AV495" s="484">
        <v>52750</v>
      </c>
      <c r="AW495" s="484">
        <f t="shared" si="363"/>
        <v>18950</v>
      </c>
      <c r="AX495" s="484">
        <v>71700</v>
      </c>
      <c r="AY495" s="530">
        <v>12300</v>
      </c>
      <c r="AZ495" s="530">
        <f t="shared" si="380"/>
        <v>1600</v>
      </c>
      <c r="BA495" s="530">
        <f t="shared" si="381"/>
        <v>33200</v>
      </c>
      <c r="BB495" s="530">
        <f t="shared" si="382"/>
        <v>63600</v>
      </c>
      <c r="BC495" s="530">
        <f t="shared" si="385"/>
        <v>97900</v>
      </c>
      <c r="BD495" s="530">
        <f t="shared" si="376"/>
        <v>149550</v>
      </c>
      <c r="BE495" s="530">
        <f t="shared" si="378"/>
        <v>172850</v>
      </c>
      <c r="BF495" s="530">
        <f t="shared" si="372"/>
        <v>188750</v>
      </c>
      <c r="BG495" s="530">
        <f t="shared" si="373"/>
        <v>191150</v>
      </c>
      <c r="BH495" s="530" t="e">
        <f t="shared" si="370"/>
        <v>#REF!</v>
      </c>
      <c r="BI495" s="530" t="e">
        <f t="shared" si="367"/>
        <v>#REF!</v>
      </c>
      <c r="BJ495" s="530" t="e">
        <f t="shared" si="365"/>
        <v>#REF!</v>
      </c>
      <c r="BK495" s="460">
        <v>207350</v>
      </c>
      <c r="BL495" t="s">
        <v>741</v>
      </c>
      <c r="BM495" s="451">
        <v>213850</v>
      </c>
      <c r="BN495" s="499"/>
      <c r="BO495" s="451"/>
      <c r="BP495" s="452"/>
      <c r="BR495" s="452"/>
    </row>
    <row r="496" spans="1:70" ht="15" hidden="1" customHeight="1">
      <c r="A496" t="s">
        <v>856</v>
      </c>
      <c r="B496" s="468">
        <v>7703700070</v>
      </c>
      <c r="C496" s="458" t="s">
        <v>857</v>
      </c>
      <c r="D496" s="458" t="s">
        <v>301</v>
      </c>
      <c r="E496" s="459" t="str">
        <f t="shared" ref="E496" si="389">LEFT(B496,3)</f>
        <v>770</v>
      </c>
      <c r="F496" s="459" t="str">
        <f t="shared" ref="F496" si="390">LEFT(B496,3)</f>
        <v>770</v>
      </c>
      <c r="G496" s="458" t="s">
        <v>302</v>
      </c>
      <c r="H496" s="484">
        <v>0</v>
      </c>
      <c r="I496" s="484">
        <v>0</v>
      </c>
      <c r="J496" s="484">
        <v>0</v>
      </c>
      <c r="K496" s="484">
        <v>0</v>
      </c>
      <c r="L496" s="484">
        <v>0</v>
      </c>
      <c r="M496" s="484">
        <v>0</v>
      </c>
      <c r="N496" s="484">
        <v>0</v>
      </c>
      <c r="O496" s="484">
        <v>0</v>
      </c>
      <c r="P496" s="484">
        <v>0</v>
      </c>
      <c r="Q496" s="484">
        <v>0</v>
      </c>
      <c r="R496" s="484">
        <v>0</v>
      </c>
      <c r="S496" s="484">
        <v>0</v>
      </c>
      <c r="T496" s="484">
        <v>0</v>
      </c>
      <c r="U496" s="484">
        <v>0</v>
      </c>
      <c r="V496" s="484">
        <v>0</v>
      </c>
      <c r="W496" s="484">
        <v>0</v>
      </c>
      <c r="X496" s="484">
        <v>0</v>
      </c>
      <c r="Y496" s="484">
        <v>0</v>
      </c>
      <c r="Z496" s="484">
        <v>0</v>
      </c>
      <c r="AA496" s="484">
        <v>0</v>
      </c>
      <c r="AB496" s="484">
        <v>0</v>
      </c>
      <c r="AC496" s="484">
        <v>0</v>
      </c>
      <c r="AD496" s="484">
        <v>0</v>
      </c>
      <c r="AE496" s="484">
        <v>0</v>
      </c>
      <c r="AF496" s="484">
        <f t="shared" si="377"/>
        <v>44592</v>
      </c>
      <c r="AG496" s="484">
        <v>44592</v>
      </c>
      <c r="AH496" s="484">
        <f t="shared" si="371"/>
        <v>11456.830000000002</v>
      </c>
      <c r="AI496" s="484">
        <v>56048.83</v>
      </c>
      <c r="AJ496" s="484">
        <f t="shared" si="368"/>
        <v>12355.479999999996</v>
      </c>
      <c r="AK496" s="484">
        <v>68404.31</v>
      </c>
      <c r="AL496" s="484">
        <f t="shared" si="369"/>
        <v>10460.770000000004</v>
      </c>
      <c r="AM496" s="484">
        <v>78865.08</v>
      </c>
      <c r="AN496" s="484">
        <f t="shared" si="366"/>
        <v>6603.6300000000047</v>
      </c>
      <c r="AO496" s="484">
        <v>85468.71</v>
      </c>
      <c r="AP496" s="484">
        <f t="shared" si="364"/>
        <v>13015.37999999999</v>
      </c>
      <c r="AQ496" s="484">
        <v>98484.09</v>
      </c>
      <c r="AR496" s="484">
        <v>50235</v>
      </c>
      <c r="AS496" s="484">
        <f t="shared" si="384"/>
        <v>49360</v>
      </c>
      <c r="AT496" s="484">
        <v>99595</v>
      </c>
      <c r="AU496" s="484">
        <f t="shared" si="375"/>
        <v>49234</v>
      </c>
      <c r="AV496" s="484">
        <v>148829</v>
      </c>
      <c r="AW496" s="484">
        <f t="shared" si="363"/>
        <v>50963.359999999986</v>
      </c>
      <c r="AX496" s="484">
        <v>199792.36</v>
      </c>
      <c r="AY496" s="530"/>
      <c r="AZ496" s="530"/>
      <c r="BA496" s="530"/>
      <c r="BB496" s="530"/>
      <c r="BC496" s="530"/>
      <c r="BD496" s="530"/>
      <c r="BE496" s="530"/>
      <c r="BF496" s="530">
        <f t="shared" si="372"/>
        <v>0</v>
      </c>
      <c r="BG496" s="530">
        <f t="shared" si="373"/>
        <v>0</v>
      </c>
      <c r="BH496" s="530">
        <f t="shared" si="370"/>
        <v>0</v>
      </c>
      <c r="BI496" s="530">
        <f t="shared" si="367"/>
        <v>0</v>
      </c>
      <c r="BJ496" s="530">
        <f t="shared" si="365"/>
        <v>0</v>
      </c>
      <c r="BK496" s="460"/>
      <c r="BL496" t="s">
        <v>741</v>
      </c>
      <c r="BN496" s="499"/>
      <c r="BO496" s="451"/>
      <c r="BP496" s="452"/>
      <c r="BR496" s="452"/>
    </row>
    <row r="497" spans="1:70" ht="15" hidden="1" customHeight="1">
      <c r="A497" t="s">
        <v>918</v>
      </c>
      <c r="B497" s="468" t="s">
        <v>918</v>
      </c>
      <c r="C497" s="458" t="s">
        <v>611</v>
      </c>
      <c r="D497" s="458" t="s">
        <v>301</v>
      </c>
      <c r="E497" s="459" t="str">
        <f t="shared" ref="E497" si="391">LEFT(B497,3)</f>
        <v>770</v>
      </c>
      <c r="F497" s="459" t="str">
        <f t="shared" ref="F497" si="392">LEFT(B497,3)</f>
        <v>770</v>
      </c>
      <c r="G497" s="458" t="s">
        <v>302</v>
      </c>
      <c r="H497" s="484"/>
      <c r="I497" s="484"/>
      <c r="J497" s="484"/>
      <c r="K497" s="484"/>
      <c r="L497" s="484"/>
      <c r="M497" s="484"/>
      <c r="N497" s="484"/>
      <c r="O497" s="484"/>
      <c r="P497" s="484"/>
      <c r="Q497" s="484"/>
      <c r="R497" s="484"/>
      <c r="S497" s="484"/>
      <c r="T497" s="484"/>
      <c r="U497" s="484"/>
      <c r="V497" s="484"/>
      <c r="W497" s="484"/>
      <c r="X497" s="484">
        <v>0</v>
      </c>
      <c r="Y497" s="484">
        <v>0</v>
      </c>
      <c r="Z497" s="484"/>
      <c r="AA497" s="484"/>
      <c r="AB497" s="484"/>
      <c r="AC497" s="484"/>
      <c r="AD497" s="484"/>
      <c r="AE497" s="484"/>
      <c r="AF497" s="484"/>
      <c r="AG497" s="484"/>
      <c r="AH497" s="484"/>
      <c r="AI497" s="484"/>
      <c r="AJ497" s="484"/>
      <c r="AK497" s="484"/>
      <c r="AL497" s="484"/>
      <c r="AM497" s="484"/>
      <c r="AN497" s="484"/>
      <c r="AO497" s="484"/>
      <c r="AP497" s="484"/>
      <c r="AQ497" s="484">
        <v>83684</v>
      </c>
      <c r="AR497" s="484">
        <v>0</v>
      </c>
      <c r="AS497" s="484">
        <f t="shared" si="384"/>
        <v>0</v>
      </c>
      <c r="AT497" s="484">
        <v>0</v>
      </c>
      <c r="AU497" s="484">
        <f t="shared" si="375"/>
        <v>0</v>
      </c>
      <c r="AV497" s="484">
        <v>0</v>
      </c>
      <c r="AW497" s="484">
        <f t="shared" si="363"/>
        <v>0</v>
      </c>
      <c r="AX497" s="484">
        <v>0</v>
      </c>
      <c r="AY497" s="530"/>
      <c r="AZ497" s="530"/>
      <c r="BA497" s="530"/>
      <c r="BB497" s="530"/>
      <c r="BC497" s="530"/>
      <c r="BD497" s="530"/>
      <c r="BE497" s="530"/>
      <c r="BF497" s="530"/>
      <c r="BG497" s="530"/>
      <c r="BH497" s="530"/>
      <c r="BI497" s="530"/>
      <c r="BJ497" s="530"/>
      <c r="BK497" s="460"/>
      <c r="BL497" t="s">
        <v>741</v>
      </c>
      <c r="BN497" s="499"/>
      <c r="BO497" s="451"/>
      <c r="BP497" s="452"/>
      <c r="BR497" s="452"/>
    </row>
    <row r="498" spans="1:70" ht="15" hidden="1" customHeight="1">
      <c r="A498" t="s">
        <v>908</v>
      </c>
      <c r="B498" s="468" t="s">
        <v>908</v>
      </c>
      <c r="C498" s="458" t="s">
        <v>909</v>
      </c>
      <c r="D498" s="458" t="s">
        <v>301</v>
      </c>
      <c r="E498" s="459" t="str">
        <f t="shared" ref="E498" si="393">LEFT(B498,3)</f>
        <v>770</v>
      </c>
      <c r="F498" s="459" t="str">
        <f t="shared" ref="F498" si="394">LEFT(B498,3)</f>
        <v>770</v>
      </c>
      <c r="G498" s="458" t="s">
        <v>302</v>
      </c>
      <c r="H498" s="484">
        <v>0</v>
      </c>
      <c r="I498" s="484">
        <v>0</v>
      </c>
      <c r="J498" s="484">
        <v>0</v>
      </c>
      <c r="K498" s="484">
        <v>0</v>
      </c>
      <c r="L498" s="484">
        <v>0</v>
      </c>
      <c r="M498" s="484">
        <v>0</v>
      </c>
      <c r="N498" s="484">
        <v>0</v>
      </c>
      <c r="O498" s="484">
        <v>0</v>
      </c>
      <c r="P498" s="484">
        <v>0</v>
      </c>
      <c r="Q498" s="484">
        <v>0</v>
      </c>
      <c r="R498" s="484">
        <v>0</v>
      </c>
      <c r="S498" s="484">
        <v>0</v>
      </c>
      <c r="T498" s="484">
        <v>0</v>
      </c>
      <c r="U498" s="484">
        <v>0</v>
      </c>
      <c r="V498" s="484">
        <v>0</v>
      </c>
      <c r="W498" s="484">
        <v>0</v>
      </c>
      <c r="X498" s="484">
        <v>0</v>
      </c>
      <c r="Y498" s="484">
        <v>0</v>
      </c>
      <c r="Z498" s="484">
        <v>0</v>
      </c>
      <c r="AA498" s="484">
        <v>0</v>
      </c>
      <c r="AB498" s="484">
        <v>0</v>
      </c>
      <c r="AC498" s="484">
        <v>0</v>
      </c>
      <c r="AD498" s="484">
        <v>0</v>
      </c>
      <c r="AE498" s="484">
        <v>0</v>
      </c>
      <c r="AF498" s="484">
        <v>0</v>
      </c>
      <c r="AG498" s="484">
        <v>0</v>
      </c>
      <c r="AH498" s="484">
        <v>0</v>
      </c>
      <c r="AI498" s="484">
        <v>0</v>
      </c>
      <c r="AJ498" s="484">
        <v>0</v>
      </c>
      <c r="AK498" s="484">
        <v>0</v>
      </c>
      <c r="AL498" s="484">
        <v>0</v>
      </c>
      <c r="AM498" s="484">
        <v>0</v>
      </c>
      <c r="AN498" s="484">
        <v>0</v>
      </c>
      <c r="AO498" s="484">
        <v>604.62</v>
      </c>
      <c r="AP498" s="484">
        <f t="shared" si="364"/>
        <v>0</v>
      </c>
      <c r="AQ498" s="484">
        <v>604.62</v>
      </c>
      <c r="AR498" s="484">
        <v>0</v>
      </c>
      <c r="AS498" s="484">
        <f t="shared" si="384"/>
        <v>0</v>
      </c>
      <c r="AT498" s="484">
        <v>0</v>
      </c>
      <c r="AU498" s="484">
        <f t="shared" si="375"/>
        <v>328</v>
      </c>
      <c r="AV498" s="484">
        <v>328</v>
      </c>
      <c r="AW498" s="484">
        <f t="shared" si="363"/>
        <v>219.65999999999997</v>
      </c>
      <c r="AX498" s="484">
        <v>547.66</v>
      </c>
      <c r="AY498" s="530"/>
      <c r="AZ498" s="530"/>
      <c r="BA498" s="530"/>
      <c r="BB498" s="530"/>
      <c r="BC498" s="530"/>
      <c r="BD498" s="530"/>
      <c r="BE498" s="530"/>
      <c r="BF498" s="530"/>
      <c r="BG498" s="530"/>
      <c r="BH498" s="530"/>
      <c r="BI498" s="530">
        <f t="shared" si="367"/>
        <v>0</v>
      </c>
      <c r="BJ498" s="530">
        <f t="shared" si="365"/>
        <v>0</v>
      </c>
      <c r="BK498" s="460"/>
      <c r="BL498" t="s">
        <v>741</v>
      </c>
      <c r="BN498" s="499"/>
      <c r="BO498" s="451"/>
      <c r="BP498" s="452"/>
      <c r="BR498" s="452"/>
    </row>
    <row r="499" spans="1:70" ht="15" hidden="1" customHeight="1">
      <c r="A499" t="str">
        <f t="shared" si="388"/>
        <v>7703700170</v>
      </c>
      <c r="B499" s="468">
        <v>7703700170</v>
      </c>
      <c r="C499" s="458" t="s">
        <v>612</v>
      </c>
      <c r="D499" s="458" t="s">
        <v>301</v>
      </c>
      <c r="E499" s="459" t="str">
        <f t="shared" si="348"/>
        <v>770</v>
      </c>
      <c r="F499" s="459" t="str">
        <f t="shared" si="349"/>
        <v>770</v>
      </c>
      <c r="G499" s="458" t="s">
        <v>302</v>
      </c>
      <c r="H499" s="484">
        <v>295689.28999999998</v>
      </c>
      <c r="I499" s="452">
        <v>229803.65</v>
      </c>
      <c r="J499" s="474">
        <v>347000.32000000001</v>
      </c>
      <c r="K499" s="452">
        <v>508507.57</v>
      </c>
      <c r="L499" s="452">
        <v>256164.61</v>
      </c>
      <c r="M499" s="452">
        <v>365340</v>
      </c>
      <c r="N499" s="452">
        <v>261422</v>
      </c>
      <c r="O499" s="452">
        <v>267643</v>
      </c>
      <c r="P499" s="452">
        <v>344373</v>
      </c>
      <c r="Q499" s="452" t="e">
        <f>VLOOKUP(A499,#REF!,16,0)</f>
        <v>#REF!</v>
      </c>
      <c r="R499" s="452">
        <v>259378</v>
      </c>
      <c r="S499" s="484">
        <v>343351.82</v>
      </c>
      <c r="T499" s="452">
        <v>3396578.44</v>
      </c>
      <c r="U499" s="474" t="e">
        <f t="shared" si="350"/>
        <v>#REF!</v>
      </c>
      <c r="V499" s="484">
        <f t="shared" si="351"/>
        <v>2875943.44</v>
      </c>
      <c r="W499" s="484">
        <f t="shared" si="379"/>
        <v>2531570.44</v>
      </c>
      <c r="X499" s="530">
        <v>53421.65</v>
      </c>
      <c r="Y499" s="530">
        <f t="shared" si="360"/>
        <v>51230.85</v>
      </c>
      <c r="Z499" s="484">
        <v>75135.62</v>
      </c>
      <c r="AA499" s="484">
        <v>148144.01999999999</v>
      </c>
      <c r="AB499" s="484">
        <f t="shared" si="383"/>
        <v>49041.03</v>
      </c>
      <c r="AC499" s="484">
        <v>376973.17</v>
      </c>
      <c r="AD499" s="484">
        <f t="shared" si="374"/>
        <v>77591.670000000042</v>
      </c>
      <c r="AE499" s="484">
        <v>454564.84</v>
      </c>
      <c r="AF499" s="484">
        <f t="shared" si="377"/>
        <v>86045.499999999942</v>
      </c>
      <c r="AG499" s="484">
        <v>540610.34</v>
      </c>
      <c r="AH499" s="484">
        <f t="shared" si="371"/>
        <v>2624704.73</v>
      </c>
      <c r="AI499" s="484">
        <v>3165315.07</v>
      </c>
      <c r="AJ499" s="484">
        <f t="shared" si="368"/>
        <v>492773.5</v>
      </c>
      <c r="AK499" s="484">
        <v>3658088.57</v>
      </c>
      <c r="AL499" s="484">
        <f t="shared" si="369"/>
        <v>1205762.3700000006</v>
      </c>
      <c r="AM499" s="484">
        <v>4863850.9400000004</v>
      </c>
      <c r="AN499" s="484">
        <f t="shared" si="366"/>
        <v>378077.63999999966</v>
      </c>
      <c r="AO499" s="484">
        <v>5241928.58</v>
      </c>
      <c r="AP499" s="484">
        <f t="shared" si="364"/>
        <v>1148304.8099999996</v>
      </c>
      <c r="AQ499" s="484">
        <v>6390233.3899999997</v>
      </c>
      <c r="AR499" s="484">
        <v>666790.93000000005</v>
      </c>
      <c r="AS499" s="484">
        <f t="shared" si="384"/>
        <v>248669.52999999991</v>
      </c>
      <c r="AT499" s="484">
        <v>915460.46</v>
      </c>
      <c r="AU499" s="484">
        <f t="shared" si="375"/>
        <v>705002.21</v>
      </c>
      <c r="AV499" s="484">
        <v>1620462.67</v>
      </c>
      <c r="AW499" s="484">
        <f t="shared" si="363"/>
        <v>486442.27</v>
      </c>
      <c r="AX499" s="484">
        <v>2106904.94</v>
      </c>
      <c r="AY499" s="530">
        <v>104652.5</v>
      </c>
      <c r="AZ499" s="530">
        <f t="shared" si="380"/>
        <v>525492.93999999994</v>
      </c>
      <c r="BA499" s="530">
        <f t="shared" si="381"/>
        <v>872493.26</v>
      </c>
      <c r="BB499" s="530">
        <f t="shared" si="382"/>
        <v>1381000.83</v>
      </c>
      <c r="BC499" s="530">
        <f t="shared" si="385"/>
        <v>1637165.44</v>
      </c>
      <c r="BD499" s="530">
        <f t="shared" si="376"/>
        <v>2002505.44</v>
      </c>
      <c r="BE499" s="530">
        <f t="shared" si="378"/>
        <v>2263927.44</v>
      </c>
      <c r="BF499" s="530">
        <f t="shared" si="372"/>
        <v>2531570.44</v>
      </c>
      <c r="BG499" s="530">
        <f t="shared" si="373"/>
        <v>2875943.44</v>
      </c>
      <c r="BH499" s="530" t="e">
        <f t="shared" si="370"/>
        <v>#REF!</v>
      </c>
      <c r="BI499" s="530" t="e">
        <f t="shared" si="367"/>
        <v>#REF!</v>
      </c>
      <c r="BJ499" s="530" t="e">
        <f t="shared" si="365"/>
        <v>#REF!</v>
      </c>
      <c r="BK499" s="460">
        <v>3396578.44</v>
      </c>
      <c r="BL499" t="s">
        <v>741</v>
      </c>
      <c r="BM499" s="451">
        <v>3739930.26</v>
      </c>
      <c r="BN499" s="499"/>
      <c r="BO499" s="451"/>
      <c r="BP499" s="452"/>
      <c r="BR499" s="452"/>
    </row>
    <row r="500" spans="1:70" ht="15" hidden="1" customHeight="1">
      <c r="A500" t="str">
        <f t="shared" si="388"/>
        <v>7703700220</v>
      </c>
      <c r="B500" s="468">
        <v>7703700220</v>
      </c>
      <c r="C500" s="458" t="s">
        <v>613</v>
      </c>
      <c r="D500" s="458" t="s">
        <v>301</v>
      </c>
      <c r="E500" s="459" t="str">
        <f t="shared" ref="E500:E577" si="395">LEFT(B500,3)</f>
        <v>770</v>
      </c>
      <c r="F500" s="459" t="str">
        <f t="shared" ref="F500:F577" si="396">LEFT(B500,3)</f>
        <v>770</v>
      </c>
      <c r="G500" s="458" t="s">
        <v>302</v>
      </c>
      <c r="H500" s="484">
        <v>43232.35</v>
      </c>
      <c r="I500" s="452">
        <v>26651.65</v>
      </c>
      <c r="J500" s="474">
        <v>26561.65</v>
      </c>
      <c r="K500" s="452">
        <v>40391.86</v>
      </c>
      <c r="L500" s="452">
        <v>28766.2</v>
      </c>
      <c r="M500" s="452">
        <v>45620</v>
      </c>
      <c r="N500" s="452">
        <v>27583.24</v>
      </c>
      <c r="O500" s="452">
        <v>16864.05</v>
      </c>
      <c r="P500" s="452">
        <v>16590</v>
      </c>
      <c r="Q500" s="452" t="e">
        <f>VLOOKUP(A500,#REF!,16,0)</f>
        <v>#REF!</v>
      </c>
      <c r="R500" s="452">
        <v>19493</v>
      </c>
      <c r="S500" s="484">
        <v>15400</v>
      </c>
      <c r="T500" s="452">
        <v>312798.02</v>
      </c>
      <c r="U500" s="474" t="e">
        <f t="shared" ref="U500:U577" si="397">SUM(H500:S500)</f>
        <v>#REF!</v>
      </c>
      <c r="V500" s="484">
        <f t="shared" ref="V500:V577" si="398">SUM(H500:P500)</f>
        <v>272261</v>
      </c>
      <c r="W500" s="484">
        <f t="shared" si="379"/>
        <v>255671</v>
      </c>
      <c r="X500" s="530">
        <v>13938</v>
      </c>
      <c r="Y500" s="530">
        <f t="shared" si="360"/>
        <v>22235.449999999997</v>
      </c>
      <c r="Z500" s="484">
        <v>14049.370000000003</v>
      </c>
      <c r="AA500" s="484">
        <v>22206.079999999994</v>
      </c>
      <c r="AB500" s="484">
        <f t="shared" si="383"/>
        <v>13875</v>
      </c>
      <c r="AC500" s="484">
        <v>86303.9</v>
      </c>
      <c r="AD500" s="484">
        <f t="shared" si="374"/>
        <v>13875</v>
      </c>
      <c r="AE500" s="484">
        <v>100178.9</v>
      </c>
      <c r="AF500" s="484">
        <f t="shared" si="377"/>
        <v>13992.98000000001</v>
      </c>
      <c r="AG500" s="484">
        <v>114171.88</v>
      </c>
      <c r="AH500" s="484">
        <f t="shared" si="371"/>
        <v>21774.76999999999</v>
      </c>
      <c r="AI500" s="484">
        <v>135946.65</v>
      </c>
      <c r="AJ500" s="484">
        <f t="shared" si="368"/>
        <v>12861</v>
      </c>
      <c r="AK500" s="484">
        <v>148807.65</v>
      </c>
      <c r="AL500" s="484">
        <f t="shared" si="369"/>
        <v>19272.820000000007</v>
      </c>
      <c r="AM500" s="484">
        <v>168080.47</v>
      </c>
      <c r="AN500" s="484">
        <f t="shared" si="366"/>
        <v>16947.72</v>
      </c>
      <c r="AO500" s="484">
        <v>185028.19</v>
      </c>
      <c r="AP500" s="484">
        <f t="shared" si="364"/>
        <v>13710.649999999994</v>
      </c>
      <c r="AQ500" s="484">
        <v>198738.84</v>
      </c>
      <c r="AR500" s="484">
        <v>67748.61</v>
      </c>
      <c r="AS500" s="484">
        <f t="shared" si="384"/>
        <v>73687.039999999994</v>
      </c>
      <c r="AT500" s="484">
        <v>141435.65</v>
      </c>
      <c r="AU500" s="484">
        <f t="shared" si="375"/>
        <v>45503.170000000013</v>
      </c>
      <c r="AV500" s="484">
        <v>186938.82</v>
      </c>
      <c r="AW500" s="484">
        <f t="shared" si="363"/>
        <v>84610.989999999991</v>
      </c>
      <c r="AX500" s="484">
        <v>271549.81</v>
      </c>
      <c r="AY500" s="530">
        <v>36173.449999999997</v>
      </c>
      <c r="AZ500" s="530">
        <f t="shared" si="380"/>
        <v>69884</v>
      </c>
      <c r="BA500" s="530">
        <f t="shared" si="381"/>
        <v>96445.65</v>
      </c>
      <c r="BB500" s="530">
        <f t="shared" si="382"/>
        <v>136837.51</v>
      </c>
      <c r="BC500" s="530">
        <f t="shared" si="385"/>
        <v>165603.71000000002</v>
      </c>
      <c r="BD500" s="530">
        <f t="shared" si="376"/>
        <v>211223.71</v>
      </c>
      <c r="BE500" s="530">
        <f t="shared" si="378"/>
        <v>238806.95</v>
      </c>
      <c r="BF500" s="530">
        <f t="shared" si="372"/>
        <v>255670.99999999997</v>
      </c>
      <c r="BG500" s="530">
        <f t="shared" si="373"/>
        <v>272260.99999999994</v>
      </c>
      <c r="BH500" s="530" t="e">
        <f t="shared" si="370"/>
        <v>#REF!</v>
      </c>
      <c r="BI500" s="530" t="e">
        <f t="shared" si="367"/>
        <v>#REF!</v>
      </c>
      <c r="BJ500" s="530" t="e">
        <f t="shared" si="365"/>
        <v>#REF!</v>
      </c>
      <c r="BK500" s="460">
        <v>312798.02</v>
      </c>
      <c r="BL500" t="s">
        <v>741</v>
      </c>
      <c r="BM500" s="451">
        <v>328198.02</v>
      </c>
      <c r="BN500" s="499"/>
      <c r="BO500" s="451"/>
      <c r="BP500" s="452"/>
      <c r="BR500" s="452"/>
    </row>
    <row r="501" spans="1:70" ht="15" hidden="1" customHeight="1">
      <c r="A501" t="str">
        <f t="shared" si="388"/>
        <v>7703700310</v>
      </c>
      <c r="B501" s="528">
        <v>7703700310</v>
      </c>
      <c r="C501" s="531" t="s">
        <v>614</v>
      </c>
      <c r="D501" s="458" t="s">
        <v>301</v>
      </c>
      <c r="E501" s="459" t="str">
        <f t="shared" ref="E501" si="399">LEFT(B501,3)</f>
        <v>770</v>
      </c>
      <c r="F501" s="459" t="str">
        <f t="shared" ref="F501" si="400">LEFT(B501,3)</f>
        <v>770</v>
      </c>
      <c r="G501" s="458" t="s">
        <v>302</v>
      </c>
      <c r="H501" s="484">
        <v>0</v>
      </c>
      <c r="I501" s="484">
        <v>0</v>
      </c>
      <c r="J501" s="484">
        <v>0</v>
      </c>
      <c r="K501" s="484">
        <v>0</v>
      </c>
      <c r="L501" s="484">
        <v>0</v>
      </c>
      <c r="M501" s="484">
        <v>0</v>
      </c>
      <c r="N501" s="484">
        <v>0</v>
      </c>
      <c r="O501" s="484">
        <v>0</v>
      </c>
      <c r="P501" s="452">
        <v>0</v>
      </c>
      <c r="Q501" s="452">
        <v>0</v>
      </c>
      <c r="R501" s="452">
        <v>0</v>
      </c>
      <c r="S501" s="484">
        <v>0</v>
      </c>
      <c r="T501" s="452"/>
      <c r="U501" s="474">
        <f t="shared" si="397"/>
        <v>0</v>
      </c>
      <c r="V501" s="484"/>
      <c r="W501" s="484">
        <f t="shared" si="379"/>
        <v>0</v>
      </c>
      <c r="X501" s="530">
        <v>15156.2</v>
      </c>
      <c r="Y501" s="530">
        <f t="shared" si="360"/>
        <v>-15156.2</v>
      </c>
      <c r="Z501" s="484">
        <v>0</v>
      </c>
      <c r="AA501" s="484">
        <v>0</v>
      </c>
      <c r="AB501" s="484">
        <f t="shared" si="383"/>
        <v>0</v>
      </c>
      <c r="AC501" s="484">
        <v>0</v>
      </c>
      <c r="AD501" s="484">
        <f t="shared" si="374"/>
        <v>0</v>
      </c>
      <c r="AE501" s="484">
        <v>0</v>
      </c>
      <c r="AF501" s="484">
        <f t="shared" si="377"/>
        <v>0</v>
      </c>
      <c r="AG501" s="484">
        <v>0</v>
      </c>
      <c r="AH501" s="484">
        <f t="shared" si="371"/>
        <v>0</v>
      </c>
      <c r="AI501" s="484">
        <v>0</v>
      </c>
      <c r="AJ501" s="484">
        <f t="shared" si="368"/>
        <v>0</v>
      </c>
      <c r="AK501" s="484">
        <v>0</v>
      </c>
      <c r="AL501" s="484">
        <f t="shared" si="369"/>
        <v>0</v>
      </c>
      <c r="AM501" s="484">
        <v>0</v>
      </c>
      <c r="AN501" s="484">
        <f t="shared" si="366"/>
        <v>0</v>
      </c>
      <c r="AO501" s="484">
        <v>0</v>
      </c>
      <c r="AP501" s="484">
        <f t="shared" si="364"/>
        <v>0</v>
      </c>
      <c r="AQ501" s="484">
        <v>0</v>
      </c>
      <c r="AR501" s="484">
        <v>0</v>
      </c>
      <c r="AS501" s="484">
        <f t="shared" si="384"/>
        <v>0</v>
      </c>
      <c r="AT501" s="484">
        <v>0</v>
      </c>
      <c r="AU501" s="484">
        <f t="shared" si="375"/>
        <v>0</v>
      </c>
      <c r="AV501" s="484">
        <v>0</v>
      </c>
      <c r="AW501" s="484">
        <f t="shared" si="363"/>
        <v>0</v>
      </c>
      <c r="AX501" s="484">
        <v>0</v>
      </c>
      <c r="AY501" s="530">
        <v>0</v>
      </c>
      <c r="AZ501" s="530">
        <f t="shared" si="380"/>
        <v>0</v>
      </c>
      <c r="BA501" s="530">
        <f t="shared" si="381"/>
        <v>0</v>
      </c>
      <c r="BB501" s="530">
        <f t="shared" si="382"/>
        <v>0</v>
      </c>
      <c r="BC501" s="530">
        <f t="shared" si="385"/>
        <v>0</v>
      </c>
      <c r="BD501" s="530">
        <f t="shared" si="376"/>
        <v>0</v>
      </c>
      <c r="BE501" s="530">
        <f t="shared" si="378"/>
        <v>0</v>
      </c>
      <c r="BF501" s="530">
        <f t="shared" si="372"/>
        <v>0</v>
      </c>
      <c r="BG501" s="530">
        <f t="shared" si="373"/>
        <v>0</v>
      </c>
      <c r="BH501" s="530">
        <f t="shared" si="370"/>
        <v>0</v>
      </c>
      <c r="BI501" s="530">
        <f t="shared" si="367"/>
        <v>0</v>
      </c>
      <c r="BJ501" s="530">
        <f t="shared" si="365"/>
        <v>0</v>
      </c>
      <c r="BK501" s="460"/>
      <c r="BL501" t="s">
        <v>741</v>
      </c>
      <c r="BN501" s="499"/>
      <c r="BO501" s="451"/>
      <c r="BP501" s="452"/>
      <c r="BR501" s="452"/>
    </row>
    <row r="502" spans="1:70" ht="15" hidden="1" customHeight="1">
      <c r="A502" t="str">
        <f t="shared" si="388"/>
        <v>7703700320</v>
      </c>
      <c r="B502" s="468">
        <v>7703700320</v>
      </c>
      <c r="C502" s="458" t="s">
        <v>615</v>
      </c>
      <c r="D502" s="458" t="s">
        <v>301</v>
      </c>
      <c r="E502" s="459" t="str">
        <f t="shared" si="395"/>
        <v>770</v>
      </c>
      <c r="F502" s="459" t="str">
        <f t="shared" si="396"/>
        <v>770</v>
      </c>
      <c r="G502" s="458" t="s">
        <v>302</v>
      </c>
      <c r="H502" s="484">
        <v>2641.26</v>
      </c>
      <c r="I502" s="452">
        <v>2012.95</v>
      </c>
      <c r="J502" s="474">
        <v>2164.23</v>
      </c>
      <c r="K502" s="452">
        <v>1891.1</v>
      </c>
      <c r="L502" s="452">
        <v>1730.33</v>
      </c>
      <c r="M502" s="452">
        <v>2108.9</v>
      </c>
      <c r="N502" s="452">
        <v>1460.5</v>
      </c>
      <c r="O502" s="452">
        <v>3070.2</v>
      </c>
      <c r="P502" s="452">
        <v>1639.15</v>
      </c>
      <c r="Q502" s="452" t="e">
        <f>VLOOKUP(A502,#REF!,16,0)</f>
        <v>#REF!</v>
      </c>
      <c r="R502" s="452">
        <v>1644.7</v>
      </c>
      <c r="S502" s="484">
        <v>1811.4</v>
      </c>
      <c r="T502" s="452">
        <v>21682.5</v>
      </c>
      <c r="U502" s="474" t="e">
        <f t="shared" si="397"/>
        <v>#REF!</v>
      </c>
      <c r="V502" s="484">
        <f t="shared" si="398"/>
        <v>18718.620000000003</v>
      </c>
      <c r="W502" s="484">
        <f t="shared" si="379"/>
        <v>17079.47</v>
      </c>
      <c r="X502" s="530">
        <v>1198.06</v>
      </c>
      <c r="Y502" s="530">
        <f t="shared" si="360"/>
        <v>1440.33</v>
      </c>
      <c r="Z502" s="484">
        <v>1272.4000000000001</v>
      </c>
      <c r="AA502" s="484">
        <v>1604.0400000000004</v>
      </c>
      <c r="AB502" s="484">
        <f t="shared" si="383"/>
        <v>1437.8999999999996</v>
      </c>
      <c r="AC502" s="484">
        <v>6952.73</v>
      </c>
      <c r="AD502" s="484">
        <f t="shared" si="374"/>
        <v>3177.3700000000008</v>
      </c>
      <c r="AE502" s="484">
        <v>10130.1</v>
      </c>
      <c r="AF502" s="484">
        <f t="shared" si="377"/>
        <v>54.090000000000146</v>
      </c>
      <c r="AG502" s="484">
        <v>10184.19</v>
      </c>
      <c r="AH502" s="484">
        <f t="shared" si="371"/>
        <v>4670.6099999999988</v>
      </c>
      <c r="AI502" s="484">
        <v>14854.8</v>
      </c>
      <c r="AJ502" s="484">
        <f t="shared" si="368"/>
        <v>1257.08</v>
      </c>
      <c r="AK502" s="484">
        <v>16111.88</v>
      </c>
      <c r="AL502" s="484">
        <f t="shared" si="369"/>
        <v>1319.6600000000017</v>
      </c>
      <c r="AM502" s="484">
        <v>17431.54</v>
      </c>
      <c r="AN502" s="484">
        <f t="shared" si="366"/>
        <v>1596.0599999999977</v>
      </c>
      <c r="AO502" s="484">
        <v>19027.599999999999</v>
      </c>
      <c r="AP502" s="484">
        <f t="shared" si="364"/>
        <v>1921.6599999999999</v>
      </c>
      <c r="AQ502" s="484">
        <v>20949.259999999998</v>
      </c>
      <c r="AR502" s="484">
        <v>2950.86</v>
      </c>
      <c r="AS502" s="484">
        <f t="shared" si="384"/>
        <v>2814.44</v>
      </c>
      <c r="AT502" s="484">
        <v>5765.3</v>
      </c>
      <c r="AU502" s="484">
        <f t="shared" si="375"/>
        <v>3047.55</v>
      </c>
      <c r="AV502" s="484">
        <v>8812.85</v>
      </c>
      <c r="AW502" s="484">
        <f t="shared" si="363"/>
        <v>2986.0200000000004</v>
      </c>
      <c r="AX502" s="484">
        <v>11798.87</v>
      </c>
      <c r="AY502" s="530">
        <v>2638.39</v>
      </c>
      <c r="AZ502" s="530">
        <f t="shared" si="380"/>
        <v>4654.21</v>
      </c>
      <c r="BA502" s="530">
        <f t="shared" si="381"/>
        <v>6818.4400000000005</v>
      </c>
      <c r="BB502" s="530">
        <f t="shared" si="382"/>
        <v>8709.5400000000009</v>
      </c>
      <c r="BC502" s="530">
        <f t="shared" si="385"/>
        <v>10439.870000000001</v>
      </c>
      <c r="BD502" s="530">
        <f t="shared" si="376"/>
        <v>12548.77</v>
      </c>
      <c r="BE502" s="530">
        <f t="shared" si="378"/>
        <v>14009.27</v>
      </c>
      <c r="BF502" s="530">
        <f t="shared" si="372"/>
        <v>17079.47</v>
      </c>
      <c r="BG502" s="530">
        <f t="shared" si="373"/>
        <v>18718.620000000003</v>
      </c>
      <c r="BH502" s="530" t="e">
        <f t="shared" si="370"/>
        <v>#REF!</v>
      </c>
      <c r="BI502" s="530" t="e">
        <f t="shared" si="367"/>
        <v>#REF!</v>
      </c>
      <c r="BJ502" s="530" t="e">
        <f t="shared" si="365"/>
        <v>#REF!</v>
      </c>
      <c r="BK502" s="460">
        <v>21682.5</v>
      </c>
      <c r="BL502" t="s">
        <v>741</v>
      </c>
      <c r="BM502" s="451">
        <v>23493.9</v>
      </c>
      <c r="BN502" s="499"/>
      <c r="BO502" s="451"/>
      <c r="BP502" s="452"/>
      <c r="BR502" s="452"/>
    </row>
    <row r="503" spans="1:70" ht="15" hidden="1" customHeight="1">
      <c r="A503" t="str">
        <f t="shared" si="388"/>
        <v>7703700330</v>
      </c>
      <c r="B503" s="468">
        <v>7703700330</v>
      </c>
      <c r="C503" s="458" t="s">
        <v>616</v>
      </c>
      <c r="D503" s="458" t="s">
        <v>301</v>
      </c>
      <c r="E503" s="459" t="str">
        <f t="shared" si="395"/>
        <v>770</v>
      </c>
      <c r="F503" s="459" t="str">
        <f t="shared" si="396"/>
        <v>770</v>
      </c>
      <c r="G503" s="458" t="s">
        <v>302</v>
      </c>
      <c r="H503" s="484">
        <v>5120.8500000000004</v>
      </c>
      <c r="I503" s="452">
        <v>3067.65</v>
      </c>
      <c r="J503" s="474">
        <v>3067.65</v>
      </c>
      <c r="K503" s="452">
        <v>3487.65</v>
      </c>
      <c r="L503" s="452">
        <v>3074.7</v>
      </c>
      <c r="M503" s="452">
        <v>3070.2</v>
      </c>
      <c r="N503" s="452">
        <v>3135.2</v>
      </c>
      <c r="O503" s="452">
        <v>1381.33</v>
      </c>
      <c r="P503" s="452">
        <v>3070.2</v>
      </c>
      <c r="Q503" s="452" t="e">
        <f>VLOOKUP(A503,#REF!,16,0)</f>
        <v>#REF!</v>
      </c>
      <c r="R503" s="452">
        <v>3077.25</v>
      </c>
      <c r="S503" s="484">
        <v>3072.75</v>
      </c>
      <c r="T503" s="452">
        <v>34622.879999999997</v>
      </c>
      <c r="U503" s="474" t="e">
        <f t="shared" si="397"/>
        <v>#REF!</v>
      </c>
      <c r="V503" s="484">
        <f t="shared" si="398"/>
        <v>28475.430000000004</v>
      </c>
      <c r="W503" s="484">
        <f t="shared" si="379"/>
        <v>25405.230000000003</v>
      </c>
      <c r="X503" s="530">
        <v>3253.5</v>
      </c>
      <c r="Y503" s="530">
        <f t="shared" si="360"/>
        <v>3403.5</v>
      </c>
      <c r="Z503" s="484">
        <v>3351.6000000000004</v>
      </c>
      <c r="AA503" s="484">
        <v>3401.6000000000004</v>
      </c>
      <c r="AB503" s="484">
        <f t="shared" si="383"/>
        <v>3352.6800000000003</v>
      </c>
      <c r="AC503" s="484">
        <v>16762.88</v>
      </c>
      <c r="AD503" s="484">
        <f t="shared" si="374"/>
        <v>6717.7799999999988</v>
      </c>
      <c r="AE503" s="484">
        <v>23480.66</v>
      </c>
      <c r="AF503" s="484">
        <f t="shared" si="377"/>
        <v>12.420000000001892</v>
      </c>
      <c r="AG503" s="484">
        <v>23493.08</v>
      </c>
      <c r="AH503" s="484">
        <f t="shared" si="371"/>
        <v>0</v>
      </c>
      <c r="AI503" s="484">
        <v>23493.08</v>
      </c>
      <c r="AJ503" s="484">
        <f t="shared" si="368"/>
        <v>3365.0999999999985</v>
      </c>
      <c r="AK503" s="484">
        <v>26858.18</v>
      </c>
      <c r="AL503" s="484">
        <f t="shared" si="369"/>
        <v>3365.0999999999985</v>
      </c>
      <c r="AM503" s="484">
        <v>30223.279999999999</v>
      </c>
      <c r="AN503" s="484">
        <f t="shared" si="366"/>
        <v>3393.1500000000015</v>
      </c>
      <c r="AO503" s="484">
        <v>33616.43</v>
      </c>
      <c r="AP503" s="484">
        <f t="shared" si="364"/>
        <v>4731.3300000000017</v>
      </c>
      <c r="AQ503" s="484">
        <v>38347.760000000002</v>
      </c>
      <c r="AR503" s="484">
        <v>9543.66</v>
      </c>
      <c r="AS503" s="484">
        <f t="shared" si="384"/>
        <v>21555.64</v>
      </c>
      <c r="AT503" s="484">
        <v>31099.3</v>
      </c>
      <c r="AU503" s="484">
        <f t="shared" si="375"/>
        <v>10056.810000000001</v>
      </c>
      <c r="AV503" s="484">
        <v>41156.11</v>
      </c>
      <c r="AW503" s="484">
        <f t="shared" si="363"/>
        <v>8739.32</v>
      </c>
      <c r="AX503" s="484">
        <v>49895.43</v>
      </c>
      <c r="AY503" s="530">
        <v>6657</v>
      </c>
      <c r="AZ503" s="530">
        <f t="shared" si="380"/>
        <v>8188.5</v>
      </c>
      <c r="BA503" s="530">
        <f t="shared" si="381"/>
        <v>11256.15</v>
      </c>
      <c r="BB503" s="530">
        <f t="shared" si="382"/>
        <v>14743.8</v>
      </c>
      <c r="BC503" s="530">
        <f t="shared" si="385"/>
        <v>17818.5</v>
      </c>
      <c r="BD503" s="530">
        <f t="shared" si="376"/>
        <v>20888.700000000004</v>
      </c>
      <c r="BE503" s="530">
        <f t="shared" si="378"/>
        <v>24023.9</v>
      </c>
      <c r="BF503" s="530">
        <f t="shared" si="372"/>
        <v>25405.230000000003</v>
      </c>
      <c r="BG503" s="530">
        <f t="shared" si="373"/>
        <v>28475.43</v>
      </c>
      <c r="BH503" s="530" t="e">
        <f t="shared" si="370"/>
        <v>#REF!</v>
      </c>
      <c r="BI503" s="530" t="e">
        <f t="shared" si="367"/>
        <v>#REF!</v>
      </c>
      <c r="BJ503" s="530" t="e">
        <f t="shared" si="365"/>
        <v>#REF!</v>
      </c>
      <c r="BK503" s="460">
        <v>34622.879999999997</v>
      </c>
      <c r="BL503" t="s">
        <v>741</v>
      </c>
      <c r="BM503" s="451">
        <v>37695.629999999997</v>
      </c>
      <c r="BN503" s="499"/>
      <c r="BO503" s="451"/>
      <c r="BP503" s="452"/>
      <c r="BR503" s="452"/>
    </row>
    <row r="504" spans="1:70" ht="15" hidden="1" customHeight="1">
      <c r="A504" t="s">
        <v>1093</v>
      </c>
      <c r="B504" s="468" t="s">
        <v>1093</v>
      </c>
      <c r="C504" s="458" t="s">
        <v>1094</v>
      </c>
      <c r="D504" s="458" t="s">
        <v>301</v>
      </c>
      <c r="E504" s="459" t="str">
        <f t="shared" ref="E504" si="401">LEFT(B504,3)</f>
        <v>770</v>
      </c>
      <c r="F504" s="459" t="str">
        <f t="shared" ref="F504" si="402">LEFT(B504,3)</f>
        <v>770</v>
      </c>
      <c r="G504" s="458" t="s">
        <v>302</v>
      </c>
      <c r="H504" s="484"/>
      <c r="I504" s="452"/>
      <c r="J504" s="474"/>
      <c r="K504" s="452"/>
      <c r="L504" s="452"/>
      <c r="M504" s="452"/>
      <c r="N504" s="452"/>
      <c r="O504" s="452"/>
      <c r="P504" s="452"/>
      <c r="Q504" s="452"/>
      <c r="R504" s="452"/>
      <c r="S504" s="484"/>
      <c r="T504" s="452"/>
      <c r="U504" s="474"/>
      <c r="V504" s="484"/>
      <c r="W504" s="484"/>
      <c r="X504" s="484">
        <v>0</v>
      </c>
      <c r="Y504" s="484">
        <v>0</v>
      </c>
      <c r="Z504" s="484">
        <v>0</v>
      </c>
      <c r="AA504" s="484">
        <v>0</v>
      </c>
      <c r="AB504" s="484">
        <v>0</v>
      </c>
      <c r="AC504" s="484">
        <v>0</v>
      </c>
      <c r="AD504" s="484">
        <v>0</v>
      </c>
      <c r="AE504" s="484">
        <v>0</v>
      </c>
      <c r="AF504" s="484">
        <v>0</v>
      </c>
      <c r="AG504" s="484">
        <v>0</v>
      </c>
      <c r="AH504" s="484">
        <v>0</v>
      </c>
      <c r="AI504" s="484">
        <v>0</v>
      </c>
      <c r="AJ504" s="484">
        <v>0</v>
      </c>
      <c r="AK504" s="484">
        <v>0</v>
      </c>
      <c r="AL504" s="484">
        <v>0</v>
      </c>
      <c r="AM504" s="484">
        <v>0</v>
      </c>
      <c r="AN504" s="484">
        <v>0</v>
      </c>
      <c r="AO504" s="484">
        <v>0</v>
      </c>
      <c r="AP504" s="484">
        <v>0</v>
      </c>
      <c r="AQ504" s="484">
        <v>0</v>
      </c>
      <c r="AR504" s="484">
        <v>0</v>
      </c>
      <c r="AS504" s="484">
        <v>0</v>
      </c>
      <c r="AT504" s="484">
        <v>0</v>
      </c>
      <c r="AU504" s="484">
        <f t="shared" si="375"/>
        <v>7500</v>
      </c>
      <c r="AV504" s="484">
        <v>7500</v>
      </c>
      <c r="AW504" s="484">
        <f t="shared" si="363"/>
        <v>0</v>
      </c>
      <c r="AX504" s="484">
        <v>7500</v>
      </c>
      <c r="AY504" s="530"/>
      <c r="AZ504" s="530"/>
      <c r="BA504" s="530"/>
      <c r="BB504" s="530"/>
      <c r="BC504" s="530"/>
      <c r="BD504" s="530"/>
      <c r="BE504" s="530"/>
      <c r="BF504" s="530"/>
      <c r="BG504" s="530"/>
      <c r="BH504" s="530"/>
      <c r="BI504" s="530"/>
      <c r="BJ504" s="530"/>
      <c r="BK504" s="460"/>
      <c r="BL504" t="s">
        <v>741</v>
      </c>
      <c r="BN504" s="499"/>
      <c r="BO504" s="451"/>
      <c r="BP504" s="452"/>
      <c r="BR504" s="452"/>
    </row>
    <row r="505" spans="1:70" ht="15" hidden="1" customHeight="1">
      <c r="A505" t="str">
        <f t="shared" si="388"/>
        <v>7703700410</v>
      </c>
      <c r="B505" s="468">
        <v>7703700410</v>
      </c>
      <c r="C505" s="458" t="s">
        <v>617</v>
      </c>
      <c r="D505" s="458" t="s">
        <v>301</v>
      </c>
      <c r="E505" s="459" t="str">
        <f t="shared" si="395"/>
        <v>770</v>
      </c>
      <c r="F505" s="459" t="str">
        <f t="shared" si="396"/>
        <v>770</v>
      </c>
      <c r="G505" s="458" t="s">
        <v>302</v>
      </c>
      <c r="H505" s="484">
        <v>2200</v>
      </c>
      <c r="I505" s="452">
        <v>2200</v>
      </c>
      <c r="J505" s="474">
        <v>2200</v>
      </c>
      <c r="K505" s="452">
        <v>2200</v>
      </c>
      <c r="L505" s="452">
        <v>2200</v>
      </c>
      <c r="M505" s="452">
        <v>2200</v>
      </c>
      <c r="N505" s="452">
        <v>2200</v>
      </c>
      <c r="O505" s="452">
        <v>2200</v>
      </c>
      <c r="P505" s="452">
        <v>2200</v>
      </c>
      <c r="Q505" s="452" t="e">
        <f>VLOOKUP(A505,#REF!,16,0)</f>
        <v>#REF!</v>
      </c>
      <c r="R505" s="452">
        <v>2200</v>
      </c>
      <c r="S505" s="484">
        <v>2200</v>
      </c>
      <c r="T505" s="452">
        <v>24200</v>
      </c>
      <c r="U505" s="474" t="e">
        <f t="shared" si="397"/>
        <v>#REF!</v>
      </c>
      <c r="V505" s="484">
        <f t="shared" si="398"/>
        <v>19800</v>
      </c>
      <c r="W505" s="484">
        <f t="shared" si="379"/>
        <v>17600</v>
      </c>
      <c r="X505" s="530"/>
      <c r="Y505" s="530">
        <f t="shared" si="360"/>
        <v>0</v>
      </c>
      <c r="Z505" s="484">
        <v>0</v>
      </c>
      <c r="AA505" s="484">
        <v>0</v>
      </c>
      <c r="AB505" s="484">
        <f t="shared" si="383"/>
        <v>3100</v>
      </c>
      <c r="AC505" s="484">
        <v>3100</v>
      </c>
      <c r="AD505" s="484">
        <f t="shared" si="374"/>
        <v>0</v>
      </c>
      <c r="AE505" s="484">
        <v>3100</v>
      </c>
      <c r="AF505" s="484">
        <f t="shared" si="377"/>
        <v>0</v>
      </c>
      <c r="AG505" s="484">
        <v>3100</v>
      </c>
      <c r="AH505" s="484">
        <f t="shared" si="371"/>
        <v>0</v>
      </c>
      <c r="AI505" s="484">
        <v>3100</v>
      </c>
      <c r="AJ505" s="484">
        <f t="shared" si="368"/>
        <v>0</v>
      </c>
      <c r="AK505" s="484">
        <v>3100</v>
      </c>
      <c r="AL505" s="484">
        <f t="shared" si="369"/>
        <v>0</v>
      </c>
      <c r="AM505" s="484">
        <v>3100</v>
      </c>
      <c r="AN505" s="484">
        <f t="shared" si="366"/>
        <v>0</v>
      </c>
      <c r="AO505" s="484">
        <v>3100</v>
      </c>
      <c r="AP505" s="484">
        <f t="shared" si="364"/>
        <v>0</v>
      </c>
      <c r="AQ505" s="484">
        <v>3100</v>
      </c>
      <c r="AR505" s="484">
        <v>27480</v>
      </c>
      <c r="AS505" s="484">
        <f t="shared" si="384"/>
        <v>27461</v>
      </c>
      <c r="AT505" s="484">
        <v>54941</v>
      </c>
      <c r="AU505" s="484">
        <f t="shared" si="375"/>
        <v>31401</v>
      </c>
      <c r="AV505" s="484">
        <v>86342</v>
      </c>
      <c r="AW505" s="484">
        <f t="shared" si="363"/>
        <v>36412</v>
      </c>
      <c r="AX505" s="484">
        <v>122754</v>
      </c>
      <c r="AY505" s="530">
        <v>0</v>
      </c>
      <c r="AZ505" s="530">
        <f t="shared" si="380"/>
        <v>4400</v>
      </c>
      <c r="BA505" s="530">
        <f t="shared" si="381"/>
        <v>6600</v>
      </c>
      <c r="BB505" s="530">
        <f t="shared" si="382"/>
        <v>8800</v>
      </c>
      <c r="BC505" s="530">
        <f t="shared" si="385"/>
        <v>11000</v>
      </c>
      <c r="BD505" s="530">
        <f t="shared" si="376"/>
        <v>13200</v>
      </c>
      <c r="BE505" s="530">
        <f t="shared" si="378"/>
        <v>15400</v>
      </c>
      <c r="BF505" s="530">
        <f t="shared" si="372"/>
        <v>17600</v>
      </c>
      <c r="BG505" s="530">
        <f t="shared" si="373"/>
        <v>19800</v>
      </c>
      <c r="BH505" s="530" t="e">
        <f t="shared" si="370"/>
        <v>#REF!</v>
      </c>
      <c r="BI505" s="530" t="e">
        <f t="shared" si="367"/>
        <v>#REF!</v>
      </c>
      <c r="BJ505" s="530" t="e">
        <f t="shared" si="365"/>
        <v>#REF!</v>
      </c>
      <c r="BK505" s="460">
        <v>24200</v>
      </c>
      <c r="BL505" t="s">
        <v>741</v>
      </c>
      <c r="BM505" s="451">
        <v>26400</v>
      </c>
      <c r="BN505" s="499"/>
      <c r="BO505" s="451"/>
      <c r="BP505" s="452"/>
      <c r="BR505" s="452"/>
    </row>
    <row r="506" spans="1:70" ht="15" hidden="1" customHeight="1">
      <c r="A506" t="s">
        <v>782</v>
      </c>
      <c r="B506" s="468">
        <v>7704000020</v>
      </c>
      <c r="C506" s="458" t="s">
        <v>726</v>
      </c>
      <c r="D506" s="458" t="s">
        <v>301</v>
      </c>
      <c r="E506" s="459" t="str">
        <f t="shared" ref="E506" si="403">LEFT(B506,3)</f>
        <v>770</v>
      </c>
      <c r="F506" s="459" t="str">
        <f t="shared" ref="F506" si="404">LEFT(B506,3)</f>
        <v>770</v>
      </c>
      <c r="G506" s="458" t="s">
        <v>302</v>
      </c>
      <c r="H506" s="484">
        <v>0</v>
      </c>
      <c r="I506" s="452">
        <v>0</v>
      </c>
      <c r="J506" s="474">
        <v>0</v>
      </c>
      <c r="K506" s="452">
        <v>0</v>
      </c>
      <c r="L506" s="452">
        <v>0</v>
      </c>
      <c r="M506" s="452">
        <v>0</v>
      </c>
      <c r="N506" s="452">
        <v>0</v>
      </c>
      <c r="O506" s="452">
        <v>0</v>
      </c>
      <c r="P506" s="452">
        <v>0</v>
      </c>
      <c r="Q506" s="452">
        <v>0</v>
      </c>
      <c r="R506" s="452">
        <v>0</v>
      </c>
      <c r="S506" s="484">
        <v>0</v>
      </c>
      <c r="T506" s="452">
        <v>0</v>
      </c>
      <c r="U506" s="474">
        <v>0</v>
      </c>
      <c r="V506" s="484">
        <f>SUM(H506:U506)</f>
        <v>0</v>
      </c>
      <c r="W506" s="484">
        <f t="shared" si="379"/>
        <v>0</v>
      </c>
      <c r="X506" s="530">
        <v>0</v>
      </c>
      <c r="Y506" s="530">
        <v>0</v>
      </c>
      <c r="Z506" s="484">
        <v>0</v>
      </c>
      <c r="AA506" s="484">
        <v>8577.3799999999992</v>
      </c>
      <c r="AB506" s="484">
        <f t="shared" si="383"/>
        <v>0</v>
      </c>
      <c r="AC506" s="484">
        <v>8577.3799999999992</v>
      </c>
      <c r="AD506" s="484">
        <f t="shared" si="374"/>
        <v>200</v>
      </c>
      <c r="AE506" s="484">
        <v>8777.3799999999992</v>
      </c>
      <c r="AF506" s="484">
        <f t="shared" si="377"/>
        <v>0</v>
      </c>
      <c r="AG506" s="484">
        <v>8777.3799999999992</v>
      </c>
      <c r="AH506" s="484">
        <f t="shared" si="371"/>
        <v>2723.630000000001</v>
      </c>
      <c r="AI506" s="484">
        <v>11501.01</v>
      </c>
      <c r="AJ506" s="484">
        <f t="shared" si="368"/>
        <v>0</v>
      </c>
      <c r="AK506" s="484">
        <v>11501.01</v>
      </c>
      <c r="AL506" s="484">
        <f t="shared" si="369"/>
        <v>5436.8099999999995</v>
      </c>
      <c r="AM506" s="484">
        <v>16937.82</v>
      </c>
      <c r="AN506" s="484">
        <f t="shared" si="366"/>
        <v>0</v>
      </c>
      <c r="AO506" s="484">
        <v>16937.82</v>
      </c>
      <c r="AP506" s="484">
        <f t="shared" si="364"/>
        <v>101.5</v>
      </c>
      <c r="AQ506" s="484">
        <v>17039.32</v>
      </c>
      <c r="AR506" s="484">
        <v>6756.26</v>
      </c>
      <c r="AS506" s="484">
        <f t="shared" si="384"/>
        <v>0</v>
      </c>
      <c r="AT506" s="484">
        <v>6756.26</v>
      </c>
      <c r="AU506" s="484">
        <f t="shared" si="375"/>
        <v>0</v>
      </c>
      <c r="AV506" s="484">
        <v>6756.26</v>
      </c>
      <c r="AW506" s="484">
        <f t="shared" si="363"/>
        <v>0</v>
      </c>
      <c r="AX506" s="484">
        <v>6756.26</v>
      </c>
      <c r="AY506" s="530"/>
      <c r="AZ506" s="530">
        <f t="shared" si="380"/>
        <v>0</v>
      </c>
      <c r="BA506" s="530">
        <f t="shared" si="381"/>
        <v>0</v>
      </c>
      <c r="BB506" s="530">
        <f t="shared" si="382"/>
        <v>0</v>
      </c>
      <c r="BC506" s="530">
        <f t="shared" si="385"/>
        <v>0</v>
      </c>
      <c r="BD506" s="530">
        <f t="shared" si="376"/>
        <v>0</v>
      </c>
      <c r="BE506" s="530">
        <f t="shared" si="378"/>
        <v>0</v>
      </c>
      <c r="BF506" s="530">
        <f t="shared" si="372"/>
        <v>0</v>
      </c>
      <c r="BG506" s="530">
        <f t="shared" si="373"/>
        <v>0</v>
      </c>
      <c r="BH506" s="530">
        <f t="shared" si="370"/>
        <v>0</v>
      </c>
      <c r="BI506" s="530">
        <f t="shared" si="367"/>
        <v>0</v>
      </c>
      <c r="BJ506" s="530">
        <f t="shared" si="365"/>
        <v>0</v>
      </c>
      <c r="BK506" s="460"/>
      <c r="BL506" t="s">
        <v>732</v>
      </c>
      <c r="BN506" s="499"/>
      <c r="BO506" s="451"/>
      <c r="BP506" s="452"/>
      <c r="BR506" s="452"/>
    </row>
    <row r="507" spans="1:70" ht="15" hidden="1" customHeight="1">
      <c r="A507" t="str">
        <f t="shared" si="388"/>
        <v>7704000040</v>
      </c>
      <c r="B507" s="468">
        <v>7704000040</v>
      </c>
      <c r="C507" s="458" t="s">
        <v>699</v>
      </c>
      <c r="D507" s="458" t="s">
        <v>301</v>
      </c>
      <c r="E507" s="459" t="str">
        <f t="shared" si="395"/>
        <v>770</v>
      </c>
      <c r="F507" s="459" t="str">
        <f t="shared" si="396"/>
        <v>770</v>
      </c>
      <c r="G507" s="458" t="s">
        <v>302</v>
      </c>
      <c r="H507" s="484">
        <v>0</v>
      </c>
      <c r="I507" s="452">
        <v>0</v>
      </c>
      <c r="J507" s="474">
        <v>0</v>
      </c>
      <c r="K507" s="452">
        <v>0</v>
      </c>
      <c r="L507" s="452">
        <v>0</v>
      </c>
      <c r="M507" s="452">
        <v>170000</v>
      </c>
      <c r="N507" s="452">
        <v>0</v>
      </c>
      <c r="O507" s="452">
        <v>0</v>
      </c>
      <c r="P507" s="452">
        <v>0</v>
      </c>
      <c r="Q507" s="452" t="e">
        <f>VLOOKUP(A507,#REF!,16,0)</f>
        <v>#REF!</v>
      </c>
      <c r="R507" s="452">
        <v>0</v>
      </c>
      <c r="S507" s="484">
        <v>0</v>
      </c>
      <c r="T507" s="452">
        <v>170000</v>
      </c>
      <c r="U507" s="474" t="e">
        <f t="shared" si="397"/>
        <v>#REF!</v>
      </c>
      <c r="V507" s="484">
        <f t="shared" si="398"/>
        <v>170000</v>
      </c>
      <c r="W507" s="484">
        <f t="shared" si="379"/>
        <v>170000</v>
      </c>
      <c r="X507" s="530"/>
      <c r="Y507" s="530">
        <f t="shared" ref="Y507:Y519" si="405">AY507-X507</f>
        <v>0</v>
      </c>
      <c r="Z507" s="484">
        <v>0</v>
      </c>
      <c r="AA507" s="484">
        <v>0</v>
      </c>
      <c r="AB507" s="484">
        <f t="shared" si="383"/>
        <v>0</v>
      </c>
      <c r="AC507" s="484">
        <v>0</v>
      </c>
      <c r="AD507" s="484">
        <f t="shared" si="374"/>
        <v>0</v>
      </c>
      <c r="AE507" s="484">
        <v>0</v>
      </c>
      <c r="AF507" s="484">
        <f t="shared" si="377"/>
        <v>0</v>
      </c>
      <c r="AG507" s="484">
        <v>0</v>
      </c>
      <c r="AH507" s="484">
        <f t="shared" si="371"/>
        <v>0</v>
      </c>
      <c r="AI507" s="484">
        <v>0</v>
      </c>
      <c r="AJ507" s="484">
        <f t="shared" si="368"/>
        <v>0</v>
      </c>
      <c r="AK507" s="484">
        <v>0</v>
      </c>
      <c r="AL507" s="484">
        <f t="shared" si="369"/>
        <v>0</v>
      </c>
      <c r="AM507" s="484">
        <v>0</v>
      </c>
      <c r="AN507" s="484">
        <f t="shared" si="366"/>
        <v>0</v>
      </c>
      <c r="AO507" s="484">
        <v>0</v>
      </c>
      <c r="AP507" s="484">
        <f t="shared" si="364"/>
        <v>25000</v>
      </c>
      <c r="AQ507" s="484">
        <v>25000</v>
      </c>
      <c r="AR507" s="484">
        <v>0</v>
      </c>
      <c r="AS507" s="484">
        <f t="shared" si="384"/>
        <v>0</v>
      </c>
      <c r="AT507" s="484">
        <v>0</v>
      </c>
      <c r="AU507" s="484">
        <f t="shared" si="375"/>
        <v>0</v>
      </c>
      <c r="AV507" s="484">
        <v>0</v>
      </c>
      <c r="AW507" s="484">
        <f t="shared" si="363"/>
        <v>0</v>
      </c>
      <c r="AX507" s="484">
        <v>0</v>
      </c>
      <c r="AY507" s="530">
        <v>0</v>
      </c>
      <c r="AZ507" s="530">
        <f t="shared" si="380"/>
        <v>0</v>
      </c>
      <c r="BA507" s="530">
        <f t="shared" si="381"/>
        <v>0</v>
      </c>
      <c r="BB507" s="530">
        <f t="shared" si="382"/>
        <v>0</v>
      </c>
      <c r="BC507" s="530">
        <f t="shared" si="385"/>
        <v>0</v>
      </c>
      <c r="BD507" s="530">
        <f t="shared" si="376"/>
        <v>170000</v>
      </c>
      <c r="BE507" s="530">
        <f t="shared" si="378"/>
        <v>170000</v>
      </c>
      <c r="BF507" s="530">
        <f t="shared" si="372"/>
        <v>170000</v>
      </c>
      <c r="BG507" s="530">
        <f t="shared" si="373"/>
        <v>170000</v>
      </c>
      <c r="BH507" s="530" t="e">
        <f t="shared" si="370"/>
        <v>#REF!</v>
      </c>
      <c r="BI507" s="530" t="e">
        <f t="shared" si="367"/>
        <v>#REF!</v>
      </c>
      <c r="BJ507" s="530" t="e">
        <f t="shared" si="365"/>
        <v>#REF!</v>
      </c>
      <c r="BK507" s="460">
        <v>170000</v>
      </c>
      <c r="BL507" t="s">
        <v>167</v>
      </c>
      <c r="BM507" s="451">
        <v>170000</v>
      </c>
      <c r="BN507" s="499"/>
      <c r="BO507" s="451"/>
      <c r="BP507" s="452"/>
      <c r="BR507" s="452"/>
    </row>
    <row r="508" spans="1:70" ht="15" hidden="1" customHeight="1">
      <c r="A508" t="str">
        <f t="shared" si="388"/>
        <v>7704000050</v>
      </c>
      <c r="B508" s="468">
        <v>7704000050</v>
      </c>
      <c r="C508" s="458" t="s">
        <v>549</v>
      </c>
      <c r="D508" s="458" t="s">
        <v>301</v>
      </c>
      <c r="E508" s="459" t="str">
        <f t="shared" si="395"/>
        <v>770</v>
      </c>
      <c r="F508" s="459" t="str">
        <f t="shared" si="396"/>
        <v>770</v>
      </c>
      <c r="G508" s="458" t="s">
        <v>302</v>
      </c>
      <c r="H508" s="484">
        <v>0</v>
      </c>
      <c r="I508" s="452">
        <v>0</v>
      </c>
      <c r="J508" s="474">
        <v>1500</v>
      </c>
      <c r="K508" s="452">
        <v>0</v>
      </c>
      <c r="L508" s="452">
        <v>0</v>
      </c>
      <c r="M508" s="452">
        <v>0</v>
      </c>
      <c r="N508" s="452">
        <v>0</v>
      </c>
      <c r="O508" s="452">
        <v>0</v>
      </c>
      <c r="P508" s="452">
        <v>0</v>
      </c>
      <c r="Q508" s="452" t="e">
        <f>VLOOKUP(A508,#REF!,16,0)</f>
        <v>#REF!</v>
      </c>
      <c r="R508" s="452">
        <v>0</v>
      </c>
      <c r="S508" s="484">
        <v>0</v>
      </c>
      <c r="T508" s="452">
        <v>1500</v>
      </c>
      <c r="U508" s="474" t="e">
        <f t="shared" si="397"/>
        <v>#REF!</v>
      </c>
      <c r="V508" s="484">
        <f t="shared" si="398"/>
        <v>1500</v>
      </c>
      <c r="W508" s="484">
        <f t="shared" si="379"/>
        <v>1500</v>
      </c>
      <c r="X508" s="530"/>
      <c r="Y508" s="530">
        <f t="shared" si="405"/>
        <v>0</v>
      </c>
      <c r="Z508" s="484">
        <v>0</v>
      </c>
      <c r="AA508" s="484">
        <v>0</v>
      </c>
      <c r="AB508" s="484">
        <f t="shared" si="383"/>
        <v>0</v>
      </c>
      <c r="AC508" s="484">
        <v>0</v>
      </c>
      <c r="AD508" s="484">
        <f t="shared" si="374"/>
        <v>7430.5</v>
      </c>
      <c r="AE508" s="484">
        <v>7430.5</v>
      </c>
      <c r="AF508" s="484">
        <f t="shared" si="377"/>
        <v>0</v>
      </c>
      <c r="AG508" s="484">
        <v>7430.5</v>
      </c>
      <c r="AH508" s="484">
        <f t="shared" si="371"/>
        <v>0</v>
      </c>
      <c r="AI508" s="484">
        <v>7430.5</v>
      </c>
      <c r="AJ508" s="484">
        <f t="shared" si="368"/>
        <v>0</v>
      </c>
      <c r="AK508" s="484">
        <v>7430.5</v>
      </c>
      <c r="AL508" s="484">
        <f t="shared" si="369"/>
        <v>0</v>
      </c>
      <c r="AM508" s="484">
        <v>7430.5</v>
      </c>
      <c r="AN508" s="484">
        <f t="shared" si="366"/>
        <v>0</v>
      </c>
      <c r="AO508" s="484">
        <v>7430.5</v>
      </c>
      <c r="AP508" s="484">
        <f t="shared" si="364"/>
        <v>0</v>
      </c>
      <c r="AQ508" s="484">
        <v>7430.5</v>
      </c>
      <c r="AR508" s="484">
        <v>0</v>
      </c>
      <c r="AS508" s="484">
        <f t="shared" si="384"/>
        <v>0</v>
      </c>
      <c r="AT508" s="484">
        <v>0</v>
      </c>
      <c r="AU508" s="484">
        <f t="shared" si="375"/>
        <v>0</v>
      </c>
      <c r="AV508" s="484">
        <v>0</v>
      </c>
      <c r="AW508" s="484">
        <f t="shared" si="363"/>
        <v>0</v>
      </c>
      <c r="AX508" s="484">
        <v>0</v>
      </c>
      <c r="AY508" s="530">
        <v>0</v>
      </c>
      <c r="AZ508" s="530">
        <f t="shared" si="380"/>
        <v>0</v>
      </c>
      <c r="BA508" s="530">
        <f t="shared" si="381"/>
        <v>1500</v>
      </c>
      <c r="BB508" s="530">
        <f t="shared" si="382"/>
        <v>1500</v>
      </c>
      <c r="BC508" s="530">
        <f t="shared" si="385"/>
        <v>1500</v>
      </c>
      <c r="BD508" s="530">
        <f t="shared" si="376"/>
        <v>1500</v>
      </c>
      <c r="BE508" s="530">
        <f t="shared" si="378"/>
        <v>1500</v>
      </c>
      <c r="BF508" s="530">
        <f t="shared" si="372"/>
        <v>1500</v>
      </c>
      <c r="BG508" s="530">
        <f t="shared" si="373"/>
        <v>1500</v>
      </c>
      <c r="BH508" s="530" t="e">
        <f t="shared" si="370"/>
        <v>#REF!</v>
      </c>
      <c r="BI508" s="530" t="e">
        <f t="shared" si="367"/>
        <v>#REF!</v>
      </c>
      <c r="BJ508" s="530" t="e">
        <f t="shared" si="365"/>
        <v>#REF!</v>
      </c>
      <c r="BK508" s="460">
        <v>1500</v>
      </c>
      <c r="BL508" t="s">
        <v>732</v>
      </c>
      <c r="BM508" s="451">
        <v>1500</v>
      </c>
      <c r="BN508" s="499"/>
      <c r="BO508" s="451"/>
      <c r="BP508" s="452"/>
      <c r="BR508" s="452"/>
    </row>
    <row r="509" spans="1:70" ht="15" hidden="1" customHeight="1">
      <c r="A509" t="str">
        <f t="shared" si="388"/>
        <v>7704000060</v>
      </c>
      <c r="B509" s="468">
        <v>7704000060</v>
      </c>
      <c r="C509" s="458" t="s">
        <v>550</v>
      </c>
      <c r="D509" s="458" t="s">
        <v>301</v>
      </c>
      <c r="E509" s="459" t="str">
        <f t="shared" si="395"/>
        <v>770</v>
      </c>
      <c r="F509" s="459" t="str">
        <f t="shared" si="396"/>
        <v>770</v>
      </c>
      <c r="G509" s="458" t="s">
        <v>302</v>
      </c>
      <c r="H509" s="484">
        <v>3283</v>
      </c>
      <c r="I509" s="452">
        <v>1884.97</v>
      </c>
      <c r="J509" s="474">
        <v>2089</v>
      </c>
      <c r="K509" s="452">
        <v>852</v>
      </c>
      <c r="L509" s="452">
        <v>4867.5</v>
      </c>
      <c r="M509" s="452">
        <v>3339</v>
      </c>
      <c r="N509" s="452">
        <v>1024</v>
      </c>
      <c r="O509" s="452">
        <v>2255.1799999999998</v>
      </c>
      <c r="P509" s="452">
        <v>4722.6000000000004</v>
      </c>
      <c r="Q509" s="452" t="e">
        <f>VLOOKUP(A509,#REF!,16,0)</f>
        <v>#REF!</v>
      </c>
      <c r="R509" s="452">
        <v>208</v>
      </c>
      <c r="S509" s="484">
        <v>5550</v>
      </c>
      <c r="T509" s="452">
        <v>26225.25</v>
      </c>
      <c r="U509" s="474" t="e">
        <f t="shared" si="397"/>
        <v>#REF!</v>
      </c>
      <c r="V509" s="484">
        <f t="shared" si="398"/>
        <v>24317.25</v>
      </c>
      <c r="W509" s="484">
        <f t="shared" si="379"/>
        <v>19594.650000000001</v>
      </c>
      <c r="X509" s="530"/>
      <c r="Y509" s="530">
        <f t="shared" si="405"/>
        <v>0</v>
      </c>
      <c r="Z509" s="484">
        <v>426</v>
      </c>
      <c r="AA509" s="484">
        <v>1062</v>
      </c>
      <c r="AB509" s="484">
        <f t="shared" si="383"/>
        <v>0</v>
      </c>
      <c r="AC509" s="484">
        <v>1488</v>
      </c>
      <c r="AD509" s="484">
        <f t="shared" si="374"/>
        <v>67.799999999999955</v>
      </c>
      <c r="AE509" s="484">
        <v>1555.8</v>
      </c>
      <c r="AF509" s="484">
        <f t="shared" si="377"/>
        <v>0</v>
      </c>
      <c r="AG509" s="484">
        <v>1555.8</v>
      </c>
      <c r="AH509" s="484">
        <f t="shared" si="371"/>
        <v>0</v>
      </c>
      <c r="AI509" s="484">
        <v>1555.8</v>
      </c>
      <c r="AJ509" s="484">
        <f t="shared" si="368"/>
        <v>30</v>
      </c>
      <c r="AK509" s="484">
        <v>1585.8</v>
      </c>
      <c r="AL509" s="484">
        <f t="shared" si="369"/>
        <v>315</v>
      </c>
      <c r="AM509" s="484">
        <v>1900.8</v>
      </c>
      <c r="AN509" s="484">
        <f t="shared" si="366"/>
        <v>0</v>
      </c>
      <c r="AO509" s="484">
        <v>1900.8</v>
      </c>
      <c r="AP509" s="484">
        <f t="shared" si="364"/>
        <v>0</v>
      </c>
      <c r="AQ509" s="484">
        <v>1900.8</v>
      </c>
      <c r="AR509" s="484">
        <v>630.44000000000005</v>
      </c>
      <c r="AS509" s="484">
        <f t="shared" si="384"/>
        <v>0</v>
      </c>
      <c r="AT509" s="484">
        <v>630.44000000000005</v>
      </c>
      <c r="AU509" s="484">
        <f t="shared" si="375"/>
        <v>0</v>
      </c>
      <c r="AV509" s="484">
        <v>630.44000000000005</v>
      </c>
      <c r="AW509" s="484">
        <f t="shared" si="363"/>
        <v>0</v>
      </c>
      <c r="AX509" s="484">
        <v>630.44000000000005</v>
      </c>
      <c r="AY509" s="530">
        <v>0</v>
      </c>
      <c r="AZ509" s="530">
        <f t="shared" si="380"/>
        <v>5167.97</v>
      </c>
      <c r="BA509" s="530">
        <f t="shared" si="381"/>
        <v>7256.97</v>
      </c>
      <c r="BB509" s="530">
        <f t="shared" si="382"/>
        <v>8108.97</v>
      </c>
      <c r="BC509" s="530">
        <f t="shared" si="385"/>
        <v>12976.470000000001</v>
      </c>
      <c r="BD509" s="530">
        <f t="shared" si="376"/>
        <v>16315.470000000001</v>
      </c>
      <c r="BE509" s="530">
        <f t="shared" si="378"/>
        <v>17339.47</v>
      </c>
      <c r="BF509" s="530">
        <f t="shared" si="372"/>
        <v>19594.650000000001</v>
      </c>
      <c r="BG509" s="530">
        <f t="shared" si="373"/>
        <v>24317.25</v>
      </c>
      <c r="BH509" s="530" t="e">
        <f t="shared" si="370"/>
        <v>#REF!</v>
      </c>
      <c r="BI509" s="530" t="e">
        <f t="shared" si="367"/>
        <v>#REF!</v>
      </c>
      <c r="BJ509" s="530" t="e">
        <f t="shared" si="365"/>
        <v>#REF!</v>
      </c>
      <c r="BK509" s="460">
        <v>26225.25</v>
      </c>
      <c r="BL509" t="s">
        <v>732</v>
      </c>
      <c r="BM509" s="451">
        <v>31635.25</v>
      </c>
      <c r="BN509" s="499"/>
      <c r="BO509" s="451"/>
      <c r="BP509" s="452"/>
      <c r="BR509" s="452"/>
    </row>
    <row r="510" spans="1:70" ht="15" hidden="1" customHeight="1">
      <c r="A510" t="str">
        <f t="shared" si="388"/>
        <v>7704000070</v>
      </c>
      <c r="B510" s="468">
        <v>7704000070</v>
      </c>
      <c r="C510" s="458" t="s">
        <v>618</v>
      </c>
      <c r="D510" s="458" t="s">
        <v>301</v>
      </c>
      <c r="E510" s="459" t="str">
        <f t="shared" si="395"/>
        <v>770</v>
      </c>
      <c r="F510" s="459" t="str">
        <f t="shared" si="396"/>
        <v>770</v>
      </c>
      <c r="G510" s="458" t="s">
        <v>302</v>
      </c>
      <c r="H510" s="484">
        <v>0</v>
      </c>
      <c r="I510" s="452">
        <v>207783.46</v>
      </c>
      <c r="J510" s="474">
        <v>0</v>
      </c>
      <c r="K510" s="452">
        <v>0</v>
      </c>
      <c r="L510" s="452">
        <v>0</v>
      </c>
      <c r="M510" s="452">
        <v>42.11</v>
      </c>
      <c r="N510" s="452">
        <v>0</v>
      </c>
      <c r="O510" s="452">
        <v>0</v>
      </c>
      <c r="P510" s="452">
        <v>0</v>
      </c>
      <c r="Q510" s="452" t="e">
        <f>VLOOKUP(A510,#REF!,16,0)</f>
        <v>#REF!</v>
      </c>
      <c r="R510" s="452">
        <v>0</v>
      </c>
      <c r="S510" s="484">
        <v>0</v>
      </c>
      <c r="T510" s="452">
        <v>1247.48</v>
      </c>
      <c r="U510" s="474" t="e">
        <f t="shared" si="397"/>
        <v>#REF!</v>
      </c>
      <c r="V510" s="484">
        <f t="shared" si="398"/>
        <v>207825.56999999998</v>
      </c>
      <c r="W510" s="484">
        <f t="shared" si="379"/>
        <v>207825.56999999998</v>
      </c>
      <c r="X510" s="530"/>
      <c r="Y510" s="530">
        <f t="shared" si="405"/>
        <v>0</v>
      </c>
      <c r="Z510" s="484">
        <v>0</v>
      </c>
      <c r="AA510" s="484">
        <v>0</v>
      </c>
      <c r="AB510" s="484">
        <f t="shared" si="383"/>
        <v>0</v>
      </c>
      <c r="AC510" s="484">
        <v>0</v>
      </c>
      <c r="AD510" s="484">
        <f t="shared" si="374"/>
        <v>0</v>
      </c>
      <c r="AE510" s="484">
        <v>0</v>
      </c>
      <c r="AF510" s="484">
        <f t="shared" si="377"/>
        <v>0</v>
      </c>
      <c r="AG510" s="484">
        <v>0</v>
      </c>
      <c r="AH510" s="484">
        <f t="shared" si="371"/>
        <v>0</v>
      </c>
      <c r="AI510" s="484">
        <v>0</v>
      </c>
      <c r="AJ510" s="484">
        <f t="shared" si="368"/>
        <v>0</v>
      </c>
      <c r="AK510" s="484">
        <v>0</v>
      </c>
      <c r="AL510" s="484">
        <f t="shared" si="369"/>
        <v>0</v>
      </c>
      <c r="AM510" s="484">
        <v>0</v>
      </c>
      <c r="AN510" s="484">
        <f t="shared" si="366"/>
        <v>0</v>
      </c>
      <c r="AO510" s="484">
        <v>0</v>
      </c>
      <c r="AP510" s="484">
        <f t="shared" si="364"/>
        <v>0</v>
      </c>
      <c r="AQ510" s="484">
        <v>0</v>
      </c>
      <c r="AR510" s="484">
        <v>0</v>
      </c>
      <c r="AS510" s="484">
        <f t="shared" si="384"/>
        <v>0</v>
      </c>
      <c r="AT510" s="484">
        <v>0</v>
      </c>
      <c r="AU510" s="484">
        <f t="shared" si="375"/>
        <v>0</v>
      </c>
      <c r="AV510" s="484">
        <v>0</v>
      </c>
      <c r="AW510" s="484">
        <f t="shared" si="363"/>
        <v>0</v>
      </c>
      <c r="AX510" s="484">
        <v>0</v>
      </c>
      <c r="AY510" s="530">
        <v>0</v>
      </c>
      <c r="AZ510" s="530">
        <f t="shared" si="380"/>
        <v>207783.46</v>
      </c>
      <c r="BA510" s="530">
        <f t="shared" si="381"/>
        <v>207783.46</v>
      </c>
      <c r="BB510" s="530">
        <f t="shared" si="382"/>
        <v>207783.46</v>
      </c>
      <c r="BC510" s="530">
        <f t="shared" si="385"/>
        <v>207783.46</v>
      </c>
      <c r="BD510" s="530">
        <f t="shared" si="376"/>
        <v>207825.56999999998</v>
      </c>
      <c r="BE510" s="530">
        <f t="shared" si="378"/>
        <v>207825.56999999998</v>
      </c>
      <c r="BF510" s="530">
        <f t="shared" si="372"/>
        <v>207825.56999999998</v>
      </c>
      <c r="BG510" s="530">
        <f t="shared" si="373"/>
        <v>207825.56999999998</v>
      </c>
      <c r="BH510" s="530" t="e">
        <f t="shared" si="370"/>
        <v>#REF!</v>
      </c>
      <c r="BI510" s="530" t="e">
        <f t="shared" si="367"/>
        <v>#REF!</v>
      </c>
      <c r="BJ510" s="530" t="e">
        <f t="shared" si="365"/>
        <v>#REF!</v>
      </c>
      <c r="BK510" s="460">
        <v>1247.48</v>
      </c>
      <c r="BL510" t="s">
        <v>732</v>
      </c>
      <c r="BM510" s="451">
        <v>1247.48</v>
      </c>
      <c r="BN510" s="499"/>
      <c r="BO510" s="451"/>
      <c r="BP510" s="452"/>
      <c r="BR510" s="452"/>
    </row>
    <row r="511" spans="1:70" ht="15" hidden="1" customHeight="1">
      <c r="A511" t="str">
        <f t="shared" si="388"/>
        <v>7704000900</v>
      </c>
      <c r="B511" s="468">
        <v>7704000900</v>
      </c>
      <c r="C511" s="458" t="s">
        <v>552</v>
      </c>
      <c r="D511" s="458" t="s">
        <v>301</v>
      </c>
      <c r="E511" s="459" t="str">
        <f t="shared" si="395"/>
        <v>770</v>
      </c>
      <c r="F511" s="459" t="str">
        <f t="shared" si="396"/>
        <v>770</v>
      </c>
      <c r="G511" s="458" t="s">
        <v>302</v>
      </c>
      <c r="H511" s="484">
        <v>1697.4</v>
      </c>
      <c r="I511" s="452">
        <v>6046.92</v>
      </c>
      <c r="J511" s="474">
        <v>6013.41</v>
      </c>
      <c r="K511" s="452">
        <v>11780.36</v>
      </c>
      <c r="L511" s="452">
        <v>9259.14</v>
      </c>
      <c r="M511" s="452">
        <v>8437.23</v>
      </c>
      <c r="N511" s="452">
        <v>9302</v>
      </c>
      <c r="O511" s="452">
        <v>8770.2999999999993</v>
      </c>
      <c r="P511" s="452">
        <v>7887.96</v>
      </c>
      <c r="Q511" s="452" t="e">
        <f>VLOOKUP(A511,#REF!,16,0)</f>
        <v>#REF!</v>
      </c>
      <c r="R511" s="452">
        <v>10409.65</v>
      </c>
      <c r="S511" s="484">
        <v>8322.0499999999993</v>
      </c>
      <c r="T511" s="452">
        <v>87357.25</v>
      </c>
      <c r="U511" s="474" t="e">
        <f t="shared" si="397"/>
        <v>#REF!</v>
      </c>
      <c r="V511" s="484">
        <f t="shared" si="398"/>
        <v>69194.720000000001</v>
      </c>
      <c r="W511" s="484">
        <f t="shared" si="379"/>
        <v>61306.759999999995</v>
      </c>
      <c r="X511" s="530">
        <v>10191.74</v>
      </c>
      <c r="Y511" s="530">
        <f t="shared" si="405"/>
        <v>8547.5300000000007</v>
      </c>
      <c r="Z511" s="484">
        <v>3202.41</v>
      </c>
      <c r="AA511" s="484">
        <v>10743.909999999998</v>
      </c>
      <c r="AB511" s="484">
        <f t="shared" si="383"/>
        <v>4432.9100000000053</v>
      </c>
      <c r="AC511" s="484">
        <v>37118.5</v>
      </c>
      <c r="AD511" s="484">
        <f t="shared" si="374"/>
        <v>4939.6200000000026</v>
      </c>
      <c r="AE511" s="484">
        <v>42058.12</v>
      </c>
      <c r="AF511" s="484">
        <f t="shared" si="377"/>
        <v>1203.6999999999971</v>
      </c>
      <c r="AG511" s="484">
        <v>43261.82</v>
      </c>
      <c r="AH511" s="484">
        <f t="shared" si="371"/>
        <v>7498.43</v>
      </c>
      <c r="AI511" s="484">
        <v>50760.25</v>
      </c>
      <c r="AJ511" s="484">
        <f t="shared" si="368"/>
        <v>7947.8099999999977</v>
      </c>
      <c r="AK511" s="484">
        <v>58708.06</v>
      </c>
      <c r="AL511" s="484">
        <f t="shared" si="369"/>
        <v>28720.809999999998</v>
      </c>
      <c r="AM511" s="484">
        <v>87428.87</v>
      </c>
      <c r="AN511" s="484">
        <f t="shared" si="366"/>
        <v>16526.86</v>
      </c>
      <c r="AO511" s="484">
        <v>103955.73</v>
      </c>
      <c r="AP511" s="484">
        <f t="shared" si="364"/>
        <v>26206.86</v>
      </c>
      <c r="AQ511" s="484">
        <v>130162.59</v>
      </c>
      <c r="AR511" s="484">
        <v>32171.18</v>
      </c>
      <c r="AS511" s="484">
        <f t="shared" si="384"/>
        <v>18415.39</v>
      </c>
      <c r="AT511" s="484">
        <v>50586.57</v>
      </c>
      <c r="AU511" s="484">
        <f t="shared" si="375"/>
        <v>34339.480000000003</v>
      </c>
      <c r="AV511" s="484">
        <v>84926.05</v>
      </c>
      <c r="AW511" s="484">
        <f t="shared" si="363"/>
        <v>32461.349999999991</v>
      </c>
      <c r="AX511" s="484">
        <v>117387.4</v>
      </c>
      <c r="AY511" s="530">
        <v>18739.27</v>
      </c>
      <c r="AZ511" s="530">
        <f t="shared" si="380"/>
        <v>7744.32</v>
      </c>
      <c r="BA511" s="530">
        <f t="shared" si="381"/>
        <v>13757.73</v>
      </c>
      <c r="BB511" s="530">
        <f t="shared" si="382"/>
        <v>25538.09</v>
      </c>
      <c r="BC511" s="530">
        <f t="shared" si="385"/>
        <v>34797.229999999996</v>
      </c>
      <c r="BD511" s="530">
        <f t="shared" si="376"/>
        <v>43234.46</v>
      </c>
      <c r="BE511" s="530">
        <f t="shared" si="378"/>
        <v>52536.46</v>
      </c>
      <c r="BF511" s="530">
        <f t="shared" si="372"/>
        <v>61306.76</v>
      </c>
      <c r="BG511" s="530">
        <f t="shared" si="373"/>
        <v>69194.719999999987</v>
      </c>
      <c r="BH511" s="530" t="e">
        <f t="shared" si="370"/>
        <v>#REF!</v>
      </c>
      <c r="BI511" s="530" t="e">
        <f t="shared" si="367"/>
        <v>#REF!</v>
      </c>
      <c r="BJ511" s="530" t="e">
        <f t="shared" si="365"/>
        <v>#REF!</v>
      </c>
      <c r="BK511" s="460">
        <v>87357.25</v>
      </c>
      <c r="BL511" t="s">
        <v>732</v>
      </c>
      <c r="BM511" s="451">
        <v>95379.3</v>
      </c>
      <c r="BN511" s="499"/>
      <c r="BO511" s="451"/>
      <c r="BP511" s="452"/>
      <c r="BR511" s="452"/>
    </row>
    <row r="512" spans="1:70" ht="15" hidden="1" customHeight="1">
      <c r="A512" t="str">
        <f t="shared" si="388"/>
        <v>7704100010</v>
      </c>
      <c r="B512" s="468">
        <v>7704100010</v>
      </c>
      <c r="C512" s="458" t="s">
        <v>619</v>
      </c>
      <c r="D512" s="458" t="s">
        <v>301</v>
      </c>
      <c r="E512" s="459" t="str">
        <f t="shared" si="395"/>
        <v>770</v>
      </c>
      <c r="F512" s="459" t="str">
        <f t="shared" si="396"/>
        <v>770</v>
      </c>
      <c r="G512" s="458" t="s">
        <v>302</v>
      </c>
      <c r="H512" s="484">
        <v>0</v>
      </c>
      <c r="I512" s="452">
        <v>1391.99</v>
      </c>
      <c r="J512" s="474">
        <v>196.01</v>
      </c>
      <c r="K512" s="452">
        <v>9454.44</v>
      </c>
      <c r="L512" s="452">
        <v>3247.79</v>
      </c>
      <c r="M512" s="452">
        <v>3971.53</v>
      </c>
      <c r="N512" s="452">
        <v>1906.19</v>
      </c>
      <c r="O512" s="452">
        <v>585</v>
      </c>
      <c r="P512" s="452">
        <v>3508.57</v>
      </c>
      <c r="Q512" s="452" t="e">
        <f>VLOOKUP(A512,#REF!,16,0)</f>
        <v>#REF!</v>
      </c>
      <c r="R512" s="452">
        <v>17802.77</v>
      </c>
      <c r="S512" s="484">
        <v>1500</v>
      </c>
      <c r="T512" s="452">
        <v>44928.09</v>
      </c>
      <c r="U512" s="474" t="e">
        <f t="shared" si="397"/>
        <v>#REF!</v>
      </c>
      <c r="V512" s="484">
        <f t="shared" si="398"/>
        <v>24261.519999999997</v>
      </c>
      <c r="W512" s="484">
        <f t="shared" si="379"/>
        <v>20752.949999999997</v>
      </c>
      <c r="X512" s="530"/>
      <c r="Y512" s="530">
        <f t="shared" si="405"/>
        <v>0</v>
      </c>
      <c r="Z512" s="484">
        <v>0</v>
      </c>
      <c r="AA512" s="484">
        <v>0</v>
      </c>
      <c r="AB512" s="484">
        <f t="shared" si="383"/>
        <v>0</v>
      </c>
      <c r="AC512" s="484">
        <v>0</v>
      </c>
      <c r="AD512" s="484">
        <f t="shared" si="374"/>
        <v>0</v>
      </c>
      <c r="AE512" s="484">
        <v>0</v>
      </c>
      <c r="AF512" s="484">
        <f t="shared" si="377"/>
        <v>0</v>
      </c>
      <c r="AG512" s="484">
        <v>0</v>
      </c>
      <c r="AH512" s="484">
        <f t="shared" si="371"/>
        <v>0</v>
      </c>
      <c r="AI512" s="484">
        <v>0</v>
      </c>
      <c r="AJ512" s="484">
        <f t="shared" si="368"/>
        <v>0</v>
      </c>
      <c r="AK512" s="484">
        <v>0</v>
      </c>
      <c r="AL512" s="484">
        <f t="shared" si="369"/>
        <v>0</v>
      </c>
      <c r="AM512" s="484">
        <v>0</v>
      </c>
      <c r="AN512" s="484">
        <f t="shared" si="366"/>
        <v>0</v>
      </c>
      <c r="AO512" s="484">
        <v>0</v>
      </c>
      <c r="AP512" s="484">
        <f t="shared" si="364"/>
        <v>590</v>
      </c>
      <c r="AQ512" s="484">
        <v>590</v>
      </c>
      <c r="AR512" s="484">
        <v>0</v>
      </c>
      <c r="AS512" s="484">
        <f t="shared" si="384"/>
        <v>0</v>
      </c>
      <c r="AT512" s="484">
        <v>0</v>
      </c>
      <c r="AU512" s="484">
        <f t="shared" si="375"/>
        <v>0</v>
      </c>
      <c r="AV512" s="484">
        <v>0</v>
      </c>
      <c r="AW512" s="484">
        <f t="shared" si="363"/>
        <v>0</v>
      </c>
      <c r="AX512" s="484">
        <v>0</v>
      </c>
      <c r="AY512" s="530">
        <v>0</v>
      </c>
      <c r="AZ512" s="530">
        <f t="shared" si="380"/>
        <v>1391.99</v>
      </c>
      <c r="BA512" s="530">
        <f t="shared" si="381"/>
        <v>1588</v>
      </c>
      <c r="BB512" s="530">
        <f t="shared" si="382"/>
        <v>11042.44</v>
      </c>
      <c r="BC512" s="530">
        <f t="shared" si="385"/>
        <v>14290.23</v>
      </c>
      <c r="BD512" s="530">
        <f t="shared" si="376"/>
        <v>18261.759999999998</v>
      </c>
      <c r="BE512" s="530">
        <f t="shared" si="378"/>
        <v>20167.95</v>
      </c>
      <c r="BF512" s="530">
        <f t="shared" si="372"/>
        <v>20752.949999999997</v>
      </c>
      <c r="BG512" s="530">
        <f t="shared" si="373"/>
        <v>24261.52</v>
      </c>
      <c r="BH512" s="530" t="e">
        <f t="shared" si="370"/>
        <v>#REF!</v>
      </c>
      <c r="BI512" s="530" t="e">
        <f t="shared" si="367"/>
        <v>#REF!</v>
      </c>
      <c r="BJ512" s="530" t="e">
        <f t="shared" si="365"/>
        <v>#REF!</v>
      </c>
      <c r="BK512" s="460">
        <v>44928.09</v>
      </c>
      <c r="BL512" t="s">
        <v>732</v>
      </c>
      <c r="BM512" s="451">
        <v>46428.09</v>
      </c>
      <c r="BN512" s="499"/>
      <c r="BO512" s="451"/>
      <c r="BP512" s="452"/>
      <c r="BR512" s="452"/>
    </row>
    <row r="513" spans="1:70" ht="15" hidden="1" customHeight="1">
      <c r="A513" t="str">
        <f t="shared" si="388"/>
        <v>7704100020</v>
      </c>
      <c r="B513" s="468">
        <v>7704100020</v>
      </c>
      <c r="C513" s="458" t="s">
        <v>553</v>
      </c>
      <c r="D513" s="458" t="s">
        <v>301</v>
      </c>
      <c r="E513" s="459" t="str">
        <f t="shared" si="395"/>
        <v>770</v>
      </c>
      <c r="F513" s="459" t="str">
        <f t="shared" si="396"/>
        <v>770</v>
      </c>
      <c r="G513" s="458" t="s">
        <v>302</v>
      </c>
      <c r="H513" s="484">
        <v>1966.27</v>
      </c>
      <c r="I513" s="452">
        <v>972.15</v>
      </c>
      <c r="J513" s="474">
        <v>4159.57</v>
      </c>
      <c r="K513" s="452">
        <v>3576.04</v>
      </c>
      <c r="L513" s="452">
        <v>4409.78</v>
      </c>
      <c r="M513" s="452">
        <v>4199.07</v>
      </c>
      <c r="N513" s="452">
        <v>898.76</v>
      </c>
      <c r="O513" s="452">
        <v>4977.07</v>
      </c>
      <c r="P513" s="452">
        <v>1746.5</v>
      </c>
      <c r="Q513" s="452" t="e">
        <f>VLOOKUP(A513,#REF!,16,0)</f>
        <v>#REF!</v>
      </c>
      <c r="R513" s="452">
        <v>3494.84</v>
      </c>
      <c r="S513" s="484">
        <v>4653.3599999999997</v>
      </c>
      <c r="T513" s="452">
        <v>32147.64</v>
      </c>
      <c r="U513" s="474" t="e">
        <f t="shared" si="397"/>
        <v>#REF!</v>
      </c>
      <c r="V513" s="484">
        <f t="shared" si="398"/>
        <v>26905.209999999995</v>
      </c>
      <c r="W513" s="484">
        <f t="shared" si="379"/>
        <v>25158.709999999995</v>
      </c>
      <c r="X513" s="530"/>
      <c r="Y513" s="530">
        <f t="shared" si="405"/>
        <v>615</v>
      </c>
      <c r="Z513" s="484">
        <v>113.77999999999997</v>
      </c>
      <c r="AA513" s="484">
        <v>3010.6000000000004</v>
      </c>
      <c r="AB513" s="484">
        <f t="shared" si="383"/>
        <v>21.639999999999418</v>
      </c>
      <c r="AC513" s="484">
        <v>3761.02</v>
      </c>
      <c r="AD513" s="484">
        <f t="shared" si="374"/>
        <v>8221.1</v>
      </c>
      <c r="AE513" s="484">
        <v>11982.12</v>
      </c>
      <c r="AF513" s="484">
        <f t="shared" si="377"/>
        <v>657.88999999999942</v>
      </c>
      <c r="AG513" s="484">
        <v>12640.01</v>
      </c>
      <c r="AH513" s="484">
        <f t="shared" si="371"/>
        <v>0</v>
      </c>
      <c r="AI513" s="484">
        <v>12640.01</v>
      </c>
      <c r="AJ513" s="484">
        <f t="shared" si="368"/>
        <v>0</v>
      </c>
      <c r="AK513" s="484">
        <v>12640.01</v>
      </c>
      <c r="AL513" s="484">
        <f t="shared" si="369"/>
        <v>9671.3700000000008</v>
      </c>
      <c r="AM513" s="484">
        <v>22311.38</v>
      </c>
      <c r="AN513" s="484">
        <f t="shared" si="366"/>
        <v>3794.8199999999997</v>
      </c>
      <c r="AO513" s="484">
        <v>26106.2</v>
      </c>
      <c r="AP513" s="484">
        <f t="shared" si="364"/>
        <v>2210.7599999999984</v>
      </c>
      <c r="AQ513" s="484">
        <v>28316.959999999999</v>
      </c>
      <c r="AR513" s="484">
        <v>1762.74</v>
      </c>
      <c r="AS513" s="484">
        <f t="shared" si="384"/>
        <v>21521.179999999997</v>
      </c>
      <c r="AT513" s="484">
        <v>23283.919999999998</v>
      </c>
      <c r="AU513" s="484">
        <f t="shared" si="375"/>
        <v>8537.9500000000007</v>
      </c>
      <c r="AV513" s="484">
        <v>31821.87</v>
      </c>
      <c r="AW513" s="484">
        <f t="shared" si="363"/>
        <v>17226.95</v>
      </c>
      <c r="AX513" s="484">
        <v>49048.82</v>
      </c>
      <c r="AY513" s="530">
        <v>615</v>
      </c>
      <c r="AZ513" s="530">
        <f t="shared" si="380"/>
        <v>2938.42</v>
      </c>
      <c r="BA513" s="530">
        <f t="shared" si="381"/>
        <v>7097.99</v>
      </c>
      <c r="BB513" s="530">
        <f t="shared" si="382"/>
        <v>10674.029999999999</v>
      </c>
      <c r="BC513" s="530">
        <f t="shared" si="385"/>
        <v>15083.809999999998</v>
      </c>
      <c r="BD513" s="530">
        <f t="shared" si="376"/>
        <v>19282.879999999997</v>
      </c>
      <c r="BE513" s="530">
        <f t="shared" si="378"/>
        <v>20181.64</v>
      </c>
      <c r="BF513" s="530">
        <f t="shared" si="372"/>
        <v>25158.710000000003</v>
      </c>
      <c r="BG513" s="530">
        <f t="shared" si="373"/>
        <v>26905.21</v>
      </c>
      <c r="BH513" s="530" t="e">
        <f t="shared" si="370"/>
        <v>#REF!</v>
      </c>
      <c r="BI513" s="530" t="e">
        <f t="shared" si="367"/>
        <v>#REF!</v>
      </c>
      <c r="BJ513" s="530" t="e">
        <f t="shared" si="365"/>
        <v>#REF!</v>
      </c>
      <c r="BK513" s="460">
        <v>32147.64</v>
      </c>
      <c r="BL513" t="s">
        <v>732</v>
      </c>
      <c r="BM513" s="451">
        <v>36801</v>
      </c>
      <c r="BN513" s="499"/>
      <c r="BO513" s="451"/>
      <c r="BP513" s="452"/>
      <c r="BR513" s="452"/>
    </row>
    <row r="514" spans="1:70" ht="15" hidden="1" customHeight="1">
      <c r="A514" t="str">
        <f t="shared" si="388"/>
        <v>7704100030</v>
      </c>
      <c r="B514" s="468">
        <v>7704100030</v>
      </c>
      <c r="C514" s="458" t="s">
        <v>554</v>
      </c>
      <c r="D514" s="458" t="s">
        <v>301</v>
      </c>
      <c r="E514" s="459" t="str">
        <f t="shared" si="395"/>
        <v>770</v>
      </c>
      <c r="F514" s="459" t="str">
        <f t="shared" si="396"/>
        <v>770</v>
      </c>
      <c r="G514" s="458" t="s">
        <v>302</v>
      </c>
      <c r="H514" s="484">
        <v>468.54</v>
      </c>
      <c r="I514" s="452">
        <v>19.21</v>
      </c>
      <c r="J514" s="474">
        <v>0</v>
      </c>
      <c r="K514" s="452">
        <v>134.75</v>
      </c>
      <c r="L514" s="452">
        <v>207.68</v>
      </c>
      <c r="M514" s="452">
        <v>0</v>
      </c>
      <c r="N514" s="452">
        <v>224.8</v>
      </c>
      <c r="O514" s="452">
        <v>0</v>
      </c>
      <c r="P514" s="452">
        <v>0</v>
      </c>
      <c r="Q514" s="452" t="e">
        <f>VLOOKUP(A514,#REF!,16,0)</f>
        <v>#REF!</v>
      </c>
      <c r="R514" s="452">
        <v>0</v>
      </c>
      <c r="S514" s="484">
        <v>50</v>
      </c>
      <c r="T514" s="452">
        <v>1054.98</v>
      </c>
      <c r="U514" s="474" t="e">
        <f t="shared" si="397"/>
        <v>#REF!</v>
      </c>
      <c r="V514" s="484">
        <f t="shared" si="398"/>
        <v>1054.98</v>
      </c>
      <c r="W514" s="484">
        <f t="shared" si="379"/>
        <v>1054.98</v>
      </c>
      <c r="X514" s="530"/>
      <c r="Y514" s="530">
        <f t="shared" si="405"/>
        <v>859.91</v>
      </c>
      <c r="Z514" s="484">
        <v>360.00000000000011</v>
      </c>
      <c r="AA514" s="484">
        <v>0</v>
      </c>
      <c r="AB514" s="484">
        <f t="shared" si="383"/>
        <v>169.49</v>
      </c>
      <c r="AC514" s="484">
        <v>1389.4</v>
      </c>
      <c r="AD514" s="484">
        <f t="shared" si="374"/>
        <v>2012.1999999999998</v>
      </c>
      <c r="AE514" s="484">
        <v>3401.6</v>
      </c>
      <c r="AF514" s="484">
        <f t="shared" si="377"/>
        <v>504</v>
      </c>
      <c r="AG514" s="484">
        <v>3905.6</v>
      </c>
      <c r="AH514" s="484">
        <f t="shared" si="371"/>
        <v>0</v>
      </c>
      <c r="AI514" s="484">
        <v>3905.6</v>
      </c>
      <c r="AJ514" s="484">
        <f t="shared" si="368"/>
        <v>1051.2000000000003</v>
      </c>
      <c r="AK514" s="484">
        <v>4956.8</v>
      </c>
      <c r="AL514" s="484">
        <f t="shared" si="369"/>
        <v>0</v>
      </c>
      <c r="AM514" s="484">
        <v>4956.8</v>
      </c>
      <c r="AN514" s="484">
        <f t="shared" si="366"/>
        <v>72.420000000000073</v>
      </c>
      <c r="AO514" s="484">
        <v>5029.22</v>
      </c>
      <c r="AP514" s="484">
        <f t="shared" si="364"/>
        <v>0</v>
      </c>
      <c r="AQ514" s="484">
        <v>5029.22</v>
      </c>
      <c r="AR514" s="484">
        <v>204.81</v>
      </c>
      <c r="AS514" s="484">
        <f t="shared" si="384"/>
        <v>854.51</v>
      </c>
      <c r="AT514" s="484">
        <v>1059.32</v>
      </c>
      <c r="AU514" s="484">
        <f t="shared" si="375"/>
        <v>169.49</v>
      </c>
      <c r="AV514" s="484">
        <v>1228.81</v>
      </c>
      <c r="AW514" s="484">
        <f t="shared" si="363"/>
        <v>4787.59</v>
      </c>
      <c r="AX514" s="484">
        <v>6016.4</v>
      </c>
      <c r="AY514" s="530">
        <v>859.91</v>
      </c>
      <c r="AZ514" s="530">
        <f t="shared" si="380"/>
        <v>487.75</v>
      </c>
      <c r="BA514" s="530">
        <f t="shared" si="381"/>
        <v>487.75</v>
      </c>
      <c r="BB514" s="530">
        <f t="shared" si="382"/>
        <v>622.5</v>
      </c>
      <c r="BC514" s="530">
        <f t="shared" si="385"/>
        <v>830.18000000000006</v>
      </c>
      <c r="BD514" s="530">
        <f t="shared" si="376"/>
        <v>830.18000000000006</v>
      </c>
      <c r="BE514" s="530">
        <f t="shared" si="378"/>
        <v>1054.98</v>
      </c>
      <c r="BF514" s="530">
        <f t="shared" si="372"/>
        <v>1054.98</v>
      </c>
      <c r="BG514" s="530">
        <f t="shared" si="373"/>
        <v>1054.98</v>
      </c>
      <c r="BH514" s="530" t="e">
        <f t="shared" si="370"/>
        <v>#REF!</v>
      </c>
      <c r="BI514" s="530" t="e">
        <f t="shared" si="367"/>
        <v>#REF!</v>
      </c>
      <c r="BJ514" s="530" t="e">
        <f t="shared" si="365"/>
        <v>#REF!</v>
      </c>
      <c r="BK514" s="460">
        <v>1054.98</v>
      </c>
      <c r="BL514" t="s">
        <v>732</v>
      </c>
      <c r="BM514" s="451">
        <v>1104.98</v>
      </c>
      <c r="BN514" s="499"/>
      <c r="BO514" s="451"/>
      <c r="BP514" s="452"/>
      <c r="BR514" s="452"/>
    </row>
    <row r="515" spans="1:70" ht="15" hidden="1" customHeight="1">
      <c r="A515" t="str">
        <f t="shared" si="388"/>
        <v>7704100040</v>
      </c>
      <c r="B515" s="468">
        <v>7704100040</v>
      </c>
      <c r="C515" s="458" t="s">
        <v>555</v>
      </c>
      <c r="D515" s="458" t="s">
        <v>301</v>
      </c>
      <c r="E515" s="459" t="str">
        <f t="shared" si="395"/>
        <v>770</v>
      </c>
      <c r="F515" s="459" t="str">
        <f t="shared" si="396"/>
        <v>770</v>
      </c>
      <c r="G515" s="458" t="s">
        <v>302</v>
      </c>
      <c r="H515" s="484">
        <v>1924.6</v>
      </c>
      <c r="I515" s="452">
        <v>1388.1</v>
      </c>
      <c r="J515" s="474">
        <v>1785.6</v>
      </c>
      <c r="K515" s="452">
        <v>6567.6</v>
      </c>
      <c r="L515" s="452">
        <v>3648.6</v>
      </c>
      <c r="M515" s="452">
        <v>1388.1</v>
      </c>
      <c r="N515" s="452">
        <v>1388.1</v>
      </c>
      <c r="O515" s="452">
        <v>1437.4</v>
      </c>
      <c r="P515" s="452">
        <v>1437.4</v>
      </c>
      <c r="Q515" s="452" t="e">
        <f>VLOOKUP(A515,#REF!,16,0)</f>
        <v>#REF!</v>
      </c>
      <c r="R515" s="452">
        <v>1439.9</v>
      </c>
      <c r="S515" s="484">
        <v>191.5</v>
      </c>
      <c r="T515" s="452">
        <v>45155.4</v>
      </c>
      <c r="U515" s="474" t="e">
        <f t="shared" si="397"/>
        <v>#REF!</v>
      </c>
      <c r="V515" s="484">
        <f t="shared" si="398"/>
        <v>20965.5</v>
      </c>
      <c r="W515" s="484">
        <f t="shared" si="379"/>
        <v>19528.099999999999</v>
      </c>
      <c r="X515" s="530"/>
      <c r="Y515" s="530">
        <f t="shared" si="405"/>
        <v>350</v>
      </c>
      <c r="Z515" s="484">
        <v>0</v>
      </c>
      <c r="AA515" s="484">
        <v>0</v>
      </c>
      <c r="AB515" s="484">
        <f t="shared" si="383"/>
        <v>0</v>
      </c>
      <c r="AC515" s="484">
        <v>350</v>
      </c>
      <c r="AD515" s="484">
        <f t="shared" si="374"/>
        <v>0</v>
      </c>
      <c r="AE515" s="484">
        <v>350</v>
      </c>
      <c r="AF515" s="484">
        <f t="shared" si="377"/>
        <v>0</v>
      </c>
      <c r="AG515" s="484">
        <v>350</v>
      </c>
      <c r="AH515" s="484">
        <f t="shared" si="371"/>
        <v>0</v>
      </c>
      <c r="AI515" s="484">
        <v>350</v>
      </c>
      <c r="AJ515" s="484">
        <f t="shared" si="368"/>
        <v>0</v>
      </c>
      <c r="AK515" s="484">
        <v>350</v>
      </c>
      <c r="AL515" s="484">
        <f t="shared" si="369"/>
        <v>1162</v>
      </c>
      <c r="AM515" s="484">
        <v>1512</v>
      </c>
      <c r="AN515" s="484">
        <f t="shared" si="366"/>
        <v>0</v>
      </c>
      <c r="AO515" s="484">
        <v>1512</v>
      </c>
      <c r="AP515" s="484">
        <f t="shared" si="364"/>
        <v>241</v>
      </c>
      <c r="AQ515" s="484">
        <v>1753</v>
      </c>
      <c r="AR515" s="484">
        <v>640</v>
      </c>
      <c r="AS515" s="484">
        <f t="shared" si="384"/>
        <v>1580</v>
      </c>
      <c r="AT515" s="484">
        <v>2220</v>
      </c>
      <c r="AU515" s="484">
        <f t="shared" si="375"/>
        <v>2600</v>
      </c>
      <c r="AV515" s="484">
        <v>4820</v>
      </c>
      <c r="AW515" s="484">
        <f t="shared" si="363"/>
        <v>0</v>
      </c>
      <c r="AX515" s="484">
        <v>4820</v>
      </c>
      <c r="AY515" s="530">
        <v>350</v>
      </c>
      <c r="AZ515" s="530">
        <f t="shared" si="380"/>
        <v>3312.7</v>
      </c>
      <c r="BA515" s="530">
        <f t="shared" si="381"/>
        <v>5098.2999999999993</v>
      </c>
      <c r="BB515" s="530">
        <f t="shared" si="382"/>
        <v>11665.9</v>
      </c>
      <c r="BC515" s="530">
        <f t="shared" si="385"/>
        <v>15314.5</v>
      </c>
      <c r="BD515" s="530">
        <f t="shared" si="376"/>
        <v>16702.599999999999</v>
      </c>
      <c r="BE515" s="530">
        <f t="shared" si="378"/>
        <v>18090.7</v>
      </c>
      <c r="BF515" s="530">
        <f t="shared" si="372"/>
        <v>19528.099999999999</v>
      </c>
      <c r="BG515" s="530">
        <f t="shared" si="373"/>
        <v>20965.499999999996</v>
      </c>
      <c r="BH515" s="530" t="e">
        <f t="shared" si="370"/>
        <v>#REF!</v>
      </c>
      <c r="BI515" s="530" t="e">
        <f t="shared" si="367"/>
        <v>#REF!</v>
      </c>
      <c r="BJ515" s="530" t="e">
        <f t="shared" si="365"/>
        <v>#REF!</v>
      </c>
      <c r="BK515" s="460">
        <v>45155.4</v>
      </c>
      <c r="BL515" t="s">
        <v>732</v>
      </c>
      <c r="BM515" s="451">
        <v>45346.9</v>
      </c>
      <c r="BN515" s="499"/>
      <c r="BO515" s="451"/>
      <c r="BP515" s="452"/>
      <c r="BR515" s="452"/>
    </row>
    <row r="516" spans="1:70" ht="15" hidden="1" customHeight="1">
      <c r="A516" t="str">
        <f t="shared" si="388"/>
        <v>7704100050</v>
      </c>
      <c r="B516" s="468">
        <v>7704100050</v>
      </c>
      <c r="C516" s="458" t="s">
        <v>556</v>
      </c>
      <c r="D516" s="458" t="s">
        <v>301</v>
      </c>
      <c r="E516" s="459" t="str">
        <f t="shared" si="395"/>
        <v>770</v>
      </c>
      <c r="F516" s="459" t="str">
        <f t="shared" si="396"/>
        <v>770</v>
      </c>
      <c r="G516" s="458" t="s">
        <v>302</v>
      </c>
      <c r="H516" s="484">
        <v>0</v>
      </c>
      <c r="I516" s="452">
        <v>0</v>
      </c>
      <c r="J516" s="474">
        <v>125</v>
      </c>
      <c r="K516" s="452">
        <v>0</v>
      </c>
      <c r="L516" s="452">
        <v>0</v>
      </c>
      <c r="M516" s="452">
        <v>125</v>
      </c>
      <c r="N516" s="452">
        <v>0</v>
      </c>
      <c r="O516" s="452">
        <v>0</v>
      </c>
      <c r="P516" s="452">
        <v>6807.21</v>
      </c>
      <c r="Q516" s="452" t="e">
        <f>VLOOKUP(A516,#REF!,16,0)</f>
        <v>#REF!</v>
      </c>
      <c r="R516" s="452">
        <v>0</v>
      </c>
      <c r="S516" s="484">
        <v>6898.95</v>
      </c>
      <c r="T516" s="452">
        <v>7057.21</v>
      </c>
      <c r="U516" s="474" t="e">
        <f t="shared" si="397"/>
        <v>#REF!</v>
      </c>
      <c r="V516" s="484">
        <f t="shared" si="398"/>
        <v>7057.21</v>
      </c>
      <c r="W516" s="484">
        <f t="shared" si="379"/>
        <v>250</v>
      </c>
      <c r="X516" s="530"/>
      <c r="Y516" s="530">
        <f t="shared" si="405"/>
        <v>0</v>
      </c>
      <c r="Z516" s="484">
        <v>4440.01</v>
      </c>
      <c r="AA516" s="484">
        <v>0</v>
      </c>
      <c r="AB516" s="484">
        <f t="shared" si="383"/>
        <v>0</v>
      </c>
      <c r="AC516" s="484">
        <v>4440.01</v>
      </c>
      <c r="AD516" s="484">
        <f t="shared" si="374"/>
        <v>141.77999999999975</v>
      </c>
      <c r="AE516" s="484">
        <v>4581.79</v>
      </c>
      <c r="AF516" s="484">
        <f t="shared" si="377"/>
        <v>0</v>
      </c>
      <c r="AG516" s="484">
        <v>4581.79</v>
      </c>
      <c r="AH516" s="484">
        <f t="shared" si="371"/>
        <v>0</v>
      </c>
      <c r="AI516" s="484">
        <v>4581.79</v>
      </c>
      <c r="AJ516" s="484">
        <f t="shared" si="368"/>
        <v>83.5</v>
      </c>
      <c r="AK516" s="484">
        <v>4665.29</v>
      </c>
      <c r="AL516" s="484">
        <f t="shared" si="369"/>
        <v>0</v>
      </c>
      <c r="AM516" s="484">
        <v>4665.29</v>
      </c>
      <c r="AN516" s="484">
        <f t="shared" si="366"/>
        <v>0</v>
      </c>
      <c r="AO516" s="484">
        <v>4665.29</v>
      </c>
      <c r="AP516" s="484">
        <f t="shared" si="364"/>
        <v>0</v>
      </c>
      <c r="AQ516" s="484">
        <v>4665.29</v>
      </c>
      <c r="AR516" s="484">
        <v>0</v>
      </c>
      <c r="AS516" s="484">
        <f t="shared" si="384"/>
        <v>0</v>
      </c>
      <c r="AT516" s="484">
        <v>0</v>
      </c>
      <c r="AU516" s="484">
        <f t="shared" si="375"/>
        <v>13.14</v>
      </c>
      <c r="AV516" s="484">
        <v>13.14</v>
      </c>
      <c r="AW516" s="484">
        <f t="shared" si="363"/>
        <v>0</v>
      </c>
      <c r="AX516" s="484">
        <v>13.14</v>
      </c>
      <c r="AY516" s="530">
        <v>0</v>
      </c>
      <c r="AZ516" s="530">
        <f t="shared" si="380"/>
        <v>0</v>
      </c>
      <c r="BA516" s="530">
        <f t="shared" si="381"/>
        <v>125</v>
      </c>
      <c r="BB516" s="530">
        <f t="shared" si="382"/>
        <v>125</v>
      </c>
      <c r="BC516" s="530">
        <f t="shared" si="385"/>
        <v>125</v>
      </c>
      <c r="BD516" s="530">
        <f t="shared" si="376"/>
        <v>250</v>
      </c>
      <c r="BE516" s="530">
        <f t="shared" si="378"/>
        <v>250</v>
      </c>
      <c r="BF516" s="530">
        <f t="shared" si="372"/>
        <v>250</v>
      </c>
      <c r="BG516" s="530">
        <f t="shared" si="373"/>
        <v>7057.21</v>
      </c>
      <c r="BH516" s="530" t="e">
        <f t="shared" si="370"/>
        <v>#REF!</v>
      </c>
      <c r="BI516" s="530" t="e">
        <f t="shared" si="367"/>
        <v>#REF!</v>
      </c>
      <c r="BJ516" s="530" t="e">
        <f t="shared" si="365"/>
        <v>#REF!</v>
      </c>
      <c r="BK516" s="460">
        <v>7057.21</v>
      </c>
      <c r="BL516" t="s">
        <v>732</v>
      </c>
      <c r="BM516" s="451">
        <v>13956.16</v>
      </c>
      <c r="BN516" s="499"/>
      <c r="BO516" s="451"/>
      <c r="BP516" s="452"/>
      <c r="BR516" s="452"/>
    </row>
    <row r="517" spans="1:70" ht="15" hidden="1" customHeight="1">
      <c r="A517" t="str">
        <f t="shared" si="388"/>
        <v>7704200010</v>
      </c>
      <c r="B517" s="468">
        <v>7704200010</v>
      </c>
      <c r="C517" s="458" t="s">
        <v>620</v>
      </c>
      <c r="D517" s="458" t="s">
        <v>301</v>
      </c>
      <c r="E517" s="459" t="str">
        <f t="shared" si="395"/>
        <v>770</v>
      </c>
      <c r="F517" s="459" t="str">
        <f t="shared" si="396"/>
        <v>770</v>
      </c>
      <c r="G517" s="458" t="s">
        <v>302</v>
      </c>
      <c r="H517" s="484">
        <v>44918.48</v>
      </c>
      <c r="I517" s="452">
        <v>45355.19</v>
      </c>
      <c r="J517" s="474">
        <v>44925.95</v>
      </c>
      <c r="K517" s="452">
        <v>44925.95</v>
      </c>
      <c r="L517" s="452">
        <v>44925.95</v>
      </c>
      <c r="M517" s="452">
        <v>44925.95</v>
      </c>
      <c r="N517" s="452">
        <v>44925.95</v>
      </c>
      <c r="O517" s="452">
        <v>44925.95</v>
      </c>
      <c r="P517" s="452">
        <v>44925.95</v>
      </c>
      <c r="Q517" s="452" t="e">
        <f>VLOOKUP(A517,#REF!,16,0)</f>
        <v>#REF!</v>
      </c>
      <c r="R517" s="452">
        <v>43260.98</v>
      </c>
      <c r="S517" s="484">
        <v>42860.74</v>
      </c>
      <c r="T517" s="452">
        <v>491277.28</v>
      </c>
      <c r="U517" s="474" t="e">
        <f t="shared" si="397"/>
        <v>#REF!</v>
      </c>
      <c r="V517" s="484">
        <f t="shared" si="398"/>
        <v>404755.32000000007</v>
      </c>
      <c r="W517" s="484">
        <f t="shared" si="379"/>
        <v>359829.37000000005</v>
      </c>
      <c r="X517" s="530">
        <v>51529.03</v>
      </c>
      <c r="Y517" s="530">
        <f t="shared" si="405"/>
        <v>51126.630000000005</v>
      </c>
      <c r="Z517" s="484">
        <v>18519.190000000002</v>
      </c>
      <c r="AA517" s="484">
        <v>34922.109999999986</v>
      </c>
      <c r="AB517" s="484">
        <f t="shared" si="383"/>
        <v>32084.290000000008</v>
      </c>
      <c r="AC517" s="484">
        <v>188181.25</v>
      </c>
      <c r="AD517" s="484">
        <f t="shared" si="374"/>
        <v>30857.440000000002</v>
      </c>
      <c r="AE517" s="484">
        <v>219038.69</v>
      </c>
      <c r="AF517" s="484">
        <f t="shared" si="377"/>
        <v>30847.739999999991</v>
      </c>
      <c r="AG517" s="484">
        <v>249886.43</v>
      </c>
      <c r="AH517" s="484">
        <f t="shared" si="371"/>
        <v>30847.739999999991</v>
      </c>
      <c r="AI517" s="484">
        <v>280734.17</v>
      </c>
      <c r="AJ517" s="484">
        <f t="shared" si="368"/>
        <v>33643.850000000035</v>
      </c>
      <c r="AK517" s="484">
        <v>314378.02</v>
      </c>
      <c r="AL517" s="484">
        <f t="shared" si="369"/>
        <v>30872.52999999997</v>
      </c>
      <c r="AM517" s="484">
        <v>345250.55</v>
      </c>
      <c r="AN517" s="484">
        <f t="shared" si="366"/>
        <v>30773.320000000007</v>
      </c>
      <c r="AO517" s="484">
        <v>376023.87</v>
      </c>
      <c r="AP517" s="484">
        <f t="shared" si="364"/>
        <v>30773.320000000007</v>
      </c>
      <c r="AQ517" s="484">
        <v>406797.19</v>
      </c>
      <c r="AR517" s="484">
        <v>44733</v>
      </c>
      <c r="AS517" s="484">
        <f t="shared" si="384"/>
        <v>55725.66</v>
      </c>
      <c r="AT517" s="484">
        <v>100458.66</v>
      </c>
      <c r="AU517" s="484">
        <f t="shared" si="375"/>
        <v>50061.040000000008</v>
      </c>
      <c r="AV517" s="484">
        <v>150519.70000000001</v>
      </c>
      <c r="AW517" s="484">
        <f t="shared" si="363"/>
        <v>49264.299999999988</v>
      </c>
      <c r="AX517" s="484">
        <v>199784</v>
      </c>
      <c r="AY517" s="530">
        <v>102655.66</v>
      </c>
      <c r="AZ517" s="530">
        <f t="shared" si="380"/>
        <v>90273.670000000013</v>
      </c>
      <c r="BA517" s="530">
        <f t="shared" si="381"/>
        <v>135199.62</v>
      </c>
      <c r="BB517" s="530">
        <f t="shared" si="382"/>
        <v>180125.57</v>
      </c>
      <c r="BC517" s="530">
        <f t="shared" si="385"/>
        <v>225051.52000000002</v>
      </c>
      <c r="BD517" s="530">
        <f t="shared" si="376"/>
        <v>269977.46999999997</v>
      </c>
      <c r="BE517" s="530">
        <f t="shared" si="378"/>
        <v>314903.42</v>
      </c>
      <c r="BF517" s="530">
        <f t="shared" si="372"/>
        <v>359829.37</v>
      </c>
      <c r="BG517" s="530">
        <f t="shared" si="373"/>
        <v>404755.32</v>
      </c>
      <c r="BH517" s="530" t="e">
        <f t="shared" si="370"/>
        <v>#REF!</v>
      </c>
      <c r="BI517" s="530" t="e">
        <f t="shared" si="367"/>
        <v>#REF!</v>
      </c>
      <c r="BJ517" s="530" t="e">
        <f t="shared" si="365"/>
        <v>#REF!</v>
      </c>
      <c r="BK517" s="460">
        <v>491277.28</v>
      </c>
      <c r="BL517" t="s">
        <v>47</v>
      </c>
      <c r="BM517" s="451">
        <v>534138.02</v>
      </c>
      <c r="BN517" s="499"/>
      <c r="BO517" s="451"/>
      <c r="BP517" s="452"/>
      <c r="BR517" s="452"/>
    </row>
    <row r="518" spans="1:70" ht="15" hidden="1" customHeight="1">
      <c r="A518" t="str">
        <f t="shared" si="388"/>
        <v>7704200060</v>
      </c>
      <c r="B518" s="468">
        <v>7704200060</v>
      </c>
      <c r="C518" s="458" t="s">
        <v>557</v>
      </c>
      <c r="D518" s="458" t="s">
        <v>301</v>
      </c>
      <c r="E518" s="459" t="str">
        <f t="shared" si="395"/>
        <v>770</v>
      </c>
      <c r="F518" s="459" t="str">
        <f t="shared" si="396"/>
        <v>770</v>
      </c>
      <c r="G518" s="458" t="s">
        <v>302</v>
      </c>
      <c r="H518" s="484">
        <v>28299.84</v>
      </c>
      <c r="I518" s="452">
        <v>26632.44</v>
      </c>
      <c r="J518" s="474">
        <v>24883.61</v>
      </c>
      <c r="K518" s="452">
        <v>23701.22</v>
      </c>
      <c r="L518" s="452">
        <v>20500.29</v>
      </c>
      <c r="M518" s="452">
        <v>22733.54</v>
      </c>
      <c r="N518" s="452">
        <v>26325.58</v>
      </c>
      <c r="O518" s="452">
        <v>25015.49</v>
      </c>
      <c r="P518" s="452">
        <v>23275.01</v>
      </c>
      <c r="Q518" s="452" t="e">
        <f>VLOOKUP(A518,#REF!,16,0)</f>
        <v>#REF!</v>
      </c>
      <c r="R518" s="452">
        <v>0</v>
      </c>
      <c r="S518" s="484">
        <v>19390.169999999998</v>
      </c>
      <c r="T518" s="452">
        <v>242310.39</v>
      </c>
      <c r="U518" s="474" t="e">
        <f t="shared" si="397"/>
        <v>#REF!</v>
      </c>
      <c r="V518" s="484">
        <f t="shared" si="398"/>
        <v>221367.02000000002</v>
      </c>
      <c r="W518" s="484">
        <f t="shared" si="379"/>
        <v>198092.01</v>
      </c>
      <c r="X518" s="530">
        <v>12257.28</v>
      </c>
      <c r="Y518" s="530">
        <f t="shared" si="405"/>
        <v>2843.8099999999995</v>
      </c>
      <c r="Z518" s="484">
        <v>12993.329999999998</v>
      </c>
      <c r="AA518" s="484">
        <v>14992.250000000004</v>
      </c>
      <c r="AB518" s="484">
        <f t="shared" si="383"/>
        <v>14067.89</v>
      </c>
      <c r="AC518" s="484">
        <v>57154.559999999998</v>
      </c>
      <c r="AD518" s="484">
        <f t="shared" si="374"/>
        <v>12467.300000000003</v>
      </c>
      <c r="AE518" s="484">
        <v>69621.86</v>
      </c>
      <c r="AF518" s="484">
        <f t="shared" si="377"/>
        <v>8334.8500000000058</v>
      </c>
      <c r="AG518" s="484">
        <v>77956.710000000006</v>
      </c>
      <c r="AH518" s="484">
        <f t="shared" si="371"/>
        <v>17552.25</v>
      </c>
      <c r="AI518" s="484">
        <v>95508.96</v>
      </c>
      <c r="AJ518" s="484">
        <f t="shared" si="368"/>
        <v>9804.8199999999924</v>
      </c>
      <c r="AK518" s="484">
        <v>105313.78</v>
      </c>
      <c r="AL518" s="484">
        <f t="shared" si="369"/>
        <v>19068.680000000008</v>
      </c>
      <c r="AM518" s="484">
        <v>124382.46</v>
      </c>
      <c r="AN518" s="484">
        <f t="shared" si="366"/>
        <v>8809.8099999999831</v>
      </c>
      <c r="AO518" s="484">
        <v>133192.26999999999</v>
      </c>
      <c r="AP518" s="484">
        <f t="shared" si="364"/>
        <v>20218.290000000008</v>
      </c>
      <c r="AQ518" s="484">
        <v>153410.56</v>
      </c>
      <c r="AR518" s="484">
        <v>11660.07</v>
      </c>
      <c r="AS518" s="484">
        <f t="shared" si="384"/>
        <v>27885.160000000003</v>
      </c>
      <c r="AT518" s="484">
        <v>39545.230000000003</v>
      </c>
      <c r="AU518" s="484">
        <f t="shared" si="375"/>
        <v>19388.589999999997</v>
      </c>
      <c r="AV518" s="484">
        <v>58933.82</v>
      </c>
      <c r="AW518" s="484">
        <f t="shared" si="363"/>
        <v>18764.450000000004</v>
      </c>
      <c r="AX518" s="484">
        <v>77698.27</v>
      </c>
      <c r="AY518" s="530">
        <v>15101.09</v>
      </c>
      <c r="AZ518" s="530">
        <f t="shared" si="380"/>
        <v>54932.28</v>
      </c>
      <c r="BA518" s="530">
        <f t="shared" si="381"/>
        <v>79815.89</v>
      </c>
      <c r="BB518" s="530">
        <f t="shared" si="382"/>
        <v>103517.11</v>
      </c>
      <c r="BC518" s="530">
        <f t="shared" si="385"/>
        <v>124017.4</v>
      </c>
      <c r="BD518" s="530">
        <f t="shared" si="376"/>
        <v>146750.94</v>
      </c>
      <c r="BE518" s="530">
        <f t="shared" si="378"/>
        <v>173076.52</v>
      </c>
      <c r="BF518" s="530">
        <f t="shared" si="372"/>
        <v>198092.01</v>
      </c>
      <c r="BG518" s="530">
        <f t="shared" si="373"/>
        <v>221367.02</v>
      </c>
      <c r="BH518" s="530" t="e">
        <f t="shared" si="370"/>
        <v>#REF!</v>
      </c>
      <c r="BI518" s="530" t="e">
        <f t="shared" si="367"/>
        <v>#REF!</v>
      </c>
      <c r="BJ518" s="530" t="e">
        <f t="shared" si="365"/>
        <v>#REF!</v>
      </c>
      <c r="BK518" s="460">
        <v>242310.39</v>
      </c>
      <c r="BL518" t="s">
        <v>729</v>
      </c>
      <c r="BM518" s="451">
        <v>275073.83</v>
      </c>
      <c r="BN518" s="499"/>
      <c r="BO518" s="451"/>
      <c r="BP518" s="452"/>
      <c r="BR518" s="452"/>
    </row>
    <row r="519" spans="1:70" ht="15" hidden="1" customHeight="1">
      <c r="A519" t="str">
        <f t="shared" si="388"/>
        <v>7704300020</v>
      </c>
      <c r="B519" s="468">
        <v>7704300020</v>
      </c>
      <c r="C519" s="458" t="s">
        <v>558</v>
      </c>
      <c r="D519" s="458" t="s">
        <v>301</v>
      </c>
      <c r="E519" s="459" t="str">
        <f t="shared" si="395"/>
        <v>770</v>
      </c>
      <c r="F519" s="459" t="str">
        <f t="shared" si="396"/>
        <v>770</v>
      </c>
      <c r="G519" s="458" t="s">
        <v>302</v>
      </c>
      <c r="H519" s="484">
        <v>51</v>
      </c>
      <c r="I519" s="452">
        <v>0</v>
      </c>
      <c r="J519" s="474">
        <v>916.9</v>
      </c>
      <c r="K519" s="452">
        <v>0</v>
      </c>
      <c r="L519" s="452">
        <v>414.66</v>
      </c>
      <c r="M519" s="452">
        <v>0</v>
      </c>
      <c r="N519" s="452">
        <v>196</v>
      </c>
      <c r="O519" s="452">
        <v>154.76</v>
      </c>
      <c r="P519" s="452">
        <v>173.82</v>
      </c>
      <c r="Q519" s="452" t="e">
        <f>VLOOKUP(A519,#REF!,16,0)</f>
        <v>#REF!</v>
      </c>
      <c r="R519" s="452">
        <v>1820.96</v>
      </c>
      <c r="S519" s="484">
        <v>0</v>
      </c>
      <c r="T519" s="452">
        <v>5468.64</v>
      </c>
      <c r="U519" s="474" t="e">
        <f t="shared" si="397"/>
        <v>#REF!</v>
      </c>
      <c r="V519" s="484">
        <f t="shared" si="398"/>
        <v>1907.1399999999999</v>
      </c>
      <c r="W519" s="484">
        <f t="shared" si="379"/>
        <v>1733.32</v>
      </c>
      <c r="X519" s="530"/>
      <c r="Y519" s="530">
        <f t="shared" si="405"/>
        <v>1032.4100000000001</v>
      </c>
      <c r="Z519" s="484">
        <v>106.48000000000002</v>
      </c>
      <c r="AA519" s="484">
        <v>106.47999999999979</v>
      </c>
      <c r="AB519" s="484">
        <f t="shared" si="383"/>
        <v>0</v>
      </c>
      <c r="AC519" s="484">
        <v>1245.3699999999999</v>
      </c>
      <c r="AD519" s="484">
        <f t="shared" si="374"/>
        <v>0</v>
      </c>
      <c r="AE519" s="484">
        <v>1245.3699999999999</v>
      </c>
      <c r="AF519" s="484">
        <f t="shared" si="377"/>
        <v>0</v>
      </c>
      <c r="AG519" s="484">
        <v>1245.3699999999999</v>
      </c>
      <c r="AH519" s="484">
        <f t="shared" si="371"/>
        <v>0</v>
      </c>
      <c r="AI519" s="484">
        <v>1245.3699999999999</v>
      </c>
      <c r="AJ519" s="484">
        <f t="shared" si="368"/>
        <v>0</v>
      </c>
      <c r="AK519" s="484">
        <v>1245.3699999999999</v>
      </c>
      <c r="AL519" s="484">
        <f t="shared" si="369"/>
        <v>0</v>
      </c>
      <c r="AM519" s="484">
        <v>1245.3699999999999</v>
      </c>
      <c r="AN519" s="484">
        <f t="shared" si="366"/>
        <v>1048.8600000000001</v>
      </c>
      <c r="AO519" s="484">
        <v>2294.23</v>
      </c>
      <c r="AP519" s="484">
        <f t="shared" si="364"/>
        <v>0</v>
      </c>
      <c r="AQ519" s="484">
        <v>2294.23</v>
      </c>
      <c r="AR519" s="484">
        <v>0</v>
      </c>
      <c r="AS519" s="484">
        <f t="shared" si="384"/>
        <v>0</v>
      </c>
      <c r="AT519" s="484">
        <v>0</v>
      </c>
      <c r="AU519" s="484">
        <f t="shared" si="375"/>
        <v>420.91</v>
      </c>
      <c r="AV519" s="484">
        <v>420.91</v>
      </c>
      <c r="AW519" s="484">
        <f t="shared" si="363"/>
        <v>0</v>
      </c>
      <c r="AX519" s="484">
        <v>420.91</v>
      </c>
      <c r="AY519" s="530">
        <v>1032.4100000000001</v>
      </c>
      <c r="AZ519" s="530">
        <f t="shared" si="380"/>
        <v>51</v>
      </c>
      <c r="BA519" s="530">
        <f t="shared" si="381"/>
        <v>967.9</v>
      </c>
      <c r="BB519" s="530">
        <f t="shared" si="382"/>
        <v>967.9</v>
      </c>
      <c r="BC519" s="530">
        <f t="shared" si="385"/>
        <v>1382.56</v>
      </c>
      <c r="BD519" s="530">
        <f t="shared" si="376"/>
        <v>1382.56</v>
      </c>
      <c r="BE519" s="530">
        <f t="shared" si="378"/>
        <v>1578.56</v>
      </c>
      <c r="BF519" s="530">
        <f t="shared" si="372"/>
        <v>1733.3200000000002</v>
      </c>
      <c r="BG519" s="530">
        <f t="shared" si="373"/>
        <v>1907.1399999999999</v>
      </c>
      <c r="BH519" s="530" t="e">
        <f t="shared" si="370"/>
        <v>#REF!</v>
      </c>
      <c r="BI519" s="530" t="e">
        <f t="shared" si="367"/>
        <v>#REF!</v>
      </c>
      <c r="BJ519" s="530" t="e">
        <f t="shared" si="365"/>
        <v>#REF!</v>
      </c>
      <c r="BK519" s="460">
        <v>5468.64</v>
      </c>
      <c r="BL519" t="s">
        <v>46</v>
      </c>
      <c r="BM519" s="451">
        <v>5468.64</v>
      </c>
      <c r="BN519" s="499"/>
      <c r="BO519" s="451"/>
      <c r="BP519" s="452"/>
      <c r="BR519" s="452"/>
    </row>
    <row r="520" spans="1:70" ht="15" hidden="1" customHeight="1">
      <c r="A520" t="str">
        <f t="shared" si="388"/>
        <v>7704300030</v>
      </c>
      <c r="B520" s="468">
        <v>7704300030</v>
      </c>
      <c r="C520" s="458" t="s">
        <v>559</v>
      </c>
      <c r="D520" s="458" t="s">
        <v>301</v>
      </c>
      <c r="E520" s="459" t="str">
        <f t="shared" ref="E520" si="406">LEFT(B520,3)</f>
        <v>770</v>
      </c>
      <c r="F520" s="459" t="str">
        <f t="shared" ref="F520" si="407">LEFT(B520,3)</f>
        <v>770</v>
      </c>
      <c r="G520" s="458" t="s">
        <v>302</v>
      </c>
      <c r="H520" s="484">
        <v>0</v>
      </c>
      <c r="I520" s="484">
        <v>0</v>
      </c>
      <c r="J520" s="484">
        <v>0</v>
      </c>
      <c r="K520" s="484">
        <v>0</v>
      </c>
      <c r="L520" s="484">
        <v>0</v>
      </c>
      <c r="M520" s="484">
        <v>0</v>
      </c>
      <c r="N520" s="484">
        <v>0</v>
      </c>
      <c r="O520" s="484">
        <v>0</v>
      </c>
      <c r="P520" s="484">
        <v>0</v>
      </c>
      <c r="Q520" s="484">
        <v>0</v>
      </c>
      <c r="R520" s="484">
        <v>0</v>
      </c>
      <c r="S520" s="484">
        <v>0</v>
      </c>
      <c r="T520" s="484">
        <v>0</v>
      </c>
      <c r="U520" s="484">
        <v>0</v>
      </c>
      <c r="V520" s="484">
        <v>0</v>
      </c>
      <c r="W520" s="484">
        <f t="shared" si="379"/>
        <v>0</v>
      </c>
      <c r="X520" s="530">
        <v>0</v>
      </c>
      <c r="Y520" s="530">
        <v>0</v>
      </c>
      <c r="Z520" s="484">
        <v>0</v>
      </c>
      <c r="AA520" s="484">
        <v>0</v>
      </c>
      <c r="AB520" s="484">
        <f t="shared" si="383"/>
        <v>154.63</v>
      </c>
      <c r="AC520" s="484">
        <v>154.63</v>
      </c>
      <c r="AD520" s="484">
        <f t="shared" si="374"/>
        <v>0</v>
      </c>
      <c r="AE520" s="484">
        <v>154.63</v>
      </c>
      <c r="AF520" s="484">
        <f t="shared" si="377"/>
        <v>36.75</v>
      </c>
      <c r="AG520" s="484">
        <v>191.38</v>
      </c>
      <c r="AH520" s="484">
        <f t="shared" si="371"/>
        <v>885.67</v>
      </c>
      <c r="AI520" s="484">
        <v>1077.05</v>
      </c>
      <c r="AJ520" s="484">
        <f t="shared" si="368"/>
        <v>0</v>
      </c>
      <c r="AK520" s="484">
        <v>1077.05</v>
      </c>
      <c r="AL520" s="484">
        <f t="shared" si="369"/>
        <v>0</v>
      </c>
      <c r="AM520" s="484">
        <v>1077.05</v>
      </c>
      <c r="AN520" s="484">
        <f t="shared" si="366"/>
        <v>409.17000000000007</v>
      </c>
      <c r="AO520" s="484">
        <v>1486.22</v>
      </c>
      <c r="AP520" s="484">
        <f t="shared" si="364"/>
        <v>0</v>
      </c>
      <c r="AQ520" s="484">
        <v>1486.22</v>
      </c>
      <c r="AR520" s="484">
        <v>0</v>
      </c>
      <c r="AS520" s="484">
        <f t="shared" si="384"/>
        <v>479.33</v>
      </c>
      <c r="AT520" s="484">
        <v>479.33</v>
      </c>
      <c r="AU520" s="484">
        <f t="shared" si="375"/>
        <v>0</v>
      </c>
      <c r="AV520" s="484">
        <v>479.33</v>
      </c>
      <c r="AW520" s="484">
        <f t="shared" si="363"/>
        <v>29.569999999999993</v>
      </c>
      <c r="AX520" s="484">
        <v>508.9</v>
      </c>
      <c r="AY520" s="530"/>
      <c r="AZ520" s="530"/>
      <c r="BA520" s="530"/>
      <c r="BB520" s="530"/>
      <c r="BC520" s="530"/>
      <c r="BD520" s="530">
        <f t="shared" si="376"/>
        <v>0</v>
      </c>
      <c r="BE520" s="530">
        <f t="shared" si="378"/>
        <v>0</v>
      </c>
      <c r="BF520" s="530">
        <f t="shared" si="372"/>
        <v>0</v>
      </c>
      <c r="BG520" s="530">
        <f t="shared" si="373"/>
        <v>0</v>
      </c>
      <c r="BH520" s="530">
        <f t="shared" si="370"/>
        <v>0</v>
      </c>
      <c r="BI520" s="530">
        <f t="shared" si="367"/>
        <v>0</v>
      </c>
      <c r="BJ520" s="530">
        <f t="shared" si="365"/>
        <v>0</v>
      </c>
      <c r="BK520" s="460">
        <v>0</v>
      </c>
      <c r="BL520" t="s">
        <v>46</v>
      </c>
      <c r="BM520" s="451">
        <v>0</v>
      </c>
      <c r="BN520" s="499"/>
      <c r="BO520" s="451"/>
      <c r="BP520" s="452"/>
      <c r="BR520" s="452"/>
    </row>
    <row r="521" spans="1:70" ht="15" hidden="1" customHeight="1">
      <c r="A521" t="str">
        <f t="shared" si="388"/>
        <v>7704300040</v>
      </c>
      <c r="B521" s="468">
        <v>7704300040</v>
      </c>
      <c r="C521" s="458" t="s">
        <v>560</v>
      </c>
      <c r="D521" s="458" t="s">
        <v>301</v>
      </c>
      <c r="E521" s="459" t="str">
        <f t="shared" si="395"/>
        <v>770</v>
      </c>
      <c r="F521" s="459" t="str">
        <f t="shared" si="396"/>
        <v>770</v>
      </c>
      <c r="G521" s="458" t="s">
        <v>302</v>
      </c>
      <c r="H521" s="484">
        <v>3962.96</v>
      </c>
      <c r="I521" s="452">
        <v>3184.56</v>
      </c>
      <c r="J521" s="474">
        <v>12050.57</v>
      </c>
      <c r="K521" s="452">
        <v>1490.37</v>
      </c>
      <c r="L521" s="452">
        <v>13219.04</v>
      </c>
      <c r="M521" s="452">
        <v>10638.15</v>
      </c>
      <c r="N521" s="452">
        <v>1796.76</v>
      </c>
      <c r="O521" s="452">
        <v>15288.15</v>
      </c>
      <c r="P521" s="452">
        <v>3141.48</v>
      </c>
      <c r="Q521" s="452" t="e">
        <f>VLOOKUP(A521,#REF!,16,0)</f>
        <v>#REF!</v>
      </c>
      <c r="R521" s="452">
        <v>2378.89</v>
      </c>
      <c r="S521" s="484">
        <v>22849.59</v>
      </c>
      <c r="T521" s="452">
        <v>68306.87</v>
      </c>
      <c r="U521" s="474" t="e">
        <f t="shared" si="397"/>
        <v>#REF!</v>
      </c>
      <c r="V521" s="484">
        <f t="shared" si="398"/>
        <v>64772.040000000008</v>
      </c>
      <c r="W521" s="484">
        <f t="shared" si="379"/>
        <v>61630.560000000005</v>
      </c>
      <c r="X521" s="530">
        <v>1558.28</v>
      </c>
      <c r="Y521" s="530">
        <f t="shared" ref="Y521:Y534" si="408">AY521-X521</f>
        <v>4248.17</v>
      </c>
      <c r="Z521" s="484">
        <v>3310.2699999999995</v>
      </c>
      <c r="AA521" s="484">
        <v>3040.0199999999995</v>
      </c>
      <c r="AB521" s="484">
        <f t="shared" si="383"/>
        <v>1722.1800000000003</v>
      </c>
      <c r="AC521" s="484">
        <v>13878.92</v>
      </c>
      <c r="AD521" s="484">
        <f t="shared" si="374"/>
        <v>1915.8700000000008</v>
      </c>
      <c r="AE521" s="484">
        <v>15794.79</v>
      </c>
      <c r="AF521" s="484">
        <f t="shared" si="377"/>
        <v>2056.2900000000009</v>
      </c>
      <c r="AG521" s="484">
        <v>17851.080000000002</v>
      </c>
      <c r="AH521" s="484">
        <f t="shared" si="371"/>
        <v>2495.6399999999994</v>
      </c>
      <c r="AI521" s="484">
        <v>20346.72</v>
      </c>
      <c r="AJ521" s="484">
        <f t="shared" si="368"/>
        <v>1281.7700000000004</v>
      </c>
      <c r="AK521" s="484">
        <v>21628.49</v>
      </c>
      <c r="AL521" s="484">
        <f t="shared" si="369"/>
        <v>2744.6699999999983</v>
      </c>
      <c r="AM521" s="484">
        <v>24373.16</v>
      </c>
      <c r="AN521" s="484">
        <f t="shared" si="366"/>
        <v>1850.3300000000017</v>
      </c>
      <c r="AO521" s="484">
        <v>26223.49</v>
      </c>
      <c r="AP521" s="484">
        <f t="shared" si="364"/>
        <v>6839.73</v>
      </c>
      <c r="AQ521" s="484">
        <v>33063.22</v>
      </c>
      <c r="AR521" s="484">
        <v>1902.58</v>
      </c>
      <c r="AS521" s="484">
        <f t="shared" si="384"/>
        <v>4134.45</v>
      </c>
      <c r="AT521" s="484">
        <v>6037.03</v>
      </c>
      <c r="AU521" s="484">
        <f t="shared" si="375"/>
        <v>3407.0100000000011</v>
      </c>
      <c r="AV521" s="484">
        <v>9444.0400000000009</v>
      </c>
      <c r="AW521" s="484">
        <f t="shared" si="363"/>
        <v>1831.0999999999985</v>
      </c>
      <c r="AX521" s="484">
        <v>11275.14</v>
      </c>
      <c r="AY521" s="530">
        <v>5806.45</v>
      </c>
      <c r="AZ521" s="530">
        <f t="shared" ref="AZ521:AZ556" si="409">H521+I521</f>
        <v>7147.52</v>
      </c>
      <c r="BA521" s="530">
        <f t="shared" ref="BA521:BA556" si="410">H521+I521+J521</f>
        <v>19198.09</v>
      </c>
      <c r="BB521" s="530">
        <f t="shared" ref="BB521:BB556" si="411">H521+I521+J521+K521</f>
        <v>20688.46</v>
      </c>
      <c r="BC521" s="530">
        <f t="shared" ref="BC521:BC556" si="412">H521+I521+J521+K521+L521</f>
        <v>33907.5</v>
      </c>
      <c r="BD521" s="530">
        <f t="shared" si="376"/>
        <v>44545.65</v>
      </c>
      <c r="BE521" s="530">
        <f t="shared" si="378"/>
        <v>46342.409999999996</v>
      </c>
      <c r="BF521" s="530">
        <f t="shared" si="372"/>
        <v>61630.55999999999</v>
      </c>
      <c r="BG521" s="530">
        <f t="shared" si="373"/>
        <v>64772.04</v>
      </c>
      <c r="BH521" s="530" t="e">
        <f t="shared" si="370"/>
        <v>#REF!</v>
      </c>
      <c r="BI521" s="530" t="e">
        <f t="shared" si="367"/>
        <v>#REF!</v>
      </c>
      <c r="BJ521" s="530" t="e">
        <f t="shared" si="365"/>
        <v>#REF!</v>
      </c>
      <c r="BK521" s="460">
        <v>68306.87</v>
      </c>
      <c r="BL521" t="s">
        <v>46</v>
      </c>
      <c r="BM521" s="451">
        <v>91156.46</v>
      </c>
      <c r="BN521" s="499"/>
      <c r="BO521" s="451"/>
      <c r="BP521" s="452"/>
      <c r="BR521" s="452"/>
    </row>
    <row r="522" spans="1:70" ht="15" hidden="1" customHeight="1">
      <c r="A522" t="str">
        <f t="shared" si="388"/>
        <v>7704300050</v>
      </c>
      <c r="B522" s="468">
        <v>7704300050</v>
      </c>
      <c r="C522" s="458" t="s">
        <v>561</v>
      </c>
      <c r="D522" s="458" t="s">
        <v>301</v>
      </c>
      <c r="E522" s="459" t="str">
        <f t="shared" si="395"/>
        <v>770</v>
      </c>
      <c r="F522" s="459" t="str">
        <f t="shared" si="396"/>
        <v>770</v>
      </c>
      <c r="G522" s="458" t="s">
        <v>302</v>
      </c>
      <c r="H522" s="484">
        <v>0</v>
      </c>
      <c r="I522" s="452">
        <v>225.72</v>
      </c>
      <c r="J522" s="474">
        <v>0</v>
      </c>
      <c r="K522" s="452">
        <v>0</v>
      </c>
      <c r="L522" s="452">
        <v>0</v>
      </c>
      <c r="M522" s="452">
        <v>0</v>
      </c>
      <c r="N522" s="452">
        <v>6178.34</v>
      </c>
      <c r="O522" s="452">
        <v>0</v>
      </c>
      <c r="P522" s="452">
        <v>0</v>
      </c>
      <c r="Q522" s="452" t="e">
        <f>VLOOKUP(A522,#REF!,16,0)</f>
        <v>#REF!</v>
      </c>
      <c r="R522" s="452">
        <v>0</v>
      </c>
      <c r="S522" s="484">
        <v>0</v>
      </c>
      <c r="T522" s="452">
        <v>6404.06</v>
      </c>
      <c r="U522" s="474" t="e">
        <f t="shared" si="397"/>
        <v>#REF!</v>
      </c>
      <c r="V522" s="484">
        <f t="shared" si="398"/>
        <v>6404.06</v>
      </c>
      <c r="W522" s="484">
        <f t="shared" si="379"/>
        <v>6404.06</v>
      </c>
      <c r="X522" s="530">
        <v>18976.599999999999</v>
      </c>
      <c r="Y522" s="530">
        <f t="shared" si="408"/>
        <v>12297.940000000002</v>
      </c>
      <c r="Z522" s="484">
        <v>5750.8600000000006</v>
      </c>
      <c r="AA522" s="484">
        <v>15679.54</v>
      </c>
      <c r="AB522" s="484">
        <f t="shared" si="383"/>
        <v>10371.129999999997</v>
      </c>
      <c r="AC522" s="484">
        <v>63076.07</v>
      </c>
      <c r="AD522" s="484">
        <f t="shared" si="374"/>
        <v>24586.43</v>
      </c>
      <c r="AE522" s="484">
        <v>87662.5</v>
      </c>
      <c r="AF522" s="484">
        <f t="shared" si="377"/>
        <v>9667.0500000000029</v>
      </c>
      <c r="AG522" s="484">
        <v>97329.55</v>
      </c>
      <c r="AH522" s="484">
        <f t="shared" si="371"/>
        <v>14634.869999999995</v>
      </c>
      <c r="AI522" s="484">
        <v>111964.42</v>
      </c>
      <c r="AJ522" s="484">
        <f t="shared" si="368"/>
        <v>24905.319999999992</v>
      </c>
      <c r="AK522" s="484">
        <v>136869.74</v>
      </c>
      <c r="AL522" s="484">
        <f t="shared" si="369"/>
        <v>28095.600000000006</v>
      </c>
      <c r="AM522" s="484">
        <v>164965.34</v>
      </c>
      <c r="AN522" s="484">
        <f t="shared" si="366"/>
        <v>23187.940000000002</v>
      </c>
      <c r="AO522" s="484">
        <v>188153.28</v>
      </c>
      <c r="AP522" s="484">
        <f t="shared" si="364"/>
        <v>6896.0299999999988</v>
      </c>
      <c r="AQ522" s="484">
        <v>195049.31</v>
      </c>
      <c r="AR522" s="484">
        <v>0</v>
      </c>
      <c r="AS522" s="484">
        <f t="shared" si="384"/>
        <v>0</v>
      </c>
      <c r="AT522" s="484">
        <v>0</v>
      </c>
      <c r="AU522" s="484">
        <f t="shared" si="375"/>
        <v>18275.73</v>
      </c>
      <c r="AV522" s="484">
        <v>18275.73</v>
      </c>
      <c r="AW522" s="484">
        <f t="shared" si="363"/>
        <v>19310.390000000003</v>
      </c>
      <c r="AX522" s="484">
        <v>37586.120000000003</v>
      </c>
      <c r="AY522" s="530">
        <v>31274.54</v>
      </c>
      <c r="AZ522" s="530">
        <f t="shared" si="409"/>
        <v>225.72</v>
      </c>
      <c r="BA522" s="530">
        <f t="shared" si="410"/>
        <v>225.72</v>
      </c>
      <c r="BB522" s="530">
        <f t="shared" si="411"/>
        <v>225.72</v>
      </c>
      <c r="BC522" s="530">
        <f t="shared" si="412"/>
        <v>225.72</v>
      </c>
      <c r="BD522" s="530">
        <f t="shared" si="376"/>
        <v>225.72</v>
      </c>
      <c r="BE522" s="530">
        <f t="shared" si="378"/>
        <v>6404.06</v>
      </c>
      <c r="BF522" s="530">
        <f t="shared" si="372"/>
        <v>6404.06</v>
      </c>
      <c r="BG522" s="530">
        <f t="shared" si="373"/>
        <v>6404.06</v>
      </c>
      <c r="BH522" s="530" t="e">
        <f t="shared" si="370"/>
        <v>#REF!</v>
      </c>
      <c r="BI522" s="530" t="e">
        <f t="shared" si="367"/>
        <v>#REF!</v>
      </c>
      <c r="BJ522" s="530" t="e">
        <f t="shared" si="365"/>
        <v>#REF!</v>
      </c>
      <c r="BK522" s="460">
        <v>6404.06</v>
      </c>
      <c r="BL522" t="s">
        <v>46</v>
      </c>
      <c r="BM522" s="451">
        <v>6404.06</v>
      </c>
      <c r="BN522" s="499"/>
      <c r="BO522" s="451"/>
      <c r="BP522" s="452"/>
      <c r="BR522" s="452"/>
    </row>
    <row r="523" spans="1:70" ht="15" hidden="1" customHeight="1">
      <c r="A523" t="str">
        <f t="shared" si="388"/>
        <v>7704300051</v>
      </c>
      <c r="B523" s="468">
        <v>7704300051</v>
      </c>
      <c r="C523" s="458" t="s">
        <v>562</v>
      </c>
      <c r="D523" s="458" t="s">
        <v>301</v>
      </c>
      <c r="E523" s="459" t="str">
        <f t="shared" si="395"/>
        <v>770</v>
      </c>
      <c r="F523" s="459" t="str">
        <f t="shared" si="396"/>
        <v>770</v>
      </c>
      <c r="G523" s="458" t="s">
        <v>302</v>
      </c>
      <c r="H523" s="484">
        <v>45015.85</v>
      </c>
      <c r="I523" s="452">
        <v>21162.27</v>
      </c>
      <c r="J523" s="474">
        <v>21768.959999999999</v>
      </c>
      <c r="K523" s="452">
        <v>14381.77</v>
      </c>
      <c r="L523" s="452">
        <v>11014.6</v>
      </c>
      <c r="M523" s="452">
        <v>22404.74</v>
      </c>
      <c r="N523" s="452">
        <v>9604.59</v>
      </c>
      <c r="O523" s="452">
        <v>12057.14</v>
      </c>
      <c r="P523" s="452">
        <v>1893.09</v>
      </c>
      <c r="Q523" s="452" t="e">
        <f>VLOOKUP(A523,#REF!,16,0)</f>
        <v>#REF!</v>
      </c>
      <c r="R523" s="452">
        <v>0</v>
      </c>
      <c r="S523" s="484">
        <v>10862.73</v>
      </c>
      <c r="T523" s="452">
        <v>161614.51</v>
      </c>
      <c r="U523" s="474" t="e">
        <f t="shared" si="397"/>
        <v>#REF!</v>
      </c>
      <c r="V523" s="484">
        <f t="shared" si="398"/>
        <v>159303.00999999998</v>
      </c>
      <c r="W523" s="484">
        <f t="shared" si="379"/>
        <v>157409.91999999998</v>
      </c>
      <c r="X523" s="530">
        <v>1052.73</v>
      </c>
      <c r="Y523" s="530">
        <f t="shared" si="408"/>
        <v>4811.93</v>
      </c>
      <c r="Z523" s="484">
        <v>0</v>
      </c>
      <c r="AA523" s="484">
        <v>934.59000000000015</v>
      </c>
      <c r="AB523" s="484">
        <f t="shared" si="383"/>
        <v>0</v>
      </c>
      <c r="AC523" s="484">
        <v>6799.25</v>
      </c>
      <c r="AD523" s="484">
        <f t="shared" si="374"/>
        <v>0</v>
      </c>
      <c r="AE523" s="484">
        <v>6799.25</v>
      </c>
      <c r="AF523" s="484">
        <f t="shared" si="377"/>
        <v>0</v>
      </c>
      <c r="AG523" s="484">
        <v>6799.25</v>
      </c>
      <c r="AH523" s="484">
        <f t="shared" si="371"/>
        <v>0</v>
      </c>
      <c r="AI523" s="484">
        <v>6799.25</v>
      </c>
      <c r="AJ523" s="484">
        <f t="shared" si="368"/>
        <v>0</v>
      </c>
      <c r="AK523" s="484">
        <v>6799.25</v>
      </c>
      <c r="AL523" s="484">
        <f t="shared" si="369"/>
        <v>569.61999999999989</v>
      </c>
      <c r="AM523" s="484">
        <v>7368.87</v>
      </c>
      <c r="AN523" s="484">
        <f t="shared" si="366"/>
        <v>1248.3300000000008</v>
      </c>
      <c r="AO523" s="484">
        <v>8617.2000000000007</v>
      </c>
      <c r="AP523" s="484">
        <f t="shared" si="364"/>
        <v>0</v>
      </c>
      <c r="AQ523" s="484">
        <v>8617.2000000000007</v>
      </c>
      <c r="AR523" s="484">
        <v>757.6</v>
      </c>
      <c r="AS523" s="484">
        <f t="shared" si="384"/>
        <v>12156.75</v>
      </c>
      <c r="AT523" s="484">
        <v>12914.35</v>
      </c>
      <c r="AU523" s="484">
        <f t="shared" si="375"/>
        <v>0</v>
      </c>
      <c r="AV523" s="484">
        <v>12914.35</v>
      </c>
      <c r="AW523" s="484">
        <f t="shared" si="363"/>
        <v>353.31999999999971</v>
      </c>
      <c r="AX523" s="484">
        <v>13267.67</v>
      </c>
      <c r="AY523" s="530">
        <v>5864.66</v>
      </c>
      <c r="AZ523" s="530">
        <f t="shared" si="409"/>
        <v>66178.12</v>
      </c>
      <c r="BA523" s="530">
        <f t="shared" si="410"/>
        <v>87947.079999999987</v>
      </c>
      <c r="BB523" s="530">
        <f t="shared" si="411"/>
        <v>102328.84999999999</v>
      </c>
      <c r="BC523" s="530">
        <f t="shared" si="412"/>
        <v>113343.45</v>
      </c>
      <c r="BD523" s="530">
        <f t="shared" si="376"/>
        <v>135748.19</v>
      </c>
      <c r="BE523" s="530">
        <f t="shared" si="378"/>
        <v>145352.78</v>
      </c>
      <c r="BF523" s="530">
        <f t="shared" si="372"/>
        <v>157409.91999999998</v>
      </c>
      <c r="BG523" s="530">
        <f t="shared" si="373"/>
        <v>159303.01</v>
      </c>
      <c r="BH523" s="530" t="e">
        <f t="shared" si="370"/>
        <v>#REF!</v>
      </c>
      <c r="BI523" s="530" t="e">
        <f t="shared" si="367"/>
        <v>#REF!</v>
      </c>
      <c r="BJ523" s="530" t="e">
        <f t="shared" si="365"/>
        <v>#REF!</v>
      </c>
      <c r="BK523" s="460">
        <v>161614.51</v>
      </c>
      <c r="BL523" t="s">
        <v>46</v>
      </c>
      <c r="BM523" s="451">
        <v>172477.24</v>
      </c>
      <c r="BN523" s="499"/>
      <c r="BO523" s="451"/>
      <c r="BP523" s="452"/>
      <c r="BR523" s="452"/>
    </row>
    <row r="524" spans="1:70" ht="15" hidden="1" customHeight="1">
      <c r="A524" t="str">
        <f t="shared" si="388"/>
        <v>7704300052</v>
      </c>
      <c r="B524" s="468">
        <v>7704300052</v>
      </c>
      <c r="C524" s="458" t="s">
        <v>563</v>
      </c>
      <c r="D524" s="458" t="s">
        <v>301</v>
      </c>
      <c r="E524" s="459" t="str">
        <f t="shared" si="395"/>
        <v>770</v>
      </c>
      <c r="F524" s="459" t="str">
        <f t="shared" si="396"/>
        <v>770</v>
      </c>
      <c r="G524" s="458" t="s">
        <v>302</v>
      </c>
      <c r="H524" s="484">
        <v>3087.59</v>
      </c>
      <c r="I524" s="452">
        <v>916.33</v>
      </c>
      <c r="J524" s="474">
        <v>1730.78</v>
      </c>
      <c r="K524" s="452">
        <v>184.06</v>
      </c>
      <c r="L524" s="452">
        <v>132.88</v>
      </c>
      <c r="M524" s="452">
        <v>3825.31</v>
      </c>
      <c r="N524" s="452">
        <v>865.77</v>
      </c>
      <c r="O524" s="452">
        <v>1482.05</v>
      </c>
      <c r="P524" s="452">
        <v>224.7</v>
      </c>
      <c r="Q524" s="452" t="e">
        <f>VLOOKUP(A524,#REF!,16,0)</f>
        <v>#REF!</v>
      </c>
      <c r="R524" s="452">
        <v>495.19</v>
      </c>
      <c r="S524" s="484">
        <v>881.92</v>
      </c>
      <c r="T524" s="452">
        <v>13073.55</v>
      </c>
      <c r="U524" s="474" t="e">
        <f t="shared" si="397"/>
        <v>#REF!</v>
      </c>
      <c r="V524" s="484">
        <f t="shared" si="398"/>
        <v>12449.470000000001</v>
      </c>
      <c r="W524" s="484">
        <f t="shared" si="379"/>
        <v>12224.77</v>
      </c>
      <c r="X524" s="530"/>
      <c r="Y524" s="530">
        <f t="shared" si="408"/>
        <v>0</v>
      </c>
      <c r="Z524" s="484">
        <v>1310.27</v>
      </c>
      <c r="AA524" s="484">
        <v>556</v>
      </c>
      <c r="AB524" s="484">
        <f t="shared" si="383"/>
        <v>0</v>
      </c>
      <c r="AC524" s="484">
        <v>1866.27</v>
      </c>
      <c r="AD524" s="484">
        <f t="shared" si="374"/>
        <v>247.17999999999984</v>
      </c>
      <c r="AE524" s="484">
        <v>2113.4499999999998</v>
      </c>
      <c r="AF524" s="484">
        <f t="shared" si="377"/>
        <v>0</v>
      </c>
      <c r="AG524" s="484">
        <v>2113.4499999999998</v>
      </c>
      <c r="AH524" s="484">
        <f t="shared" si="371"/>
        <v>0</v>
      </c>
      <c r="AI524" s="484">
        <v>2113.4499999999998</v>
      </c>
      <c r="AJ524" s="484">
        <f t="shared" si="368"/>
        <v>0</v>
      </c>
      <c r="AK524" s="484">
        <v>2113.4499999999998</v>
      </c>
      <c r="AL524" s="484">
        <f t="shared" si="369"/>
        <v>354.85000000000036</v>
      </c>
      <c r="AM524" s="484">
        <v>2468.3000000000002</v>
      </c>
      <c r="AN524" s="484">
        <f t="shared" si="366"/>
        <v>396</v>
      </c>
      <c r="AO524" s="484">
        <v>2864.3</v>
      </c>
      <c r="AP524" s="484">
        <f t="shared" si="364"/>
        <v>1092.3499999999999</v>
      </c>
      <c r="AQ524" s="484">
        <v>3956.65</v>
      </c>
      <c r="AR524" s="484">
        <v>309.48</v>
      </c>
      <c r="AS524" s="484">
        <f t="shared" si="384"/>
        <v>57.539999999999964</v>
      </c>
      <c r="AT524" s="484">
        <v>367.02</v>
      </c>
      <c r="AU524" s="484">
        <f t="shared" si="375"/>
        <v>323.44000000000005</v>
      </c>
      <c r="AV524" s="484">
        <v>690.46</v>
      </c>
      <c r="AW524" s="484">
        <f t="shared" si="363"/>
        <v>648.1099999999999</v>
      </c>
      <c r="AX524" s="484">
        <v>1338.57</v>
      </c>
      <c r="AY524" s="530">
        <v>0</v>
      </c>
      <c r="AZ524" s="530">
        <f t="shared" si="409"/>
        <v>4003.92</v>
      </c>
      <c r="BA524" s="530">
        <f t="shared" si="410"/>
        <v>5734.7</v>
      </c>
      <c r="BB524" s="530">
        <f t="shared" si="411"/>
        <v>5918.76</v>
      </c>
      <c r="BC524" s="530">
        <f t="shared" si="412"/>
        <v>6051.64</v>
      </c>
      <c r="BD524" s="530">
        <f t="shared" si="376"/>
        <v>9876.9500000000007</v>
      </c>
      <c r="BE524" s="530">
        <f t="shared" si="378"/>
        <v>10742.72</v>
      </c>
      <c r="BF524" s="530">
        <f t="shared" si="372"/>
        <v>12224.77</v>
      </c>
      <c r="BG524" s="530">
        <f t="shared" si="373"/>
        <v>12449.470000000001</v>
      </c>
      <c r="BH524" s="530" t="e">
        <f t="shared" si="370"/>
        <v>#REF!</v>
      </c>
      <c r="BI524" s="530" t="e">
        <f t="shared" si="367"/>
        <v>#REF!</v>
      </c>
      <c r="BJ524" s="530" t="e">
        <f t="shared" si="365"/>
        <v>#REF!</v>
      </c>
      <c r="BK524" s="460">
        <v>13073.55</v>
      </c>
      <c r="BL524" t="s">
        <v>46</v>
      </c>
      <c r="BM524" s="451">
        <v>13955.47</v>
      </c>
      <c r="BN524" s="499"/>
      <c r="BO524" s="451"/>
      <c r="BP524" s="452"/>
      <c r="BR524" s="452"/>
    </row>
    <row r="525" spans="1:70" ht="15" hidden="1" customHeight="1">
      <c r="A525" t="str">
        <f t="shared" si="388"/>
        <v>7704300053</v>
      </c>
      <c r="B525" s="468">
        <v>7704300053</v>
      </c>
      <c r="C525" s="458" t="s">
        <v>564</v>
      </c>
      <c r="D525" s="458" t="s">
        <v>301</v>
      </c>
      <c r="E525" s="459" t="str">
        <f t="shared" si="395"/>
        <v>770</v>
      </c>
      <c r="F525" s="459" t="str">
        <f t="shared" si="396"/>
        <v>770</v>
      </c>
      <c r="G525" s="458" t="s">
        <v>302</v>
      </c>
      <c r="H525" s="484">
        <v>1800.86</v>
      </c>
      <c r="I525" s="452">
        <v>115.71</v>
      </c>
      <c r="J525" s="474">
        <v>1286.3399999999999</v>
      </c>
      <c r="K525" s="452">
        <v>177.55</v>
      </c>
      <c r="L525" s="452">
        <v>67.5</v>
      </c>
      <c r="M525" s="452">
        <v>789.89</v>
      </c>
      <c r="N525" s="452">
        <v>290.5</v>
      </c>
      <c r="O525" s="452">
        <v>1190.3800000000001</v>
      </c>
      <c r="P525" s="452">
        <v>255.85</v>
      </c>
      <c r="Q525" s="452" t="e">
        <f>VLOOKUP(A525,#REF!,16,0)</f>
        <v>#REF!</v>
      </c>
      <c r="R525" s="452">
        <v>0</v>
      </c>
      <c r="S525" s="484">
        <v>109.19</v>
      </c>
      <c r="T525" s="452">
        <v>6005.78</v>
      </c>
      <c r="U525" s="474" t="e">
        <f t="shared" si="397"/>
        <v>#REF!</v>
      </c>
      <c r="V525" s="484">
        <f t="shared" si="398"/>
        <v>5974.5800000000008</v>
      </c>
      <c r="W525" s="484">
        <f t="shared" si="379"/>
        <v>5718.7300000000005</v>
      </c>
      <c r="X525" s="530"/>
      <c r="Y525" s="530">
        <f t="shared" si="408"/>
        <v>49.17</v>
      </c>
      <c r="Z525" s="484">
        <v>347.59999999999997</v>
      </c>
      <c r="AA525" s="484">
        <v>22.319999999999993</v>
      </c>
      <c r="AB525" s="484">
        <f t="shared" si="383"/>
        <v>0</v>
      </c>
      <c r="AC525" s="484">
        <v>419.09</v>
      </c>
      <c r="AD525" s="484">
        <f t="shared" si="374"/>
        <v>0</v>
      </c>
      <c r="AE525" s="484">
        <v>419.09</v>
      </c>
      <c r="AF525" s="484">
        <f t="shared" si="377"/>
        <v>0</v>
      </c>
      <c r="AG525" s="484">
        <v>419.09</v>
      </c>
      <c r="AH525" s="484">
        <f t="shared" si="371"/>
        <v>0</v>
      </c>
      <c r="AI525" s="484">
        <v>419.09</v>
      </c>
      <c r="AJ525" s="484">
        <f t="shared" si="368"/>
        <v>0</v>
      </c>
      <c r="AK525" s="484">
        <v>419.09</v>
      </c>
      <c r="AL525" s="484">
        <f t="shared" si="369"/>
        <v>0</v>
      </c>
      <c r="AM525" s="484">
        <v>419.09</v>
      </c>
      <c r="AN525" s="484">
        <f t="shared" si="366"/>
        <v>180.00000000000006</v>
      </c>
      <c r="AO525" s="484">
        <v>599.09</v>
      </c>
      <c r="AP525" s="484">
        <f t="shared" si="364"/>
        <v>0</v>
      </c>
      <c r="AQ525" s="484">
        <v>599.09</v>
      </c>
      <c r="AR525" s="484">
        <v>290.08</v>
      </c>
      <c r="AS525" s="484">
        <f t="shared" si="384"/>
        <v>140.55000000000001</v>
      </c>
      <c r="AT525" s="484">
        <v>430.63</v>
      </c>
      <c r="AU525" s="484">
        <f t="shared" si="375"/>
        <v>0</v>
      </c>
      <c r="AV525" s="484">
        <v>430.63</v>
      </c>
      <c r="AW525" s="484">
        <f t="shared" si="363"/>
        <v>468.03999999999996</v>
      </c>
      <c r="AX525" s="484">
        <v>898.67</v>
      </c>
      <c r="AY525" s="530">
        <v>49.17</v>
      </c>
      <c r="AZ525" s="530">
        <f t="shared" si="409"/>
        <v>1916.57</v>
      </c>
      <c r="BA525" s="530">
        <f t="shared" si="410"/>
        <v>3202.91</v>
      </c>
      <c r="BB525" s="530">
        <f t="shared" si="411"/>
        <v>3380.46</v>
      </c>
      <c r="BC525" s="530">
        <f t="shared" si="412"/>
        <v>3447.96</v>
      </c>
      <c r="BD525" s="530">
        <f t="shared" si="376"/>
        <v>4237.8499999999995</v>
      </c>
      <c r="BE525" s="530">
        <f t="shared" si="378"/>
        <v>4528.3499999999995</v>
      </c>
      <c r="BF525" s="530">
        <f t="shared" si="372"/>
        <v>5718.73</v>
      </c>
      <c r="BG525" s="530">
        <f t="shared" si="373"/>
        <v>5974.58</v>
      </c>
      <c r="BH525" s="530" t="e">
        <f t="shared" si="370"/>
        <v>#REF!</v>
      </c>
      <c r="BI525" s="530" t="e">
        <f t="shared" si="367"/>
        <v>#REF!</v>
      </c>
      <c r="BJ525" s="530" t="e">
        <f t="shared" si="365"/>
        <v>#REF!</v>
      </c>
      <c r="BK525" s="460">
        <v>6005.78</v>
      </c>
      <c r="BL525" t="s">
        <v>46</v>
      </c>
      <c r="BM525" s="451">
        <v>6114.97</v>
      </c>
      <c r="BN525" s="499"/>
      <c r="BO525" s="451"/>
      <c r="BP525" s="452"/>
      <c r="BR525" s="452"/>
    </row>
    <row r="526" spans="1:70" ht="15" hidden="1" customHeight="1">
      <c r="A526" t="str">
        <f t="shared" si="388"/>
        <v>7704300054</v>
      </c>
      <c r="B526" s="468">
        <v>7704300054</v>
      </c>
      <c r="C526" s="458" t="s">
        <v>565</v>
      </c>
      <c r="D526" s="458" t="s">
        <v>301</v>
      </c>
      <c r="E526" s="459" t="str">
        <f t="shared" si="395"/>
        <v>770</v>
      </c>
      <c r="F526" s="459" t="str">
        <f t="shared" si="396"/>
        <v>770</v>
      </c>
      <c r="G526" s="458" t="s">
        <v>302</v>
      </c>
      <c r="H526" s="484">
        <v>90756.65</v>
      </c>
      <c r="I526" s="452">
        <v>39935.71</v>
      </c>
      <c r="J526" s="474">
        <v>30271.8</v>
      </c>
      <c r="K526" s="452">
        <v>31511.01</v>
      </c>
      <c r="L526" s="452">
        <v>73980.02</v>
      </c>
      <c r="M526" s="452">
        <v>3282.18</v>
      </c>
      <c r="N526" s="452">
        <v>2570.0100000000002</v>
      </c>
      <c r="O526" s="452">
        <v>49148.19</v>
      </c>
      <c r="P526" s="452">
        <v>10237.280000000001</v>
      </c>
      <c r="Q526" s="452" t="e">
        <f>VLOOKUP(A526,#REF!,16,0)</f>
        <v>#REF!</v>
      </c>
      <c r="R526" s="452">
        <v>-87.83</v>
      </c>
      <c r="S526" s="484">
        <v>19769.46</v>
      </c>
      <c r="T526" s="452">
        <v>344692.01</v>
      </c>
      <c r="U526" s="474" t="e">
        <f t="shared" si="397"/>
        <v>#REF!</v>
      </c>
      <c r="V526" s="484">
        <f t="shared" si="398"/>
        <v>331692.85000000003</v>
      </c>
      <c r="W526" s="484">
        <f t="shared" si="379"/>
        <v>321455.57</v>
      </c>
      <c r="X526" s="530">
        <v>9666.01</v>
      </c>
      <c r="Y526" s="530">
        <f t="shared" si="408"/>
        <v>11095.65</v>
      </c>
      <c r="Z526" s="484">
        <v>4876.09</v>
      </c>
      <c r="AA526" s="484">
        <v>4787.3599999999988</v>
      </c>
      <c r="AB526" s="484">
        <f t="shared" si="383"/>
        <v>205</v>
      </c>
      <c r="AC526" s="484">
        <v>30630.11</v>
      </c>
      <c r="AD526" s="484">
        <f t="shared" si="374"/>
        <v>3975.3600000000006</v>
      </c>
      <c r="AE526" s="484">
        <v>34605.47</v>
      </c>
      <c r="AF526" s="484">
        <f t="shared" si="377"/>
        <v>371.40999999999622</v>
      </c>
      <c r="AG526" s="484">
        <v>34976.879999999997</v>
      </c>
      <c r="AH526" s="484">
        <f t="shared" si="371"/>
        <v>0</v>
      </c>
      <c r="AI526" s="484">
        <v>34976.879999999997</v>
      </c>
      <c r="AJ526" s="484">
        <f t="shared" si="368"/>
        <v>5005.9700000000012</v>
      </c>
      <c r="AK526" s="484">
        <v>39982.85</v>
      </c>
      <c r="AL526" s="484">
        <f t="shared" si="369"/>
        <v>2837.5699999999997</v>
      </c>
      <c r="AM526" s="484">
        <v>42820.42</v>
      </c>
      <c r="AN526" s="484">
        <f t="shared" si="366"/>
        <v>4865.6699999999983</v>
      </c>
      <c r="AO526" s="484">
        <v>47686.09</v>
      </c>
      <c r="AP526" s="484">
        <f t="shared" si="364"/>
        <v>235.90000000000146</v>
      </c>
      <c r="AQ526" s="484">
        <v>47921.99</v>
      </c>
      <c r="AR526" s="484">
        <v>16550.82</v>
      </c>
      <c r="AS526" s="484">
        <f t="shared" si="384"/>
        <v>24210.739999999998</v>
      </c>
      <c r="AT526" s="484">
        <v>40761.56</v>
      </c>
      <c r="AU526" s="484">
        <f t="shared" si="375"/>
        <v>-442.14999999999418</v>
      </c>
      <c r="AV526" s="484">
        <v>40319.410000000003</v>
      </c>
      <c r="AW526" s="484">
        <f t="shared" ref="AW526:AW589" si="413">AX526-AV526</f>
        <v>-2132.6000000000058</v>
      </c>
      <c r="AX526" s="484">
        <v>38186.81</v>
      </c>
      <c r="AY526" s="530">
        <v>20761.66</v>
      </c>
      <c r="AZ526" s="530">
        <f t="shared" si="409"/>
        <v>130692.35999999999</v>
      </c>
      <c r="BA526" s="530">
        <f t="shared" si="410"/>
        <v>160964.15999999997</v>
      </c>
      <c r="BB526" s="530">
        <f t="shared" si="411"/>
        <v>192475.16999999998</v>
      </c>
      <c r="BC526" s="530">
        <f t="shared" si="412"/>
        <v>266455.19</v>
      </c>
      <c r="BD526" s="530">
        <f t="shared" si="376"/>
        <v>269737.37</v>
      </c>
      <c r="BE526" s="530">
        <f t="shared" si="378"/>
        <v>272307.38</v>
      </c>
      <c r="BF526" s="530">
        <f t="shared" si="372"/>
        <v>321455.56999999995</v>
      </c>
      <c r="BG526" s="530">
        <f t="shared" si="373"/>
        <v>331692.84999999998</v>
      </c>
      <c r="BH526" s="530" t="e">
        <f t="shared" si="370"/>
        <v>#REF!</v>
      </c>
      <c r="BI526" s="530" t="e">
        <f t="shared" si="367"/>
        <v>#REF!</v>
      </c>
      <c r="BJ526" s="530" t="e">
        <f t="shared" si="365"/>
        <v>#REF!</v>
      </c>
      <c r="BK526" s="460">
        <v>344692.01</v>
      </c>
      <c r="BL526" t="s">
        <v>46</v>
      </c>
      <c r="BM526" s="451">
        <v>364461.47</v>
      </c>
      <c r="BN526" s="499"/>
      <c r="BO526" s="451"/>
      <c r="BP526" s="452"/>
      <c r="BR526" s="452"/>
    </row>
    <row r="527" spans="1:70" ht="15" hidden="1" customHeight="1">
      <c r="A527" t="str">
        <f t="shared" si="388"/>
        <v>7704300055</v>
      </c>
      <c r="B527" s="468">
        <v>7704300055</v>
      </c>
      <c r="C527" s="458" t="s">
        <v>566</v>
      </c>
      <c r="D527" s="458" t="s">
        <v>301</v>
      </c>
      <c r="E527" s="459" t="str">
        <f t="shared" si="395"/>
        <v>770</v>
      </c>
      <c r="F527" s="459" t="str">
        <f t="shared" si="396"/>
        <v>770</v>
      </c>
      <c r="G527" s="458" t="s">
        <v>302</v>
      </c>
      <c r="H527" s="484">
        <v>0</v>
      </c>
      <c r="I527" s="452">
        <v>0</v>
      </c>
      <c r="J527" s="474">
        <v>0</v>
      </c>
      <c r="K527" s="452">
        <v>0</v>
      </c>
      <c r="L527" s="452">
        <v>0</v>
      </c>
      <c r="M527" s="452">
        <v>0</v>
      </c>
      <c r="N527" s="452">
        <v>0</v>
      </c>
      <c r="O527" s="452">
        <v>0</v>
      </c>
      <c r="P527" s="452">
        <v>0</v>
      </c>
      <c r="Q527" s="452" t="e">
        <f>VLOOKUP(A527,#REF!,16,0)</f>
        <v>#REF!</v>
      </c>
      <c r="R527" s="452">
        <v>0</v>
      </c>
      <c r="S527" s="484">
        <v>0</v>
      </c>
      <c r="T527" s="452">
        <v>0</v>
      </c>
      <c r="U527" s="474" t="e">
        <f t="shared" si="397"/>
        <v>#REF!</v>
      </c>
      <c r="V527" s="484">
        <f t="shared" si="398"/>
        <v>0</v>
      </c>
      <c r="W527" s="484">
        <f t="shared" si="379"/>
        <v>0</v>
      </c>
      <c r="X527" s="530"/>
      <c r="Y527" s="530">
        <f t="shared" si="408"/>
        <v>0</v>
      </c>
      <c r="Z527" s="484">
        <v>0</v>
      </c>
      <c r="AA527" s="484">
        <v>0</v>
      </c>
      <c r="AB527" s="484">
        <f t="shared" si="383"/>
        <v>0</v>
      </c>
      <c r="AC527" s="484">
        <v>0</v>
      </c>
      <c r="AD527" s="484">
        <f t="shared" si="374"/>
        <v>0</v>
      </c>
      <c r="AE527" s="484">
        <v>0</v>
      </c>
      <c r="AF527" s="484">
        <f t="shared" si="377"/>
        <v>0</v>
      </c>
      <c r="AG527" s="484">
        <v>0</v>
      </c>
      <c r="AH527" s="484">
        <f t="shared" si="371"/>
        <v>0</v>
      </c>
      <c r="AI527" s="484">
        <v>0</v>
      </c>
      <c r="AJ527" s="484">
        <f t="shared" si="368"/>
        <v>0</v>
      </c>
      <c r="AK527" s="484">
        <v>0</v>
      </c>
      <c r="AL527" s="484">
        <f t="shared" si="369"/>
        <v>0</v>
      </c>
      <c r="AM527" s="484">
        <v>0</v>
      </c>
      <c r="AN527" s="484">
        <f t="shared" si="366"/>
        <v>0</v>
      </c>
      <c r="AO527" s="484">
        <v>0</v>
      </c>
      <c r="AP527" s="484">
        <f t="shared" si="364"/>
        <v>0</v>
      </c>
      <c r="AQ527" s="484">
        <v>0</v>
      </c>
      <c r="AR527" s="484">
        <v>0</v>
      </c>
      <c r="AS527" s="484">
        <f t="shared" si="384"/>
        <v>0</v>
      </c>
      <c r="AT527" s="484">
        <v>0</v>
      </c>
      <c r="AU527" s="484">
        <f t="shared" si="375"/>
        <v>0</v>
      </c>
      <c r="AV527" s="484">
        <v>0</v>
      </c>
      <c r="AW527" s="484">
        <f t="shared" si="413"/>
        <v>0</v>
      </c>
      <c r="AX527" s="484">
        <v>0</v>
      </c>
      <c r="AY527" s="530">
        <v>0</v>
      </c>
      <c r="AZ527" s="530">
        <f t="shared" si="409"/>
        <v>0</v>
      </c>
      <c r="BA527" s="530">
        <f t="shared" si="410"/>
        <v>0</v>
      </c>
      <c r="BB527" s="530">
        <f t="shared" si="411"/>
        <v>0</v>
      </c>
      <c r="BC527" s="530">
        <f t="shared" si="412"/>
        <v>0</v>
      </c>
      <c r="BD527" s="530">
        <f t="shared" si="376"/>
        <v>0</v>
      </c>
      <c r="BE527" s="530">
        <f t="shared" si="378"/>
        <v>0</v>
      </c>
      <c r="BF527" s="530">
        <f t="shared" si="372"/>
        <v>0</v>
      </c>
      <c r="BG527" s="530">
        <f t="shared" si="373"/>
        <v>0</v>
      </c>
      <c r="BH527" s="530" t="e">
        <f t="shared" si="370"/>
        <v>#REF!</v>
      </c>
      <c r="BI527" s="530" t="e">
        <f t="shared" si="367"/>
        <v>#REF!</v>
      </c>
      <c r="BJ527" s="530" t="e">
        <f t="shared" si="365"/>
        <v>#REF!</v>
      </c>
      <c r="BK527" s="460">
        <v>0</v>
      </c>
      <c r="BL527" t="s">
        <v>46</v>
      </c>
      <c r="BN527" s="499"/>
      <c r="BO527" s="451"/>
      <c r="BP527" s="452"/>
      <c r="BR527" s="452"/>
    </row>
    <row r="528" spans="1:70" ht="15" hidden="1" customHeight="1">
      <c r="A528" t="str">
        <f t="shared" si="388"/>
        <v>7704300056</v>
      </c>
      <c r="B528" s="468">
        <v>7704300056</v>
      </c>
      <c r="C528" s="458" t="s">
        <v>567</v>
      </c>
      <c r="D528" s="458" t="s">
        <v>301</v>
      </c>
      <c r="E528" s="459" t="str">
        <f t="shared" si="395"/>
        <v>770</v>
      </c>
      <c r="F528" s="459" t="str">
        <f t="shared" si="396"/>
        <v>770</v>
      </c>
      <c r="G528" s="458" t="s">
        <v>302</v>
      </c>
      <c r="H528" s="484">
        <v>1650.93</v>
      </c>
      <c r="I528" s="452">
        <v>4281.2700000000004</v>
      </c>
      <c r="J528" s="474">
        <v>263.31</v>
      </c>
      <c r="K528" s="452">
        <v>13.65</v>
      </c>
      <c r="L528" s="452">
        <v>36.64</v>
      </c>
      <c r="M528" s="452">
        <v>1595.2</v>
      </c>
      <c r="N528" s="452">
        <v>0</v>
      </c>
      <c r="O528" s="452">
        <v>470.25</v>
      </c>
      <c r="P528" s="452">
        <v>0</v>
      </c>
      <c r="Q528" s="452" t="e">
        <f>VLOOKUP(A528,#REF!,16,0)</f>
        <v>#REF!</v>
      </c>
      <c r="R528" s="452">
        <v>0</v>
      </c>
      <c r="S528" s="484">
        <v>0</v>
      </c>
      <c r="T528" s="452">
        <v>8311.25</v>
      </c>
      <c r="U528" s="474" t="e">
        <f t="shared" si="397"/>
        <v>#REF!</v>
      </c>
      <c r="V528" s="484">
        <f t="shared" si="398"/>
        <v>8311.25</v>
      </c>
      <c r="W528" s="484">
        <f t="shared" si="379"/>
        <v>8311.25</v>
      </c>
      <c r="X528" s="530"/>
      <c r="Y528" s="530">
        <f t="shared" si="408"/>
        <v>0</v>
      </c>
      <c r="Z528" s="484">
        <v>0</v>
      </c>
      <c r="AA528" s="484">
        <v>0</v>
      </c>
      <c r="AB528" s="484">
        <f t="shared" si="383"/>
        <v>0</v>
      </c>
      <c r="AC528" s="484">
        <v>0</v>
      </c>
      <c r="AD528" s="484">
        <f t="shared" si="374"/>
        <v>0</v>
      </c>
      <c r="AE528" s="484">
        <v>0</v>
      </c>
      <c r="AF528" s="484">
        <f t="shared" si="377"/>
        <v>0</v>
      </c>
      <c r="AG528" s="484">
        <v>0</v>
      </c>
      <c r="AH528" s="484">
        <f t="shared" si="371"/>
        <v>0</v>
      </c>
      <c r="AI528" s="484">
        <v>0</v>
      </c>
      <c r="AJ528" s="484">
        <f t="shared" si="368"/>
        <v>185.48</v>
      </c>
      <c r="AK528" s="484">
        <v>185.48</v>
      </c>
      <c r="AL528" s="484">
        <f t="shared" si="369"/>
        <v>116.04999999999998</v>
      </c>
      <c r="AM528" s="484">
        <v>301.52999999999997</v>
      </c>
      <c r="AN528" s="484">
        <f t="shared" si="366"/>
        <v>534.1</v>
      </c>
      <c r="AO528" s="484">
        <v>835.63</v>
      </c>
      <c r="AP528" s="484">
        <f t="shared" si="364"/>
        <v>1423.1999999999998</v>
      </c>
      <c r="AQ528" s="484">
        <v>2258.83</v>
      </c>
      <c r="AR528" s="484">
        <v>0</v>
      </c>
      <c r="AS528" s="484">
        <f t="shared" si="384"/>
        <v>2179.75</v>
      </c>
      <c r="AT528" s="484">
        <v>2179.75</v>
      </c>
      <c r="AU528" s="484">
        <f t="shared" si="375"/>
        <v>950.61999999999989</v>
      </c>
      <c r="AV528" s="484">
        <v>3130.37</v>
      </c>
      <c r="AW528" s="484">
        <f t="shared" si="413"/>
        <v>71.420000000000073</v>
      </c>
      <c r="AX528" s="484">
        <v>3201.79</v>
      </c>
      <c r="AY528" s="530">
        <v>0</v>
      </c>
      <c r="AZ528" s="530">
        <f t="shared" si="409"/>
        <v>5932.2000000000007</v>
      </c>
      <c r="BA528" s="530">
        <f t="shared" si="410"/>
        <v>6195.5100000000011</v>
      </c>
      <c r="BB528" s="530">
        <f t="shared" si="411"/>
        <v>6209.1600000000008</v>
      </c>
      <c r="BC528" s="530">
        <f t="shared" si="412"/>
        <v>6245.8000000000011</v>
      </c>
      <c r="BD528" s="530">
        <f t="shared" si="376"/>
        <v>7841.0000000000009</v>
      </c>
      <c r="BE528" s="530">
        <f t="shared" si="378"/>
        <v>7841.0000000000009</v>
      </c>
      <c r="BF528" s="530">
        <f t="shared" si="372"/>
        <v>8311.25</v>
      </c>
      <c r="BG528" s="530">
        <f t="shared" si="373"/>
        <v>8311.25</v>
      </c>
      <c r="BH528" s="530" t="e">
        <f t="shared" si="370"/>
        <v>#REF!</v>
      </c>
      <c r="BI528" s="530" t="e">
        <f t="shared" si="367"/>
        <v>#REF!</v>
      </c>
      <c r="BJ528" s="530" t="e">
        <f t="shared" si="365"/>
        <v>#REF!</v>
      </c>
      <c r="BK528" s="460">
        <v>8311.25</v>
      </c>
      <c r="BL528" t="s">
        <v>46</v>
      </c>
      <c r="BM528" s="451">
        <v>8311.25</v>
      </c>
      <c r="BN528" s="499"/>
      <c r="BO528" s="451"/>
      <c r="BP528" s="452"/>
      <c r="BR528" s="452"/>
    </row>
    <row r="529" spans="1:70" ht="15" hidden="1" customHeight="1">
      <c r="A529" t="str">
        <f t="shared" si="388"/>
        <v>7704400010</v>
      </c>
      <c r="B529" s="468">
        <v>7704400010</v>
      </c>
      <c r="C529" s="458" t="s">
        <v>568</v>
      </c>
      <c r="D529" s="458" t="s">
        <v>301</v>
      </c>
      <c r="E529" s="459" t="str">
        <f t="shared" si="395"/>
        <v>770</v>
      </c>
      <c r="F529" s="459" t="str">
        <f t="shared" si="396"/>
        <v>770</v>
      </c>
      <c r="G529" s="458" t="s">
        <v>302</v>
      </c>
      <c r="H529" s="484">
        <v>0</v>
      </c>
      <c r="I529" s="452">
        <v>0</v>
      </c>
      <c r="J529" s="474">
        <v>2777.41</v>
      </c>
      <c r="K529" s="452">
        <v>0</v>
      </c>
      <c r="L529" s="452">
        <v>0</v>
      </c>
      <c r="M529" s="452">
        <v>6317.47</v>
      </c>
      <c r="N529" s="452">
        <v>19.899999999999999</v>
      </c>
      <c r="O529" s="452">
        <v>0</v>
      </c>
      <c r="P529" s="452">
        <v>0</v>
      </c>
      <c r="Q529" s="452" t="e">
        <f>VLOOKUP(A529,#REF!,16,0)</f>
        <v>#REF!</v>
      </c>
      <c r="R529" s="452">
        <v>243.12</v>
      </c>
      <c r="S529" s="484">
        <v>0</v>
      </c>
      <c r="T529" s="452">
        <v>9357.9</v>
      </c>
      <c r="U529" s="474" t="e">
        <f t="shared" si="397"/>
        <v>#REF!</v>
      </c>
      <c r="V529" s="484">
        <f t="shared" si="398"/>
        <v>9114.7800000000007</v>
      </c>
      <c r="W529" s="484">
        <f t="shared" si="379"/>
        <v>9114.7800000000007</v>
      </c>
      <c r="X529" s="530"/>
      <c r="Y529" s="530">
        <f t="shared" si="408"/>
        <v>0</v>
      </c>
      <c r="Z529" s="484">
        <v>358.62</v>
      </c>
      <c r="AA529" s="484">
        <v>0</v>
      </c>
      <c r="AB529" s="484">
        <f t="shared" si="383"/>
        <v>0</v>
      </c>
      <c r="AC529" s="484">
        <v>358.62</v>
      </c>
      <c r="AD529" s="484">
        <f t="shared" si="374"/>
        <v>362.59000000000003</v>
      </c>
      <c r="AE529" s="484">
        <v>721.21</v>
      </c>
      <c r="AF529" s="484">
        <f t="shared" si="377"/>
        <v>0</v>
      </c>
      <c r="AG529" s="484">
        <v>721.21</v>
      </c>
      <c r="AH529" s="484">
        <f t="shared" si="371"/>
        <v>0</v>
      </c>
      <c r="AI529" s="484">
        <v>721.21</v>
      </c>
      <c r="AJ529" s="484">
        <f t="shared" si="368"/>
        <v>366.56999999999994</v>
      </c>
      <c r="AK529" s="484">
        <v>1087.78</v>
      </c>
      <c r="AL529" s="484">
        <f t="shared" si="369"/>
        <v>0</v>
      </c>
      <c r="AM529" s="484">
        <v>1087.78</v>
      </c>
      <c r="AN529" s="484">
        <f t="shared" si="366"/>
        <v>148.38000000000011</v>
      </c>
      <c r="AO529" s="484">
        <v>1236.1600000000001</v>
      </c>
      <c r="AP529" s="484">
        <f t="shared" si="364"/>
        <v>282.77999999999997</v>
      </c>
      <c r="AQ529" s="484">
        <v>1518.94</v>
      </c>
      <c r="AR529" s="484">
        <v>0</v>
      </c>
      <c r="AS529" s="484">
        <f t="shared" si="384"/>
        <v>0</v>
      </c>
      <c r="AT529" s="484">
        <v>0</v>
      </c>
      <c r="AU529" s="484">
        <f t="shared" si="375"/>
        <v>417.19</v>
      </c>
      <c r="AV529" s="484">
        <v>417.19</v>
      </c>
      <c r="AW529" s="484">
        <f t="shared" si="413"/>
        <v>133.04000000000002</v>
      </c>
      <c r="AX529" s="484">
        <v>550.23</v>
      </c>
      <c r="AY529" s="530">
        <v>0</v>
      </c>
      <c r="AZ529" s="530">
        <f t="shared" si="409"/>
        <v>0</v>
      </c>
      <c r="BA529" s="530">
        <f t="shared" si="410"/>
        <v>2777.41</v>
      </c>
      <c r="BB529" s="530">
        <f t="shared" si="411"/>
        <v>2777.41</v>
      </c>
      <c r="BC529" s="530">
        <f t="shared" si="412"/>
        <v>2777.41</v>
      </c>
      <c r="BD529" s="530">
        <f t="shared" si="376"/>
        <v>9094.880000000001</v>
      </c>
      <c r="BE529" s="530">
        <f t="shared" si="378"/>
        <v>9114.7800000000007</v>
      </c>
      <c r="BF529" s="530">
        <f t="shared" si="372"/>
        <v>9114.7799999999988</v>
      </c>
      <c r="BG529" s="530">
        <f t="shared" si="373"/>
        <v>9114.7799999999988</v>
      </c>
      <c r="BH529" s="530" t="e">
        <f t="shared" si="370"/>
        <v>#REF!</v>
      </c>
      <c r="BI529" s="530" t="e">
        <f t="shared" si="367"/>
        <v>#REF!</v>
      </c>
      <c r="BJ529" s="530" t="e">
        <f t="shared" si="365"/>
        <v>#REF!</v>
      </c>
      <c r="BK529" s="460">
        <v>9357.9</v>
      </c>
      <c r="BL529" t="s">
        <v>732</v>
      </c>
      <c r="BM529" s="451">
        <v>9357.9</v>
      </c>
      <c r="BN529" s="499"/>
      <c r="BO529" s="451"/>
      <c r="BP529" s="452"/>
      <c r="BR529" s="452"/>
    </row>
    <row r="530" spans="1:70" ht="15" hidden="1" customHeight="1">
      <c r="A530" t="str">
        <f t="shared" si="388"/>
        <v>7704400090</v>
      </c>
      <c r="B530" s="468">
        <v>7704400090</v>
      </c>
      <c r="C530" s="458" t="s">
        <v>570</v>
      </c>
      <c r="D530" s="458" t="s">
        <v>301</v>
      </c>
      <c r="E530" s="459" t="str">
        <f t="shared" si="395"/>
        <v>770</v>
      </c>
      <c r="F530" s="459" t="str">
        <f t="shared" si="396"/>
        <v>770</v>
      </c>
      <c r="G530" s="458" t="s">
        <v>302</v>
      </c>
      <c r="H530" s="484">
        <v>0</v>
      </c>
      <c r="I530" s="452">
        <v>0</v>
      </c>
      <c r="J530" s="474">
        <v>1202.8900000000001</v>
      </c>
      <c r="K530" s="452">
        <v>0</v>
      </c>
      <c r="L530" s="452">
        <v>0</v>
      </c>
      <c r="M530" s="452">
        <v>0</v>
      </c>
      <c r="N530" s="452">
        <v>0</v>
      </c>
      <c r="O530" s="452">
        <v>0</v>
      </c>
      <c r="P530" s="452">
        <v>0</v>
      </c>
      <c r="Q530" s="452" t="e">
        <f>VLOOKUP(A530,#REF!,16,0)</f>
        <v>#REF!</v>
      </c>
      <c r="R530" s="452">
        <v>0</v>
      </c>
      <c r="S530" s="484">
        <v>0</v>
      </c>
      <c r="T530" s="452">
        <v>1202.8900000000001</v>
      </c>
      <c r="U530" s="474" t="e">
        <f t="shared" si="397"/>
        <v>#REF!</v>
      </c>
      <c r="V530" s="484">
        <f t="shared" si="398"/>
        <v>1202.8900000000001</v>
      </c>
      <c r="W530" s="484">
        <f t="shared" si="379"/>
        <v>1202.8900000000001</v>
      </c>
      <c r="X530" s="530"/>
      <c r="Y530" s="530">
        <f t="shared" si="408"/>
        <v>0</v>
      </c>
      <c r="Z530" s="484">
        <v>0</v>
      </c>
      <c r="AA530" s="484">
        <v>0</v>
      </c>
      <c r="AB530" s="484">
        <f t="shared" si="383"/>
        <v>0</v>
      </c>
      <c r="AC530" s="484">
        <v>0</v>
      </c>
      <c r="AD530" s="484">
        <f t="shared" si="374"/>
        <v>4604.57</v>
      </c>
      <c r="AE530" s="484">
        <v>4604.57</v>
      </c>
      <c r="AF530" s="484">
        <f t="shared" si="377"/>
        <v>0</v>
      </c>
      <c r="AG530" s="484">
        <v>4604.57</v>
      </c>
      <c r="AH530" s="484">
        <f t="shared" si="371"/>
        <v>0</v>
      </c>
      <c r="AI530" s="484">
        <v>4604.57</v>
      </c>
      <c r="AJ530" s="484">
        <f t="shared" si="368"/>
        <v>4249.8099999999995</v>
      </c>
      <c r="AK530" s="484">
        <v>8854.3799999999992</v>
      </c>
      <c r="AL530" s="484">
        <f t="shared" si="369"/>
        <v>0</v>
      </c>
      <c r="AM530" s="484">
        <v>8854.3799999999992</v>
      </c>
      <c r="AN530" s="484">
        <f t="shared" si="366"/>
        <v>0</v>
      </c>
      <c r="AO530" s="484">
        <v>8854.3799999999992</v>
      </c>
      <c r="AP530" s="484">
        <f t="shared" si="364"/>
        <v>4249.8100000000013</v>
      </c>
      <c r="AQ530" s="484">
        <v>13104.19</v>
      </c>
      <c r="AR530" s="484">
        <v>679.14</v>
      </c>
      <c r="AS530" s="484">
        <f t="shared" si="384"/>
        <v>679.14</v>
      </c>
      <c r="AT530" s="484">
        <v>1358.28</v>
      </c>
      <c r="AU530" s="484">
        <f t="shared" si="375"/>
        <v>679.3</v>
      </c>
      <c r="AV530" s="484">
        <v>2037.58</v>
      </c>
      <c r="AW530" s="484">
        <f t="shared" si="413"/>
        <v>2475.88</v>
      </c>
      <c r="AX530" s="484">
        <v>4513.46</v>
      </c>
      <c r="AY530" s="530">
        <v>0</v>
      </c>
      <c r="AZ530" s="530">
        <f t="shared" si="409"/>
        <v>0</v>
      </c>
      <c r="BA530" s="530">
        <f t="shared" si="410"/>
        <v>1202.8900000000001</v>
      </c>
      <c r="BB530" s="530">
        <f t="shared" si="411"/>
        <v>1202.8900000000001</v>
      </c>
      <c r="BC530" s="530">
        <f t="shared" si="412"/>
        <v>1202.8900000000001</v>
      </c>
      <c r="BD530" s="530">
        <f t="shared" si="376"/>
        <v>1202.8900000000001</v>
      </c>
      <c r="BE530" s="530">
        <f t="shared" si="378"/>
        <v>1202.8900000000001</v>
      </c>
      <c r="BF530" s="530">
        <f t="shared" si="372"/>
        <v>1202.8900000000001</v>
      </c>
      <c r="BG530" s="530">
        <f t="shared" si="373"/>
        <v>1202.8900000000001</v>
      </c>
      <c r="BH530" s="530" t="e">
        <f t="shared" si="370"/>
        <v>#REF!</v>
      </c>
      <c r="BI530" s="530" t="e">
        <f t="shared" si="367"/>
        <v>#REF!</v>
      </c>
      <c r="BJ530" s="530" t="e">
        <f t="shared" si="365"/>
        <v>#REF!</v>
      </c>
      <c r="BK530" s="460">
        <v>1202.8900000000001</v>
      </c>
      <c r="BL530" t="s">
        <v>732</v>
      </c>
      <c r="BM530" s="451">
        <v>1202.8900000000001</v>
      </c>
      <c r="BN530" s="499"/>
      <c r="BO530" s="451"/>
      <c r="BP530" s="452"/>
      <c r="BR530" s="452"/>
    </row>
    <row r="531" spans="1:70" ht="15" hidden="1" customHeight="1">
      <c r="A531" t="str">
        <f t="shared" si="388"/>
        <v>7704400120</v>
      </c>
      <c r="B531" s="468">
        <v>7704400120</v>
      </c>
      <c r="C531" s="458" t="s">
        <v>622</v>
      </c>
      <c r="D531" s="458" t="s">
        <v>301</v>
      </c>
      <c r="E531" s="459" t="str">
        <f t="shared" si="395"/>
        <v>770</v>
      </c>
      <c r="F531" s="459" t="str">
        <f t="shared" si="396"/>
        <v>770</v>
      </c>
      <c r="G531" s="458" t="s">
        <v>302</v>
      </c>
      <c r="H531" s="484">
        <v>0</v>
      </c>
      <c r="I531" s="452">
        <v>0</v>
      </c>
      <c r="J531" s="474">
        <v>0</v>
      </c>
      <c r="K531" s="452">
        <v>251.82</v>
      </c>
      <c r="L531" s="452">
        <v>0</v>
      </c>
      <c r="M531" s="452">
        <v>0</v>
      </c>
      <c r="N531" s="452">
        <v>0</v>
      </c>
      <c r="O531" s="452">
        <v>0</v>
      </c>
      <c r="P531" s="452">
        <v>0</v>
      </c>
      <c r="Q531" s="452" t="e">
        <f>VLOOKUP(A531,#REF!,16,0)</f>
        <v>#REF!</v>
      </c>
      <c r="R531" s="452">
        <v>0</v>
      </c>
      <c r="S531" s="484">
        <v>0</v>
      </c>
      <c r="T531" s="452">
        <v>251.82</v>
      </c>
      <c r="U531" s="474" t="e">
        <f t="shared" si="397"/>
        <v>#REF!</v>
      </c>
      <c r="V531" s="484">
        <f t="shared" si="398"/>
        <v>251.82</v>
      </c>
      <c r="W531" s="484">
        <f t="shared" si="379"/>
        <v>251.82</v>
      </c>
      <c r="X531" s="530"/>
      <c r="Y531" s="530">
        <f t="shared" si="408"/>
        <v>0</v>
      </c>
      <c r="Z531" s="484">
        <v>0</v>
      </c>
      <c r="AA531" s="484">
        <v>0</v>
      </c>
      <c r="AB531" s="484">
        <f t="shared" si="383"/>
        <v>0</v>
      </c>
      <c r="AC531" s="484">
        <v>0</v>
      </c>
      <c r="AD531" s="484">
        <f t="shared" si="374"/>
        <v>0</v>
      </c>
      <c r="AE531" s="484">
        <v>0</v>
      </c>
      <c r="AF531" s="484">
        <f t="shared" si="377"/>
        <v>0</v>
      </c>
      <c r="AG531" s="484">
        <v>0</v>
      </c>
      <c r="AH531" s="484">
        <f t="shared" si="371"/>
        <v>0</v>
      </c>
      <c r="AI531" s="484">
        <v>0</v>
      </c>
      <c r="AJ531" s="484">
        <f t="shared" si="368"/>
        <v>0</v>
      </c>
      <c r="AK531" s="484">
        <v>0</v>
      </c>
      <c r="AL531" s="484">
        <f t="shared" si="369"/>
        <v>0</v>
      </c>
      <c r="AM531" s="484">
        <v>0</v>
      </c>
      <c r="AN531" s="484">
        <f t="shared" si="366"/>
        <v>0</v>
      </c>
      <c r="AO531" s="484">
        <v>0</v>
      </c>
      <c r="AP531" s="484">
        <f t="shared" ref="AP531:AP592" si="414">AQ531-AO531</f>
        <v>0</v>
      </c>
      <c r="AQ531" s="484">
        <v>0</v>
      </c>
      <c r="AR531" s="484">
        <v>0</v>
      </c>
      <c r="AS531" s="484">
        <f t="shared" si="384"/>
        <v>167.85</v>
      </c>
      <c r="AT531" s="484">
        <v>167.85</v>
      </c>
      <c r="AU531" s="484">
        <f t="shared" si="375"/>
        <v>0</v>
      </c>
      <c r="AV531" s="484">
        <v>167.85</v>
      </c>
      <c r="AW531" s="484">
        <f t="shared" si="413"/>
        <v>156.78</v>
      </c>
      <c r="AX531" s="484">
        <v>324.63</v>
      </c>
      <c r="AY531" s="530">
        <v>0</v>
      </c>
      <c r="AZ531" s="530">
        <f t="shared" si="409"/>
        <v>0</v>
      </c>
      <c r="BA531" s="530">
        <f t="shared" si="410"/>
        <v>0</v>
      </c>
      <c r="BB531" s="530">
        <f t="shared" si="411"/>
        <v>251.82</v>
      </c>
      <c r="BC531" s="530">
        <f t="shared" si="412"/>
        <v>251.82</v>
      </c>
      <c r="BD531" s="530">
        <f t="shared" si="376"/>
        <v>251.82</v>
      </c>
      <c r="BE531" s="530">
        <f t="shared" si="378"/>
        <v>251.82</v>
      </c>
      <c r="BF531" s="530">
        <f t="shared" si="372"/>
        <v>251.82</v>
      </c>
      <c r="BG531" s="530">
        <f t="shared" si="373"/>
        <v>251.82</v>
      </c>
      <c r="BH531" s="530" t="e">
        <f t="shared" si="370"/>
        <v>#REF!</v>
      </c>
      <c r="BI531" s="530" t="e">
        <f t="shared" si="367"/>
        <v>#REF!</v>
      </c>
      <c r="BJ531" s="530" t="e">
        <f t="shared" ref="BJ531:BJ591" si="415">O531+P531+Q531+R531+S531+N531+M531+L531+K531+J531+I531+H531</f>
        <v>#REF!</v>
      </c>
      <c r="BK531" s="460">
        <v>251.82</v>
      </c>
      <c r="BL531" t="s">
        <v>732</v>
      </c>
      <c r="BM531" s="451">
        <v>251.82</v>
      </c>
      <c r="BN531" s="499"/>
      <c r="BO531" s="451"/>
      <c r="BP531" s="452"/>
      <c r="BR531" s="452"/>
    </row>
    <row r="532" spans="1:70" ht="15" hidden="1" customHeight="1">
      <c r="A532" t="str">
        <f t="shared" si="388"/>
        <v>7704400190</v>
      </c>
      <c r="B532" s="468">
        <v>7704400190</v>
      </c>
      <c r="C532" s="458" t="s">
        <v>623</v>
      </c>
      <c r="D532" s="458" t="s">
        <v>301</v>
      </c>
      <c r="E532" s="459" t="str">
        <f t="shared" si="395"/>
        <v>770</v>
      </c>
      <c r="F532" s="459" t="str">
        <f t="shared" si="396"/>
        <v>770</v>
      </c>
      <c r="G532" s="458" t="s">
        <v>302</v>
      </c>
      <c r="H532" s="484">
        <v>0</v>
      </c>
      <c r="I532" s="452">
        <v>0</v>
      </c>
      <c r="J532" s="474">
        <v>15083.21</v>
      </c>
      <c r="K532" s="452">
        <v>0</v>
      </c>
      <c r="L532" s="452">
        <v>0</v>
      </c>
      <c r="M532" s="452">
        <v>13320.31</v>
      </c>
      <c r="N532" s="452">
        <v>0</v>
      </c>
      <c r="O532" s="452">
        <v>711.31</v>
      </c>
      <c r="P532" s="452">
        <v>2726.09</v>
      </c>
      <c r="Q532" s="452" t="e">
        <f>VLOOKUP(A532,#REF!,16,0)</f>
        <v>#REF!</v>
      </c>
      <c r="R532" s="452">
        <v>0</v>
      </c>
      <c r="S532" s="484">
        <v>6697.56</v>
      </c>
      <c r="T532" s="452">
        <v>31840.92</v>
      </c>
      <c r="U532" s="474" t="e">
        <f t="shared" si="397"/>
        <v>#REF!</v>
      </c>
      <c r="V532" s="484">
        <f t="shared" si="398"/>
        <v>31840.92</v>
      </c>
      <c r="W532" s="484">
        <f t="shared" si="379"/>
        <v>29114.829999999998</v>
      </c>
      <c r="X532" s="530"/>
      <c r="Y532" s="530">
        <f t="shared" si="408"/>
        <v>0</v>
      </c>
      <c r="Z532" s="484">
        <v>2133.9499999999998</v>
      </c>
      <c r="AA532" s="484">
        <v>0</v>
      </c>
      <c r="AB532" s="484">
        <f t="shared" si="383"/>
        <v>0</v>
      </c>
      <c r="AC532" s="484">
        <v>2133.9499999999998</v>
      </c>
      <c r="AD532" s="484">
        <f t="shared" si="374"/>
        <v>2133.9499999999998</v>
      </c>
      <c r="AE532" s="484">
        <v>4267.8999999999996</v>
      </c>
      <c r="AF532" s="484">
        <f t="shared" si="377"/>
        <v>0</v>
      </c>
      <c r="AG532" s="484">
        <v>4267.8999999999996</v>
      </c>
      <c r="AH532" s="484">
        <f t="shared" si="371"/>
        <v>279.67000000000007</v>
      </c>
      <c r="AI532" s="484">
        <v>4547.57</v>
      </c>
      <c r="AJ532" s="484">
        <f t="shared" si="368"/>
        <v>972.77000000000044</v>
      </c>
      <c r="AK532" s="484">
        <v>5520.34</v>
      </c>
      <c r="AL532" s="484">
        <f t="shared" si="369"/>
        <v>0</v>
      </c>
      <c r="AM532" s="484">
        <v>5520.34</v>
      </c>
      <c r="AN532" s="484">
        <f t="shared" si="366"/>
        <v>0</v>
      </c>
      <c r="AO532" s="484">
        <v>5520.34</v>
      </c>
      <c r="AP532" s="484">
        <f t="shared" si="414"/>
        <v>868.23999999999978</v>
      </c>
      <c r="AQ532" s="484">
        <v>6388.58</v>
      </c>
      <c r="AR532" s="484">
        <v>433.66</v>
      </c>
      <c r="AS532" s="484">
        <f t="shared" si="384"/>
        <v>433.66</v>
      </c>
      <c r="AT532" s="484">
        <v>867.32</v>
      </c>
      <c r="AU532" s="484">
        <f t="shared" si="375"/>
        <v>15693.32</v>
      </c>
      <c r="AV532" s="484">
        <v>16560.64</v>
      </c>
      <c r="AW532" s="484">
        <f t="shared" si="413"/>
        <v>1660.869999999999</v>
      </c>
      <c r="AX532" s="484">
        <v>18221.509999999998</v>
      </c>
      <c r="AY532" s="530">
        <v>0</v>
      </c>
      <c r="AZ532" s="530">
        <f t="shared" si="409"/>
        <v>0</v>
      </c>
      <c r="BA532" s="530">
        <f t="shared" si="410"/>
        <v>15083.21</v>
      </c>
      <c r="BB532" s="530">
        <f t="shared" si="411"/>
        <v>15083.21</v>
      </c>
      <c r="BC532" s="530">
        <f t="shared" si="412"/>
        <v>15083.21</v>
      </c>
      <c r="BD532" s="530">
        <f t="shared" si="376"/>
        <v>28403.519999999997</v>
      </c>
      <c r="BE532" s="530">
        <f t="shared" si="378"/>
        <v>28403.519999999997</v>
      </c>
      <c r="BF532" s="530">
        <f t="shared" si="372"/>
        <v>29114.829999999998</v>
      </c>
      <c r="BG532" s="530">
        <f t="shared" si="373"/>
        <v>31840.92</v>
      </c>
      <c r="BH532" s="530" t="e">
        <f t="shared" si="370"/>
        <v>#REF!</v>
      </c>
      <c r="BI532" s="530" t="e">
        <f t="shared" si="367"/>
        <v>#REF!</v>
      </c>
      <c r="BJ532" s="530" t="e">
        <f t="shared" si="415"/>
        <v>#REF!</v>
      </c>
      <c r="BK532" s="460">
        <v>31840.92</v>
      </c>
      <c r="BL532" t="s">
        <v>732</v>
      </c>
      <c r="BM532" s="451">
        <v>38538.480000000003</v>
      </c>
      <c r="BN532" s="499"/>
      <c r="BO532" s="451"/>
      <c r="BP532" s="452"/>
      <c r="BR532" s="452"/>
    </row>
    <row r="533" spans="1:70" ht="15" hidden="1" customHeight="1">
      <c r="A533" t="str">
        <f t="shared" si="388"/>
        <v>7704500010</v>
      </c>
      <c r="B533" s="468">
        <v>7704500010</v>
      </c>
      <c r="C533" s="458" t="s">
        <v>572</v>
      </c>
      <c r="D533" s="458" t="s">
        <v>301</v>
      </c>
      <c r="E533" s="459" t="str">
        <f t="shared" si="395"/>
        <v>770</v>
      </c>
      <c r="F533" s="459" t="str">
        <f t="shared" si="396"/>
        <v>770</v>
      </c>
      <c r="G533" s="458" t="s">
        <v>302</v>
      </c>
      <c r="H533" s="484">
        <v>25793.62</v>
      </c>
      <c r="I533" s="452">
        <v>18540.330000000002</v>
      </c>
      <c r="J533" s="474">
        <v>5644.04</v>
      </c>
      <c r="K533" s="452">
        <v>21621.52</v>
      </c>
      <c r="L533" s="452">
        <v>6153.79</v>
      </c>
      <c r="M533" s="452">
        <v>3157.53</v>
      </c>
      <c r="N533" s="452">
        <v>38833.79</v>
      </c>
      <c r="O533" s="452">
        <v>3911.57</v>
      </c>
      <c r="P533" s="452">
        <v>5421.25</v>
      </c>
      <c r="Q533" s="452" t="e">
        <f>VLOOKUP(A533,#REF!,16,0)</f>
        <v>#REF!</v>
      </c>
      <c r="R533" s="452">
        <v>1814.33</v>
      </c>
      <c r="S533" s="484">
        <v>38809.11</v>
      </c>
      <c r="T533" s="452">
        <v>135215.82</v>
      </c>
      <c r="U533" s="474" t="e">
        <f t="shared" si="397"/>
        <v>#REF!</v>
      </c>
      <c r="V533" s="484">
        <f t="shared" si="398"/>
        <v>129077.44</v>
      </c>
      <c r="W533" s="484">
        <f t="shared" si="379"/>
        <v>123656.19</v>
      </c>
      <c r="X533" s="530">
        <v>6003.73</v>
      </c>
      <c r="Y533" s="530">
        <f t="shared" si="408"/>
        <v>51099.240000000005</v>
      </c>
      <c r="Z533" s="484">
        <v>-44662.510000000009</v>
      </c>
      <c r="AA533" s="484">
        <v>71921.000000000015</v>
      </c>
      <c r="AB533" s="484">
        <f t="shared" si="383"/>
        <v>8911.6299999999901</v>
      </c>
      <c r="AC533" s="484">
        <v>93273.09</v>
      </c>
      <c r="AD533" s="484">
        <f t="shared" si="374"/>
        <v>1322.4300000000076</v>
      </c>
      <c r="AE533" s="484">
        <v>94595.520000000004</v>
      </c>
      <c r="AF533" s="484">
        <f t="shared" si="377"/>
        <v>2440.25</v>
      </c>
      <c r="AG533" s="484">
        <v>97035.77</v>
      </c>
      <c r="AH533" s="484">
        <f t="shared" si="371"/>
        <v>3537.2899999999936</v>
      </c>
      <c r="AI533" s="484">
        <v>100573.06</v>
      </c>
      <c r="AJ533" s="484">
        <f t="shared" si="368"/>
        <v>2398.6100000000006</v>
      </c>
      <c r="AK533" s="484">
        <v>102971.67</v>
      </c>
      <c r="AL533" s="484">
        <f t="shared" si="369"/>
        <v>6988.8699999999953</v>
      </c>
      <c r="AM533" s="484">
        <v>109960.54</v>
      </c>
      <c r="AN533" s="484">
        <f t="shared" si="366"/>
        <v>3298.5300000000134</v>
      </c>
      <c r="AO533" s="484">
        <v>113259.07</v>
      </c>
      <c r="AP533" s="484">
        <f t="shared" si="414"/>
        <v>6975.5499999999884</v>
      </c>
      <c r="AQ533" s="484">
        <v>120234.62</v>
      </c>
      <c r="AR533" s="484">
        <v>7190.19</v>
      </c>
      <c r="AS533" s="484">
        <f t="shared" si="384"/>
        <v>6004.1000000000013</v>
      </c>
      <c r="AT533" s="484">
        <v>13194.29</v>
      </c>
      <c r="AU533" s="484">
        <f t="shared" si="375"/>
        <v>14660.619999999999</v>
      </c>
      <c r="AV533" s="484">
        <v>27854.91</v>
      </c>
      <c r="AW533" s="484">
        <f t="shared" si="413"/>
        <v>16275.100000000002</v>
      </c>
      <c r="AX533" s="484">
        <v>44130.01</v>
      </c>
      <c r="AY533" s="530">
        <v>57102.97</v>
      </c>
      <c r="AZ533" s="530">
        <f t="shared" si="409"/>
        <v>44333.95</v>
      </c>
      <c r="BA533" s="530">
        <f t="shared" si="410"/>
        <v>49977.99</v>
      </c>
      <c r="BB533" s="530">
        <f t="shared" si="411"/>
        <v>71599.509999999995</v>
      </c>
      <c r="BC533" s="530">
        <f t="shared" si="412"/>
        <v>77753.299999999988</v>
      </c>
      <c r="BD533" s="530">
        <f t="shared" si="376"/>
        <v>80910.83</v>
      </c>
      <c r="BE533" s="530">
        <f t="shared" si="378"/>
        <v>119744.62</v>
      </c>
      <c r="BF533" s="530">
        <f t="shared" si="372"/>
        <v>123656.19</v>
      </c>
      <c r="BG533" s="530">
        <f t="shared" si="373"/>
        <v>129077.43999999999</v>
      </c>
      <c r="BH533" s="530" t="e">
        <f t="shared" si="370"/>
        <v>#REF!</v>
      </c>
      <c r="BI533" s="530" t="e">
        <f t="shared" si="367"/>
        <v>#REF!</v>
      </c>
      <c r="BJ533" s="530" t="e">
        <f t="shared" si="415"/>
        <v>#REF!</v>
      </c>
      <c r="BK533" s="460">
        <v>135215.82</v>
      </c>
      <c r="BL533" t="s">
        <v>162</v>
      </c>
      <c r="BM533" s="451">
        <v>174024.93</v>
      </c>
      <c r="BN533" s="499"/>
      <c r="BO533" s="451"/>
      <c r="BP533" s="452"/>
      <c r="BR533" s="452"/>
    </row>
    <row r="534" spans="1:70" ht="15" hidden="1" customHeight="1">
      <c r="A534" t="str">
        <f t="shared" si="388"/>
        <v>7704500020</v>
      </c>
      <c r="B534" s="468">
        <v>7704500020</v>
      </c>
      <c r="C534" s="458" t="s">
        <v>573</v>
      </c>
      <c r="D534" s="458" t="s">
        <v>301</v>
      </c>
      <c r="E534" s="459" t="s">
        <v>859</v>
      </c>
      <c r="F534" s="459" t="s">
        <v>859</v>
      </c>
      <c r="G534" s="458" t="s">
        <v>302</v>
      </c>
      <c r="H534" s="484">
        <v>16593.080000000002</v>
      </c>
      <c r="I534" s="452">
        <v>8274.7900000000009</v>
      </c>
      <c r="J534" s="474">
        <v>16686.689999999999</v>
      </c>
      <c r="K534" s="452">
        <v>20878.02</v>
      </c>
      <c r="L534" s="452">
        <v>35769.74</v>
      </c>
      <c r="M534" s="452">
        <v>8869.33</v>
      </c>
      <c r="N534" s="452">
        <v>20526.759999999998</v>
      </c>
      <c r="O534" s="452">
        <v>20721.66</v>
      </c>
      <c r="P534" s="452">
        <v>5495.8</v>
      </c>
      <c r="Q534" s="452" t="e">
        <f>VLOOKUP(A534,#REF!,16,0)</f>
        <v>#REF!</v>
      </c>
      <c r="R534" s="452">
        <v>1478.48</v>
      </c>
      <c r="S534" s="484">
        <v>1415</v>
      </c>
      <c r="T534" s="452">
        <v>249948.2</v>
      </c>
      <c r="U534" s="474" t="e">
        <f t="shared" si="397"/>
        <v>#REF!</v>
      </c>
      <c r="V534" s="484">
        <f t="shared" si="398"/>
        <v>153815.87</v>
      </c>
      <c r="W534" s="484">
        <f t="shared" si="379"/>
        <v>148320.07</v>
      </c>
      <c r="X534" s="530">
        <v>437</v>
      </c>
      <c r="Y534" s="530">
        <f t="shared" si="408"/>
        <v>958.59999999999991</v>
      </c>
      <c r="Z534" s="484">
        <v>402.5</v>
      </c>
      <c r="AA534" s="484">
        <v>485.90000000000009</v>
      </c>
      <c r="AB534" s="484">
        <f t="shared" si="383"/>
        <v>350</v>
      </c>
      <c r="AC534" s="484">
        <v>2634</v>
      </c>
      <c r="AD534" s="484">
        <f t="shared" si="374"/>
        <v>1640.1000000000004</v>
      </c>
      <c r="AE534" s="484">
        <v>4274.1000000000004</v>
      </c>
      <c r="AF534" s="484">
        <f t="shared" si="377"/>
        <v>1537.8999999999996</v>
      </c>
      <c r="AG534" s="484">
        <v>5812</v>
      </c>
      <c r="AH534" s="484">
        <f t="shared" si="371"/>
        <v>414</v>
      </c>
      <c r="AI534" s="484">
        <v>6226</v>
      </c>
      <c r="AJ534" s="484">
        <f t="shared" si="368"/>
        <v>184</v>
      </c>
      <c r="AK534" s="484">
        <v>6410</v>
      </c>
      <c r="AL534" s="484">
        <f t="shared" si="369"/>
        <v>1083.3400000000001</v>
      </c>
      <c r="AM534" s="484">
        <v>7493.34</v>
      </c>
      <c r="AN534" s="484">
        <f t="shared" ref="AN534:AN592" si="416">AO534-AM534</f>
        <v>1232.3500000000004</v>
      </c>
      <c r="AO534" s="484">
        <v>8725.69</v>
      </c>
      <c r="AP534" s="484">
        <f t="shared" si="414"/>
        <v>10448.499999999998</v>
      </c>
      <c r="AQ534" s="484">
        <v>19174.189999999999</v>
      </c>
      <c r="AR534" s="484">
        <v>552</v>
      </c>
      <c r="AS534" s="484">
        <f t="shared" si="384"/>
        <v>489.61999999999989</v>
      </c>
      <c r="AT534" s="484">
        <v>1041.6199999999999</v>
      </c>
      <c r="AU534" s="484">
        <f t="shared" si="375"/>
        <v>1219.06</v>
      </c>
      <c r="AV534" s="484">
        <v>2260.6799999999998</v>
      </c>
      <c r="AW534" s="484">
        <f t="shared" si="413"/>
        <v>494.20000000000027</v>
      </c>
      <c r="AX534" s="484">
        <v>2754.88</v>
      </c>
      <c r="AY534" s="530">
        <v>1395.6</v>
      </c>
      <c r="AZ534" s="530">
        <f t="shared" si="409"/>
        <v>24867.870000000003</v>
      </c>
      <c r="BA534" s="530">
        <f t="shared" si="410"/>
        <v>41554.559999999998</v>
      </c>
      <c r="BB534" s="530">
        <f t="shared" si="411"/>
        <v>62432.58</v>
      </c>
      <c r="BC534" s="530">
        <f t="shared" si="412"/>
        <v>98202.32</v>
      </c>
      <c r="BD534" s="530">
        <f t="shared" si="376"/>
        <v>107071.65</v>
      </c>
      <c r="BE534" s="530">
        <f t="shared" si="378"/>
        <v>127598.40999999999</v>
      </c>
      <c r="BF534" s="530">
        <f t="shared" si="372"/>
        <v>148320.07</v>
      </c>
      <c r="BG534" s="530">
        <f t="shared" si="373"/>
        <v>153815.87</v>
      </c>
      <c r="BH534" s="530" t="e">
        <f t="shared" si="370"/>
        <v>#REF!</v>
      </c>
      <c r="BI534" s="530" t="e">
        <f t="shared" ref="BI534:BI591" si="417">N534+O534+P534+Q534+R534+M534+L534+K534+J534+I534+H534</f>
        <v>#REF!</v>
      </c>
      <c r="BJ534" s="530" t="e">
        <f t="shared" si="415"/>
        <v>#REF!</v>
      </c>
      <c r="BK534" s="460">
        <v>249948.2</v>
      </c>
      <c r="BL534" t="s">
        <v>162</v>
      </c>
      <c r="BM534" s="451">
        <v>251363.20000000001</v>
      </c>
      <c r="BN534" s="499"/>
      <c r="BO534" s="451"/>
      <c r="BP534" s="452"/>
      <c r="BR534" s="452"/>
    </row>
    <row r="535" spans="1:70" ht="15" hidden="1" customHeight="1">
      <c r="A535" t="s">
        <v>850</v>
      </c>
      <c r="B535" s="468">
        <v>7704600010</v>
      </c>
      <c r="C535" s="458" t="s">
        <v>574</v>
      </c>
      <c r="D535" s="458" t="s">
        <v>301</v>
      </c>
      <c r="E535" s="459" t="str">
        <f t="shared" ref="E535" si="418">LEFT(B535,3)</f>
        <v>770</v>
      </c>
      <c r="F535" s="459" t="str">
        <f t="shared" ref="F535" si="419">LEFT(B535,3)</f>
        <v>770</v>
      </c>
      <c r="G535" s="458" t="s">
        <v>302</v>
      </c>
      <c r="H535" s="484">
        <v>0</v>
      </c>
      <c r="I535" s="452">
        <v>0</v>
      </c>
      <c r="J535" s="474">
        <v>0</v>
      </c>
      <c r="K535" s="452">
        <v>0</v>
      </c>
      <c r="L535" s="452">
        <v>0</v>
      </c>
      <c r="M535" s="452">
        <v>0</v>
      </c>
      <c r="N535" s="452">
        <v>0</v>
      </c>
      <c r="O535" s="452">
        <v>0</v>
      </c>
      <c r="P535" s="452">
        <v>0</v>
      </c>
      <c r="Q535" s="452">
        <v>0</v>
      </c>
      <c r="R535" s="452">
        <v>0</v>
      </c>
      <c r="S535" s="484">
        <v>0</v>
      </c>
      <c r="T535" s="452">
        <v>0</v>
      </c>
      <c r="U535" s="474">
        <f t="shared" si="397"/>
        <v>0</v>
      </c>
      <c r="V535" s="484">
        <f>SUM(H535:U535)</f>
        <v>0</v>
      </c>
      <c r="W535" s="484">
        <f t="shared" si="379"/>
        <v>0</v>
      </c>
      <c r="X535" s="530">
        <v>0</v>
      </c>
      <c r="Y535" s="530">
        <v>0</v>
      </c>
      <c r="Z535" s="484">
        <v>0</v>
      </c>
      <c r="AA535" s="484">
        <v>0</v>
      </c>
      <c r="AB535" s="484">
        <v>0</v>
      </c>
      <c r="AC535" s="484">
        <v>0</v>
      </c>
      <c r="AD535" s="484">
        <f t="shared" si="374"/>
        <v>290</v>
      </c>
      <c r="AE535" s="484">
        <v>290</v>
      </c>
      <c r="AF535" s="484">
        <f t="shared" si="377"/>
        <v>0</v>
      </c>
      <c r="AG535" s="484">
        <v>290</v>
      </c>
      <c r="AH535" s="484">
        <f t="shared" si="371"/>
        <v>0</v>
      </c>
      <c r="AI535" s="484">
        <v>290</v>
      </c>
      <c r="AJ535" s="484">
        <f t="shared" ref="AJ535:AJ592" si="420">AK535-AI535</f>
        <v>0</v>
      </c>
      <c r="AK535" s="484">
        <v>290</v>
      </c>
      <c r="AL535" s="484">
        <f t="shared" ref="AL535:AL592" si="421">AM535-AK535</f>
        <v>0</v>
      </c>
      <c r="AM535" s="484">
        <v>290</v>
      </c>
      <c r="AN535" s="484">
        <f t="shared" si="416"/>
        <v>282.45000000000005</v>
      </c>
      <c r="AO535" s="484">
        <v>572.45000000000005</v>
      </c>
      <c r="AP535" s="484">
        <f t="shared" si="414"/>
        <v>0</v>
      </c>
      <c r="AQ535" s="484">
        <v>572.45000000000005</v>
      </c>
      <c r="AR535" s="484">
        <v>0</v>
      </c>
      <c r="AS535" s="484">
        <f t="shared" si="384"/>
        <v>0</v>
      </c>
      <c r="AT535" s="484">
        <v>0</v>
      </c>
      <c r="AU535" s="484">
        <f t="shared" si="375"/>
        <v>275</v>
      </c>
      <c r="AV535" s="484">
        <v>275</v>
      </c>
      <c r="AW535" s="484">
        <f t="shared" si="413"/>
        <v>0</v>
      </c>
      <c r="AX535" s="484">
        <v>275</v>
      </c>
      <c r="AY535" s="530"/>
      <c r="AZ535" s="530">
        <f t="shared" si="409"/>
        <v>0</v>
      </c>
      <c r="BA535" s="530">
        <f t="shared" si="410"/>
        <v>0</v>
      </c>
      <c r="BB535" s="530">
        <f t="shared" si="411"/>
        <v>0</v>
      </c>
      <c r="BC535" s="530">
        <f t="shared" si="412"/>
        <v>0</v>
      </c>
      <c r="BD535" s="530">
        <f t="shared" si="376"/>
        <v>0</v>
      </c>
      <c r="BE535" s="530">
        <f t="shared" si="378"/>
        <v>0</v>
      </c>
      <c r="BF535" s="530">
        <f t="shared" si="372"/>
        <v>0</v>
      </c>
      <c r="BG535" s="530">
        <f t="shared" si="373"/>
        <v>0</v>
      </c>
      <c r="BH535" s="530">
        <f t="shared" ref="BH535:BH591" si="422">M535+N535+O535+P535+Q535+L535+K535+J535+I535+H535</f>
        <v>0</v>
      </c>
      <c r="BI535" s="530">
        <f t="shared" si="417"/>
        <v>0</v>
      </c>
      <c r="BJ535" s="530">
        <f t="shared" si="415"/>
        <v>0</v>
      </c>
      <c r="BK535" s="460">
        <v>0</v>
      </c>
      <c r="BL535" t="s">
        <v>732</v>
      </c>
      <c r="BM535" s="451">
        <v>0</v>
      </c>
      <c r="BN535" s="499"/>
      <c r="BO535" s="451"/>
      <c r="BP535" s="452"/>
      <c r="BR535" s="452"/>
    </row>
    <row r="536" spans="1:70" ht="15" hidden="1" customHeight="1">
      <c r="A536" t="str">
        <f t="shared" si="388"/>
        <v>7704600020</v>
      </c>
      <c r="B536" s="468">
        <v>7704600020</v>
      </c>
      <c r="C536" s="458" t="s">
        <v>575</v>
      </c>
      <c r="D536" s="458" t="s">
        <v>301</v>
      </c>
      <c r="E536" s="459" t="str">
        <f t="shared" si="395"/>
        <v>770</v>
      </c>
      <c r="F536" s="459" t="str">
        <f t="shared" si="396"/>
        <v>770</v>
      </c>
      <c r="G536" s="458" t="s">
        <v>302</v>
      </c>
      <c r="H536" s="484">
        <v>0</v>
      </c>
      <c r="I536" s="452">
        <v>27049.23</v>
      </c>
      <c r="J536" s="474">
        <v>-24307.25</v>
      </c>
      <c r="K536" s="452">
        <v>0</v>
      </c>
      <c r="L536" s="452">
        <v>0</v>
      </c>
      <c r="M536" s="452">
        <v>6669.68</v>
      </c>
      <c r="N536" s="452">
        <v>0</v>
      </c>
      <c r="O536" s="452">
        <v>0</v>
      </c>
      <c r="P536" s="452">
        <v>0</v>
      </c>
      <c r="Q536" s="452" t="e">
        <f>VLOOKUP(A536,#REF!,16,0)</f>
        <v>#REF!</v>
      </c>
      <c r="R536" s="452">
        <v>0</v>
      </c>
      <c r="S536" s="484">
        <v>0</v>
      </c>
      <c r="T536" s="452">
        <v>9411.66</v>
      </c>
      <c r="U536" s="474" t="e">
        <f t="shared" si="397"/>
        <v>#REF!</v>
      </c>
      <c r="V536" s="484">
        <f t="shared" si="398"/>
        <v>9411.66</v>
      </c>
      <c r="W536" s="484">
        <f t="shared" si="379"/>
        <v>9411.66</v>
      </c>
      <c r="X536" s="530"/>
      <c r="Y536" s="530">
        <f t="shared" ref="Y536:Y584" si="423">AY536-X536</f>
        <v>0</v>
      </c>
      <c r="Z536" s="484">
        <v>0</v>
      </c>
      <c r="AA536" s="484">
        <v>0</v>
      </c>
      <c r="AB536" s="484">
        <f t="shared" si="383"/>
        <v>0</v>
      </c>
      <c r="AC536" s="484">
        <v>0</v>
      </c>
      <c r="AD536" s="484">
        <f t="shared" si="374"/>
        <v>0</v>
      </c>
      <c r="AE536" s="484">
        <v>0</v>
      </c>
      <c r="AF536" s="484">
        <f t="shared" si="377"/>
        <v>0</v>
      </c>
      <c r="AG536" s="484">
        <v>0</v>
      </c>
      <c r="AH536" s="484">
        <f t="shared" si="371"/>
        <v>0</v>
      </c>
      <c r="AI536" s="484">
        <v>0</v>
      </c>
      <c r="AJ536" s="484">
        <f t="shared" si="420"/>
        <v>0</v>
      </c>
      <c r="AK536" s="484">
        <v>0</v>
      </c>
      <c r="AL536" s="484">
        <f t="shared" si="421"/>
        <v>0</v>
      </c>
      <c r="AM536" s="484">
        <v>0</v>
      </c>
      <c r="AN536" s="484">
        <f t="shared" si="416"/>
        <v>0</v>
      </c>
      <c r="AO536" s="484">
        <v>0</v>
      </c>
      <c r="AP536" s="484">
        <f t="shared" si="414"/>
        <v>0</v>
      </c>
      <c r="AQ536" s="484">
        <v>0</v>
      </c>
      <c r="AR536" s="484">
        <v>0</v>
      </c>
      <c r="AS536" s="484">
        <f t="shared" si="384"/>
        <v>0</v>
      </c>
      <c r="AT536" s="484">
        <v>0</v>
      </c>
      <c r="AU536" s="484">
        <f t="shared" si="375"/>
        <v>0</v>
      </c>
      <c r="AV536" s="484">
        <v>0</v>
      </c>
      <c r="AW536" s="484">
        <f t="shared" si="413"/>
        <v>0</v>
      </c>
      <c r="AX536" s="484">
        <v>0</v>
      </c>
      <c r="AY536" s="530">
        <v>0</v>
      </c>
      <c r="AZ536" s="530">
        <f t="shared" si="409"/>
        <v>27049.23</v>
      </c>
      <c r="BA536" s="530">
        <f t="shared" si="410"/>
        <v>2741.9799999999996</v>
      </c>
      <c r="BB536" s="530">
        <f t="shared" si="411"/>
        <v>2741.9799999999996</v>
      </c>
      <c r="BC536" s="530">
        <f t="shared" si="412"/>
        <v>2741.9799999999996</v>
      </c>
      <c r="BD536" s="530">
        <f t="shared" si="376"/>
        <v>9411.66</v>
      </c>
      <c r="BE536" s="530">
        <f t="shared" si="378"/>
        <v>9411.66</v>
      </c>
      <c r="BF536" s="530">
        <f t="shared" si="372"/>
        <v>9411.66</v>
      </c>
      <c r="BG536" s="530">
        <f t="shared" si="373"/>
        <v>9411.66</v>
      </c>
      <c r="BH536" s="530" t="e">
        <f t="shared" si="422"/>
        <v>#REF!</v>
      </c>
      <c r="BI536" s="530" t="e">
        <f t="shared" si="417"/>
        <v>#REF!</v>
      </c>
      <c r="BJ536" s="530" t="e">
        <f t="shared" si="415"/>
        <v>#REF!</v>
      </c>
      <c r="BK536" s="460">
        <v>9411.66</v>
      </c>
      <c r="BL536" t="s">
        <v>732</v>
      </c>
      <c r="BM536" s="451">
        <v>9411.66</v>
      </c>
      <c r="BN536" s="499"/>
      <c r="BO536" s="451"/>
      <c r="BP536" s="452"/>
      <c r="BR536" s="452"/>
    </row>
    <row r="537" spans="1:70" ht="15" hidden="1" customHeight="1">
      <c r="A537" t="str">
        <f t="shared" si="388"/>
        <v>7704600900</v>
      </c>
      <c r="B537" s="468">
        <v>7704600900</v>
      </c>
      <c r="C537" s="458" t="s">
        <v>624</v>
      </c>
      <c r="D537" s="458" t="s">
        <v>301</v>
      </c>
      <c r="E537" s="459" t="str">
        <f t="shared" si="395"/>
        <v>770</v>
      </c>
      <c r="F537" s="459" t="str">
        <f t="shared" si="396"/>
        <v>770</v>
      </c>
      <c r="G537" s="458" t="s">
        <v>302</v>
      </c>
      <c r="H537" s="484">
        <v>0</v>
      </c>
      <c r="I537" s="452">
        <v>0</v>
      </c>
      <c r="J537" s="474">
        <v>0</v>
      </c>
      <c r="K537" s="452">
        <v>0</v>
      </c>
      <c r="L537" s="452">
        <v>0</v>
      </c>
      <c r="M537" s="452">
        <v>0</v>
      </c>
      <c r="N537" s="452">
        <v>0</v>
      </c>
      <c r="O537" s="452">
        <v>0</v>
      </c>
      <c r="P537" s="452">
        <v>262.5</v>
      </c>
      <c r="Q537" s="452" t="e">
        <f>VLOOKUP(A537,#REF!,16,0)</f>
        <v>#REF!</v>
      </c>
      <c r="R537" s="452">
        <v>0</v>
      </c>
      <c r="S537" s="484">
        <v>0</v>
      </c>
      <c r="T537" s="452">
        <v>262.5</v>
      </c>
      <c r="U537" s="474" t="e">
        <f t="shared" si="397"/>
        <v>#REF!</v>
      </c>
      <c r="V537" s="484">
        <f t="shared" si="398"/>
        <v>262.5</v>
      </c>
      <c r="W537" s="484">
        <f t="shared" si="379"/>
        <v>0</v>
      </c>
      <c r="X537" s="530"/>
      <c r="Y537" s="530">
        <f t="shared" si="423"/>
        <v>0</v>
      </c>
      <c r="Z537" s="484">
        <v>0</v>
      </c>
      <c r="AA537" s="484">
        <v>0</v>
      </c>
      <c r="AB537" s="484">
        <f t="shared" si="383"/>
        <v>1800</v>
      </c>
      <c r="AC537" s="484">
        <v>1800</v>
      </c>
      <c r="AD537" s="484">
        <f t="shared" si="374"/>
        <v>3200</v>
      </c>
      <c r="AE537" s="484">
        <v>5000</v>
      </c>
      <c r="AF537" s="484">
        <f t="shared" si="377"/>
        <v>0</v>
      </c>
      <c r="AG537" s="484">
        <v>5000</v>
      </c>
      <c r="AH537" s="484">
        <f t="shared" si="371"/>
        <v>4000</v>
      </c>
      <c r="AI537" s="484">
        <v>9000</v>
      </c>
      <c r="AJ537" s="484">
        <f t="shared" si="420"/>
        <v>5600</v>
      </c>
      <c r="AK537" s="484">
        <v>14600</v>
      </c>
      <c r="AL537" s="484">
        <f t="shared" si="421"/>
        <v>3200</v>
      </c>
      <c r="AM537" s="484">
        <v>17800</v>
      </c>
      <c r="AN537" s="484">
        <f t="shared" si="416"/>
        <v>3200</v>
      </c>
      <c r="AO537" s="484">
        <v>21000</v>
      </c>
      <c r="AP537" s="484">
        <f t="shared" si="414"/>
        <v>3200</v>
      </c>
      <c r="AQ537" s="484">
        <v>24200</v>
      </c>
      <c r="AR537" s="484">
        <v>6300</v>
      </c>
      <c r="AS537" s="484">
        <f t="shared" si="384"/>
        <v>6300</v>
      </c>
      <c r="AT537" s="484">
        <v>12600</v>
      </c>
      <c r="AU537" s="484">
        <f t="shared" si="375"/>
        <v>6300</v>
      </c>
      <c r="AV537" s="484">
        <v>18900</v>
      </c>
      <c r="AW537" s="484">
        <f t="shared" si="413"/>
        <v>6300</v>
      </c>
      <c r="AX537" s="484">
        <v>25200</v>
      </c>
      <c r="AY537" s="530">
        <v>0</v>
      </c>
      <c r="AZ537" s="530">
        <f t="shared" si="409"/>
        <v>0</v>
      </c>
      <c r="BA537" s="530">
        <f t="shared" si="410"/>
        <v>0</v>
      </c>
      <c r="BB537" s="530">
        <f t="shared" si="411"/>
        <v>0</v>
      </c>
      <c r="BC537" s="530">
        <f t="shared" si="412"/>
        <v>0</v>
      </c>
      <c r="BD537" s="530">
        <f t="shared" si="376"/>
        <v>0</v>
      </c>
      <c r="BE537" s="530">
        <f t="shared" si="378"/>
        <v>0</v>
      </c>
      <c r="BF537" s="530">
        <f t="shared" si="372"/>
        <v>0</v>
      </c>
      <c r="BG537" s="530">
        <f t="shared" si="373"/>
        <v>262.5</v>
      </c>
      <c r="BH537" s="530" t="e">
        <f t="shared" si="422"/>
        <v>#REF!</v>
      </c>
      <c r="BI537" s="530" t="e">
        <f t="shared" si="417"/>
        <v>#REF!</v>
      </c>
      <c r="BJ537" s="530" t="e">
        <f t="shared" si="415"/>
        <v>#REF!</v>
      </c>
      <c r="BK537" s="460">
        <v>262.5</v>
      </c>
      <c r="BL537" t="s">
        <v>732</v>
      </c>
      <c r="BM537" s="451">
        <v>262.5</v>
      </c>
      <c r="BN537" s="499"/>
      <c r="BO537" s="451"/>
      <c r="BP537" s="452"/>
      <c r="BR537" s="452"/>
    </row>
    <row r="538" spans="1:70" ht="15" hidden="1" customHeight="1">
      <c r="A538" t="str">
        <f t="shared" si="388"/>
        <v>7705100020</v>
      </c>
      <c r="B538" s="468">
        <v>7705100020</v>
      </c>
      <c r="C538" s="458" t="s">
        <v>625</v>
      </c>
      <c r="D538" s="458" t="s">
        <v>301</v>
      </c>
      <c r="E538" s="459" t="str">
        <f t="shared" si="395"/>
        <v>770</v>
      </c>
      <c r="F538" s="459" t="str">
        <f t="shared" si="396"/>
        <v>770</v>
      </c>
      <c r="G538" s="458" t="s">
        <v>302</v>
      </c>
      <c r="H538" s="484">
        <v>1059.25</v>
      </c>
      <c r="I538" s="452">
        <v>247.8</v>
      </c>
      <c r="J538" s="474">
        <v>304.39999999999998</v>
      </c>
      <c r="K538" s="452">
        <v>275.62</v>
      </c>
      <c r="L538" s="452">
        <v>595.29999999999995</v>
      </c>
      <c r="M538" s="452">
        <v>244</v>
      </c>
      <c r="N538" s="452">
        <v>955.62</v>
      </c>
      <c r="O538" s="452">
        <v>124.2</v>
      </c>
      <c r="P538" s="452">
        <v>203.4</v>
      </c>
      <c r="Q538" s="452" t="e">
        <f>VLOOKUP(A538,#REF!,16,0)</f>
        <v>#REF!</v>
      </c>
      <c r="R538" s="452">
        <v>151.4</v>
      </c>
      <c r="S538" s="484">
        <v>315.70999999999998</v>
      </c>
      <c r="T538" s="452">
        <v>4330.6899999999996</v>
      </c>
      <c r="U538" s="474" t="e">
        <f t="shared" si="397"/>
        <v>#REF!</v>
      </c>
      <c r="V538" s="484">
        <f t="shared" si="398"/>
        <v>4009.5899999999997</v>
      </c>
      <c r="W538" s="484">
        <f t="shared" si="379"/>
        <v>3806.1899999999996</v>
      </c>
      <c r="X538" s="530">
        <v>89.7</v>
      </c>
      <c r="Y538" s="530">
        <f t="shared" si="423"/>
        <v>1186.02</v>
      </c>
      <c r="Z538" s="484">
        <v>487.97</v>
      </c>
      <c r="AA538" s="484">
        <v>602.70000000000005</v>
      </c>
      <c r="AB538" s="484">
        <f t="shared" si="383"/>
        <v>1153.96</v>
      </c>
      <c r="AC538" s="484">
        <v>3520.35</v>
      </c>
      <c r="AD538" s="484">
        <f t="shared" si="374"/>
        <v>268.09999999999991</v>
      </c>
      <c r="AE538" s="484">
        <v>3788.45</v>
      </c>
      <c r="AF538" s="484">
        <f t="shared" si="377"/>
        <v>178.90000000000009</v>
      </c>
      <c r="AG538" s="484">
        <v>3967.35</v>
      </c>
      <c r="AH538" s="484">
        <f t="shared" si="371"/>
        <v>225.70000000000027</v>
      </c>
      <c r="AI538" s="484">
        <v>4193.05</v>
      </c>
      <c r="AJ538" s="484">
        <f t="shared" si="420"/>
        <v>709.77999999999975</v>
      </c>
      <c r="AK538" s="484">
        <v>4902.83</v>
      </c>
      <c r="AL538" s="484">
        <f t="shared" si="421"/>
        <v>257.23999999999978</v>
      </c>
      <c r="AM538" s="484">
        <v>5160.07</v>
      </c>
      <c r="AN538" s="484">
        <f t="shared" si="416"/>
        <v>314.90000000000055</v>
      </c>
      <c r="AO538" s="484">
        <v>5474.97</v>
      </c>
      <c r="AP538" s="484">
        <f t="shared" si="414"/>
        <v>178.89999999999964</v>
      </c>
      <c r="AQ538" s="484">
        <v>5653.87</v>
      </c>
      <c r="AR538" s="484">
        <v>1348.02</v>
      </c>
      <c r="AS538" s="484">
        <f t="shared" si="384"/>
        <v>454.90000000000009</v>
      </c>
      <c r="AT538" s="484">
        <v>1802.92</v>
      </c>
      <c r="AU538" s="484">
        <f t="shared" ref="AU538:AU592" si="424">AV538-AT538</f>
        <v>445.69999999999982</v>
      </c>
      <c r="AV538" s="484">
        <v>2248.62</v>
      </c>
      <c r="AW538" s="484">
        <f t="shared" si="413"/>
        <v>189</v>
      </c>
      <c r="AX538" s="484">
        <v>2437.62</v>
      </c>
      <c r="AY538" s="530">
        <v>1275.72</v>
      </c>
      <c r="AZ538" s="530">
        <f t="shared" si="409"/>
        <v>1307.05</v>
      </c>
      <c r="BA538" s="530">
        <f t="shared" si="410"/>
        <v>1611.4499999999998</v>
      </c>
      <c r="BB538" s="530">
        <f t="shared" si="411"/>
        <v>1887.0699999999997</v>
      </c>
      <c r="BC538" s="530">
        <f t="shared" si="412"/>
        <v>2482.37</v>
      </c>
      <c r="BD538" s="530">
        <f t="shared" si="376"/>
        <v>2726.37</v>
      </c>
      <c r="BE538" s="530">
        <f t="shared" si="378"/>
        <v>3681.9900000000002</v>
      </c>
      <c r="BF538" s="530">
        <f t="shared" si="372"/>
        <v>3806.19</v>
      </c>
      <c r="BG538" s="530">
        <f t="shared" si="373"/>
        <v>4009.59</v>
      </c>
      <c r="BH538" s="530" t="e">
        <f t="shared" si="422"/>
        <v>#REF!</v>
      </c>
      <c r="BI538" s="530" t="e">
        <f t="shared" si="417"/>
        <v>#REF!</v>
      </c>
      <c r="BJ538" s="530" t="e">
        <f t="shared" si="415"/>
        <v>#REF!</v>
      </c>
      <c r="BK538" s="460">
        <v>4330.6899999999996</v>
      </c>
      <c r="BL538" t="s">
        <v>732</v>
      </c>
      <c r="BM538" s="451">
        <v>4646.3999999999996</v>
      </c>
      <c r="BN538" s="499"/>
      <c r="BO538" s="451"/>
      <c r="BP538" s="452"/>
      <c r="BR538" s="452"/>
    </row>
    <row r="539" spans="1:70" ht="15" hidden="1" customHeight="1">
      <c r="A539" t="s">
        <v>993</v>
      </c>
      <c r="B539" s="468" t="s">
        <v>993</v>
      </c>
      <c r="C539" s="458" t="s">
        <v>994</v>
      </c>
      <c r="D539" s="458" t="s">
        <v>301</v>
      </c>
      <c r="E539" s="459" t="str">
        <f t="shared" ref="E539" si="425">LEFT(B539,3)</f>
        <v>770</v>
      </c>
      <c r="F539" s="459" t="str">
        <f t="shared" ref="F539" si="426">LEFT(B539,3)</f>
        <v>770</v>
      </c>
      <c r="G539" s="458" t="s">
        <v>302</v>
      </c>
      <c r="H539" s="484"/>
      <c r="I539" s="452"/>
      <c r="J539" s="474"/>
      <c r="K539" s="452"/>
      <c r="L539" s="452"/>
      <c r="M539" s="452"/>
      <c r="N539" s="452"/>
      <c r="O539" s="452"/>
      <c r="P539" s="452"/>
      <c r="Q539" s="452"/>
      <c r="R539" s="452"/>
      <c r="S539" s="484"/>
      <c r="T539" s="452"/>
      <c r="U539" s="474"/>
      <c r="V539" s="484"/>
      <c r="W539" s="484"/>
      <c r="X539" s="530">
        <v>0</v>
      </c>
      <c r="Y539" s="530">
        <v>0</v>
      </c>
      <c r="Z539" s="484"/>
      <c r="AA539" s="484"/>
      <c r="AB539" s="484"/>
      <c r="AC539" s="484"/>
      <c r="AD539" s="484"/>
      <c r="AE539" s="484"/>
      <c r="AF539" s="484"/>
      <c r="AG539" s="484"/>
      <c r="AH539" s="484"/>
      <c r="AI539" s="484"/>
      <c r="AJ539" s="484"/>
      <c r="AK539" s="484"/>
      <c r="AL539" s="484"/>
      <c r="AM539" s="484"/>
      <c r="AN539" s="484"/>
      <c r="AO539" s="484"/>
      <c r="AP539" s="484"/>
      <c r="AQ539" s="484"/>
      <c r="AR539" s="484">
        <v>13784.96</v>
      </c>
      <c r="AS539" s="484">
        <f t="shared" si="384"/>
        <v>40.400000000001455</v>
      </c>
      <c r="AT539" s="484">
        <v>13825.36</v>
      </c>
      <c r="AU539" s="484">
        <f t="shared" si="424"/>
        <v>16570.759999999998</v>
      </c>
      <c r="AV539" s="484">
        <v>30396.12</v>
      </c>
      <c r="AW539" s="484">
        <f t="shared" si="413"/>
        <v>0</v>
      </c>
      <c r="AX539" s="484">
        <v>30396.12</v>
      </c>
      <c r="AY539" s="530"/>
      <c r="AZ539" s="530"/>
      <c r="BA539" s="530"/>
      <c r="BB539" s="530"/>
      <c r="BC539" s="530"/>
      <c r="BD539" s="530"/>
      <c r="BE539" s="530"/>
      <c r="BF539" s="530"/>
      <c r="BG539" s="530"/>
      <c r="BH539" s="530"/>
      <c r="BI539" s="530"/>
      <c r="BJ539" s="530"/>
      <c r="BK539" s="460"/>
      <c r="BL539" t="s">
        <v>732</v>
      </c>
      <c r="BN539" s="499"/>
      <c r="BO539" s="451"/>
      <c r="BP539" s="452"/>
      <c r="BR539" s="452"/>
    </row>
    <row r="540" spans="1:70" ht="15" hidden="1" customHeight="1">
      <c r="A540" t="str">
        <f t="shared" si="388"/>
        <v>7705100050</v>
      </c>
      <c r="B540" s="468">
        <v>7705100050</v>
      </c>
      <c r="C540" s="458" t="s">
        <v>576</v>
      </c>
      <c r="D540" s="458" t="s">
        <v>301</v>
      </c>
      <c r="E540" s="459" t="str">
        <f t="shared" si="395"/>
        <v>770</v>
      </c>
      <c r="F540" s="459" t="str">
        <f t="shared" si="396"/>
        <v>770</v>
      </c>
      <c r="G540" s="458" t="s">
        <v>302</v>
      </c>
      <c r="H540" s="484">
        <v>1462.28</v>
      </c>
      <c r="I540" s="452">
        <v>0</v>
      </c>
      <c r="J540" s="474">
        <v>74.66</v>
      </c>
      <c r="K540" s="452">
        <v>0</v>
      </c>
      <c r="L540" s="452">
        <v>2533.08</v>
      </c>
      <c r="M540" s="452">
        <v>392.7</v>
      </c>
      <c r="N540" s="452">
        <v>1013.34</v>
      </c>
      <c r="O540" s="452">
        <v>384.24</v>
      </c>
      <c r="P540" s="452">
        <v>1022.93</v>
      </c>
      <c r="Q540" s="452" t="e">
        <f>VLOOKUP(A540,#REF!,16,0)</f>
        <v>#REF!</v>
      </c>
      <c r="R540" s="452">
        <v>4157.0600000000004</v>
      </c>
      <c r="S540" s="484">
        <v>1819.81</v>
      </c>
      <c r="T540" s="452">
        <v>11040.29</v>
      </c>
      <c r="U540" s="474" t="e">
        <f t="shared" si="397"/>
        <v>#REF!</v>
      </c>
      <c r="V540" s="484">
        <f t="shared" si="398"/>
        <v>6883.2300000000005</v>
      </c>
      <c r="W540" s="484">
        <f t="shared" si="379"/>
        <v>5860.3</v>
      </c>
      <c r="X540" s="530"/>
      <c r="Y540" s="530">
        <f t="shared" si="423"/>
        <v>148.65</v>
      </c>
      <c r="Z540" s="484">
        <v>3309.5099999999998</v>
      </c>
      <c r="AA540" s="484">
        <v>864.99000000000024</v>
      </c>
      <c r="AB540" s="484">
        <f t="shared" si="383"/>
        <v>128.85000000000036</v>
      </c>
      <c r="AC540" s="484">
        <v>4452</v>
      </c>
      <c r="AD540" s="484">
        <f t="shared" si="374"/>
        <v>1041.1499999999996</v>
      </c>
      <c r="AE540" s="484">
        <v>5493.15</v>
      </c>
      <c r="AF540" s="484">
        <f t="shared" si="377"/>
        <v>0</v>
      </c>
      <c r="AG540" s="484">
        <v>5493.15</v>
      </c>
      <c r="AH540" s="484">
        <f t="shared" si="371"/>
        <v>485.15000000000055</v>
      </c>
      <c r="AI540" s="484">
        <v>5978.3</v>
      </c>
      <c r="AJ540" s="484">
        <f t="shared" si="420"/>
        <v>1106.6599999999999</v>
      </c>
      <c r="AK540" s="484">
        <v>7084.96</v>
      </c>
      <c r="AL540" s="484">
        <f t="shared" si="421"/>
        <v>1910.9499999999998</v>
      </c>
      <c r="AM540" s="484">
        <v>8995.91</v>
      </c>
      <c r="AN540" s="484">
        <f t="shared" si="416"/>
        <v>3335.09</v>
      </c>
      <c r="AO540" s="484">
        <v>12331</v>
      </c>
      <c r="AP540" s="484">
        <f t="shared" si="414"/>
        <v>368.39999999999964</v>
      </c>
      <c r="AQ540" s="484">
        <v>12699.4</v>
      </c>
      <c r="AR540" s="484">
        <v>85.45</v>
      </c>
      <c r="AS540" s="484">
        <f t="shared" si="384"/>
        <v>1305.78</v>
      </c>
      <c r="AT540" s="484">
        <v>1391.23</v>
      </c>
      <c r="AU540" s="484">
        <f t="shared" si="424"/>
        <v>1957.0099999999998</v>
      </c>
      <c r="AV540" s="484">
        <v>3348.24</v>
      </c>
      <c r="AW540" s="484">
        <f t="shared" si="413"/>
        <v>1418.4300000000003</v>
      </c>
      <c r="AX540" s="484">
        <v>4766.67</v>
      </c>
      <c r="AY540" s="530">
        <v>148.65</v>
      </c>
      <c r="AZ540" s="530">
        <f t="shared" si="409"/>
        <v>1462.28</v>
      </c>
      <c r="BA540" s="530">
        <f t="shared" si="410"/>
        <v>1536.94</v>
      </c>
      <c r="BB540" s="530">
        <f t="shared" si="411"/>
        <v>1536.94</v>
      </c>
      <c r="BC540" s="530">
        <f t="shared" si="412"/>
        <v>4070.02</v>
      </c>
      <c r="BD540" s="530">
        <f t="shared" si="376"/>
        <v>4462.7199999999993</v>
      </c>
      <c r="BE540" s="530">
        <f t="shared" si="378"/>
        <v>5476.0599999999995</v>
      </c>
      <c r="BF540" s="530">
        <f t="shared" si="372"/>
        <v>5860.2999999999993</v>
      </c>
      <c r="BG540" s="530">
        <f t="shared" si="373"/>
        <v>6883.23</v>
      </c>
      <c r="BH540" s="530" t="e">
        <f t="shared" si="422"/>
        <v>#REF!</v>
      </c>
      <c r="BI540" s="530" t="e">
        <f t="shared" si="417"/>
        <v>#REF!</v>
      </c>
      <c r="BJ540" s="530" t="e">
        <f t="shared" si="415"/>
        <v>#REF!</v>
      </c>
      <c r="BK540" s="460">
        <v>11040.29</v>
      </c>
      <c r="BL540" t="s">
        <v>732</v>
      </c>
      <c r="BM540" s="451">
        <v>12860.1</v>
      </c>
      <c r="BN540" s="499"/>
      <c r="BO540" s="451"/>
      <c r="BP540" s="452"/>
      <c r="BR540" s="452"/>
    </row>
    <row r="541" spans="1:70" ht="15" hidden="1" customHeight="1">
      <c r="A541" t="str">
        <f t="shared" si="388"/>
        <v>7705100100</v>
      </c>
      <c r="B541" s="468">
        <v>7705100100</v>
      </c>
      <c r="C541" s="458" t="s">
        <v>626</v>
      </c>
      <c r="D541" s="458" t="s">
        <v>301</v>
      </c>
      <c r="E541" s="459" t="str">
        <f t="shared" si="395"/>
        <v>770</v>
      </c>
      <c r="F541" s="459" t="str">
        <f t="shared" si="396"/>
        <v>770</v>
      </c>
      <c r="G541" s="458" t="s">
        <v>302</v>
      </c>
      <c r="H541" s="484">
        <v>1495.09</v>
      </c>
      <c r="I541" s="452">
        <v>1143</v>
      </c>
      <c r="J541" s="474">
        <v>1060.69</v>
      </c>
      <c r="K541" s="452">
        <v>987.36</v>
      </c>
      <c r="L541" s="452">
        <v>1071.4100000000001</v>
      </c>
      <c r="M541" s="452">
        <v>1359.25</v>
      </c>
      <c r="N541" s="452">
        <v>1391.97</v>
      </c>
      <c r="O541" s="452">
        <v>1916.62</v>
      </c>
      <c r="P541" s="452">
        <v>902.13</v>
      </c>
      <c r="Q541" s="452" t="e">
        <f>VLOOKUP(A541,#REF!,16,0)</f>
        <v>#REF!</v>
      </c>
      <c r="R541" s="452">
        <v>968.4</v>
      </c>
      <c r="S541" s="484">
        <v>2006.27</v>
      </c>
      <c r="T541" s="452">
        <v>12915.24</v>
      </c>
      <c r="U541" s="474" t="e">
        <f t="shared" si="397"/>
        <v>#REF!</v>
      </c>
      <c r="V541" s="484">
        <f t="shared" si="398"/>
        <v>11327.519999999999</v>
      </c>
      <c r="W541" s="484">
        <f t="shared" si="379"/>
        <v>10425.39</v>
      </c>
      <c r="X541" s="530">
        <v>1015.99</v>
      </c>
      <c r="Y541" s="530">
        <f t="shared" si="423"/>
        <v>721.79</v>
      </c>
      <c r="Z541" s="484">
        <v>1180.9399999999998</v>
      </c>
      <c r="AA541" s="484">
        <v>1326.2300000000002</v>
      </c>
      <c r="AB541" s="484">
        <f t="shared" si="383"/>
        <v>1095.4700000000005</v>
      </c>
      <c r="AC541" s="484">
        <v>5340.42</v>
      </c>
      <c r="AD541" s="484">
        <f t="shared" si="374"/>
        <v>1545.6599999999999</v>
      </c>
      <c r="AE541" s="484">
        <v>6886.08</v>
      </c>
      <c r="AF541" s="484">
        <f t="shared" si="377"/>
        <v>1000.3400000000001</v>
      </c>
      <c r="AG541" s="484">
        <v>7886.42</v>
      </c>
      <c r="AH541" s="484">
        <f t="shared" ref="AH541:AH592" si="427">AI541-AG541</f>
        <v>1179.8999999999996</v>
      </c>
      <c r="AI541" s="484">
        <v>9066.32</v>
      </c>
      <c r="AJ541" s="484">
        <f t="shared" si="420"/>
        <v>1312.880000000001</v>
      </c>
      <c r="AK541" s="484">
        <v>10379.200000000001</v>
      </c>
      <c r="AL541" s="484">
        <f t="shared" si="421"/>
        <v>1184.2899999999991</v>
      </c>
      <c r="AM541" s="484">
        <v>11563.49</v>
      </c>
      <c r="AN541" s="484">
        <f t="shared" si="416"/>
        <v>915.80000000000109</v>
      </c>
      <c r="AO541" s="484">
        <v>12479.29</v>
      </c>
      <c r="AP541" s="484">
        <f t="shared" si="414"/>
        <v>1154.1099999999988</v>
      </c>
      <c r="AQ541" s="484">
        <v>13633.4</v>
      </c>
      <c r="AR541" s="484">
        <v>569.16999999999996</v>
      </c>
      <c r="AS541" s="484">
        <f t="shared" si="384"/>
        <v>618.4</v>
      </c>
      <c r="AT541" s="484">
        <v>1187.57</v>
      </c>
      <c r="AU541" s="484">
        <f t="shared" si="424"/>
        <v>1610.6299999999999</v>
      </c>
      <c r="AV541" s="484">
        <v>2798.2</v>
      </c>
      <c r="AW541" s="484">
        <f t="shared" si="413"/>
        <v>-912.34999999999991</v>
      </c>
      <c r="AX541" s="484">
        <v>1885.85</v>
      </c>
      <c r="AY541" s="530">
        <v>1737.78</v>
      </c>
      <c r="AZ541" s="530">
        <f t="shared" si="409"/>
        <v>2638.09</v>
      </c>
      <c r="BA541" s="530">
        <f t="shared" si="410"/>
        <v>3698.78</v>
      </c>
      <c r="BB541" s="530">
        <f t="shared" si="411"/>
        <v>4686.1400000000003</v>
      </c>
      <c r="BC541" s="530">
        <f t="shared" si="412"/>
        <v>5757.55</v>
      </c>
      <c r="BD541" s="530">
        <f t="shared" si="376"/>
        <v>7116.8</v>
      </c>
      <c r="BE541" s="530">
        <f t="shared" si="378"/>
        <v>8508.77</v>
      </c>
      <c r="BF541" s="530">
        <f t="shared" ref="BF541:BF591" si="428">K541+L541+M541+N541+O541+J541+I541+H541</f>
        <v>10425.39</v>
      </c>
      <c r="BG541" s="530">
        <f t="shared" ref="BG541:BG591" si="429">L541+M541+N541+O541+P541+K541+J541+I541+H541</f>
        <v>11327.52</v>
      </c>
      <c r="BH541" s="530" t="e">
        <f t="shared" si="422"/>
        <v>#REF!</v>
      </c>
      <c r="BI541" s="530" t="e">
        <f t="shared" si="417"/>
        <v>#REF!</v>
      </c>
      <c r="BJ541" s="530" t="e">
        <f t="shared" si="415"/>
        <v>#REF!</v>
      </c>
      <c r="BK541" s="460">
        <v>12915.24</v>
      </c>
      <c r="BL541" t="s">
        <v>732</v>
      </c>
      <c r="BM541" s="451">
        <v>14921.51</v>
      </c>
      <c r="BN541" s="499"/>
      <c r="BO541" s="451"/>
      <c r="BP541" s="452"/>
      <c r="BR541" s="452"/>
    </row>
    <row r="542" spans="1:70" ht="15" hidden="1" customHeight="1">
      <c r="A542" t="str">
        <f t="shared" si="388"/>
        <v>7705100900</v>
      </c>
      <c r="B542" s="468">
        <v>7705100900</v>
      </c>
      <c r="C542" s="458" t="s">
        <v>578</v>
      </c>
      <c r="D542" s="458" t="s">
        <v>301</v>
      </c>
      <c r="E542" s="459" t="str">
        <f t="shared" si="395"/>
        <v>770</v>
      </c>
      <c r="F542" s="459" t="str">
        <f t="shared" si="396"/>
        <v>770</v>
      </c>
      <c r="G542" s="458" t="s">
        <v>302</v>
      </c>
      <c r="H542" s="484">
        <v>2489.7399999999998</v>
      </c>
      <c r="I542" s="452">
        <v>630.22</v>
      </c>
      <c r="J542" s="474">
        <v>445.91</v>
      </c>
      <c r="K542" s="452">
        <v>773.35</v>
      </c>
      <c r="L542" s="452">
        <v>316.94</v>
      </c>
      <c r="M542" s="452">
        <v>368.24</v>
      </c>
      <c r="N542" s="452">
        <v>302.64</v>
      </c>
      <c r="O542" s="452">
        <v>256.45</v>
      </c>
      <c r="P542" s="452">
        <v>269.39999999999998</v>
      </c>
      <c r="Q542" s="452" t="e">
        <f>VLOOKUP(A542,#REF!,16,0)</f>
        <v>#REF!</v>
      </c>
      <c r="R542" s="452">
        <v>797.61</v>
      </c>
      <c r="S542" s="484">
        <v>2314.8200000000002</v>
      </c>
      <c r="T542" s="452">
        <v>6907.85</v>
      </c>
      <c r="U542" s="474" t="e">
        <f t="shared" si="397"/>
        <v>#REF!</v>
      </c>
      <c r="V542" s="484">
        <f t="shared" si="398"/>
        <v>5852.8899999999994</v>
      </c>
      <c r="W542" s="484">
        <f t="shared" si="379"/>
        <v>5583.49</v>
      </c>
      <c r="X542" s="530">
        <v>378.81</v>
      </c>
      <c r="Y542" s="530">
        <f t="shared" si="423"/>
        <v>172.09999999999997</v>
      </c>
      <c r="Z542" s="484">
        <v>564.74000000000024</v>
      </c>
      <c r="AA542" s="484">
        <v>148.31999999999994</v>
      </c>
      <c r="AB542" s="484">
        <f t="shared" si="383"/>
        <v>122.59999999999991</v>
      </c>
      <c r="AC542" s="484">
        <v>1386.57</v>
      </c>
      <c r="AD542" s="484">
        <f t="shared" si="374"/>
        <v>275.82000000000016</v>
      </c>
      <c r="AE542" s="484">
        <v>1662.39</v>
      </c>
      <c r="AF542" s="484">
        <f t="shared" si="377"/>
        <v>203.18999999999983</v>
      </c>
      <c r="AG542" s="484">
        <v>1865.58</v>
      </c>
      <c r="AH542" s="484">
        <f t="shared" si="427"/>
        <v>107.11000000000013</v>
      </c>
      <c r="AI542" s="484">
        <v>1972.69</v>
      </c>
      <c r="AJ542" s="484">
        <f t="shared" si="420"/>
        <v>8.1799999999998363</v>
      </c>
      <c r="AK542" s="484">
        <v>1980.87</v>
      </c>
      <c r="AL542" s="484">
        <f t="shared" si="421"/>
        <v>214.38000000000011</v>
      </c>
      <c r="AM542" s="484">
        <f>579922.95-577727.7</f>
        <v>2195.25</v>
      </c>
      <c r="AN542" s="484">
        <f t="shared" si="416"/>
        <v>653.5300000000002</v>
      </c>
      <c r="AO542" s="484">
        <v>2848.78</v>
      </c>
      <c r="AP542" s="484">
        <f t="shared" si="414"/>
        <v>2351.1299999999997</v>
      </c>
      <c r="AQ542" s="484">
        <v>5199.91</v>
      </c>
      <c r="AR542" s="484">
        <v>1692.73</v>
      </c>
      <c r="AS542" s="484">
        <f t="shared" si="384"/>
        <v>402.23</v>
      </c>
      <c r="AT542" s="484">
        <v>2094.96</v>
      </c>
      <c r="AU542" s="484">
        <f t="shared" si="424"/>
        <v>599.25999999999976</v>
      </c>
      <c r="AV542" s="484">
        <v>2694.22</v>
      </c>
      <c r="AW542" s="484">
        <f t="shared" si="413"/>
        <v>1715.5400000000004</v>
      </c>
      <c r="AX542" s="484">
        <v>4409.76</v>
      </c>
      <c r="AY542" s="530">
        <v>550.91</v>
      </c>
      <c r="AZ542" s="530">
        <f t="shared" si="409"/>
        <v>3119.96</v>
      </c>
      <c r="BA542" s="530">
        <f t="shared" si="410"/>
        <v>3565.87</v>
      </c>
      <c r="BB542" s="530">
        <f t="shared" si="411"/>
        <v>4339.22</v>
      </c>
      <c r="BC542" s="530">
        <f t="shared" si="412"/>
        <v>4656.16</v>
      </c>
      <c r="BD542" s="530">
        <f t="shared" si="376"/>
        <v>5024.3999999999996</v>
      </c>
      <c r="BE542" s="530">
        <f t="shared" si="378"/>
        <v>5327.04</v>
      </c>
      <c r="BF542" s="530">
        <f t="shared" si="428"/>
        <v>5583.49</v>
      </c>
      <c r="BG542" s="530">
        <f t="shared" si="429"/>
        <v>5852.8899999999994</v>
      </c>
      <c r="BH542" s="530" t="e">
        <f t="shared" si="422"/>
        <v>#REF!</v>
      </c>
      <c r="BI542" s="530" t="e">
        <f t="shared" si="417"/>
        <v>#REF!</v>
      </c>
      <c r="BJ542" s="530" t="e">
        <f t="shared" si="415"/>
        <v>#REF!</v>
      </c>
      <c r="BK542" s="460">
        <v>6907.85</v>
      </c>
      <c r="BL542" t="s">
        <v>732</v>
      </c>
      <c r="BM542" s="451">
        <v>9222.67</v>
      </c>
      <c r="BN542" s="499"/>
      <c r="BO542" s="451"/>
      <c r="BP542" s="452"/>
      <c r="BR542" s="452"/>
    </row>
    <row r="543" spans="1:70" ht="15" hidden="1" customHeight="1">
      <c r="A543" t="str">
        <f t="shared" si="388"/>
        <v>7706102550</v>
      </c>
      <c r="B543" s="468">
        <v>7706102550</v>
      </c>
      <c r="C543" s="458" t="s">
        <v>627</v>
      </c>
      <c r="D543" s="458" t="s">
        <v>301</v>
      </c>
      <c r="E543" s="459" t="str">
        <f t="shared" si="395"/>
        <v>770</v>
      </c>
      <c r="F543" s="459" t="str">
        <f t="shared" si="396"/>
        <v>770</v>
      </c>
      <c r="G543" s="458" t="s">
        <v>302</v>
      </c>
      <c r="H543" s="484">
        <v>5939.15</v>
      </c>
      <c r="I543" s="452">
        <v>6320.04</v>
      </c>
      <c r="J543" s="474">
        <v>6453.91</v>
      </c>
      <c r="K543" s="452">
        <v>6237.54</v>
      </c>
      <c r="L543" s="452">
        <v>6456.08</v>
      </c>
      <c r="M543" s="452">
        <v>6562.5</v>
      </c>
      <c r="N543" s="452">
        <v>6549.07</v>
      </c>
      <c r="O543" s="452">
        <v>6328.21</v>
      </c>
      <c r="P543" s="452">
        <v>6277.42</v>
      </c>
      <c r="Q543" s="452" t="e">
        <f>VLOOKUP(A543,#REF!,16,0)</f>
        <v>#REF!</v>
      </c>
      <c r="R543" s="452">
        <v>6317.29</v>
      </c>
      <c r="S543" s="484">
        <v>8854.74</v>
      </c>
      <c r="T543" s="452">
        <v>70117.259999999995</v>
      </c>
      <c r="U543" s="474" t="e">
        <f t="shared" si="397"/>
        <v>#REF!</v>
      </c>
      <c r="V543" s="484">
        <f t="shared" si="398"/>
        <v>57123.92</v>
      </c>
      <c r="W543" s="484">
        <f t="shared" si="379"/>
        <v>50846.5</v>
      </c>
      <c r="X543" s="530">
        <v>5408.4</v>
      </c>
      <c r="Y543" s="530">
        <f t="shared" si="423"/>
        <v>5311.68</v>
      </c>
      <c r="Z543" s="484">
        <v>5482.34</v>
      </c>
      <c r="AA543" s="484">
        <v>5434.3599999999988</v>
      </c>
      <c r="AB543" s="484">
        <f t="shared" si="383"/>
        <v>5281.1700000000037</v>
      </c>
      <c r="AC543" s="484">
        <v>26917.95</v>
      </c>
      <c r="AD543" s="484">
        <f t="shared" ref="AD543:AD592" si="430">AE543-AC543</f>
        <v>12804.219999999998</v>
      </c>
      <c r="AE543" s="484">
        <v>39722.17</v>
      </c>
      <c r="AF543" s="484">
        <f t="shared" si="377"/>
        <v>7393.68</v>
      </c>
      <c r="AG543" s="484">
        <v>47115.85</v>
      </c>
      <c r="AH543" s="484">
        <f t="shared" si="427"/>
        <v>6994.8100000000049</v>
      </c>
      <c r="AI543" s="484">
        <v>54110.66</v>
      </c>
      <c r="AJ543" s="484">
        <f t="shared" si="420"/>
        <v>8553.7799999999988</v>
      </c>
      <c r="AK543" s="484">
        <v>62664.44</v>
      </c>
      <c r="AL543" s="484">
        <f t="shared" si="421"/>
        <v>7617.7799999999988</v>
      </c>
      <c r="AM543" s="484">
        <v>70282.22</v>
      </c>
      <c r="AN543" s="484">
        <f t="shared" si="416"/>
        <v>9102.929999999993</v>
      </c>
      <c r="AO543" s="484">
        <v>79385.149999999994</v>
      </c>
      <c r="AP543" s="484">
        <f t="shared" si="414"/>
        <v>7750.1399999999994</v>
      </c>
      <c r="AQ543" s="484">
        <v>87135.29</v>
      </c>
      <c r="AR543" s="484">
        <v>9360.23</v>
      </c>
      <c r="AS543" s="484">
        <f t="shared" ref="AS543:AS592" si="431">AT543-AR543</f>
        <v>10368.77</v>
      </c>
      <c r="AT543" s="484">
        <v>19729</v>
      </c>
      <c r="AU543" s="484">
        <f t="shared" si="424"/>
        <v>11749.39</v>
      </c>
      <c r="AV543" s="484">
        <v>31478.39</v>
      </c>
      <c r="AW543" s="484">
        <f t="shared" si="413"/>
        <v>13583.43</v>
      </c>
      <c r="AX543" s="484">
        <v>45061.82</v>
      </c>
      <c r="AY543" s="530">
        <v>10720.08</v>
      </c>
      <c r="AZ543" s="530">
        <f t="shared" si="409"/>
        <v>12259.189999999999</v>
      </c>
      <c r="BA543" s="530">
        <f t="shared" si="410"/>
        <v>18713.099999999999</v>
      </c>
      <c r="BB543" s="530">
        <f t="shared" si="411"/>
        <v>24950.639999999999</v>
      </c>
      <c r="BC543" s="530">
        <f t="shared" si="412"/>
        <v>31406.720000000001</v>
      </c>
      <c r="BD543" s="530">
        <f t="shared" ref="BD543:BD591" si="432">I543+J543+K543+L543+M543+H543</f>
        <v>37969.22</v>
      </c>
      <c r="BE543" s="530">
        <f t="shared" si="378"/>
        <v>44518.29</v>
      </c>
      <c r="BF543" s="530">
        <f t="shared" si="428"/>
        <v>50846.5</v>
      </c>
      <c r="BG543" s="530">
        <f t="shared" si="429"/>
        <v>57123.92</v>
      </c>
      <c r="BH543" s="530" t="e">
        <f t="shared" si="422"/>
        <v>#REF!</v>
      </c>
      <c r="BI543" s="530" t="e">
        <f t="shared" si="417"/>
        <v>#REF!</v>
      </c>
      <c r="BJ543" s="530" t="e">
        <f t="shared" si="415"/>
        <v>#REF!</v>
      </c>
      <c r="BK543" s="460">
        <v>70117.259999999995</v>
      </c>
      <c r="BL543" t="s">
        <v>49</v>
      </c>
      <c r="BM543" s="451">
        <v>78972</v>
      </c>
      <c r="BN543" s="499"/>
      <c r="BO543" s="451"/>
      <c r="BP543" s="452"/>
      <c r="BR543" s="452"/>
    </row>
    <row r="544" spans="1:70" ht="15" hidden="1" customHeight="1">
      <c r="A544" t="str">
        <f t="shared" si="388"/>
        <v>7706102600</v>
      </c>
      <c r="B544" s="468">
        <v>7706102600</v>
      </c>
      <c r="C544" s="458" t="s">
        <v>628</v>
      </c>
      <c r="D544" s="458" t="s">
        <v>301</v>
      </c>
      <c r="E544" s="459" t="str">
        <f t="shared" si="395"/>
        <v>770</v>
      </c>
      <c r="F544" s="459" t="str">
        <f t="shared" si="396"/>
        <v>770</v>
      </c>
      <c r="G544" s="458" t="s">
        <v>302</v>
      </c>
      <c r="H544" s="484">
        <v>766.71</v>
      </c>
      <c r="I544" s="452">
        <v>766.7</v>
      </c>
      <c r="J544" s="474">
        <v>766.72</v>
      </c>
      <c r="K544" s="452">
        <v>766.7</v>
      </c>
      <c r="L544" s="452">
        <v>4100.04</v>
      </c>
      <c r="M544" s="452">
        <v>2933.36</v>
      </c>
      <c r="N544" s="452">
        <v>1683.38</v>
      </c>
      <c r="O544" s="452">
        <v>3683.36</v>
      </c>
      <c r="P544" s="452">
        <v>1933.38</v>
      </c>
      <c r="Q544" s="452" t="e">
        <f>VLOOKUP(A544,#REF!,16,0)</f>
        <v>#REF!</v>
      </c>
      <c r="R544" s="452">
        <v>1933.38</v>
      </c>
      <c r="S544" s="484">
        <v>23766.68</v>
      </c>
      <c r="T544" s="452">
        <v>21267.1</v>
      </c>
      <c r="U544" s="474" t="e">
        <f t="shared" si="397"/>
        <v>#REF!</v>
      </c>
      <c r="V544" s="484">
        <f t="shared" si="398"/>
        <v>17400.350000000002</v>
      </c>
      <c r="W544" s="484">
        <f t="shared" si="379"/>
        <v>15466.970000000001</v>
      </c>
      <c r="X544" s="530">
        <v>3033.33</v>
      </c>
      <c r="Y544" s="530">
        <f t="shared" si="423"/>
        <v>3033.34</v>
      </c>
      <c r="Z544" s="484">
        <v>3033.3199999999997</v>
      </c>
      <c r="AA544" s="484">
        <v>3033.33</v>
      </c>
      <c r="AB544" s="484">
        <f t="shared" si="383"/>
        <v>3033.33</v>
      </c>
      <c r="AC544" s="484">
        <v>15166.65</v>
      </c>
      <c r="AD544" s="484">
        <f t="shared" si="430"/>
        <v>3033.340000000002</v>
      </c>
      <c r="AE544" s="484">
        <v>18199.990000000002</v>
      </c>
      <c r="AF544" s="484">
        <f t="shared" ref="AF544:AF592" si="433">AG544-AE544</f>
        <v>3033.3299999999981</v>
      </c>
      <c r="AG544" s="484">
        <v>21233.32</v>
      </c>
      <c r="AH544" s="484">
        <f t="shared" si="427"/>
        <v>3033.3300000000017</v>
      </c>
      <c r="AI544" s="484">
        <v>24266.65</v>
      </c>
      <c r="AJ544" s="484">
        <f t="shared" si="420"/>
        <v>3033.3199999999997</v>
      </c>
      <c r="AK544" s="484">
        <v>27299.97</v>
      </c>
      <c r="AL544" s="484">
        <f t="shared" si="421"/>
        <v>3033.34</v>
      </c>
      <c r="AM544" s="484">
        <v>30333.31</v>
      </c>
      <c r="AN544" s="484">
        <f t="shared" si="416"/>
        <v>3033.3299999999981</v>
      </c>
      <c r="AO544" s="484">
        <v>33366.639999999999</v>
      </c>
      <c r="AP544" s="484">
        <f t="shared" si="414"/>
        <v>33533.300000000003</v>
      </c>
      <c r="AQ544" s="484">
        <v>66899.94</v>
      </c>
      <c r="AR544" s="484">
        <v>11731.72</v>
      </c>
      <c r="AS544" s="484">
        <f t="shared" si="431"/>
        <v>11731.74</v>
      </c>
      <c r="AT544" s="484">
        <v>23463.46</v>
      </c>
      <c r="AU544" s="484">
        <f t="shared" si="424"/>
        <v>11731.690000000002</v>
      </c>
      <c r="AV544" s="484">
        <v>35195.15</v>
      </c>
      <c r="AW544" s="484">
        <f t="shared" si="413"/>
        <v>12537.169999999998</v>
      </c>
      <c r="AX544" s="484">
        <v>47732.32</v>
      </c>
      <c r="AY544" s="530">
        <v>6066.67</v>
      </c>
      <c r="AZ544" s="530">
        <f t="shared" si="409"/>
        <v>1533.41</v>
      </c>
      <c r="BA544" s="530">
        <f t="shared" si="410"/>
        <v>2300.13</v>
      </c>
      <c r="BB544" s="530">
        <f t="shared" si="411"/>
        <v>3066.83</v>
      </c>
      <c r="BC544" s="530">
        <f t="shared" si="412"/>
        <v>7166.87</v>
      </c>
      <c r="BD544" s="530">
        <f t="shared" si="432"/>
        <v>10100.23</v>
      </c>
      <c r="BE544" s="530">
        <f t="shared" ref="BE544:BE591" si="434">J544+K544+L544+M544+N544+I544+H544</f>
        <v>11783.61</v>
      </c>
      <c r="BF544" s="530">
        <f t="shared" si="428"/>
        <v>15466.970000000001</v>
      </c>
      <c r="BG544" s="530">
        <f t="shared" si="429"/>
        <v>17400.349999999999</v>
      </c>
      <c r="BH544" s="530" t="e">
        <f t="shared" si="422"/>
        <v>#REF!</v>
      </c>
      <c r="BI544" s="530" t="e">
        <f t="shared" si="417"/>
        <v>#REF!</v>
      </c>
      <c r="BJ544" s="530" t="e">
        <f t="shared" si="415"/>
        <v>#REF!</v>
      </c>
      <c r="BK544" s="460">
        <v>21267.1</v>
      </c>
      <c r="BL544" t="s">
        <v>49</v>
      </c>
      <c r="BM544" s="451">
        <v>45033.78</v>
      </c>
      <c r="BN544" s="499"/>
      <c r="BO544" s="451"/>
      <c r="BP544" s="452"/>
      <c r="BR544" s="452"/>
    </row>
    <row r="545" spans="1:70" ht="15" hidden="1" customHeight="1">
      <c r="A545" t="str">
        <f t="shared" si="388"/>
        <v>7706102640</v>
      </c>
      <c r="B545" s="468">
        <v>7706102640</v>
      </c>
      <c r="C545" s="458" t="s">
        <v>629</v>
      </c>
      <c r="D545" s="458" t="s">
        <v>301</v>
      </c>
      <c r="E545" s="459" t="str">
        <f t="shared" si="395"/>
        <v>770</v>
      </c>
      <c r="F545" s="459" t="str">
        <f t="shared" si="396"/>
        <v>770</v>
      </c>
      <c r="G545" s="458" t="s">
        <v>302</v>
      </c>
      <c r="H545" s="484">
        <v>973.11</v>
      </c>
      <c r="I545" s="452">
        <v>973.1</v>
      </c>
      <c r="J545" s="474">
        <v>973.11</v>
      </c>
      <c r="K545" s="452">
        <v>973.08</v>
      </c>
      <c r="L545" s="452">
        <v>973.11</v>
      </c>
      <c r="M545" s="452">
        <v>973.1</v>
      </c>
      <c r="N545" s="452">
        <v>973.11</v>
      </c>
      <c r="O545" s="452">
        <v>973.1</v>
      </c>
      <c r="P545" s="452">
        <v>973.1</v>
      </c>
      <c r="Q545" s="452" t="e">
        <f>VLOOKUP(A545,#REF!,16,0)</f>
        <v>#REF!</v>
      </c>
      <c r="R545" s="452">
        <v>973.09</v>
      </c>
      <c r="S545" s="484">
        <v>2943.77</v>
      </c>
      <c r="T545" s="452">
        <v>10704.12</v>
      </c>
      <c r="U545" s="474" t="e">
        <f t="shared" si="397"/>
        <v>#REF!</v>
      </c>
      <c r="V545" s="484">
        <f t="shared" si="398"/>
        <v>8757.92</v>
      </c>
      <c r="W545" s="484">
        <f t="shared" si="379"/>
        <v>7784.8200000000006</v>
      </c>
      <c r="X545" s="530">
        <v>575.53</v>
      </c>
      <c r="Y545" s="530">
        <f t="shared" si="423"/>
        <v>1329.15</v>
      </c>
      <c r="Z545" s="484">
        <v>1772.6799999999998</v>
      </c>
      <c r="AA545" s="484">
        <v>1225.7600000000002</v>
      </c>
      <c r="AB545" s="484">
        <f t="shared" si="383"/>
        <v>11196.21</v>
      </c>
      <c r="AC545" s="484">
        <v>16099.33</v>
      </c>
      <c r="AD545" s="484">
        <f t="shared" si="430"/>
        <v>18780.869999999995</v>
      </c>
      <c r="AE545" s="484">
        <v>34880.199999999997</v>
      </c>
      <c r="AF545" s="484">
        <f t="shared" si="433"/>
        <v>6116.010000000002</v>
      </c>
      <c r="AG545" s="484">
        <v>40996.21</v>
      </c>
      <c r="AH545" s="484">
        <f t="shared" si="427"/>
        <v>35455.250000000007</v>
      </c>
      <c r="AI545" s="484">
        <v>76451.460000000006</v>
      </c>
      <c r="AJ545" s="484">
        <f t="shared" si="420"/>
        <v>9556.4399999999878</v>
      </c>
      <c r="AK545" s="484">
        <v>86007.9</v>
      </c>
      <c r="AL545" s="484">
        <f t="shared" si="421"/>
        <v>22056.430000000008</v>
      </c>
      <c r="AM545" s="484">
        <v>108064.33</v>
      </c>
      <c r="AN545" s="484">
        <f t="shared" si="416"/>
        <v>11037.419999999998</v>
      </c>
      <c r="AO545" s="484">
        <v>119101.75</v>
      </c>
      <c r="AP545" s="484">
        <f t="shared" si="414"/>
        <v>10647.440000000002</v>
      </c>
      <c r="AQ545" s="484">
        <v>129749.19</v>
      </c>
      <c r="AR545" s="484">
        <v>37422.519999999997</v>
      </c>
      <c r="AS545" s="484">
        <f t="shared" si="431"/>
        <v>22685.08</v>
      </c>
      <c r="AT545" s="484">
        <v>60107.6</v>
      </c>
      <c r="AU545" s="484">
        <f t="shared" si="424"/>
        <v>22685.1</v>
      </c>
      <c r="AV545" s="484">
        <v>82792.7</v>
      </c>
      <c r="AW545" s="484">
        <f t="shared" si="413"/>
        <v>22685.089999999997</v>
      </c>
      <c r="AX545" s="484">
        <v>105477.79</v>
      </c>
      <c r="AY545" s="530">
        <v>1904.68</v>
      </c>
      <c r="AZ545" s="530">
        <f t="shared" si="409"/>
        <v>1946.21</v>
      </c>
      <c r="BA545" s="530">
        <f t="shared" si="410"/>
        <v>2919.32</v>
      </c>
      <c r="BB545" s="530">
        <f t="shared" si="411"/>
        <v>3892.4</v>
      </c>
      <c r="BC545" s="530">
        <f t="shared" si="412"/>
        <v>4865.51</v>
      </c>
      <c r="BD545" s="530">
        <f t="shared" si="432"/>
        <v>5838.61</v>
      </c>
      <c r="BE545" s="530">
        <f t="shared" si="434"/>
        <v>6811.72</v>
      </c>
      <c r="BF545" s="530">
        <f t="shared" si="428"/>
        <v>7784.82</v>
      </c>
      <c r="BG545" s="530">
        <f t="shared" si="429"/>
        <v>8757.92</v>
      </c>
      <c r="BH545" s="530" t="e">
        <f t="shared" si="422"/>
        <v>#REF!</v>
      </c>
      <c r="BI545" s="530" t="e">
        <f t="shared" si="417"/>
        <v>#REF!</v>
      </c>
      <c r="BJ545" s="530" t="e">
        <f t="shared" si="415"/>
        <v>#REF!</v>
      </c>
      <c r="BK545" s="460">
        <v>10704.12</v>
      </c>
      <c r="BL545" t="s">
        <v>49</v>
      </c>
      <c r="BM545" s="451">
        <v>13647.89</v>
      </c>
      <c r="BN545" s="499"/>
      <c r="BO545" s="451"/>
      <c r="BP545" s="452"/>
      <c r="BR545" s="452"/>
    </row>
    <row r="546" spans="1:70" ht="15" hidden="1" customHeight="1">
      <c r="A546" t="str">
        <f t="shared" si="388"/>
        <v>7706102670</v>
      </c>
      <c r="B546" s="468">
        <v>7706102670</v>
      </c>
      <c r="C546" s="458" t="s">
        <v>630</v>
      </c>
      <c r="D546" s="458" t="s">
        <v>301</v>
      </c>
      <c r="E546" s="459" t="str">
        <f t="shared" si="395"/>
        <v>770</v>
      </c>
      <c r="F546" s="459" t="str">
        <f t="shared" si="396"/>
        <v>770</v>
      </c>
      <c r="G546" s="458" t="s">
        <v>302</v>
      </c>
      <c r="H546" s="484">
        <v>0</v>
      </c>
      <c r="I546" s="452">
        <v>0</v>
      </c>
      <c r="J546" s="474">
        <v>0</v>
      </c>
      <c r="K546" s="452">
        <v>0</v>
      </c>
      <c r="L546" s="452">
        <v>0</v>
      </c>
      <c r="M546" s="452">
        <v>159215.26999999999</v>
      </c>
      <c r="N546" s="452">
        <v>26535.88</v>
      </c>
      <c r="O546" s="452">
        <v>26535.88</v>
      </c>
      <c r="P546" s="452">
        <v>26535.88</v>
      </c>
      <c r="Q546" s="452" t="e">
        <f>VLOOKUP(A546,#REF!,16,0)</f>
        <v>#REF!</v>
      </c>
      <c r="R546" s="452">
        <v>26535.88</v>
      </c>
      <c r="S546" s="484">
        <v>26535.88</v>
      </c>
      <c r="T546" s="452">
        <v>291894.67</v>
      </c>
      <c r="U546" s="474" t="e">
        <f t="shared" si="397"/>
        <v>#REF!</v>
      </c>
      <c r="V546" s="484">
        <f t="shared" si="398"/>
        <v>238822.91</v>
      </c>
      <c r="W546" s="484">
        <f t="shared" si="379"/>
        <v>212287.03</v>
      </c>
      <c r="X546" s="530">
        <v>17690.59</v>
      </c>
      <c r="Y546" s="530">
        <f t="shared" si="423"/>
        <v>17690.579999999998</v>
      </c>
      <c r="Z546" s="484">
        <v>17690.59</v>
      </c>
      <c r="AA546" s="484">
        <v>17690.579999999998</v>
      </c>
      <c r="AB546" s="484">
        <f t="shared" si="383"/>
        <v>17690.59</v>
      </c>
      <c r="AC546" s="484">
        <v>88452.93</v>
      </c>
      <c r="AD546" s="484">
        <f t="shared" si="430"/>
        <v>17690.590000000011</v>
      </c>
      <c r="AE546" s="484">
        <v>106143.52</v>
      </c>
      <c r="AF546" s="484">
        <f t="shared" si="433"/>
        <v>17690.580000000002</v>
      </c>
      <c r="AG546" s="484">
        <v>123834.1</v>
      </c>
      <c r="AH546" s="484">
        <f t="shared" si="427"/>
        <v>17690.589999999997</v>
      </c>
      <c r="AI546" s="484">
        <v>141524.69</v>
      </c>
      <c r="AJ546" s="484">
        <f t="shared" si="420"/>
        <v>17690.579999999987</v>
      </c>
      <c r="AK546" s="484">
        <v>159215.26999999999</v>
      </c>
      <c r="AL546" s="484">
        <f t="shared" si="421"/>
        <v>17690.589999999997</v>
      </c>
      <c r="AM546" s="484">
        <v>176905.86</v>
      </c>
      <c r="AN546" s="484">
        <f t="shared" si="416"/>
        <v>17690.580000000016</v>
      </c>
      <c r="AO546" s="484">
        <v>194596.44</v>
      </c>
      <c r="AP546" s="484">
        <f t="shared" si="414"/>
        <v>17690.589999999997</v>
      </c>
      <c r="AQ546" s="484">
        <v>212287.03</v>
      </c>
      <c r="AR546" s="484">
        <v>98.15</v>
      </c>
      <c r="AS546" s="484">
        <f t="shared" si="431"/>
        <v>98.169999999999987</v>
      </c>
      <c r="AT546" s="484">
        <v>196.32</v>
      </c>
      <c r="AU546" s="484">
        <f t="shared" si="424"/>
        <v>98.150000000000034</v>
      </c>
      <c r="AV546" s="484">
        <v>294.47000000000003</v>
      </c>
      <c r="AW546" s="484">
        <f t="shared" si="413"/>
        <v>98.159999999999968</v>
      </c>
      <c r="AX546" s="484">
        <v>392.63</v>
      </c>
      <c r="AY546" s="530">
        <v>35381.17</v>
      </c>
      <c r="AZ546" s="530">
        <f t="shared" si="409"/>
        <v>0</v>
      </c>
      <c r="BA546" s="530">
        <f t="shared" si="410"/>
        <v>0</v>
      </c>
      <c r="BB546" s="530">
        <f t="shared" si="411"/>
        <v>0</v>
      </c>
      <c r="BC546" s="530">
        <f t="shared" si="412"/>
        <v>0</v>
      </c>
      <c r="BD546" s="530">
        <f t="shared" si="432"/>
        <v>159215.26999999999</v>
      </c>
      <c r="BE546" s="530">
        <f t="shared" si="434"/>
        <v>185751.15</v>
      </c>
      <c r="BF546" s="530">
        <f t="shared" si="428"/>
        <v>212287.03</v>
      </c>
      <c r="BG546" s="530">
        <f t="shared" si="429"/>
        <v>238822.91</v>
      </c>
      <c r="BH546" s="530" t="e">
        <f t="shared" si="422"/>
        <v>#REF!</v>
      </c>
      <c r="BI546" s="530" t="e">
        <f t="shared" si="417"/>
        <v>#REF!</v>
      </c>
      <c r="BJ546" s="530" t="e">
        <f t="shared" si="415"/>
        <v>#REF!</v>
      </c>
      <c r="BK546" s="460">
        <v>291894.67</v>
      </c>
      <c r="BL546" t="s">
        <v>49</v>
      </c>
      <c r="BM546" s="451">
        <v>318430.55</v>
      </c>
      <c r="BN546" s="499"/>
      <c r="BO546" s="451"/>
      <c r="BP546" s="452"/>
      <c r="BR546" s="452"/>
    </row>
    <row r="547" spans="1:70" hidden="1">
      <c r="A547" t="str">
        <f t="shared" si="388"/>
        <v>7800100015</v>
      </c>
      <c r="B547" s="468">
        <v>7800100015</v>
      </c>
      <c r="C547" s="458" t="s">
        <v>631</v>
      </c>
      <c r="D547" s="458" t="s">
        <v>301</v>
      </c>
      <c r="E547" s="459" t="str">
        <f t="shared" si="395"/>
        <v>780</v>
      </c>
      <c r="F547" s="459" t="str">
        <f t="shared" si="396"/>
        <v>780</v>
      </c>
      <c r="G547" s="458" t="s">
        <v>302</v>
      </c>
      <c r="H547" s="452">
        <v>0</v>
      </c>
      <c r="I547" s="452">
        <v>0</v>
      </c>
      <c r="J547" s="452">
        <v>0</v>
      </c>
      <c r="K547" s="452">
        <v>0</v>
      </c>
      <c r="L547" s="452">
        <v>0</v>
      </c>
      <c r="M547" s="452">
        <v>0</v>
      </c>
      <c r="N547" s="452">
        <v>382857</v>
      </c>
      <c r="O547" s="452">
        <v>0</v>
      </c>
      <c r="P547" s="452">
        <v>0</v>
      </c>
      <c r="Q547" s="452" t="e">
        <f>VLOOKUP(A547,#REF!,16,0)</f>
        <v>#REF!</v>
      </c>
      <c r="R547" s="452">
        <v>0</v>
      </c>
      <c r="S547" s="484">
        <v>0</v>
      </c>
      <c r="T547" s="452">
        <v>382857</v>
      </c>
      <c r="U547" s="474" t="e">
        <f t="shared" si="397"/>
        <v>#REF!</v>
      </c>
      <c r="V547" s="484">
        <f t="shared" si="398"/>
        <v>382857</v>
      </c>
      <c r="W547" s="484">
        <f t="shared" si="379"/>
        <v>382857</v>
      </c>
      <c r="X547" s="530">
        <v>31807.98</v>
      </c>
      <c r="Y547" s="530">
        <f t="shared" si="423"/>
        <v>10651.52</v>
      </c>
      <c r="Z547" s="484">
        <v>0</v>
      </c>
      <c r="AA547" s="484">
        <v>142304.57</v>
      </c>
      <c r="AB547" s="484">
        <f t="shared" si="383"/>
        <v>0</v>
      </c>
      <c r="AC547" s="484">
        <v>184764.07</v>
      </c>
      <c r="AD547" s="484">
        <f t="shared" si="430"/>
        <v>0</v>
      </c>
      <c r="AE547" s="484">
        <v>184764.07</v>
      </c>
      <c r="AF547" s="484">
        <f t="shared" si="433"/>
        <v>0</v>
      </c>
      <c r="AG547" s="484">
        <v>184764.07</v>
      </c>
      <c r="AH547" s="484">
        <f t="shared" si="427"/>
        <v>0</v>
      </c>
      <c r="AI547" s="484">
        <v>184764.07</v>
      </c>
      <c r="AJ547" s="484">
        <f t="shared" si="420"/>
        <v>0</v>
      </c>
      <c r="AK547" s="484">
        <v>184764.07</v>
      </c>
      <c r="AL547" s="484">
        <f t="shared" si="421"/>
        <v>0</v>
      </c>
      <c r="AM547" s="484">
        <v>184764.07</v>
      </c>
      <c r="AN547" s="484">
        <f t="shared" si="416"/>
        <v>19781.419999999984</v>
      </c>
      <c r="AO547" s="484">
        <v>204545.49</v>
      </c>
      <c r="AP547" s="484">
        <f t="shared" si="414"/>
        <v>0</v>
      </c>
      <c r="AQ547" s="484">
        <v>204545.49</v>
      </c>
      <c r="AR547" s="484">
        <v>13963.19</v>
      </c>
      <c r="AS547" s="484">
        <f t="shared" si="431"/>
        <v>1130782.1000000001</v>
      </c>
      <c r="AT547" s="484">
        <v>1144745.29</v>
      </c>
      <c r="AU547" s="484">
        <f t="shared" si="424"/>
        <v>650228.23</v>
      </c>
      <c r="AV547" s="484">
        <v>1794973.52</v>
      </c>
      <c r="AW547" s="484">
        <f t="shared" si="413"/>
        <v>431781.16000000015</v>
      </c>
      <c r="AX547" s="484">
        <v>2226754.6800000002</v>
      </c>
      <c r="AY547" s="530">
        <v>42459.5</v>
      </c>
      <c r="AZ547" s="530">
        <f t="shared" si="409"/>
        <v>0</v>
      </c>
      <c r="BA547" s="530">
        <f t="shared" si="410"/>
        <v>0</v>
      </c>
      <c r="BB547" s="530">
        <f t="shared" si="411"/>
        <v>0</v>
      </c>
      <c r="BC547" s="530">
        <f t="shared" si="412"/>
        <v>0</v>
      </c>
      <c r="BD547" s="530">
        <f t="shared" si="432"/>
        <v>0</v>
      </c>
      <c r="BE547" s="530">
        <f t="shared" si="434"/>
        <v>382857</v>
      </c>
      <c r="BF547" s="530">
        <f t="shared" si="428"/>
        <v>382857</v>
      </c>
      <c r="BG547" s="530">
        <f t="shared" si="429"/>
        <v>382857</v>
      </c>
      <c r="BH547" s="530" t="e">
        <f t="shared" si="422"/>
        <v>#REF!</v>
      </c>
      <c r="BI547" s="530" t="e">
        <f t="shared" si="417"/>
        <v>#REF!</v>
      </c>
      <c r="BJ547" s="530" t="e">
        <f t="shared" si="415"/>
        <v>#REF!</v>
      </c>
      <c r="BK547" s="452">
        <v>382857</v>
      </c>
      <c r="BL547">
        <v>0</v>
      </c>
      <c r="BM547" s="451">
        <v>382857</v>
      </c>
      <c r="BN547" s="499"/>
      <c r="BO547" s="451"/>
      <c r="BP547" s="452"/>
      <c r="BR547" s="452"/>
    </row>
    <row r="548" spans="1:70" hidden="1">
      <c r="A548" t="str">
        <f t="shared" si="388"/>
        <v>7800100020</v>
      </c>
      <c r="B548" s="468">
        <v>7800100020</v>
      </c>
      <c r="C548" s="458" t="s">
        <v>632</v>
      </c>
      <c r="D548" s="458" t="s">
        <v>301</v>
      </c>
      <c r="E548" s="459" t="str">
        <f t="shared" si="395"/>
        <v>780</v>
      </c>
      <c r="F548" s="459" t="str">
        <f t="shared" si="396"/>
        <v>780</v>
      </c>
      <c r="G548" s="458" t="s">
        <v>302</v>
      </c>
      <c r="H548" s="452">
        <v>0</v>
      </c>
      <c r="I548" s="452">
        <v>0</v>
      </c>
      <c r="J548" s="452">
        <v>253802.75</v>
      </c>
      <c r="K548" s="452">
        <v>0</v>
      </c>
      <c r="L548" s="452">
        <v>88236.58</v>
      </c>
      <c r="M548" s="452">
        <v>234171.3</v>
      </c>
      <c r="N548" s="452">
        <v>0</v>
      </c>
      <c r="O548" s="452">
        <v>0</v>
      </c>
      <c r="P548" s="452">
        <v>368030.56</v>
      </c>
      <c r="Q548" s="452" t="e">
        <f>VLOOKUP(A548,#REF!,16,0)</f>
        <v>#REF!</v>
      </c>
      <c r="R548" s="452">
        <v>264760.57</v>
      </c>
      <c r="S548" s="484">
        <v>458962.05</v>
      </c>
      <c r="T548" s="452">
        <v>1409185.74</v>
      </c>
      <c r="U548" s="474" t="e">
        <f t="shared" si="397"/>
        <v>#REF!</v>
      </c>
      <c r="V548" s="484">
        <f t="shared" si="398"/>
        <v>944241.19</v>
      </c>
      <c r="W548" s="484">
        <f t="shared" ref="W548:W598" si="435">SUM(H548:O548)</f>
        <v>576210.63</v>
      </c>
      <c r="X548" s="530">
        <v>217278.97</v>
      </c>
      <c r="Y548" s="530">
        <f t="shared" si="423"/>
        <v>162561.68999999997</v>
      </c>
      <c r="Z548" s="484">
        <v>393470.40000000014</v>
      </c>
      <c r="AA548" s="484">
        <v>234113.24</v>
      </c>
      <c r="AB548" s="484">
        <f t="shared" si="383"/>
        <v>239881.70999999996</v>
      </c>
      <c r="AC548" s="484">
        <v>1247306.01</v>
      </c>
      <c r="AD548" s="484">
        <f t="shared" si="430"/>
        <v>235465.45999999996</v>
      </c>
      <c r="AE548" s="484">
        <v>1482771.47</v>
      </c>
      <c r="AF548" s="484">
        <f t="shared" si="433"/>
        <v>198952.04000000004</v>
      </c>
      <c r="AG548" s="484">
        <v>1681723.51</v>
      </c>
      <c r="AH548" s="484">
        <f t="shared" si="427"/>
        <v>152205.21999999997</v>
      </c>
      <c r="AI548" s="484">
        <v>1833928.73</v>
      </c>
      <c r="AJ548" s="484">
        <f t="shared" si="420"/>
        <v>100461.08000000007</v>
      </c>
      <c r="AK548" s="484">
        <v>1934389.81</v>
      </c>
      <c r="AL548" s="484">
        <f t="shared" si="421"/>
        <v>103809.78000000003</v>
      </c>
      <c r="AM548" s="484">
        <v>2038199.59</v>
      </c>
      <c r="AN548" s="484">
        <f t="shared" si="416"/>
        <v>282960.88000000012</v>
      </c>
      <c r="AO548" s="484">
        <v>2321160.4700000002</v>
      </c>
      <c r="AP548" s="484">
        <f t="shared" si="414"/>
        <v>-134142.20000000019</v>
      </c>
      <c r="AQ548" s="484">
        <v>2187018.27</v>
      </c>
      <c r="AR548" s="484">
        <v>225302.36</v>
      </c>
      <c r="AS548" s="484">
        <f t="shared" si="431"/>
        <v>203619.29000000004</v>
      </c>
      <c r="AT548" s="484">
        <v>428921.65</v>
      </c>
      <c r="AU548" s="484">
        <f t="shared" si="424"/>
        <v>253909.61</v>
      </c>
      <c r="AV548" s="484">
        <v>682831.26</v>
      </c>
      <c r="AW548" s="484">
        <f t="shared" si="413"/>
        <v>129815.02000000002</v>
      </c>
      <c r="AX548" s="484">
        <v>812646.28</v>
      </c>
      <c r="AY548" s="530">
        <v>379840.66</v>
      </c>
      <c r="AZ548" s="530">
        <f t="shared" si="409"/>
        <v>0</v>
      </c>
      <c r="BA548" s="530">
        <f t="shared" si="410"/>
        <v>253802.75</v>
      </c>
      <c r="BB548" s="530">
        <f t="shared" si="411"/>
        <v>253802.75</v>
      </c>
      <c r="BC548" s="530">
        <f t="shared" si="412"/>
        <v>342039.33</v>
      </c>
      <c r="BD548" s="530">
        <f t="shared" si="432"/>
        <v>576210.63</v>
      </c>
      <c r="BE548" s="530">
        <f t="shared" si="434"/>
        <v>576210.63</v>
      </c>
      <c r="BF548" s="530">
        <f t="shared" si="428"/>
        <v>576210.63</v>
      </c>
      <c r="BG548" s="530">
        <f t="shared" si="429"/>
        <v>944241.19</v>
      </c>
      <c r="BH548" s="530" t="e">
        <f t="shared" si="422"/>
        <v>#REF!</v>
      </c>
      <c r="BI548" s="530" t="e">
        <f t="shared" si="417"/>
        <v>#REF!</v>
      </c>
      <c r="BJ548" s="530" t="e">
        <f t="shared" si="415"/>
        <v>#REF!</v>
      </c>
      <c r="BK548" s="452">
        <v>1409185.74</v>
      </c>
      <c r="BL548">
        <v>0</v>
      </c>
      <c r="BM548" s="451">
        <v>1731841.7</v>
      </c>
      <c r="BN548" s="499"/>
      <c r="BO548" s="451"/>
      <c r="BP548" s="452"/>
      <c r="BR548" s="452"/>
    </row>
    <row r="549" spans="1:70" hidden="1">
      <c r="A549" t="s">
        <v>919</v>
      </c>
      <c r="B549" s="468" t="s">
        <v>919</v>
      </c>
      <c r="C549" s="458" t="s">
        <v>920</v>
      </c>
      <c r="D549" s="458" t="s">
        <v>301</v>
      </c>
      <c r="E549" s="459" t="str">
        <f t="shared" ref="E549" si="436">LEFT(B549,3)</f>
        <v>780</v>
      </c>
      <c r="F549" s="459" t="str">
        <f t="shared" ref="F549" si="437">LEFT(B549,3)</f>
        <v>780</v>
      </c>
      <c r="G549" s="458" t="s">
        <v>302</v>
      </c>
      <c r="H549" s="452"/>
      <c r="I549" s="452"/>
      <c r="J549" s="452"/>
      <c r="K549" s="452"/>
      <c r="L549" s="452"/>
      <c r="M549" s="452"/>
      <c r="N549" s="452"/>
      <c r="O549" s="452"/>
      <c r="P549" s="452"/>
      <c r="Q549" s="452"/>
      <c r="R549" s="452"/>
      <c r="S549" s="484"/>
      <c r="T549" s="452"/>
      <c r="U549" s="474"/>
      <c r="V549" s="484"/>
      <c r="W549" s="484"/>
      <c r="X549" s="530"/>
      <c r="Y549" s="530">
        <v>0</v>
      </c>
      <c r="Z549" s="484"/>
      <c r="AA549" s="484"/>
      <c r="AB549" s="484"/>
      <c r="AC549" s="484"/>
      <c r="AD549" s="484"/>
      <c r="AE549" s="484"/>
      <c r="AF549" s="484"/>
      <c r="AG549" s="484"/>
      <c r="AH549" s="484"/>
      <c r="AI549" s="484"/>
      <c r="AJ549" s="484"/>
      <c r="AK549" s="484"/>
      <c r="AL549" s="484"/>
      <c r="AM549" s="484"/>
      <c r="AN549" s="484"/>
      <c r="AO549" s="484"/>
      <c r="AP549" s="484"/>
      <c r="AQ549" s="484">
        <v>340679.23</v>
      </c>
      <c r="AR549" s="484">
        <v>0</v>
      </c>
      <c r="AS549" s="484">
        <f t="shared" si="431"/>
        <v>72365.539999999994</v>
      </c>
      <c r="AT549" s="484">
        <v>72365.539999999994</v>
      </c>
      <c r="AU549" s="484">
        <f t="shared" si="424"/>
        <v>96932.190000000017</v>
      </c>
      <c r="AV549" s="484">
        <v>169297.73</v>
      </c>
      <c r="AW549" s="484">
        <f t="shared" si="413"/>
        <v>28146.209999999992</v>
      </c>
      <c r="AX549" s="484">
        <v>197443.94</v>
      </c>
      <c r="AY549" s="530"/>
      <c r="AZ549" s="530"/>
      <c r="BA549" s="530"/>
      <c r="BB549" s="530"/>
      <c r="BC549" s="530"/>
      <c r="BD549" s="530"/>
      <c r="BE549" s="530"/>
      <c r="BF549" s="530"/>
      <c r="BG549" s="530"/>
      <c r="BH549" s="530"/>
      <c r="BI549" s="530"/>
      <c r="BJ549" s="530"/>
      <c r="BK549" s="452"/>
      <c r="BN549" s="499"/>
      <c r="BO549" s="451"/>
      <c r="BP549" s="452"/>
      <c r="BR549" s="452"/>
    </row>
    <row r="550" spans="1:70" hidden="1">
      <c r="A550" t="s">
        <v>1057</v>
      </c>
      <c r="B550" s="468" t="s">
        <v>1057</v>
      </c>
      <c r="C550" s="458" t="s">
        <v>1058</v>
      </c>
      <c r="D550" s="458" t="s">
        <v>301</v>
      </c>
      <c r="E550" s="459" t="str">
        <f t="shared" ref="E550" si="438">LEFT(B550,3)</f>
        <v>780</v>
      </c>
      <c r="F550" s="459" t="str">
        <f t="shared" ref="F550" si="439">LEFT(B550,3)</f>
        <v>780</v>
      </c>
      <c r="G550" s="458" t="s">
        <v>302</v>
      </c>
      <c r="H550" s="452"/>
      <c r="I550" s="452"/>
      <c r="J550" s="452"/>
      <c r="K550" s="452"/>
      <c r="L550" s="452"/>
      <c r="M550" s="452"/>
      <c r="N550" s="452"/>
      <c r="O550" s="452"/>
      <c r="P550" s="452"/>
      <c r="Q550" s="452"/>
      <c r="R550" s="452"/>
      <c r="S550" s="484"/>
      <c r="T550" s="452"/>
      <c r="U550" s="474"/>
      <c r="V550" s="484"/>
      <c r="W550" s="484"/>
      <c r="X550" s="530"/>
      <c r="Y550" s="530"/>
      <c r="Z550" s="484"/>
      <c r="AA550" s="484"/>
      <c r="AB550" s="484"/>
      <c r="AC550" s="484"/>
      <c r="AD550" s="484"/>
      <c r="AE550" s="484"/>
      <c r="AF550" s="484"/>
      <c r="AG550" s="484"/>
      <c r="AH550" s="484"/>
      <c r="AI550" s="484"/>
      <c r="AJ550" s="484"/>
      <c r="AK550" s="484"/>
      <c r="AL550" s="484"/>
      <c r="AM550" s="484"/>
      <c r="AN550" s="484"/>
      <c r="AO550" s="484"/>
      <c r="AP550" s="484"/>
      <c r="AQ550" s="484"/>
      <c r="AR550" s="484"/>
      <c r="AS550" s="484"/>
      <c r="AT550" s="484">
        <v>2053</v>
      </c>
      <c r="AU550" s="484">
        <f t="shared" si="424"/>
        <v>0</v>
      </c>
      <c r="AV550" s="484">
        <v>2053</v>
      </c>
      <c r="AW550" s="484">
        <f t="shared" si="413"/>
        <v>0</v>
      </c>
      <c r="AX550" s="484">
        <v>2053</v>
      </c>
      <c r="AY550" s="530"/>
      <c r="AZ550" s="530"/>
      <c r="BA550" s="530"/>
      <c r="BB550" s="530"/>
      <c r="BC550" s="530"/>
      <c r="BD550" s="530"/>
      <c r="BE550" s="530"/>
      <c r="BF550" s="530"/>
      <c r="BG550" s="530"/>
      <c r="BH550" s="530"/>
      <c r="BI550" s="530"/>
      <c r="BJ550" s="530"/>
      <c r="BK550" s="452"/>
      <c r="BN550" s="499"/>
      <c r="BO550" s="451"/>
      <c r="BP550" s="452"/>
      <c r="BR550" s="452"/>
    </row>
    <row r="551" spans="1:70" hidden="1">
      <c r="A551" t="str">
        <f t="shared" si="388"/>
        <v>7809100001</v>
      </c>
      <c r="B551" s="468">
        <v>7809100001</v>
      </c>
      <c r="C551" s="458" t="s">
        <v>633</v>
      </c>
      <c r="D551" s="458" t="s">
        <v>301</v>
      </c>
      <c r="E551" s="459" t="str">
        <f t="shared" si="395"/>
        <v>780</v>
      </c>
      <c r="F551" s="459" t="str">
        <f t="shared" si="396"/>
        <v>780</v>
      </c>
      <c r="G551" s="458" t="s">
        <v>302</v>
      </c>
      <c r="H551" s="452">
        <v>0</v>
      </c>
      <c r="I551" s="452">
        <v>0</v>
      </c>
      <c r="J551" s="452">
        <v>0</v>
      </c>
      <c r="K551" s="452">
        <v>0</v>
      </c>
      <c r="L551" s="452">
        <v>0</v>
      </c>
      <c r="M551" s="452">
        <v>0</v>
      </c>
      <c r="N551" s="452">
        <v>0</v>
      </c>
      <c r="O551" s="452">
        <v>0</v>
      </c>
      <c r="P551" s="452">
        <v>0</v>
      </c>
      <c r="Q551" s="452" t="e">
        <f>VLOOKUP(A551,#REF!,16,0)</f>
        <v>#REF!</v>
      </c>
      <c r="R551" s="452">
        <v>0</v>
      </c>
      <c r="S551" s="484">
        <v>0</v>
      </c>
      <c r="T551" s="452">
        <v>0</v>
      </c>
      <c r="U551" s="474" t="e">
        <f t="shared" si="397"/>
        <v>#REF!</v>
      </c>
      <c r="V551" s="484">
        <f t="shared" si="398"/>
        <v>0</v>
      </c>
      <c r="W551" s="484">
        <f t="shared" si="435"/>
        <v>0</v>
      </c>
      <c r="X551" s="530"/>
      <c r="Y551" s="530">
        <f t="shared" si="423"/>
        <v>0</v>
      </c>
      <c r="Z551" s="484">
        <v>0</v>
      </c>
      <c r="AA551" s="484">
        <v>0</v>
      </c>
      <c r="AB551" s="484">
        <f t="shared" si="383"/>
        <v>0</v>
      </c>
      <c r="AC551" s="484">
        <v>0</v>
      </c>
      <c r="AD551" s="484">
        <f t="shared" si="430"/>
        <v>0</v>
      </c>
      <c r="AE551" s="484">
        <v>0</v>
      </c>
      <c r="AF551" s="484">
        <f t="shared" si="433"/>
        <v>0</v>
      </c>
      <c r="AG551" s="484">
        <v>0</v>
      </c>
      <c r="AH551" s="484">
        <f t="shared" si="427"/>
        <v>0</v>
      </c>
      <c r="AI551" s="484">
        <v>0</v>
      </c>
      <c r="AJ551" s="484">
        <f t="shared" si="420"/>
        <v>0</v>
      </c>
      <c r="AK551" s="484">
        <v>0</v>
      </c>
      <c r="AL551" s="484">
        <f t="shared" si="421"/>
        <v>0</v>
      </c>
      <c r="AM551" s="484">
        <v>0</v>
      </c>
      <c r="AN551" s="484">
        <f t="shared" si="416"/>
        <v>0</v>
      </c>
      <c r="AO551" s="484">
        <v>0</v>
      </c>
      <c r="AP551" s="484">
        <f t="shared" si="414"/>
        <v>0</v>
      </c>
      <c r="AQ551" s="484">
        <v>0</v>
      </c>
      <c r="AR551" s="484">
        <v>0</v>
      </c>
      <c r="AS551" s="484">
        <f t="shared" si="431"/>
        <v>0</v>
      </c>
      <c r="AT551" s="484">
        <v>0</v>
      </c>
      <c r="AU551" s="484">
        <f t="shared" si="424"/>
        <v>0</v>
      </c>
      <c r="AV551" s="484">
        <v>0</v>
      </c>
      <c r="AW551" s="484">
        <f t="shared" si="413"/>
        <v>0</v>
      </c>
      <c r="AX551" s="484">
        <v>0</v>
      </c>
      <c r="AY551" s="530">
        <v>0</v>
      </c>
      <c r="AZ551" s="530">
        <f t="shared" si="409"/>
        <v>0</v>
      </c>
      <c r="BA551" s="530">
        <f t="shared" si="410"/>
        <v>0</v>
      </c>
      <c r="BB551" s="530">
        <f t="shared" si="411"/>
        <v>0</v>
      </c>
      <c r="BC551" s="530">
        <f t="shared" si="412"/>
        <v>0</v>
      </c>
      <c r="BD551" s="530">
        <f t="shared" si="432"/>
        <v>0</v>
      </c>
      <c r="BE551" s="530">
        <f t="shared" si="434"/>
        <v>0</v>
      </c>
      <c r="BF551" s="530">
        <f t="shared" si="428"/>
        <v>0</v>
      </c>
      <c r="BG551" s="530">
        <f t="shared" si="429"/>
        <v>0</v>
      </c>
      <c r="BH551" s="530" t="e">
        <f t="shared" si="422"/>
        <v>#REF!</v>
      </c>
      <c r="BI551" s="530" t="e">
        <f t="shared" si="417"/>
        <v>#REF!</v>
      </c>
      <c r="BJ551" s="530" t="e">
        <f t="shared" si="415"/>
        <v>#REF!</v>
      </c>
      <c r="BK551" s="452">
        <v>0</v>
      </c>
      <c r="BL551">
        <v>0</v>
      </c>
      <c r="BN551" s="499"/>
      <c r="BO551" s="451"/>
      <c r="BP551" s="452"/>
      <c r="BR551" s="452"/>
    </row>
    <row r="552" spans="1:70" ht="15" hidden="1" customHeight="1">
      <c r="A552" t="str">
        <f t="shared" si="388"/>
        <v>7809100002</v>
      </c>
      <c r="B552" s="468">
        <v>7809100002</v>
      </c>
      <c r="C552" s="458" t="s">
        <v>634</v>
      </c>
      <c r="D552" s="458" t="s">
        <v>301</v>
      </c>
      <c r="E552" s="459" t="str">
        <f t="shared" si="395"/>
        <v>780</v>
      </c>
      <c r="F552" s="459" t="str">
        <f t="shared" si="396"/>
        <v>780</v>
      </c>
      <c r="G552" s="458" t="s">
        <v>302</v>
      </c>
      <c r="H552" s="452">
        <v>0</v>
      </c>
      <c r="I552" s="452">
        <v>0</v>
      </c>
      <c r="J552" s="452">
        <v>0</v>
      </c>
      <c r="K552" s="452">
        <v>0</v>
      </c>
      <c r="L552" s="452">
        <v>0</v>
      </c>
      <c r="M552" s="452">
        <v>0</v>
      </c>
      <c r="N552" s="452">
        <v>0</v>
      </c>
      <c r="O552" s="452">
        <v>0</v>
      </c>
      <c r="P552" s="452">
        <v>0</v>
      </c>
      <c r="Q552" s="452" t="e">
        <f>VLOOKUP(A552,#REF!,16,0)</f>
        <v>#REF!</v>
      </c>
      <c r="R552" s="452">
        <v>0</v>
      </c>
      <c r="S552" s="484">
        <v>0</v>
      </c>
      <c r="T552" s="452">
        <v>0</v>
      </c>
      <c r="U552" s="474" t="e">
        <f t="shared" si="397"/>
        <v>#REF!</v>
      </c>
      <c r="V552" s="484">
        <f t="shared" si="398"/>
        <v>0</v>
      </c>
      <c r="W552" s="484">
        <f t="shared" si="435"/>
        <v>0</v>
      </c>
      <c r="X552" s="530"/>
      <c r="Y552" s="530">
        <f t="shared" si="423"/>
        <v>0</v>
      </c>
      <c r="Z552" s="484">
        <v>0</v>
      </c>
      <c r="AA552" s="484">
        <v>0</v>
      </c>
      <c r="AB552" s="484">
        <f t="shared" ref="AB552:AB592" si="440">AC552-X552-Y552-Z552-AA552</f>
        <v>0</v>
      </c>
      <c r="AC552" s="484">
        <v>0</v>
      </c>
      <c r="AD552" s="484">
        <f t="shared" si="430"/>
        <v>0</v>
      </c>
      <c r="AE552" s="484">
        <v>0</v>
      </c>
      <c r="AF552" s="484">
        <f t="shared" si="433"/>
        <v>0</v>
      </c>
      <c r="AG552" s="484">
        <v>0</v>
      </c>
      <c r="AH552" s="484">
        <f t="shared" si="427"/>
        <v>0</v>
      </c>
      <c r="AI552" s="484">
        <v>0</v>
      </c>
      <c r="AJ552" s="484">
        <f t="shared" si="420"/>
        <v>0</v>
      </c>
      <c r="AK552" s="484">
        <v>0</v>
      </c>
      <c r="AL552" s="484">
        <f t="shared" si="421"/>
        <v>0</v>
      </c>
      <c r="AM552" s="484">
        <v>0</v>
      </c>
      <c r="AN552" s="484">
        <f t="shared" si="416"/>
        <v>0</v>
      </c>
      <c r="AO552" s="484">
        <v>0</v>
      </c>
      <c r="AP552" s="484">
        <f t="shared" si="414"/>
        <v>0</v>
      </c>
      <c r="AQ552" s="484">
        <v>0</v>
      </c>
      <c r="AR552" s="484">
        <v>0</v>
      </c>
      <c r="AS552" s="484">
        <f t="shared" si="431"/>
        <v>0</v>
      </c>
      <c r="AT552" s="484">
        <v>0</v>
      </c>
      <c r="AU552" s="484">
        <f t="shared" si="424"/>
        <v>0</v>
      </c>
      <c r="AV552" s="484">
        <v>0</v>
      </c>
      <c r="AW552" s="484">
        <f t="shared" si="413"/>
        <v>0</v>
      </c>
      <c r="AX552" s="484">
        <v>0</v>
      </c>
      <c r="AY552" s="530">
        <v>0</v>
      </c>
      <c r="AZ552" s="530">
        <f t="shared" si="409"/>
        <v>0</v>
      </c>
      <c r="BA552" s="530">
        <f t="shared" si="410"/>
        <v>0</v>
      </c>
      <c r="BB552" s="530">
        <f t="shared" si="411"/>
        <v>0</v>
      </c>
      <c r="BC552" s="530">
        <f t="shared" si="412"/>
        <v>0</v>
      </c>
      <c r="BD552" s="530">
        <f t="shared" si="432"/>
        <v>0</v>
      </c>
      <c r="BE552" s="530">
        <f t="shared" si="434"/>
        <v>0</v>
      </c>
      <c r="BF552" s="530">
        <f t="shared" si="428"/>
        <v>0</v>
      </c>
      <c r="BG552" s="530">
        <f t="shared" si="429"/>
        <v>0</v>
      </c>
      <c r="BH552" s="530" t="e">
        <f t="shared" si="422"/>
        <v>#REF!</v>
      </c>
      <c r="BI552" s="530" t="e">
        <f t="shared" si="417"/>
        <v>#REF!</v>
      </c>
      <c r="BJ552" s="530" t="e">
        <f t="shared" si="415"/>
        <v>#REF!</v>
      </c>
      <c r="BK552" s="452">
        <v>0</v>
      </c>
      <c r="BL552">
        <v>0</v>
      </c>
      <c r="BN552" s="499"/>
      <c r="BO552" s="451"/>
      <c r="BP552" s="452"/>
      <c r="BR552" s="452"/>
    </row>
    <row r="553" spans="1:70" ht="15" hidden="1" customHeight="1">
      <c r="A553" t="str">
        <f t="shared" si="388"/>
        <v>8010100001</v>
      </c>
      <c r="B553" s="468">
        <v>8010100001</v>
      </c>
      <c r="C553" s="458" t="s">
        <v>635</v>
      </c>
      <c r="D553" s="458" t="s">
        <v>301</v>
      </c>
      <c r="E553" s="459" t="str">
        <f t="shared" si="395"/>
        <v>801</v>
      </c>
      <c r="F553" s="459" t="str">
        <f t="shared" si="396"/>
        <v>801</v>
      </c>
      <c r="G553" s="458" t="s">
        <v>302</v>
      </c>
      <c r="H553" s="452">
        <v>0</v>
      </c>
      <c r="I553" s="452">
        <v>0</v>
      </c>
      <c r="J553" s="452">
        <v>0</v>
      </c>
      <c r="K553" s="452">
        <v>0</v>
      </c>
      <c r="L553" s="452">
        <v>0</v>
      </c>
      <c r="M553" s="452">
        <v>0</v>
      </c>
      <c r="N553" s="452">
        <v>0</v>
      </c>
      <c r="O553" s="452">
        <v>0</v>
      </c>
      <c r="P553" s="452">
        <v>0</v>
      </c>
      <c r="Q553" s="452" t="e">
        <f>VLOOKUP(A553,#REF!,16,0)</f>
        <v>#REF!</v>
      </c>
      <c r="R553" s="452">
        <v>0</v>
      </c>
      <c r="S553" s="484">
        <v>0</v>
      </c>
      <c r="T553" s="452">
        <v>0</v>
      </c>
      <c r="U553" s="474" t="e">
        <f t="shared" si="397"/>
        <v>#REF!</v>
      </c>
      <c r="V553" s="484">
        <f t="shared" si="398"/>
        <v>0</v>
      </c>
      <c r="W553" s="484">
        <f t="shared" si="435"/>
        <v>0</v>
      </c>
      <c r="X553" s="530"/>
      <c r="Y553" s="530">
        <f t="shared" si="423"/>
        <v>0</v>
      </c>
      <c r="Z553" s="484">
        <v>0</v>
      </c>
      <c r="AA553" s="484">
        <v>0</v>
      </c>
      <c r="AB553" s="484">
        <f t="shared" si="440"/>
        <v>0</v>
      </c>
      <c r="AC553" s="484">
        <v>0</v>
      </c>
      <c r="AD553" s="484">
        <f t="shared" si="430"/>
        <v>0</v>
      </c>
      <c r="AE553" s="484">
        <v>0</v>
      </c>
      <c r="AF553" s="484">
        <f t="shared" si="433"/>
        <v>0</v>
      </c>
      <c r="AG553" s="484">
        <v>0</v>
      </c>
      <c r="AH553" s="484">
        <f t="shared" si="427"/>
        <v>0</v>
      </c>
      <c r="AI553" s="484">
        <v>0</v>
      </c>
      <c r="AJ553" s="484">
        <f t="shared" si="420"/>
        <v>0</v>
      </c>
      <c r="AK553" s="484">
        <v>0</v>
      </c>
      <c r="AL553" s="484">
        <f t="shared" si="421"/>
        <v>0</v>
      </c>
      <c r="AM553" s="484">
        <v>0</v>
      </c>
      <c r="AN553" s="484">
        <f t="shared" si="416"/>
        <v>0</v>
      </c>
      <c r="AO553" s="484">
        <v>0</v>
      </c>
      <c r="AP553" s="484">
        <f t="shared" si="414"/>
        <v>0</v>
      </c>
      <c r="AQ553" s="484">
        <v>0</v>
      </c>
      <c r="AR553" s="484">
        <v>0</v>
      </c>
      <c r="AS553" s="484">
        <f t="shared" si="431"/>
        <v>0</v>
      </c>
      <c r="AT553" s="484">
        <v>0</v>
      </c>
      <c r="AU553" s="484">
        <f t="shared" si="424"/>
        <v>0</v>
      </c>
      <c r="AV553" s="484">
        <v>0</v>
      </c>
      <c r="AW553" s="484">
        <f t="shared" si="413"/>
        <v>0</v>
      </c>
      <c r="AX553" s="484">
        <v>0</v>
      </c>
      <c r="AY553" s="530">
        <v>0</v>
      </c>
      <c r="AZ553" s="530">
        <f t="shared" si="409"/>
        <v>0</v>
      </c>
      <c r="BA553" s="530">
        <f t="shared" si="410"/>
        <v>0</v>
      </c>
      <c r="BB553" s="530">
        <f t="shared" si="411"/>
        <v>0</v>
      </c>
      <c r="BC553" s="530">
        <f t="shared" si="412"/>
        <v>0</v>
      </c>
      <c r="BD553" s="530">
        <f t="shared" si="432"/>
        <v>0</v>
      </c>
      <c r="BE553" s="530">
        <f t="shared" si="434"/>
        <v>0</v>
      </c>
      <c r="BF553" s="530">
        <f t="shared" si="428"/>
        <v>0</v>
      </c>
      <c r="BG553" s="530">
        <f t="shared" si="429"/>
        <v>0</v>
      </c>
      <c r="BH553" s="530" t="e">
        <f t="shared" si="422"/>
        <v>#REF!</v>
      </c>
      <c r="BI553" s="530" t="e">
        <f t="shared" si="417"/>
        <v>#REF!</v>
      </c>
      <c r="BJ553" s="530" t="e">
        <f t="shared" si="415"/>
        <v>#REF!</v>
      </c>
      <c r="BK553" s="452">
        <v>0</v>
      </c>
      <c r="BL553">
        <v>0</v>
      </c>
      <c r="BN553" s="499"/>
      <c r="BO553" s="451"/>
      <c r="BP553" s="452"/>
      <c r="BR553" s="452"/>
    </row>
    <row r="554" spans="1:70" ht="15" hidden="1" customHeight="1">
      <c r="A554" t="s">
        <v>995</v>
      </c>
      <c r="B554" s="468" t="s">
        <v>995</v>
      </c>
      <c r="C554" s="458" t="s">
        <v>996</v>
      </c>
      <c r="D554" s="458" t="s">
        <v>301</v>
      </c>
      <c r="E554" s="459" t="str">
        <f t="shared" ref="E554" si="441">LEFT(B554,3)</f>
        <v>849</v>
      </c>
      <c r="F554" s="459" t="str">
        <f t="shared" ref="F554" si="442">LEFT(B554,3)</f>
        <v>849</v>
      </c>
      <c r="G554" s="458" t="s">
        <v>302</v>
      </c>
      <c r="H554" s="452"/>
      <c r="I554" s="452"/>
      <c r="J554" s="452"/>
      <c r="K554" s="452"/>
      <c r="L554" s="452"/>
      <c r="M554" s="452"/>
      <c r="N554" s="452"/>
      <c r="O554" s="452"/>
      <c r="P554" s="452"/>
      <c r="Q554" s="452"/>
      <c r="R554" s="452"/>
      <c r="S554" s="484"/>
      <c r="T554" s="452"/>
      <c r="U554" s="474"/>
      <c r="V554" s="484"/>
      <c r="W554" s="484"/>
      <c r="X554" s="530"/>
      <c r="Y554" s="530">
        <v>0</v>
      </c>
      <c r="Z554" s="484"/>
      <c r="AA554" s="484"/>
      <c r="AB554" s="484"/>
      <c r="AC554" s="484"/>
      <c r="AD554" s="484"/>
      <c r="AE554" s="484"/>
      <c r="AF554" s="484"/>
      <c r="AG554" s="484"/>
      <c r="AH554" s="484"/>
      <c r="AI554" s="484"/>
      <c r="AJ554" s="484"/>
      <c r="AK554" s="484"/>
      <c r="AL554" s="484"/>
      <c r="AM554" s="484"/>
      <c r="AN554" s="484"/>
      <c r="AO554" s="484"/>
      <c r="AP554" s="484"/>
      <c r="AQ554" s="484"/>
      <c r="AR554" s="484">
        <v>-155327.42000000001</v>
      </c>
      <c r="AS554" s="484">
        <f t="shared" si="431"/>
        <v>0</v>
      </c>
      <c r="AT554" s="484">
        <v>-155327.42000000001</v>
      </c>
      <c r="AU554" s="484">
        <f t="shared" si="424"/>
        <v>0</v>
      </c>
      <c r="AV554" s="484">
        <v>-155327.42000000001</v>
      </c>
      <c r="AW554" s="484">
        <f t="shared" si="413"/>
        <v>0</v>
      </c>
      <c r="AX554" s="484">
        <v>-155327.42000000001</v>
      </c>
      <c r="AY554" s="530"/>
      <c r="AZ554" s="530"/>
      <c r="BA554" s="530"/>
      <c r="BB554" s="530"/>
      <c r="BC554" s="530"/>
      <c r="BD554" s="530"/>
      <c r="BE554" s="530"/>
      <c r="BF554" s="530"/>
      <c r="BG554" s="530"/>
      <c r="BH554" s="530"/>
      <c r="BI554" s="530"/>
      <c r="BJ554" s="530"/>
      <c r="BK554" s="452"/>
      <c r="BN554" s="499"/>
      <c r="BO554" s="451"/>
      <c r="BP554" s="452"/>
      <c r="BR554" s="452"/>
    </row>
    <row r="555" spans="1:70" ht="15" hidden="1" customHeight="1">
      <c r="A555" t="str">
        <f t="shared" si="388"/>
        <v>8490100002</v>
      </c>
      <c r="B555" s="468">
        <v>8490100002</v>
      </c>
      <c r="C555" s="458" t="s">
        <v>636</v>
      </c>
      <c r="D555" s="458" t="s">
        <v>301</v>
      </c>
      <c r="E555" s="459" t="str">
        <f t="shared" si="395"/>
        <v>849</v>
      </c>
      <c r="F555" s="459" t="str">
        <f t="shared" si="396"/>
        <v>849</v>
      </c>
      <c r="G555" s="458" t="s">
        <v>302</v>
      </c>
      <c r="H555" s="452">
        <v>0</v>
      </c>
      <c r="I555" s="452">
        <v>0</v>
      </c>
      <c r="J555" s="452">
        <v>0</v>
      </c>
      <c r="K555" s="452">
        <v>0</v>
      </c>
      <c r="L555" s="452">
        <v>0</v>
      </c>
      <c r="M555" s="452">
        <v>0</v>
      </c>
      <c r="N555" s="452">
        <v>0</v>
      </c>
      <c r="O555" s="452">
        <v>0</v>
      </c>
      <c r="P555" s="452">
        <v>0</v>
      </c>
      <c r="Q555" s="452" t="e">
        <f>VLOOKUP(A555,#REF!,16,0)</f>
        <v>#REF!</v>
      </c>
      <c r="R555" s="452">
        <v>0</v>
      </c>
      <c r="S555" s="484">
        <v>0</v>
      </c>
      <c r="T555" s="452">
        <v>0</v>
      </c>
      <c r="U555" s="474" t="e">
        <f t="shared" si="397"/>
        <v>#REF!</v>
      </c>
      <c r="V555" s="484">
        <f t="shared" si="398"/>
        <v>0</v>
      </c>
      <c r="W555" s="484">
        <f t="shared" si="435"/>
        <v>0</v>
      </c>
      <c r="X555" s="530"/>
      <c r="Y555" s="530">
        <f t="shared" si="423"/>
        <v>0</v>
      </c>
      <c r="Z555" s="484">
        <v>0</v>
      </c>
      <c r="AA555" s="484">
        <v>0</v>
      </c>
      <c r="AB555" s="484">
        <f t="shared" si="440"/>
        <v>0</v>
      </c>
      <c r="AC555" s="484">
        <v>0</v>
      </c>
      <c r="AD555" s="484">
        <f t="shared" si="430"/>
        <v>0</v>
      </c>
      <c r="AE555" s="484">
        <v>0</v>
      </c>
      <c r="AF555" s="484">
        <f t="shared" si="433"/>
        <v>0</v>
      </c>
      <c r="AG555" s="484">
        <v>0</v>
      </c>
      <c r="AH555" s="484">
        <f t="shared" si="427"/>
        <v>0</v>
      </c>
      <c r="AI555" s="484">
        <v>0</v>
      </c>
      <c r="AJ555" s="484">
        <f t="shared" si="420"/>
        <v>0</v>
      </c>
      <c r="AK555" s="484">
        <v>0</v>
      </c>
      <c r="AL555" s="484">
        <f t="shared" si="421"/>
        <v>0</v>
      </c>
      <c r="AM555" s="484">
        <v>0</v>
      </c>
      <c r="AN555" s="484">
        <f t="shared" si="416"/>
        <v>0</v>
      </c>
      <c r="AO555" s="484">
        <v>0</v>
      </c>
      <c r="AP555" s="484">
        <f t="shared" si="414"/>
        <v>0</v>
      </c>
      <c r="AQ555" s="484">
        <v>0</v>
      </c>
      <c r="AR555" s="484">
        <v>155327.42000000001</v>
      </c>
      <c r="AS555" s="484">
        <f t="shared" si="431"/>
        <v>0</v>
      </c>
      <c r="AT555" s="484">
        <v>155327.42000000001</v>
      </c>
      <c r="AU555" s="484">
        <f t="shared" si="424"/>
        <v>0</v>
      </c>
      <c r="AV555" s="484">
        <v>155327.42000000001</v>
      </c>
      <c r="AW555" s="484">
        <f t="shared" si="413"/>
        <v>0</v>
      </c>
      <c r="AX555" s="484">
        <v>155327.42000000001</v>
      </c>
      <c r="AY555" s="530">
        <v>0</v>
      </c>
      <c r="AZ555" s="530">
        <f t="shared" si="409"/>
        <v>0</v>
      </c>
      <c r="BA555" s="530">
        <f t="shared" si="410"/>
        <v>0</v>
      </c>
      <c r="BB555" s="530">
        <f t="shared" si="411"/>
        <v>0</v>
      </c>
      <c r="BC555" s="530">
        <f t="shared" si="412"/>
        <v>0</v>
      </c>
      <c r="BD555" s="530">
        <f t="shared" si="432"/>
        <v>0</v>
      </c>
      <c r="BE555" s="530">
        <f t="shared" si="434"/>
        <v>0</v>
      </c>
      <c r="BF555" s="530">
        <f t="shared" si="428"/>
        <v>0</v>
      </c>
      <c r="BG555" s="530">
        <f t="shared" si="429"/>
        <v>0</v>
      </c>
      <c r="BH555" s="530" t="e">
        <f t="shared" si="422"/>
        <v>#REF!</v>
      </c>
      <c r="BI555" s="530" t="e">
        <f t="shared" si="417"/>
        <v>#REF!</v>
      </c>
      <c r="BJ555" s="530" t="e">
        <f t="shared" si="415"/>
        <v>#REF!</v>
      </c>
      <c r="BK555" s="452">
        <v>0</v>
      </c>
      <c r="BL555">
        <v>0</v>
      </c>
      <c r="BN555" s="499"/>
      <c r="BO555" s="451"/>
      <c r="BP555" s="452"/>
      <c r="BR555" s="452"/>
    </row>
    <row r="556" spans="1:70" ht="15" hidden="1" customHeight="1">
      <c r="A556" t="str">
        <f t="shared" si="388"/>
        <v>8510103200</v>
      </c>
      <c r="B556" s="468">
        <v>8510103200</v>
      </c>
      <c r="C556" s="458" t="s">
        <v>637</v>
      </c>
      <c r="D556" s="458" t="s">
        <v>301</v>
      </c>
      <c r="E556" s="459" t="str">
        <f t="shared" si="395"/>
        <v>851</v>
      </c>
      <c r="F556" s="459" t="str">
        <f t="shared" si="396"/>
        <v>851</v>
      </c>
      <c r="G556" s="458" t="s">
        <v>302</v>
      </c>
      <c r="H556" s="452">
        <v>0</v>
      </c>
      <c r="I556" s="452">
        <v>0</v>
      </c>
      <c r="J556" s="452">
        <v>0</v>
      </c>
      <c r="K556" s="452">
        <v>0</v>
      </c>
      <c r="L556" s="452">
        <v>0</v>
      </c>
      <c r="M556" s="452">
        <v>0</v>
      </c>
      <c r="N556" s="452">
        <v>0</v>
      </c>
      <c r="O556" s="452">
        <v>0</v>
      </c>
      <c r="P556" s="452">
        <v>0</v>
      </c>
      <c r="Q556" s="452" t="e">
        <f>VLOOKUP(A556,#REF!,16,0)</f>
        <v>#REF!</v>
      </c>
      <c r="R556" s="452">
        <v>0</v>
      </c>
      <c r="S556" s="484">
        <v>0</v>
      </c>
      <c r="T556" s="452">
        <v>0</v>
      </c>
      <c r="U556" s="474" t="e">
        <f t="shared" si="397"/>
        <v>#REF!</v>
      </c>
      <c r="V556" s="484">
        <f t="shared" si="398"/>
        <v>0</v>
      </c>
      <c r="W556" s="484">
        <f t="shared" si="435"/>
        <v>0</v>
      </c>
      <c r="X556" s="530"/>
      <c r="Y556" s="530">
        <f t="shared" si="423"/>
        <v>0</v>
      </c>
      <c r="Z556" s="484">
        <v>0</v>
      </c>
      <c r="AA556" s="484">
        <v>0</v>
      </c>
      <c r="AB556" s="484">
        <f t="shared" si="440"/>
        <v>0</v>
      </c>
      <c r="AC556" s="484">
        <v>0</v>
      </c>
      <c r="AD556" s="484">
        <f t="shared" si="430"/>
        <v>0</v>
      </c>
      <c r="AE556" s="484">
        <v>0</v>
      </c>
      <c r="AF556" s="484">
        <f t="shared" si="433"/>
        <v>0</v>
      </c>
      <c r="AG556" s="484">
        <v>0</v>
      </c>
      <c r="AH556" s="484">
        <f t="shared" si="427"/>
        <v>0</v>
      </c>
      <c r="AI556" s="484">
        <v>0</v>
      </c>
      <c r="AJ556" s="484">
        <f t="shared" si="420"/>
        <v>0</v>
      </c>
      <c r="AK556" s="484">
        <v>0</v>
      </c>
      <c r="AL556" s="484">
        <f t="shared" si="421"/>
        <v>0</v>
      </c>
      <c r="AM556" s="484">
        <v>0</v>
      </c>
      <c r="AN556" s="484">
        <f t="shared" si="416"/>
        <v>0</v>
      </c>
      <c r="AO556" s="484">
        <v>0</v>
      </c>
      <c r="AP556" s="484">
        <f t="shared" si="414"/>
        <v>0</v>
      </c>
      <c r="AQ556" s="484">
        <v>0</v>
      </c>
      <c r="AR556" s="484">
        <v>0</v>
      </c>
      <c r="AS556" s="484">
        <f t="shared" si="431"/>
        <v>0</v>
      </c>
      <c r="AT556" s="484">
        <v>0</v>
      </c>
      <c r="AU556" s="484">
        <f t="shared" si="424"/>
        <v>0</v>
      </c>
      <c r="AV556" s="484">
        <v>0</v>
      </c>
      <c r="AW556" s="484">
        <f t="shared" si="413"/>
        <v>0</v>
      </c>
      <c r="AX556" s="484">
        <v>0</v>
      </c>
      <c r="AY556" s="530">
        <v>0</v>
      </c>
      <c r="AZ556" s="530">
        <f t="shared" si="409"/>
        <v>0</v>
      </c>
      <c r="BA556" s="530">
        <f t="shared" si="410"/>
        <v>0</v>
      </c>
      <c r="BB556" s="530">
        <f t="shared" si="411"/>
        <v>0</v>
      </c>
      <c r="BC556" s="530">
        <f t="shared" si="412"/>
        <v>0</v>
      </c>
      <c r="BD556" s="530">
        <f t="shared" si="432"/>
        <v>0</v>
      </c>
      <c r="BE556" s="530">
        <f t="shared" si="434"/>
        <v>0</v>
      </c>
      <c r="BF556" s="530">
        <f t="shared" si="428"/>
        <v>0</v>
      </c>
      <c r="BG556" s="530">
        <f t="shared" si="429"/>
        <v>0</v>
      </c>
      <c r="BH556" s="530" t="e">
        <f t="shared" si="422"/>
        <v>#REF!</v>
      </c>
      <c r="BI556" s="530" t="e">
        <f t="shared" si="417"/>
        <v>#REF!</v>
      </c>
      <c r="BJ556" s="530" t="e">
        <f t="shared" si="415"/>
        <v>#REF!</v>
      </c>
      <c r="BK556" s="452">
        <v>0</v>
      </c>
      <c r="BL556">
        <v>0</v>
      </c>
      <c r="BN556" s="499"/>
      <c r="BO556" s="451"/>
      <c r="BP556" s="452"/>
      <c r="BR556" s="452"/>
    </row>
    <row r="557" spans="1:70" ht="15" hidden="1" customHeight="1">
      <c r="A557" t="str">
        <f t="shared" si="388"/>
        <v>8510108010</v>
      </c>
      <c r="B557" s="468">
        <v>8510108010</v>
      </c>
      <c r="C557" s="458" t="s">
        <v>638</v>
      </c>
      <c r="D557" s="458" t="s">
        <v>301</v>
      </c>
      <c r="E557" s="459" t="str">
        <f t="shared" si="395"/>
        <v>851</v>
      </c>
      <c r="F557" s="459" t="str">
        <f t="shared" si="396"/>
        <v>851</v>
      </c>
      <c r="G557" s="458" t="s">
        <v>302</v>
      </c>
      <c r="H557" s="452">
        <v>0</v>
      </c>
      <c r="I557" s="452">
        <v>0</v>
      </c>
      <c r="J557" s="452">
        <v>0</v>
      </c>
      <c r="K557" s="452">
        <v>0</v>
      </c>
      <c r="L557" s="452">
        <v>0</v>
      </c>
      <c r="M557" s="452">
        <v>0</v>
      </c>
      <c r="N557" s="452">
        <v>0</v>
      </c>
      <c r="O557" s="452">
        <v>0</v>
      </c>
      <c r="P557" s="452">
        <v>0</v>
      </c>
      <c r="Q557" s="452" t="e">
        <f>VLOOKUP(A557,#REF!,16,0)</f>
        <v>#REF!</v>
      </c>
      <c r="R557" s="452">
        <v>0</v>
      </c>
      <c r="S557" s="484">
        <v>0</v>
      </c>
      <c r="T557" s="452">
        <v>0</v>
      </c>
      <c r="U557" s="474" t="e">
        <f t="shared" si="397"/>
        <v>#REF!</v>
      </c>
      <c r="V557" s="484">
        <f t="shared" si="398"/>
        <v>0</v>
      </c>
      <c r="W557" s="484">
        <f t="shared" si="435"/>
        <v>0</v>
      </c>
      <c r="X557" s="530"/>
      <c r="Y557" s="530">
        <f t="shared" si="423"/>
        <v>0</v>
      </c>
      <c r="Z557" s="484">
        <v>0</v>
      </c>
      <c r="AA557" s="484">
        <v>0</v>
      </c>
      <c r="AB557" s="484">
        <f t="shared" si="440"/>
        <v>0</v>
      </c>
      <c r="AC557" s="484">
        <v>0</v>
      </c>
      <c r="AD557" s="484">
        <f t="shared" si="430"/>
        <v>0</v>
      </c>
      <c r="AE557" s="484">
        <v>0</v>
      </c>
      <c r="AF557" s="484">
        <f t="shared" si="433"/>
        <v>0</v>
      </c>
      <c r="AG557" s="484">
        <v>0</v>
      </c>
      <c r="AH557" s="484">
        <f t="shared" si="427"/>
        <v>0</v>
      </c>
      <c r="AI557" s="484">
        <v>0</v>
      </c>
      <c r="AJ557" s="484">
        <f t="shared" si="420"/>
        <v>0</v>
      </c>
      <c r="AK557" s="484">
        <v>0</v>
      </c>
      <c r="AL557" s="484">
        <f t="shared" si="421"/>
        <v>0</v>
      </c>
      <c r="AM557" s="484">
        <v>0</v>
      </c>
      <c r="AN557" s="484">
        <f t="shared" si="416"/>
        <v>0</v>
      </c>
      <c r="AO557" s="484">
        <v>0</v>
      </c>
      <c r="AP557" s="484">
        <f t="shared" si="414"/>
        <v>0</v>
      </c>
      <c r="AQ557" s="484">
        <v>0</v>
      </c>
      <c r="AR557" s="484">
        <v>0</v>
      </c>
      <c r="AS557" s="484">
        <f t="shared" si="431"/>
        <v>0</v>
      </c>
      <c r="AT557" s="484">
        <v>0</v>
      </c>
      <c r="AU557" s="484">
        <f t="shared" si="424"/>
        <v>0</v>
      </c>
      <c r="AV557" s="484">
        <v>0</v>
      </c>
      <c r="AW557" s="484">
        <f t="shared" si="413"/>
        <v>0</v>
      </c>
      <c r="AX557" s="484">
        <v>0</v>
      </c>
      <c r="AY557" s="530">
        <v>0</v>
      </c>
      <c r="AZ557" s="530">
        <f t="shared" ref="AZ557:AZ584" si="443">H557+I557</f>
        <v>0</v>
      </c>
      <c r="BA557" s="530">
        <f t="shared" ref="BA557:BA584" si="444">H557+I557+J557</f>
        <v>0</v>
      </c>
      <c r="BB557" s="530">
        <f t="shared" ref="BB557:BB591" si="445">H557+I557+J557+K557</f>
        <v>0</v>
      </c>
      <c r="BC557" s="530">
        <f t="shared" ref="BC557:BC591" si="446">H557+I557+J557+K557+L557</f>
        <v>0</v>
      </c>
      <c r="BD557" s="530">
        <f t="shared" si="432"/>
        <v>0</v>
      </c>
      <c r="BE557" s="530">
        <f t="shared" si="434"/>
        <v>0</v>
      </c>
      <c r="BF557" s="530">
        <f t="shared" si="428"/>
        <v>0</v>
      </c>
      <c r="BG557" s="530">
        <f t="shared" si="429"/>
        <v>0</v>
      </c>
      <c r="BH557" s="530" t="e">
        <f t="shared" si="422"/>
        <v>#REF!</v>
      </c>
      <c r="BI557" s="530" t="e">
        <f t="shared" si="417"/>
        <v>#REF!</v>
      </c>
      <c r="BJ557" s="530" t="e">
        <f t="shared" si="415"/>
        <v>#REF!</v>
      </c>
      <c r="BK557" s="452">
        <v>0</v>
      </c>
      <c r="BL557">
        <v>0</v>
      </c>
      <c r="BN557" s="499"/>
      <c r="BO557" s="451"/>
      <c r="BP557" s="452"/>
      <c r="BR557" s="452"/>
    </row>
    <row r="558" spans="1:70" ht="15" hidden="1" customHeight="1">
      <c r="A558" t="s">
        <v>997</v>
      </c>
      <c r="B558" s="468" t="s">
        <v>997</v>
      </c>
      <c r="C558" s="458" t="s">
        <v>998</v>
      </c>
      <c r="D558" s="458" t="s">
        <v>301</v>
      </c>
      <c r="E558" s="459" t="str">
        <f t="shared" ref="E558" si="447">LEFT(B558,3)</f>
        <v>851</v>
      </c>
      <c r="F558" s="459" t="str">
        <f t="shared" ref="F558" si="448">LEFT(B558,3)</f>
        <v>851</v>
      </c>
      <c r="G558" s="458" t="s">
        <v>302</v>
      </c>
      <c r="H558" s="452"/>
      <c r="I558" s="452"/>
      <c r="J558" s="452"/>
      <c r="K558" s="452"/>
      <c r="L558" s="452"/>
      <c r="M558" s="452"/>
      <c r="N558" s="452"/>
      <c r="O558" s="452"/>
      <c r="P558" s="452"/>
      <c r="Q558" s="452"/>
      <c r="R558" s="452"/>
      <c r="S558" s="484"/>
      <c r="T558" s="452"/>
      <c r="U558" s="474"/>
      <c r="V558" s="484"/>
      <c r="W558" s="484"/>
      <c r="X558" s="530"/>
      <c r="Y558" s="530">
        <v>0</v>
      </c>
      <c r="Z558" s="484"/>
      <c r="AA558" s="484"/>
      <c r="AB558" s="484"/>
      <c r="AC558" s="484"/>
      <c r="AD558" s="484"/>
      <c r="AE558" s="484"/>
      <c r="AF558" s="484"/>
      <c r="AG558" s="484"/>
      <c r="AH558" s="484"/>
      <c r="AI558" s="484"/>
      <c r="AJ558" s="484"/>
      <c r="AK558" s="484"/>
      <c r="AL558" s="484"/>
      <c r="AM558" s="484"/>
      <c r="AN558" s="484"/>
      <c r="AO558" s="484"/>
      <c r="AP558" s="484"/>
      <c r="AQ558" s="484"/>
      <c r="AR558" s="484">
        <v>0</v>
      </c>
      <c r="AS558" s="484">
        <f t="shared" si="431"/>
        <v>0</v>
      </c>
      <c r="AT558" s="484">
        <v>0</v>
      </c>
      <c r="AU558" s="484">
        <f t="shared" si="424"/>
        <v>0</v>
      </c>
      <c r="AV558" s="484">
        <v>0</v>
      </c>
      <c r="AW558" s="484">
        <f t="shared" si="413"/>
        <v>0</v>
      </c>
      <c r="AX558" s="484">
        <v>0</v>
      </c>
      <c r="AY558" s="530"/>
      <c r="AZ558" s="530"/>
      <c r="BA558" s="530"/>
      <c r="BB558" s="530"/>
      <c r="BC558" s="530"/>
      <c r="BD558" s="530"/>
      <c r="BE558" s="530"/>
      <c r="BF558" s="530"/>
      <c r="BG558" s="530"/>
      <c r="BH558" s="530"/>
      <c r="BI558" s="530"/>
      <c r="BJ558" s="530"/>
      <c r="BK558" s="452"/>
      <c r="BN558" s="499"/>
      <c r="BO558" s="451"/>
      <c r="BP558" s="452"/>
      <c r="BR558" s="452"/>
    </row>
    <row r="559" spans="1:70" ht="15" hidden="1" customHeight="1">
      <c r="A559" t="str">
        <f t="shared" si="388"/>
        <v>9000100002</v>
      </c>
      <c r="B559" s="468">
        <v>9000100002</v>
      </c>
      <c r="C559" s="458" t="s">
        <v>700</v>
      </c>
      <c r="D559" s="458" t="s">
        <v>301</v>
      </c>
      <c r="E559" s="459" t="str">
        <f t="shared" si="395"/>
        <v>900</v>
      </c>
      <c r="F559" s="459" t="str">
        <f t="shared" si="396"/>
        <v>900</v>
      </c>
      <c r="G559" s="458" t="s">
        <v>302</v>
      </c>
      <c r="H559" s="452">
        <v>0</v>
      </c>
      <c r="I559" s="452">
        <v>0</v>
      </c>
      <c r="J559" s="452">
        <v>0</v>
      </c>
      <c r="K559" s="452">
        <v>0</v>
      </c>
      <c r="L559" s="452">
        <v>0</v>
      </c>
      <c r="M559" s="452">
        <v>170000</v>
      </c>
      <c r="N559" s="452">
        <v>0</v>
      </c>
      <c r="O559" s="452">
        <v>0</v>
      </c>
      <c r="P559" s="452">
        <v>0</v>
      </c>
      <c r="Q559" s="452" t="e">
        <f>VLOOKUP(A559,#REF!,16,0)</f>
        <v>#REF!</v>
      </c>
      <c r="R559" s="452">
        <v>0</v>
      </c>
      <c r="S559" s="484">
        <v>-170000</v>
      </c>
      <c r="T559" s="452">
        <v>170000</v>
      </c>
      <c r="U559" s="474" t="e">
        <f t="shared" si="397"/>
        <v>#REF!</v>
      </c>
      <c r="V559" s="484">
        <f t="shared" si="398"/>
        <v>170000</v>
      </c>
      <c r="W559" s="484">
        <f t="shared" si="435"/>
        <v>170000</v>
      </c>
      <c r="X559" s="530">
        <v>170000</v>
      </c>
      <c r="Y559" s="530">
        <f t="shared" si="423"/>
        <v>0</v>
      </c>
      <c r="Z559" s="484">
        <v>-170000</v>
      </c>
      <c r="AA559" s="484">
        <v>0</v>
      </c>
      <c r="AB559" s="484">
        <f t="shared" si="440"/>
        <v>0</v>
      </c>
      <c r="AC559" s="484">
        <v>0</v>
      </c>
      <c r="AD559" s="484">
        <f t="shared" si="430"/>
        <v>0</v>
      </c>
      <c r="AE559" s="484">
        <v>0</v>
      </c>
      <c r="AF559" s="484">
        <f t="shared" si="433"/>
        <v>0</v>
      </c>
      <c r="AG559" s="484">
        <v>0</v>
      </c>
      <c r="AH559" s="484">
        <f t="shared" si="427"/>
        <v>0</v>
      </c>
      <c r="AI559" s="484">
        <v>0</v>
      </c>
      <c r="AJ559" s="484">
        <f t="shared" si="420"/>
        <v>0</v>
      </c>
      <c r="AK559" s="484">
        <v>0</v>
      </c>
      <c r="AL559" s="484">
        <f t="shared" si="421"/>
        <v>0</v>
      </c>
      <c r="AM559" s="484">
        <v>0</v>
      </c>
      <c r="AN559" s="484">
        <f t="shared" si="416"/>
        <v>0</v>
      </c>
      <c r="AO559" s="484">
        <v>0</v>
      </c>
      <c r="AP559" s="484">
        <f t="shared" si="414"/>
        <v>25000</v>
      </c>
      <c r="AQ559" s="484">
        <v>25000</v>
      </c>
      <c r="AR559" s="484">
        <v>25000</v>
      </c>
      <c r="AS559" s="484">
        <f t="shared" si="431"/>
        <v>0</v>
      </c>
      <c r="AT559" s="484">
        <v>25000</v>
      </c>
      <c r="AU559" s="484">
        <f t="shared" si="424"/>
        <v>-25000</v>
      </c>
      <c r="AV559" s="484">
        <v>0</v>
      </c>
      <c r="AW559" s="484">
        <f t="shared" si="413"/>
        <v>0</v>
      </c>
      <c r="AX559" s="484">
        <v>0</v>
      </c>
      <c r="AY559" s="530">
        <v>170000</v>
      </c>
      <c r="AZ559" s="530">
        <f t="shared" si="443"/>
        <v>0</v>
      </c>
      <c r="BA559" s="530">
        <f t="shared" si="444"/>
        <v>0</v>
      </c>
      <c r="BB559" s="530">
        <f t="shared" si="445"/>
        <v>0</v>
      </c>
      <c r="BC559" s="530">
        <f t="shared" si="446"/>
        <v>0</v>
      </c>
      <c r="BD559" s="530">
        <f t="shared" si="432"/>
        <v>170000</v>
      </c>
      <c r="BE559" s="530">
        <f t="shared" si="434"/>
        <v>170000</v>
      </c>
      <c r="BF559" s="530">
        <f t="shared" si="428"/>
        <v>170000</v>
      </c>
      <c r="BG559" s="530">
        <f t="shared" si="429"/>
        <v>170000</v>
      </c>
      <c r="BH559" s="530" t="e">
        <f t="shared" si="422"/>
        <v>#REF!</v>
      </c>
      <c r="BI559" s="530" t="e">
        <f t="shared" si="417"/>
        <v>#REF!</v>
      </c>
      <c r="BJ559" s="530" t="e">
        <f t="shared" si="415"/>
        <v>#REF!</v>
      </c>
      <c r="BK559" s="452">
        <v>170000</v>
      </c>
      <c r="BL559">
        <v>0</v>
      </c>
      <c r="BM559" s="451">
        <v>170000</v>
      </c>
      <c r="BN559" s="499"/>
      <c r="BO559" s="451"/>
      <c r="BP559" s="452"/>
      <c r="BR559" s="452"/>
    </row>
    <row r="560" spans="1:70" ht="15" hidden="1" customHeight="1">
      <c r="A560" t="s">
        <v>886</v>
      </c>
      <c r="B560" s="468" t="s">
        <v>886</v>
      </c>
      <c r="C560" s="458" t="s">
        <v>887</v>
      </c>
      <c r="D560" s="458" t="s">
        <v>301</v>
      </c>
      <c r="E560" s="459" t="str">
        <f t="shared" ref="E560" si="449">LEFT(B560,3)</f>
        <v>900</v>
      </c>
      <c r="F560" s="459" t="str">
        <f t="shared" ref="F560" si="450">LEFT(B560,3)</f>
        <v>900</v>
      </c>
      <c r="G560" s="458" t="s">
        <v>302</v>
      </c>
      <c r="H560" s="452">
        <v>0</v>
      </c>
      <c r="I560" s="452">
        <v>0</v>
      </c>
      <c r="J560" s="452">
        <v>0</v>
      </c>
      <c r="K560" s="452">
        <v>0</v>
      </c>
      <c r="L560" s="452">
        <v>0</v>
      </c>
      <c r="M560" s="452">
        <v>0</v>
      </c>
      <c r="N560" s="452">
        <v>0</v>
      </c>
      <c r="O560" s="452">
        <v>0</v>
      </c>
      <c r="P560" s="452">
        <v>0</v>
      </c>
      <c r="Q560" s="452">
        <v>0</v>
      </c>
      <c r="R560" s="452">
        <v>0</v>
      </c>
      <c r="S560" s="452">
        <v>0</v>
      </c>
      <c r="T560" s="452">
        <v>0</v>
      </c>
      <c r="U560" s="452">
        <v>0</v>
      </c>
      <c r="V560" s="452">
        <v>0</v>
      </c>
      <c r="W560" s="452">
        <v>0</v>
      </c>
      <c r="X560" s="452">
        <v>0</v>
      </c>
      <c r="Y560" s="452">
        <v>0</v>
      </c>
      <c r="Z560" s="452">
        <v>0</v>
      </c>
      <c r="AA560" s="452">
        <v>0</v>
      </c>
      <c r="AB560" s="452">
        <v>0</v>
      </c>
      <c r="AC560" s="452">
        <v>0</v>
      </c>
      <c r="AD560" s="452">
        <v>0</v>
      </c>
      <c r="AE560" s="452">
        <v>0</v>
      </c>
      <c r="AF560" s="452">
        <v>0</v>
      </c>
      <c r="AG560" s="452">
        <v>0</v>
      </c>
      <c r="AH560" s="452">
        <v>0</v>
      </c>
      <c r="AI560" s="452">
        <v>0</v>
      </c>
      <c r="AJ560" s="452">
        <v>0</v>
      </c>
      <c r="AK560" s="484">
        <v>0</v>
      </c>
      <c r="AL560" s="484">
        <f t="shared" si="421"/>
        <v>577727.69999999995</v>
      </c>
      <c r="AM560" s="484">
        <v>577727.69999999995</v>
      </c>
      <c r="AN560" s="484">
        <f t="shared" si="416"/>
        <v>0</v>
      </c>
      <c r="AO560" s="484">
        <v>577727.69999999995</v>
      </c>
      <c r="AP560" s="484">
        <f t="shared" si="414"/>
        <v>0</v>
      </c>
      <c r="AQ560" s="484">
        <v>577727.69999999995</v>
      </c>
      <c r="AR560" s="484">
        <v>577728.69999999995</v>
      </c>
      <c r="AS560" s="484">
        <f t="shared" si="431"/>
        <v>0</v>
      </c>
      <c r="AT560" s="484">
        <v>577728.69999999995</v>
      </c>
      <c r="AU560" s="484">
        <f t="shared" si="424"/>
        <v>-577681.69999999995</v>
      </c>
      <c r="AV560" s="484">
        <v>47</v>
      </c>
      <c r="AW560" s="484">
        <f t="shared" si="413"/>
        <v>0</v>
      </c>
      <c r="AX560" s="484">
        <v>47</v>
      </c>
      <c r="AY560" s="530"/>
      <c r="AZ560" s="530"/>
      <c r="BA560" s="530"/>
      <c r="BB560" s="530"/>
      <c r="BC560" s="530"/>
      <c r="BD560" s="530"/>
      <c r="BE560" s="530"/>
      <c r="BF560" s="530"/>
      <c r="BG560" s="530"/>
      <c r="BH560" s="530"/>
      <c r="BI560" s="530">
        <f t="shared" si="417"/>
        <v>0</v>
      </c>
      <c r="BJ560" s="530">
        <f t="shared" si="415"/>
        <v>0</v>
      </c>
      <c r="BK560" s="452"/>
      <c r="BN560" s="499"/>
      <c r="BO560" s="451"/>
      <c r="BP560" s="452"/>
      <c r="BR560" s="452"/>
    </row>
    <row r="561" spans="1:70" ht="15" hidden="1" customHeight="1">
      <c r="A561" t="str">
        <f t="shared" si="388"/>
        <v>9000100004</v>
      </c>
      <c r="B561" s="468">
        <v>9000100004</v>
      </c>
      <c r="C561" s="458" t="s">
        <v>639</v>
      </c>
      <c r="D561" s="458" t="s">
        <v>301</v>
      </c>
      <c r="E561" s="459" t="str">
        <f t="shared" si="395"/>
        <v>900</v>
      </c>
      <c r="F561" s="459" t="str">
        <f t="shared" si="396"/>
        <v>900</v>
      </c>
      <c r="G561" s="458" t="s">
        <v>302</v>
      </c>
      <c r="H561" s="452">
        <v>2496</v>
      </c>
      <c r="I561" s="452">
        <v>2482.4299999999998</v>
      </c>
      <c r="J561" s="452">
        <v>2057.62</v>
      </c>
      <c r="K561" s="452">
        <v>2473.73</v>
      </c>
      <c r="L561" s="452">
        <v>2359.7399999999998</v>
      </c>
      <c r="M561" s="452">
        <v>2524.1</v>
      </c>
      <c r="N561" s="452">
        <v>2380.9499999999998</v>
      </c>
      <c r="O561" s="452">
        <v>2710.55</v>
      </c>
      <c r="P561" s="452">
        <v>1950.08</v>
      </c>
      <c r="Q561" s="452" t="e">
        <f>VLOOKUP(A561,#REF!,16,0)</f>
        <v>#REF!</v>
      </c>
      <c r="R561" s="452">
        <v>968.4</v>
      </c>
      <c r="S561" s="484">
        <v>-23603.57</v>
      </c>
      <c r="T561" s="452">
        <v>23603.57</v>
      </c>
      <c r="U561" s="474" t="e">
        <f t="shared" si="397"/>
        <v>#REF!</v>
      </c>
      <c r="V561" s="484">
        <f t="shared" si="398"/>
        <v>21435.199999999997</v>
      </c>
      <c r="W561" s="484">
        <f t="shared" si="435"/>
        <v>19485.12</v>
      </c>
      <c r="X561" s="530">
        <v>26626.02</v>
      </c>
      <c r="Y561" s="530">
        <f t="shared" si="423"/>
        <v>-2098.4500000000007</v>
      </c>
      <c r="Z561" s="484">
        <v>-24429.09</v>
      </c>
      <c r="AA561" s="484">
        <v>3545.9000000000015</v>
      </c>
      <c r="AB561" s="484">
        <f t="shared" si="440"/>
        <v>1095.4700000000012</v>
      </c>
      <c r="AC561" s="484">
        <v>4739.8500000000004</v>
      </c>
      <c r="AD561" s="484">
        <f t="shared" si="430"/>
        <v>1556.3399999999992</v>
      </c>
      <c r="AE561" s="484">
        <v>6296.19</v>
      </c>
      <c r="AF561" s="484">
        <f t="shared" si="433"/>
        <v>984.3100000000004</v>
      </c>
      <c r="AG561" s="484">
        <v>7280.5</v>
      </c>
      <c r="AH561" s="484">
        <f t="shared" si="427"/>
        <v>1179.8899999999994</v>
      </c>
      <c r="AI561" s="484">
        <v>8460.39</v>
      </c>
      <c r="AJ561" s="484">
        <f t="shared" si="420"/>
        <v>1309.1000000000004</v>
      </c>
      <c r="AK561" s="484">
        <v>9769.49</v>
      </c>
      <c r="AL561" s="484">
        <f t="shared" si="421"/>
        <v>1092.630000000001</v>
      </c>
      <c r="AM561" s="484">
        <v>10862.12</v>
      </c>
      <c r="AN561" s="484">
        <f t="shared" si="416"/>
        <v>1007.4499999999989</v>
      </c>
      <c r="AO561" s="484">
        <v>11869.57</v>
      </c>
      <c r="AP561" s="484">
        <f t="shared" si="414"/>
        <v>1154.1100000000006</v>
      </c>
      <c r="AQ561" s="484">
        <v>13023.68</v>
      </c>
      <c r="AR561" s="484">
        <v>13227.85</v>
      </c>
      <c r="AS561" s="484">
        <f t="shared" si="431"/>
        <v>3118.9499999999989</v>
      </c>
      <c r="AT561" s="484">
        <v>16346.8</v>
      </c>
      <c r="AU561" s="484">
        <f t="shared" si="424"/>
        <v>-9963.36</v>
      </c>
      <c r="AV561" s="484">
        <v>6383.44</v>
      </c>
      <c r="AW561" s="484">
        <f t="shared" si="413"/>
        <v>1833.5100000000011</v>
      </c>
      <c r="AX561" s="484">
        <v>8216.9500000000007</v>
      </c>
      <c r="AY561" s="530">
        <v>24527.57</v>
      </c>
      <c r="AZ561" s="530">
        <f t="shared" si="443"/>
        <v>4978.43</v>
      </c>
      <c r="BA561" s="530">
        <f t="shared" si="444"/>
        <v>7036.05</v>
      </c>
      <c r="BB561" s="530">
        <f t="shared" si="445"/>
        <v>9509.7800000000007</v>
      </c>
      <c r="BC561" s="530">
        <f t="shared" si="446"/>
        <v>11869.52</v>
      </c>
      <c r="BD561" s="530">
        <f t="shared" si="432"/>
        <v>14393.619999999999</v>
      </c>
      <c r="BE561" s="530">
        <f t="shared" si="434"/>
        <v>16774.57</v>
      </c>
      <c r="BF561" s="530">
        <f t="shared" si="428"/>
        <v>19485.12</v>
      </c>
      <c r="BG561" s="530">
        <f t="shared" si="429"/>
        <v>21435.200000000001</v>
      </c>
      <c r="BH561" s="530" t="e">
        <f t="shared" si="422"/>
        <v>#REF!</v>
      </c>
      <c r="BI561" s="530" t="e">
        <f t="shared" si="417"/>
        <v>#REF!</v>
      </c>
      <c r="BJ561" s="530" t="e">
        <f t="shared" si="415"/>
        <v>#REF!</v>
      </c>
      <c r="BK561" s="452">
        <v>23603.57</v>
      </c>
      <c r="BL561">
        <v>0</v>
      </c>
      <c r="BM561" s="451">
        <v>25610.03</v>
      </c>
      <c r="BN561" s="499"/>
      <c r="BO561" s="451"/>
      <c r="BP561" s="452"/>
      <c r="BR561" s="452"/>
    </row>
    <row r="562" spans="1:70" ht="15" hidden="1" customHeight="1">
      <c r="A562" t="s">
        <v>1028</v>
      </c>
      <c r="B562" s="468" t="s">
        <v>1028</v>
      </c>
      <c r="C562" s="458" t="s">
        <v>1029</v>
      </c>
      <c r="D562" s="458" t="s">
        <v>301</v>
      </c>
      <c r="E562" s="459" t="str">
        <f t="shared" ref="E562" si="451">LEFT(B562,3)</f>
        <v>900</v>
      </c>
      <c r="F562" s="459" t="str">
        <f t="shared" ref="F562" si="452">LEFT(B562,3)</f>
        <v>900</v>
      </c>
      <c r="G562" s="458" t="s">
        <v>302</v>
      </c>
      <c r="H562" s="452"/>
      <c r="I562" s="452"/>
      <c r="J562" s="452"/>
      <c r="K562" s="452"/>
      <c r="L562" s="452"/>
      <c r="M562" s="452"/>
      <c r="N562" s="452"/>
      <c r="O562" s="452"/>
      <c r="P562" s="452"/>
      <c r="Q562" s="452"/>
      <c r="R562" s="452"/>
      <c r="S562" s="484"/>
      <c r="T562" s="452"/>
      <c r="U562" s="474"/>
      <c r="V562" s="484"/>
      <c r="W562" s="484"/>
      <c r="X562" s="530"/>
      <c r="Y562" s="530">
        <v>0</v>
      </c>
      <c r="Z562" s="484"/>
      <c r="AA562" s="484"/>
      <c r="AB562" s="484"/>
      <c r="AC562" s="484"/>
      <c r="AD562" s="484"/>
      <c r="AE562" s="484"/>
      <c r="AF562" s="484"/>
      <c r="AG562" s="484"/>
      <c r="AH562" s="484"/>
      <c r="AI562" s="484"/>
      <c r="AJ562" s="484"/>
      <c r="AK562" s="484"/>
      <c r="AL562" s="484"/>
      <c r="AM562" s="484"/>
      <c r="AN562" s="484"/>
      <c r="AO562" s="484"/>
      <c r="AP562" s="484"/>
      <c r="AQ562" s="484"/>
      <c r="AR562" s="484">
        <v>2474.87</v>
      </c>
      <c r="AS562" s="484">
        <f t="shared" si="431"/>
        <v>0</v>
      </c>
      <c r="AT562" s="484">
        <v>2474.87</v>
      </c>
      <c r="AU562" s="484">
        <f t="shared" si="424"/>
        <v>-2474.87</v>
      </c>
      <c r="AV562" s="484">
        <v>0</v>
      </c>
      <c r="AW562" s="484">
        <f t="shared" si="413"/>
        <v>0</v>
      </c>
      <c r="AX562" s="484">
        <v>0</v>
      </c>
      <c r="AY562" s="530"/>
      <c r="AZ562" s="530"/>
      <c r="BA562" s="530"/>
      <c r="BB562" s="530"/>
      <c r="BC562" s="530"/>
      <c r="BD562" s="530"/>
      <c r="BE562" s="530"/>
      <c r="BF562" s="530"/>
      <c r="BG562" s="530"/>
      <c r="BH562" s="530"/>
      <c r="BI562" s="530"/>
      <c r="BJ562" s="530"/>
      <c r="BK562" s="452"/>
      <c r="BN562" s="499"/>
      <c r="BO562" s="451"/>
      <c r="BP562" s="452"/>
      <c r="BR562" s="452"/>
    </row>
    <row r="563" spans="1:70" ht="15" hidden="1" customHeight="1">
      <c r="A563" t="str">
        <f t="shared" si="388"/>
        <v>9000100006</v>
      </c>
      <c r="B563" s="528">
        <v>9000100006</v>
      </c>
      <c r="C563" s="531" t="s">
        <v>764</v>
      </c>
      <c r="D563" s="458" t="s">
        <v>301</v>
      </c>
      <c r="E563" s="459" t="str">
        <f t="shared" ref="E563" si="453">LEFT(B563,3)</f>
        <v>900</v>
      </c>
      <c r="F563" s="459" t="str">
        <f t="shared" ref="F563" si="454">LEFT(B563,3)</f>
        <v>900</v>
      </c>
      <c r="G563" s="458" t="s">
        <v>302</v>
      </c>
      <c r="H563" s="452">
        <v>0</v>
      </c>
      <c r="I563" s="452">
        <v>0</v>
      </c>
      <c r="J563" s="452">
        <v>0</v>
      </c>
      <c r="K563" s="452">
        <v>0</v>
      </c>
      <c r="L563" s="452">
        <v>0</v>
      </c>
      <c r="M563" s="452">
        <v>0</v>
      </c>
      <c r="N563" s="452">
        <v>0</v>
      </c>
      <c r="O563" s="452">
        <v>0</v>
      </c>
      <c r="P563" s="452">
        <v>0</v>
      </c>
      <c r="Q563" s="452">
        <v>0</v>
      </c>
      <c r="R563" s="452">
        <v>0</v>
      </c>
      <c r="S563" s="484">
        <v>0</v>
      </c>
      <c r="T563" s="452"/>
      <c r="U563" s="474">
        <f t="shared" si="397"/>
        <v>0</v>
      </c>
      <c r="V563" s="484"/>
      <c r="W563" s="484">
        <f t="shared" si="435"/>
        <v>0</v>
      </c>
      <c r="X563" s="530">
        <v>543.26</v>
      </c>
      <c r="Y563" s="530">
        <f t="shared" si="423"/>
        <v>-543.26</v>
      </c>
      <c r="Z563" s="484">
        <v>0</v>
      </c>
      <c r="AA563" s="484">
        <v>0</v>
      </c>
      <c r="AB563" s="484">
        <f t="shared" si="440"/>
        <v>0</v>
      </c>
      <c r="AC563" s="484">
        <v>0</v>
      </c>
      <c r="AD563" s="484">
        <f t="shared" si="430"/>
        <v>0</v>
      </c>
      <c r="AE563" s="484">
        <v>0</v>
      </c>
      <c r="AF563" s="484">
        <f t="shared" si="433"/>
        <v>0</v>
      </c>
      <c r="AG563" s="484">
        <v>0</v>
      </c>
      <c r="AH563" s="484">
        <f t="shared" si="427"/>
        <v>0</v>
      </c>
      <c r="AI563" s="484">
        <v>0</v>
      </c>
      <c r="AJ563" s="484">
        <f t="shared" si="420"/>
        <v>0</v>
      </c>
      <c r="AK563" s="484">
        <v>0</v>
      </c>
      <c r="AL563" s="484">
        <f t="shared" si="421"/>
        <v>0</v>
      </c>
      <c r="AM563" s="484">
        <v>0</v>
      </c>
      <c r="AN563" s="484">
        <f t="shared" si="416"/>
        <v>0</v>
      </c>
      <c r="AO563" s="484">
        <v>0</v>
      </c>
      <c r="AP563" s="484">
        <f t="shared" si="414"/>
        <v>0</v>
      </c>
      <c r="AQ563" s="484">
        <v>0</v>
      </c>
      <c r="AR563" s="484">
        <v>0</v>
      </c>
      <c r="AS563" s="484">
        <f t="shared" si="431"/>
        <v>0</v>
      </c>
      <c r="AT563" s="484">
        <v>0</v>
      </c>
      <c r="AU563" s="484">
        <f t="shared" si="424"/>
        <v>0</v>
      </c>
      <c r="AV563" s="484">
        <v>0</v>
      </c>
      <c r="AW563" s="484">
        <f t="shared" si="413"/>
        <v>0</v>
      </c>
      <c r="AX563" s="484">
        <v>0</v>
      </c>
      <c r="AY563" s="530">
        <v>0</v>
      </c>
      <c r="AZ563" s="530">
        <f t="shared" si="443"/>
        <v>0</v>
      </c>
      <c r="BA563" s="530">
        <f t="shared" si="444"/>
        <v>0</v>
      </c>
      <c r="BB563" s="530">
        <f t="shared" si="445"/>
        <v>0</v>
      </c>
      <c r="BC563" s="530">
        <f t="shared" si="446"/>
        <v>0</v>
      </c>
      <c r="BD563" s="530">
        <f t="shared" si="432"/>
        <v>0</v>
      </c>
      <c r="BE563" s="530">
        <f t="shared" si="434"/>
        <v>0</v>
      </c>
      <c r="BF563" s="530">
        <f t="shared" si="428"/>
        <v>0</v>
      </c>
      <c r="BG563" s="530">
        <f t="shared" si="429"/>
        <v>0</v>
      </c>
      <c r="BH563" s="530">
        <f t="shared" si="422"/>
        <v>0</v>
      </c>
      <c r="BI563" s="530">
        <f t="shared" si="417"/>
        <v>0</v>
      </c>
      <c r="BJ563" s="530">
        <f t="shared" si="415"/>
        <v>0</v>
      </c>
      <c r="BK563" s="452"/>
      <c r="BN563" s="499"/>
      <c r="BO563" s="451"/>
      <c r="BP563" s="452"/>
      <c r="BR563" s="452"/>
    </row>
    <row r="564" spans="1:70" ht="15" hidden="1" customHeight="1">
      <c r="A564" t="str">
        <f t="shared" si="388"/>
        <v>9000100007</v>
      </c>
      <c r="B564" s="468">
        <v>9000100007</v>
      </c>
      <c r="C564" s="458" t="s">
        <v>640</v>
      </c>
      <c r="D564" s="458" t="s">
        <v>301</v>
      </c>
      <c r="E564" s="459" t="str">
        <f t="shared" si="395"/>
        <v>900</v>
      </c>
      <c r="F564" s="459" t="str">
        <f t="shared" si="396"/>
        <v>900</v>
      </c>
      <c r="G564" s="458" t="s">
        <v>302</v>
      </c>
      <c r="H564" s="452">
        <v>0</v>
      </c>
      <c r="I564" s="452">
        <v>0</v>
      </c>
      <c r="J564" s="452">
        <v>0</v>
      </c>
      <c r="K564" s="452">
        <v>0</v>
      </c>
      <c r="L564" s="452">
        <v>0</v>
      </c>
      <c r="M564" s="452">
        <v>0</v>
      </c>
      <c r="N564" s="452">
        <v>0</v>
      </c>
      <c r="O564" s="452">
        <v>0</v>
      </c>
      <c r="P564" s="452">
        <v>0</v>
      </c>
      <c r="Q564" s="452" t="e">
        <f>VLOOKUP(A564,#REF!,16,0)</f>
        <v>#REF!</v>
      </c>
      <c r="R564" s="452">
        <v>0</v>
      </c>
      <c r="S564" s="484">
        <v>0</v>
      </c>
      <c r="T564" s="452">
        <v>0</v>
      </c>
      <c r="U564" s="474" t="e">
        <f t="shared" si="397"/>
        <v>#REF!</v>
      </c>
      <c r="V564" s="484">
        <f t="shared" si="398"/>
        <v>0</v>
      </c>
      <c r="W564" s="484">
        <f t="shared" si="435"/>
        <v>0</v>
      </c>
      <c r="X564" s="530"/>
      <c r="Y564" s="530">
        <f t="shared" si="423"/>
        <v>0</v>
      </c>
      <c r="Z564" s="484">
        <v>0</v>
      </c>
      <c r="AA564" s="484">
        <v>0</v>
      </c>
      <c r="AB564" s="484">
        <f t="shared" si="440"/>
        <v>0</v>
      </c>
      <c r="AC564" s="484">
        <v>0</v>
      </c>
      <c r="AD564" s="484">
        <f t="shared" si="430"/>
        <v>0</v>
      </c>
      <c r="AE564" s="484">
        <v>0</v>
      </c>
      <c r="AF564" s="484">
        <f t="shared" si="433"/>
        <v>0</v>
      </c>
      <c r="AG564" s="484">
        <v>0</v>
      </c>
      <c r="AH564" s="484">
        <f t="shared" si="427"/>
        <v>0</v>
      </c>
      <c r="AI564" s="484">
        <v>0</v>
      </c>
      <c r="AJ564" s="484">
        <f t="shared" si="420"/>
        <v>0</v>
      </c>
      <c r="AK564" s="484">
        <v>0</v>
      </c>
      <c r="AL564" s="484">
        <f t="shared" si="421"/>
        <v>0</v>
      </c>
      <c r="AM564" s="484">
        <v>0</v>
      </c>
      <c r="AN564" s="484">
        <f t="shared" si="416"/>
        <v>0</v>
      </c>
      <c r="AO564" s="484">
        <v>0</v>
      </c>
      <c r="AP564" s="484">
        <f t="shared" si="414"/>
        <v>0</v>
      </c>
      <c r="AQ564" s="484">
        <v>0</v>
      </c>
      <c r="AR564" s="484">
        <v>0</v>
      </c>
      <c r="AS564" s="484">
        <f t="shared" si="431"/>
        <v>0</v>
      </c>
      <c r="AT564" s="484">
        <v>0</v>
      </c>
      <c r="AU564" s="484">
        <f t="shared" si="424"/>
        <v>0</v>
      </c>
      <c r="AV564" s="484">
        <v>0</v>
      </c>
      <c r="AW564" s="484">
        <f t="shared" si="413"/>
        <v>0</v>
      </c>
      <c r="AX564" s="484">
        <v>0</v>
      </c>
      <c r="AY564" s="530">
        <v>0</v>
      </c>
      <c r="AZ564" s="530">
        <f t="shared" si="443"/>
        <v>0</v>
      </c>
      <c r="BA564" s="530">
        <f t="shared" si="444"/>
        <v>0</v>
      </c>
      <c r="BB564" s="530">
        <f t="shared" si="445"/>
        <v>0</v>
      </c>
      <c r="BC564" s="530">
        <f t="shared" si="446"/>
        <v>0</v>
      </c>
      <c r="BD564" s="530">
        <f t="shared" si="432"/>
        <v>0</v>
      </c>
      <c r="BE564" s="530">
        <f t="shared" si="434"/>
        <v>0</v>
      </c>
      <c r="BF564" s="530">
        <f t="shared" si="428"/>
        <v>0</v>
      </c>
      <c r="BG564" s="530">
        <f t="shared" si="429"/>
        <v>0</v>
      </c>
      <c r="BH564" s="530" t="e">
        <f t="shared" si="422"/>
        <v>#REF!</v>
      </c>
      <c r="BI564" s="530" t="e">
        <f t="shared" si="417"/>
        <v>#REF!</v>
      </c>
      <c r="BJ564" s="530" t="e">
        <f t="shared" si="415"/>
        <v>#REF!</v>
      </c>
      <c r="BK564" s="452">
        <v>0</v>
      </c>
      <c r="BL564">
        <v>0</v>
      </c>
      <c r="BN564" s="499"/>
      <c r="BO564" s="451"/>
      <c r="BP564" s="452"/>
      <c r="BR564" s="452"/>
    </row>
    <row r="565" spans="1:70" ht="15" hidden="1" customHeight="1">
      <c r="A565" t="str">
        <f t="shared" si="388"/>
        <v>9000100008</v>
      </c>
      <c r="B565" s="468">
        <v>9000100008</v>
      </c>
      <c r="C565" s="458" t="s">
        <v>641</v>
      </c>
      <c r="D565" s="458" t="s">
        <v>301</v>
      </c>
      <c r="E565" s="459" t="str">
        <f t="shared" si="395"/>
        <v>900</v>
      </c>
      <c r="F565" s="459" t="str">
        <f t="shared" si="396"/>
        <v>900</v>
      </c>
      <c r="G565" s="458" t="s">
        <v>302</v>
      </c>
      <c r="H565" s="452">
        <v>368.04</v>
      </c>
      <c r="I565" s="452">
        <v>2948.06</v>
      </c>
      <c r="J565" s="452">
        <v>807121.48</v>
      </c>
      <c r="K565" s="452">
        <v>403658.53</v>
      </c>
      <c r="L565" s="452">
        <v>38.9</v>
      </c>
      <c r="M565" s="452">
        <v>-681249.22</v>
      </c>
      <c r="N565" s="452">
        <v>681485.66</v>
      </c>
      <c r="O565" s="452">
        <v>65.260000000000005</v>
      </c>
      <c r="P565" s="452">
        <v>-926826.01</v>
      </c>
      <c r="Q565" s="452" t="e">
        <f>VLOOKUP(A565,#REF!,16,0)</f>
        <v>#REF!</v>
      </c>
      <c r="R565" s="452">
        <v>0</v>
      </c>
      <c r="S565" s="484">
        <v>-1214436.71</v>
      </c>
      <c r="T565" s="452">
        <v>1214436.7099999997</v>
      </c>
      <c r="U565" s="474" t="e">
        <f t="shared" si="397"/>
        <v>#REF!</v>
      </c>
      <c r="V565" s="484">
        <f t="shared" si="398"/>
        <v>287610.69999999972</v>
      </c>
      <c r="W565" s="484">
        <f t="shared" si="435"/>
        <v>1214436.7099999997</v>
      </c>
      <c r="X565" s="530"/>
      <c r="Y565" s="530">
        <f t="shared" si="423"/>
        <v>0</v>
      </c>
      <c r="Z565" s="484">
        <v>0</v>
      </c>
      <c r="AA565" s="484">
        <v>0</v>
      </c>
      <c r="AB565" s="484">
        <f t="shared" si="440"/>
        <v>0</v>
      </c>
      <c r="AC565" s="484">
        <v>0</v>
      </c>
      <c r="AD565" s="484">
        <f t="shared" si="430"/>
        <v>6577.69</v>
      </c>
      <c r="AE565" s="484">
        <v>6577.69</v>
      </c>
      <c r="AF565" s="484">
        <f t="shared" si="433"/>
        <v>-6577.69</v>
      </c>
      <c r="AG565" s="484">
        <v>0</v>
      </c>
      <c r="AH565" s="484">
        <f t="shared" si="427"/>
        <v>0</v>
      </c>
      <c r="AI565" s="484">
        <v>0</v>
      </c>
      <c r="AJ565" s="484">
        <f t="shared" si="420"/>
        <v>6542.42</v>
      </c>
      <c r="AK565" s="484">
        <v>6542.42</v>
      </c>
      <c r="AL565" s="484">
        <f t="shared" si="421"/>
        <v>0</v>
      </c>
      <c r="AM565" s="484">
        <v>6542.42</v>
      </c>
      <c r="AN565" s="484">
        <f t="shared" si="416"/>
        <v>0</v>
      </c>
      <c r="AO565" s="484">
        <v>6542.42</v>
      </c>
      <c r="AP565" s="484">
        <f t="shared" si="414"/>
        <v>0</v>
      </c>
      <c r="AQ565" s="484">
        <v>6542.42</v>
      </c>
      <c r="AR565" s="484">
        <v>5.01</v>
      </c>
      <c r="AS565" s="484">
        <f t="shared" si="431"/>
        <v>1222.02</v>
      </c>
      <c r="AT565" s="484">
        <v>1227.03</v>
      </c>
      <c r="AU565" s="484">
        <f t="shared" si="424"/>
        <v>322.70000000000005</v>
      </c>
      <c r="AV565" s="484">
        <v>1549.73</v>
      </c>
      <c r="AW565" s="484">
        <f t="shared" si="413"/>
        <v>940.86000000000013</v>
      </c>
      <c r="AX565" s="484">
        <v>2490.59</v>
      </c>
      <c r="AY565" s="530">
        <v>0</v>
      </c>
      <c r="AZ565" s="530">
        <f t="shared" si="443"/>
        <v>3316.1</v>
      </c>
      <c r="BA565" s="530">
        <f t="shared" si="444"/>
        <v>810437.58</v>
      </c>
      <c r="BB565" s="530">
        <f t="shared" si="445"/>
        <v>1214096.1099999999</v>
      </c>
      <c r="BC565" s="530">
        <f t="shared" si="446"/>
        <v>1214135.0099999998</v>
      </c>
      <c r="BD565" s="530">
        <f t="shared" si="432"/>
        <v>532885.79</v>
      </c>
      <c r="BE565" s="530">
        <f t="shared" si="434"/>
        <v>1214371.4500000002</v>
      </c>
      <c r="BF565" s="530">
        <f t="shared" si="428"/>
        <v>1214436.7100000002</v>
      </c>
      <c r="BG565" s="530">
        <f t="shared" si="429"/>
        <v>287610.70000000007</v>
      </c>
      <c r="BH565" s="530" t="e">
        <f t="shared" si="422"/>
        <v>#REF!</v>
      </c>
      <c r="BI565" s="530" t="e">
        <f t="shared" si="417"/>
        <v>#REF!</v>
      </c>
      <c r="BJ565" s="530" t="e">
        <f t="shared" si="415"/>
        <v>#REF!</v>
      </c>
      <c r="BK565" s="452">
        <v>1214436.71</v>
      </c>
      <c r="BL565">
        <v>0</v>
      </c>
      <c r="BN565" s="499"/>
      <c r="BO565" s="451"/>
      <c r="BP565" s="452"/>
      <c r="BR565" s="452"/>
    </row>
    <row r="566" spans="1:70" ht="15" hidden="1" customHeight="1">
      <c r="A566" t="str">
        <f t="shared" si="388"/>
        <v>9000100011</v>
      </c>
      <c r="B566" s="468">
        <v>9000100011</v>
      </c>
      <c r="C566" s="458" t="s">
        <v>642</v>
      </c>
      <c r="D566" s="458" t="s">
        <v>301</v>
      </c>
      <c r="E566" s="459" t="str">
        <f t="shared" si="395"/>
        <v>900</v>
      </c>
      <c r="F566" s="459" t="str">
        <f t="shared" si="396"/>
        <v>900</v>
      </c>
      <c r="G566" s="458" t="s">
        <v>302</v>
      </c>
      <c r="H566" s="452">
        <v>6845.29</v>
      </c>
      <c r="I566" s="452">
        <v>0</v>
      </c>
      <c r="J566" s="452">
        <v>6446.39</v>
      </c>
      <c r="K566" s="452">
        <v>0</v>
      </c>
      <c r="L566" s="452">
        <v>251.15</v>
      </c>
      <c r="M566" s="452">
        <v>0</v>
      </c>
      <c r="N566" s="452">
        <v>0</v>
      </c>
      <c r="O566" s="452">
        <v>0</v>
      </c>
      <c r="P566" s="452">
        <v>0</v>
      </c>
      <c r="Q566" s="452" t="e">
        <f>VLOOKUP(A566,#REF!,16,0)</f>
        <v>#REF!</v>
      </c>
      <c r="R566" s="452">
        <v>36045.040000000001</v>
      </c>
      <c r="S566" s="484">
        <v>-49587.87</v>
      </c>
      <c r="T566" s="452">
        <v>49587.87</v>
      </c>
      <c r="U566" s="474" t="e">
        <f t="shared" si="397"/>
        <v>#REF!</v>
      </c>
      <c r="V566" s="484">
        <f t="shared" si="398"/>
        <v>13542.83</v>
      </c>
      <c r="W566" s="484">
        <f t="shared" si="435"/>
        <v>13542.83</v>
      </c>
      <c r="X566" s="530">
        <v>49587.87</v>
      </c>
      <c r="Y566" s="530">
        <f t="shared" si="423"/>
        <v>7434</v>
      </c>
      <c r="Z566" s="484">
        <v>-57021.87</v>
      </c>
      <c r="AA566" s="484">
        <v>0</v>
      </c>
      <c r="AB566" s="484">
        <f t="shared" si="440"/>
        <v>5191.2900000000009</v>
      </c>
      <c r="AC566" s="484">
        <v>5191.29</v>
      </c>
      <c r="AD566" s="484">
        <f t="shared" si="430"/>
        <v>1908.2300000000005</v>
      </c>
      <c r="AE566" s="484">
        <v>7099.52</v>
      </c>
      <c r="AF566" s="484">
        <f t="shared" si="433"/>
        <v>0</v>
      </c>
      <c r="AG566" s="484">
        <v>7099.52</v>
      </c>
      <c r="AH566" s="484">
        <f t="shared" si="427"/>
        <v>0</v>
      </c>
      <c r="AI566" s="484">
        <v>7099.52</v>
      </c>
      <c r="AJ566" s="484">
        <f t="shared" si="420"/>
        <v>1908.2199999999993</v>
      </c>
      <c r="AK566" s="484">
        <v>9007.74</v>
      </c>
      <c r="AL566" s="484">
        <f t="shared" si="421"/>
        <v>0</v>
      </c>
      <c r="AM566" s="484">
        <v>9007.74</v>
      </c>
      <c r="AN566" s="484">
        <f t="shared" si="416"/>
        <v>0</v>
      </c>
      <c r="AO566" s="484">
        <v>9007.74</v>
      </c>
      <c r="AP566" s="484">
        <f t="shared" si="414"/>
        <v>80316.489999999991</v>
      </c>
      <c r="AQ566" s="484">
        <v>89324.23</v>
      </c>
      <c r="AR566" s="484">
        <v>112402.26</v>
      </c>
      <c r="AS566" s="484">
        <f t="shared" si="431"/>
        <v>136.29000000000815</v>
      </c>
      <c r="AT566" s="484">
        <v>112538.55</v>
      </c>
      <c r="AU566" s="484">
        <f t="shared" si="424"/>
        <v>-90077.66</v>
      </c>
      <c r="AV566" s="484">
        <v>22460.89</v>
      </c>
      <c r="AW566" s="484">
        <f t="shared" si="413"/>
        <v>0</v>
      </c>
      <c r="AX566" s="484">
        <v>22460.89</v>
      </c>
      <c r="AY566" s="530">
        <v>57021.87</v>
      </c>
      <c r="AZ566" s="530">
        <f t="shared" si="443"/>
        <v>6845.29</v>
      </c>
      <c r="BA566" s="530">
        <f t="shared" si="444"/>
        <v>13291.68</v>
      </c>
      <c r="BB566" s="530">
        <f t="shared" si="445"/>
        <v>13291.68</v>
      </c>
      <c r="BC566" s="530">
        <f t="shared" si="446"/>
        <v>13542.83</v>
      </c>
      <c r="BD566" s="530">
        <f t="shared" si="432"/>
        <v>13542.83</v>
      </c>
      <c r="BE566" s="530">
        <f t="shared" si="434"/>
        <v>13542.83</v>
      </c>
      <c r="BF566" s="530">
        <f t="shared" si="428"/>
        <v>13542.83</v>
      </c>
      <c r="BG566" s="530">
        <f t="shared" si="429"/>
        <v>13542.83</v>
      </c>
      <c r="BH566" s="530" t="e">
        <f t="shared" si="422"/>
        <v>#REF!</v>
      </c>
      <c r="BI566" s="530" t="e">
        <f t="shared" si="417"/>
        <v>#REF!</v>
      </c>
      <c r="BJ566" s="530" t="e">
        <f t="shared" si="415"/>
        <v>#REF!</v>
      </c>
      <c r="BK566" s="452">
        <v>49587.87</v>
      </c>
      <c r="BL566">
        <v>0</v>
      </c>
      <c r="BM566" s="451">
        <v>49587.87</v>
      </c>
      <c r="BN566" s="499"/>
      <c r="BO566" s="451"/>
      <c r="BP566" s="452"/>
      <c r="BR566" s="452"/>
    </row>
    <row r="567" spans="1:70" ht="15" hidden="1" customHeight="1">
      <c r="A567" t="s">
        <v>999</v>
      </c>
      <c r="B567" s="468" t="s">
        <v>999</v>
      </c>
      <c r="C567" s="458" t="s">
        <v>1000</v>
      </c>
      <c r="D567" s="458" t="s">
        <v>301</v>
      </c>
      <c r="E567" s="459" t="s">
        <v>1001</v>
      </c>
      <c r="F567" s="459" t="s">
        <v>1001</v>
      </c>
      <c r="G567" s="458" t="s">
        <v>302</v>
      </c>
      <c r="H567" s="452"/>
      <c r="I567" s="452"/>
      <c r="J567" s="452"/>
      <c r="K567" s="452"/>
      <c r="L567" s="452"/>
      <c r="M567" s="452"/>
      <c r="N567" s="452"/>
      <c r="O567" s="452"/>
      <c r="P567" s="452"/>
      <c r="Q567" s="452"/>
      <c r="R567" s="452"/>
      <c r="S567" s="484"/>
      <c r="T567" s="452"/>
      <c r="U567" s="474"/>
      <c r="V567" s="484"/>
      <c r="W567" s="484"/>
      <c r="X567" s="530"/>
      <c r="Y567" s="530">
        <v>0</v>
      </c>
      <c r="Z567" s="484"/>
      <c r="AA567" s="484"/>
      <c r="AB567" s="484"/>
      <c r="AC567" s="484"/>
      <c r="AD567" s="484"/>
      <c r="AE567" s="484"/>
      <c r="AF567" s="484"/>
      <c r="AG567" s="484"/>
      <c r="AH567" s="484"/>
      <c r="AI567" s="484"/>
      <c r="AJ567" s="484"/>
      <c r="AK567" s="484"/>
      <c r="AL567" s="484"/>
      <c r="AM567" s="484"/>
      <c r="AN567" s="484"/>
      <c r="AO567" s="484"/>
      <c r="AP567" s="484"/>
      <c r="AQ567" s="484"/>
      <c r="AR567" s="484">
        <v>2777.68</v>
      </c>
      <c r="AS567" s="484">
        <f t="shared" si="431"/>
        <v>0</v>
      </c>
      <c r="AT567" s="484">
        <v>2777.68</v>
      </c>
      <c r="AU567" s="484">
        <f t="shared" si="424"/>
        <v>1062.5</v>
      </c>
      <c r="AV567" s="484">
        <v>3840.18</v>
      </c>
      <c r="AW567" s="484">
        <f t="shared" si="413"/>
        <v>0</v>
      </c>
      <c r="AX567" s="484">
        <v>3840.18</v>
      </c>
      <c r="AY567" s="530"/>
      <c r="AZ567" s="530"/>
      <c r="BA567" s="530"/>
      <c r="BB567" s="530"/>
      <c r="BC567" s="530"/>
      <c r="BD567" s="530"/>
      <c r="BE567" s="530"/>
      <c r="BF567" s="530"/>
      <c r="BG567" s="530"/>
      <c r="BH567" s="530"/>
      <c r="BI567" s="530"/>
      <c r="BJ567" s="530"/>
      <c r="BK567" s="452"/>
      <c r="BN567" s="499"/>
      <c r="BO567" s="451"/>
      <c r="BP567" s="452"/>
      <c r="BR567" s="452"/>
    </row>
    <row r="568" spans="1:70" ht="15" hidden="1" customHeight="1">
      <c r="A568" t="str">
        <f t="shared" ref="A568:A587" si="455">TRIM(B568)</f>
        <v>9000100023</v>
      </c>
      <c r="B568" s="468">
        <v>9000100023</v>
      </c>
      <c r="C568" s="458" t="s">
        <v>643</v>
      </c>
      <c r="D568" s="458" t="s">
        <v>301</v>
      </c>
      <c r="E568" s="459" t="str">
        <f t="shared" si="395"/>
        <v>900</v>
      </c>
      <c r="F568" s="459" t="str">
        <f t="shared" si="396"/>
        <v>900</v>
      </c>
      <c r="G568" s="458" t="s">
        <v>302</v>
      </c>
      <c r="H568" s="452">
        <v>36.119999999999997</v>
      </c>
      <c r="I568" s="452">
        <v>0</v>
      </c>
      <c r="J568" s="452">
        <v>0</v>
      </c>
      <c r="K568" s="452">
        <v>0</v>
      </c>
      <c r="L568" s="452">
        <v>0</v>
      </c>
      <c r="M568" s="452">
        <v>0</v>
      </c>
      <c r="N568" s="452">
        <v>0</v>
      </c>
      <c r="O568" s="452">
        <v>129</v>
      </c>
      <c r="P568" s="452">
        <v>0</v>
      </c>
      <c r="Q568" s="452" t="e">
        <f>VLOOKUP(A568,#REF!,16,0)</f>
        <v>#REF!</v>
      </c>
      <c r="R568" s="452">
        <v>0</v>
      </c>
      <c r="S568" s="484">
        <v>-492.12</v>
      </c>
      <c r="T568" s="452">
        <v>492.12</v>
      </c>
      <c r="U568" s="474" t="e">
        <f t="shared" si="397"/>
        <v>#REF!</v>
      </c>
      <c r="V568" s="484">
        <f t="shared" si="398"/>
        <v>165.12</v>
      </c>
      <c r="W568" s="484">
        <f t="shared" si="435"/>
        <v>165.12</v>
      </c>
      <c r="X568" s="530">
        <v>759.12</v>
      </c>
      <c r="Y568" s="530">
        <f t="shared" si="423"/>
        <v>0</v>
      </c>
      <c r="Z568" s="484">
        <v>-588.31999999999994</v>
      </c>
      <c r="AA568" s="484">
        <v>0</v>
      </c>
      <c r="AB568" s="484">
        <f t="shared" si="440"/>
        <v>0</v>
      </c>
      <c r="AC568" s="484">
        <v>170.8</v>
      </c>
      <c r="AD568" s="484">
        <f t="shared" si="430"/>
        <v>0</v>
      </c>
      <c r="AE568" s="484">
        <v>170.8</v>
      </c>
      <c r="AF568" s="484">
        <f t="shared" si="433"/>
        <v>0</v>
      </c>
      <c r="AG568" s="484">
        <v>170.8</v>
      </c>
      <c r="AH568" s="484">
        <f t="shared" si="427"/>
        <v>0</v>
      </c>
      <c r="AI568" s="484">
        <v>170.8</v>
      </c>
      <c r="AJ568" s="484">
        <f t="shared" si="420"/>
        <v>0</v>
      </c>
      <c r="AK568" s="484">
        <v>170.8</v>
      </c>
      <c r="AL568" s="484">
        <f t="shared" si="421"/>
        <v>0</v>
      </c>
      <c r="AM568" s="484">
        <v>170.8</v>
      </c>
      <c r="AN568" s="484">
        <f t="shared" si="416"/>
        <v>0</v>
      </c>
      <c r="AO568" s="484">
        <v>170.8</v>
      </c>
      <c r="AP568" s="484">
        <f t="shared" si="414"/>
        <v>0</v>
      </c>
      <c r="AQ568" s="484">
        <v>170.8</v>
      </c>
      <c r="AR568" s="484">
        <v>170.8</v>
      </c>
      <c r="AS568" s="484">
        <f t="shared" si="431"/>
        <v>656.7</v>
      </c>
      <c r="AT568" s="484">
        <v>827.5</v>
      </c>
      <c r="AU568" s="484">
        <f t="shared" si="424"/>
        <v>-170.79999999999995</v>
      </c>
      <c r="AV568" s="484">
        <v>656.7</v>
      </c>
      <c r="AW568" s="484">
        <f t="shared" si="413"/>
        <v>245.96999999999991</v>
      </c>
      <c r="AX568" s="484">
        <v>902.67</v>
      </c>
      <c r="AY568" s="530">
        <v>759.12</v>
      </c>
      <c r="AZ568" s="530">
        <f t="shared" si="443"/>
        <v>36.119999999999997</v>
      </c>
      <c r="BA568" s="530">
        <f t="shared" si="444"/>
        <v>36.119999999999997</v>
      </c>
      <c r="BB568" s="530">
        <f t="shared" si="445"/>
        <v>36.119999999999997</v>
      </c>
      <c r="BC568" s="530">
        <f t="shared" si="446"/>
        <v>36.119999999999997</v>
      </c>
      <c r="BD568" s="530">
        <f t="shared" si="432"/>
        <v>36.119999999999997</v>
      </c>
      <c r="BE568" s="530">
        <f t="shared" si="434"/>
        <v>36.119999999999997</v>
      </c>
      <c r="BF568" s="530">
        <f t="shared" si="428"/>
        <v>165.12</v>
      </c>
      <c r="BG568" s="530">
        <f t="shared" si="429"/>
        <v>165.12</v>
      </c>
      <c r="BH568" s="530" t="e">
        <f t="shared" si="422"/>
        <v>#REF!</v>
      </c>
      <c r="BI568" s="530" t="e">
        <f t="shared" si="417"/>
        <v>#REF!</v>
      </c>
      <c r="BJ568" s="530" t="e">
        <f t="shared" si="415"/>
        <v>#REF!</v>
      </c>
      <c r="BK568" s="452">
        <v>492.12</v>
      </c>
      <c r="BL568">
        <v>0</v>
      </c>
      <c r="BM568" s="451">
        <v>759.12</v>
      </c>
      <c r="BN568" s="499"/>
      <c r="BO568" s="451"/>
      <c r="BP568" s="452"/>
      <c r="BR568" s="452"/>
    </row>
    <row r="569" spans="1:70" ht="15" hidden="1" customHeight="1">
      <c r="A569" t="str">
        <f t="shared" si="455"/>
        <v>9000100099</v>
      </c>
      <c r="B569" s="468">
        <v>9000100099</v>
      </c>
      <c r="C569" s="458" t="s">
        <v>644</v>
      </c>
      <c r="D569" s="458" t="s">
        <v>301</v>
      </c>
      <c r="E569" s="459" t="str">
        <f t="shared" si="395"/>
        <v>900</v>
      </c>
      <c r="F569" s="459" t="str">
        <f t="shared" si="396"/>
        <v>900</v>
      </c>
      <c r="G569" s="458" t="s">
        <v>302</v>
      </c>
      <c r="H569" s="452">
        <v>0</v>
      </c>
      <c r="I569" s="452">
        <v>0</v>
      </c>
      <c r="J569" s="452">
        <v>2594.62</v>
      </c>
      <c r="K569" s="452">
        <v>0</v>
      </c>
      <c r="L569" s="452">
        <v>1612.75</v>
      </c>
      <c r="M569" s="452">
        <v>0</v>
      </c>
      <c r="N569" s="452">
        <v>22</v>
      </c>
      <c r="O569" s="452">
        <v>0</v>
      </c>
      <c r="P569" s="452">
        <v>0</v>
      </c>
      <c r="Q569" s="452" t="e">
        <f>VLOOKUP(A569,#REF!,16,0)</f>
        <v>#REF!</v>
      </c>
      <c r="R569" s="452">
        <v>0</v>
      </c>
      <c r="S569" s="484">
        <v>-4229.37</v>
      </c>
      <c r="T569" s="452">
        <v>4229.37</v>
      </c>
      <c r="U569" s="474" t="e">
        <f t="shared" si="397"/>
        <v>#REF!</v>
      </c>
      <c r="V569" s="484">
        <f t="shared" si="398"/>
        <v>4229.37</v>
      </c>
      <c r="W569" s="484">
        <f t="shared" si="435"/>
        <v>4229.37</v>
      </c>
      <c r="X569" s="530">
        <v>4229.37</v>
      </c>
      <c r="Y569" s="530">
        <f t="shared" si="423"/>
        <v>0</v>
      </c>
      <c r="Z569" s="484">
        <v>-3973.81</v>
      </c>
      <c r="AA569" s="484">
        <v>0</v>
      </c>
      <c r="AB569" s="484">
        <f t="shared" si="440"/>
        <v>322847.76</v>
      </c>
      <c r="AC569" s="484">
        <v>323103.32</v>
      </c>
      <c r="AD569" s="484">
        <f t="shared" si="430"/>
        <v>6882526.2299999995</v>
      </c>
      <c r="AE569" s="484">
        <v>7205629.5499999998</v>
      </c>
      <c r="AF569" s="484">
        <f t="shared" si="433"/>
        <v>-6874038.75</v>
      </c>
      <c r="AG569" s="484">
        <v>331590.8</v>
      </c>
      <c r="AH569" s="484">
        <f t="shared" si="427"/>
        <v>16103.929999999993</v>
      </c>
      <c r="AI569" s="484">
        <v>347694.73</v>
      </c>
      <c r="AJ569" s="484">
        <f t="shared" si="420"/>
        <v>11268.98000000004</v>
      </c>
      <c r="AK569" s="484">
        <v>358963.71</v>
      </c>
      <c r="AL569" s="484">
        <f t="shared" si="421"/>
        <v>92689.389999999956</v>
      </c>
      <c r="AM569" s="484">
        <v>451653.1</v>
      </c>
      <c r="AN569" s="484">
        <f t="shared" si="416"/>
        <v>-111335.51999999996</v>
      </c>
      <c r="AO569" s="484">
        <v>340317.58</v>
      </c>
      <c r="AP569" s="484">
        <f t="shared" si="414"/>
        <v>-567.38000000000466</v>
      </c>
      <c r="AQ569" s="484">
        <v>339750.2</v>
      </c>
      <c r="AR569" s="484">
        <v>339764.1</v>
      </c>
      <c r="AS569" s="484">
        <f t="shared" si="431"/>
        <v>282384.19000000006</v>
      </c>
      <c r="AT569" s="484">
        <v>622148.29</v>
      </c>
      <c r="AU569" s="484">
        <f t="shared" si="424"/>
        <v>19062.609999999986</v>
      </c>
      <c r="AV569" s="484">
        <v>641210.9</v>
      </c>
      <c r="AW569" s="484">
        <f t="shared" si="413"/>
        <v>-280243.23000000004</v>
      </c>
      <c r="AX569" s="484">
        <v>360967.67</v>
      </c>
      <c r="AY569" s="530">
        <v>4229.37</v>
      </c>
      <c r="AZ569" s="530">
        <f t="shared" si="443"/>
        <v>0</v>
      </c>
      <c r="BA569" s="530">
        <f t="shared" si="444"/>
        <v>2594.62</v>
      </c>
      <c r="BB569" s="530">
        <f t="shared" si="445"/>
        <v>2594.62</v>
      </c>
      <c r="BC569" s="530">
        <f t="shared" si="446"/>
        <v>4207.37</v>
      </c>
      <c r="BD569" s="530">
        <f t="shared" si="432"/>
        <v>4207.37</v>
      </c>
      <c r="BE569" s="530">
        <f t="shared" si="434"/>
        <v>4229.37</v>
      </c>
      <c r="BF569" s="530">
        <f t="shared" si="428"/>
        <v>4229.37</v>
      </c>
      <c r="BG569" s="530">
        <f t="shared" si="429"/>
        <v>4229.37</v>
      </c>
      <c r="BH569" s="530" t="e">
        <f t="shared" si="422"/>
        <v>#REF!</v>
      </c>
      <c r="BI569" s="530" t="e">
        <f t="shared" si="417"/>
        <v>#REF!</v>
      </c>
      <c r="BJ569" s="530" t="e">
        <f t="shared" si="415"/>
        <v>#REF!</v>
      </c>
      <c r="BK569" s="452">
        <v>4229.37</v>
      </c>
      <c r="BL569">
        <v>0</v>
      </c>
      <c r="BM569" s="451">
        <v>4229.37</v>
      </c>
      <c r="BN569" s="499"/>
      <c r="BO569" s="451"/>
      <c r="BP569" s="452"/>
      <c r="BR569" s="452"/>
    </row>
    <row r="570" spans="1:70" ht="15" hidden="1" customHeight="1">
      <c r="A570" t="str">
        <f t="shared" si="455"/>
        <v>9010100001</v>
      </c>
      <c r="B570" s="468">
        <v>9010100001</v>
      </c>
      <c r="C570" s="458" t="s">
        <v>645</v>
      </c>
      <c r="D570" s="458" t="s">
        <v>301</v>
      </c>
      <c r="E570" s="459" t="str">
        <f t="shared" si="395"/>
        <v>901</v>
      </c>
      <c r="F570" s="459" t="str">
        <f t="shared" si="396"/>
        <v>901</v>
      </c>
      <c r="G570" s="458" t="s">
        <v>302</v>
      </c>
      <c r="H570" s="452">
        <v>-9745.4500000000007</v>
      </c>
      <c r="I570" s="452">
        <v>-5430.49</v>
      </c>
      <c r="J570" s="452">
        <v>-818220.11</v>
      </c>
      <c r="K570" s="452">
        <v>-406132.26</v>
      </c>
      <c r="L570" s="452">
        <v>-4262.54</v>
      </c>
      <c r="M570" s="452">
        <v>508725.12</v>
      </c>
      <c r="N570" s="452">
        <v>-683888.61</v>
      </c>
      <c r="O570" s="452">
        <v>-2904.81</v>
      </c>
      <c r="P570" s="452">
        <v>924875.93</v>
      </c>
      <c r="Q570" s="452" t="e">
        <f>VLOOKUP(A570,#REF!,16,0)</f>
        <v>#REF!</v>
      </c>
      <c r="R570" s="452">
        <v>-37013.440000000002</v>
      </c>
      <c r="S570" s="484">
        <v>1462349.64</v>
      </c>
      <c r="T570" s="452">
        <v>-1462349.64</v>
      </c>
      <c r="U570" s="474" t="e">
        <f t="shared" si="397"/>
        <v>#REF!</v>
      </c>
      <c r="V570" s="484">
        <f t="shared" si="398"/>
        <v>-496983.22000000009</v>
      </c>
      <c r="W570" s="484">
        <f t="shared" si="435"/>
        <v>-1421859.1500000001</v>
      </c>
      <c r="X570" s="530">
        <v>-251745.64</v>
      </c>
      <c r="Y570" s="530">
        <f t="shared" si="423"/>
        <v>-4792.289999999979</v>
      </c>
      <c r="Z570" s="484">
        <v>256013.09</v>
      </c>
      <c r="AA570" s="484">
        <v>-3545.8999999999942</v>
      </c>
      <c r="AB570" s="484">
        <f t="shared" si="440"/>
        <v>-329134.52</v>
      </c>
      <c r="AC570" s="484">
        <v>-333205.26</v>
      </c>
      <c r="AD570" s="484">
        <f t="shared" si="430"/>
        <v>-6892568.4900000002</v>
      </c>
      <c r="AE570" s="484">
        <v>-7225773.75</v>
      </c>
      <c r="AF570" s="484">
        <f t="shared" si="433"/>
        <v>6879632.1299999999</v>
      </c>
      <c r="AG570" s="484">
        <v>-346141.62</v>
      </c>
      <c r="AH570" s="484">
        <f t="shared" si="427"/>
        <v>-17283.820000000007</v>
      </c>
      <c r="AI570" s="484">
        <v>-363425.44</v>
      </c>
      <c r="AJ570" s="484">
        <f t="shared" si="420"/>
        <v>-21028.719999999972</v>
      </c>
      <c r="AK570" s="484">
        <v>-384454.16</v>
      </c>
      <c r="AL570" s="484">
        <f t="shared" si="421"/>
        <v>-671509.72</v>
      </c>
      <c r="AM570" s="484">
        <v>-1055963.8799999999</v>
      </c>
      <c r="AN570" s="484">
        <f t="shared" si="416"/>
        <v>110328.06999999983</v>
      </c>
      <c r="AO570" s="484">
        <v>-945635.81</v>
      </c>
      <c r="AP570" s="484">
        <f t="shared" si="414"/>
        <v>-105903.21999999997</v>
      </c>
      <c r="AQ570" s="484">
        <v>-1051539.03</v>
      </c>
      <c r="AR570" s="484">
        <v>-1073551.27</v>
      </c>
      <c r="AS570" s="484">
        <f t="shared" si="431"/>
        <v>-287518.14999999991</v>
      </c>
      <c r="AT570" s="484">
        <v>-1361069.42</v>
      </c>
      <c r="AU570" s="484">
        <f t="shared" si="424"/>
        <v>684920.58</v>
      </c>
      <c r="AV570" s="484">
        <v>-676148.84</v>
      </c>
      <c r="AW570" s="484">
        <f t="shared" si="413"/>
        <v>277222.88999999996</v>
      </c>
      <c r="AX570" s="484">
        <v>-398925.95</v>
      </c>
      <c r="AY570" s="530">
        <v>-256537.93</v>
      </c>
      <c r="AZ570" s="530">
        <f t="shared" si="443"/>
        <v>-15175.94</v>
      </c>
      <c r="BA570" s="530">
        <f t="shared" si="444"/>
        <v>-833396.04999999993</v>
      </c>
      <c r="BB570" s="530">
        <f t="shared" si="445"/>
        <v>-1239528.31</v>
      </c>
      <c r="BC570" s="530">
        <f t="shared" si="446"/>
        <v>-1243790.8500000001</v>
      </c>
      <c r="BD570" s="530">
        <f t="shared" si="432"/>
        <v>-735065.72999999986</v>
      </c>
      <c r="BE570" s="530">
        <f t="shared" si="434"/>
        <v>-1418954.34</v>
      </c>
      <c r="BF570" s="530">
        <f t="shared" si="428"/>
        <v>-1421859.15</v>
      </c>
      <c r="BG570" s="530">
        <f t="shared" si="429"/>
        <v>-496983.21999999991</v>
      </c>
      <c r="BH570" s="530" t="e">
        <f t="shared" si="422"/>
        <v>#REF!</v>
      </c>
      <c r="BI570" s="530" t="e">
        <f t="shared" si="417"/>
        <v>#REF!</v>
      </c>
      <c r="BJ570" s="530" t="e">
        <f t="shared" si="415"/>
        <v>#REF!</v>
      </c>
      <c r="BK570" s="452">
        <v>-1462349.64</v>
      </c>
      <c r="BL570">
        <v>0</v>
      </c>
      <c r="BM570" s="451">
        <v>-250186.39</v>
      </c>
      <c r="BN570" s="499"/>
      <c r="BO570" s="451"/>
      <c r="BP570" s="452"/>
      <c r="BR570" s="452"/>
    </row>
    <row r="571" spans="1:70" ht="15" hidden="1" customHeight="1">
      <c r="A571" t="str">
        <f t="shared" si="455"/>
        <v>9040100001</v>
      </c>
      <c r="B571" s="468">
        <v>9040100001</v>
      </c>
      <c r="C571" s="458" t="s">
        <v>701</v>
      </c>
      <c r="D571" s="458" t="s">
        <v>301</v>
      </c>
      <c r="E571" s="459" t="str">
        <f t="shared" si="395"/>
        <v>904</v>
      </c>
      <c r="F571" s="459" t="str">
        <f t="shared" si="396"/>
        <v>904</v>
      </c>
      <c r="G571" s="458" t="s">
        <v>302</v>
      </c>
      <c r="H571" s="452">
        <v>0</v>
      </c>
      <c r="I571" s="452">
        <v>0</v>
      </c>
      <c r="J571" s="452">
        <v>280497.42</v>
      </c>
      <c r="K571" s="452">
        <v>0</v>
      </c>
      <c r="L571" s="452">
        <v>0</v>
      </c>
      <c r="M571" s="452">
        <v>0</v>
      </c>
      <c r="N571" s="452">
        <v>0</v>
      </c>
      <c r="O571" s="452">
        <v>0</v>
      </c>
      <c r="P571" s="452">
        <v>0</v>
      </c>
      <c r="Q571" s="452" t="e">
        <f>VLOOKUP(A571,#REF!,16,0)</f>
        <v>#REF!</v>
      </c>
      <c r="R571" s="452">
        <v>0</v>
      </c>
      <c r="S571" s="484">
        <v>-280497.42</v>
      </c>
      <c r="T571" s="452">
        <v>280497.42</v>
      </c>
      <c r="U571" s="474" t="e">
        <f t="shared" si="397"/>
        <v>#REF!</v>
      </c>
      <c r="V571" s="484">
        <f t="shared" si="398"/>
        <v>280497.42</v>
      </c>
      <c r="W571" s="484">
        <f t="shared" si="435"/>
        <v>280497.42</v>
      </c>
      <c r="X571" s="530">
        <v>280497.42</v>
      </c>
      <c r="Y571" s="530">
        <f t="shared" si="423"/>
        <v>0</v>
      </c>
      <c r="Z571" s="484">
        <v>-280497.42</v>
      </c>
      <c r="AA571" s="484">
        <v>539317</v>
      </c>
      <c r="AB571" s="484">
        <f t="shared" si="440"/>
        <v>0</v>
      </c>
      <c r="AC571" s="484">
        <v>539317</v>
      </c>
      <c r="AD571" s="484">
        <f t="shared" si="430"/>
        <v>0</v>
      </c>
      <c r="AE571" s="484">
        <v>539317</v>
      </c>
      <c r="AF571" s="484">
        <f t="shared" si="433"/>
        <v>0</v>
      </c>
      <c r="AG571" s="484">
        <v>539317</v>
      </c>
      <c r="AH571" s="484">
        <f t="shared" si="427"/>
        <v>0</v>
      </c>
      <c r="AI571" s="484">
        <v>539317</v>
      </c>
      <c r="AJ571" s="484">
        <f t="shared" si="420"/>
        <v>0</v>
      </c>
      <c r="AK571" s="484">
        <v>539317</v>
      </c>
      <c r="AL571" s="484">
        <f t="shared" si="421"/>
        <v>0</v>
      </c>
      <c r="AM571" s="484">
        <v>539317</v>
      </c>
      <c r="AN571" s="484">
        <f t="shared" si="416"/>
        <v>0</v>
      </c>
      <c r="AO571" s="484">
        <v>539317</v>
      </c>
      <c r="AP571" s="484">
        <f t="shared" si="414"/>
        <v>0</v>
      </c>
      <c r="AQ571" s="484">
        <v>539317</v>
      </c>
      <c r="AR571" s="484">
        <v>539317</v>
      </c>
      <c r="AS571" s="484">
        <f t="shared" si="431"/>
        <v>0</v>
      </c>
      <c r="AT571" s="484">
        <v>539317</v>
      </c>
      <c r="AU571" s="484">
        <f t="shared" si="424"/>
        <v>-539317</v>
      </c>
      <c r="AV571" s="484">
        <v>0</v>
      </c>
      <c r="AW571" s="484">
        <f t="shared" si="413"/>
        <v>0</v>
      </c>
      <c r="AX571" s="484">
        <v>0</v>
      </c>
      <c r="AY571" s="530">
        <v>280497.42</v>
      </c>
      <c r="AZ571" s="530">
        <f t="shared" si="443"/>
        <v>0</v>
      </c>
      <c r="BA571" s="530">
        <f t="shared" si="444"/>
        <v>280497.42</v>
      </c>
      <c r="BB571" s="530">
        <f t="shared" si="445"/>
        <v>280497.42</v>
      </c>
      <c r="BC571" s="530">
        <f t="shared" si="446"/>
        <v>280497.42</v>
      </c>
      <c r="BD571" s="530">
        <f t="shared" si="432"/>
        <v>280497.42</v>
      </c>
      <c r="BE571" s="530">
        <f t="shared" si="434"/>
        <v>280497.42</v>
      </c>
      <c r="BF571" s="530">
        <f t="shared" si="428"/>
        <v>280497.42</v>
      </c>
      <c r="BG571" s="530">
        <f t="shared" si="429"/>
        <v>280497.42</v>
      </c>
      <c r="BH571" s="530" t="e">
        <f t="shared" si="422"/>
        <v>#REF!</v>
      </c>
      <c r="BI571" s="530" t="e">
        <f t="shared" si="417"/>
        <v>#REF!</v>
      </c>
      <c r="BJ571" s="530" t="e">
        <f t="shared" si="415"/>
        <v>#REF!</v>
      </c>
      <c r="BK571" s="452">
        <v>280497.42</v>
      </c>
      <c r="BL571">
        <v>0</v>
      </c>
      <c r="BM571" s="451">
        <v>280497.42</v>
      </c>
      <c r="BN571" s="499"/>
      <c r="BO571" s="451"/>
      <c r="BP571" s="452"/>
      <c r="BR571" s="452"/>
    </row>
    <row r="572" spans="1:70" ht="15" hidden="1" customHeight="1">
      <c r="A572" t="str">
        <f t="shared" si="455"/>
        <v>9050100099</v>
      </c>
      <c r="B572" s="468">
        <v>9050100099</v>
      </c>
      <c r="C572" s="458" t="s">
        <v>702</v>
      </c>
      <c r="D572" s="458" t="s">
        <v>301</v>
      </c>
      <c r="E572" s="459" t="str">
        <f t="shared" si="395"/>
        <v>905</v>
      </c>
      <c r="F572" s="459" t="str">
        <f t="shared" si="396"/>
        <v>905</v>
      </c>
      <c r="G572" s="458" t="s">
        <v>302</v>
      </c>
      <c r="H572" s="452">
        <v>0</v>
      </c>
      <c r="I572" s="452">
        <v>0</v>
      </c>
      <c r="J572" s="452">
        <v>-280497.42</v>
      </c>
      <c r="K572" s="452">
        <v>0</v>
      </c>
      <c r="L572" s="452">
        <v>0</v>
      </c>
      <c r="M572" s="452">
        <v>0</v>
      </c>
      <c r="N572" s="452">
        <v>0</v>
      </c>
      <c r="O572" s="452">
        <v>0</v>
      </c>
      <c r="P572" s="452">
        <v>0</v>
      </c>
      <c r="Q572" s="452" t="e">
        <f>VLOOKUP(A572,#REF!,16,0)</f>
        <v>#REF!</v>
      </c>
      <c r="R572" s="452">
        <v>0</v>
      </c>
      <c r="S572" s="484">
        <v>280497.42</v>
      </c>
      <c r="T572" s="452">
        <v>-280497.42</v>
      </c>
      <c r="U572" s="474" t="e">
        <f t="shared" si="397"/>
        <v>#REF!</v>
      </c>
      <c r="V572" s="484">
        <f t="shared" si="398"/>
        <v>-280497.42</v>
      </c>
      <c r="W572" s="484">
        <f t="shared" si="435"/>
        <v>-280497.42</v>
      </c>
      <c r="X572" s="530">
        <v>-280497.42</v>
      </c>
      <c r="Y572" s="530">
        <f t="shared" si="423"/>
        <v>0</v>
      </c>
      <c r="Z572" s="484">
        <v>280497.42</v>
      </c>
      <c r="AA572" s="484">
        <v>-539317</v>
      </c>
      <c r="AB572" s="484">
        <f t="shared" si="440"/>
        <v>0</v>
      </c>
      <c r="AC572" s="484">
        <v>-539317</v>
      </c>
      <c r="AD572" s="484">
        <f t="shared" si="430"/>
        <v>0</v>
      </c>
      <c r="AE572" s="484">
        <v>-539317</v>
      </c>
      <c r="AF572" s="484">
        <f t="shared" si="433"/>
        <v>0</v>
      </c>
      <c r="AG572" s="484">
        <v>-539317</v>
      </c>
      <c r="AH572" s="484">
        <f t="shared" si="427"/>
        <v>0</v>
      </c>
      <c r="AI572" s="484">
        <v>-539317</v>
      </c>
      <c r="AJ572" s="484">
        <f t="shared" si="420"/>
        <v>0</v>
      </c>
      <c r="AK572" s="484">
        <v>-539317</v>
      </c>
      <c r="AL572" s="484">
        <f t="shared" si="421"/>
        <v>0</v>
      </c>
      <c r="AM572" s="484">
        <v>-539317</v>
      </c>
      <c r="AN572" s="484">
        <f t="shared" si="416"/>
        <v>0</v>
      </c>
      <c r="AO572" s="484">
        <v>-539317</v>
      </c>
      <c r="AP572" s="484">
        <f t="shared" si="414"/>
        <v>0</v>
      </c>
      <c r="AQ572" s="484">
        <v>-539317</v>
      </c>
      <c r="AR572" s="484">
        <v>-539317</v>
      </c>
      <c r="AS572" s="484">
        <f t="shared" si="431"/>
        <v>0</v>
      </c>
      <c r="AT572" s="484">
        <v>-539317</v>
      </c>
      <c r="AU572" s="484">
        <f t="shared" si="424"/>
        <v>539317</v>
      </c>
      <c r="AV572" s="484">
        <v>0</v>
      </c>
      <c r="AW572" s="484">
        <f t="shared" si="413"/>
        <v>0</v>
      </c>
      <c r="AX572" s="484">
        <v>0</v>
      </c>
      <c r="AY572" s="530">
        <v>-280497.42</v>
      </c>
      <c r="AZ572" s="530">
        <f t="shared" si="443"/>
        <v>0</v>
      </c>
      <c r="BA572" s="530">
        <f t="shared" si="444"/>
        <v>-280497.42</v>
      </c>
      <c r="BB572" s="530">
        <f t="shared" si="445"/>
        <v>-280497.42</v>
      </c>
      <c r="BC572" s="530">
        <f t="shared" si="446"/>
        <v>-280497.42</v>
      </c>
      <c r="BD572" s="530">
        <f t="shared" si="432"/>
        <v>-280497.42</v>
      </c>
      <c r="BE572" s="530">
        <f t="shared" si="434"/>
        <v>-280497.42</v>
      </c>
      <c r="BF572" s="530">
        <f t="shared" si="428"/>
        <v>-280497.42</v>
      </c>
      <c r="BG572" s="530">
        <f t="shared" si="429"/>
        <v>-280497.42</v>
      </c>
      <c r="BH572" s="530" t="e">
        <f t="shared" si="422"/>
        <v>#REF!</v>
      </c>
      <c r="BI572" s="530" t="e">
        <f t="shared" si="417"/>
        <v>#REF!</v>
      </c>
      <c r="BJ572" s="530" t="e">
        <f t="shared" si="415"/>
        <v>#REF!</v>
      </c>
      <c r="BK572" s="452">
        <v>-280497.42</v>
      </c>
      <c r="BL572">
        <v>0</v>
      </c>
      <c r="BM572" s="451">
        <v>-280497.42</v>
      </c>
      <c r="BN572" s="499"/>
      <c r="BO572" s="451"/>
      <c r="BP572" s="452"/>
      <c r="BR572" s="452"/>
    </row>
    <row r="573" spans="1:70" ht="15" hidden="1" customHeight="1">
      <c r="A573" t="str">
        <f t="shared" si="455"/>
        <v>9100100001</v>
      </c>
      <c r="B573" s="468">
        <v>9100100001</v>
      </c>
      <c r="C573" s="458" t="s">
        <v>646</v>
      </c>
      <c r="D573" s="458" t="s">
        <v>301</v>
      </c>
      <c r="E573" s="459" t="str">
        <f t="shared" si="395"/>
        <v>910</v>
      </c>
      <c r="F573" s="459" t="str">
        <f t="shared" si="396"/>
        <v>910</v>
      </c>
      <c r="G573" s="458" t="s">
        <v>302</v>
      </c>
      <c r="H573" s="452">
        <v>101294038.58</v>
      </c>
      <c r="I573" s="452">
        <v>-1851310.8</v>
      </c>
      <c r="J573" s="452">
        <v>423083.73</v>
      </c>
      <c r="K573" s="452">
        <v>1492281.7</v>
      </c>
      <c r="L573" s="452">
        <v>-86257.39</v>
      </c>
      <c r="M573" s="452">
        <v>1627736</v>
      </c>
      <c r="N573" s="452">
        <v>-1855987.66</v>
      </c>
      <c r="O573" s="452">
        <v>2335793.2999999998</v>
      </c>
      <c r="P573" s="452">
        <v>1081387.94</v>
      </c>
      <c r="Q573" s="452" t="e">
        <f>VLOOKUP(A573,#REF!,16,0)</f>
        <v>#REF!</v>
      </c>
      <c r="R573" s="452">
        <v>-398964.11</v>
      </c>
      <c r="S573" s="484">
        <v>4029627.31</v>
      </c>
      <c r="T573" s="452">
        <v>102054024.31999999</v>
      </c>
      <c r="U573" s="474" t="e">
        <f t="shared" si="397"/>
        <v>#REF!</v>
      </c>
      <c r="V573" s="484">
        <f t="shared" si="398"/>
        <v>104460765.40000001</v>
      </c>
      <c r="W573" s="484">
        <f t="shared" si="435"/>
        <v>103379377.46000001</v>
      </c>
      <c r="X573" s="530">
        <v>106555415.98999999</v>
      </c>
      <c r="Y573" s="530">
        <f t="shared" si="423"/>
        <v>3634847.900000006</v>
      </c>
      <c r="Z573" s="484">
        <v>-73146.239999994636</v>
      </c>
      <c r="AA573" s="484">
        <v>2098208.3699999899</v>
      </c>
      <c r="AB573" s="484">
        <f t="shared" si="440"/>
        <v>-58192.84999999404</v>
      </c>
      <c r="AC573" s="484">
        <v>112157133.17</v>
      </c>
      <c r="AD573" s="484">
        <f t="shared" si="430"/>
        <v>1497214.1099999994</v>
      </c>
      <c r="AE573" s="484">
        <v>113654347.28</v>
      </c>
      <c r="AF573" s="484">
        <f t="shared" si="433"/>
        <v>602081.21999999881</v>
      </c>
      <c r="AG573" s="484">
        <v>114256428.5</v>
      </c>
      <c r="AH573" s="484">
        <f t="shared" si="427"/>
        <v>6550459.5199999958</v>
      </c>
      <c r="AI573" s="484">
        <v>120806888.02</v>
      </c>
      <c r="AJ573" s="484">
        <f t="shared" si="420"/>
        <v>4855947.7900000066</v>
      </c>
      <c r="AK573" s="484">
        <v>125662835.81</v>
      </c>
      <c r="AL573" s="484">
        <f t="shared" si="421"/>
        <v>-6913052.450000003</v>
      </c>
      <c r="AM573" s="484">
        <v>118749783.36</v>
      </c>
      <c r="AN573" s="484">
        <f t="shared" si="416"/>
        <v>149848.62999999523</v>
      </c>
      <c r="AO573" s="484">
        <v>118899631.98999999</v>
      </c>
      <c r="AP573" s="484">
        <f t="shared" si="414"/>
        <v>3459901.4900000095</v>
      </c>
      <c r="AQ573" s="484">
        <v>122359533.48</v>
      </c>
      <c r="AR573" s="484">
        <v>121611227.83</v>
      </c>
      <c r="AS573" s="484">
        <f t="shared" si="431"/>
        <v>84318911.38000001</v>
      </c>
      <c r="AT573" s="484">
        <v>205930139.21000001</v>
      </c>
      <c r="AU573" s="484">
        <f t="shared" si="424"/>
        <v>-251677.96000000834</v>
      </c>
      <c r="AV573" s="484">
        <v>205678461.25</v>
      </c>
      <c r="AW573" s="484">
        <f t="shared" si="413"/>
        <v>-3436714.9799999893</v>
      </c>
      <c r="AX573" s="484">
        <v>202241746.27000001</v>
      </c>
      <c r="AY573" s="530">
        <v>110190263.89</v>
      </c>
      <c r="AZ573" s="530">
        <f t="shared" si="443"/>
        <v>99442727.780000001</v>
      </c>
      <c r="BA573" s="530">
        <f t="shared" si="444"/>
        <v>99865811.510000005</v>
      </c>
      <c r="BB573" s="530">
        <f t="shared" si="445"/>
        <v>101358093.21000001</v>
      </c>
      <c r="BC573" s="530">
        <f t="shared" si="446"/>
        <v>101271835.82000001</v>
      </c>
      <c r="BD573" s="530">
        <f t="shared" si="432"/>
        <v>102899571.81999999</v>
      </c>
      <c r="BE573" s="530">
        <f t="shared" si="434"/>
        <v>101043584.16</v>
      </c>
      <c r="BF573" s="530">
        <f t="shared" si="428"/>
        <v>103379377.45999999</v>
      </c>
      <c r="BG573" s="530">
        <f t="shared" si="429"/>
        <v>104460765.39999999</v>
      </c>
      <c r="BH573" s="530" t="e">
        <f t="shared" si="422"/>
        <v>#REF!</v>
      </c>
      <c r="BI573" s="530" t="e">
        <f t="shared" si="417"/>
        <v>#REF!</v>
      </c>
      <c r="BJ573" s="530" t="e">
        <f t="shared" si="415"/>
        <v>#REF!</v>
      </c>
      <c r="BK573" s="452">
        <v>102054024.31999999</v>
      </c>
      <c r="BL573">
        <v>0</v>
      </c>
      <c r="BM573" s="451">
        <v>106055822.51000001</v>
      </c>
      <c r="BN573" s="499"/>
      <c r="BO573" s="451"/>
      <c r="BP573" s="452"/>
      <c r="BR573" s="452"/>
    </row>
    <row r="574" spans="1:70" ht="15" hidden="1" customHeight="1">
      <c r="A574" t="str">
        <f t="shared" si="455"/>
        <v>9110100001</v>
      </c>
      <c r="B574" s="468">
        <v>9110100001</v>
      </c>
      <c r="C574" s="458" t="s">
        <v>647</v>
      </c>
      <c r="D574" s="458" t="s">
        <v>301</v>
      </c>
      <c r="E574" s="459" t="str">
        <f t="shared" si="395"/>
        <v>911</v>
      </c>
      <c r="F574" s="459" t="str">
        <f t="shared" si="396"/>
        <v>911</v>
      </c>
      <c r="G574" s="458" t="s">
        <v>302</v>
      </c>
      <c r="H574" s="452">
        <v>-55446146.579999998</v>
      </c>
      <c r="I574" s="452">
        <v>1026249.6</v>
      </c>
      <c r="J574" s="452">
        <v>980810.67</v>
      </c>
      <c r="K574" s="452">
        <v>-724824.9</v>
      </c>
      <c r="L574" s="452">
        <v>952494.79</v>
      </c>
      <c r="M574" s="452">
        <v>-806804.8</v>
      </c>
      <c r="N574" s="452">
        <v>988869.66</v>
      </c>
      <c r="O574" s="452">
        <v>-1125219.3</v>
      </c>
      <c r="P574" s="452">
        <v>-2356886.94</v>
      </c>
      <c r="Q574" s="452" t="e">
        <f>VLOOKUP(A574,#REF!,16,0)</f>
        <v>#REF!</v>
      </c>
      <c r="R574" s="452">
        <v>125860.51</v>
      </c>
      <c r="S574" s="484">
        <v>-2092991.51</v>
      </c>
      <c r="T574" s="452">
        <v>-54745028.520000003</v>
      </c>
      <c r="U574" s="474" t="e">
        <f t="shared" si="397"/>
        <v>#REF!</v>
      </c>
      <c r="V574" s="484">
        <f t="shared" si="398"/>
        <v>-56511457.79999999</v>
      </c>
      <c r="W574" s="484">
        <f t="shared" si="435"/>
        <v>-54154570.859999992</v>
      </c>
      <c r="X574" s="530">
        <v>-58126644.590000004</v>
      </c>
      <c r="Y574" s="530">
        <f t="shared" si="423"/>
        <v>-1992349.5</v>
      </c>
      <c r="Z574" s="484">
        <v>807838.24000000209</v>
      </c>
      <c r="AA574" s="484">
        <v>-915338.5700000003</v>
      </c>
      <c r="AB574" s="484">
        <f t="shared" si="440"/>
        <v>-86471.94999999553</v>
      </c>
      <c r="AC574" s="484">
        <v>-60312966.369999997</v>
      </c>
      <c r="AD574" s="484">
        <f t="shared" si="430"/>
        <v>-827923.71000000089</v>
      </c>
      <c r="AE574" s="484">
        <v>-61140890.079999998</v>
      </c>
      <c r="AF574" s="484">
        <f t="shared" si="433"/>
        <v>-1989276.4200000018</v>
      </c>
      <c r="AG574" s="484">
        <v>-63130166.5</v>
      </c>
      <c r="AH574" s="484">
        <f t="shared" si="427"/>
        <v>-3684713.1199999973</v>
      </c>
      <c r="AI574" s="484">
        <v>-66814879.619999997</v>
      </c>
      <c r="AJ574" s="484">
        <f t="shared" si="420"/>
        <v>-2583925.9900000021</v>
      </c>
      <c r="AK574" s="484">
        <v>-69398805.609999999</v>
      </c>
      <c r="AL574" s="484">
        <f t="shared" si="421"/>
        <v>-699701.15000000596</v>
      </c>
      <c r="AM574" s="484">
        <v>-70098506.760000005</v>
      </c>
      <c r="AN574" s="484">
        <f t="shared" si="416"/>
        <v>-308343.22999998927</v>
      </c>
      <c r="AO574" s="484">
        <v>-70406849.989999995</v>
      </c>
      <c r="AP574" s="484">
        <f t="shared" si="414"/>
        <v>-3426773.0900000036</v>
      </c>
      <c r="AQ574" s="484">
        <v>-73833623.079999998</v>
      </c>
      <c r="AR574" s="484">
        <v>-71452998.230000004</v>
      </c>
      <c r="AS574" s="484">
        <f t="shared" si="431"/>
        <v>-40163473.429999992</v>
      </c>
      <c r="AT574" s="484">
        <v>-111616471.66</v>
      </c>
      <c r="AU574" s="484">
        <f t="shared" si="424"/>
        <v>2930288.8100000024</v>
      </c>
      <c r="AV574" s="484">
        <v>-108686182.84999999</v>
      </c>
      <c r="AW574" s="484">
        <f t="shared" si="413"/>
        <v>2166442.3299999982</v>
      </c>
      <c r="AX574" s="484">
        <v>-106519740.52</v>
      </c>
      <c r="AY574" s="530">
        <v>-60118994.090000004</v>
      </c>
      <c r="AZ574" s="530">
        <f t="shared" si="443"/>
        <v>-54419896.979999997</v>
      </c>
      <c r="BA574" s="530">
        <f t="shared" si="444"/>
        <v>-53439086.309999995</v>
      </c>
      <c r="BB574" s="530">
        <f t="shared" si="445"/>
        <v>-54163911.209999993</v>
      </c>
      <c r="BC574" s="530">
        <f t="shared" si="446"/>
        <v>-53211416.419999994</v>
      </c>
      <c r="BD574" s="530">
        <f t="shared" si="432"/>
        <v>-54018221.219999999</v>
      </c>
      <c r="BE574" s="530">
        <f t="shared" si="434"/>
        <v>-53029351.559999995</v>
      </c>
      <c r="BF574" s="530">
        <f t="shared" si="428"/>
        <v>-54154570.859999999</v>
      </c>
      <c r="BG574" s="530">
        <f t="shared" si="429"/>
        <v>-56511457.799999997</v>
      </c>
      <c r="BH574" s="530" t="e">
        <f t="shared" si="422"/>
        <v>#REF!</v>
      </c>
      <c r="BI574" s="530" t="e">
        <f t="shared" si="417"/>
        <v>#REF!</v>
      </c>
      <c r="BJ574" s="530" t="e">
        <f t="shared" si="415"/>
        <v>#REF!</v>
      </c>
      <c r="BK574" s="452">
        <v>-54745028.520000003</v>
      </c>
      <c r="BL574">
        <v>0</v>
      </c>
      <c r="BM574" s="451">
        <v>-56810190.909999996</v>
      </c>
      <c r="BN574" s="499"/>
      <c r="BO574" s="451"/>
      <c r="BP574" s="452"/>
      <c r="BR574" s="452"/>
    </row>
    <row r="575" spans="1:70" ht="15" hidden="1" customHeight="1">
      <c r="A575" t="str">
        <f t="shared" si="455"/>
        <v>9110100010</v>
      </c>
      <c r="B575" s="468">
        <v>9110100010</v>
      </c>
      <c r="C575" s="458" t="s">
        <v>648</v>
      </c>
      <c r="D575" s="458" t="s">
        <v>301</v>
      </c>
      <c r="E575" s="459" t="str">
        <f t="shared" si="395"/>
        <v>911</v>
      </c>
      <c r="F575" s="459" t="str">
        <f t="shared" si="396"/>
        <v>911</v>
      </c>
      <c r="G575" s="458" t="s">
        <v>302</v>
      </c>
      <c r="H575" s="452">
        <v>-32259835</v>
      </c>
      <c r="I575" s="452">
        <v>617475</v>
      </c>
      <c r="J575" s="452">
        <v>-1594180</v>
      </c>
      <c r="K575" s="452">
        <v>-1079710</v>
      </c>
      <c r="L575" s="452">
        <v>-1145475</v>
      </c>
      <c r="M575" s="452">
        <v>-648270</v>
      </c>
      <c r="N575" s="452">
        <v>604905</v>
      </c>
      <c r="O575" s="452">
        <v>-1015895</v>
      </c>
      <c r="P575" s="452">
        <v>1598890</v>
      </c>
      <c r="Q575" s="452" t="e">
        <f>VLOOKUP(A575,#REF!,16,0)</f>
        <v>#REF!</v>
      </c>
      <c r="R575" s="452">
        <v>163335</v>
      </c>
      <c r="S575" s="484">
        <v>-1576750</v>
      </c>
      <c r="T575" s="452">
        <v>-34764985</v>
      </c>
      <c r="U575" s="474" t="e">
        <f t="shared" si="397"/>
        <v>#REF!</v>
      </c>
      <c r="V575" s="484">
        <f t="shared" si="398"/>
        <v>-34922095</v>
      </c>
      <c r="W575" s="484">
        <f t="shared" si="435"/>
        <v>-36520985</v>
      </c>
      <c r="X575" s="530">
        <v>-37496495</v>
      </c>
      <c r="Y575" s="530">
        <f t="shared" si="423"/>
        <v>-1344775</v>
      </c>
      <c r="Z575" s="484">
        <v>-533279</v>
      </c>
      <c r="AA575" s="484">
        <v>-896609</v>
      </c>
      <c r="AB575" s="484">
        <f t="shared" si="440"/>
        <v>104349</v>
      </c>
      <c r="AC575" s="484">
        <v>-40166809</v>
      </c>
      <c r="AD575" s="484">
        <f t="shared" si="430"/>
        <v>-489792</v>
      </c>
      <c r="AE575" s="484">
        <v>-40656601</v>
      </c>
      <c r="AF575" s="484">
        <f t="shared" si="433"/>
        <v>1652076</v>
      </c>
      <c r="AG575" s="484">
        <v>-39004525</v>
      </c>
      <c r="AH575" s="484">
        <f t="shared" si="427"/>
        <v>-2148327</v>
      </c>
      <c r="AI575" s="484">
        <v>-41152852</v>
      </c>
      <c r="AJ575" s="484">
        <f t="shared" si="420"/>
        <v>-1794624</v>
      </c>
      <c r="AK575" s="484">
        <v>-42947476</v>
      </c>
      <c r="AL575" s="484">
        <f t="shared" si="421"/>
        <v>6975868</v>
      </c>
      <c r="AM575" s="484">
        <v>-35971608</v>
      </c>
      <c r="AN575" s="484">
        <f t="shared" si="416"/>
        <v>88338</v>
      </c>
      <c r="AO575" s="484">
        <v>-35883270</v>
      </c>
      <c r="AP575" s="484">
        <f t="shared" si="414"/>
        <v>112518</v>
      </c>
      <c r="AQ575" s="484">
        <v>-35770752</v>
      </c>
      <c r="AR575" s="484">
        <v>-37210080</v>
      </c>
      <c r="AS575" s="484">
        <f t="shared" si="431"/>
        <v>-41144898.349999994</v>
      </c>
      <c r="AT575" s="484">
        <v>-78354978.349999994</v>
      </c>
      <c r="AU575" s="484">
        <f t="shared" si="424"/>
        <v>-4445488.950000003</v>
      </c>
      <c r="AV575" s="484">
        <v>-82800467.299999997</v>
      </c>
      <c r="AW575" s="484">
        <f t="shared" si="413"/>
        <v>1099282.3999999911</v>
      </c>
      <c r="AX575" s="484">
        <v>-81701184.900000006</v>
      </c>
      <c r="AY575" s="530">
        <v>-38841270</v>
      </c>
      <c r="AZ575" s="530">
        <f t="shared" si="443"/>
        <v>-31642360</v>
      </c>
      <c r="BA575" s="530">
        <f t="shared" si="444"/>
        <v>-33236540</v>
      </c>
      <c r="BB575" s="530">
        <f t="shared" si="445"/>
        <v>-34316250</v>
      </c>
      <c r="BC575" s="530">
        <f t="shared" si="446"/>
        <v>-35461725</v>
      </c>
      <c r="BD575" s="530">
        <f t="shared" si="432"/>
        <v>-36109995</v>
      </c>
      <c r="BE575" s="530">
        <f t="shared" si="434"/>
        <v>-35505090</v>
      </c>
      <c r="BF575" s="530">
        <f t="shared" si="428"/>
        <v>-36520985</v>
      </c>
      <c r="BG575" s="530">
        <f t="shared" si="429"/>
        <v>-34922095</v>
      </c>
      <c r="BH575" s="530" t="e">
        <f t="shared" si="422"/>
        <v>#REF!</v>
      </c>
      <c r="BI575" s="530" t="e">
        <f t="shared" si="417"/>
        <v>#REF!</v>
      </c>
      <c r="BJ575" s="530" t="e">
        <f t="shared" si="415"/>
        <v>#REF!</v>
      </c>
      <c r="BK575" s="452">
        <v>-34764985</v>
      </c>
      <c r="BL575">
        <v>0</v>
      </c>
      <c r="BM575" s="451">
        <v>-36341735</v>
      </c>
      <c r="BN575" s="499"/>
      <c r="BO575" s="451"/>
      <c r="BP575" s="452"/>
      <c r="BR575" s="452"/>
    </row>
    <row r="576" spans="1:70" ht="15" hidden="1" customHeight="1">
      <c r="A576" t="str">
        <f t="shared" si="455"/>
        <v>9112000001</v>
      </c>
      <c r="B576" s="468">
        <v>9112000001</v>
      </c>
      <c r="C576" s="458" t="s">
        <v>649</v>
      </c>
      <c r="D576" s="458" t="s">
        <v>301</v>
      </c>
      <c r="E576" s="459" t="str">
        <f t="shared" si="395"/>
        <v>911</v>
      </c>
      <c r="F576" s="459" t="str">
        <f t="shared" si="396"/>
        <v>911</v>
      </c>
      <c r="G576" s="458" t="s">
        <v>302</v>
      </c>
      <c r="H576" s="452">
        <v>-7647554</v>
      </c>
      <c r="I576" s="452">
        <v>98010</v>
      </c>
      <c r="J576" s="452">
        <v>86328</v>
      </c>
      <c r="K576" s="452">
        <v>142956</v>
      </c>
      <c r="L576" s="452">
        <v>174042</v>
      </c>
      <c r="M576" s="452">
        <v>-88704</v>
      </c>
      <c r="N576" s="452">
        <v>155232</v>
      </c>
      <c r="O576" s="452">
        <v>-62568</v>
      </c>
      <c r="P576" s="452">
        <v>-91674</v>
      </c>
      <c r="Q576" s="452" t="e">
        <f>VLOOKUP(A576,#REF!,16,0)</f>
        <v>#REF!</v>
      </c>
      <c r="R576" s="452">
        <v>72666</v>
      </c>
      <c r="S576" s="484">
        <v>-133056</v>
      </c>
      <c r="T576" s="452">
        <v>-6960890</v>
      </c>
      <c r="U576" s="474" t="e">
        <f t="shared" si="397"/>
        <v>#REF!</v>
      </c>
      <c r="V576" s="484">
        <f t="shared" si="398"/>
        <v>-7233932</v>
      </c>
      <c r="W576" s="484">
        <f t="shared" si="435"/>
        <v>-7142258</v>
      </c>
      <c r="X576" s="530">
        <v>-6933566</v>
      </c>
      <c r="Y576" s="530">
        <f t="shared" si="423"/>
        <v>-148698</v>
      </c>
      <c r="Z576" s="484">
        <v>-31878</v>
      </c>
      <c r="AA576" s="484">
        <v>-196614</v>
      </c>
      <c r="AB576" s="484">
        <f t="shared" si="440"/>
        <v>30888</v>
      </c>
      <c r="AC576" s="484">
        <v>-7279868</v>
      </c>
      <c r="AD576" s="484">
        <f t="shared" si="430"/>
        <v>-133848</v>
      </c>
      <c r="AE576" s="484">
        <v>-7413716</v>
      </c>
      <c r="AF576" s="484">
        <f t="shared" si="433"/>
        <v>-118998</v>
      </c>
      <c r="AG576" s="484">
        <v>-7532714</v>
      </c>
      <c r="AH576" s="484">
        <f t="shared" si="427"/>
        <v>-485694</v>
      </c>
      <c r="AI576" s="484">
        <v>-8018408</v>
      </c>
      <c r="AJ576" s="484">
        <f t="shared" si="420"/>
        <v>-264528</v>
      </c>
      <c r="AK576" s="484">
        <v>-8282936</v>
      </c>
      <c r="AL576" s="484">
        <f t="shared" si="421"/>
        <v>424512</v>
      </c>
      <c r="AM576" s="484">
        <v>-7858424</v>
      </c>
      <c r="AN576" s="484">
        <f t="shared" si="416"/>
        <v>223740</v>
      </c>
      <c r="AO576" s="484">
        <v>-7634684</v>
      </c>
      <c r="AP576" s="484">
        <f t="shared" si="414"/>
        <v>-165924</v>
      </c>
      <c r="AQ576" s="484">
        <v>-7800608</v>
      </c>
      <c r="AR576" s="484">
        <v>-7902776</v>
      </c>
      <c r="AS576" s="484">
        <f t="shared" si="431"/>
        <v>-4529036</v>
      </c>
      <c r="AT576" s="484">
        <v>-12431812</v>
      </c>
      <c r="AU576" s="484">
        <f t="shared" si="424"/>
        <v>-331965.5</v>
      </c>
      <c r="AV576" s="484">
        <v>-12763777.5</v>
      </c>
      <c r="AW576" s="484">
        <f t="shared" si="413"/>
        <v>154862.25</v>
      </c>
      <c r="AX576" s="484">
        <v>-12608915.25</v>
      </c>
      <c r="AY576" s="530">
        <v>-7082264</v>
      </c>
      <c r="AZ576" s="530">
        <f t="shared" si="443"/>
        <v>-7549544</v>
      </c>
      <c r="BA576" s="530">
        <f t="shared" si="444"/>
        <v>-7463216</v>
      </c>
      <c r="BB576" s="530">
        <f t="shared" si="445"/>
        <v>-7320260</v>
      </c>
      <c r="BC576" s="530">
        <f t="shared" si="446"/>
        <v>-7146218</v>
      </c>
      <c r="BD576" s="530">
        <f t="shared" si="432"/>
        <v>-7234922</v>
      </c>
      <c r="BE576" s="530">
        <f t="shared" si="434"/>
        <v>-7079690</v>
      </c>
      <c r="BF576" s="530">
        <f t="shared" si="428"/>
        <v>-7142258</v>
      </c>
      <c r="BG576" s="530">
        <f t="shared" si="429"/>
        <v>-7233932</v>
      </c>
      <c r="BH576" s="530" t="e">
        <f t="shared" si="422"/>
        <v>#REF!</v>
      </c>
      <c r="BI576" s="530" t="e">
        <f t="shared" si="417"/>
        <v>#REF!</v>
      </c>
      <c r="BJ576" s="530" t="e">
        <f t="shared" si="415"/>
        <v>#REF!</v>
      </c>
      <c r="BK576" s="452">
        <v>-6960890</v>
      </c>
      <c r="BL576">
        <v>0</v>
      </c>
      <c r="BM576" s="451">
        <v>-7093946</v>
      </c>
      <c r="BN576" s="499"/>
      <c r="BO576" s="451"/>
      <c r="BP576" s="452"/>
      <c r="BR576" s="452"/>
    </row>
    <row r="577" spans="1:70" ht="15" hidden="1" customHeight="1">
      <c r="A577" t="str">
        <f t="shared" si="455"/>
        <v>9115000001</v>
      </c>
      <c r="B577" s="468">
        <v>9115000001</v>
      </c>
      <c r="C577" s="458" t="s">
        <v>650</v>
      </c>
      <c r="D577" s="458" t="s">
        <v>301</v>
      </c>
      <c r="E577" s="459" t="str">
        <f t="shared" si="395"/>
        <v>911</v>
      </c>
      <c r="F577" s="459" t="str">
        <f t="shared" si="396"/>
        <v>911</v>
      </c>
      <c r="G577" s="458" t="s">
        <v>302</v>
      </c>
      <c r="H577" s="452">
        <v>-5931385</v>
      </c>
      <c r="I577" s="452">
        <v>109395</v>
      </c>
      <c r="J577" s="452">
        <v>103780</v>
      </c>
      <c r="K577" s="452">
        <v>169010</v>
      </c>
      <c r="L577" s="452">
        <v>105090</v>
      </c>
      <c r="M577" s="452">
        <v>-83830</v>
      </c>
      <c r="N577" s="452">
        <v>106855</v>
      </c>
      <c r="O577" s="452">
        <v>-131845</v>
      </c>
      <c r="P577" s="452">
        <v>-231235</v>
      </c>
      <c r="Q577" s="452" t="e">
        <f>VLOOKUP(A577,#REF!,16,0)</f>
        <v>#REF!</v>
      </c>
      <c r="R577" s="452">
        <v>37075</v>
      </c>
      <c r="S577" s="484">
        <v>-226395</v>
      </c>
      <c r="T577" s="452">
        <v>-5574280</v>
      </c>
      <c r="U577" s="474" t="e">
        <f t="shared" si="397"/>
        <v>#REF!</v>
      </c>
      <c r="V577" s="484">
        <f t="shared" si="398"/>
        <v>-5784165</v>
      </c>
      <c r="W577" s="484">
        <f t="shared" si="435"/>
        <v>-5552930</v>
      </c>
      <c r="X577" s="530">
        <v>-3989040</v>
      </c>
      <c r="Y577" s="530">
        <f t="shared" si="423"/>
        <v>-148665</v>
      </c>
      <c r="Z577" s="484">
        <v>-169125</v>
      </c>
      <c r="AA577" s="484">
        <v>-89430</v>
      </c>
      <c r="AB577" s="484">
        <f t="shared" si="440"/>
        <v>9405</v>
      </c>
      <c r="AC577" s="484">
        <v>-4386855</v>
      </c>
      <c r="AD577" s="484">
        <f t="shared" si="430"/>
        <v>-45540</v>
      </c>
      <c r="AE577" s="484">
        <v>-4432395</v>
      </c>
      <c r="AF577" s="484">
        <f t="shared" si="433"/>
        <v>-145530</v>
      </c>
      <c r="AG577" s="484">
        <v>-4577925</v>
      </c>
      <c r="AH577" s="484">
        <f t="shared" si="427"/>
        <v>-231165</v>
      </c>
      <c r="AI577" s="484">
        <v>-4809090</v>
      </c>
      <c r="AJ577" s="484">
        <f t="shared" si="420"/>
        <v>-212355</v>
      </c>
      <c r="AK577" s="484">
        <v>-5021445</v>
      </c>
      <c r="AL577" s="484">
        <f t="shared" si="421"/>
        <v>211860</v>
      </c>
      <c r="AM577" s="484">
        <v>-4809585</v>
      </c>
      <c r="AN577" s="484">
        <f t="shared" si="416"/>
        <v>-153565</v>
      </c>
      <c r="AO577" s="484">
        <v>-4963150</v>
      </c>
      <c r="AP577" s="484">
        <f t="shared" si="414"/>
        <v>20230</v>
      </c>
      <c r="AQ577" s="484">
        <v>-4942920</v>
      </c>
      <c r="AR577" s="484">
        <v>-5033530</v>
      </c>
      <c r="AS577" s="484">
        <f t="shared" si="431"/>
        <v>1518370</v>
      </c>
      <c r="AT577" s="484">
        <v>-3515160</v>
      </c>
      <c r="AU577" s="484">
        <f t="shared" si="424"/>
        <v>2098460</v>
      </c>
      <c r="AV577" s="484">
        <v>-1416700</v>
      </c>
      <c r="AW577" s="484">
        <f t="shared" si="413"/>
        <v>16000</v>
      </c>
      <c r="AX577" s="484">
        <v>-1400700</v>
      </c>
      <c r="AY577" s="530">
        <v>-4137705</v>
      </c>
      <c r="AZ577" s="530">
        <f t="shared" si="443"/>
        <v>-5821990</v>
      </c>
      <c r="BA577" s="530">
        <f t="shared" si="444"/>
        <v>-5718210</v>
      </c>
      <c r="BB577" s="530">
        <f t="shared" si="445"/>
        <v>-5549200</v>
      </c>
      <c r="BC577" s="530">
        <f t="shared" si="446"/>
        <v>-5444110</v>
      </c>
      <c r="BD577" s="530">
        <f t="shared" si="432"/>
        <v>-5527940</v>
      </c>
      <c r="BE577" s="530">
        <f t="shared" si="434"/>
        <v>-5421085</v>
      </c>
      <c r="BF577" s="530">
        <f t="shared" si="428"/>
        <v>-5552930</v>
      </c>
      <c r="BG577" s="530">
        <f t="shared" si="429"/>
        <v>-5784165</v>
      </c>
      <c r="BH577" s="530" t="e">
        <f t="shared" si="422"/>
        <v>#REF!</v>
      </c>
      <c r="BI577" s="530" t="e">
        <f t="shared" si="417"/>
        <v>#REF!</v>
      </c>
      <c r="BJ577" s="530" t="e">
        <f t="shared" si="415"/>
        <v>#REF!</v>
      </c>
      <c r="BK577" s="452">
        <v>-5574280</v>
      </c>
      <c r="BL577">
        <v>0</v>
      </c>
      <c r="BM577" s="451">
        <v>-5800675</v>
      </c>
      <c r="BN577" s="499"/>
      <c r="BO577" s="451"/>
      <c r="BP577" s="452"/>
      <c r="BR577" s="452"/>
    </row>
    <row r="578" spans="1:70" ht="15" hidden="1" customHeight="1">
      <c r="A578" t="str">
        <f t="shared" si="455"/>
        <v>9118000001</v>
      </c>
      <c r="B578" s="468">
        <v>9118000001</v>
      </c>
      <c r="C578" s="458" t="s">
        <v>651</v>
      </c>
      <c r="D578" s="458" t="s">
        <v>301</v>
      </c>
      <c r="E578" s="459" t="str">
        <f t="shared" ref="E578:E587" si="456">LEFT(B578,3)</f>
        <v>911</v>
      </c>
      <c r="F578" s="459" t="str">
        <f t="shared" ref="F578:F587" si="457">LEFT(B578,3)</f>
        <v>911</v>
      </c>
      <c r="G578" s="458" t="s">
        <v>302</v>
      </c>
      <c r="H578" s="452">
        <v>-9118</v>
      </c>
      <c r="I578" s="452">
        <v>181.2</v>
      </c>
      <c r="J578" s="452">
        <v>177.6</v>
      </c>
      <c r="K578" s="452">
        <v>287.2</v>
      </c>
      <c r="L578" s="452">
        <v>105.6</v>
      </c>
      <c r="M578" s="452">
        <v>-127.2</v>
      </c>
      <c r="N578" s="452">
        <v>126</v>
      </c>
      <c r="O578" s="452">
        <v>-266</v>
      </c>
      <c r="P578" s="452">
        <v>-482</v>
      </c>
      <c r="Q578" s="452" t="e">
        <f>VLOOKUP(A578,#REF!,16,0)</f>
        <v>#REF!</v>
      </c>
      <c r="R578" s="452">
        <v>27.6</v>
      </c>
      <c r="S578" s="484">
        <v>-434.8</v>
      </c>
      <c r="T578" s="452">
        <v>-8840.7999999999993</v>
      </c>
      <c r="U578" s="474" t="e">
        <f t="shared" ref="U578:U587" si="458">SUM(H578:S578)</f>
        <v>#REF!</v>
      </c>
      <c r="V578" s="484">
        <f t="shared" ref="V578:V598" si="459">SUM(H578:P578)</f>
        <v>-9115.5999999999985</v>
      </c>
      <c r="W578" s="484">
        <f t="shared" si="435"/>
        <v>-8633.5999999999985</v>
      </c>
      <c r="X578" s="530">
        <v>-9670.4</v>
      </c>
      <c r="Y578" s="530">
        <f t="shared" si="423"/>
        <v>-360.39999999999964</v>
      </c>
      <c r="Z578" s="484">
        <v>-410</v>
      </c>
      <c r="AA578" s="484">
        <v>-216.80000000000109</v>
      </c>
      <c r="AB578" s="484">
        <f t="shared" si="440"/>
        <v>22.800000000001091</v>
      </c>
      <c r="AC578" s="484">
        <v>-10634.8</v>
      </c>
      <c r="AD578" s="484">
        <f t="shared" si="430"/>
        <v>-110.40000000000146</v>
      </c>
      <c r="AE578" s="484">
        <v>-10745.2</v>
      </c>
      <c r="AF578" s="484">
        <f t="shared" si="433"/>
        <v>-352.79999999999927</v>
      </c>
      <c r="AG578" s="484">
        <v>-11098</v>
      </c>
      <c r="AH578" s="484">
        <f t="shared" si="427"/>
        <v>-560.39999999999964</v>
      </c>
      <c r="AI578" s="484">
        <v>-11658.4</v>
      </c>
      <c r="AJ578" s="484">
        <f t="shared" si="420"/>
        <v>-514.80000000000109</v>
      </c>
      <c r="AK578" s="484">
        <v>-12173.2</v>
      </c>
      <c r="AL578" s="484">
        <f t="shared" si="421"/>
        <v>513.60000000000036</v>
      </c>
      <c r="AM578" s="484">
        <v>-11659.6</v>
      </c>
      <c r="AN578" s="484">
        <f t="shared" si="416"/>
        <v>-18.399999999999636</v>
      </c>
      <c r="AO578" s="484">
        <v>-11678</v>
      </c>
      <c r="AP578" s="484">
        <f t="shared" si="414"/>
        <v>47.600000000000364</v>
      </c>
      <c r="AQ578" s="484">
        <v>-11630.4</v>
      </c>
      <c r="AR578" s="484">
        <v>-11843.6</v>
      </c>
      <c r="AS578" s="484">
        <f t="shared" si="431"/>
        <v>126.39999999999964</v>
      </c>
      <c r="AT578" s="484">
        <v>-11717.2</v>
      </c>
      <c r="AU578" s="484">
        <f t="shared" si="424"/>
        <v>383.60000000000036</v>
      </c>
      <c r="AV578" s="484">
        <v>-11333.6</v>
      </c>
      <c r="AW578" s="484">
        <f t="shared" si="413"/>
        <v>128</v>
      </c>
      <c r="AX578" s="484">
        <v>-11205.6</v>
      </c>
      <c r="AY578" s="530">
        <v>-10030.799999999999</v>
      </c>
      <c r="AZ578" s="530">
        <f t="shared" si="443"/>
        <v>-8936.7999999999993</v>
      </c>
      <c r="BA578" s="530">
        <f t="shared" si="444"/>
        <v>-8759.1999999999989</v>
      </c>
      <c r="BB578" s="530">
        <f t="shared" si="445"/>
        <v>-8471.9999999999982</v>
      </c>
      <c r="BC578" s="530">
        <f t="shared" si="446"/>
        <v>-8366.3999999999978</v>
      </c>
      <c r="BD578" s="530">
        <f t="shared" si="432"/>
        <v>-8493.6</v>
      </c>
      <c r="BE578" s="530">
        <f t="shared" si="434"/>
        <v>-8367.6</v>
      </c>
      <c r="BF578" s="530">
        <f t="shared" si="428"/>
        <v>-8633.6</v>
      </c>
      <c r="BG578" s="530">
        <f t="shared" si="429"/>
        <v>-9115.6</v>
      </c>
      <c r="BH578" s="530" t="e">
        <f t="shared" si="422"/>
        <v>#REF!</v>
      </c>
      <c r="BI578" s="530" t="e">
        <f t="shared" si="417"/>
        <v>#REF!</v>
      </c>
      <c r="BJ578" s="530" t="e">
        <f t="shared" si="415"/>
        <v>#REF!</v>
      </c>
      <c r="BK578" s="452">
        <v>-8840.7999999999993</v>
      </c>
      <c r="BL578">
        <v>0</v>
      </c>
      <c r="BM578" s="451">
        <v>-9275.6</v>
      </c>
      <c r="BN578" s="499"/>
      <c r="BO578" s="451"/>
      <c r="BP578" s="452"/>
      <c r="BR578" s="452"/>
    </row>
    <row r="579" spans="1:70" ht="15" hidden="1" customHeight="1">
      <c r="A579" t="s">
        <v>1095</v>
      </c>
      <c r="B579" s="468" t="s">
        <v>1095</v>
      </c>
      <c r="C579" s="458" t="s">
        <v>1096</v>
      </c>
      <c r="D579" s="458" t="s">
        <v>301</v>
      </c>
      <c r="E579" s="459" t="str">
        <f t="shared" ref="E579" si="460">LEFT(B579,3)</f>
        <v>920</v>
      </c>
      <c r="F579" s="459" t="str">
        <f t="shared" ref="F579" si="461">LEFT(B579,3)</f>
        <v>920</v>
      </c>
      <c r="G579" s="458" t="s">
        <v>302</v>
      </c>
      <c r="H579" s="452"/>
      <c r="I579" s="452"/>
      <c r="J579" s="452"/>
      <c r="K579" s="452"/>
      <c r="L579" s="452"/>
      <c r="M579" s="452"/>
      <c r="N579" s="452"/>
      <c r="O579" s="452"/>
      <c r="P579" s="452"/>
      <c r="Q579" s="452"/>
      <c r="R579" s="452"/>
      <c r="S579" s="484"/>
      <c r="T579" s="452"/>
      <c r="U579" s="474"/>
      <c r="V579" s="484"/>
      <c r="W579" s="484"/>
      <c r="X579" s="484">
        <v>0</v>
      </c>
      <c r="Y579" s="484">
        <v>0</v>
      </c>
      <c r="Z579" s="484">
        <v>0</v>
      </c>
      <c r="AA579" s="484">
        <v>0</v>
      </c>
      <c r="AB579" s="484">
        <v>0</v>
      </c>
      <c r="AC579" s="484">
        <v>0</v>
      </c>
      <c r="AD579" s="484">
        <v>0</v>
      </c>
      <c r="AE579" s="484">
        <v>0</v>
      </c>
      <c r="AF579" s="484">
        <v>0</v>
      </c>
      <c r="AG579" s="484">
        <v>0</v>
      </c>
      <c r="AH579" s="484">
        <v>0</v>
      </c>
      <c r="AI579" s="484">
        <v>0</v>
      </c>
      <c r="AJ579" s="484">
        <v>0</v>
      </c>
      <c r="AK579" s="484">
        <v>0</v>
      </c>
      <c r="AL579" s="484">
        <v>0</v>
      </c>
      <c r="AM579" s="484">
        <v>0</v>
      </c>
      <c r="AN579" s="484">
        <v>0</v>
      </c>
      <c r="AO579" s="484">
        <v>0</v>
      </c>
      <c r="AP579" s="484">
        <v>0</v>
      </c>
      <c r="AQ579" s="484">
        <v>0</v>
      </c>
      <c r="AR579" s="484">
        <v>0</v>
      </c>
      <c r="AS579" s="484">
        <v>0</v>
      </c>
      <c r="AT579" s="484">
        <v>0</v>
      </c>
      <c r="AU579" s="484">
        <f t="shared" si="424"/>
        <v>95000</v>
      </c>
      <c r="AV579" s="484">
        <v>95000</v>
      </c>
      <c r="AW579" s="484">
        <f t="shared" si="413"/>
        <v>100000</v>
      </c>
      <c r="AX579" s="484">
        <v>195000</v>
      </c>
      <c r="AY579" s="530"/>
      <c r="AZ579" s="530"/>
      <c r="BA579" s="530"/>
      <c r="BB579" s="530"/>
      <c r="BC579" s="530"/>
      <c r="BD579" s="530"/>
      <c r="BE579" s="530"/>
      <c r="BF579" s="530"/>
      <c r="BG579" s="530"/>
      <c r="BH579" s="530"/>
      <c r="BI579" s="530"/>
      <c r="BJ579" s="530"/>
      <c r="BK579" s="452"/>
      <c r="BN579" s="499"/>
      <c r="BO579" s="451"/>
      <c r="BP579" s="452"/>
      <c r="BR579" s="452"/>
    </row>
    <row r="580" spans="1:70" ht="15" hidden="1" customHeight="1">
      <c r="A580" t="s">
        <v>1063</v>
      </c>
      <c r="B580" s="468" t="s">
        <v>1063</v>
      </c>
      <c r="C580" s="458" t="s">
        <v>1065</v>
      </c>
      <c r="D580" s="458" t="s">
        <v>301</v>
      </c>
      <c r="E580" s="459" t="str">
        <f t="shared" ref="E580:E581" si="462">LEFT(B580,3)</f>
        <v>920</v>
      </c>
      <c r="F580" s="459" t="str">
        <f t="shared" ref="F580:F581" si="463">LEFT(B580,3)</f>
        <v>920</v>
      </c>
      <c r="G580" s="458" t="s">
        <v>302</v>
      </c>
      <c r="H580" s="452"/>
      <c r="I580" s="452"/>
      <c r="J580" s="452"/>
      <c r="K580" s="452"/>
      <c r="L580" s="452"/>
      <c r="M580" s="452"/>
      <c r="N580" s="452"/>
      <c r="O580" s="452"/>
      <c r="P580" s="452"/>
      <c r="Q580" s="452"/>
      <c r="R580" s="452"/>
      <c r="S580" s="484"/>
      <c r="T580" s="452"/>
      <c r="U580" s="474"/>
      <c r="V580" s="484"/>
      <c r="W580" s="484"/>
      <c r="X580" s="484">
        <v>0</v>
      </c>
      <c r="Y580" s="484">
        <v>0</v>
      </c>
      <c r="Z580" s="484">
        <v>0</v>
      </c>
      <c r="AA580" s="484">
        <v>0</v>
      </c>
      <c r="AB580" s="484">
        <v>0</v>
      </c>
      <c r="AC580" s="484">
        <v>0</v>
      </c>
      <c r="AD580" s="484">
        <v>0</v>
      </c>
      <c r="AE580" s="484">
        <v>0</v>
      </c>
      <c r="AF580" s="484">
        <v>0</v>
      </c>
      <c r="AG580" s="484">
        <v>0</v>
      </c>
      <c r="AH580" s="484">
        <v>0</v>
      </c>
      <c r="AI580" s="484">
        <v>0</v>
      </c>
      <c r="AJ580" s="484">
        <v>0</v>
      </c>
      <c r="AK580" s="484">
        <v>0</v>
      </c>
      <c r="AL580" s="484">
        <v>0</v>
      </c>
      <c r="AM580" s="484">
        <v>0</v>
      </c>
      <c r="AN580" s="484">
        <v>0</v>
      </c>
      <c r="AO580" s="484">
        <v>0</v>
      </c>
      <c r="AP580" s="484">
        <v>0</v>
      </c>
      <c r="AQ580" s="484">
        <v>0</v>
      </c>
      <c r="AR580" s="484">
        <v>0</v>
      </c>
      <c r="AS580" s="484">
        <v>0</v>
      </c>
      <c r="AT580" s="484">
        <v>2782835</v>
      </c>
      <c r="AU580" s="484">
        <f t="shared" si="424"/>
        <v>-91105</v>
      </c>
      <c r="AV580" s="484">
        <v>2691730</v>
      </c>
      <c r="AW580" s="484">
        <f t="shared" si="413"/>
        <v>-30400</v>
      </c>
      <c r="AX580" s="484">
        <v>2661330</v>
      </c>
      <c r="AY580" s="530"/>
      <c r="AZ580" s="530"/>
      <c r="BA580" s="530"/>
      <c r="BB580" s="530"/>
      <c r="BC580" s="530"/>
      <c r="BD580" s="530"/>
      <c r="BE580" s="530"/>
      <c r="BF580" s="530"/>
      <c r="BG580" s="530"/>
      <c r="BH580" s="530"/>
      <c r="BI580" s="530"/>
      <c r="BJ580" s="530"/>
      <c r="BK580" s="452"/>
      <c r="BN580" s="499"/>
      <c r="BO580" s="451"/>
      <c r="BP580" s="452"/>
      <c r="BR580" s="452"/>
    </row>
    <row r="581" spans="1:70" ht="15" hidden="1" customHeight="1">
      <c r="A581" t="s">
        <v>1064</v>
      </c>
      <c r="B581" s="468" t="s">
        <v>1064</v>
      </c>
      <c r="C581" s="458" t="s">
        <v>1066</v>
      </c>
      <c r="D581" s="458" t="s">
        <v>301</v>
      </c>
      <c r="E581" s="459" t="str">
        <f t="shared" si="462"/>
        <v>921</v>
      </c>
      <c r="F581" s="459" t="str">
        <f t="shared" si="463"/>
        <v>921</v>
      </c>
      <c r="G581" s="458" t="s">
        <v>302</v>
      </c>
      <c r="H581" s="452"/>
      <c r="I581" s="452"/>
      <c r="J581" s="452"/>
      <c r="K581" s="452"/>
      <c r="L581" s="452"/>
      <c r="M581" s="452"/>
      <c r="N581" s="452"/>
      <c r="O581" s="452"/>
      <c r="P581" s="452"/>
      <c r="Q581" s="452"/>
      <c r="R581" s="452"/>
      <c r="S581" s="484"/>
      <c r="T581" s="452"/>
      <c r="U581" s="474"/>
      <c r="V581" s="484"/>
      <c r="W581" s="484"/>
      <c r="X581" s="484">
        <v>0</v>
      </c>
      <c r="Y581" s="484">
        <v>0</v>
      </c>
      <c r="Z581" s="484">
        <v>0</v>
      </c>
      <c r="AA581" s="484">
        <v>0</v>
      </c>
      <c r="AB581" s="484">
        <v>0</v>
      </c>
      <c r="AC581" s="484">
        <v>0</v>
      </c>
      <c r="AD581" s="484">
        <v>0</v>
      </c>
      <c r="AE581" s="484">
        <v>0</v>
      </c>
      <c r="AF581" s="484">
        <v>0</v>
      </c>
      <c r="AG581" s="484">
        <v>0</v>
      </c>
      <c r="AH581" s="484">
        <v>0</v>
      </c>
      <c r="AI581" s="484">
        <v>0</v>
      </c>
      <c r="AJ581" s="484">
        <v>0</v>
      </c>
      <c r="AK581" s="484">
        <v>0</v>
      </c>
      <c r="AL581" s="484">
        <v>0</v>
      </c>
      <c r="AM581" s="484">
        <v>0</v>
      </c>
      <c r="AN581" s="484">
        <v>0</v>
      </c>
      <c r="AO581" s="484">
        <v>0</v>
      </c>
      <c r="AP581" s="484">
        <v>0</v>
      </c>
      <c r="AQ581" s="484">
        <v>0</v>
      </c>
      <c r="AR581" s="484">
        <v>0</v>
      </c>
      <c r="AS581" s="484">
        <v>0</v>
      </c>
      <c r="AT581" s="484">
        <v>-2782835</v>
      </c>
      <c r="AU581" s="484">
        <f t="shared" si="424"/>
        <v>-3895</v>
      </c>
      <c r="AV581" s="484">
        <v>-2786730</v>
      </c>
      <c r="AW581" s="484">
        <f t="shared" si="413"/>
        <v>-69600</v>
      </c>
      <c r="AX581" s="484">
        <v>-2856330</v>
      </c>
      <c r="AY581" s="530"/>
      <c r="AZ581" s="530"/>
      <c r="BA581" s="530"/>
      <c r="BB581" s="530"/>
      <c r="BC581" s="530"/>
      <c r="BD581" s="530"/>
      <c r="BE581" s="530"/>
      <c r="BF581" s="530"/>
      <c r="BG581" s="530"/>
      <c r="BH581" s="530"/>
      <c r="BI581" s="530"/>
      <c r="BJ581" s="530"/>
      <c r="BK581" s="452"/>
      <c r="BN581" s="499"/>
      <c r="BO581" s="451"/>
      <c r="BP581" s="452"/>
      <c r="BR581" s="452"/>
    </row>
    <row r="582" spans="1:70" ht="15" hidden="1" customHeight="1">
      <c r="A582" t="str">
        <f t="shared" si="455"/>
        <v>9900100001</v>
      </c>
      <c r="B582" s="468">
        <v>9900100001</v>
      </c>
      <c r="C582" s="458" t="s">
        <v>652</v>
      </c>
      <c r="D582" s="458" t="s">
        <v>301</v>
      </c>
      <c r="E582" s="459" t="str">
        <f t="shared" si="456"/>
        <v>990</v>
      </c>
      <c r="F582" s="459" t="str">
        <f t="shared" si="457"/>
        <v>990</v>
      </c>
      <c r="G582" s="458" t="s">
        <v>302</v>
      </c>
      <c r="H582" s="452">
        <v>12.96</v>
      </c>
      <c r="I582" s="452">
        <v>0</v>
      </c>
      <c r="J582" s="452">
        <v>0</v>
      </c>
      <c r="K582" s="452">
        <v>0</v>
      </c>
      <c r="L582" s="452">
        <v>0</v>
      </c>
      <c r="M582" s="452">
        <v>0</v>
      </c>
      <c r="N582" s="452">
        <v>0</v>
      </c>
      <c r="O582" s="452">
        <v>0</v>
      </c>
      <c r="P582" s="452">
        <v>0</v>
      </c>
      <c r="Q582" s="452" t="e">
        <f>VLOOKUP(A582,#REF!,16,0)</f>
        <v>#REF!</v>
      </c>
      <c r="R582" s="452">
        <v>0</v>
      </c>
      <c r="S582" s="484">
        <v>0</v>
      </c>
      <c r="T582" s="452">
        <v>12.96</v>
      </c>
      <c r="U582" s="474" t="e">
        <f t="shared" si="458"/>
        <v>#REF!</v>
      </c>
      <c r="V582" s="484">
        <f t="shared" si="459"/>
        <v>12.96</v>
      </c>
      <c r="W582" s="484">
        <f t="shared" si="435"/>
        <v>12.96</v>
      </c>
      <c r="X582" s="530">
        <v>12.96</v>
      </c>
      <c r="Y582" s="530">
        <f t="shared" si="423"/>
        <v>0</v>
      </c>
      <c r="Z582" s="484">
        <v>0</v>
      </c>
      <c r="AA582" s="484">
        <v>0</v>
      </c>
      <c r="AB582" s="484">
        <f t="shared" si="440"/>
        <v>0</v>
      </c>
      <c r="AC582" s="484">
        <v>12.96</v>
      </c>
      <c r="AD582" s="484">
        <f t="shared" si="430"/>
        <v>0</v>
      </c>
      <c r="AE582" s="484">
        <v>12.96</v>
      </c>
      <c r="AF582" s="484">
        <f t="shared" si="433"/>
        <v>0</v>
      </c>
      <c r="AG582" s="484">
        <v>12.96</v>
      </c>
      <c r="AH582" s="484">
        <f t="shared" si="427"/>
        <v>0</v>
      </c>
      <c r="AI582" s="484">
        <v>12.96</v>
      </c>
      <c r="AJ582" s="484">
        <f t="shared" si="420"/>
        <v>0</v>
      </c>
      <c r="AK582" s="484">
        <v>12.96</v>
      </c>
      <c r="AL582" s="484">
        <f t="shared" si="421"/>
        <v>0</v>
      </c>
      <c r="AM582" s="484">
        <v>12.96</v>
      </c>
      <c r="AN582" s="484">
        <f t="shared" si="416"/>
        <v>0</v>
      </c>
      <c r="AO582" s="484">
        <v>12.96</v>
      </c>
      <c r="AP582" s="484">
        <f t="shared" si="414"/>
        <v>0</v>
      </c>
      <c r="AQ582" s="484">
        <v>12.96</v>
      </c>
      <c r="AR582" s="484">
        <v>12.96</v>
      </c>
      <c r="AS582" s="484">
        <f t="shared" si="431"/>
        <v>0</v>
      </c>
      <c r="AT582" s="484">
        <v>12.96</v>
      </c>
      <c r="AU582" s="484">
        <f t="shared" si="424"/>
        <v>0</v>
      </c>
      <c r="AV582" s="484">
        <v>12.96</v>
      </c>
      <c r="AW582" s="484">
        <f t="shared" si="413"/>
        <v>0</v>
      </c>
      <c r="AX582" s="484">
        <v>12.96</v>
      </c>
      <c r="AY582" s="530">
        <v>12.96</v>
      </c>
      <c r="AZ582" s="530">
        <f t="shared" si="443"/>
        <v>12.96</v>
      </c>
      <c r="BA582" s="530">
        <f t="shared" si="444"/>
        <v>12.96</v>
      </c>
      <c r="BB582" s="530">
        <f t="shared" si="445"/>
        <v>12.96</v>
      </c>
      <c r="BC582" s="530">
        <f t="shared" si="446"/>
        <v>12.96</v>
      </c>
      <c r="BD582" s="530">
        <f t="shared" si="432"/>
        <v>12.96</v>
      </c>
      <c r="BE582" s="530">
        <f t="shared" si="434"/>
        <v>12.96</v>
      </c>
      <c r="BF582" s="530">
        <f t="shared" si="428"/>
        <v>12.96</v>
      </c>
      <c r="BG582" s="530">
        <f t="shared" si="429"/>
        <v>12.96</v>
      </c>
      <c r="BH582" s="530" t="e">
        <f t="shared" si="422"/>
        <v>#REF!</v>
      </c>
      <c r="BI582" s="530" t="e">
        <f t="shared" si="417"/>
        <v>#REF!</v>
      </c>
      <c r="BJ582" s="530" t="e">
        <f t="shared" si="415"/>
        <v>#REF!</v>
      </c>
      <c r="BK582" s="452">
        <v>12.96</v>
      </c>
      <c r="BL582">
        <v>0</v>
      </c>
      <c r="BM582" s="451">
        <v>12.96</v>
      </c>
      <c r="BN582" s="499"/>
      <c r="BO582" s="451"/>
      <c r="BP582" s="452"/>
      <c r="BR582" s="452"/>
    </row>
    <row r="583" spans="1:70" ht="15" hidden="1" customHeight="1">
      <c r="A583" t="str">
        <f t="shared" si="455"/>
        <v>9910100001</v>
      </c>
      <c r="B583" s="468">
        <v>9910100001</v>
      </c>
      <c r="C583" s="458" t="s">
        <v>653</v>
      </c>
      <c r="D583" s="458" t="s">
        <v>301</v>
      </c>
      <c r="E583" s="459" t="str">
        <f t="shared" si="456"/>
        <v>991</v>
      </c>
      <c r="F583" s="459" t="str">
        <f t="shared" si="457"/>
        <v>991</v>
      </c>
      <c r="G583" s="458" t="s">
        <v>302</v>
      </c>
      <c r="H583" s="452">
        <v>-12.96</v>
      </c>
      <c r="I583" s="452">
        <v>0</v>
      </c>
      <c r="J583" s="452">
        <v>0</v>
      </c>
      <c r="K583" s="452">
        <v>0</v>
      </c>
      <c r="L583" s="452">
        <v>0</v>
      </c>
      <c r="M583" s="452">
        <v>0</v>
      </c>
      <c r="N583" s="452">
        <v>0</v>
      </c>
      <c r="O583" s="452">
        <v>0</v>
      </c>
      <c r="P583" s="452">
        <v>0</v>
      </c>
      <c r="Q583" s="452" t="e">
        <f>VLOOKUP(A583,#REF!,16,0)</f>
        <v>#REF!</v>
      </c>
      <c r="R583" s="452">
        <v>0</v>
      </c>
      <c r="S583" s="484">
        <v>0</v>
      </c>
      <c r="T583" s="452">
        <v>-12.96</v>
      </c>
      <c r="U583" s="474" t="e">
        <f t="shared" si="458"/>
        <v>#REF!</v>
      </c>
      <c r="V583" s="484">
        <f t="shared" si="459"/>
        <v>-12.96</v>
      </c>
      <c r="W583" s="484">
        <f t="shared" si="435"/>
        <v>-12.96</v>
      </c>
      <c r="X583" s="530">
        <v>-12.96</v>
      </c>
      <c r="Y583" s="530">
        <f t="shared" si="423"/>
        <v>0</v>
      </c>
      <c r="Z583" s="484">
        <v>0</v>
      </c>
      <c r="AA583" s="484">
        <v>0</v>
      </c>
      <c r="AB583" s="484">
        <f t="shared" si="440"/>
        <v>0</v>
      </c>
      <c r="AC583" s="484">
        <v>-12.96</v>
      </c>
      <c r="AD583" s="484">
        <f t="shared" si="430"/>
        <v>0</v>
      </c>
      <c r="AE583" s="484">
        <v>-12.96</v>
      </c>
      <c r="AF583" s="484">
        <f t="shared" si="433"/>
        <v>0</v>
      </c>
      <c r="AG583" s="484">
        <v>-12.96</v>
      </c>
      <c r="AH583" s="484">
        <f t="shared" si="427"/>
        <v>0</v>
      </c>
      <c r="AI583" s="484">
        <v>-12.96</v>
      </c>
      <c r="AJ583" s="484">
        <f t="shared" si="420"/>
        <v>0</v>
      </c>
      <c r="AK583" s="484">
        <v>-12.96</v>
      </c>
      <c r="AL583" s="484">
        <f t="shared" si="421"/>
        <v>0</v>
      </c>
      <c r="AM583" s="484">
        <v>-12.96</v>
      </c>
      <c r="AN583" s="484">
        <f t="shared" si="416"/>
        <v>0</v>
      </c>
      <c r="AO583" s="484">
        <v>-12.96</v>
      </c>
      <c r="AP583" s="484">
        <f t="shared" si="414"/>
        <v>0</v>
      </c>
      <c r="AQ583" s="484">
        <v>-12.96</v>
      </c>
      <c r="AR583" s="484">
        <v>-12.96</v>
      </c>
      <c r="AS583" s="484">
        <f t="shared" si="431"/>
        <v>0</v>
      </c>
      <c r="AT583" s="484">
        <v>-12.96</v>
      </c>
      <c r="AU583" s="484">
        <f t="shared" si="424"/>
        <v>0</v>
      </c>
      <c r="AV583" s="484">
        <v>-12.96</v>
      </c>
      <c r="AW583" s="484">
        <f t="shared" si="413"/>
        <v>0</v>
      </c>
      <c r="AX583" s="484">
        <v>-12.96</v>
      </c>
      <c r="AY583" s="530">
        <v>-12.96</v>
      </c>
      <c r="AZ583" s="530">
        <f t="shared" si="443"/>
        <v>-12.96</v>
      </c>
      <c r="BA583" s="530">
        <f t="shared" si="444"/>
        <v>-12.96</v>
      </c>
      <c r="BB583" s="530">
        <f t="shared" si="445"/>
        <v>-12.96</v>
      </c>
      <c r="BC583" s="530">
        <f t="shared" si="446"/>
        <v>-12.96</v>
      </c>
      <c r="BD583" s="530">
        <f t="shared" si="432"/>
        <v>-12.96</v>
      </c>
      <c r="BE583" s="530">
        <f t="shared" si="434"/>
        <v>-12.96</v>
      </c>
      <c r="BF583" s="530">
        <f t="shared" si="428"/>
        <v>-12.96</v>
      </c>
      <c r="BG583" s="530">
        <f t="shared" si="429"/>
        <v>-12.96</v>
      </c>
      <c r="BH583" s="530" t="e">
        <f t="shared" si="422"/>
        <v>#REF!</v>
      </c>
      <c r="BI583" s="530" t="e">
        <f t="shared" si="417"/>
        <v>#REF!</v>
      </c>
      <c r="BJ583" s="530" t="e">
        <f t="shared" si="415"/>
        <v>#REF!</v>
      </c>
      <c r="BK583" s="452">
        <v>-12.96</v>
      </c>
      <c r="BL583">
        <v>0</v>
      </c>
      <c r="BM583" s="451">
        <v>-12.96</v>
      </c>
      <c r="BN583" s="499"/>
      <c r="BO583" s="451"/>
      <c r="BP583" s="452"/>
      <c r="BR583" s="452"/>
    </row>
    <row r="584" spans="1:70" ht="15" hidden="1" customHeight="1">
      <c r="A584" t="str">
        <f t="shared" si="455"/>
        <v>9999101001</v>
      </c>
      <c r="B584" s="468">
        <v>9999101001</v>
      </c>
      <c r="C584" s="458" t="s">
        <v>654</v>
      </c>
      <c r="D584" s="458" t="s">
        <v>301</v>
      </c>
      <c r="E584" s="459" t="str">
        <f t="shared" si="456"/>
        <v>999</v>
      </c>
      <c r="F584" s="459" t="str">
        <f t="shared" si="457"/>
        <v>999</v>
      </c>
      <c r="G584" s="458" t="s">
        <v>302</v>
      </c>
      <c r="H584" s="452">
        <v>0</v>
      </c>
      <c r="I584" s="452">
        <v>0</v>
      </c>
      <c r="J584" s="452">
        <v>0</v>
      </c>
      <c r="K584" s="452">
        <v>0</v>
      </c>
      <c r="L584" s="452">
        <v>0</v>
      </c>
      <c r="M584" s="452">
        <v>0</v>
      </c>
      <c r="N584" s="452">
        <v>0</v>
      </c>
      <c r="O584" s="452">
        <v>0</v>
      </c>
      <c r="P584" s="452">
        <v>0</v>
      </c>
      <c r="Q584" s="452" t="e">
        <f>VLOOKUP(A584,#REF!,16,0)</f>
        <v>#REF!</v>
      </c>
      <c r="R584" s="452">
        <v>0</v>
      </c>
      <c r="S584" s="484">
        <v>0</v>
      </c>
      <c r="T584" s="452">
        <v>0</v>
      </c>
      <c r="U584" s="474" t="e">
        <f t="shared" si="458"/>
        <v>#REF!</v>
      </c>
      <c r="V584" s="484">
        <f t="shared" si="459"/>
        <v>0</v>
      </c>
      <c r="W584" s="484">
        <f t="shared" si="435"/>
        <v>0</v>
      </c>
      <c r="X584" s="530"/>
      <c r="Y584" s="530">
        <f t="shared" si="423"/>
        <v>0</v>
      </c>
      <c r="Z584" s="484">
        <v>0</v>
      </c>
      <c r="AA584" s="484">
        <v>0</v>
      </c>
      <c r="AB584" s="484">
        <f t="shared" si="440"/>
        <v>0</v>
      </c>
      <c r="AC584" s="484">
        <v>0</v>
      </c>
      <c r="AD584" s="484">
        <f t="shared" si="430"/>
        <v>0</v>
      </c>
      <c r="AE584" s="484">
        <v>0</v>
      </c>
      <c r="AF584" s="484">
        <f t="shared" si="433"/>
        <v>0</v>
      </c>
      <c r="AG584" s="484">
        <v>0</v>
      </c>
      <c r="AH584" s="484">
        <f t="shared" si="427"/>
        <v>0</v>
      </c>
      <c r="AI584" s="484">
        <v>0</v>
      </c>
      <c r="AJ584" s="484">
        <f t="shared" si="420"/>
        <v>0</v>
      </c>
      <c r="AK584" s="484">
        <v>0</v>
      </c>
      <c r="AL584" s="484">
        <f t="shared" si="421"/>
        <v>0</v>
      </c>
      <c r="AM584" s="484">
        <v>0</v>
      </c>
      <c r="AN584" s="484">
        <f t="shared" si="416"/>
        <v>0</v>
      </c>
      <c r="AO584" s="484">
        <v>0</v>
      </c>
      <c r="AP584" s="484">
        <f t="shared" si="414"/>
        <v>0</v>
      </c>
      <c r="AQ584" s="484">
        <v>0</v>
      </c>
      <c r="AR584" s="484">
        <v>0</v>
      </c>
      <c r="AS584" s="484">
        <f t="shared" si="431"/>
        <v>0</v>
      </c>
      <c r="AT584" s="484">
        <v>0</v>
      </c>
      <c r="AU584" s="484">
        <f t="shared" si="424"/>
        <v>0</v>
      </c>
      <c r="AV584" s="484">
        <v>0</v>
      </c>
      <c r="AW584" s="484">
        <f t="shared" si="413"/>
        <v>0</v>
      </c>
      <c r="AX584" s="484">
        <v>0</v>
      </c>
      <c r="AY584" s="530">
        <v>0</v>
      </c>
      <c r="AZ584" s="530">
        <f t="shared" si="443"/>
        <v>0</v>
      </c>
      <c r="BA584" s="530">
        <f t="shared" si="444"/>
        <v>0</v>
      </c>
      <c r="BB584" s="530">
        <f t="shared" si="445"/>
        <v>0</v>
      </c>
      <c r="BC584" s="530">
        <f t="shared" si="446"/>
        <v>0</v>
      </c>
      <c r="BD584" s="530">
        <f t="shared" si="432"/>
        <v>0</v>
      </c>
      <c r="BE584" s="530">
        <f t="shared" si="434"/>
        <v>0</v>
      </c>
      <c r="BF584" s="530">
        <f t="shared" si="428"/>
        <v>0</v>
      </c>
      <c r="BG584" s="530">
        <f t="shared" si="429"/>
        <v>0</v>
      </c>
      <c r="BH584" s="530" t="e">
        <f t="shared" si="422"/>
        <v>#REF!</v>
      </c>
      <c r="BI584" s="530" t="e">
        <f t="shared" si="417"/>
        <v>#REF!</v>
      </c>
      <c r="BJ584" s="530" t="e">
        <f t="shared" si="415"/>
        <v>#REF!</v>
      </c>
      <c r="BK584" s="452">
        <v>0</v>
      </c>
      <c r="BL584">
        <v>0</v>
      </c>
      <c r="BN584" s="499"/>
      <c r="BO584" s="451"/>
      <c r="BP584" s="452"/>
      <c r="BR584" s="452"/>
    </row>
    <row r="585" spans="1:70" hidden="1">
      <c r="B585">
        <v>0</v>
      </c>
      <c r="W585" s="484">
        <f t="shared" si="435"/>
        <v>0</v>
      </c>
      <c r="Y585" s="528">
        <v>0</v>
      </c>
      <c r="Z585" s="484">
        <v>0</v>
      </c>
      <c r="AA585" s="484">
        <v>0</v>
      </c>
      <c r="AB585" s="484">
        <f t="shared" si="440"/>
        <v>0</v>
      </c>
      <c r="AC585" s="484">
        <v>0</v>
      </c>
      <c r="AD585" s="484">
        <f t="shared" si="430"/>
        <v>0</v>
      </c>
      <c r="AE585" s="484">
        <v>0</v>
      </c>
      <c r="AF585" s="484">
        <f t="shared" si="433"/>
        <v>0</v>
      </c>
      <c r="AG585" s="484">
        <v>0</v>
      </c>
      <c r="AH585" s="484">
        <f t="shared" si="427"/>
        <v>0</v>
      </c>
      <c r="AI585" s="484">
        <v>0</v>
      </c>
      <c r="AJ585" s="484">
        <f t="shared" si="420"/>
        <v>0</v>
      </c>
      <c r="AK585" s="484">
        <v>0</v>
      </c>
      <c r="AL585" s="484">
        <f t="shared" si="421"/>
        <v>0</v>
      </c>
      <c r="AM585" s="484">
        <v>0</v>
      </c>
      <c r="AN585" s="484">
        <f t="shared" si="416"/>
        <v>0</v>
      </c>
      <c r="AO585" s="484">
        <v>0</v>
      </c>
      <c r="AP585" s="484">
        <f t="shared" si="414"/>
        <v>0</v>
      </c>
      <c r="AQ585" s="484">
        <v>0</v>
      </c>
      <c r="AR585" s="484">
        <v>0</v>
      </c>
      <c r="AS585" s="484">
        <f t="shared" si="431"/>
        <v>0</v>
      </c>
      <c r="AT585" s="484">
        <v>0</v>
      </c>
      <c r="AU585" s="484">
        <f t="shared" si="424"/>
        <v>0</v>
      </c>
      <c r="AV585" s="484">
        <v>0</v>
      </c>
      <c r="AW585" s="484">
        <f t="shared" si="413"/>
        <v>0</v>
      </c>
      <c r="AX585" s="484">
        <v>0</v>
      </c>
      <c r="BB585" s="530">
        <f t="shared" si="445"/>
        <v>0</v>
      </c>
      <c r="BC585" s="530">
        <f t="shared" si="446"/>
        <v>0</v>
      </c>
      <c r="BD585" s="530">
        <f t="shared" si="432"/>
        <v>0</v>
      </c>
      <c r="BE585" s="530">
        <f t="shared" si="434"/>
        <v>0</v>
      </c>
      <c r="BF585" s="530">
        <f t="shared" si="428"/>
        <v>0</v>
      </c>
      <c r="BG585" s="530">
        <f t="shared" si="429"/>
        <v>0</v>
      </c>
      <c r="BH585" s="530">
        <f t="shared" si="422"/>
        <v>0</v>
      </c>
      <c r="BI585" s="530">
        <f t="shared" si="417"/>
        <v>0</v>
      </c>
      <c r="BJ585" s="530">
        <f t="shared" si="415"/>
        <v>0</v>
      </c>
      <c r="BO585" s="451"/>
      <c r="BP585" s="452"/>
      <c r="BR585" s="452"/>
    </row>
    <row r="586" spans="1:70" hidden="1">
      <c r="B586">
        <v>0</v>
      </c>
      <c r="W586" s="484">
        <f t="shared" si="435"/>
        <v>0</v>
      </c>
      <c r="Y586" s="528">
        <v>0</v>
      </c>
      <c r="Z586" s="484">
        <v>0</v>
      </c>
      <c r="AA586" s="484">
        <v>0</v>
      </c>
      <c r="AB586" s="484">
        <f t="shared" si="440"/>
        <v>0</v>
      </c>
      <c r="AC586" s="484">
        <v>0</v>
      </c>
      <c r="AD586" s="484">
        <f t="shared" si="430"/>
        <v>0</v>
      </c>
      <c r="AE586" s="484">
        <v>0</v>
      </c>
      <c r="AF586" s="484">
        <f t="shared" si="433"/>
        <v>0</v>
      </c>
      <c r="AG586" s="484">
        <v>0</v>
      </c>
      <c r="AH586" s="484">
        <f t="shared" si="427"/>
        <v>0</v>
      </c>
      <c r="AI586" s="484">
        <v>0</v>
      </c>
      <c r="AJ586" s="484">
        <f t="shared" si="420"/>
        <v>0</v>
      </c>
      <c r="AK586" s="484">
        <v>0</v>
      </c>
      <c r="AL586" s="484">
        <f t="shared" si="421"/>
        <v>0</v>
      </c>
      <c r="AM586" s="484">
        <v>0</v>
      </c>
      <c r="AN586" s="484">
        <f t="shared" si="416"/>
        <v>0</v>
      </c>
      <c r="AO586" s="484">
        <v>0</v>
      </c>
      <c r="AP586" s="484">
        <f t="shared" si="414"/>
        <v>0</v>
      </c>
      <c r="AQ586" s="484">
        <v>0</v>
      </c>
      <c r="AR586" s="484">
        <v>0</v>
      </c>
      <c r="AS586" s="484">
        <f t="shared" si="431"/>
        <v>0</v>
      </c>
      <c r="AT586" s="484">
        <v>0</v>
      </c>
      <c r="AU586" s="484">
        <f t="shared" si="424"/>
        <v>0</v>
      </c>
      <c r="AV586" s="484">
        <v>0</v>
      </c>
      <c r="AW586" s="484">
        <f t="shared" si="413"/>
        <v>0</v>
      </c>
      <c r="AX586" s="484">
        <v>0</v>
      </c>
      <c r="BB586" s="530">
        <f t="shared" si="445"/>
        <v>0</v>
      </c>
      <c r="BC586" s="530">
        <f t="shared" si="446"/>
        <v>0</v>
      </c>
      <c r="BD586" s="530">
        <f t="shared" si="432"/>
        <v>0</v>
      </c>
      <c r="BE586" s="530">
        <f t="shared" si="434"/>
        <v>0</v>
      </c>
      <c r="BF586" s="530">
        <f t="shared" si="428"/>
        <v>0</v>
      </c>
      <c r="BG586" s="530">
        <f t="shared" si="429"/>
        <v>0</v>
      </c>
      <c r="BH586" s="530">
        <f t="shared" si="422"/>
        <v>0</v>
      </c>
      <c r="BI586" s="530">
        <f t="shared" si="417"/>
        <v>0</v>
      </c>
      <c r="BJ586" s="530">
        <f t="shared" si="415"/>
        <v>0</v>
      </c>
      <c r="BO586" s="451"/>
      <c r="BP586" s="452"/>
      <c r="BR586" s="452"/>
    </row>
    <row r="587" spans="1:70" ht="15" hidden="1" customHeight="1">
      <c r="A587" t="str">
        <f t="shared" si="455"/>
        <v>7603400050</v>
      </c>
      <c r="B587" s="469">
        <v>7603400050</v>
      </c>
      <c r="C587" t="s">
        <v>712</v>
      </c>
      <c r="D587" s="458" t="s">
        <v>301</v>
      </c>
      <c r="E587" s="459" t="str">
        <f t="shared" si="456"/>
        <v>760</v>
      </c>
      <c r="F587" s="459" t="str">
        <f t="shared" si="457"/>
        <v>760</v>
      </c>
      <c r="G587" s="458" t="s">
        <v>302</v>
      </c>
      <c r="H587" s="452">
        <v>0</v>
      </c>
      <c r="I587" s="452">
        <v>0</v>
      </c>
      <c r="J587" s="452">
        <v>0</v>
      </c>
      <c r="K587" s="452">
        <v>0</v>
      </c>
      <c r="L587" s="452">
        <v>0</v>
      </c>
      <c r="M587" s="452">
        <v>0</v>
      </c>
      <c r="N587" s="452">
        <v>0</v>
      </c>
      <c r="O587" s="452">
        <v>0</v>
      </c>
      <c r="P587" s="452">
        <v>0</v>
      </c>
      <c r="Q587" s="452" t="e">
        <f>VLOOKUP(A587,#REF!,16,0)</f>
        <v>#REF!</v>
      </c>
      <c r="R587" s="452">
        <v>0</v>
      </c>
      <c r="S587" s="484">
        <v>0</v>
      </c>
      <c r="T587" s="452">
        <v>0</v>
      </c>
      <c r="U587" s="474" t="e">
        <f t="shared" si="458"/>
        <v>#REF!</v>
      </c>
      <c r="V587" s="484">
        <f t="shared" si="459"/>
        <v>0</v>
      </c>
      <c r="W587" s="484">
        <f t="shared" si="435"/>
        <v>0</v>
      </c>
      <c r="X587" s="530"/>
      <c r="Y587" s="530">
        <f t="shared" ref="Y587:Y592" si="464">AY587-X587</f>
        <v>0</v>
      </c>
      <c r="Z587" s="484">
        <v>0</v>
      </c>
      <c r="AA587" s="484">
        <v>0</v>
      </c>
      <c r="AB587" s="484">
        <f t="shared" si="440"/>
        <v>0</v>
      </c>
      <c r="AC587" s="484">
        <v>0</v>
      </c>
      <c r="AD587" s="484">
        <f t="shared" si="430"/>
        <v>0</v>
      </c>
      <c r="AE587" s="484">
        <v>0</v>
      </c>
      <c r="AF587" s="484">
        <f t="shared" si="433"/>
        <v>0</v>
      </c>
      <c r="AG587" s="484">
        <v>0</v>
      </c>
      <c r="AH587" s="484">
        <f t="shared" si="427"/>
        <v>0</v>
      </c>
      <c r="AI587" s="484">
        <v>0</v>
      </c>
      <c r="AJ587" s="484">
        <f t="shared" si="420"/>
        <v>0</v>
      </c>
      <c r="AK587" s="484">
        <v>0</v>
      </c>
      <c r="AL587" s="484">
        <f t="shared" si="421"/>
        <v>0</v>
      </c>
      <c r="AM587" s="484">
        <v>0</v>
      </c>
      <c r="AN587" s="484">
        <f t="shared" si="416"/>
        <v>0</v>
      </c>
      <c r="AO587" s="484">
        <v>0</v>
      </c>
      <c r="AP587" s="484">
        <f t="shared" si="414"/>
        <v>0</v>
      </c>
      <c r="AQ587" s="484">
        <v>0</v>
      </c>
      <c r="AR587" s="484">
        <v>0</v>
      </c>
      <c r="AS587" s="484">
        <f t="shared" si="431"/>
        <v>0</v>
      </c>
      <c r="AT587" s="484">
        <v>0</v>
      </c>
      <c r="AU587" s="484">
        <f t="shared" si="424"/>
        <v>0</v>
      </c>
      <c r="AV587" s="484">
        <v>0</v>
      </c>
      <c r="AW587" s="484">
        <f t="shared" si="413"/>
        <v>0</v>
      </c>
      <c r="AX587" s="484">
        <v>0</v>
      </c>
      <c r="AY587" s="530">
        <v>0</v>
      </c>
      <c r="AZ587" s="530">
        <f t="shared" ref="AZ587:AZ592" si="465">H587+I587</f>
        <v>0</v>
      </c>
      <c r="BA587" s="530">
        <f>H587+I587+J587</f>
        <v>0</v>
      </c>
      <c r="BB587" s="530">
        <f t="shared" si="445"/>
        <v>0</v>
      </c>
      <c r="BC587" s="530">
        <f t="shared" si="446"/>
        <v>0</v>
      </c>
      <c r="BD587" s="530">
        <f t="shared" si="432"/>
        <v>0</v>
      </c>
      <c r="BE587" s="530">
        <f t="shared" si="434"/>
        <v>0</v>
      </c>
      <c r="BF587" s="530">
        <f t="shared" si="428"/>
        <v>0</v>
      </c>
      <c r="BG587" s="530">
        <f t="shared" si="429"/>
        <v>0</v>
      </c>
      <c r="BH587" s="530" t="e">
        <f t="shared" si="422"/>
        <v>#REF!</v>
      </c>
      <c r="BI587" s="530" t="e">
        <f t="shared" si="417"/>
        <v>#REF!</v>
      </c>
      <c r="BJ587" s="530" t="e">
        <f t="shared" si="415"/>
        <v>#REF!</v>
      </c>
      <c r="BK587" s="460">
        <v>0</v>
      </c>
      <c r="BL587" t="s">
        <v>729</v>
      </c>
      <c r="BN587" s="499"/>
      <c r="BO587" s="451"/>
      <c r="BP587" s="452"/>
      <c r="BR587" s="452"/>
    </row>
    <row r="588" spans="1:70" ht="15" hidden="1" customHeight="1">
      <c r="A588" t="str">
        <f>TRIM(B588)</f>
        <v>6423000012</v>
      </c>
      <c r="B588">
        <v>6423000012</v>
      </c>
      <c r="C588" t="s">
        <v>725</v>
      </c>
      <c r="D588" s="458" t="s">
        <v>301</v>
      </c>
      <c r="E588" s="459" t="str">
        <f>LEFT(B588,3)</f>
        <v>642</v>
      </c>
      <c r="F588" s="459" t="str">
        <f>LEFT(B588,3)</f>
        <v>642</v>
      </c>
      <c r="G588" s="458" t="s">
        <v>302</v>
      </c>
      <c r="P588" s="452">
        <v>0</v>
      </c>
      <c r="Q588" s="452" t="e">
        <f>VLOOKUP(A588,#REF!,16,0)</f>
        <v>#REF!</v>
      </c>
      <c r="R588" s="452">
        <v>-88884.11</v>
      </c>
      <c r="S588" s="484">
        <v>-11986.31</v>
      </c>
      <c r="T588" s="452">
        <v>-88884.11</v>
      </c>
      <c r="U588" s="474" t="e">
        <f>SUM(H588:S588)</f>
        <v>#REF!</v>
      </c>
      <c r="V588" s="484">
        <f>SUM(H588:P588)</f>
        <v>0</v>
      </c>
      <c r="W588" s="484">
        <f t="shared" si="435"/>
        <v>0</v>
      </c>
      <c r="X588" s="530"/>
      <c r="Y588" s="530">
        <f t="shared" si="464"/>
        <v>0</v>
      </c>
      <c r="Z588" s="484">
        <v>0</v>
      </c>
      <c r="AA588" s="484">
        <v>0</v>
      </c>
      <c r="AB588" s="484">
        <f t="shared" si="440"/>
        <v>0</v>
      </c>
      <c r="AC588" s="484">
        <v>0</v>
      </c>
      <c r="AD588" s="484">
        <f t="shared" si="430"/>
        <v>0</v>
      </c>
      <c r="AE588" s="484">
        <v>0</v>
      </c>
      <c r="AF588" s="484">
        <f t="shared" si="433"/>
        <v>0</v>
      </c>
      <c r="AG588" s="484">
        <v>0</v>
      </c>
      <c r="AH588" s="484">
        <f t="shared" si="427"/>
        <v>0</v>
      </c>
      <c r="AI588" s="484">
        <v>0</v>
      </c>
      <c r="AJ588" s="484">
        <f t="shared" si="420"/>
        <v>0</v>
      </c>
      <c r="AK588" s="484">
        <v>0</v>
      </c>
      <c r="AL588" s="484">
        <f t="shared" si="421"/>
        <v>0</v>
      </c>
      <c r="AM588" s="484">
        <v>0</v>
      </c>
      <c r="AN588" s="484">
        <f t="shared" si="416"/>
        <v>0</v>
      </c>
      <c r="AO588" s="484">
        <v>0</v>
      </c>
      <c r="AP588" s="484">
        <f t="shared" si="414"/>
        <v>0</v>
      </c>
      <c r="AQ588" s="484">
        <v>0</v>
      </c>
      <c r="AR588" s="484">
        <v>0</v>
      </c>
      <c r="AS588" s="484">
        <f t="shared" si="431"/>
        <v>0</v>
      </c>
      <c r="AT588" s="484">
        <v>0</v>
      </c>
      <c r="AU588" s="484">
        <f t="shared" si="424"/>
        <v>0</v>
      </c>
      <c r="AV588" s="484">
        <v>0</v>
      </c>
      <c r="AW588" s="484">
        <f t="shared" si="413"/>
        <v>0</v>
      </c>
      <c r="AX588" s="484">
        <v>0</v>
      </c>
      <c r="AY588" s="530">
        <v>0</v>
      </c>
      <c r="AZ588" s="530">
        <f t="shared" si="465"/>
        <v>0</v>
      </c>
      <c r="BA588" s="530">
        <f>H588+I588+J588</f>
        <v>0</v>
      </c>
      <c r="BB588" s="530">
        <f t="shared" si="445"/>
        <v>0</v>
      </c>
      <c r="BC588" s="530">
        <f t="shared" si="446"/>
        <v>0</v>
      </c>
      <c r="BD588" s="530">
        <f t="shared" si="432"/>
        <v>0</v>
      </c>
      <c r="BE588" s="530">
        <f t="shared" si="434"/>
        <v>0</v>
      </c>
      <c r="BF588" s="530">
        <f t="shared" si="428"/>
        <v>0</v>
      </c>
      <c r="BG588" s="530">
        <f t="shared" si="429"/>
        <v>0</v>
      </c>
      <c r="BH588" s="530" t="e">
        <f t="shared" si="422"/>
        <v>#REF!</v>
      </c>
      <c r="BI588" s="530" t="e">
        <f t="shared" si="417"/>
        <v>#REF!</v>
      </c>
      <c r="BJ588" s="530" t="e">
        <f t="shared" si="415"/>
        <v>#REF!</v>
      </c>
      <c r="BK588" s="452">
        <v>-88884.11</v>
      </c>
      <c r="BL588">
        <v>0</v>
      </c>
      <c r="BM588" s="451">
        <v>-100870.42</v>
      </c>
      <c r="BN588" s="499"/>
      <c r="BO588" s="451"/>
      <c r="BP588" s="452"/>
      <c r="BR588" s="452"/>
    </row>
    <row r="589" spans="1:70" ht="15" customHeight="1">
      <c r="A589" t="str">
        <f>TRIM(B589)</f>
        <v>7601500250</v>
      </c>
      <c r="B589">
        <v>7601500250</v>
      </c>
      <c r="C589" t="s">
        <v>593</v>
      </c>
      <c r="D589" s="458" t="s">
        <v>301</v>
      </c>
      <c r="E589" s="459" t="str">
        <f>LEFT(B589,3)</f>
        <v>760</v>
      </c>
      <c r="F589" s="459" t="str">
        <f>LEFT(B589,3)</f>
        <v>760</v>
      </c>
      <c r="G589" s="458" t="s">
        <v>302</v>
      </c>
      <c r="P589" s="452">
        <v>0</v>
      </c>
      <c r="Q589" s="452" t="e">
        <f>VLOOKUP(A589,#REF!,16,0)</f>
        <v>#REF!</v>
      </c>
      <c r="R589" s="452">
        <v>490</v>
      </c>
      <c r="S589" s="484">
        <v>0</v>
      </c>
      <c r="T589" s="452">
        <v>490</v>
      </c>
      <c r="U589" s="474" t="e">
        <f>SUM(H589:S589)</f>
        <v>#REF!</v>
      </c>
      <c r="V589" s="484">
        <f>SUM(H589:P589)</f>
        <v>0</v>
      </c>
      <c r="W589" s="484">
        <f t="shared" si="435"/>
        <v>0</v>
      </c>
      <c r="X589" s="530"/>
      <c r="Y589" s="530">
        <f t="shared" si="464"/>
        <v>0</v>
      </c>
      <c r="Z589" s="484">
        <v>0</v>
      </c>
      <c r="AA589" s="484">
        <v>0</v>
      </c>
      <c r="AB589" s="484">
        <f t="shared" si="440"/>
        <v>0</v>
      </c>
      <c r="AC589" s="484">
        <v>0</v>
      </c>
      <c r="AD589" s="484">
        <f t="shared" si="430"/>
        <v>0</v>
      </c>
      <c r="AE589" s="484">
        <v>0</v>
      </c>
      <c r="AF589" s="484">
        <f t="shared" si="433"/>
        <v>0</v>
      </c>
      <c r="AG589" s="484">
        <v>0</v>
      </c>
      <c r="AH589" s="484">
        <f t="shared" si="427"/>
        <v>0</v>
      </c>
      <c r="AI589" s="484">
        <v>0</v>
      </c>
      <c r="AJ589" s="484">
        <f t="shared" si="420"/>
        <v>0</v>
      </c>
      <c r="AK589" s="484">
        <v>0</v>
      </c>
      <c r="AL589" s="484">
        <f t="shared" si="421"/>
        <v>0</v>
      </c>
      <c r="AM589" s="484">
        <v>0</v>
      </c>
      <c r="AN589" s="484">
        <f t="shared" si="416"/>
        <v>0</v>
      </c>
      <c r="AO589" s="484">
        <v>0</v>
      </c>
      <c r="AP589" s="484">
        <f t="shared" si="414"/>
        <v>0</v>
      </c>
      <c r="AQ589" s="484">
        <v>0</v>
      </c>
      <c r="AR589" s="484">
        <v>0</v>
      </c>
      <c r="AS589" s="484">
        <f t="shared" si="431"/>
        <v>0</v>
      </c>
      <c r="AT589" s="484">
        <v>0</v>
      </c>
      <c r="AU589" s="484">
        <f t="shared" si="424"/>
        <v>0</v>
      </c>
      <c r="AV589" s="484">
        <v>0</v>
      </c>
      <c r="AW589" s="484">
        <f t="shared" si="413"/>
        <v>0</v>
      </c>
      <c r="AX589" s="484">
        <v>0</v>
      </c>
      <c r="AY589" s="530">
        <v>0</v>
      </c>
      <c r="AZ589" s="530">
        <f t="shared" si="465"/>
        <v>0</v>
      </c>
      <c r="BA589" s="530">
        <f>H589+I589+J589</f>
        <v>0</v>
      </c>
      <c r="BB589" s="530">
        <f t="shared" si="445"/>
        <v>0</v>
      </c>
      <c r="BC589" s="530">
        <f t="shared" si="446"/>
        <v>0</v>
      </c>
      <c r="BD589" s="530">
        <f t="shared" si="432"/>
        <v>0</v>
      </c>
      <c r="BE589" s="530">
        <f t="shared" si="434"/>
        <v>0</v>
      </c>
      <c r="BF589" s="530">
        <f t="shared" si="428"/>
        <v>0</v>
      </c>
      <c r="BG589" s="530">
        <f t="shared" si="429"/>
        <v>0</v>
      </c>
      <c r="BH589" s="530" t="e">
        <f t="shared" si="422"/>
        <v>#REF!</v>
      </c>
      <c r="BI589" s="530" t="e">
        <f t="shared" si="417"/>
        <v>#REF!</v>
      </c>
      <c r="BJ589" s="530" t="e">
        <f t="shared" si="415"/>
        <v>#REF!</v>
      </c>
      <c r="BK589" s="460">
        <v>490</v>
      </c>
      <c r="BL589" t="s">
        <v>44</v>
      </c>
      <c r="BM589" s="451">
        <v>490</v>
      </c>
      <c r="BN589" s="499"/>
      <c r="BO589" s="451"/>
      <c r="BP589" s="452"/>
      <c r="BR589" s="452"/>
    </row>
    <row r="590" spans="1:70" hidden="1">
      <c r="A590" t="str">
        <f>TRIM(B590)</f>
        <v>7704000020</v>
      </c>
      <c r="B590">
        <v>7704000020</v>
      </c>
      <c r="C590" t="s">
        <v>726</v>
      </c>
      <c r="D590" s="458" t="s">
        <v>301</v>
      </c>
      <c r="E590" s="459" t="str">
        <f>LEFT(B590,3)</f>
        <v>770</v>
      </c>
      <c r="F590" s="459" t="str">
        <f>LEFT(B590,3)</f>
        <v>770</v>
      </c>
      <c r="G590" s="458" t="s">
        <v>302</v>
      </c>
      <c r="P590" s="452">
        <v>0</v>
      </c>
      <c r="Q590" s="452" t="e">
        <f>VLOOKUP(A590,#REF!,16,0)</f>
        <v>#REF!</v>
      </c>
      <c r="R590" s="452">
        <v>56500</v>
      </c>
      <c r="S590" s="484">
        <v>15260.05</v>
      </c>
      <c r="T590" s="452">
        <v>56500</v>
      </c>
      <c r="U590" s="474" t="e">
        <f>SUM(H590:S590)</f>
        <v>#REF!</v>
      </c>
      <c r="V590" s="484">
        <f>SUM(H590:P590)</f>
        <v>0</v>
      </c>
      <c r="W590" s="484">
        <f t="shared" si="435"/>
        <v>0</v>
      </c>
      <c r="X590" s="530">
        <v>0</v>
      </c>
      <c r="Y590" s="530">
        <f t="shared" si="464"/>
        <v>0</v>
      </c>
      <c r="Z590" s="484">
        <v>0</v>
      </c>
      <c r="AA590" s="484">
        <v>0</v>
      </c>
      <c r="AB590" s="484">
        <f t="shared" si="440"/>
        <v>0</v>
      </c>
      <c r="AC590" s="484">
        <v>0</v>
      </c>
      <c r="AD590" s="484">
        <f t="shared" si="430"/>
        <v>0</v>
      </c>
      <c r="AE590" s="484">
        <v>0</v>
      </c>
      <c r="AF590" s="484">
        <f t="shared" si="433"/>
        <v>0</v>
      </c>
      <c r="AG590" s="484">
        <v>0</v>
      </c>
      <c r="AH590" s="484">
        <f t="shared" si="427"/>
        <v>0</v>
      </c>
      <c r="AI590" s="484">
        <v>0</v>
      </c>
      <c r="AJ590" s="484">
        <f t="shared" si="420"/>
        <v>0</v>
      </c>
      <c r="AK590" s="484">
        <v>0</v>
      </c>
      <c r="AL590" s="484">
        <f t="shared" si="421"/>
        <v>0</v>
      </c>
      <c r="AM590" s="484">
        <v>0</v>
      </c>
      <c r="AN590" s="484">
        <f t="shared" si="416"/>
        <v>0</v>
      </c>
      <c r="AO590" s="484">
        <v>0</v>
      </c>
      <c r="AP590" s="484">
        <f t="shared" si="414"/>
        <v>0</v>
      </c>
      <c r="AQ590" s="484">
        <v>0</v>
      </c>
      <c r="AR590" s="484">
        <v>0</v>
      </c>
      <c r="AS590" s="484">
        <f t="shared" si="431"/>
        <v>0</v>
      </c>
      <c r="AT590" s="484">
        <v>0</v>
      </c>
      <c r="AU590" s="484">
        <f t="shared" si="424"/>
        <v>0</v>
      </c>
      <c r="AV590" s="484">
        <v>0</v>
      </c>
      <c r="AW590" s="484">
        <f t="shared" ref="AW590:AW592" si="466">AX590-AV590</f>
        <v>0</v>
      </c>
      <c r="AX590" s="484">
        <v>0</v>
      </c>
      <c r="AY590" s="530">
        <v>0</v>
      </c>
      <c r="AZ590" s="530">
        <f t="shared" si="465"/>
        <v>0</v>
      </c>
      <c r="BA590" s="530">
        <f>H590+I590+J590</f>
        <v>0</v>
      </c>
      <c r="BB590" s="530">
        <f t="shared" si="445"/>
        <v>0</v>
      </c>
      <c r="BC590" s="530">
        <f t="shared" si="446"/>
        <v>0</v>
      </c>
      <c r="BD590" s="530">
        <f t="shared" si="432"/>
        <v>0</v>
      </c>
      <c r="BE590" s="530">
        <f t="shared" si="434"/>
        <v>0</v>
      </c>
      <c r="BF590" s="530">
        <f t="shared" si="428"/>
        <v>0</v>
      </c>
      <c r="BG590" s="530">
        <f t="shared" si="429"/>
        <v>0</v>
      </c>
      <c r="BH590" s="530" t="e">
        <f t="shared" si="422"/>
        <v>#REF!</v>
      </c>
      <c r="BI590" s="530" t="e">
        <f t="shared" si="417"/>
        <v>#REF!</v>
      </c>
      <c r="BJ590" s="530" t="e">
        <f t="shared" si="415"/>
        <v>#REF!</v>
      </c>
      <c r="BK590" s="452">
        <v>56500</v>
      </c>
      <c r="BL590" t="s">
        <v>732</v>
      </c>
      <c r="BM590" s="451">
        <v>71760.05</v>
      </c>
      <c r="BN590" s="499"/>
      <c r="BO590" s="451"/>
      <c r="BP590" s="452"/>
      <c r="BR590" s="452"/>
    </row>
    <row r="591" spans="1:70" ht="15" hidden="1" customHeight="1">
      <c r="A591" t="str">
        <f>TRIM(B591)</f>
        <v>7704400040</v>
      </c>
      <c r="B591">
        <v>7704400040</v>
      </c>
      <c r="C591" t="s">
        <v>621</v>
      </c>
      <c r="D591" s="458" t="s">
        <v>301</v>
      </c>
      <c r="E591" s="459" t="str">
        <f>LEFT(B591,3)</f>
        <v>770</v>
      </c>
      <c r="F591" s="459" t="str">
        <f>LEFT(B591,3)</f>
        <v>770</v>
      </c>
      <c r="G591" s="458" t="s">
        <v>302</v>
      </c>
      <c r="P591" s="452">
        <v>0</v>
      </c>
      <c r="Q591" s="452" t="e">
        <f>VLOOKUP(A591,#REF!,16,0)</f>
        <v>#REF!</v>
      </c>
      <c r="R591" s="452">
        <v>72.17</v>
      </c>
      <c r="S591" s="484">
        <v>0</v>
      </c>
      <c r="T591" s="452">
        <v>72.17</v>
      </c>
      <c r="U591" s="474" t="e">
        <f>SUM(H591:S591)</f>
        <v>#REF!</v>
      </c>
      <c r="V591" s="484">
        <f>SUM(H591:P591)</f>
        <v>0</v>
      </c>
      <c r="W591" s="484">
        <f t="shared" si="435"/>
        <v>0</v>
      </c>
      <c r="X591" s="530"/>
      <c r="Y591" s="530">
        <f t="shared" si="464"/>
        <v>0</v>
      </c>
      <c r="Z591" s="484">
        <v>0</v>
      </c>
      <c r="AA591" s="484">
        <v>0</v>
      </c>
      <c r="AB591" s="484">
        <f t="shared" si="440"/>
        <v>0</v>
      </c>
      <c r="AC591" s="484">
        <v>0</v>
      </c>
      <c r="AD591" s="484">
        <f t="shared" si="430"/>
        <v>0</v>
      </c>
      <c r="AE591" s="484">
        <v>0</v>
      </c>
      <c r="AF591" s="484">
        <f t="shared" si="433"/>
        <v>0</v>
      </c>
      <c r="AG591" s="484">
        <v>0</v>
      </c>
      <c r="AH591" s="484">
        <f t="shared" si="427"/>
        <v>0</v>
      </c>
      <c r="AI591" s="484">
        <v>0</v>
      </c>
      <c r="AJ591" s="484">
        <f t="shared" si="420"/>
        <v>0</v>
      </c>
      <c r="AK591" s="484">
        <v>0</v>
      </c>
      <c r="AL591" s="484">
        <f t="shared" si="421"/>
        <v>0</v>
      </c>
      <c r="AM591" s="484">
        <v>0</v>
      </c>
      <c r="AN591" s="484">
        <f t="shared" si="416"/>
        <v>0</v>
      </c>
      <c r="AO591" s="484">
        <v>0</v>
      </c>
      <c r="AP591" s="484">
        <f t="shared" si="414"/>
        <v>0</v>
      </c>
      <c r="AQ591" s="484">
        <v>0</v>
      </c>
      <c r="AR591" s="484">
        <v>0</v>
      </c>
      <c r="AS591" s="484">
        <f t="shared" si="431"/>
        <v>0</v>
      </c>
      <c r="AT591" s="484">
        <v>0</v>
      </c>
      <c r="AU591" s="484">
        <f t="shared" si="424"/>
        <v>0</v>
      </c>
      <c r="AV591" s="484">
        <v>0</v>
      </c>
      <c r="AW591" s="484">
        <f t="shared" si="466"/>
        <v>0</v>
      </c>
      <c r="AX591" s="484">
        <v>0</v>
      </c>
      <c r="AY591" s="530">
        <v>0</v>
      </c>
      <c r="AZ591" s="530">
        <f t="shared" si="465"/>
        <v>0</v>
      </c>
      <c r="BA591" s="530">
        <f>H591+I591+J591</f>
        <v>0</v>
      </c>
      <c r="BB591" s="530">
        <f t="shared" si="445"/>
        <v>0</v>
      </c>
      <c r="BC591" s="530">
        <f t="shared" si="446"/>
        <v>0</v>
      </c>
      <c r="BD591" s="530">
        <f t="shared" si="432"/>
        <v>0</v>
      </c>
      <c r="BE591" s="530">
        <f t="shared" si="434"/>
        <v>0</v>
      </c>
      <c r="BF591" s="530">
        <f t="shared" si="428"/>
        <v>0</v>
      </c>
      <c r="BG591" s="530">
        <f t="shared" si="429"/>
        <v>0</v>
      </c>
      <c r="BH591" s="530" t="e">
        <f t="shared" si="422"/>
        <v>#REF!</v>
      </c>
      <c r="BI591" s="530" t="e">
        <f t="shared" si="417"/>
        <v>#REF!</v>
      </c>
      <c r="BJ591" s="530" t="e">
        <f t="shared" si="415"/>
        <v>#REF!</v>
      </c>
      <c r="BK591" s="460">
        <v>72.17</v>
      </c>
      <c r="BL591" t="s">
        <v>732</v>
      </c>
      <c r="BM591" s="451">
        <v>72.17</v>
      </c>
      <c r="BN591" s="499"/>
      <c r="BO591" s="451"/>
      <c r="BP591" s="452"/>
      <c r="BR591" s="452"/>
    </row>
    <row r="592" spans="1:70" ht="15" hidden="1" customHeight="1">
      <c r="S592" s="484">
        <v>0</v>
      </c>
      <c r="V592" s="484">
        <f>SUM(H592:P592)</f>
        <v>0</v>
      </c>
      <c r="W592" s="484">
        <f t="shared" si="435"/>
        <v>0</v>
      </c>
      <c r="X592" s="530">
        <v>0</v>
      </c>
      <c r="Y592" s="530">
        <f t="shared" si="464"/>
        <v>0</v>
      </c>
      <c r="Z592" s="484">
        <v>0</v>
      </c>
      <c r="AA592" s="484">
        <v>0</v>
      </c>
      <c r="AB592" s="484">
        <f t="shared" si="440"/>
        <v>0</v>
      </c>
      <c r="AC592" s="484">
        <v>0</v>
      </c>
      <c r="AD592" s="484">
        <f t="shared" si="430"/>
        <v>0</v>
      </c>
      <c r="AE592" s="484">
        <v>0</v>
      </c>
      <c r="AF592" s="484">
        <f t="shared" si="433"/>
        <v>0</v>
      </c>
      <c r="AG592" s="484">
        <v>0</v>
      </c>
      <c r="AH592" s="484">
        <f t="shared" si="427"/>
        <v>0</v>
      </c>
      <c r="AI592" s="484">
        <v>0</v>
      </c>
      <c r="AJ592" s="484">
        <f t="shared" si="420"/>
        <v>0</v>
      </c>
      <c r="AK592" s="484">
        <v>0</v>
      </c>
      <c r="AL592" s="484">
        <f t="shared" si="421"/>
        <v>0</v>
      </c>
      <c r="AM592" s="484">
        <v>0</v>
      </c>
      <c r="AN592" s="484">
        <f t="shared" si="416"/>
        <v>0</v>
      </c>
      <c r="AO592" s="484">
        <v>0</v>
      </c>
      <c r="AP592" s="484">
        <f t="shared" si="414"/>
        <v>0</v>
      </c>
      <c r="AQ592" s="484">
        <v>0</v>
      </c>
      <c r="AR592" s="484">
        <v>0</v>
      </c>
      <c r="AS592" s="484">
        <f t="shared" si="431"/>
        <v>0</v>
      </c>
      <c r="AT592" s="484">
        <v>0</v>
      </c>
      <c r="AU592" s="484">
        <f t="shared" si="424"/>
        <v>0</v>
      </c>
      <c r="AV592" s="484">
        <v>0</v>
      </c>
      <c r="AW592" s="484">
        <f t="shared" si="466"/>
        <v>0</v>
      </c>
      <c r="AX592" s="484">
        <v>0</v>
      </c>
      <c r="AY592" s="530">
        <v>0</v>
      </c>
      <c r="AZ592" s="530">
        <f t="shared" si="465"/>
        <v>0</v>
      </c>
      <c r="BA592" s="530"/>
      <c r="BB592" s="530"/>
      <c r="BC592" s="530"/>
      <c r="BD592" s="530"/>
      <c r="BE592" s="530"/>
      <c r="BF592" s="530"/>
      <c r="BG592" s="530"/>
      <c r="BH592" s="530"/>
      <c r="BI592" s="530"/>
      <c r="BJ592" s="530"/>
      <c r="BK592" s="450">
        <f>SUBTOTAL(9,BK2:BK591)</f>
        <v>15688315.85</v>
      </c>
      <c r="BN592" s="499"/>
      <c r="BO592" s="451"/>
      <c r="BP592" s="452"/>
      <c r="BR592" s="452"/>
    </row>
    <row r="593" spans="8:65" ht="15" hidden="1" customHeight="1">
      <c r="W593" s="484">
        <f t="shared" si="435"/>
        <v>0</v>
      </c>
      <c r="AC593" s="484"/>
      <c r="AD593" s="484"/>
      <c r="AE593" s="484"/>
      <c r="AF593" s="484"/>
      <c r="AG593" s="484"/>
      <c r="AH593" s="484"/>
      <c r="AI593" s="484"/>
      <c r="AJ593" s="484"/>
      <c r="AK593" s="484"/>
      <c r="AL593" s="484"/>
      <c r="AM593" s="484"/>
      <c r="AN593" s="484"/>
      <c r="AO593" s="484"/>
      <c r="AP593" s="484"/>
      <c r="AQ593" s="484"/>
      <c r="AR593" s="484"/>
      <c r="AS593" s="484"/>
      <c r="AT593" s="484"/>
      <c r="AU593" s="484"/>
      <c r="AV593" s="484"/>
      <c r="AW593" s="484"/>
      <c r="AX593" s="484"/>
    </row>
    <row r="594" spans="8:65" ht="15" hidden="1" customHeight="1">
      <c r="W594" s="484">
        <f t="shared" si="435"/>
        <v>0</v>
      </c>
      <c r="AC594" s="484"/>
      <c r="AD594" s="484"/>
      <c r="AE594" s="484"/>
      <c r="AF594" s="484"/>
      <c r="AG594" s="484"/>
      <c r="AH594" s="484"/>
      <c r="AI594" s="484"/>
      <c r="AJ594" s="484"/>
      <c r="AK594" s="484"/>
      <c r="AL594" s="484"/>
      <c r="AM594" s="484"/>
      <c r="AN594" s="484"/>
      <c r="AO594" s="484"/>
      <c r="AP594" s="484"/>
      <c r="AQ594" s="484"/>
      <c r="AR594" s="484"/>
      <c r="AS594" s="484"/>
      <c r="AT594" s="484"/>
      <c r="AU594" s="484"/>
      <c r="AV594" s="484"/>
      <c r="AW594" s="484"/>
      <c r="AX594" s="484"/>
    </row>
    <row r="595" spans="8:65" ht="15" hidden="1" customHeight="1">
      <c r="H595" s="452">
        <f t="shared" ref="H595:O595" si="467">SUM(H2:H592)</f>
        <v>1.4901161193847656E-8</v>
      </c>
      <c r="I595" s="452">
        <f t="shared" si="467"/>
        <v>-4.0279815038957167E-9</v>
      </c>
      <c r="J595" s="452">
        <f t="shared" si="467"/>
        <v>7.0687377728972933E-8</v>
      </c>
      <c r="K595" s="452">
        <f t="shared" si="467"/>
        <v>1.9255082861491246E-8</v>
      </c>
      <c r="L595" s="452">
        <f t="shared" si="467"/>
        <v>-2.5122432134594419E-8</v>
      </c>
      <c r="M595" s="452">
        <f t="shared" si="467"/>
        <v>-7.9628108551332843E-9</v>
      </c>
      <c r="N595" s="452">
        <f t="shared" si="467"/>
        <v>5.8207660913467407E-10</v>
      </c>
      <c r="O595" s="452">
        <f t="shared" si="467"/>
        <v>-6.28642737865448E-9</v>
      </c>
      <c r="P595" s="452">
        <v>0</v>
      </c>
      <c r="Q595" s="452">
        <v>0</v>
      </c>
      <c r="R595" s="452">
        <v>0</v>
      </c>
      <c r="S595" s="484"/>
      <c r="V595" s="484">
        <f t="shared" si="459"/>
        <v>6.202604652116861E-8</v>
      </c>
      <c r="W595" s="484">
        <f t="shared" si="435"/>
        <v>6.202604652116861E-8</v>
      </c>
      <c r="X595" s="530"/>
      <c r="Y595" s="530"/>
      <c r="Z595" s="484"/>
      <c r="AA595" s="484">
        <f t="shared" ref="AA595:AA598" si="468">AC595-X595-Y595-Z595</f>
        <v>0</v>
      </c>
      <c r="AB595" s="484"/>
      <c r="AC595" s="484"/>
      <c r="AD595" s="484"/>
      <c r="AE595" s="484"/>
      <c r="AF595" s="484"/>
      <c r="AG595" s="484"/>
      <c r="AH595" s="484"/>
      <c r="AI595" s="484"/>
      <c r="AJ595" s="484"/>
      <c r="AK595" s="484"/>
      <c r="AL595" s="484"/>
      <c r="AM595" s="484"/>
      <c r="AN595" s="484"/>
      <c r="AO595" s="484"/>
      <c r="AP595" s="484"/>
      <c r="AQ595" s="484"/>
      <c r="AR595" s="484"/>
      <c r="AS595" s="484"/>
      <c r="AT595" s="484"/>
      <c r="AU595" s="484"/>
      <c r="AV595" s="484"/>
      <c r="AW595" s="484"/>
      <c r="AX595" s="484"/>
      <c r="AY595" s="530">
        <v>0</v>
      </c>
      <c r="AZ595" s="530">
        <f>H595+I595</f>
        <v>1.087317968995194E-8</v>
      </c>
      <c r="BA595" s="530"/>
      <c r="BB595" s="530"/>
      <c r="BC595" s="530"/>
      <c r="BD595" s="530"/>
      <c r="BE595" s="530"/>
      <c r="BF595" s="530"/>
      <c r="BG595" s="530"/>
      <c r="BH595" s="530"/>
      <c r="BI595" s="530"/>
      <c r="BJ595" s="530"/>
    </row>
    <row r="596" spans="8:65" ht="15" hidden="1" customHeight="1">
      <c r="V596" s="484">
        <f t="shared" si="459"/>
        <v>0</v>
      </c>
      <c r="W596" s="484">
        <f t="shared" si="435"/>
        <v>0</v>
      </c>
      <c r="X596" s="530"/>
      <c r="Y596" s="530"/>
      <c r="Z596" s="484"/>
      <c r="AA596" s="484">
        <f t="shared" si="468"/>
        <v>0</v>
      </c>
      <c r="AB596" s="484"/>
      <c r="AC596" s="484"/>
      <c r="AD596" s="484"/>
      <c r="AE596" s="484"/>
      <c r="AF596" s="484"/>
      <c r="AG596" s="484"/>
      <c r="AH596" s="484"/>
      <c r="AI596" s="484"/>
      <c r="AJ596" s="484"/>
      <c r="AK596" s="484"/>
      <c r="AL596" s="484"/>
      <c r="AM596" s="484"/>
      <c r="AN596" s="484"/>
      <c r="AO596" s="484"/>
      <c r="AP596" s="484"/>
      <c r="AQ596" s="484"/>
      <c r="AR596" s="484"/>
      <c r="AS596" s="484"/>
      <c r="AT596" s="484"/>
      <c r="AU596" s="484"/>
      <c r="AV596" s="484"/>
      <c r="AW596" s="484"/>
      <c r="AX596" s="484"/>
      <c r="AY596" s="530">
        <v>0</v>
      </c>
      <c r="AZ596" s="530">
        <f>H596+I596</f>
        <v>0</v>
      </c>
      <c r="BA596" s="530"/>
      <c r="BB596" s="530"/>
      <c r="BC596" s="530"/>
      <c r="BD596" s="530"/>
      <c r="BE596" s="530"/>
      <c r="BF596" s="530"/>
      <c r="BG596" s="530"/>
      <c r="BH596" s="530"/>
      <c r="BI596" s="530"/>
      <c r="BJ596" s="530"/>
    </row>
    <row r="597" spans="8:65" ht="15" hidden="1" customHeight="1">
      <c r="V597" s="484">
        <f t="shared" si="459"/>
        <v>0</v>
      </c>
      <c r="W597" s="484">
        <f t="shared" si="435"/>
        <v>0</v>
      </c>
      <c r="X597" s="530"/>
      <c r="Y597" s="530"/>
      <c r="Z597" s="484"/>
      <c r="AA597" s="484">
        <f t="shared" si="468"/>
        <v>0</v>
      </c>
      <c r="AB597" s="484"/>
      <c r="AC597" s="484"/>
      <c r="AD597" s="484"/>
      <c r="AE597" s="484"/>
      <c r="AF597" s="484"/>
      <c r="AG597" s="484"/>
      <c r="AH597" s="484"/>
      <c r="AI597" s="484"/>
      <c r="AJ597" s="484"/>
      <c r="AK597" s="484"/>
      <c r="AL597" s="484"/>
      <c r="AM597" s="484"/>
      <c r="AN597" s="484"/>
      <c r="AO597" s="484"/>
      <c r="AP597" s="484"/>
      <c r="AQ597" s="484"/>
      <c r="AR597" s="484"/>
      <c r="AS597" s="484"/>
      <c r="AT597" s="484"/>
      <c r="AU597" s="484"/>
      <c r="AV597" s="484"/>
      <c r="AW597" s="484"/>
      <c r="AX597" s="484"/>
      <c r="AY597" s="530">
        <v>0</v>
      </c>
      <c r="AZ597" s="530">
        <f>H597+I597</f>
        <v>0</v>
      </c>
      <c r="BA597" s="530"/>
      <c r="BB597" s="530"/>
      <c r="BC597" s="530"/>
      <c r="BD597" s="530"/>
      <c r="BE597" s="530"/>
      <c r="BF597" s="530"/>
      <c r="BG597" s="530"/>
      <c r="BH597" s="530"/>
      <c r="BI597" s="530"/>
      <c r="BJ597" s="530"/>
      <c r="BK597" s="495"/>
      <c r="BL597" s="495"/>
      <c r="BM597" s="496"/>
    </row>
    <row r="598" spans="8:65" ht="15" hidden="1" customHeight="1">
      <c r="V598" s="484">
        <f t="shared" si="459"/>
        <v>0</v>
      </c>
      <c r="W598" s="484">
        <f t="shared" si="435"/>
        <v>0</v>
      </c>
      <c r="X598" s="530"/>
      <c r="Y598" s="530"/>
      <c r="Z598" s="484"/>
      <c r="AA598" s="484">
        <f t="shared" si="468"/>
        <v>0</v>
      </c>
      <c r="AB598" s="484"/>
      <c r="AC598" s="484"/>
      <c r="AD598" s="484"/>
      <c r="AE598" s="484"/>
      <c r="AF598" s="484"/>
      <c r="AG598" s="484"/>
      <c r="AH598" s="484"/>
      <c r="AI598" s="484"/>
      <c r="AJ598" s="484"/>
      <c r="AK598" s="484"/>
      <c r="AL598" s="484"/>
      <c r="AM598" s="484"/>
      <c r="AN598" s="484"/>
      <c r="AO598" s="484"/>
      <c r="AP598" s="484"/>
      <c r="AQ598" s="484"/>
      <c r="AR598" s="484"/>
      <c r="AS598" s="484"/>
      <c r="AT598" s="484"/>
      <c r="AU598" s="484"/>
      <c r="AV598" s="484"/>
      <c r="AW598" s="484"/>
      <c r="AX598" s="484"/>
      <c r="AY598" s="530">
        <v>0</v>
      </c>
      <c r="AZ598" s="530">
        <f>H598+I598</f>
        <v>0</v>
      </c>
      <c r="BA598" s="530"/>
      <c r="BB598" s="530"/>
      <c r="BC598" s="530"/>
      <c r="BD598" s="530"/>
      <c r="BE598" s="530"/>
      <c r="BF598" s="530"/>
      <c r="BG598" s="530"/>
      <c r="BH598" s="530"/>
      <c r="BI598" s="530"/>
      <c r="BJ598" s="530"/>
      <c r="BK598" s="495"/>
      <c r="BL598" s="495"/>
      <c r="BM598" s="497"/>
    </row>
    <row r="599" spans="8:65" ht="15" hidden="1" customHeight="1">
      <c r="H599" s="484">
        <f t="shared" ref="H599:AM599" si="469">SUM(H240:H592)</f>
        <v>-6723175.6000000089</v>
      </c>
      <c r="I599" s="484">
        <f t="shared" si="469"/>
        <v>-2068732.3300000036</v>
      </c>
      <c r="J599" s="484">
        <f t="shared" si="469"/>
        <v>6467704.1300000064</v>
      </c>
      <c r="K599" s="484">
        <f t="shared" si="469"/>
        <v>-1160473.0199999891</v>
      </c>
      <c r="L599" s="484">
        <f t="shared" si="469"/>
        <v>512624.7699999992</v>
      </c>
      <c r="M599" s="484">
        <f t="shared" si="469"/>
        <v>2407892.6199999982</v>
      </c>
      <c r="N599" s="484">
        <f t="shared" si="469"/>
        <v>1453028.6099999989</v>
      </c>
      <c r="O599" s="484">
        <f t="shared" si="469"/>
        <v>1890867.5599999996</v>
      </c>
      <c r="P599" s="484">
        <f t="shared" si="469"/>
        <v>2452437.5499999942</v>
      </c>
      <c r="Q599" s="484" t="e">
        <f t="shared" si="469"/>
        <v>#REF!</v>
      </c>
      <c r="R599" s="484">
        <f t="shared" si="469"/>
        <v>3207899.8599999985</v>
      </c>
      <c r="S599" s="484">
        <f t="shared" si="469"/>
        <v>5559876.2699999912</v>
      </c>
      <c r="T599" s="484">
        <f t="shared" si="469"/>
        <v>10558854.499999957</v>
      </c>
      <c r="U599" s="484" t="e">
        <f t="shared" si="469"/>
        <v>#REF!</v>
      </c>
      <c r="V599" s="484">
        <f t="shared" si="469"/>
        <v>5232174.2899999786</v>
      </c>
      <c r="W599" s="484">
        <f t="shared" si="469"/>
        <v>2779736.7400000109</v>
      </c>
      <c r="X599" s="484">
        <f t="shared" si="469"/>
        <v>-2435611.53000001</v>
      </c>
      <c r="Y599" s="484">
        <f t="shared" si="469"/>
        <v>-4709581.6099999938</v>
      </c>
      <c r="Z599" s="484">
        <f t="shared" si="469"/>
        <v>-624096.03999998444</v>
      </c>
      <c r="AA599" s="484">
        <f t="shared" si="469"/>
        <v>-2792311.5000000075</v>
      </c>
      <c r="AB599" s="484">
        <f t="shared" si="469"/>
        <v>-1675731.330000014</v>
      </c>
      <c r="AC599" s="484">
        <f t="shared" si="469"/>
        <v>-12237332.010000017</v>
      </c>
      <c r="AD599" s="484">
        <f t="shared" si="469"/>
        <v>-1662509.7800000026</v>
      </c>
      <c r="AE599" s="484">
        <f t="shared" si="469"/>
        <v>-13899841.789999943</v>
      </c>
      <c r="AF599" s="484">
        <f t="shared" si="469"/>
        <v>-705119.63000002154</v>
      </c>
      <c r="AG599" s="484">
        <f t="shared" si="469"/>
        <v>-14604961.420000017</v>
      </c>
      <c r="AH599" s="484">
        <f t="shared" si="469"/>
        <v>-2869929.2200000128</v>
      </c>
      <c r="AI599" s="484">
        <f t="shared" si="469"/>
        <v>-14651318.540000068</v>
      </c>
      <c r="AJ599" s="484">
        <f t="shared" si="469"/>
        <v>5044648.4700000482</v>
      </c>
      <c r="AK599" s="484">
        <f t="shared" si="469"/>
        <v>-9606670.0699999742</v>
      </c>
      <c r="AL599" s="484">
        <f t="shared" si="469"/>
        <v>-1350916.0000000312</v>
      </c>
      <c r="AM599" s="484">
        <f t="shared" si="469"/>
        <v>-10379858.370000085</v>
      </c>
      <c r="AN599" s="484">
        <f t="shared" ref="AN599:BJ599" si="470">SUM(AN240:AN592)</f>
        <v>-10933865.979999982</v>
      </c>
      <c r="AO599" s="484">
        <f t="shared" si="470"/>
        <v>-21313112.100000039</v>
      </c>
      <c r="AP599" s="484">
        <f t="shared" si="470"/>
        <v>-225135.75000004293</v>
      </c>
      <c r="AQ599" s="484">
        <f t="shared" si="470"/>
        <v>-21092884.620000027</v>
      </c>
      <c r="AR599" s="484">
        <f t="shared" si="470"/>
        <v>-3363022.0799999894</v>
      </c>
      <c r="AS599" s="484">
        <f t="shared" si="470"/>
        <v>-1697194.200000009</v>
      </c>
      <c r="AT599" s="484">
        <f t="shared" si="470"/>
        <v>-4965453.8299999954</v>
      </c>
      <c r="AU599" s="484">
        <f t="shared" si="470"/>
        <v>-98340.799999979412</v>
      </c>
      <c r="AV599" s="484">
        <f t="shared" si="470"/>
        <v>-5063794.6300000157</v>
      </c>
      <c r="AW599" s="484">
        <f t="shared" si="470"/>
        <v>-1697045.300000051</v>
      </c>
      <c r="AX599" s="484">
        <f t="shared" si="470"/>
        <v>-6768749.24000003</v>
      </c>
      <c r="AY599" s="484">
        <f t="shared" si="470"/>
        <v>-7145193.1400000034</v>
      </c>
      <c r="AZ599" s="484">
        <f t="shared" si="470"/>
        <v>-8791907.9299999736</v>
      </c>
      <c r="BA599" s="484">
        <f t="shared" si="470"/>
        <v>-2324203.7999999421</v>
      </c>
      <c r="BB599" s="484">
        <f t="shared" si="470"/>
        <v>-3484676.8199999779</v>
      </c>
      <c r="BC599" s="484">
        <f t="shared" si="470"/>
        <v>-2972052.0500000133</v>
      </c>
      <c r="BD599" s="484">
        <f t="shared" si="470"/>
        <v>-564159.43000005779</v>
      </c>
      <c r="BE599" s="484">
        <f t="shared" si="470"/>
        <v>888869.17999997886</v>
      </c>
      <c r="BF599" s="484">
        <f t="shared" si="470"/>
        <v>2779736.7399999886</v>
      </c>
      <c r="BG599" s="484">
        <f t="shared" si="470"/>
        <v>5232174.290000001</v>
      </c>
      <c r="BH599" s="484" t="e">
        <f t="shared" si="470"/>
        <v>#REF!</v>
      </c>
      <c r="BI599" s="484" t="e">
        <f t="shared" si="470"/>
        <v>#REF!</v>
      </c>
      <c r="BJ599" s="484" t="e">
        <f t="shared" si="470"/>
        <v>#REF!</v>
      </c>
      <c r="BK599" s="494"/>
      <c r="BL599" s="494"/>
      <c r="BM599" s="497"/>
    </row>
    <row r="600" spans="8:65">
      <c r="R600" s="452"/>
      <c r="AK600" s="504"/>
    </row>
    <row r="601" spans="8:65">
      <c r="AK601" s="504"/>
    </row>
  </sheetData>
  <autoFilter ref="A1:BN599" xr:uid="{00000000-0009-0000-0000-00000B000000}">
    <filterColumn colId="63">
      <filters>
        <filter val="Mem.Maaş(Y.K.Ücr)"/>
      </filters>
    </filterColumn>
  </autoFilter>
  <pageMargins left="0.7" right="0.7" top="0.75" bottom="0.75" header="0.3" footer="0.3"/>
  <pageSetup paperSize="9" orientation="portrait" r:id="rId1"/>
  <headerFooter>
    <oddFooter>&amp;L&amp;"microsoft sans serif,Bold"SINIRLI DAGITIM / CLASSIFIED</oddFooter>
    <evenFooter>&amp;L&amp;"microsoft sans serif,Bold"SINIRLI DAGITIM / CLASSIFIED</evenFooter>
    <firstFooter>&amp;L&amp;"microsoft sans serif,Bold"SINIRLI DAGITIM / CLASSIFIED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ayfa27">
    <tabColor rgb="FF92D050"/>
  </sheetPr>
  <dimension ref="B1:Q83"/>
  <sheetViews>
    <sheetView showGridLines="0" zoomScaleNormal="100" zoomScaleSheetLayoutView="80" workbookViewId="0">
      <pane xSplit="3" ySplit="7" topLeftCell="D77" activePane="bottomRight" state="frozen"/>
      <selection activeCell="I15" sqref="I15"/>
      <selection pane="topRight" activeCell="I15" sqref="I15"/>
      <selection pane="bottomLeft" activeCell="I15" sqref="I15"/>
      <selection pane="bottomRight" activeCell="G34" sqref="G34"/>
    </sheetView>
  </sheetViews>
  <sheetFormatPr defaultRowHeight="14.4"/>
  <cols>
    <col min="1" max="1" width="1.5234375" customWidth="1"/>
    <col min="2" max="2" width="5.7890625" style="564" customWidth="1"/>
    <col min="3" max="3" width="64" bestFit="1" customWidth="1"/>
    <col min="4" max="4" width="5.68359375" customWidth="1"/>
    <col min="5" max="5" width="14.41796875" hidden="1" customWidth="1"/>
    <col min="6" max="6" width="1.20703125" customWidth="1"/>
    <col min="7" max="7" width="20.7890625" customWidth="1"/>
    <col min="8" max="8" width="1" customWidth="1"/>
    <col min="9" max="9" width="20.7890625" customWidth="1"/>
    <col min="10" max="10" width="0.7890625" customWidth="1"/>
    <col min="11" max="11" width="20.7890625" customWidth="1"/>
    <col min="12" max="12" width="20.7890625" hidden="1" customWidth="1"/>
    <col min="13" max="14" width="9.20703125" hidden="1" customWidth="1"/>
    <col min="15" max="15" width="0" hidden="1" customWidth="1"/>
  </cols>
  <sheetData>
    <row r="1" spans="2:14" ht="6.75" customHeight="1"/>
    <row r="2" spans="2:14">
      <c r="N2" s="556"/>
    </row>
    <row r="3" spans="2:14" ht="15" customHeight="1">
      <c r="C3" s="788" t="s">
        <v>259</v>
      </c>
      <c r="D3" s="789"/>
      <c r="E3" s="789"/>
      <c r="F3" s="789"/>
      <c r="G3" s="789"/>
      <c r="H3" s="789"/>
      <c r="I3" s="789"/>
      <c r="J3" s="789"/>
      <c r="K3" s="789"/>
      <c r="N3" s="556"/>
    </row>
    <row r="4" spans="2:14" ht="15.75" customHeight="1">
      <c r="C4" s="791"/>
      <c r="D4" s="792"/>
      <c r="E4" s="792"/>
      <c r="F4" s="792"/>
      <c r="G4" s="792"/>
      <c r="H4" s="792"/>
      <c r="I4" s="792"/>
      <c r="J4" s="792"/>
      <c r="K4" s="792"/>
    </row>
    <row r="5" spans="2:14" ht="18.3">
      <c r="C5" s="173"/>
      <c r="D5" s="173"/>
      <c r="E5" s="25"/>
      <c r="G5" s="25"/>
      <c r="H5" s="25"/>
      <c r="I5" s="25"/>
      <c r="J5" s="25"/>
      <c r="K5" s="25"/>
      <c r="L5" s="25"/>
    </row>
    <row r="6" spans="2:14" ht="25.5" customHeight="1">
      <c r="C6" s="823" t="s">
        <v>1145</v>
      </c>
      <c r="D6" s="173"/>
      <c r="E6" s="824" t="str">
        <f>'Veri ve kontrol'!$D$5&amp;" "&amp;'Veri ve kontrol'!$D$8&amp;" Fiili (Küm)*"</f>
        <v>Ağustos 2015 Fiili (Küm)*</v>
      </c>
      <c r="G6" s="799" t="str">
        <f>'Veri ve kontrol'!$D$5&amp;" "&amp;'Veri ve kontrol'!$D$7&amp;" Fiili (Küm)*"</f>
        <v>Ağustos 2016 Fiili (Küm)*</v>
      </c>
      <c r="H6" s="688"/>
      <c r="I6" s="799" t="str">
        <f>'Veri ve kontrol'!$D$5&amp;" "&amp;'Veri ve kontrol'!$D$7&amp;" Bütçe (Küm)*"</f>
        <v>Ağustos 2016 Bütçe (Küm)*</v>
      </c>
      <c r="J6" s="174"/>
      <c r="K6" s="796" t="s">
        <v>129</v>
      </c>
    </row>
    <row r="7" spans="2:14" ht="18.3">
      <c r="C7" s="823"/>
      <c r="D7" s="173"/>
      <c r="E7" s="799"/>
      <c r="G7" s="799"/>
      <c r="H7" s="688"/>
      <c r="I7" s="799"/>
      <c r="J7" s="174"/>
      <c r="K7" s="796"/>
    </row>
    <row r="8" spans="2:14" ht="18.3">
      <c r="C8" s="175"/>
      <c r="D8" s="173"/>
      <c r="E8" s="14"/>
      <c r="G8" s="9"/>
      <c r="H8" s="9"/>
      <c r="I8" s="9"/>
      <c r="J8" s="9"/>
      <c r="K8" s="9"/>
    </row>
    <row r="9" spans="2:14" ht="18.3">
      <c r="C9" s="177" t="s">
        <v>230</v>
      </c>
      <c r="D9" s="173"/>
      <c r="E9" s="419"/>
      <c r="G9" s="419">
        <f>Bilanço!H54</f>
        <v>19926164.070000008</v>
      </c>
      <c r="H9" s="420"/>
      <c r="I9" s="419">
        <f>'Gelir Tablosu'!H59</f>
        <v>0</v>
      </c>
      <c r="J9" s="420"/>
      <c r="K9" s="419">
        <f>G9-I9</f>
        <v>19926164.070000008</v>
      </c>
    </row>
    <row r="10" spans="2:14" s="413" customFormat="1" ht="18.3">
      <c r="B10" s="565"/>
      <c r="C10" s="411" t="s">
        <v>260</v>
      </c>
      <c r="D10" s="173"/>
      <c r="E10" s="421">
        <f>SUM(E11:E17)</f>
        <v>0</v>
      </c>
      <c r="G10" s="421">
        <f>SUM(G11:G17)</f>
        <v>217520.64000000001</v>
      </c>
      <c r="H10" s="420"/>
      <c r="I10" s="421">
        <f>SUM(I11:I17)</f>
        <v>0</v>
      </c>
      <c r="J10" s="422"/>
      <c r="K10" s="421">
        <f t="shared" ref="K10:K51" si="0">G10-I10</f>
        <v>217520.64000000001</v>
      </c>
      <c r="L10" s="665" t="s">
        <v>882</v>
      </c>
      <c r="M10" s="659" t="s">
        <v>875</v>
      </c>
      <c r="N10" s="413" t="s">
        <v>883</v>
      </c>
    </row>
    <row r="11" spans="2:14" ht="18.3">
      <c r="C11" s="176" t="s">
        <v>261</v>
      </c>
      <c r="D11" s="173"/>
      <c r="E11" s="481"/>
      <c r="G11" s="481">
        <f>-'Gelir Tablosu'!$F$60</f>
        <v>217520.64000000001</v>
      </c>
      <c r="H11" s="420"/>
      <c r="I11" s="481">
        <f>-'Gelir Tablosu'!$H$60</f>
        <v>0</v>
      </c>
      <c r="J11" s="424"/>
      <c r="K11" s="423">
        <f t="shared" si="0"/>
        <v>217520.64000000001</v>
      </c>
      <c r="L11" s="659" t="s">
        <v>876</v>
      </c>
      <c r="M11" s="660">
        <v>350</v>
      </c>
      <c r="N11" s="660">
        <v>1350</v>
      </c>
    </row>
    <row r="12" spans="2:14" ht="18.3">
      <c r="B12" s="564">
        <v>129</v>
      </c>
      <c r="C12" s="176" t="s">
        <v>262</v>
      </c>
      <c r="D12" s="173"/>
      <c r="E12" s="481">
        <v>0</v>
      </c>
      <c r="G12" s="481">
        <v>0</v>
      </c>
      <c r="H12" s="420"/>
      <c r="I12" s="481">
        <v>0</v>
      </c>
      <c r="J12" s="424"/>
      <c r="K12" s="423">
        <f t="shared" si="0"/>
        <v>0</v>
      </c>
      <c r="L12" s="659" t="s">
        <v>877</v>
      </c>
      <c r="M12" s="660">
        <v>350</v>
      </c>
      <c r="N12" s="660">
        <v>5300</v>
      </c>
    </row>
    <row r="13" spans="2:14" ht="18.3">
      <c r="C13" s="176" t="s">
        <v>263</v>
      </c>
      <c r="D13" s="173"/>
      <c r="E13" s="481"/>
      <c r="G13" s="423">
        <v>0</v>
      </c>
      <c r="H13" s="420"/>
      <c r="I13" s="423">
        <v>0</v>
      </c>
      <c r="J13" s="424"/>
      <c r="K13" s="423">
        <f t="shared" si="0"/>
        <v>0</v>
      </c>
      <c r="L13" s="659" t="s">
        <v>878</v>
      </c>
      <c r="M13" s="660">
        <v>800</v>
      </c>
      <c r="N13" s="660">
        <v>2350</v>
      </c>
    </row>
    <row r="14" spans="2:14" ht="18.3">
      <c r="C14" s="176" t="s">
        <v>264</v>
      </c>
      <c r="D14" s="173"/>
      <c r="E14" s="481">
        <v>0</v>
      </c>
      <c r="G14" s="423">
        <v>0</v>
      </c>
      <c r="H14" s="420"/>
      <c r="I14" s="423">
        <v>0</v>
      </c>
      <c r="J14" s="424"/>
      <c r="K14" s="423">
        <f t="shared" si="0"/>
        <v>0</v>
      </c>
      <c r="L14" s="659"/>
      <c r="M14" s="660"/>
    </row>
    <row r="15" spans="2:14" ht="18.3">
      <c r="C15" s="176" t="s">
        <v>265</v>
      </c>
      <c r="D15" s="173"/>
      <c r="E15" s="481">
        <v>0</v>
      </c>
      <c r="G15" s="423">
        <v>0</v>
      </c>
      <c r="H15" s="420"/>
      <c r="I15" s="423">
        <v>0</v>
      </c>
      <c r="J15" s="424"/>
      <c r="K15" s="423">
        <f t="shared" si="0"/>
        <v>0</v>
      </c>
      <c r="L15" s="661" t="s">
        <v>5</v>
      </c>
      <c r="M15" s="662">
        <f>SUM(M11:M13)</f>
        <v>1500</v>
      </c>
      <c r="N15" s="662">
        <f>SUM(N11:N13)</f>
        <v>9000</v>
      </c>
    </row>
    <row r="16" spans="2:14" ht="18.3">
      <c r="C16" s="176" t="s">
        <v>266</v>
      </c>
      <c r="D16" s="173"/>
      <c r="E16" s="481">
        <v>0</v>
      </c>
      <c r="G16" s="423">
        <f>'Gelir Tablosu'!F58*-1</f>
        <v>0</v>
      </c>
      <c r="H16" s="420"/>
      <c r="I16" s="423">
        <f>'Gelir Tablosu'!H58*-1</f>
        <v>0</v>
      </c>
      <c r="J16" s="424"/>
      <c r="K16" s="423">
        <f t="shared" si="0"/>
        <v>0</v>
      </c>
      <c r="L16" s="544"/>
      <c r="M16" s="663"/>
    </row>
    <row r="17" spans="2:13" ht="18.3">
      <c r="C17" s="176" t="s">
        <v>873</v>
      </c>
      <c r="D17" s="173"/>
      <c r="E17" s="481">
        <v>0</v>
      </c>
      <c r="G17" s="423">
        <f>Bilanço!H42-G16</f>
        <v>0</v>
      </c>
      <c r="H17" s="420"/>
      <c r="I17" s="423">
        <f>Bilanço!J42</f>
        <v>0</v>
      </c>
      <c r="J17" s="424"/>
      <c r="K17" s="423">
        <f t="shared" si="0"/>
        <v>0</v>
      </c>
      <c r="L17" s="661" t="s">
        <v>879</v>
      </c>
      <c r="M17" s="663"/>
    </row>
    <row r="18" spans="2:13" ht="18.3">
      <c r="C18" s="411" t="s">
        <v>268</v>
      </c>
      <c r="D18" s="173"/>
      <c r="E18" s="421">
        <f>SUM(E19:E23)</f>
        <v>0</v>
      </c>
      <c r="G18" s="421">
        <f>SUM(G19:G23)</f>
        <v>2077216.9099999997</v>
      </c>
      <c r="H18" s="420"/>
      <c r="I18" s="421">
        <f>SUM(I19:I23)</f>
        <v>0</v>
      </c>
      <c r="J18" s="426"/>
      <c r="K18" s="421">
        <f t="shared" si="0"/>
        <v>2077216.9099999997</v>
      </c>
    </row>
    <row r="19" spans="2:13" ht="18.3">
      <c r="B19" s="564">
        <v>780</v>
      </c>
      <c r="C19" s="176" t="s">
        <v>766</v>
      </c>
      <c r="D19" s="173"/>
      <c r="E19" s="481"/>
      <c r="G19" s="423">
        <f>-'Gelir Tablosu'!F49</f>
        <v>765484.59</v>
      </c>
      <c r="H19" s="420"/>
      <c r="I19" s="423">
        <f>-'Gelir Tablosu'!H49</f>
        <v>0</v>
      </c>
      <c r="J19" s="424"/>
      <c r="K19" s="423">
        <f t="shared" si="0"/>
        <v>765484.59</v>
      </c>
    </row>
    <row r="20" spans="2:13" ht="18.3">
      <c r="C20" s="178" t="s">
        <v>269</v>
      </c>
      <c r="D20" s="173"/>
      <c r="E20" s="481">
        <v>0</v>
      </c>
      <c r="F20" s="494"/>
      <c r="G20" s="481">
        <f>-'Gelir Tablosu'!F50</f>
        <v>1530979.17</v>
      </c>
      <c r="H20" s="420"/>
      <c r="I20" s="481"/>
      <c r="J20" s="424"/>
      <c r="K20" s="423">
        <f t="shared" si="0"/>
        <v>1530979.17</v>
      </c>
    </row>
    <row r="21" spans="2:13" ht="18.3">
      <c r="C21" s="176" t="s">
        <v>270</v>
      </c>
      <c r="D21" s="173"/>
      <c r="E21" s="481">
        <v>0</v>
      </c>
      <c r="G21" s="423">
        <v>0</v>
      </c>
      <c r="H21" s="420"/>
      <c r="I21" s="423">
        <v>0</v>
      </c>
      <c r="J21" s="424"/>
      <c r="K21" s="423">
        <f t="shared" si="0"/>
        <v>0</v>
      </c>
      <c r="L21" s="471" t="s">
        <v>880</v>
      </c>
    </row>
    <row r="22" spans="2:13" ht="18.3">
      <c r="C22" s="176" t="s">
        <v>765</v>
      </c>
      <c r="D22" s="173"/>
      <c r="E22" s="481"/>
      <c r="G22" s="481">
        <f>-'Gelir Tablosu'!F42-'Gelir Tablosu'!F46</f>
        <v>-219246.84999999998</v>
      </c>
      <c r="H22" s="420"/>
      <c r="I22" s="481"/>
      <c r="J22" s="424"/>
      <c r="K22" s="423">
        <f t="shared" si="0"/>
        <v>-219246.84999999998</v>
      </c>
      <c r="L22" t="s">
        <v>881</v>
      </c>
      <c r="M22" s="671">
        <v>1500</v>
      </c>
    </row>
    <row r="23" spans="2:13" ht="18.3">
      <c r="C23" s="176" t="s">
        <v>267</v>
      </c>
      <c r="D23" s="173"/>
      <c r="E23" s="481">
        <v>0</v>
      </c>
      <c r="G23" s="423">
        <v>0</v>
      </c>
      <c r="H23" s="420"/>
      <c r="I23" s="423">
        <v>0</v>
      </c>
      <c r="J23" s="424"/>
      <c r="K23" s="423">
        <f t="shared" si="0"/>
        <v>0</v>
      </c>
      <c r="L23" t="s">
        <v>737</v>
      </c>
      <c r="M23" s="451">
        <f>N15-M15</f>
        <v>7500</v>
      </c>
    </row>
    <row r="24" spans="2:13" ht="18.3">
      <c r="C24" s="177" t="s">
        <v>272</v>
      </c>
      <c r="D24" s="173"/>
      <c r="E24" s="419">
        <f>E9+E10+E18</f>
        <v>0</v>
      </c>
      <c r="G24" s="419">
        <f>G9+G10+G18</f>
        <v>22220901.620000008</v>
      </c>
      <c r="H24" s="420"/>
      <c r="I24" s="419">
        <f>I9+I10+I18</f>
        <v>0</v>
      </c>
      <c r="J24" s="420"/>
      <c r="K24" s="419">
        <f t="shared" si="0"/>
        <v>22220901.620000008</v>
      </c>
      <c r="M24" s="451"/>
    </row>
    <row r="25" spans="2:13" ht="18.3">
      <c r="D25" s="173"/>
      <c r="E25" s="427"/>
      <c r="G25" s="427"/>
      <c r="H25" s="420"/>
      <c r="I25" s="427"/>
      <c r="J25" s="427"/>
      <c r="K25" s="427">
        <f t="shared" si="0"/>
        <v>0</v>
      </c>
      <c r="M25" s="499"/>
    </row>
    <row r="26" spans="2:13" ht="18.3">
      <c r="C26" s="176" t="s">
        <v>50</v>
      </c>
      <c r="D26" s="173"/>
      <c r="E26" s="481"/>
      <c r="F26" s="427"/>
      <c r="G26" s="481">
        <f>Bilanço!$D12-Bilanço!$H12+Bilanço!D25-Bilanço!H25-G12</f>
        <v>9213730.9600000083</v>
      </c>
      <c r="H26" s="420"/>
      <c r="I26" s="481" t="e">
        <f>Bilanço!#REF!-Bilanço!$J12-I12+Bilanço!#REF!-Bilanço!J25</f>
        <v>#REF!</v>
      </c>
      <c r="J26" s="424"/>
      <c r="K26" s="423" t="e">
        <f t="shared" si="0"/>
        <v>#REF!</v>
      </c>
      <c r="M26" s="499"/>
    </row>
    <row r="27" spans="2:13" ht="18.3">
      <c r="C27" s="176" t="s">
        <v>68</v>
      </c>
      <c r="D27" s="173"/>
      <c r="E27" s="481"/>
      <c r="F27" s="427"/>
      <c r="G27" s="481">
        <f>Bilanço!$D16-Bilanço!$H16</f>
        <v>-13737071.879999999</v>
      </c>
      <c r="H27" s="420"/>
      <c r="I27" s="481" t="e">
        <f>Bilanço!#REF!-Bilanço!J16</f>
        <v>#REF!</v>
      </c>
      <c r="J27" s="424"/>
      <c r="K27" s="423" t="e">
        <f t="shared" si="0"/>
        <v>#REF!</v>
      </c>
      <c r="M27" s="499"/>
    </row>
    <row r="28" spans="2:13" ht="18.3">
      <c r="C28" s="176" t="s">
        <v>273</v>
      </c>
      <c r="D28" s="173"/>
      <c r="E28" s="481"/>
      <c r="F28" s="427"/>
      <c r="G28" s="481">
        <f>Bilanço!$D23+Bilanço!$D30-Bilanço!$H23-Bilanço!$H30+Bilanço!$D22-Bilanço!$H22</f>
        <v>-2577968.41</v>
      </c>
      <c r="H28" s="420"/>
      <c r="I28" s="481" t="e">
        <f>Bilanço!#REF!-Bilanço!$J30+Bilanço!#REF!-Bilanço!$J23+Bilanço!#REF!-Bilanço!$J22+Bilanço!#REF!-Bilanço!$J9</f>
        <v>#REF!</v>
      </c>
      <c r="J28" s="424"/>
      <c r="K28" s="423" t="e">
        <f t="shared" si="0"/>
        <v>#REF!</v>
      </c>
    </row>
    <row r="29" spans="2:13" ht="18.3">
      <c r="C29" s="176" t="s">
        <v>69</v>
      </c>
      <c r="D29" s="173"/>
      <c r="E29" s="481"/>
      <c r="F29" s="427"/>
      <c r="G29" s="481">
        <f>-Bilanço!$D36+Bilanço!$H36</f>
        <v>12038606.280000001</v>
      </c>
      <c r="H29" s="420"/>
      <c r="I29" s="481" t="e">
        <f>-Bilanço!#REF!+Bilanço!$J36</f>
        <v>#REF!</v>
      </c>
      <c r="J29" s="424"/>
      <c r="K29" s="423" t="e">
        <f t="shared" si="0"/>
        <v>#REF!</v>
      </c>
      <c r="L29" t="s">
        <v>5</v>
      </c>
      <c r="M29" s="499">
        <f>SUM(M22:M28)</f>
        <v>9000</v>
      </c>
    </row>
    <row r="30" spans="2:13" ht="18.3">
      <c r="C30" s="176" t="s">
        <v>274</v>
      </c>
      <c r="D30" s="173"/>
      <c r="E30" s="481"/>
      <c r="F30" s="427"/>
      <c r="G30" s="481">
        <f>-Bilanço!$D40+Bilanço!$H40</f>
        <v>-1618620.25</v>
      </c>
      <c r="H30" s="420"/>
      <c r="I30" s="481" t="e">
        <f>-Bilanço!#REF!+Bilanço!$J40</f>
        <v>#REF!</v>
      </c>
      <c r="J30" s="424"/>
      <c r="K30" s="423" t="e">
        <f t="shared" si="0"/>
        <v>#REF!</v>
      </c>
    </row>
    <row r="31" spans="2:13" ht="18.3">
      <c r="C31" s="176" t="s">
        <v>275</v>
      </c>
      <c r="D31" s="173"/>
      <c r="E31" s="481"/>
      <c r="F31" s="427"/>
      <c r="G31" s="481">
        <f>-Bilanço!$D44-Bilanço!$D48+Bilanço!$H44+Bilanço!$H48+Bilanço!$H41-Bilanço!$D41+Bilanço!$H42-Bilanço!$D42+Bilanço!$H43-Bilanço!$D43-G17-G16-G33</f>
        <v>1871729.9497</v>
      </c>
      <c r="H31" s="420"/>
      <c r="I31" s="481" t="e">
        <f>-Bilanço!#REF!-Bilanço!#REF!+Bilanço!$J44+Bilanço!$J48+Bilanço!J41-Bilanço!#REF!+Bilanço!J42-Bilanço!#REF!+Bilanço!J43-Bilanço!#REF!-I17-I16-I33</f>
        <v>#REF!</v>
      </c>
      <c r="J31" s="424"/>
      <c r="K31" s="423" t="e">
        <f t="shared" si="0"/>
        <v>#REF!</v>
      </c>
    </row>
    <row r="32" spans="2:13" s="413" customFormat="1" ht="18.3">
      <c r="B32" s="565"/>
      <c r="C32" s="412" t="s">
        <v>276</v>
      </c>
      <c r="D32" s="173"/>
      <c r="E32" s="428">
        <f>SUM(E24:E31)</f>
        <v>0</v>
      </c>
      <c r="G32" s="428">
        <f>SUM(G24:G31)</f>
        <v>27411308.269700021</v>
      </c>
      <c r="H32" s="420"/>
      <c r="I32" s="428" t="e">
        <f>SUM(I24:I31)</f>
        <v>#REF!</v>
      </c>
      <c r="J32" s="420"/>
      <c r="K32" s="428" t="e">
        <f t="shared" si="0"/>
        <v>#REF!</v>
      </c>
    </row>
    <row r="33" spans="3:17" ht="18.3">
      <c r="C33" s="176" t="s">
        <v>277</v>
      </c>
      <c r="D33" s="173"/>
      <c r="E33" s="481"/>
      <c r="G33" s="481">
        <v>-2047788.47</v>
      </c>
      <c r="H33" s="420"/>
      <c r="I33" s="481">
        <v>-206</v>
      </c>
      <c r="J33" s="424"/>
      <c r="K33" s="423">
        <f t="shared" si="0"/>
        <v>-2047582.47</v>
      </c>
    </row>
    <row r="34" spans="3:17" ht="18.3">
      <c r="C34" s="177" t="s">
        <v>278</v>
      </c>
      <c r="D34" s="173"/>
      <c r="E34" s="419">
        <f>SUM(E32:E33)</f>
        <v>0</v>
      </c>
      <c r="G34" s="419">
        <f>SUM(G32:G33)</f>
        <v>25363519.799700022</v>
      </c>
      <c r="H34" s="420"/>
      <c r="I34" s="419" t="e">
        <f>SUM(I32:I33)</f>
        <v>#REF!</v>
      </c>
      <c r="J34" s="420"/>
      <c r="K34" s="419" t="e">
        <f t="shared" si="0"/>
        <v>#REF!</v>
      </c>
      <c r="Q34" s="427"/>
    </row>
    <row r="35" spans="3:17" ht="18.3">
      <c r="C35" s="414"/>
      <c r="D35" s="173"/>
      <c r="E35" s="427"/>
      <c r="G35" s="427"/>
      <c r="H35" s="427"/>
      <c r="I35" s="427"/>
      <c r="J35" s="427"/>
      <c r="K35" s="427">
        <f t="shared" si="0"/>
        <v>0</v>
      </c>
    </row>
    <row r="36" spans="3:17" ht="18.3">
      <c r="C36" s="176" t="s">
        <v>271</v>
      </c>
      <c r="D36" s="173"/>
      <c r="E36" s="481"/>
      <c r="G36" s="481">
        <f>-G22</f>
        <v>219246.84999999998</v>
      </c>
      <c r="H36" s="423"/>
      <c r="I36" s="481">
        <f>-I22</f>
        <v>0</v>
      </c>
      <c r="J36" s="481">
        <f t="shared" ref="J36:K36" si="1">-J22</f>
        <v>0</v>
      </c>
      <c r="K36" s="481">
        <f t="shared" si="1"/>
        <v>219246.84999999998</v>
      </c>
    </row>
    <row r="37" spans="3:17" ht="18.3">
      <c r="C37" s="176" t="s">
        <v>279</v>
      </c>
      <c r="D37" s="173"/>
      <c r="E37" s="481"/>
      <c r="G37" s="481">
        <v>0</v>
      </c>
      <c r="H37" s="424"/>
      <c r="I37" s="481">
        <v>0</v>
      </c>
      <c r="J37" s="424"/>
      <c r="K37" s="423">
        <f t="shared" si="0"/>
        <v>0</v>
      </c>
    </row>
    <row r="38" spans="3:17" ht="18.3">
      <c r="C38" s="176" t="s">
        <v>280</v>
      </c>
      <c r="D38" s="173"/>
      <c r="E38" s="481"/>
      <c r="G38" s="481">
        <f>Bilanço!$D27-Bilanço!$H27</f>
        <v>0</v>
      </c>
      <c r="H38" s="424"/>
      <c r="I38" s="481">
        <v>0</v>
      </c>
      <c r="J38" s="424"/>
      <c r="K38" s="423">
        <f t="shared" si="0"/>
        <v>0</v>
      </c>
    </row>
    <row r="39" spans="3:17" ht="18.3">
      <c r="C39" s="176" t="s">
        <v>210</v>
      </c>
      <c r="D39" s="173"/>
      <c r="E39" s="481"/>
      <c r="G39" s="481">
        <f>Bilanço!$D14-Bilanço!$H14</f>
        <v>0</v>
      </c>
      <c r="H39" s="424"/>
      <c r="I39" s="481" t="e">
        <f>Bilanço!#REF!-Bilanço!$J14</f>
        <v>#REF!</v>
      </c>
      <c r="J39" s="424"/>
      <c r="K39" s="481" t="e">
        <f t="shared" si="0"/>
        <v>#REF!</v>
      </c>
    </row>
    <row r="40" spans="3:17" ht="18.3">
      <c r="C40" s="176" t="s">
        <v>281</v>
      </c>
      <c r="D40" s="173"/>
      <c r="E40" s="481"/>
      <c r="G40" s="481">
        <f>Bilanço!$D28-Bilanço!$H28</f>
        <v>-1158653.770833333</v>
      </c>
      <c r="H40" s="424"/>
      <c r="I40" s="481" t="e">
        <f>Bilanço!#REF!-Bilanço!$J28</f>
        <v>#REF!</v>
      </c>
      <c r="J40" s="424"/>
      <c r="K40" s="423" t="e">
        <f t="shared" si="0"/>
        <v>#REF!</v>
      </c>
    </row>
    <row r="41" spans="3:17" ht="18.3">
      <c r="C41" s="176" t="s">
        <v>282</v>
      </c>
      <c r="D41" s="173"/>
      <c r="E41" s="481"/>
      <c r="G41" s="481">
        <f>Bilanço!$D29-Bilanço!$H29-G11</f>
        <v>-198516.47000000003</v>
      </c>
      <c r="H41" s="424"/>
      <c r="I41" s="481" t="e">
        <f>Bilanço!#REF!-Bilanço!$J29-I11</f>
        <v>#REF!</v>
      </c>
      <c r="J41" s="424"/>
      <c r="K41" s="423" t="e">
        <f t="shared" si="0"/>
        <v>#REF!</v>
      </c>
    </row>
    <row r="42" spans="3:17" ht="18.3">
      <c r="C42" s="176" t="s">
        <v>706</v>
      </c>
      <c r="D42" s="173"/>
      <c r="E42" s="481"/>
      <c r="G42" s="481">
        <f>Bilanço!D15-Bilanço!H15+Bilanço!H39-Bilanço!D39</f>
        <v>-108541.06</v>
      </c>
      <c r="H42" s="424"/>
      <c r="I42" s="481" t="e">
        <f>Bilanço!#REF!-Bilanço!J15+Bilanço!J39-Bilanço!#REF!</f>
        <v>#REF!</v>
      </c>
      <c r="J42" s="424"/>
      <c r="K42" s="423" t="e">
        <f t="shared" si="0"/>
        <v>#REF!</v>
      </c>
    </row>
    <row r="43" spans="3:17" ht="18.3">
      <c r="C43" s="177" t="s">
        <v>283</v>
      </c>
      <c r="D43" s="173"/>
      <c r="E43" s="419">
        <f>SUM(E36:E42)</f>
        <v>0</v>
      </c>
      <c r="G43" s="419">
        <f>SUM(G36:G42)</f>
        <v>-1246464.4508333332</v>
      </c>
      <c r="H43" s="420"/>
      <c r="I43" s="419" t="e">
        <f>SUM(I36:I42)</f>
        <v>#REF!</v>
      </c>
      <c r="J43" s="420"/>
      <c r="K43" s="419" t="e">
        <f t="shared" si="0"/>
        <v>#REF!</v>
      </c>
    </row>
    <row r="44" spans="3:17" ht="18.3">
      <c r="C44" s="414"/>
      <c r="D44" s="173"/>
      <c r="E44" s="427"/>
      <c r="G44" s="427"/>
      <c r="H44" s="427"/>
      <c r="I44" s="427"/>
      <c r="J44" s="427"/>
      <c r="K44" s="427">
        <f t="shared" si="0"/>
        <v>0</v>
      </c>
    </row>
    <row r="45" spans="3:17" ht="18.3">
      <c r="C45" s="176" t="s">
        <v>874</v>
      </c>
      <c r="D45" s="173"/>
      <c r="E45" s="481"/>
      <c r="G45" s="481">
        <f>-Bilanço!$D35-Bilanço!$D46+Bilanço!$H35+Bilanço!$H46-G20</f>
        <v>-2682371.67</v>
      </c>
      <c r="H45" s="424"/>
      <c r="I45" s="481" t="e">
        <f>-Bilanço!#REF!-Bilanço!#REF!+Bilanço!$J35+Bilanço!$J46-I20</f>
        <v>#REF!</v>
      </c>
      <c r="J45" s="424"/>
      <c r="K45" s="481" t="e">
        <f t="shared" si="0"/>
        <v>#REF!</v>
      </c>
    </row>
    <row r="46" spans="3:17" ht="18.3">
      <c r="C46" s="176" t="s">
        <v>284</v>
      </c>
      <c r="D46" s="173"/>
      <c r="E46" s="481"/>
      <c r="G46" s="481">
        <f>-G19</f>
        <v>-765484.59</v>
      </c>
      <c r="H46" s="423"/>
      <c r="I46" s="481">
        <f>-I19</f>
        <v>0</v>
      </c>
      <c r="J46" s="481">
        <f t="shared" ref="J46:K46" si="2">-J19</f>
        <v>0</v>
      </c>
      <c r="K46" s="481">
        <f t="shared" si="2"/>
        <v>-765484.59</v>
      </c>
    </row>
    <row r="47" spans="3:17" ht="18.3">
      <c r="C47" s="176" t="s">
        <v>215</v>
      </c>
      <c r="D47" s="173"/>
      <c r="E47" s="481"/>
      <c r="G47" s="481">
        <f>-Bilanço!$D38+Bilanço!$H38</f>
        <v>0</v>
      </c>
      <c r="H47" s="424"/>
      <c r="I47" s="481" t="e">
        <f>-Bilanço!#REF!+Bilanço!$J38</f>
        <v>#REF!</v>
      </c>
      <c r="J47" s="424"/>
      <c r="K47" s="423" t="e">
        <f t="shared" si="0"/>
        <v>#REF!</v>
      </c>
    </row>
    <row r="48" spans="3:17" ht="18.3">
      <c r="C48" s="176" t="s">
        <v>902</v>
      </c>
      <c r="D48" s="173"/>
      <c r="E48" s="481"/>
      <c r="G48" s="481">
        <v>0</v>
      </c>
      <c r="H48" s="424"/>
      <c r="I48" s="481">
        <v>0</v>
      </c>
      <c r="J48" s="424"/>
      <c r="K48" s="423">
        <f t="shared" si="0"/>
        <v>0</v>
      </c>
    </row>
    <row r="49" spans="2:11" ht="18.3">
      <c r="C49" s="176" t="s">
        <v>285</v>
      </c>
      <c r="D49" s="173"/>
      <c r="E49" s="481"/>
      <c r="G49" s="423">
        <v>0</v>
      </c>
      <c r="H49" s="424"/>
      <c r="I49" s="423">
        <v>0</v>
      </c>
      <c r="J49" s="424"/>
      <c r="K49" s="423">
        <f t="shared" si="0"/>
        <v>0</v>
      </c>
    </row>
    <row r="50" spans="2:11" ht="18.3">
      <c r="C50" s="176" t="s">
        <v>785</v>
      </c>
      <c r="D50" s="173"/>
      <c r="E50" s="481"/>
      <c r="G50" s="423">
        <f>Bilanço!H50-Bilanço!D50+Bilanço!H51-Bilanço!D51+Bilanço!H52-Bilanço!D52+Bilanço!H53-Bilanço!D53-Bilanço!D54</f>
        <v>-3712098</v>
      </c>
      <c r="H50" s="424"/>
      <c r="I50" s="423" t="e">
        <f>Bilanço!J51-Bilanço!#REF!+Bilanço!J52-Bilanço!#REF!+Bilanço!J53-Bilanço!#REF!-Bilanço!#REF!</f>
        <v>#REF!</v>
      </c>
      <c r="J50" s="424"/>
      <c r="K50" s="472" t="e">
        <f t="shared" si="0"/>
        <v>#REF!</v>
      </c>
    </row>
    <row r="51" spans="2:11" ht="18.3">
      <c r="C51" s="177" t="s">
        <v>286</v>
      </c>
      <c r="D51" s="173"/>
      <c r="E51" s="419">
        <f>SUM(E45:E50)</f>
        <v>0</v>
      </c>
      <c r="G51" s="419">
        <f>SUM(G45:G50)</f>
        <v>-7159954.2599999998</v>
      </c>
      <c r="H51" s="420"/>
      <c r="I51" s="419" t="e">
        <f>SUM(I45:I50)</f>
        <v>#REF!</v>
      </c>
      <c r="J51" s="420"/>
      <c r="K51" s="419" t="e">
        <f t="shared" si="0"/>
        <v>#REF!</v>
      </c>
    </row>
    <row r="52" spans="2:11" ht="18.3">
      <c r="D52" s="173"/>
      <c r="E52" s="427"/>
      <c r="G52" s="427"/>
      <c r="H52" s="427"/>
      <c r="I52" s="427"/>
      <c r="J52" s="427"/>
      <c r="K52" s="427"/>
    </row>
    <row r="53" spans="2:11" ht="18.3">
      <c r="C53" s="176" t="s">
        <v>287</v>
      </c>
      <c r="D53" s="173"/>
      <c r="E53" s="423">
        <f>SUM(E51,E43,E34)</f>
        <v>0</v>
      </c>
      <c r="G53" s="423">
        <f>SUM(G51,G43,G34)</f>
        <v>16957101.088866688</v>
      </c>
      <c r="H53" s="424"/>
      <c r="I53" s="423" t="e">
        <f>SUM(I51,I43,I34)</f>
        <v>#REF!</v>
      </c>
      <c r="J53" s="424"/>
      <c r="K53" s="425"/>
    </row>
    <row r="54" spans="2:11" ht="18.3">
      <c r="C54" s="176" t="s">
        <v>288</v>
      </c>
      <c r="D54" s="173"/>
      <c r="E54" s="481"/>
      <c r="G54" s="423">
        <f>Bilanço!$D7</f>
        <v>396013.69</v>
      </c>
      <c r="H54" s="424"/>
      <c r="I54" s="423" t="e">
        <f>Bilanço!#REF!</f>
        <v>#REF!</v>
      </c>
      <c r="J54" s="424"/>
      <c r="K54" s="425"/>
    </row>
    <row r="55" spans="2:11" ht="18.75" hidden="1" customHeight="1">
      <c r="C55" s="176"/>
      <c r="D55" s="173"/>
      <c r="E55" s="423">
        <v>0</v>
      </c>
      <c r="G55" s="423"/>
      <c r="H55" s="424"/>
      <c r="I55" s="423"/>
      <c r="J55" s="424"/>
      <c r="K55" s="425"/>
    </row>
    <row r="56" spans="2:11" s="413" customFormat="1" ht="18.3">
      <c r="B56" s="565"/>
      <c r="C56" s="412" t="s">
        <v>289</v>
      </c>
      <c r="D56" s="173"/>
      <c r="E56" s="428">
        <f>SUM(E53,E54)</f>
        <v>0</v>
      </c>
      <c r="G56" s="428">
        <f>SUM(G53,G54)</f>
        <v>17353114.77886669</v>
      </c>
      <c r="H56" s="420"/>
      <c r="I56" s="428" t="e">
        <f>SUM(I53,I54)</f>
        <v>#REF!</v>
      </c>
      <c r="J56" s="420"/>
      <c r="K56" s="429"/>
    </row>
    <row r="57" spans="2:11" ht="18.75" hidden="1" customHeight="1">
      <c r="D57" s="173"/>
      <c r="E57" s="427">
        <v>0</v>
      </c>
      <c r="G57" s="427"/>
      <c r="H57" s="427"/>
      <c r="I57" s="427"/>
      <c r="J57" s="427"/>
      <c r="K57" s="427"/>
    </row>
    <row r="58" spans="2:11" ht="18.3">
      <c r="C58" s="176" t="s">
        <v>290</v>
      </c>
      <c r="D58" s="173"/>
      <c r="E58" s="481"/>
      <c r="G58" s="423">
        <f>Bilanço!$H$7</f>
        <v>17353114.780000001</v>
      </c>
      <c r="H58" s="424"/>
      <c r="I58" s="423">
        <f>Bilanço!$J$8</f>
        <v>0</v>
      </c>
      <c r="J58" s="424"/>
      <c r="K58" s="425"/>
    </row>
    <row r="59" spans="2:11" s="434" customFormat="1" ht="18.3">
      <c r="B59" s="564"/>
      <c r="C59" s="430" t="s">
        <v>208</v>
      </c>
      <c r="D59" s="173"/>
      <c r="E59" s="431">
        <f>E56-E58</f>
        <v>0</v>
      </c>
      <c r="G59" s="431">
        <f>G56-G58</f>
        <v>-1.133311539888382E-3</v>
      </c>
      <c r="H59" s="432"/>
      <c r="I59" s="431" t="e">
        <f>I56-I58</f>
        <v>#REF!</v>
      </c>
      <c r="J59" s="432"/>
      <c r="K59" s="433"/>
    </row>
    <row r="60" spans="2:11" ht="18.3">
      <c r="D60" s="173"/>
    </row>
    <row r="61" spans="2:11" ht="18.3">
      <c r="C61" s="177" t="s">
        <v>1150</v>
      </c>
      <c r="D61" s="173"/>
      <c r="E61" s="427"/>
      <c r="G61" s="452">
        <f>Borçlar!D18</f>
        <v>27944206.84</v>
      </c>
    </row>
    <row r="62" spans="2:11" ht="18.3">
      <c r="C62" s="666" t="s">
        <v>889</v>
      </c>
      <c r="D62" s="173"/>
      <c r="G62" s="452">
        <f>-G34</f>
        <v>-25363519.799700022</v>
      </c>
    </row>
    <row r="63" spans="2:11" ht="18.3">
      <c r="C63" s="666" t="s">
        <v>890</v>
      </c>
      <c r="D63" s="173"/>
      <c r="G63" s="452"/>
    </row>
    <row r="64" spans="2:11" ht="18.3">
      <c r="C64" s="666" t="s">
        <v>891</v>
      </c>
      <c r="D64" s="173"/>
      <c r="G64" s="452"/>
    </row>
    <row r="65" spans="3:7" ht="18.3">
      <c r="C65" s="666" t="s">
        <v>1061</v>
      </c>
      <c r="D65" s="173"/>
      <c r="G65" s="452">
        <f>G20</f>
        <v>1530979.17</v>
      </c>
    </row>
    <row r="66" spans="3:7" ht="18.3">
      <c r="C66" s="666" t="s">
        <v>892</v>
      </c>
      <c r="D66" s="173"/>
      <c r="G66" s="452">
        <f>-G36+G19</f>
        <v>546237.74</v>
      </c>
    </row>
    <row r="67" spans="3:7" ht="18.3">
      <c r="C67" s="666" t="s">
        <v>893</v>
      </c>
      <c r="D67" s="173"/>
      <c r="G67" s="452"/>
    </row>
    <row r="68" spans="3:7" ht="18.3">
      <c r="C68" s="666" t="s">
        <v>1062</v>
      </c>
      <c r="D68" s="173"/>
      <c r="G68" s="452">
        <f>-G50-SUM(G40:G42)</f>
        <v>5177809.3008333333</v>
      </c>
    </row>
    <row r="69" spans="3:7" ht="18.3">
      <c r="C69" s="177" t="s">
        <v>894</v>
      </c>
      <c r="D69" s="173"/>
      <c r="G69" s="452">
        <f>SUM(G61:G68)</f>
        <v>9835713.2511333115</v>
      </c>
    </row>
    <row r="70" spans="3:7" ht="18.3">
      <c r="D70" s="173"/>
      <c r="G70" s="705">
        <f>G69-Borçlar!E18</f>
        <v>1.133311539888382E-3</v>
      </c>
    </row>
    <row r="71" spans="3:7" ht="18.3">
      <c r="D71" s="173"/>
      <c r="G71" s="452"/>
    </row>
    <row r="72" spans="3:7" ht="18.3">
      <c r="C72" s="666" t="s">
        <v>3</v>
      </c>
      <c r="D72" s="173"/>
      <c r="G72" s="452">
        <f>'Gelir Tablosu'!F39</f>
        <v>19643992.030000005</v>
      </c>
    </row>
    <row r="73" spans="3:7" ht="18.3">
      <c r="C73" s="666" t="s">
        <v>895</v>
      </c>
      <c r="D73" s="173"/>
      <c r="G73" s="452">
        <f>-'Gelir Tablosu'!F60</f>
        <v>217520.64000000001</v>
      </c>
    </row>
    <row r="74" spans="3:7" ht="18.3">
      <c r="C74" s="666" t="s">
        <v>896</v>
      </c>
      <c r="D74" s="173"/>
      <c r="G74" s="452">
        <f>G17</f>
        <v>0</v>
      </c>
    </row>
    <row r="75" spans="3:7" ht="18.3">
      <c r="C75" s="666" t="s">
        <v>1164</v>
      </c>
      <c r="D75" s="173"/>
      <c r="G75" s="452">
        <v>2330427</v>
      </c>
    </row>
    <row r="76" spans="3:7" ht="18.3">
      <c r="C76" s="666" t="s">
        <v>897</v>
      </c>
      <c r="D76" s="173"/>
      <c r="G76" s="452">
        <f>G26</f>
        <v>9213730.9600000083</v>
      </c>
    </row>
    <row r="77" spans="3:7" ht="18.3">
      <c r="C77" s="666" t="s">
        <v>898</v>
      </c>
      <c r="D77" s="173"/>
      <c r="G77" s="452">
        <f>G29</f>
        <v>12038606.280000001</v>
      </c>
    </row>
    <row r="78" spans="3:7" ht="18.3">
      <c r="C78" s="666" t="s">
        <v>899</v>
      </c>
      <c r="D78" s="173"/>
      <c r="G78" s="452">
        <f>G27</f>
        <v>-13737071.879999999</v>
      </c>
    </row>
    <row r="79" spans="3:7" ht="18.3">
      <c r="C79" s="666" t="s">
        <v>900</v>
      </c>
      <c r="D79" s="173"/>
      <c r="G79" s="452">
        <f>SUM(G28,G30:G31)</f>
        <v>-2324858.7103000004</v>
      </c>
    </row>
    <row r="80" spans="3:7" ht="18.3">
      <c r="C80" s="666" t="s">
        <v>901</v>
      </c>
      <c r="D80" s="173"/>
      <c r="G80" s="452">
        <f>G33</f>
        <v>-2047788.47</v>
      </c>
    </row>
    <row r="81" spans="3:7" ht="18.3">
      <c r="C81" s="666" t="s">
        <v>1144</v>
      </c>
      <c r="D81" s="173"/>
      <c r="G81" s="452">
        <f>+'Gelir Tablosu'!F56+'Gelir Tablosu'!F53+'Gelir Tablosu'!F47+'Gelir Tablosu'!F43</f>
        <v>28962.350000000006</v>
      </c>
    </row>
    <row r="82" spans="3:7" ht="18.3">
      <c r="C82" s="666"/>
      <c r="D82" s="173"/>
      <c r="G82" s="452">
        <f>SUM(G72:G81)</f>
        <v>25363520.199700013</v>
      </c>
    </row>
    <row r="83" spans="3:7" ht="18.3">
      <c r="D83" s="173"/>
      <c r="G83" s="460">
        <f>G82-G34</f>
        <v>0.39999999105930328</v>
      </c>
    </row>
  </sheetData>
  <mergeCells count="6">
    <mergeCell ref="C3:K4"/>
    <mergeCell ref="C6:C7"/>
    <mergeCell ref="G6:G7"/>
    <mergeCell ref="I6:I7"/>
    <mergeCell ref="K6:K7"/>
    <mergeCell ref="E6:E7"/>
  </mergeCells>
  <pageMargins left="0.70866141732283472" right="0.70866141732283472" top="0.74803149606299213" bottom="0.74803149606299213" header="0.31496062992125984" footer="0.31496062992125984"/>
  <pageSetup scale="50" orientation="portrait" r:id="rId1"/>
  <headerFooter>
    <oddFooter>&amp;L&amp;"microsoft sans serif,Bold"SINIRLI DAGITIM / CLASSIFIED</oddFooter>
    <evenFooter>&amp;L&amp;"microsoft sans serif,Bold"SINIRLI DAGITIM / CLASSIFIED</evenFooter>
    <firstFooter>&amp;L&amp;"microsoft sans serif,Bold"SINIRLI DAGITIM / CLASSIFIED</first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ayfa28">
    <tabColor rgb="FF92D050"/>
  </sheetPr>
  <dimension ref="A2:AG60"/>
  <sheetViews>
    <sheetView showGridLines="0" topLeftCell="B31" zoomScaleNormal="100" zoomScaleSheetLayoutView="80" workbookViewId="0">
      <selection activeCell="F49" sqref="F49"/>
    </sheetView>
  </sheetViews>
  <sheetFormatPr defaultColWidth="9.20703125" defaultRowHeight="14.4" outlineLevelRow="2"/>
  <cols>
    <col min="1" max="1" width="9.20703125" style="19"/>
    <col min="2" max="2" width="57" style="157" customWidth="1"/>
    <col min="3" max="3" width="0.7890625" style="157" customWidth="1"/>
    <col min="4" max="4" width="17.20703125" style="16" customWidth="1"/>
    <col min="5" max="5" width="16.5234375" style="16" customWidth="1"/>
    <col min="6" max="6" width="16.7890625" style="16" customWidth="1"/>
    <col min="7" max="7" width="10.7890625" style="16" customWidth="1"/>
    <col min="8" max="8" width="14.7890625" style="16" customWidth="1"/>
    <col min="9" max="9" width="13.7890625" style="16" bestFit="1" customWidth="1"/>
    <col min="10" max="10" width="0.7890625" style="16" customWidth="1"/>
    <col min="11" max="11" width="14.7890625" style="19" customWidth="1"/>
    <col min="12" max="12" width="17.20703125" style="19" customWidth="1"/>
    <col min="13" max="13" width="16.41796875" style="19" customWidth="1"/>
    <col min="14" max="19" width="17" style="19" customWidth="1"/>
    <col min="20" max="21" width="11.20703125" style="19" customWidth="1"/>
    <col min="22" max="22" width="12.20703125" style="19" customWidth="1"/>
    <col min="23" max="23" width="22.7890625" style="19" customWidth="1"/>
    <col min="24" max="24" width="10.7890625" style="19" customWidth="1"/>
    <col min="25" max="25" width="9.20703125" style="19" customWidth="1"/>
    <col min="26" max="26" width="18" style="19" customWidth="1"/>
    <col min="27" max="29" width="9.20703125" style="19" customWidth="1"/>
    <col min="30" max="30" width="12.20703125" style="19" customWidth="1"/>
    <col min="31" max="32" width="9.20703125" style="19" customWidth="1"/>
    <col min="33" max="16384" width="9.20703125" style="19"/>
  </cols>
  <sheetData>
    <row r="2" spans="2:33" ht="15" customHeight="1">
      <c r="B2" s="825" t="s">
        <v>67</v>
      </c>
      <c r="C2" s="826"/>
      <c r="D2" s="826"/>
      <c r="E2" s="826"/>
      <c r="F2" s="826"/>
      <c r="G2" s="826"/>
      <c r="H2" s="826"/>
      <c r="I2" s="826"/>
      <c r="J2" s="826"/>
      <c r="K2" s="826"/>
      <c r="L2" s="827"/>
    </row>
    <row r="3" spans="2:33" ht="15" customHeight="1">
      <c r="B3" s="828"/>
      <c r="C3" s="829"/>
      <c r="D3" s="829"/>
      <c r="E3" s="829"/>
      <c r="F3" s="829"/>
      <c r="G3" s="829"/>
      <c r="H3" s="829"/>
      <c r="I3" s="829"/>
      <c r="J3" s="829"/>
      <c r="K3" s="829"/>
      <c r="L3" s="830"/>
    </row>
    <row r="4" spans="2:33" ht="11.25" customHeight="1"/>
    <row r="5" spans="2:33" ht="18" customHeight="1">
      <c r="B5" s="831" t="s">
        <v>1145</v>
      </c>
      <c r="C5" s="158"/>
      <c r="D5" s="775" t="str">
        <f>'Veri ve kontrol'!$D$5&amp;" 2015
Fiili"</f>
        <v>Ağustos 2015
Fiili</v>
      </c>
      <c r="E5" s="799" t="s">
        <v>123</v>
      </c>
      <c r="F5" s="775" t="str">
        <f>'Veri ve kontrol'!$D$5&amp;" 2016
Fiili"</f>
        <v>Ağustos 2016
Fiili</v>
      </c>
      <c r="G5" s="799" t="s">
        <v>123</v>
      </c>
      <c r="H5" s="775" t="str">
        <f>'Veri ve kontrol'!$D$5&amp;" 2016
Bütçe"</f>
        <v>Ağustos 2016
Bütçe</v>
      </c>
      <c r="I5" s="799" t="s">
        <v>123</v>
      </c>
      <c r="J5" s="361"/>
      <c r="K5" s="796" t="s">
        <v>1035</v>
      </c>
      <c r="L5" s="796" t="s">
        <v>171</v>
      </c>
    </row>
    <row r="6" spans="2:33">
      <c r="B6" s="831"/>
      <c r="C6" s="158"/>
      <c r="D6" s="775"/>
      <c r="E6" s="799"/>
      <c r="F6" s="775"/>
      <c r="G6" s="799"/>
      <c r="H6" s="775"/>
      <c r="I6" s="799"/>
      <c r="J6" s="361"/>
      <c r="K6" s="796"/>
      <c r="L6" s="796"/>
    </row>
    <row r="7" spans="2:33" s="11" customFormat="1" ht="4.8" customHeight="1">
      <c r="B7" s="159"/>
      <c r="C7" s="159"/>
      <c r="D7" s="160"/>
      <c r="E7" s="160"/>
      <c r="F7" s="160"/>
      <c r="G7" s="547"/>
      <c r="H7" s="160"/>
      <c r="I7" s="160"/>
      <c r="J7" s="160"/>
      <c r="K7" s="161"/>
      <c r="L7" s="162"/>
    </row>
    <row r="8" spans="2:33">
      <c r="B8" s="163" t="s">
        <v>6</v>
      </c>
      <c r="C8" s="164"/>
      <c r="D8" s="548">
        <f>'Gelir Tablosu'!D24</f>
        <v>96411412.899999976</v>
      </c>
      <c r="E8" s="549">
        <f t="shared" ref="E8:E47" si="0">D8/$D$8</f>
        <v>1</v>
      </c>
      <c r="F8" s="548">
        <f>'Gelir Tablosu'!F24</f>
        <v>247019901.94999999</v>
      </c>
      <c r="G8" s="549">
        <f t="shared" ref="G8:G9" si="1">F8/$F$8</f>
        <v>1</v>
      </c>
      <c r="H8" s="548">
        <f>'Gelir Tablosu'!H24</f>
        <v>0</v>
      </c>
      <c r="I8" s="549" t="e">
        <f t="shared" ref="I8:I47" si="2">H8/$H$8</f>
        <v>#DIV/0!</v>
      </c>
      <c r="J8" s="552"/>
      <c r="K8" s="549">
        <f t="shared" ref="K8:K9" si="3">IF(OR(F8&gt;0,D8&gt;0)*OR(F8&lt;0,D8&gt;0),F8/D8-1,IF(OR(F8&lt;0,D8&lt;0)*OR(F8&gt;0,D8&lt;0),-1*(F8/D8-1),IF(AND(F8&lt;0,D8=0),-1,IF(AND(F8&gt;0,D8=0),1,"-"))))</f>
        <v>1.5621437806975655</v>
      </c>
      <c r="L8" s="549">
        <f t="shared" ref="L8:L9" si="4">IF(OR(F8&gt;0,H8&gt;0)*OR(F8&lt;0,H8&gt;0),F8/H8-1,IF(OR(F8&lt;0,H8&lt;0)*OR(F8&gt;0,H8&lt;0),-1*(F8/H8-1),IF(AND(F8&lt;0,H8=0),-1,IF(AND(F8&gt;0,H8=0),1,"-"))))</f>
        <v>1</v>
      </c>
      <c r="N8" s="559"/>
      <c r="O8" s="559"/>
      <c r="P8" s="559"/>
      <c r="Q8" s="559"/>
      <c r="R8" s="559"/>
      <c r="S8" s="559"/>
      <c r="T8" s="487"/>
    </row>
    <row r="9" spans="2:33">
      <c r="B9" s="165" t="s">
        <v>733</v>
      </c>
      <c r="C9" s="165"/>
      <c r="D9" s="756">
        <f>'Gelir Tablosu'!D36*-1</f>
        <v>0</v>
      </c>
      <c r="E9" s="547">
        <f t="shared" si="0"/>
        <v>0</v>
      </c>
      <c r="F9" s="545">
        <v>0</v>
      </c>
      <c r="G9" s="547">
        <f t="shared" si="1"/>
        <v>0</v>
      </c>
      <c r="H9" s="545"/>
      <c r="I9" s="547" t="e">
        <f t="shared" si="2"/>
        <v>#DIV/0!</v>
      </c>
      <c r="J9" s="546"/>
      <c r="K9" s="547" t="str">
        <f t="shared" si="3"/>
        <v>-</v>
      </c>
      <c r="L9" s="547" t="str">
        <f t="shared" si="4"/>
        <v>-</v>
      </c>
      <c r="N9" s="559"/>
      <c r="O9" s="559"/>
      <c r="P9" s="559"/>
      <c r="Q9" s="559"/>
      <c r="R9" s="559"/>
      <c r="S9" s="559"/>
      <c r="T9" s="559"/>
      <c r="V9" s="542"/>
      <c r="W9" s="542"/>
      <c r="X9" s="543"/>
    </row>
    <row r="10" spans="2:33">
      <c r="B10" s="165" t="s">
        <v>159</v>
      </c>
      <c r="C10" s="165"/>
      <c r="D10" s="545">
        <f>('Gelir Tablosu'!D26+'Gelir Tablosu'!D27)*-1</f>
        <v>94527118.420000002</v>
      </c>
      <c r="E10" s="547">
        <f t="shared" si="0"/>
        <v>0.98045569063535654</v>
      </c>
      <c r="F10" s="545">
        <f>('Gelir Tablosu'!F26+'Gelir Tablosu'!F27)*-1</f>
        <v>225078727.04999998</v>
      </c>
      <c r="G10" s="547">
        <f t="shared" ref="G10:G47" si="5">F10/$F$8</f>
        <v>0.91117648931606654</v>
      </c>
      <c r="H10" s="545"/>
      <c r="I10" s="547" t="e">
        <f t="shared" si="2"/>
        <v>#DIV/0!</v>
      </c>
      <c r="J10" s="547"/>
      <c r="K10" s="547">
        <f t="shared" ref="K10:K47" si="6">IF(OR(F10&gt;0,D10&gt;0)*OR(F10&lt;0,D10&gt;0),F10/D10-1,IF(OR(F10&lt;0,D10&lt;0)*OR(F10&gt;0,D10&lt;0),-1*(F10/D10-1),IF(AND(F10&lt;0,D10=0),-1,IF(AND(F10&gt;0,D10=0),1,"-"))))</f>
        <v>1.3811021727112962</v>
      </c>
      <c r="L10" s="547">
        <f t="shared" ref="L10:L47" si="7">IF(OR(F10&gt;0,H10&gt;0)*OR(F10&lt;0,H10&gt;0),F10/H10-1,IF(OR(F10&lt;0,H10&lt;0)*OR(F10&gt;0,H10&lt;0),-1*(F10/H10-1),IF(AND(F10&lt;0,H10=0),-1,IF(AND(F10&gt;0,H10=0),1,"-"))))</f>
        <v>1</v>
      </c>
      <c r="M10" s="487"/>
      <c r="N10" s="559"/>
      <c r="O10" s="559"/>
      <c r="P10" s="559"/>
      <c r="Q10" s="559"/>
      <c r="R10" s="559"/>
      <c r="S10" s="559"/>
      <c r="T10" s="11"/>
      <c r="V10" s="542"/>
      <c r="W10" s="542"/>
      <c r="X10" s="543"/>
      <c r="Z10" s="487"/>
    </row>
    <row r="11" spans="2:33">
      <c r="B11" s="165" t="s">
        <v>160</v>
      </c>
      <c r="C11" s="165"/>
      <c r="D11" s="545">
        <f>'Gelir Tablosu'!D28*-1</f>
        <v>0</v>
      </c>
      <c r="E11" s="547">
        <f t="shared" si="0"/>
        <v>0</v>
      </c>
      <c r="F11" s="545">
        <v>0</v>
      </c>
      <c r="G11" s="547">
        <f t="shared" si="5"/>
        <v>0</v>
      </c>
      <c r="H11" s="545"/>
      <c r="I11" s="547" t="e">
        <f t="shared" si="2"/>
        <v>#DIV/0!</v>
      </c>
      <c r="J11" s="547"/>
      <c r="K11" s="547" t="str">
        <f t="shared" si="6"/>
        <v>-</v>
      </c>
      <c r="L11" s="547" t="str">
        <f t="shared" si="7"/>
        <v>-</v>
      </c>
      <c r="M11" s="487"/>
      <c r="N11" s="559"/>
      <c r="O11" s="559"/>
      <c r="P11" s="559"/>
      <c r="Q11" s="559"/>
      <c r="R11" s="559"/>
      <c r="S11" s="559"/>
      <c r="T11" s="11"/>
      <c r="V11" s="542"/>
      <c r="W11" s="542"/>
      <c r="X11" s="543"/>
    </row>
    <row r="12" spans="2:33">
      <c r="B12" s="165" t="s">
        <v>158</v>
      </c>
      <c r="C12" s="165"/>
      <c r="D12" s="545">
        <v>0</v>
      </c>
      <c r="E12" s="547">
        <f t="shared" si="0"/>
        <v>0</v>
      </c>
      <c r="F12" s="545">
        <v>0</v>
      </c>
      <c r="G12" s="547">
        <f t="shared" si="5"/>
        <v>0</v>
      </c>
      <c r="H12" s="545"/>
      <c r="I12" s="547" t="e">
        <f t="shared" si="2"/>
        <v>#DIV/0!</v>
      </c>
      <c r="J12" s="547"/>
      <c r="K12" s="547" t="str">
        <f t="shared" ref="K12" si="8">IF(OR(F12&gt;0,D12&gt;0)*OR(F12&lt;0,D12&gt;0),F12/D12-1,IF(OR(F12&lt;0,D12&lt;0)*OR(F12&gt;0,D12&lt;0),-1*(F12/D12-1),IF(AND(F12&lt;0,D12=0),-1,IF(AND(F12&gt;0,D12=0),1,"-"))))</f>
        <v>-</v>
      </c>
      <c r="L12" s="547" t="str">
        <f t="shared" ref="L12" si="9">IF(OR(F12&gt;0,H12&gt;0)*OR(F12&lt;0,H12&gt;0),F12/H12-1,IF(OR(F12&lt;0,H12&lt;0)*OR(F12&gt;0,H12&lt;0),-1*(F12/H12-1),IF(AND(F12&lt;0,H12=0),-1,IF(AND(F12&gt;0,H12=0),1,"-"))))</f>
        <v>-</v>
      </c>
      <c r="M12" s="487"/>
      <c r="N12" s="559"/>
      <c r="O12" s="559"/>
      <c r="P12" s="559"/>
      <c r="Q12" s="559"/>
      <c r="R12" s="559"/>
      <c r="S12" s="559"/>
      <c r="T12" s="11"/>
      <c r="V12" s="542"/>
      <c r="W12" s="542"/>
      <c r="X12" s="543"/>
    </row>
    <row r="13" spans="2:33">
      <c r="B13" s="165" t="s">
        <v>735</v>
      </c>
      <c r="C13" s="165"/>
      <c r="D13" s="545">
        <v>0</v>
      </c>
      <c r="E13" s="547">
        <f t="shared" si="0"/>
        <v>0</v>
      </c>
      <c r="F13" s="545">
        <v>0</v>
      </c>
      <c r="G13" s="547">
        <f t="shared" si="5"/>
        <v>0</v>
      </c>
      <c r="H13" s="545"/>
      <c r="I13" s="547" t="e">
        <f t="shared" si="2"/>
        <v>#DIV/0!</v>
      </c>
      <c r="J13" s="547"/>
      <c r="K13" s="547" t="str">
        <f t="shared" si="6"/>
        <v>-</v>
      </c>
      <c r="L13" s="547" t="str">
        <f t="shared" si="7"/>
        <v>-</v>
      </c>
      <c r="M13" s="487"/>
      <c r="N13" s="559"/>
      <c r="O13" s="559"/>
      <c r="P13" s="559"/>
      <c r="Q13" s="559"/>
      <c r="R13" s="559"/>
      <c r="S13" s="559"/>
      <c r="T13" s="559"/>
      <c r="V13" s="542"/>
      <c r="W13" s="542"/>
      <c r="X13" s="542"/>
    </row>
    <row r="14" spans="2:33">
      <c r="B14" s="165" t="s">
        <v>736</v>
      </c>
      <c r="C14" s="165"/>
      <c r="D14" s="545">
        <v>0</v>
      </c>
      <c r="E14" s="547">
        <f t="shared" si="0"/>
        <v>0</v>
      </c>
      <c r="F14" s="545">
        <v>0</v>
      </c>
      <c r="G14" s="547">
        <f t="shared" si="5"/>
        <v>0</v>
      </c>
      <c r="H14" s="545"/>
      <c r="I14" s="547" t="e">
        <f t="shared" si="2"/>
        <v>#DIV/0!</v>
      </c>
      <c r="J14" s="547"/>
      <c r="K14" s="547" t="str">
        <f t="shared" si="6"/>
        <v>-</v>
      </c>
      <c r="L14" s="547" t="str">
        <f t="shared" si="7"/>
        <v>-</v>
      </c>
      <c r="M14" s="487"/>
      <c r="N14" s="559"/>
      <c r="O14" s="559"/>
      <c r="P14" s="559"/>
      <c r="Q14" s="559"/>
      <c r="R14" s="559"/>
      <c r="S14" s="559"/>
      <c r="T14" s="559"/>
      <c r="V14" s="542"/>
      <c r="W14" s="542"/>
      <c r="X14" s="543"/>
    </row>
    <row r="15" spans="2:33">
      <c r="B15" s="163" t="s">
        <v>14</v>
      </c>
      <c r="C15" s="164"/>
      <c r="D15" s="548">
        <f>SUM(D9:D14)</f>
        <v>94527118.420000002</v>
      </c>
      <c r="E15" s="549">
        <f t="shared" si="0"/>
        <v>0.98045569063535654</v>
      </c>
      <c r="F15" s="548">
        <f>SUM(F9:F14)</f>
        <v>225078727.04999998</v>
      </c>
      <c r="G15" s="549">
        <f t="shared" si="5"/>
        <v>0.91117648931606654</v>
      </c>
      <c r="H15" s="548">
        <f>SUM(H9:H14)</f>
        <v>0</v>
      </c>
      <c r="I15" s="549" t="e">
        <f t="shared" si="2"/>
        <v>#DIV/0!</v>
      </c>
      <c r="J15" s="546"/>
      <c r="K15" s="549">
        <f t="shared" si="6"/>
        <v>1.3811021727112962</v>
      </c>
      <c r="L15" s="549">
        <f t="shared" si="7"/>
        <v>1</v>
      </c>
      <c r="N15" s="559"/>
      <c r="O15" s="559"/>
      <c r="P15" s="559"/>
      <c r="Q15" s="559"/>
      <c r="R15" s="559"/>
      <c r="S15" s="559"/>
      <c r="T15" s="11"/>
      <c r="V15" s="542"/>
      <c r="W15" s="542"/>
      <c r="X15" s="543"/>
    </row>
    <row r="16" spans="2:33">
      <c r="B16" s="165" t="s">
        <v>1126</v>
      </c>
      <c r="C16" s="165"/>
      <c r="D16" s="545">
        <f>318679.33+345706.82</f>
        <v>664386.15</v>
      </c>
      <c r="E16" s="547">
        <f t="shared" si="0"/>
        <v>6.8911566589021558E-3</v>
      </c>
      <c r="F16" s="545">
        <f>492796.91+894667.03+12711.86-F17</f>
        <v>1264400.23</v>
      </c>
      <c r="G16" s="547">
        <f t="shared" si="5"/>
        <v>5.1186168402573926E-3</v>
      </c>
      <c r="H16" s="545"/>
      <c r="I16" s="547" t="e">
        <f t="shared" si="2"/>
        <v>#DIV/0!</v>
      </c>
      <c r="J16" s="547"/>
      <c r="K16" s="547">
        <f t="shared" si="6"/>
        <v>0.90311045767585596</v>
      </c>
      <c r="L16" s="547">
        <f t="shared" si="7"/>
        <v>1</v>
      </c>
      <c r="M16" s="487"/>
      <c r="N16" s="11"/>
      <c r="O16" s="559"/>
      <c r="P16" s="559"/>
      <c r="Q16" s="559"/>
      <c r="R16" s="559"/>
      <c r="S16" s="559"/>
      <c r="T16" s="559"/>
      <c r="U16" s="559"/>
      <c r="AB16" s="678">
        <f>F16-H16</f>
        <v>1264400.23</v>
      </c>
      <c r="AC16" s="677">
        <v>246.96716592958819</v>
      </c>
      <c r="AD16" s="676">
        <v>691000</v>
      </c>
      <c r="AE16" s="19" t="s">
        <v>910</v>
      </c>
      <c r="AG16" s="487"/>
    </row>
    <row r="17" spans="2:33" ht="14.7" thickBot="1">
      <c r="B17" s="165" t="s">
        <v>1153</v>
      </c>
      <c r="C17" s="165"/>
      <c r="D17" s="545"/>
      <c r="E17" s="547">
        <f t="shared" si="0"/>
        <v>0</v>
      </c>
      <c r="F17" s="545">
        <v>135775.57</v>
      </c>
      <c r="G17" s="547">
        <f t="shared" si="5"/>
        <v>5.4965437573318578E-4</v>
      </c>
      <c r="H17" s="545"/>
      <c r="I17" s="547" t="e">
        <f t="shared" si="2"/>
        <v>#DIV/0!</v>
      </c>
      <c r="J17" s="547"/>
      <c r="K17" s="547">
        <f t="shared" si="6"/>
        <v>1</v>
      </c>
      <c r="L17" s="547">
        <f t="shared" si="7"/>
        <v>1</v>
      </c>
      <c r="M17" s="487"/>
      <c r="N17" s="559"/>
      <c r="O17" s="559"/>
      <c r="P17" s="559"/>
      <c r="Q17" s="559"/>
      <c r="R17" s="559"/>
      <c r="S17" s="559"/>
      <c r="T17" s="559"/>
      <c r="U17" s="559"/>
      <c r="V17" s="19" t="s">
        <v>767</v>
      </c>
      <c r="AB17" s="678">
        <f t="shared" ref="AB17:AB28" si="10">F17-H17</f>
        <v>135775.57</v>
      </c>
      <c r="AC17" s="677">
        <v>-1240.9858056685543</v>
      </c>
      <c r="AG17" s="487"/>
    </row>
    <row r="18" spans="2:33" ht="14.7" thickBot="1">
      <c r="B18" s="165" t="s">
        <v>1127</v>
      </c>
      <c r="C18" s="165"/>
      <c r="D18" s="545">
        <v>67301.03</v>
      </c>
      <c r="E18" s="547">
        <f t="shared" si="0"/>
        <v>6.9806082055665021E-4</v>
      </c>
      <c r="F18" s="545">
        <f>1152+4053.08+20000+15000+48703.42</f>
        <v>88908.5</v>
      </c>
      <c r="G18" s="547">
        <f t="shared" si="5"/>
        <v>3.5992444049304267E-4</v>
      </c>
      <c r="H18" s="545"/>
      <c r="I18" s="547" t="e">
        <f t="shared" si="2"/>
        <v>#DIV/0!</v>
      </c>
      <c r="J18" s="547"/>
      <c r="K18" s="547">
        <f t="shared" si="6"/>
        <v>0.3210570477153174</v>
      </c>
      <c r="L18" s="547">
        <f t="shared" si="7"/>
        <v>1</v>
      </c>
      <c r="M18" s="487"/>
      <c r="N18" s="559"/>
      <c r="O18" s="559"/>
      <c r="P18" s="559"/>
      <c r="Q18" s="559"/>
      <c r="R18" s="559"/>
      <c r="S18" s="559"/>
      <c r="T18" s="559"/>
      <c r="U18" s="559"/>
      <c r="V18" s="536">
        <v>7701500010</v>
      </c>
      <c r="W18" s="537" t="s">
        <v>768</v>
      </c>
      <c r="X18" s="538">
        <f>212911.5-50010</f>
        <v>162901.5</v>
      </c>
      <c r="Y18" s="19">
        <f>835/12</f>
        <v>69.583333333333329</v>
      </c>
      <c r="Z18" s="19">
        <f>834/9</f>
        <v>92.666666666666671</v>
      </c>
      <c r="AB18" s="678">
        <f t="shared" si="10"/>
        <v>88908.5</v>
      </c>
      <c r="AC18" s="677">
        <v>0</v>
      </c>
      <c r="AG18" s="487"/>
    </row>
    <row r="19" spans="2:33" ht="14.7" thickBot="1">
      <c r="B19" s="165" t="s">
        <v>47</v>
      </c>
      <c r="C19" s="165"/>
      <c r="D19" s="545">
        <v>48000</v>
      </c>
      <c r="E19" s="547">
        <f t="shared" si="0"/>
        <v>4.9786636826686331E-4</v>
      </c>
      <c r="F19" s="545">
        <f>33573.28</f>
        <v>33573.279999999999</v>
      </c>
      <c r="G19" s="547">
        <f t="shared" si="5"/>
        <v>1.3591325935671233E-4</v>
      </c>
      <c r="H19" s="545"/>
      <c r="I19" s="547" t="e">
        <f t="shared" si="2"/>
        <v>#DIV/0!</v>
      </c>
      <c r="J19" s="547"/>
      <c r="K19" s="547">
        <f t="shared" si="6"/>
        <v>-0.30055666666666669</v>
      </c>
      <c r="L19" s="547">
        <f t="shared" si="7"/>
        <v>1</v>
      </c>
      <c r="M19" s="487"/>
      <c r="N19" s="559"/>
      <c r="O19" s="559"/>
      <c r="P19" s="559"/>
      <c r="Q19" s="559"/>
      <c r="R19" s="559"/>
      <c r="S19" s="559"/>
      <c r="T19" s="559"/>
      <c r="U19" s="559"/>
      <c r="V19" s="539">
        <v>7604300040</v>
      </c>
      <c r="W19" s="540" t="s">
        <v>769</v>
      </c>
      <c r="X19" s="541">
        <v>4399.54</v>
      </c>
      <c r="Z19" s="19">
        <f>Z18*10</f>
        <v>926.66666666666674</v>
      </c>
      <c r="AB19" s="678">
        <f t="shared" si="10"/>
        <v>33573.279999999999</v>
      </c>
      <c r="AC19" s="677">
        <v>546.5262089124717</v>
      </c>
      <c r="AG19" s="487"/>
    </row>
    <row r="20" spans="2:33" ht="14.7" thickBot="1">
      <c r="B20" s="165" t="s">
        <v>46</v>
      </c>
      <c r="C20" s="165"/>
      <c r="D20" s="545">
        <v>19272.490000000002</v>
      </c>
      <c r="E20" s="547">
        <f t="shared" si="0"/>
        <v>1.9989842924498835E-4</v>
      </c>
      <c r="F20" s="545">
        <f>1121.19+10856.86+23148.16</f>
        <v>35126.21</v>
      </c>
      <c r="G20" s="547">
        <f t="shared" si="5"/>
        <v>1.4219991880293919E-4</v>
      </c>
      <c r="H20" s="545"/>
      <c r="I20" s="547" t="e">
        <f t="shared" si="2"/>
        <v>#DIV/0!</v>
      </c>
      <c r="J20" s="547"/>
      <c r="K20" s="547">
        <f t="shared" si="6"/>
        <v>0.82260880664615699</v>
      </c>
      <c r="L20" s="547">
        <f t="shared" si="7"/>
        <v>1</v>
      </c>
      <c r="M20" s="487"/>
      <c r="N20" s="559"/>
      <c r="O20" s="559"/>
      <c r="P20" s="559"/>
      <c r="Q20" s="559"/>
      <c r="R20" s="559"/>
      <c r="S20" s="559"/>
      <c r="T20" s="559"/>
      <c r="U20" s="559"/>
      <c r="V20" s="539">
        <v>7603500010</v>
      </c>
      <c r="W20" s="540" t="s">
        <v>770</v>
      </c>
      <c r="X20" s="541">
        <v>1724.59</v>
      </c>
      <c r="AB20" s="678">
        <f t="shared" si="10"/>
        <v>35126.21</v>
      </c>
      <c r="AC20" s="677">
        <v>1029.5862510122763</v>
      </c>
      <c r="AG20" s="487"/>
    </row>
    <row r="21" spans="2:33" ht="14.7" thickBot="1">
      <c r="B21" s="165" t="s">
        <v>1129</v>
      </c>
      <c r="C21" s="165"/>
      <c r="D21" s="545">
        <v>7195.48</v>
      </c>
      <c r="E21" s="547">
        <f t="shared" si="0"/>
        <v>7.4633072823684354E-5</v>
      </c>
      <c r="F21" s="545">
        <f>3334.55+1752.01+4489.39</f>
        <v>9575.9500000000007</v>
      </c>
      <c r="G21" s="547">
        <f t="shared" si="5"/>
        <v>3.8765904789073619E-5</v>
      </c>
      <c r="H21" s="545"/>
      <c r="I21" s="547" t="e">
        <f t="shared" si="2"/>
        <v>#DIV/0!</v>
      </c>
      <c r="J21" s="547"/>
      <c r="K21" s="547">
        <f t="shared" si="6"/>
        <v>0.33082852012652397</v>
      </c>
      <c r="L21" s="547">
        <f t="shared" si="7"/>
        <v>1</v>
      </c>
      <c r="M21" s="487"/>
      <c r="N21" s="559"/>
      <c r="O21" s="559"/>
      <c r="P21" s="559"/>
      <c r="Q21" s="559"/>
      <c r="R21" s="559"/>
      <c r="S21" s="559"/>
      <c r="T21" s="559"/>
      <c r="U21" s="559"/>
      <c r="V21" s="539">
        <v>7604200010</v>
      </c>
      <c r="W21" s="540" t="s">
        <v>771</v>
      </c>
      <c r="X21" s="541">
        <v>27200.3</v>
      </c>
      <c r="AB21" s="678">
        <f t="shared" si="10"/>
        <v>9575.9500000000007</v>
      </c>
      <c r="AC21" s="677">
        <v>210.5881922994887</v>
      </c>
      <c r="AG21" s="487"/>
    </row>
    <row r="22" spans="2:33" ht="14.7" thickBot="1">
      <c r="B22" s="165" t="s">
        <v>162</v>
      </c>
      <c r="C22" s="165"/>
      <c r="D22" s="545">
        <v>11588.5</v>
      </c>
      <c r="E22" s="547">
        <f t="shared" si="0"/>
        <v>1.2019842518042802E-4</v>
      </c>
      <c r="F22" s="545">
        <f>26424.26</f>
        <v>26424.26</v>
      </c>
      <c r="G22" s="547">
        <f t="shared" si="5"/>
        <v>1.0697219046483392E-4</v>
      </c>
      <c r="H22" s="545"/>
      <c r="I22" s="547" t="e">
        <f t="shared" si="2"/>
        <v>#DIV/0!</v>
      </c>
      <c r="J22" s="547"/>
      <c r="K22" s="547">
        <f t="shared" si="6"/>
        <v>1.2802140052638391</v>
      </c>
      <c r="L22" s="547">
        <f t="shared" si="7"/>
        <v>1</v>
      </c>
      <c r="M22" s="487"/>
      <c r="N22" s="559"/>
      <c r="O22" s="559"/>
      <c r="P22" s="559"/>
      <c r="Q22" s="559"/>
      <c r="R22" s="559"/>
      <c r="S22" s="559"/>
      <c r="T22" s="559"/>
      <c r="U22" s="559"/>
      <c r="V22" s="539">
        <v>7604000900</v>
      </c>
      <c r="W22" s="540" t="s">
        <v>772</v>
      </c>
      <c r="X22" s="541">
        <v>61895.17</v>
      </c>
      <c r="AB22" s="678">
        <f t="shared" si="10"/>
        <v>26424.26</v>
      </c>
      <c r="AC22" s="677">
        <v>62.85277419390961</v>
      </c>
      <c r="AG22" s="487"/>
    </row>
    <row r="23" spans="2:33" ht="14.7" thickBot="1">
      <c r="B23" s="165" t="s">
        <v>729</v>
      </c>
      <c r="C23" s="165"/>
      <c r="D23" s="545">
        <v>118310.34</v>
      </c>
      <c r="E23" s="547">
        <f t="shared" si="0"/>
        <v>1.2271404021712042E-3</v>
      </c>
      <c r="F23" s="545">
        <f>288.14+376.27+14981.85+8083.03+3664.35+969.71+712.08+3790.94+220067.61+2322.47+1138.02</f>
        <v>256394.46999999997</v>
      </c>
      <c r="G23" s="547">
        <f t="shared" si="5"/>
        <v>1.0379506589387989E-3</v>
      </c>
      <c r="H23" s="545"/>
      <c r="I23" s="547" t="e">
        <f t="shared" si="2"/>
        <v>#DIV/0!</v>
      </c>
      <c r="J23" s="547"/>
      <c r="K23" s="547">
        <f t="shared" si="6"/>
        <v>1.167134926668286</v>
      </c>
      <c r="L23" s="547">
        <f t="shared" si="7"/>
        <v>1</v>
      </c>
      <c r="M23" s="487"/>
      <c r="N23" s="559"/>
      <c r="O23" s="559"/>
      <c r="P23" s="559"/>
      <c r="Q23" s="559"/>
      <c r="R23" s="559"/>
      <c r="S23" s="559"/>
      <c r="T23" s="559"/>
      <c r="U23" s="559"/>
      <c r="V23" s="539">
        <v>7604300050</v>
      </c>
      <c r="W23" s="540" t="s">
        <v>773</v>
      </c>
      <c r="X23" s="540">
        <v>9.2100000000000009</v>
      </c>
      <c r="AB23" s="678">
        <f t="shared" si="10"/>
        <v>256394.46999999997</v>
      </c>
      <c r="AC23" s="677">
        <v>186.49914246132562</v>
      </c>
      <c r="AG23" s="487"/>
    </row>
    <row r="24" spans="2:33" ht="14.7" thickBot="1">
      <c r="B24" s="165" t="s">
        <v>45</v>
      </c>
      <c r="C24" s="165"/>
      <c r="D24" s="545">
        <v>12192.92</v>
      </c>
      <c r="E24" s="547">
        <f t="shared" si="0"/>
        <v>1.264675999785084E-4</v>
      </c>
      <c r="F24" s="545">
        <v>23440.83</v>
      </c>
      <c r="G24" s="547">
        <f t="shared" si="5"/>
        <v>9.4894499653492398E-5</v>
      </c>
      <c r="H24" s="545"/>
      <c r="I24" s="547" t="e">
        <f t="shared" si="2"/>
        <v>#DIV/0!</v>
      </c>
      <c r="J24" s="547"/>
      <c r="K24" s="547">
        <f t="shared" si="6"/>
        <v>0.92249518573073575</v>
      </c>
      <c r="L24" s="547">
        <f t="shared" si="7"/>
        <v>1</v>
      </c>
      <c r="M24" s="487"/>
      <c r="N24" s="559"/>
      <c r="O24" s="559"/>
      <c r="P24" s="559"/>
      <c r="Q24" s="559"/>
      <c r="R24" s="559"/>
      <c r="S24" s="559"/>
      <c r="T24" s="559"/>
      <c r="U24" s="559"/>
      <c r="V24" s="539">
        <v>7604000900</v>
      </c>
      <c r="W24" s="540" t="s">
        <v>772</v>
      </c>
      <c r="X24" s="541">
        <v>2467.69</v>
      </c>
      <c r="AB24" s="678">
        <f t="shared" si="10"/>
        <v>23440.83</v>
      </c>
      <c r="AC24" s="677">
        <v>8.992959999986283E-3</v>
      </c>
      <c r="AG24" s="487"/>
    </row>
    <row r="25" spans="2:33" ht="14.7" thickBot="1">
      <c r="B25" s="165" t="s">
        <v>1128</v>
      </c>
      <c r="C25" s="165"/>
      <c r="D25" s="545">
        <v>10722.01</v>
      </c>
      <c r="E25" s="547">
        <f t="shared" si="0"/>
        <v>1.1121100373377065E-4</v>
      </c>
      <c r="F25" s="545">
        <f>7207.3+325.71</f>
        <v>7533.01</v>
      </c>
      <c r="G25" s="547">
        <f t="shared" si="5"/>
        <v>3.049555902392342E-5</v>
      </c>
      <c r="H25" s="545"/>
      <c r="I25" s="547" t="e">
        <f t="shared" si="2"/>
        <v>#DIV/0!</v>
      </c>
      <c r="J25" s="547"/>
      <c r="K25" s="547">
        <f t="shared" si="6"/>
        <v>-0.29742557598808428</v>
      </c>
      <c r="L25" s="547">
        <f t="shared" si="7"/>
        <v>1</v>
      </c>
      <c r="M25" s="487"/>
      <c r="N25" s="559"/>
      <c r="O25" s="559"/>
      <c r="P25" s="559"/>
      <c r="Q25" s="559"/>
      <c r="R25" s="559"/>
      <c r="S25" s="559"/>
      <c r="T25" s="559"/>
      <c r="U25" s="559"/>
      <c r="V25" s="539"/>
      <c r="W25" s="540"/>
      <c r="X25" s="541">
        <f>SUM(X18:X24)</f>
        <v>260597.99999999997</v>
      </c>
      <c r="AB25" s="678">
        <f t="shared" si="10"/>
        <v>7533.01</v>
      </c>
      <c r="AC25" s="677">
        <v>-117.66775404492887</v>
      </c>
      <c r="AG25" s="487"/>
    </row>
    <row r="26" spans="2:33">
      <c r="B26" s="165" t="s">
        <v>1130</v>
      </c>
      <c r="C26" s="165"/>
      <c r="D26" s="545">
        <v>2936.44</v>
      </c>
      <c r="E26" s="547">
        <f t="shared" si="0"/>
        <v>3.0457389967365582E-5</v>
      </c>
      <c r="F26" s="545">
        <f>7680.05+3055+35.56</f>
        <v>10770.609999999999</v>
      </c>
      <c r="G26" s="547">
        <f t="shared" si="5"/>
        <v>4.3602195268380072E-5</v>
      </c>
      <c r="H26" s="545"/>
      <c r="I26" s="547" t="e">
        <f t="shared" si="2"/>
        <v>#DIV/0!</v>
      </c>
      <c r="J26" s="547"/>
      <c r="K26" s="547">
        <f t="shared" si="6"/>
        <v>2.667914209042241</v>
      </c>
      <c r="L26" s="547">
        <f t="shared" si="7"/>
        <v>1</v>
      </c>
      <c r="M26" s="487"/>
      <c r="N26" s="559"/>
      <c r="O26" s="559"/>
      <c r="P26" s="559"/>
      <c r="Q26" s="559"/>
      <c r="R26" s="559"/>
      <c r="S26" s="559"/>
      <c r="T26" s="559"/>
      <c r="U26" s="559"/>
      <c r="AB26" s="678">
        <f t="shared" si="10"/>
        <v>10770.609999999999</v>
      </c>
      <c r="AC26" s="677">
        <v>-215.5063320000001</v>
      </c>
      <c r="AG26" s="487"/>
    </row>
    <row r="27" spans="2:33">
      <c r="B27" s="165" t="s">
        <v>1131</v>
      </c>
      <c r="C27" s="165"/>
      <c r="D27" s="545">
        <v>18253.28</v>
      </c>
      <c r="E27" s="547">
        <f t="shared" si="0"/>
        <v>1.8932696296996185E-4</v>
      </c>
      <c r="F27" s="545">
        <f>5264.44+15979.39+15256.53+10536.01</f>
        <v>47036.37</v>
      </c>
      <c r="G27" s="547">
        <f t="shared" si="5"/>
        <v>1.9041530511788792E-4</v>
      </c>
      <c r="H27" s="545"/>
      <c r="I27" s="547" t="e">
        <f t="shared" si="2"/>
        <v>#DIV/0!</v>
      </c>
      <c r="J27" s="547"/>
      <c r="K27" s="547">
        <f t="shared" si="6"/>
        <v>1.5768722114600777</v>
      </c>
      <c r="L27" s="547">
        <f t="shared" si="7"/>
        <v>1</v>
      </c>
      <c r="M27" s="487"/>
      <c r="N27" s="559"/>
      <c r="O27" s="559"/>
      <c r="P27" s="559"/>
      <c r="Q27" s="559"/>
      <c r="R27" s="559"/>
      <c r="S27" s="559"/>
      <c r="T27" s="559"/>
      <c r="U27" s="559"/>
      <c r="AB27" s="678">
        <f t="shared" si="10"/>
        <v>47036.37</v>
      </c>
      <c r="AC27" s="677">
        <v>94.293450000000007</v>
      </c>
      <c r="AG27" s="487"/>
    </row>
    <row r="28" spans="2:33">
      <c r="B28" s="165" t="s">
        <v>1132</v>
      </c>
      <c r="C28" s="165"/>
      <c r="D28" s="545">
        <v>22768.67</v>
      </c>
      <c r="E28" s="547">
        <f t="shared" si="0"/>
        <v>2.3616156339930584E-4</v>
      </c>
      <c r="F28" s="545">
        <f>57815.46</f>
        <v>57815.46</v>
      </c>
      <c r="G28" s="547">
        <f t="shared" si="5"/>
        <v>2.3405182960400736E-4</v>
      </c>
      <c r="H28" s="545"/>
      <c r="I28" s="547" t="e">
        <f t="shared" si="2"/>
        <v>#DIV/0!</v>
      </c>
      <c r="J28" s="547"/>
      <c r="K28" s="547">
        <f t="shared" si="6"/>
        <v>1.5392550377338687</v>
      </c>
      <c r="L28" s="547">
        <f t="shared" si="7"/>
        <v>1</v>
      </c>
      <c r="M28" s="487"/>
      <c r="N28" s="559"/>
      <c r="O28" s="559"/>
      <c r="P28" s="559"/>
      <c r="Q28" s="559"/>
      <c r="R28" s="559"/>
      <c r="S28" s="559"/>
      <c r="T28" s="559"/>
      <c r="U28" s="559"/>
      <c r="AB28" s="678">
        <f t="shared" si="10"/>
        <v>57815.46</v>
      </c>
      <c r="AC28" s="677">
        <v>-1190.1515438503916</v>
      </c>
      <c r="AG28" s="487"/>
    </row>
    <row r="29" spans="2:33">
      <c r="B29" s="165" t="s">
        <v>1133</v>
      </c>
      <c r="C29" s="165"/>
      <c r="D29" s="545">
        <v>13584.29</v>
      </c>
      <c r="E29" s="547">
        <f t="shared" si="0"/>
        <v>1.4089919016216392E-4</v>
      </c>
      <c r="F29" s="545">
        <f>17565.46</f>
        <v>17565.46</v>
      </c>
      <c r="G29" s="547">
        <f t="shared" si="5"/>
        <v>7.1109493046254526E-5</v>
      </c>
      <c r="H29" s="545"/>
      <c r="I29" s="547" t="e">
        <f t="shared" si="2"/>
        <v>#DIV/0!</v>
      </c>
      <c r="J29" s="547"/>
      <c r="K29" s="547">
        <f t="shared" si="6"/>
        <v>0.29307162906563367</v>
      </c>
      <c r="L29" s="547">
        <f t="shared" si="7"/>
        <v>1</v>
      </c>
      <c r="M29" s="487"/>
      <c r="N29" s="559"/>
      <c r="O29" s="559"/>
      <c r="P29" s="559"/>
      <c r="Q29" s="559"/>
      <c r="R29" s="559"/>
      <c r="S29" s="559"/>
      <c r="T29" s="559"/>
      <c r="U29" s="559"/>
      <c r="AB29" s="678"/>
      <c r="AC29" s="677"/>
      <c r="AG29" s="487"/>
    </row>
    <row r="30" spans="2:33">
      <c r="B30" s="165" t="s">
        <v>1134</v>
      </c>
      <c r="C30" s="165"/>
      <c r="D30" s="545">
        <v>18911.79</v>
      </c>
      <c r="E30" s="547">
        <f t="shared" si="0"/>
        <v>1.9615717093178297E-4</v>
      </c>
      <c r="F30" s="545">
        <f>2295+1260+8565.96+10745.38+23550+2796+1683.64+2859.5+8971.7+1700.81+1199.02-304.99</f>
        <v>65322.02</v>
      </c>
      <c r="G30" s="547">
        <f t="shared" si="5"/>
        <v>2.6444031223533569E-4</v>
      </c>
      <c r="H30" s="545"/>
      <c r="I30" s="547" t="e">
        <f t="shared" si="2"/>
        <v>#DIV/0!</v>
      </c>
      <c r="J30" s="547"/>
      <c r="K30" s="547">
        <f t="shared" si="6"/>
        <v>2.4540368732943838</v>
      </c>
      <c r="L30" s="547">
        <f t="shared" si="7"/>
        <v>1</v>
      </c>
      <c r="M30" s="487"/>
      <c r="N30" s="559"/>
      <c r="O30" s="559"/>
      <c r="P30" s="559"/>
      <c r="Q30" s="559"/>
      <c r="R30" s="559"/>
      <c r="S30" s="559"/>
      <c r="T30" s="559"/>
      <c r="U30" s="559"/>
      <c r="AB30" s="678">
        <f t="shared" ref="AB30" si="11">F30-H30</f>
        <v>65322.02</v>
      </c>
      <c r="AC30" s="677">
        <v>744.67336118901221</v>
      </c>
      <c r="AG30" s="487"/>
    </row>
    <row r="31" spans="2:33">
      <c r="B31" s="163" t="s">
        <v>15</v>
      </c>
      <c r="C31" s="164"/>
      <c r="D31" s="548">
        <f>SUM(D16:D30)</f>
        <v>1035423.3900000001</v>
      </c>
      <c r="E31" s="549">
        <f t="shared" si="0"/>
        <v>1.0739635058288835E-2</v>
      </c>
      <c r="F31" s="548">
        <f>SUM(F16:F30)</f>
        <v>2079662.2300000002</v>
      </c>
      <c r="G31" s="549">
        <f t="shared" si="5"/>
        <v>8.4190067827852617E-3</v>
      </c>
      <c r="H31" s="548">
        <f>SUM(H16:H30)</f>
        <v>0</v>
      </c>
      <c r="I31" s="549" t="e">
        <f t="shared" si="2"/>
        <v>#DIV/0!</v>
      </c>
      <c r="J31" s="546"/>
      <c r="K31" s="549">
        <f t="shared" si="6"/>
        <v>1.0085138602093968</v>
      </c>
      <c r="L31" s="549">
        <f t="shared" si="7"/>
        <v>1</v>
      </c>
      <c r="M31" s="462"/>
      <c r="N31" s="559"/>
      <c r="O31" s="559"/>
      <c r="P31" s="559"/>
      <c r="Q31" s="559"/>
      <c r="R31" s="559"/>
      <c r="S31" s="559"/>
      <c r="T31" s="559"/>
      <c r="U31" s="11"/>
      <c r="AG31" s="487"/>
    </row>
    <row r="32" spans="2:33">
      <c r="B32" s="165" t="s">
        <v>754</v>
      </c>
      <c r="C32" s="165"/>
      <c r="D32" s="545">
        <f>18075+482</f>
        <v>18557</v>
      </c>
      <c r="E32" s="547">
        <f t="shared" si="0"/>
        <v>1.9247721241517045E-4</v>
      </c>
      <c r="F32" s="545"/>
      <c r="G32" s="547">
        <f t="shared" si="5"/>
        <v>0</v>
      </c>
      <c r="H32" s="545"/>
      <c r="I32" s="547" t="e">
        <f t="shared" si="2"/>
        <v>#DIV/0!</v>
      </c>
      <c r="J32" s="547"/>
      <c r="K32" s="547">
        <f t="shared" si="6"/>
        <v>-1</v>
      </c>
      <c r="L32" s="547" t="str">
        <f t="shared" si="7"/>
        <v>-</v>
      </c>
      <c r="N32" s="559"/>
      <c r="O32" s="559"/>
      <c r="P32" s="559"/>
      <c r="Q32" s="559"/>
      <c r="R32" s="559"/>
      <c r="S32" s="559"/>
      <c r="T32" s="559"/>
      <c r="U32" s="11"/>
    </row>
    <row r="33" spans="1:21">
      <c r="B33" s="165" t="s">
        <v>48</v>
      </c>
      <c r="C33" s="165"/>
      <c r="D33" s="545"/>
      <c r="E33" s="547">
        <f t="shared" si="0"/>
        <v>0</v>
      </c>
      <c r="F33" s="545"/>
      <c r="G33" s="547">
        <f t="shared" si="5"/>
        <v>0</v>
      </c>
      <c r="H33" s="545"/>
      <c r="I33" s="547" t="e">
        <f t="shared" si="2"/>
        <v>#DIV/0!</v>
      </c>
      <c r="J33" s="547"/>
      <c r="K33" s="547" t="str">
        <f t="shared" si="6"/>
        <v>-</v>
      </c>
      <c r="L33" s="547" t="str">
        <f t="shared" si="7"/>
        <v>-</v>
      </c>
      <c r="N33" s="559"/>
      <c r="O33" s="559"/>
      <c r="P33" s="559"/>
      <c r="Q33" s="559"/>
      <c r="R33" s="559"/>
      <c r="S33" s="559"/>
      <c r="T33" s="559"/>
      <c r="U33" s="11"/>
    </row>
    <row r="34" spans="1:21">
      <c r="B34" s="165" t="s">
        <v>163</v>
      </c>
      <c r="C34" s="165"/>
      <c r="D34" s="545"/>
      <c r="E34" s="547">
        <f t="shared" si="0"/>
        <v>0</v>
      </c>
      <c r="F34" s="545"/>
      <c r="G34" s="547">
        <f t="shared" si="5"/>
        <v>0</v>
      </c>
      <c r="H34" s="545"/>
      <c r="I34" s="547" t="e">
        <f t="shared" si="2"/>
        <v>#DIV/0!</v>
      </c>
      <c r="J34" s="547"/>
      <c r="K34" s="547" t="str">
        <f t="shared" si="6"/>
        <v>-</v>
      </c>
      <c r="L34" s="547" t="str">
        <f t="shared" si="7"/>
        <v>-</v>
      </c>
      <c r="N34" s="559"/>
      <c r="O34" s="559"/>
      <c r="P34" s="559"/>
      <c r="Q34" s="559"/>
      <c r="R34" s="559"/>
      <c r="S34" s="559"/>
      <c r="T34" s="559"/>
      <c r="U34" s="11"/>
    </row>
    <row r="35" spans="1:21">
      <c r="B35" s="163" t="s">
        <v>16</v>
      </c>
      <c r="C35" s="164"/>
      <c r="D35" s="548">
        <f>SUM(D32:D34)</f>
        <v>18557</v>
      </c>
      <c r="E35" s="549">
        <f t="shared" si="0"/>
        <v>1.9247721241517045E-4</v>
      </c>
      <c r="F35" s="548">
        <f>SUM(F32:F34)</f>
        <v>0</v>
      </c>
      <c r="G35" s="549">
        <f t="shared" si="5"/>
        <v>0</v>
      </c>
      <c r="H35" s="548">
        <f>SUM(H32:H34)</f>
        <v>0</v>
      </c>
      <c r="I35" s="549" t="e">
        <f t="shared" si="2"/>
        <v>#DIV/0!</v>
      </c>
      <c r="J35" s="546"/>
      <c r="K35" s="549">
        <f t="shared" si="6"/>
        <v>-1</v>
      </c>
      <c r="L35" s="549" t="str">
        <f t="shared" si="7"/>
        <v>-</v>
      </c>
      <c r="N35" s="559"/>
      <c r="O35" s="559"/>
      <c r="P35" s="559"/>
      <c r="Q35" s="559"/>
      <c r="R35" s="559"/>
      <c r="S35" s="559"/>
      <c r="T35" s="559"/>
      <c r="U35" s="11"/>
    </row>
    <row r="36" spans="1:21">
      <c r="B36" s="165" t="s">
        <v>164</v>
      </c>
      <c r="C36" s="165"/>
      <c r="D36" s="545"/>
      <c r="E36" s="547">
        <f t="shared" si="0"/>
        <v>0</v>
      </c>
      <c r="F36" s="545"/>
      <c r="G36" s="547">
        <f t="shared" si="5"/>
        <v>0</v>
      </c>
      <c r="H36" s="545"/>
      <c r="I36" s="547" t="e">
        <f t="shared" si="2"/>
        <v>#DIV/0!</v>
      </c>
      <c r="J36" s="547"/>
      <c r="K36" s="547" t="str">
        <f t="shared" si="6"/>
        <v>-</v>
      </c>
      <c r="L36" s="547" t="str">
        <f t="shared" si="7"/>
        <v>-</v>
      </c>
      <c r="N36" s="559"/>
      <c r="O36" s="559"/>
      <c r="P36" s="559"/>
      <c r="Q36" s="559"/>
      <c r="R36" s="559"/>
      <c r="S36" s="559"/>
      <c r="T36" s="559"/>
    </row>
    <row r="37" spans="1:21">
      <c r="B37" s="165" t="s">
        <v>165</v>
      </c>
      <c r="C37" s="165"/>
      <c r="D37" s="545"/>
      <c r="E37" s="547">
        <f t="shared" si="0"/>
        <v>0</v>
      </c>
      <c r="F37" s="545"/>
      <c r="G37" s="547">
        <f t="shared" si="5"/>
        <v>0</v>
      </c>
      <c r="H37" s="545"/>
      <c r="I37" s="547" t="e">
        <f t="shared" si="2"/>
        <v>#DIV/0!</v>
      </c>
      <c r="J37" s="547"/>
      <c r="K37" s="547" t="str">
        <f t="shared" si="6"/>
        <v>-</v>
      </c>
      <c r="L37" s="547" t="str">
        <f t="shared" si="7"/>
        <v>-</v>
      </c>
      <c r="N37" s="559"/>
      <c r="O37" s="559"/>
      <c r="P37" s="559"/>
      <c r="Q37" s="559"/>
      <c r="R37" s="559"/>
      <c r="S37" s="559"/>
      <c r="T37" s="559"/>
    </row>
    <row r="38" spans="1:21">
      <c r="B38" s="165" t="s">
        <v>166</v>
      </c>
      <c r="C38" s="165"/>
      <c r="D38" s="545"/>
      <c r="E38" s="547">
        <f t="shared" si="0"/>
        <v>0</v>
      </c>
      <c r="F38" s="545"/>
      <c r="G38" s="547">
        <f t="shared" si="5"/>
        <v>0</v>
      </c>
      <c r="H38" s="545"/>
      <c r="I38" s="547" t="e">
        <f t="shared" si="2"/>
        <v>#DIV/0!</v>
      </c>
      <c r="J38" s="547"/>
      <c r="K38" s="547" t="str">
        <f t="shared" si="6"/>
        <v>-</v>
      </c>
      <c r="L38" s="547" t="str">
        <f t="shared" si="7"/>
        <v>-</v>
      </c>
      <c r="N38" s="559"/>
      <c r="O38" s="559"/>
      <c r="P38" s="559"/>
      <c r="Q38" s="559"/>
      <c r="R38" s="559"/>
      <c r="S38" s="559"/>
      <c r="T38" s="559"/>
    </row>
    <row r="39" spans="1:21">
      <c r="B39" s="165" t="s">
        <v>49</v>
      </c>
      <c r="C39" s="165"/>
      <c r="D39" s="545">
        <f>30790.37+5980.66</f>
        <v>36771.03</v>
      </c>
      <c r="E39" s="547">
        <f t="shared" si="0"/>
        <v>3.813970659069141E-4</v>
      </c>
      <c r="F39" s="545">
        <f>56083.78+5646.66+155790.2</f>
        <v>217520.64000000001</v>
      </c>
      <c r="G39" s="547">
        <f t="shared" si="5"/>
        <v>8.8057941195373397E-4</v>
      </c>
      <c r="H39" s="545"/>
      <c r="I39" s="547" t="e">
        <f>H39/$H$8</f>
        <v>#DIV/0!</v>
      </c>
      <c r="J39" s="547"/>
      <c r="K39" s="547">
        <f t="shared" si="6"/>
        <v>4.9155438398108515</v>
      </c>
      <c r="L39" s="547">
        <f t="shared" si="7"/>
        <v>1</v>
      </c>
      <c r="N39" s="559"/>
      <c r="O39" s="559"/>
      <c r="P39" s="559"/>
      <c r="Q39" s="559"/>
      <c r="R39" s="559"/>
      <c r="S39" s="559"/>
      <c r="T39" s="559"/>
    </row>
    <row r="40" spans="1:21">
      <c r="B40" s="165" t="s">
        <v>167</v>
      </c>
      <c r="C40" s="165"/>
      <c r="D40" s="545">
        <v>7000</v>
      </c>
      <c r="E40" s="547">
        <f t="shared" si="0"/>
        <v>7.260551203891756E-5</v>
      </c>
      <c r="F40" s="545">
        <v>51500</v>
      </c>
      <c r="G40" s="547">
        <f t="shared" si="5"/>
        <v>2.0848522565774583E-4</v>
      </c>
      <c r="H40" s="545"/>
      <c r="I40" s="547" t="e">
        <f t="shared" si="2"/>
        <v>#DIV/0!</v>
      </c>
      <c r="J40" s="547"/>
      <c r="K40" s="547">
        <f t="shared" si="6"/>
        <v>6.3571428571428568</v>
      </c>
      <c r="L40" s="547">
        <f t="shared" si="7"/>
        <v>1</v>
      </c>
      <c r="N40" s="559"/>
      <c r="O40" s="559"/>
      <c r="P40" s="559"/>
      <c r="Q40" s="559"/>
      <c r="R40" s="559"/>
      <c r="S40" s="559"/>
      <c r="T40" s="559"/>
    </row>
    <row r="41" spans="1:21">
      <c r="A41" s="169"/>
      <c r="B41" s="163" t="s">
        <v>17</v>
      </c>
      <c r="C41" s="164"/>
      <c r="D41" s="548">
        <f>SUM(D36:D40)</f>
        <v>43771.03</v>
      </c>
      <c r="E41" s="549">
        <f t="shared" si="0"/>
        <v>4.5400257794583166E-4</v>
      </c>
      <c r="F41" s="548">
        <f>SUM(F36:F40)</f>
        <v>269020.64</v>
      </c>
      <c r="G41" s="549">
        <f t="shared" si="5"/>
        <v>1.0890646376114797E-3</v>
      </c>
      <c r="H41" s="548">
        <f>SUM(H36:H40)</f>
        <v>0</v>
      </c>
      <c r="I41" s="549" t="e">
        <f t="shared" si="2"/>
        <v>#DIV/0!</v>
      </c>
      <c r="J41" s="546"/>
      <c r="K41" s="549">
        <f t="shared" si="6"/>
        <v>5.1460888628848815</v>
      </c>
      <c r="L41" s="549">
        <f t="shared" si="7"/>
        <v>1</v>
      </c>
      <c r="N41" s="559"/>
      <c r="O41" s="559"/>
      <c r="P41" s="559"/>
      <c r="Q41" s="559"/>
      <c r="R41" s="559"/>
      <c r="S41" s="559"/>
      <c r="T41" s="559"/>
    </row>
    <row r="42" spans="1:21" ht="3.3" customHeight="1">
      <c r="B42" s="170"/>
      <c r="C42" s="170"/>
      <c r="D42" s="545"/>
      <c r="E42" s="547"/>
      <c r="F42" s="545"/>
      <c r="G42" s="547"/>
      <c r="H42" s="545"/>
      <c r="I42" s="547"/>
      <c r="J42" s="547"/>
      <c r="K42" s="547" t="str">
        <f t="shared" si="6"/>
        <v>-</v>
      </c>
      <c r="L42" s="547" t="str">
        <f t="shared" si="7"/>
        <v>-</v>
      </c>
      <c r="N42" s="559"/>
      <c r="O42" s="559"/>
      <c r="P42" s="559"/>
      <c r="Q42" s="559"/>
      <c r="R42" s="559"/>
      <c r="S42" s="559"/>
      <c r="T42" s="559"/>
    </row>
    <row r="43" spans="1:21">
      <c r="B43" s="163" t="s">
        <v>18</v>
      </c>
      <c r="C43" s="164"/>
      <c r="D43" s="548">
        <f>D41+D35+D31+D15</f>
        <v>95624869.840000004</v>
      </c>
      <c r="E43" s="549">
        <f t="shared" si="0"/>
        <v>0.99184180548400647</v>
      </c>
      <c r="F43" s="548">
        <f>F41+F35+F31+F15</f>
        <v>227427409.91999999</v>
      </c>
      <c r="G43" s="549">
        <f t="shared" si="5"/>
        <v>0.92068456073646332</v>
      </c>
      <c r="H43" s="548">
        <f>H41+H35+H31+H15</f>
        <v>0</v>
      </c>
      <c r="I43" s="549" t="e">
        <f t="shared" si="2"/>
        <v>#DIV/0!</v>
      </c>
      <c r="J43" s="546"/>
      <c r="K43" s="549">
        <f t="shared" si="6"/>
        <v>1.3783290926359704</v>
      </c>
      <c r="L43" s="549">
        <f t="shared" si="7"/>
        <v>1</v>
      </c>
      <c r="N43" s="559"/>
      <c r="O43" s="559"/>
      <c r="P43" s="559"/>
      <c r="Q43" s="559"/>
      <c r="R43" s="559"/>
      <c r="S43" s="559"/>
      <c r="T43" s="559"/>
    </row>
    <row r="44" spans="1:21" ht="3.3" customHeight="1">
      <c r="B44" s="170"/>
      <c r="C44" s="170"/>
      <c r="D44" s="545"/>
      <c r="E44" s="547"/>
      <c r="F44" s="545"/>
      <c r="G44" s="547"/>
      <c r="H44" s="545"/>
      <c r="I44" s="547"/>
      <c r="J44" s="547"/>
      <c r="K44" s="547" t="str">
        <f t="shared" si="6"/>
        <v>-</v>
      </c>
      <c r="L44" s="547" t="str">
        <f t="shared" si="7"/>
        <v>-</v>
      </c>
      <c r="N44" s="559"/>
      <c r="O44" s="559"/>
      <c r="P44" s="559"/>
      <c r="Q44" s="559"/>
      <c r="R44" s="559"/>
      <c r="S44" s="559"/>
      <c r="T44" s="559"/>
    </row>
    <row r="45" spans="1:21">
      <c r="B45" s="163" t="s">
        <v>19</v>
      </c>
      <c r="C45" s="164"/>
      <c r="D45" s="548">
        <f>D8-D43+D40</f>
        <v>793543.05999997258</v>
      </c>
      <c r="E45" s="549">
        <f t="shared" si="0"/>
        <v>8.2308000280324981E-3</v>
      </c>
      <c r="F45" s="548">
        <f>F8-F43+F40</f>
        <v>19643992.030000001</v>
      </c>
      <c r="G45" s="549">
        <f t="shared" si="5"/>
        <v>7.9523924489194389E-2</v>
      </c>
      <c r="H45" s="548">
        <f>H8-H43</f>
        <v>0</v>
      </c>
      <c r="I45" s="549" t="e">
        <f t="shared" si="2"/>
        <v>#DIV/0!</v>
      </c>
      <c r="J45" s="546"/>
      <c r="K45" s="549">
        <f t="shared" si="6"/>
        <v>23.754790281954808</v>
      </c>
      <c r="L45" s="549">
        <f t="shared" si="7"/>
        <v>1</v>
      </c>
      <c r="N45" s="559"/>
      <c r="O45" s="559"/>
      <c r="P45" s="559"/>
      <c r="Q45" s="559"/>
      <c r="R45" s="559"/>
      <c r="S45" s="559"/>
      <c r="T45" s="559"/>
    </row>
    <row r="46" spans="1:21" ht="3.75" customHeight="1">
      <c r="B46" s="170"/>
      <c r="C46" s="170"/>
      <c r="D46" s="545"/>
      <c r="E46" s="547"/>
      <c r="F46" s="545"/>
      <c r="G46" s="547"/>
      <c r="H46" s="545"/>
      <c r="I46" s="547"/>
      <c r="J46" s="547"/>
      <c r="K46" s="547" t="str">
        <f t="shared" si="6"/>
        <v>-</v>
      </c>
      <c r="L46" s="547" t="str">
        <f t="shared" si="7"/>
        <v>-</v>
      </c>
      <c r="N46" s="559"/>
      <c r="O46" s="559"/>
      <c r="P46" s="559"/>
      <c r="Q46" s="559"/>
      <c r="R46" s="559"/>
      <c r="S46" s="559"/>
      <c r="T46" s="559"/>
    </row>
    <row r="47" spans="1:21" ht="14.7" thickBot="1">
      <c r="B47" s="171" t="s">
        <v>4</v>
      </c>
      <c r="C47" s="164"/>
      <c r="D47" s="550">
        <f>D45+D39</f>
        <v>830314.08999997261</v>
      </c>
      <c r="E47" s="551">
        <f t="shared" si="0"/>
        <v>8.6121970939394121E-3</v>
      </c>
      <c r="F47" s="550">
        <f>F45+F39</f>
        <v>19861512.670000002</v>
      </c>
      <c r="G47" s="551">
        <f t="shared" si="5"/>
        <v>8.0404503901148131E-2</v>
      </c>
      <c r="H47" s="550">
        <f>H45+H39</f>
        <v>0</v>
      </c>
      <c r="I47" s="551" t="e">
        <f t="shared" si="2"/>
        <v>#DIV/0!</v>
      </c>
      <c r="J47" s="546"/>
      <c r="K47" s="551">
        <f t="shared" si="6"/>
        <v>22.920481308465639</v>
      </c>
      <c r="L47" s="551">
        <f t="shared" si="7"/>
        <v>1</v>
      </c>
      <c r="N47" s="559"/>
      <c r="O47" s="559"/>
      <c r="P47" s="559"/>
      <c r="Q47" s="559"/>
      <c r="R47" s="559"/>
      <c r="S47" s="559"/>
      <c r="T47" s="559"/>
    </row>
    <row r="48" spans="1:21" s="340" customFormat="1" ht="10.8" thickTop="1">
      <c r="B48" s="352" t="s">
        <v>224</v>
      </c>
      <c r="C48" s="352"/>
      <c r="D48" s="748">
        <f>D47-'Gelir Tablosu'!D61</f>
        <v>-1.862645149230957E-9</v>
      </c>
      <c r="E48" s="582"/>
      <c r="F48" s="582">
        <f>F47-'Gelir Tablosu'!F61</f>
        <v>0</v>
      </c>
      <c r="G48" s="583"/>
      <c r="H48" s="670">
        <f>H47-'Gelir Tablosu'!H61</f>
        <v>0</v>
      </c>
      <c r="I48" s="582"/>
      <c r="J48" s="582"/>
      <c r="K48" s="584"/>
      <c r="L48" s="584"/>
    </row>
    <row r="49" spans="2:26" s="340" customFormat="1" ht="10.5">
      <c r="B49" s="352" t="s">
        <v>225</v>
      </c>
      <c r="C49" s="352"/>
      <c r="D49" s="748">
        <f>D8-'Gelir Tablosu'!D24</f>
        <v>0</v>
      </c>
      <c r="E49" s="582"/>
      <c r="F49" s="582">
        <f>F8-'Gelir Tablosu'!F24</f>
        <v>0</v>
      </c>
      <c r="G49" s="583"/>
      <c r="H49" s="670">
        <f>H8-'Gelir Tablosu'!H24</f>
        <v>0</v>
      </c>
      <c r="I49" s="582"/>
      <c r="J49" s="582"/>
      <c r="K49" s="584"/>
      <c r="L49" s="584"/>
    </row>
    <row r="50" spans="2:26" s="340" customFormat="1" ht="10.5">
      <c r="B50" s="352" t="s">
        <v>863</v>
      </c>
      <c r="C50" s="352"/>
      <c r="D50" s="748">
        <f>D45-'Gelir Tablosu'!D39</f>
        <v>-1.862645149230957E-9</v>
      </c>
      <c r="E50" s="582"/>
      <c r="F50" s="582">
        <f>F45-'Gelir Tablosu'!F39</f>
        <v>0</v>
      </c>
      <c r="G50" s="582"/>
      <c r="H50" s="670">
        <f>H45-'Gelir Tablosu'!H39</f>
        <v>0</v>
      </c>
      <c r="I50" s="582"/>
      <c r="J50" s="582"/>
      <c r="K50" s="584"/>
      <c r="L50" s="584"/>
    </row>
    <row r="51" spans="2:26">
      <c r="D51" s="751"/>
      <c r="H51" s="486"/>
      <c r="Y51" s="340"/>
      <c r="Z51" s="340"/>
    </row>
    <row r="52" spans="2:26" hidden="1" outlineLevel="1">
      <c r="B52" s="216" t="s">
        <v>135</v>
      </c>
      <c r="D52" s="486">
        <f>D9+D13+D14+D31+D35+D41</f>
        <v>1097751.4200000002</v>
      </c>
      <c r="E52" s="486"/>
      <c r="F52" s="486">
        <f>F9+F13+F14+F31+F35+F41</f>
        <v>2348682.87</v>
      </c>
      <c r="G52" s="486"/>
      <c r="H52" s="486">
        <f>H9+H13+H14+H31+H35+H41</f>
        <v>0</v>
      </c>
      <c r="Y52" s="340"/>
      <c r="Z52" s="340"/>
    </row>
    <row r="53" spans="2:26" ht="11.25" hidden="1" customHeight="1" outlineLevel="1">
      <c r="D53" s="486">
        <f>-'Gelir Tablosu'!D32</f>
        <v>1090751.42</v>
      </c>
      <c r="F53" s="486">
        <f>'Gelir Tablosu'!F32</f>
        <v>-2297182.87</v>
      </c>
      <c r="H53" s="486">
        <f>-'Gelir Tablosu'!H32</f>
        <v>0</v>
      </c>
      <c r="Y53" s="340"/>
      <c r="Z53" s="340"/>
    </row>
    <row r="54" spans="2:26" ht="32.25" hidden="1" customHeight="1" outlineLevel="2">
      <c r="H54" s="486"/>
      <c r="Y54" s="340"/>
      <c r="Z54" s="340"/>
    </row>
    <row r="55" spans="2:26" hidden="1" outlineLevel="2">
      <c r="Y55" s="340"/>
      <c r="Z55" s="340"/>
    </row>
    <row r="56" spans="2:26" hidden="1" outlineLevel="2">
      <c r="Y56" s="340"/>
      <c r="Z56" s="340"/>
    </row>
    <row r="57" spans="2:26" hidden="1" outlineLevel="2">
      <c r="Y57" s="340"/>
      <c r="Z57" s="340"/>
    </row>
    <row r="58" spans="2:26" hidden="1" outlineLevel="1" collapsed="1"/>
    <row r="59" spans="2:26" hidden="1" outlineLevel="1"/>
    <row r="60" spans="2:26" collapsed="1"/>
  </sheetData>
  <mergeCells count="10">
    <mergeCell ref="K5:K6"/>
    <mergeCell ref="L5:L6"/>
    <mergeCell ref="I5:I6"/>
    <mergeCell ref="B2:L3"/>
    <mergeCell ref="B5:B6"/>
    <mergeCell ref="D5:D6"/>
    <mergeCell ref="E5:E6"/>
    <mergeCell ref="F5:F6"/>
    <mergeCell ref="G5:G6"/>
    <mergeCell ref="H5:H6"/>
  </mergeCells>
  <pageMargins left="0.70866141732283472" right="0.15748031496062992" top="0.47244094488188981" bottom="0.31496062992125984" header="0.31496062992125984" footer="0.31496062992125984"/>
  <pageSetup paperSize="9" scale="75" orientation="landscape" r:id="rId1"/>
  <headerFooter>
    <oddFooter>&amp;L&amp;"microsoft sans serif,Bold"SINIRLI DAGITIM / CLASSIFIED</oddFooter>
    <evenFooter>&amp;L&amp;"microsoft sans serif,Bold"SINIRLI DAGITIM / CLASSIFIED</evenFooter>
    <firstFooter>&amp;L&amp;"microsoft sans serif,Bold"SINIRLI DAGITIM / CLASSIFIED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ayfa29">
    <tabColor rgb="FF92D050"/>
  </sheetPr>
  <dimension ref="B1:O46"/>
  <sheetViews>
    <sheetView showGridLines="0" topLeftCell="A19" zoomScaleNormal="100" zoomScaleSheetLayoutView="80" workbookViewId="0">
      <selection activeCell="F32" sqref="F32"/>
    </sheetView>
  </sheetViews>
  <sheetFormatPr defaultRowHeight="14.4"/>
  <cols>
    <col min="1" max="1" width="3.41796875" style="116" customWidth="1"/>
    <col min="2" max="2" width="31" style="116" bestFit="1" customWidth="1"/>
    <col min="3" max="3" width="0.7890625" style="117" customWidth="1"/>
    <col min="4" max="4" width="15.7890625" style="153" customWidth="1"/>
    <col min="5" max="5" width="11.20703125" style="153" bestFit="1" customWidth="1"/>
    <col min="6" max="6" width="10.20703125" style="153" bestFit="1" customWidth="1"/>
    <col min="7" max="7" width="0.7890625" style="150" customWidth="1"/>
    <col min="8" max="8" width="10.7890625" style="153" bestFit="1" customWidth="1"/>
    <col min="9" max="9" width="10.5234375" style="153" bestFit="1" customWidth="1"/>
    <col min="10" max="10" width="5.5234375" style="116" customWidth="1"/>
    <col min="11" max="11" width="9.20703125" style="116"/>
    <col min="12" max="12" width="28.20703125" style="116" bestFit="1" customWidth="1"/>
    <col min="13" max="13" width="10.20703125" style="116" bestFit="1" customWidth="1"/>
    <col min="14" max="14" width="11.20703125" style="116" bestFit="1" customWidth="1"/>
    <col min="15" max="15" width="10.20703125" style="116" bestFit="1" customWidth="1"/>
    <col min="16" max="240" width="9.20703125" style="116"/>
    <col min="241" max="241" width="39.41796875" style="116" customWidth="1"/>
    <col min="242" max="242" width="11.41796875" style="116" customWidth="1"/>
    <col min="243" max="254" width="0" style="116" hidden="1" customWidth="1"/>
    <col min="255" max="255" width="3.41796875" style="116" customWidth="1"/>
    <col min="256" max="256" width="16.5234375" style="116" bestFit="1" customWidth="1"/>
    <col min="257" max="257" width="15.41796875" style="116" bestFit="1" customWidth="1"/>
    <col min="258" max="258" width="8.5234375" style="116" bestFit="1" customWidth="1"/>
    <col min="259" max="259" width="3.20703125" style="116" customWidth="1"/>
    <col min="260" max="260" width="11.20703125" style="116" bestFit="1" customWidth="1"/>
    <col min="261" max="261" width="6.20703125" style="116" customWidth="1"/>
    <col min="262" max="262" width="10.7890625" style="116" customWidth="1"/>
    <col min="263" max="263" width="4.7890625" style="116" customWidth="1"/>
    <col min="264" max="496" width="9.20703125" style="116"/>
    <col min="497" max="497" width="39.41796875" style="116" customWidth="1"/>
    <col min="498" max="498" width="11.41796875" style="116" customWidth="1"/>
    <col min="499" max="510" width="0" style="116" hidden="1" customWidth="1"/>
    <col min="511" max="511" width="3.41796875" style="116" customWidth="1"/>
    <col min="512" max="512" width="16.5234375" style="116" bestFit="1" customWidth="1"/>
    <col min="513" max="513" width="15.41796875" style="116" bestFit="1" customWidth="1"/>
    <col min="514" max="514" width="8.5234375" style="116" bestFit="1" customWidth="1"/>
    <col min="515" max="515" width="3.20703125" style="116" customWidth="1"/>
    <col min="516" max="516" width="11.20703125" style="116" bestFit="1" customWidth="1"/>
    <col min="517" max="517" width="6.20703125" style="116" customWidth="1"/>
    <col min="518" max="518" width="10.7890625" style="116" customWidth="1"/>
    <col min="519" max="519" width="4.7890625" style="116" customWidth="1"/>
    <col min="520" max="752" width="9.20703125" style="116"/>
    <col min="753" max="753" width="39.41796875" style="116" customWidth="1"/>
    <col min="754" max="754" width="11.41796875" style="116" customWidth="1"/>
    <col min="755" max="766" width="0" style="116" hidden="1" customWidth="1"/>
    <col min="767" max="767" width="3.41796875" style="116" customWidth="1"/>
    <col min="768" max="768" width="16.5234375" style="116" bestFit="1" customWidth="1"/>
    <col min="769" max="769" width="15.41796875" style="116" bestFit="1" customWidth="1"/>
    <col min="770" max="770" width="8.5234375" style="116" bestFit="1" customWidth="1"/>
    <col min="771" max="771" width="3.20703125" style="116" customWidth="1"/>
    <col min="772" max="772" width="11.20703125" style="116" bestFit="1" customWidth="1"/>
    <col min="773" max="773" width="6.20703125" style="116" customWidth="1"/>
    <col min="774" max="774" width="10.7890625" style="116" customWidth="1"/>
    <col min="775" max="775" width="4.7890625" style="116" customWidth="1"/>
    <col min="776" max="1008" width="9.20703125" style="116"/>
    <col min="1009" max="1009" width="39.41796875" style="116" customWidth="1"/>
    <col min="1010" max="1010" width="11.41796875" style="116" customWidth="1"/>
    <col min="1011" max="1022" width="0" style="116" hidden="1" customWidth="1"/>
    <col min="1023" max="1023" width="3.41796875" style="116" customWidth="1"/>
    <col min="1024" max="1024" width="16.5234375" style="116" bestFit="1" customWidth="1"/>
    <col min="1025" max="1025" width="15.41796875" style="116" bestFit="1" customWidth="1"/>
    <col min="1026" max="1026" width="8.5234375" style="116" bestFit="1" customWidth="1"/>
    <col min="1027" max="1027" width="3.20703125" style="116" customWidth="1"/>
    <col min="1028" max="1028" width="11.20703125" style="116" bestFit="1" customWidth="1"/>
    <col min="1029" max="1029" width="6.20703125" style="116" customWidth="1"/>
    <col min="1030" max="1030" width="10.7890625" style="116" customWidth="1"/>
    <col min="1031" max="1031" width="4.7890625" style="116" customWidth="1"/>
    <col min="1032" max="1264" width="9.20703125" style="116"/>
    <col min="1265" max="1265" width="39.41796875" style="116" customWidth="1"/>
    <col min="1266" max="1266" width="11.41796875" style="116" customWidth="1"/>
    <col min="1267" max="1278" width="0" style="116" hidden="1" customWidth="1"/>
    <col min="1279" max="1279" width="3.41796875" style="116" customWidth="1"/>
    <col min="1280" max="1280" width="16.5234375" style="116" bestFit="1" customWidth="1"/>
    <col min="1281" max="1281" width="15.41796875" style="116" bestFit="1" customWidth="1"/>
    <col min="1282" max="1282" width="8.5234375" style="116" bestFit="1" customWidth="1"/>
    <col min="1283" max="1283" width="3.20703125" style="116" customWidth="1"/>
    <col min="1284" max="1284" width="11.20703125" style="116" bestFit="1" customWidth="1"/>
    <col min="1285" max="1285" width="6.20703125" style="116" customWidth="1"/>
    <col min="1286" max="1286" width="10.7890625" style="116" customWidth="1"/>
    <col min="1287" max="1287" width="4.7890625" style="116" customWidth="1"/>
    <col min="1288" max="1520" width="9.20703125" style="116"/>
    <col min="1521" max="1521" width="39.41796875" style="116" customWidth="1"/>
    <col min="1522" max="1522" width="11.41796875" style="116" customWidth="1"/>
    <col min="1523" max="1534" width="0" style="116" hidden="1" customWidth="1"/>
    <col min="1535" max="1535" width="3.41796875" style="116" customWidth="1"/>
    <col min="1536" max="1536" width="16.5234375" style="116" bestFit="1" customWidth="1"/>
    <col min="1537" max="1537" width="15.41796875" style="116" bestFit="1" customWidth="1"/>
    <col min="1538" max="1538" width="8.5234375" style="116" bestFit="1" customWidth="1"/>
    <col min="1539" max="1539" width="3.20703125" style="116" customWidth="1"/>
    <col min="1540" max="1540" width="11.20703125" style="116" bestFit="1" customWidth="1"/>
    <col min="1541" max="1541" width="6.20703125" style="116" customWidth="1"/>
    <col min="1542" max="1542" width="10.7890625" style="116" customWidth="1"/>
    <col min="1543" max="1543" width="4.7890625" style="116" customWidth="1"/>
    <col min="1544" max="1776" width="9.20703125" style="116"/>
    <col min="1777" max="1777" width="39.41796875" style="116" customWidth="1"/>
    <col min="1778" max="1778" width="11.41796875" style="116" customWidth="1"/>
    <col min="1779" max="1790" width="0" style="116" hidden="1" customWidth="1"/>
    <col min="1791" max="1791" width="3.41796875" style="116" customWidth="1"/>
    <col min="1792" max="1792" width="16.5234375" style="116" bestFit="1" customWidth="1"/>
    <col min="1793" max="1793" width="15.41796875" style="116" bestFit="1" customWidth="1"/>
    <col min="1794" max="1794" width="8.5234375" style="116" bestFit="1" customWidth="1"/>
    <col min="1795" max="1795" width="3.20703125" style="116" customWidth="1"/>
    <col min="1796" max="1796" width="11.20703125" style="116" bestFit="1" customWidth="1"/>
    <col min="1797" max="1797" width="6.20703125" style="116" customWidth="1"/>
    <col min="1798" max="1798" width="10.7890625" style="116" customWidth="1"/>
    <col min="1799" max="1799" width="4.7890625" style="116" customWidth="1"/>
    <col min="1800" max="2032" width="9.20703125" style="116"/>
    <col min="2033" max="2033" width="39.41796875" style="116" customWidth="1"/>
    <col min="2034" max="2034" width="11.41796875" style="116" customWidth="1"/>
    <col min="2035" max="2046" width="0" style="116" hidden="1" customWidth="1"/>
    <col min="2047" max="2047" width="3.41796875" style="116" customWidth="1"/>
    <col min="2048" max="2048" width="16.5234375" style="116" bestFit="1" customWidth="1"/>
    <col min="2049" max="2049" width="15.41796875" style="116" bestFit="1" customWidth="1"/>
    <col min="2050" max="2050" width="8.5234375" style="116" bestFit="1" customWidth="1"/>
    <col min="2051" max="2051" width="3.20703125" style="116" customWidth="1"/>
    <col min="2052" max="2052" width="11.20703125" style="116" bestFit="1" customWidth="1"/>
    <col min="2053" max="2053" width="6.20703125" style="116" customWidth="1"/>
    <col min="2054" max="2054" width="10.7890625" style="116" customWidth="1"/>
    <col min="2055" max="2055" width="4.7890625" style="116" customWidth="1"/>
    <col min="2056" max="2288" width="9.20703125" style="116"/>
    <col min="2289" max="2289" width="39.41796875" style="116" customWidth="1"/>
    <col min="2290" max="2290" width="11.41796875" style="116" customWidth="1"/>
    <col min="2291" max="2302" width="0" style="116" hidden="1" customWidth="1"/>
    <col min="2303" max="2303" width="3.41796875" style="116" customWidth="1"/>
    <col min="2304" max="2304" width="16.5234375" style="116" bestFit="1" customWidth="1"/>
    <col min="2305" max="2305" width="15.41796875" style="116" bestFit="1" customWidth="1"/>
    <col min="2306" max="2306" width="8.5234375" style="116" bestFit="1" customWidth="1"/>
    <col min="2307" max="2307" width="3.20703125" style="116" customWidth="1"/>
    <col min="2308" max="2308" width="11.20703125" style="116" bestFit="1" customWidth="1"/>
    <col min="2309" max="2309" width="6.20703125" style="116" customWidth="1"/>
    <col min="2310" max="2310" width="10.7890625" style="116" customWidth="1"/>
    <col min="2311" max="2311" width="4.7890625" style="116" customWidth="1"/>
    <col min="2312" max="2544" width="9.20703125" style="116"/>
    <col min="2545" max="2545" width="39.41796875" style="116" customWidth="1"/>
    <col min="2546" max="2546" width="11.41796875" style="116" customWidth="1"/>
    <col min="2547" max="2558" width="0" style="116" hidden="1" customWidth="1"/>
    <col min="2559" max="2559" width="3.41796875" style="116" customWidth="1"/>
    <col min="2560" max="2560" width="16.5234375" style="116" bestFit="1" customWidth="1"/>
    <col min="2561" max="2561" width="15.41796875" style="116" bestFit="1" customWidth="1"/>
    <col min="2562" max="2562" width="8.5234375" style="116" bestFit="1" customWidth="1"/>
    <col min="2563" max="2563" width="3.20703125" style="116" customWidth="1"/>
    <col min="2564" max="2564" width="11.20703125" style="116" bestFit="1" customWidth="1"/>
    <col min="2565" max="2565" width="6.20703125" style="116" customWidth="1"/>
    <col min="2566" max="2566" width="10.7890625" style="116" customWidth="1"/>
    <col min="2567" max="2567" width="4.7890625" style="116" customWidth="1"/>
    <col min="2568" max="2800" width="9.20703125" style="116"/>
    <col min="2801" max="2801" width="39.41796875" style="116" customWidth="1"/>
    <col min="2802" max="2802" width="11.41796875" style="116" customWidth="1"/>
    <col min="2803" max="2814" width="0" style="116" hidden="1" customWidth="1"/>
    <col min="2815" max="2815" width="3.41796875" style="116" customWidth="1"/>
    <col min="2816" max="2816" width="16.5234375" style="116" bestFit="1" customWidth="1"/>
    <col min="2817" max="2817" width="15.41796875" style="116" bestFit="1" customWidth="1"/>
    <col min="2818" max="2818" width="8.5234375" style="116" bestFit="1" customWidth="1"/>
    <col min="2819" max="2819" width="3.20703125" style="116" customWidth="1"/>
    <col min="2820" max="2820" width="11.20703125" style="116" bestFit="1" customWidth="1"/>
    <col min="2821" max="2821" width="6.20703125" style="116" customWidth="1"/>
    <col min="2822" max="2822" width="10.7890625" style="116" customWidth="1"/>
    <col min="2823" max="2823" width="4.7890625" style="116" customWidth="1"/>
    <col min="2824" max="3056" width="9.20703125" style="116"/>
    <col min="3057" max="3057" width="39.41796875" style="116" customWidth="1"/>
    <col min="3058" max="3058" width="11.41796875" style="116" customWidth="1"/>
    <col min="3059" max="3070" width="0" style="116" hidden="1" customWidth="1"/>
    <col min="3071" max="3071" width="3.41796875" style="116" customWidth="1"/>
    <col min="3072" max="3072" width="16.5234375" style="116" bestFit="1" customWidth="1"/>
    <col min="3073" max="3073" width="15.41796875" style="116" bestFit="1" customWidth="1"/>
    <col min="3074" max="3074" width="8.5234375" style="116" bestFit="1" customWidth="1"/>
    <col min="3075" max="3075" width="3.20703125" style="116" customWidth="1"/>
    <col min="3076" max="3076" width="11.20703125" style="116" bestFit="1" customWidth="1"/>
    <col min="3077" max="3077" width="6.20703125" style="116" customWidth="1"/>
    <col min="3078" max="3078" width="10.7890625" style="116" customWidth="1"/>
    <col min="3079" max="3079" width="4.7890625" style="116" customWidth="1"/>
    <col min="3080" max="3312" width="9.20703125" style="116"/>
    <col min="3313" max="3313" width="39.41796875" style="116" customWidth="1"/>
    <col min="3314" max="3314" width="11.41796875" style="116" customWidth="1"/>
    <col min="3315" max="3326" width="0" style="116" hidden="1" customWidth="1"/>
    <col min="3327" max="3327" width="3.41796875" style="116" customWidth="1"/>
    <col min="3328" max="3328" width="16.5234375" style="116" bestFit="1" customWidth="1"/>
    <col min="3329" max="3329" width="15.41796875" style="116" bestFit="1" customWidth="1"/>
    <col min="3330" max="3330" width="8.5234375" style="116" bestFit="1" customWidth="1"/>
    <col min="3331" max="3331" width="3.20703125" style="116" customWidth="1"/>
    <col min="3332" max="3332" width="11.20703125" style="116" bestFit="1" customWidth="1"/>
    <col min="3333" max="3333" width="6.20703125" style="116" customWidth="1"/>
    <col min="3334" max="3334" width="10.7890625" style="116" customWidth="1"/>
    <col min="3335" max="3335" width="4.7890625" style="116" customWidth="1"/>
    <col min="3336" max="3568" width="9.20703125" style="116"/>
    <col min="3569" max="3569" width="39.41796875" style="116" customWidth="1"/>
    <col min="3570" max="3570" width="11.41796875" style="116" customWidth="1"/>
    <col min="3571" max="3582" width="0" style="116" hidden="1" customWidth="1"/>
    <col min="3583" max="3583" width="3.41796875" style="116" customWidth="1"/>
    <col min="3584" max="3584" width="16.5234375" style="116" bestFit="1" customWidth="1"/>
    <col min="3585" max="3585" width="15.41796875" style="116" bestFit="1" customWidth="1"/>
    <col min="3586" max="3586" width="8.5234375" style="116" bestFit="1" customWidth="1"/>
    <col min="3587" max="3587" width="3.20703125" style="116" customWidth="1"/>
    <col min="3588" max="3588" width="11.20703125" style="116" bestFit="1" customWidth="1"/>
    <col min="3589" max="3589" width="6.20703125" style="116" customWidth="1"/>
    <col min="3590" max="3590" width="10.7890625" style="116" customWidth="1"/>
    <col min="3591" max="3591" width="4.7890625" style="116" customWidth="1"/>
    <col min="3592" max="3824" width="9.20703125" style="116"/>
    <col min="3825" max="3825" width="39.41796875" style="116" customWidth="1"/>
    <col min="3826" max="3826" width="11.41796875" style="116" customWidth="1"/>
    <col min="3827" max="3838" width="0" style="116" hidden="1" customWidth="1"/>
    <col min="3839" max="3839" width="3.41796875" style="116" customWidth="1"/>
    <col min="3840" max="3840" width="16.5234375" style="116" bestFit="1" customWidth="1"/>
    <col min="3841" max="3841" width="15.41796875" style="116" bestFit="1" customWidth="1"/>
    <col min="3842" max="3842" width="8.5234375" style="116" bestFit="1" customWidth="1"/>
    <col min="3843" max="3843" width="3.20703125" style="116" customWidth="1"/>
    <col min="3844" max="3844" width="11.20703125" style="116" bestFit="1" customWidth="1"/>
    <col min="3845" max="3845" width="6.20703125" style="116" customWidth="1"/>
    <col min="3846" max="3846" width="10.7890625" style="116" customWidth="1"/>
    <col min="3847" max="3847" width="4.7890625" style="116" customWidth="1"/>
    <col min="3848" max="4080" width="9.20703125" style="116"/>
    <col min="4081" max="4081" width="39.41796875" style="116" customWidth="1"/>
    <col min="4082" max="4082" width="11.41796875" style="116" customWidth="1"/>
    <col min="4083" max="4094" width="0" style="116" hidden="1" customWidth="1"/>
    <col min="4095" max="4095" width="3.41796875" style="116" customWidth="1"/>
    <col min="4096" max="4096" width="16.5234375" style="116" bestFit="1" customWidth="1"/>
    <col min="4097" max="4097" width="15.41796875" style="116" bestFit="1" customWidth="1"/>
    <col min="4098" max="4098" width="8.5234375" style="116" bestFit="1" customWidth="1"/>
    <col min="4099" max="4099" width="3.20703125" style="116" customWidth="1"/>
    <col min="4100" max="4100" width="11.20703125" style="116" bestFit="1" customWidth="1"/>
    <col min="4101" max="4101" width="6.20703125" style="116" customWidth="1"/>
    <col min="4102" max="4102" width="10.7890625" style="116" customWidth="1"/>
    <col min="4103" max="4103" width="4.7890625" style="116" customWidth="1"/>
    <col min="4104" max="4336" width="9.20703125" style="116"/>
    <col min="4337" max="4337" width="39.41796875" style="116" customWidth="1"/>
    <col min="4338" max="4338" width="11.41796875" style="116" customWidth="1"/>
    <col min="4339" max="4350" width="0" style="116" hidden="1" customWidth="1"/>
    <col min="4351" max="4351" width="3.41796875" style="116" customWidth="1"/>
    <col min="4352" max="4352" width="16.5234375" style="116" bestFit="1" customWidth="1"/>
    <col min="4353" max="4353" width="15.41796875" style="116" bestFit="1" customWidth="1"/>
    <col min="4354" max="4354" width="8.5234375" style="116" bestFit="1" customWidth="1"/>
    <col min="4355" max="4355" width="3.20703125" style="116" customWidth="1"/>
    <col min="4356" max="4356" width="11.20703125" style="116" bestFit="1" customWidth="1"/>
    <col min="4357" max="4357" width="6.20703125" style="116" customWidth="1"/>
    <col min="4358" max="4358" width="10.7890625" style="116" customWidth="1"/>
    <col min="4359" max="4359" width="4.7890625" style="116" customWidth="1"/>
    <col min="4360" max="4592" width="9.20703125" style="116"/>
    <col min="4593" max="4593" width="39.41796875" style="116" customWidth="1"/>
    <col min="4594" max="4594" width="11.41796875" style="116" customWidth="1"/>
    <col min="4595" max="4606" width="0" style="116" hidden="1" customWidth="1"/>
    <col min="4607" max="4607" width="3.41796875" style="116" customWidth="1"/>
    <col min="4608" max="4608" width="16.5234375" style="116" bestFit="1" customWidth="1"/>
    <col min="4609" max="4609" width="15.41796875" style="116" bestFit="1" customWidth="1"/>
    <col min="4610" max="4610" width="8.5234375" style="116" bestFit="1" customWidth="1"/>
    <col min="4611" max="4611" width="3.20703125" style="116" customWidth="1"/>
    <col min="4612" max="4612" width="11.20703125" style="116" bestFit="1" customWidth="1"/>
    <col min="4613" max="4613" width="6.20703125" style="116" customWidth="1"/>
    <col min="4614" max="4614" width="10.7890625" style="116" customWidth="1"/>
    <col min="4615" max="4615" width="4.7890625" style="116" customWidth="1"/>
    <col min="4616" max="4848" width="9.20703125" style="116"/>
    <col min="4849" max="4849" width="39.41796875" style="116" customWidth="1"/>
    <col min="4850" max="4850" width="11.41796875" style="116" customWidth="1"/>
    <col min="4851" max="4862" width="0" style="116" hidden="1" customWidth="1"/>
    <col min="4863" max="4863" width="3.41796875" style="116" customWidth="1"/>
    <col min="4864" max="4864" width="16.5234375" style="116" bestFit="1" customWidth="1"/>
    <col min="4865" max="4865" width="15.41796875" style="116" bestFit="1" customWidth="1"/>
    <col min="4866" max="4866" width="8.5234375" style="116" bestFit="1" customWidth="1"/>
    <col min="4867" max="4867" width="3.20703125" style="116" customWidth="1"/>
    <col min="4868" max="4868" width="11.20703125" style="116" bestFit="1" customWidth="1"/>
    <col min="4869" max="4869" width="6.20703125" style="116" customWidth="1"/>
    <col min="4870" max="4870" width="10.7890625" style="116" customWidth="1"/>
    <col min="4871" max="4871" width="4.7890625" style="116" customWidth="1"/>
    <col min="4872" max="5104" width="9.20703125" style="116"/>
    <col min="5105" max="5105" width="39.41796875" style="116" customWidth="1"/>
    <col min="5106" max="5106" width="11.41796875" style="116" customWidth="1"/>
    <col min="5107" max="5118" width="0" style="116" hidden="1" customWidth="1"/>
    <col min="5119" max="5119" width="3.41796875" style="116" customWidth="1"/>
    <col min="5120" max="5120" width="16.5234375" style="116" bestFit="1" customWidth="1"/>
    <col min="5121" max="5121" width="15.41796875" style="116" bestFit="1" customWidth="1"/>
    <col min="5122" max="5122" width="8.5234375" style="116" bestFit="1" customWidth="1"/>
    <col min="5123" max="5123" width="3.20703125" style="116" customWidth="1"/>
    <col min="5124" max="5124" width="11.20703125" style="116" bestFit="1" customWidth="1"/>
    <col min="5125" max="5125" width="6.20703125" style="116" customWidth="1"/>
    <col min="5126" max="5126" width="10.7890625" style="116" customWidth="1"/>
    <col min="5127" max="5127" width="4.7890625" style="116" customWidth="1"/>
    <col min="5128" max="5360" width="9.20703125" style="116"/>
    <col min="5361" max="5361" width="39.41796875" style="116" customWidth="1"/>
    <col min="5362" max="5362" width="11.41796875" style="116" customWidth="1"/>
    <col min="5363" max="5374" width="0" style="116" hidden="1" customWidth="1"/>
    <col min="5375" max="5375" width="3.41796875" style="116" customWidth="1"/>
    <col min="5376" max="5376" width="16.5234375" style="116" bestFit="1" customWidth="1"/>
    <col min="5377" max="5377" width="15.41796875" style="116" bestFit="1" customWidth="1"/>
    <col min="5378" max="5378" width="8.5234375" style="116" bestFit="1" customWidth="1"/>
    <col min="5379" max="5379" width="3.20703125" style="116" customWidth="1"/>
    <col min="5380" max="5380" width="11.20703125" style="116" bestFit="1" customWidth="1"/>
    <col min="5381" max="5381" width="6.20703125" style="116" customWidth="1"/>
    <col min="5382" max="5382" width="10.7890625" style="116" customWidth="1"/>
    <col min="5383" max="5383" width="4.7890625" style="116" customWidth="1"/>
    <col min="5384" max="5616" width="9.20703125" style="116"/>
    <col min="5617" max="5617" width="39.41796875" style="116" customWidth="1"/>
    <col min="5618" max="5618" width="11.41796875" style="116" customWidth="1"/>
    <col min="5619" max="5630" width="0" style="116" hidden="1" customWidth="1"/>
    <col min="5631" max="5631" width="3.41796875" style="116" customWidth="1"/>
    <col min="5632" max="5632" width="16.5234375" style="116" bestFit="1" customWidth="1"/>
    <col min="5633" max="5633" width="15.41796875" style="116" bestFit="1" customWidth="1"/>
    <col min="5634" max="5634" width="8.5234375" style="116" bestFit="1" customWidth="1"/>
    <col min="5635" max="5635" width="3.20703125" style="116" customWidth="1"/>
    <col min="5636" max="5636" width="11.20703125" style="116" bestFit="1" customWidth="1"/>
    <col min="5637" max="5637" width="6.20703125" style="116" customWidth="1"/>
    <col min="5638" max="5638" width="10.7890625" style="116" customWidth="1"/>
    <col min="5639" max="5639" width="4.7890625" style="116" customWidth="1"/>
    <col min="5640" max="5872" width="9.20703125" style="116"/>
    <col min="5873" max="5873" width="39.41796875" style="116" customWidth="1"/>
    <col min="5874" max="5874" width="11.41796875" style="116" customWidth="1"/>
    <col min="5875" max="5886" width="0" style="116" hidden="1" customWidth="1"/>
    <col min="5887" max="5887" width="3.41796875" style="116" customWidth="1"/>
    <col min="5888" max="5888" width="16.5234375" style="116" bestFit="1" customWidth="1"/>
    <col min="5889" max="5889" width="15.41796875" style="116" bestFit="1" customWidth="1"/>
    <col min="5890" max="5890" width="8.5234375" style="116" bestFit="1" customWidth="1"/>
    <col min="5891" max="5891" width="3.20703125" style="116" customWidth="1"/>
    <col min="5892" max="5892" width="11.20703125" style="116" bestFit="1" customWidth="1"/>
    <col min="5893" max="5893" width="6.20703125" style="116" customWidth="1"/>
    <col min="5894" max="5894" width="10.7890625" style="116" customWidth="1"/>
    <col min="5895" max="5895" width="4.7890625" style="116" customWidth="1"/>
    <col min="5896" max="6128" width="9.20703125" style="116"/>
    <col min="6129" max="6129" width="39.41796875" style="116" customWidth="1"/>
    <col min="6130" max="6130" width="11.41796875" style="116" customWidth="1"/>
    <col min="6131" max="6142" width="0" style="116" hidden="1" customWidth="1"/>
    <col min="6143" max="6143" width="3.41796875" style="116" customWidth="1"/>
    <col min="6144" max="6144" width="16.5234375" style="116" bestFit="1" customWidth="1"/>
    <col min="6145" max="6145" width="15.41796875" style="116" bestFit="1" customWidth="1"/>
    <col min="6146" max="6146" width="8.5234375" style="116" bestFit="1" customWidth="1"/>
    <col min="6147" max="6147" width="3.20703125" style="116" customWidth="1"/>
    <col min="6148" max="6148" width="11.20703125" style="116" bestFit="1" customWidth="1"/>
    <col min="6149" max="6149" width="6.20703125" style="116" customWidth="1"/>
    <col min="6150" max="6150" width="10.7890625" style="116" customWidth="1"/>
    <col min="6151" max="6151" width="4.7890625" style="116" customWidth="1"/>
    <col min="6152" max="6384" width="9.20703125" style="116"/>
    <col min="6385" max="6385" width="39.41796875" style="116" customWidth="1"/>
    <col min="6386" max="6386" width="11.41796875" style="116" customWidth="1"/>
    <col min="6387" max="6398" width="0" style="116" hidden="1" customWidth="1"/>
    <col min="6399" max="6399" width="3.41796875" style="116" customWidth="1"/>
    <col min="6400" max="6400" width="16.5234375" style="116" bestFit="1" customWidth="1"/>
    <col min="6401" max="6401" width="15.41796875" style="116" bestFit="1" customWidth="1"/>
    <col min="6402" max="6402" width="8.5234375" style="116" bestFit="1" customWidth="1"/>
    <col min="6403" max="6403" width="3.20703125" style="116" customWidth="1"/>
    <col min="6404" max="6404" width="11.20703125" style="116" bestFit="1" customWidth="1"/>
    <col min="6405" max="6405" width="6.20703125" style="116" customWidth="1"/>
    <col min="6406" max="6406" width="10.7890625" style="116" customWidth="1"/>
    <col min="6407" max="6407" width="4.7890625" style="116" customWidth="1"/>
    <col min="6408" max="6640" width="9.20703125" style="116"/>
    <col min="6641" max="6641" width="39.41796875" style="116" customWidth="1"/>
    <col min="6642" max="6642" width="11.41796875" style="116" customWidth="1"/>
    <col min="6643" max="6654" width="0" style="116" hidden="1" customWidth="1"/>
    <col min="6655" max="6655" width="3.41796875" style="116" customWidth="1"/>
    <col min="6656" max="6656" width="16.5234375" style="116" bestFit="1" customWidth="1"/>
    <col min="6657" max="6657" width="15.41796875" style="116" bestFit="1" customWidth="1"/>
    <col min="6658" max="6658" width="8.5234375" style="116" bestFit="1" customWidth="1"/>
    <col min="6659" max="6659" width="3.20703125" style="116" customWidth="1"/>
    <col min="6660" max="6660" width="11.20703125" style="116" bestFit="1" customWidth="1"/>
    <col min="6661" max="6661" width="6.20703125" style="116" customWidth="1"/>
    <col min="6662" max="6662" width="10.7890625" style="116" customWidth="1"/>
    <col min="6663" max="6663" width="4.7890625" style="116" customWidth="1"/>
    <col min="6664" max="6896" width="9.20703125" style="116"/>
    <col min="6897" max="6897" width="39.41796875" style="116" customWidth="1"/>
    <col min="6898" max="6898" width="11.41796875" style="116" customWidth="1"/>
    <col min="6899" max="6910" width="0" style="116" hidden="1" customWidth="1"/>
    <col min="6911" max="6911" width="3.41796875" style="116" customWidth="1"/>
    <col min="6912" max="6912" width="16.5234375" style="116" bestFit="1" customWidth="1"/>
    <col min="6913" max="6913" width="15.41796875" style="116" bestFit="1" customWidth="1"/>
    <col min="6914" max="6914" width="8.5234375" style="116" bestFit="1" customWidth="1"/>
    <col min="6915" max="6915" width="3.20703125" style="116" customWidth="1"/>
    <col min="6916" max="6916" width="11.20703125" style="116" bestFit="1" customWidth="1"/>
    <col min="6917" max="6917" width="6.20703125" style="116" customWidth="1"/>
    <col min="6918" max="6918" width="10.7890625" style="116" customWidth="1"/>
    <col min="6919" max="6919" width="4.7890625" style="116" customWidth="1"/>
    <col min="6920" max="7152" width="9.20703125" style="116"/>
    <col min="7153" max="7153" width="39.41796875" style="116" customWidth="1"/>
    <col min="7154" max="7154" width="11.41796875" style="116" customWidth="1"/>
    <col min="7155" max="7166" width="0" style="116" hidden="1" customWidth="1"/>
    <col min="7167" max="7167" width="3.41796875" style="116" customWidth="1"/>
    <col min="7168" max="7168" width="16.5234375" style="116" bestFit="1" customWidth="1"/>
    <col min="7169" max="7169" width="15.41796875" style="116" bestFit="1" customWidth="1"/>
    <col min="7170" max="7170" width="8.5234375" style="116" bestFit="1" customWidth="1"/>
    <col min="7171" max="7171" width="3.20703125" style="116" customWidth="1"/>
    <col min="7172" max="7172" width="11.20703125" style="116" bestFit="1" customWidth="1"/>
    <col min="7173" max="7173" width="6.20703125" style="116" customWidth="1"/>
    <col min="7174" max="7174" width="10.7890625" style="116" customWidth="1"/>
    <col min="7175" max="7175" width="4.7890625" style="116" customWidth="1"/>
    <col min="7176" max="7408" width="9.20703125" style="116"/>
    <col min="7409" max="7409" width="39.41796875" style="116" customWidth="1"/>
    <col min="7410" max="7410" width="11.41796875" style="116" customWidth="1"/>
    <col min="7411" max="7422" width="0" style="116" hidden="1" customWidth="1"/>
    <col min="7423" max="7423" width="3.41796875" style="116" customWidth="1"/>
    <col min="7424" max="7424" width="16.5234375" style="116" bestFit="1" customWidth="1"/>
    <col min="7425" max="7425" width="15.41796875" style="116" bestFit="1" customWidth="1"/>
    <col min="7426" max="7426" width="8.5234375" style="116" bestFit="1" customWidth="1"/>
    <col min="7427" max="7427" width="3.20703125" style="116" customWidth="1"/>
    <col min="7428" max="7428" width="11.20703125" style="116" bestFit="1" customWidth="1"/>
    <col min="7429" max="7429" width="6.20703125" style="116" customWidth="1"/>
    <col min="7430" max="7430" width="10.7890625" style="116" customWidth="1"/>
    <col min="7431" max="7431" width="4.7890625" style="116" customWidth="1"/>
    <col min="7432" max="7664" width="9.20703125" style="116"/>
    <col min="7665" max="7665" width="39.41796875" style="116" customWidth="1"/>
    <col min="7666" max="7666" width="11.41796875" style="116" customWidth="1"/>
    <col min="7667" max="7678" width="0" style="116" hidden="1" customWidth="1"/>
    <col min="7679" max="7679" width="3.41796875" style="116" customWidth="1"/>
    <col min="7680" max="7680" width="16.5234375" style="116" bestFit="1" customWidth="1"/>
    <col min="7681" max="7681" width="15.41796875" style="116" bestFit="1" customWidth="1"/>
    <col min="7682" max="7682" width="8.5234375" style="116" bestFit="1" customWidth="1"/>
    <col min="7683" max="7683" width="3.20703125" style="116" customWidth="1"/>
    <col min="7684" max="7684" width="11.20703125" style="116" bestFit="1" customWidth="1"/>
    <col min="7685" max="7685" width="6.20703125" style="116" customWidth="1"/>
    <col min="7686" max="7686" width="10.7890625" style="116" customWidth="1"/>
    <col min="7687" max="7687" width="4.7890625" style="116" customWidth="1"/>
    <col min="7688" max="7920" width="9.20703125" style="116"/>
    <col min="7921" max="7921" width="39.41796875" style="116" customWidth="1"/>
    <col min="7922" max="7922" width="11.41796875" style="116" customWidth="1"/>
    <col min="7923" max="7934" width="0" style="116" hidden="1" customWidth="1"/>
    <col min="7935" max="7935" width="3.41796875" style="116" customWidth="1"/>
    <col min="7936" max="7936" width="16.5234375" style="116" bestFit="1" customWidth="1"/>
    <col min="7937" max="7937" width="15.41796875" style="116" bestFit="1" customWidth="1"/>
    <col min="7938" max="7938" width="8.5234375" style="116" bestFit="1" customWidth="1"/>
    <col min="7939" max="7939" width="3.20703125" style="116" customWidth="1"/>
    <col min="7940" max="7940" width="11.20703125" style="116" bestFit="1" customWidth="1"/>
    <col min="7941" max="7941" width="6.20703125" style="116" customWidth="1"/>
    <col min="7942" max="7942" width="10.7890625" style="116" customWidth="1"/>
    <col min="7943" max="7943" width="4.7890625" style="116" customWidth="1"/>
    <col min="7944" max="8176" width="9.20703125" style="116"/>
    <col min="8177" max="8177" width="39.41796875" style="116" customWidth="1"/>
    <col min="8178" max="8178" width="11.41796875" style="116" customWidth="1"/>
    <col min="8179" max="8190" width="0" style="116" hidden="1" customWidth="1"/>
    <col min="8191" max="8191" width="3.41796875" style="116" customWidth="1"/>
    <col min="8192" max="8192" width="16.5234375" style="116" bestFit="1" customWidth="1"/>
    <col min="8193" max="8193" width="15.41796875" style="116" bestFit="1" customWidth="1"/>
    <col min="8194" max="8194" width="8.5234375" style="116" bestFit="1" customWidth="1"/>
    <col min="8195" max="8195" width="3.20703125" style="116" customWidth="1"/>
    <col min="8196" max="8196" width="11.20703125" style="116" bestFit="1" customWidth="1"/>
    <col min="8197" max="8197" width="6.20703125" style="116" customWidth="1"/>
    <col min="8198" max="8198" width="10.7890625" style="116" customWidth="1"/>
    <col min="8199" max="8199" width="4.7890625" style="116" customWidth="1"/>
    <col min="8200" max="8432" width="9.20703125" style="116"/>
    <col min="8433" max="8433" width="39.41796875" style="116" customWidth="1"/>
    <col min="8434" max="8434" width="11.41796875" style="116" customWidth="1"/>
    <col min="8435" max="8446" width="0" style="116" hidden="1" customWidth="1"/>
    <col min="8447" max="8447" width="3.41796875" style="116" customWidth="1"/>
    <col min="8448" max="8448" width="16.5234375" style="116" bestFit="1" customWidth="1"/>
    <col min="8449" max="8449" width="15.41796875" style="116" bestFit="1" customWidth="1"/>
    <col min="8450" max="8450" width="8.5234375" style="116" bestFit="1" customWidth="1"/>
    <col min="8451" max="8451" width="3.20703125" style="116" customWidth="1"/>
    <col min="8452" max="8452" width="11.20703125" style="116" bestFit="1" customWidth="1"/>
    <col min="8453" max="8453" width="6.20703125" style="116" customWidth="1"/>
    <col min="8454" max="8454" width="10.7890625" style="116" customWidth="1"/>
    <col min="8455" max="8455" width="4.7890625" style="116" customWidth="1"/>
    <col min="8456" max="8688" width="9.20703125" style="116"/>
    <col min="8689" max="8689" width="39.41796875" style="116" customWidth="1"/>
    <col min="8690" max="8690" width="11.41796875" style="116" customWidth="1"/>
    <col min="8691" max="8702" width="0" style="116" hidden="1" customWidth="1"/>
    <col min="8703" max="8703" width="3.41796875" style="116" customWidth="1"/>
    <col min="8704" max="8704" width="16.5234375" style="116" bestFit="1" customWidth="1"/>
    <col min="8705" max="8705" width="15.41796875" style="116" bestFit="1" customWidth="1"/>
    <col min="8706" max="8706" width="8.5234375" style="116" bestFit="1" customWidth="1"/>
    <col min="8707" max="8707" width="3.20703125" style="116" customWidth="1"/>
    <col min="8708" max="8708" width="11.20703125" style="116" bestFit="1" customWidth="1"/>
    <col min="8709" max="8709" width="6.20703125" style="116" customWidth="1"/>
    <col min="8710" max="8710" width="10.7890625" style="116" customWidth="1"/>
    <col min="8711" max="8711" width="4.7890625" style="116" customWidth="1"/>
    <col min="8712" max="8944" width="9.20703125" style="116"/>
    <col min="8945" max="8945" width="39.41796875" style="116" customWidth="1"/>
    <col min="8946" max="8946" width="11.41796875" style="116" customWidth="1"/>
    <col min="8947" max="8958" width="0" style="116" hidden="1" customWidth="1"/>
    <col min="8959" max="8959" width="3.41796875" style="116" customWidth="1"/>
    <col min="8960" max="8960" width="16.5234375" style="116" bestFit="1" customWidth="1"/>
    <col min="8961" max="8961" width="15.41796875" style="116" bestFit="1" customWidth="1"/>
    <col min="8962" max="8962" width="8.5234375" style="116" bestFit="1" customWidth="1"/>
    <col min="8963" max="8963" width="3.20703125" style="116" customWidth="1"/>
    <col min="8964" max="8964" width="11.20703125" style="116" bestFit="1" customWidth="1"/>
    <col min="8965" max="8965" width="6.20703125" style="116" customWidth="1"/>
    <col min="8966" max="8966" width="10.7890625" style="116" customWidth="1"/>
    <col min="8967" max="8967" width="4.7890625" style="116" customWidth="1"/>
    <col min="8968" max="9200" width="9.20703125" style="116"/>
    <col min="9201" max="9201" width="39.41796875" style="116" customWidth="1"/>
    <col min="9202" max="9202" width="11.41796875" style="116" customWidth="1"/>
    <col min="9203" max="9214" width="0" style="116" hidden="1" customWidth="1"/>
    <col min="9215" max="9215" width="3.41796875" style="116" customWidth="1"/>
    <col min="9216" max="9216" width="16.5234375" style="116" bestFit="1" customWidth="1"/>
    <col min="9217" max="9217" width="15.41796875" style="116" bestFit="1" customWidth="1"/>
    <col min="9218" max="9218" width="8.5234375" style="116" bestFit="1" customWidth="1"/>
    <col min="9219" max="9219" width="3.20703125" style="116" customWidth="1"/>
    <col min="9220" max="9220" width="11.20703125" style="116" bestFit="1" customWidth="1"/>
    <col min="9221" max="9221" width="6.20703125" style="116" customWidth="1"/>
    <col min="9222" max="9222" width="10.7890625" style="116" customWidth="1"/>
    <col min="9223" max="9223" width="4.7890625" style="116" customWidth="1"/>
    <col min="9224" max="9456" width="9.20703125" style="116"/>
    <col min="9457" max="9457" width="39.41796875" style="116" customWidth="1"/>
    <col min="9458" max="9458" width="11.41796875" style="116" customWidth="1"/>
    <col min="9459" max="9470" width="0" style="116" hidden="1" customWidth="1"/>
    <col min="9471" max="9471" width="3.41796875" style="116" customWidth="1"/>
    <col min="9472" max="9472" width="16.5234375" style="116" bestFit="1" customWidth="1"/>
    <col min="9473" max="9473" width="15.41796875" style="116" bestFit="1" customWidth="1"/>
    <col min="9474" max="9474" width="8.5234375" style="116" bestFit="1" customWidth="1"/>
    <col min="9475" max="9475" width="3.20703125" style="116" customWidth="1"/>
    <col min="9476" max="9476" width="11.20703125" style="116" bestFit="1" customWidth="1"/>
    <col min="9477" max="9477" width="6.20703125" style="116" customWidth="1"/>
    <col min="9478" max="9478" width="10.7890625" style="116" customWidth="1"/>
    <col min="9479" max="9479" width="4.7890625" style="116" customWidth="1"/>
    <col min="9480" max="9712" width="9.20703125" style="116"/>
    <col min="9713" max="9713" width="39.41796875" style="116" customWidth="1"/>
    <col min="9714" max="9714" width="11.41796875" style="116" customWidth="1"/>
    <col min="9715" max="9726" width="0" style="116" hidden="1" customWidth="1"/>
    <col min="9727" max="9727" width="3.41796875" style="116" customWidth="1"/>
    <col min="9728" max="9728" width="16.5234375" style="116" bestFit="1" customWidth="1"/>
    <col min="9729" max="9729" width="15.41796875" style="116" bestFit="1" customWidth="1"/>
    <col min="9730" max="9730" width="8.5234375" style="116" bestFit="1" customWidth="1"/>
    <col min="9731" max="9731" width="3.20703125" style="116" customWidth="1"/>
    <col min="9732" max="9732" width="11.20703125" style="116" bestFit="1" customWidth="1"/>
    <col min="9733" max="9733" width="6.20703125" style="116" customWidth="1"/>
    <col min="9734" max="9734" width="10.7890625" style="116" customWidth="1"/>
    <col min="9735" max="9735" width="4.7890625" style="116" customWidth="1"/>
    <col min="9736" max="9968" width="9.20703125" style="116"/>
    <col min="9969" max="9969" width="39.41796875" style="116" customWidth="1"/>
    <col min="9970" max="9970" width="11.41796875" style="116" customWidth="1"/>
    <col min="9971" max="9982" width="0" style="116" hidden="1" customWidth="1"/>
    <col min="9983" max="9983" width="3.41796875" style="116" customWidth="1"/>
    <col min="9984" max="9984" width="16.5234375" style="116" bestFit="1" customWidth="1"/>
    <col min="9985" max="9985" width="15.41796875" style="116" bestFit="1" customWidth="1"/>
    <col min="9986" max="9986" width="8.5234375" style="116" bestFit="1" customWidth="1"/>
    <col min="9987" max="9987" width="3.20703125" style="116" customWidth="1"/>
    <col min="9988" max="9988" width="11.20703125" style="116" bestFit="1" customWidth="1"/>
    <col min="9989" max="9989" width="6.20703125" style="116" customWidth="1"/>
    <col min="9990" max="9990" width="10.7890625" style="116" customWidth="1"/>
    <col min="9991" max="9991" width="4.7890625" style="116" customWidth="1"/>
    <col min="9992" max="10224" width="9.20703125" style="116"/>
    <col min="10225" max="10225" width="39.41796875" style="116" customWidth="1"/>
    <col min="10226" max="10226" width="11.41796875" style="116" customWidth="1"/>
    <col min="10227" max="10238" width="0" style="116" hidden="1" customWidth="1"/>
    <col min="10239" max="10239" width="3.41796875" style="116" customWidth="1"/>
    <col min="10240" max="10240" width="16.5234375" style="116" bestFit="1" customWidth="1"/>
    <col min="10241" max="10241" width="15.41796875" style="116" bestFit="1" customWidth="1"/>
    <col min="10242" max="10242" width="8.5234375" style="116" bestFit="1" customWidth="1"/>
    <col min="10243" max="10243" width="3.20703125" style="116" customWidth="1"/>
    <col min="10244" max="10244" width="11.20703125" style="116" bestFit="1" customWidth="1"/>
    <col min="10245" max="10245" width="6.20703125" style="116" customWidth="1"/>
    <col min="10246" max="10246" width="10.7890625" style="116" customWidth="1"/>
    <col min="10247" max="10247" width="4.7890625" style="116" customWidth="1"/>
    <col min="10248" max="10480" width="9.20703125" style="116"/>
    <col min="10481" max="10481" width="39.41796875" style="116" customWidth="1"/>
    <col min="10482" max="10482" width="11.41796875" style="116" customWidth="1"/>
    <col min="10483" max="10494" width="0" style="116" hidden="1" customWidth="1"/>
    <col min="10495" max="10495" width="3.41796875" style="116" customWidth="1"/>
    <col min="10496" max="10496" width="16.5234375" style="116" bestFit="1" customWidth="1"/>
    <col min="10497" max="10497" width="15.41796875" style="116" bestFit="1" customWidth="1"/>
    <col min="10498" max="10498" width="8.5234375" style="116" bestFit="1" customWidth="1"/>
    <col min="10499" max="10499" width="3.20703125" style="116" customWidth="1"/>
    <col min="10500" max="10500" width="11.20703125" style="116" bestFit="1" customWidth="1"/>
    <col min="10501" max="10501" width="6.20703125" style="116" customWidth="1"/>
    <col min="10502" max="10502" width="10.7890625" style="116" customWidth="1"/>
    <col min="10503" max="10503" width="4.7890625" style="116" customWidth="1"/>
    <col min="10504" max="10736" width="9.20703125" style="116"/>
    <col min="10737" max="10737" width="39.41796875" style="116" customWidth="1"/>
    <col min="10738" max="10738" width="11.41796875" style="116" customWidth="1"/>
    <col min="10739" max="10750" width="0" style="116" hidden="1" customWidth="1"/>
    <col min="10751" max="10751" width="3.41796875" style="116" customWidth="1"/>
    <col min="10752" max="10752" width="16.5234375" style="116" bestFit="1" customWidth="1"/>
    <col min="10753" max="10753" width="15.41796875" style="116" bestFit="1" customWidth="1"/>
    <col min="10754" max="10754" width="8.5234375" style="116" bestFit="1" customWidth="1"/>
    <col min="10755" max="10755" width="3.20703125" style="116" customWidth="1"/>
    <col min="10756" max="10756" width="11.20703125" style="116" bestFit="1" customWidth="1"/>
    <col min="10757" max="10757" width="6.20703125" style="116" customWidth="1"/>
    <col min="10758" max="10758" width="10.7890625" style="116" customWidth="1"/>
    <col min="10759" max="10759" width="4.7890625" style="116" customWidth="1"/>
    <col min="10760" max="10992" width="9.20703125" style="116"/>
    <col min="10993" max="10993" width="39.41796875" style="116" customWidth="1"/>
    <col min="10994" max="10994" width="11.41796875" style="116" customWidth="1"/>
    <col min="10995" max="11006" width="0" style="116" hidden="1" customWidth="1"/>
    <col min="11007" max="11007" width="3.41796875" style="116" customWidth="1"/>
    <col min="11008" max="11008" width="16.5234375" style="116" bestFit="1" customWidth="1"/>
    <col min="11009" max="11009" width="15.41796875" style="116" bestFit="1" customWidth="1"/>
    <col min="11010" max="11010" width="8.5234375" style="116" bestFit="1" customWidth="1"/>
    <col min="11011" max="11011" width="3.20703125" style="116" customWidth="1"/>
    <col min="11012" max="11012" width="11.20703125" style="116" bestFit="1" customWidth="1"/>
    <col min="11013" max="11013" width="6.20703125" style="116" customWidth="1"/>
    <col min="11014" max="11014" width="10.7890625" style="116" customWidth="1"/>
    <col min="11015" max="11015" width="4.7890625" style="116" customWidth="1"/>
    <col min="11016" max="11248" width="9.20703125" style="116"/>
    <col min="11249" max="11249" width="39.41796875" style="116" customWidth="1"/>
    <col min="11250" max="11250" width="11.41796875" style="116" customWidth="1"/>
    <col min="11251" max="11262" width="0" style="116" hidden="1" customWidth="1"/>
    <col min="11263" max="11263" width="3.41796875" style="116" customWidth="1"/>
    <col min="11264" max="11264" width="16.5234375" style="116" bestFit="1" customWidth="1"/>
    <col min="11265" max="11265" width="15.41796875" style="116" bestFit="1" customWidth="1"/>
    <col min="11266" max="11266" width="8.5234375" style="116" bestFit="1" customWidth="1"/>
    <col min="11267" max="11267" width="3.20703125" style="116" customWidth="1"/>
    <col min="11268" max="11268" width="11.20703125" style="116" bestFit="1" customWidth="1"/>
    <col min="11269" max="11269" width="6.20703125" style="116" customWidth="1"/>
    <col min="11270" max="11270" width="10.7890625" style="116" customWidth="1"/>
    <col min="11271" max="11271" width="4.7890625" style="116" customWidth="1"/>
    <col min="11272" max="11504" width="9.20703125" style="116"/>
    <col min="11505" max="11505" width="39.41796875" style="116" customWidth="1"/>
    <col min="11506" max="11506" width="11.41796875" style="116" customWidth="1"/>
    <col min="11507" max="11518" width="0" style="116" hidden="1" customWidth="1"/>
    <col min="11519" max="11519" width="3.41796875" style="116" customWidth="1"/>
    <col min="11520" max="11520" width="16.5234375" style="116" bestFit="1" customWidth="1"/>
    <col min="11521" max="11521" width="15.41796875" style="116" bestFit="1" customWidth="1"/>
    <col min="11522" max="11522" width="8.5234375" style="116" bestFit="1" customWidth="1"/>
    <col min="11523" max="11523" width="3.20703125" style="116" customWidth="1"/>
    <col min="11524" max="11524" width="11.20703125" style="116" bestFit="1" customWidth="1"/>
    <col min="11525" max="11525" width="6.20703125" style="116" customWidth="1"/>
    <col min="11526" max="11526" width="10.7890625" style="116" customWidth="1"/>
    <col min="11527" max="11527" width="4.7890625" style="116" customWidth="1"/>
    <col min="11528" max="11760" width="9.20703125" style="116"/>
    <col min="11761" max="11761" width="39.41796875" style="116" customWidth="1"/>
    <col min="11762" max="11762" width="11.41796875" style="116" customWidth="1"/>
    <col min="11763" max="11774" width="0" style="116" hidden="1" customWidth="1"/>
    <col min="11775" max="11775" width="3.41796875" style="116" customWidth="1"/>
    <col min="11776" max="11776" width="16.5234375" style="116" bestFit="1" customWidth="1"/>
    <col min="11777" max="11777" width="15.41796875" style="116" bestFit="1" customWidth="1"/>
    <col min="11778" max="11778" width="8.5234375" style="116" bestFit="1" customWidth="1"/>
    <col min="11779" max="11779" width="3.20703125" style="116" customWidth="1"/>
    <col min="11780" max="11780" width="11.20703125" style="116" bestFit="1" customWidth="1"/>
    <col min="11781" max="11781" width="6.20703125" style="116" customWidth="1"/>
    <col min="11782" max="11782" width="10.7890625" style="116" customWidth="1"/>
    <col min="11783" max="11783" width="4.7890625" style="116" customWidth="1"/>
    <col min="11784" max="12016" width="9.20703125" style="116"/>
    <col min="12017" max="12017" width="39.41796875" style="116" customWidth="1"/>
    <col min="12018" max="12018" width="11.41796875" style="116" customWidth="1"/>
    <col min="12019" max="12030" width="0" style="116" hidden="1" customWidth="1"/>
    <col min="12031" max="12031" width="3.41796875" style="116" customWidth="1"/>
    <col min="12032" max="12032" width="16.5234375" style="116" bestFit="1" customWidth="1"/>
    <col min="12033" max="12033" width="15.41796875" style="116" bestFit="1" customWidth="1"/>
    <col min="12034" max="12034" width="8.5234375" style="116" bestFit="1" customWidth="1"/>
    <col min="12035" max="12035" width="3.20703125" style="116" customWidth="1"/>
    <col min="12036" max="12036" width="11.20703125" style="116" bestFit="1" customWidth="1"/>
    <col min="12037" max="12037" width="6.20703125" style="116" customWidth="1"/>
    <col min="12038" max="12038" width="10.7890625" style="116" customWidth="1"/>
    <col min="12039" max="12039" width="4.7890625" style="116" customWidth="1"/>
    <col min="12040" max="12272" width="9.20703125" style="116"/>
    <col min="12273" max="12273" width="39.41796875" style="116" customWidth="1"/>
    <col min="12274" max="12274" width="11.41796875" style="116" customWidth="1"/>
    <col min="12275" max="12286" width="0" style="116" hidden="1" customWidth="1"/>
    <col min="12287" max="12287" width="3.41796875" style="116" customWidth="1"/>
    <col min="12288" max="12288" width="16.5234375" style="116" bestFit="1" customWidth="1"/>
    <col min="12289" max="12289" width="15.41796875" style="116" bestFit="1" customWidth="1"/>
    <col min="12290" max="12290" width="8.5234375" style="116" bestFit="1" customWidth="1"/>
    <col min="12291" max="12291" width="3.20703125" style="116" customWidth="1"/>
    <col min="12292" max="12292" width="11.20703125" style="116" bestFit="1" customWidth="1"/>
    <col min="12293" max="12293" width="6.20703125" style="116" customWidth="1"/>
    <col min="12294" max="12294" width="10.7890625" style="116" customWidth="1"/>
    <col min="12295" max="12295" width="4.7890625" style="116" customWidth="1"/>
    <col min="12296" max="12528" width="9.20703125" style="116"/>
    <col min="12529" max="12529" width="39.41796875" style="116" customWidth="1"/>
    <col min="12530" max="12530" width="11.41796875" style="116" customWidth="1"/>
    <col min="12531" max="12542" width="0" style="116" hidden="1" customWidth="1"/>
    <col min="12543" max="12543" width="3.41796875" style="116" customWidth="1"/>
    <col min="12544" max="12544" width="16.5234375" style="116" bestFit="1" customWidth="1"/>
    <col min="12545" max="12545" width="15.41796875" style="116" bestFit="1" customWidth="1"/>
    <col min="12546" max="12546" width="8.5234375" style="116" bestFit="1" customWidth="1"/>
    <col min="12547" max="12547" width="3.20703125" style="116" customWidth="1"/>
    <col min="12548" max="12548" width="11.20703125" style="116" bestFit="1" customWidth="1"/>
    <col min="12549" max="12549" width="6.20703125" style="116" customWidth="1"/>
    <col min="12550" max="12550" width="10.7890625" style="116" customWidth="1"/>
    <col min="12551" max="12551" width="4.7890625" style="116" customWidth="1"/>
    <col min="12552" max="12784" width="9.20703125" style="116"/>
    <col min="12785" max="12785" width="39.41796875" style="116" customWidth="1"/>
    <col min="12786" max="12786" width="11.41796875" style="116" customWidth="1"/>
    <col min="12787" max="12798" width="0" style="116" hidden="1" customWidth="1"/>
    <col min="12799" max="12799" width="3.41796875" style="116" customWidth="1"/>
    <col min="12800" max="12800" width="16.5234375" style="116" bestFit="1" customWidth="1"/>
    <col min="12801" max="12801" width="15.41796875" style="116" bestFit="1" customWidth="1"/>
    <col min="12802" max="12802" width="8.5234375" style="116" bestFit="1" customWidth="1"/>
    <col min="12803" max="12803" width="3.20703125" style="116" customWidth="1"/>
    <col min="12804" max="12804" width="11.20703125" style="116" bestFit="1" customWidth="1"/>
    <col min="12805" max="12805" width="6.20703125" style="116" customWidth="1"/>
    <col min="12806" max="12806" width="10.7890625" style="116" customWidth="1"/>
    <col min="12807" max="12807" width="4.7890625" style="116" customWidth="1"/>
    <col min="12808" max="13040" width="9.20703125" style="116"/>
    <col min="13041" max="13041" width="39.41796875" style="116" customWidth="1"/>
    <col min="13042" max="13042" width="11.41796875" style="116" customWidth="1"/>
    <col min="13043" max="13054" width="0" style="116" hidden="1" customWidth="1"/>
    <col min="13055" max="13055" width="3.41796875" style="116" customWidth="1"/>
    <col min="13056" max="13056" width="16.5234375" style="116" bestFit="1" customWidth="1"/>
    <col min="13057" max="13057" width="15.41796875" style="116" bestFit="1" customWidth="1"/>
    <col min="13058" max="13058" width="8.5234375" style="116" bestFit="1" customWidth="1"/>
    <col min="13059" max="13059" width="3.20703125" style="116" customWidth="1"/>
    <col min="13060" max="13060" width="11.20703125" style="116" bestFit="1" customWidth="1"/>
    <col min="13061" max="13061" width="6.20703125" style="116" customWidth="1"/>
    <col min="13062" max="13062" width="10.7890625" style="116" customWidth="1"/>
    <col min="13063" max="13063" width="4.7890625" style="116" customWidth="1"/>
    <col min="13064" max="13296" width="9.20703125" style="116"/>
    <col min="13297" max="13297" width="39.41796875" style="116" customWidth="1"/>
    <col min="13298" max="13298" width="11.41796875" style="116" customWidth="1"/>
    <col min="13299" max="13310" width="0" style="116" hidden="1" customWidth="1"/>
    <col min="13311" max="13311" width="3.41796875" style="116" customWidth="1"/>
    <col min="13312" max="13312" width="16.5234375" style="116" bestFit="1" customWidth="1"/>
    <col min="13313" max="13313" width="15.41796875" style="116" bestFit="1" customWidth="1"/>
    <col min="13314" max="13314" width="8.5234375" style="116" bestFit="1" customWidth="1"/>
    <col min="13315" max="13315" width="3.20703125" style="116" customWidth="1"/>
    <col min="13316" max="13316" width="11.20703125" style="116" bestFit="1" customWidth="1"/>
    <col min="13317" max="13317" width="6.20703125" style="116" customWidth="1"/>
    <col min="13318" max="13318" width="10.7890625" style="116" customWidth="1"/>
    <col min="13319" max="13319" width="4.7890625" style="116" customWidth="1"/>
    <col min="13320" max="13552" width="9.20703125" style="116"/>
    <col min="13553" max="13553" width="39.41796875" style="116" customWidth="1"/>
    <col min="13554" max="13554" width="11.41796875" style="116" customWidth="1"/>
    <col min="13555" max="13566" width="0" style="116" hidden="1" customWidth="1"/>
    <col min="13567" max="13567" width="3.41796875" style="116" customWidth="1"/>
    <col min="13568" max="13568" width="16.5234375" style="116" bestFit="1" customWidth="1"/>
    <col min="13569" max="13569" width="15.41796875" style="116" bestFit="1" customWidth="1"/>
    <col min="13570" max="13570" width="8.5234375" style="116" bestFit="1" customWidth="1"/>
    <col min="13571" max="13571" width="3.20703125" style="116" customWidth="1"/>
    <col min="13572" max="13572" width="11.20703125" style="116" bestFit="1" customWidth="1"/>
    <col min="13573" max="13573" width="6.20703125" style="116" customWidth="1"/>
    <col min="13574" max="13574" width="10.7890625" style="116" customWidth="1"/>
    <col min="13575" max="13575" width="4.7890625" style="116" customWidth="1"/>
    <col min="13576" max="13808" width="9.20703125" style="116"/>
    <col min="13809" max="13809" width="39.41796875" style="116" customWidth="1"/>
    <col min="13810" max="13810" width="11.41796875" style="116" customWidth="1"/>
    <col min="13811" max="13822" width="0" style="116" hidden="1" customWidth="1"/>
    <col min="13823" max="13823" width="3.41796875" style="116" customWidth="1"/>
    <col min="13824" max="13824" width="16.5234375" style="116" bestFit="1" customWidth="1"/>
    <col min="13825" max="13825" width="15.41796875" style="116" bestFit="1" customWidth="1"/>
    <col min="13826" max="13826" width="8.5234375" style="116" bestFit="1" customWidth="1"/>
    <col min="13827" max="13827" width="3.20703125" style="116" customWidth="1"/>
    <col min="13828" max="13828" width="11.20703125" style="116" bestFit="1" customWidth="1"/>
    <col min="13829" max="13829" width="6.20703125" style="116" customWidth="1"/>
    <col min="13830" max="13830" width="10.7890625" style="116" customWidth="1"/>
    <col min="13831" max="13831" width="4.7890625" style="116" customWidth="1"/>
    <col min="13832" max="14064" width="9.20703125" style="116"/>
    <col min="14065" max="14065" width="39.41796875" style="116" customWidth="1"/>
    <col min="14066" max="14066" width="11.41796875" style="116" customWidth="1"/>
    <col min="14067" max="14078" width="0" style="116" hidden="1" customWidth="1"/>
    <col min="14079" max="14079" width="3.41796875" style="116" customWidth="1"/>
    <col min="14080" max="14080" width="16.5234375" style="116" bestFit="1" customWidth="1"/>
    <col min="14081" max="14081" width="15.41796875" style="116" bestFit="1" customWidth="1"/>
    <col min="14082" max="14082" width="8.5234375" style="116" bestFit="1" customWidth="1"/>
    <col min="14083" max="14083" width="3.20703125" style="116" customWidth="1"/>
    <col min="14084" max="14084" width="11.20703125" style="116" bestFit="1" customWidth="1"/>
    <col min="14085" max="14085" width="6.20703125" style="116" customWidth="1"/>
    <col min="14086" max="14086" width="10.7890625" style="116" customWidth="1"/>
    <col min="14087" max="14087" width="4.7890625" style="116" customWidth="1"/>
    <col min="14088" max="14320" width="9.20703125" style="116"/>
    <col min="14321" max="14321" width="39.41796875" style="116" customWidth="1"/>
    <col min="14322" max="14322" width="11.41796875" style="116" customWidth="1"/>
    <col min="14323" max="14334" width="0" style="116" hidden="1" customWidth="1"/>
    <col min="14335" max="14335" width="3.41796875" style="116" customWidth="1"/>
    <col min="14336" max="14336" width="16.5234375" style="116" bestFit="1" customWidth="1"/>
    <col min="14337" max="14337" width="15.41796875" style="116" bestFit="1" customWidth="1"/>
    <col min="14338" max="14338" width="8.5234375" style="116" bestFit="1" customWidth="1"/>
    <col min="14339" max="14339" width="3.20703125" style="116" customWidth="1"/>
    <col min="14340" max="14340" width="11.20703125" style="116" bestFit="1" customWidth="1"/>
    <col min="14341" max="14341" width="6.20703125" style="116" customWidth="1"/>
    <col min="14342" max="14342" width="10.7890625" style="116" customWidth="1"/>
    <col min="14343" max="14343" width="4.7890625" style="116" customWidth="1"/>
    <col min="14344" max="14576" width="9.20703125" style="116"/>
    <col min="14577" max="14577" width="39.41796875" style="116" customWidth="1"/>
    <col min="14578" max="14578" width="11.41796875" style="116" customWidth="1"/>
    <col min="14579" max="14590" width="0" style="116" hidden="1" customWidth="1"/>
    <col min="14591" max="14591" width="3.41796875" style="116" customWidth="1"/>
    <col min="14592" max="14592" width="16.5234375" style="116" bestFit="1" customWidth="1"/>
    <col min="14593" max="14593" width="15.41796875" style="116" bestFit="1" customWidth="1"/>
    <col min="14594" max="14594" width="8.5234375" style="116" bestFit="1" customWidth="1"/>
    <col min="14595" max="14595" width="3.20703125" style="116" customWidth="1"/>
    <col min="14596" max="14596" width="11.20703125" style="116" bestFit="1" customWidth="1"/>
    <col min="14597" max="14597" width="6.20703125" style="116" customWidth="1"/>
    <col min="14598" max="14598" width="10.7890625" style="116" customWidth="1"/>
    <col min="14599" max="14599" width="4.7890625" style="116" customWidth="1"/>
    <col min="14600" max="14832" width="9.20703125" style="116"/>
    <col min="14833" max="14833" width="39.41796875" style="116" customWidth="1"/>
    <col min="14834" max="14834" width="11.41796875" style="116" customWidth="1"/>
    <col min="14835" max="14846" width="0" style="116" hidden="1" customWidth="1"/>
    <col min="14847" max="14847" width="3.41796875" style="116" customWidth="1"/>
    <col min="14848" max="14848" width="16.5234375" style="116" bestFit="1" customWidth="1"/>
    <col min="14849" max="14849" width="15.41796875" style="116" bestFit="1" customWidth="1"/>
    <col min="14850" max="14850" width="8.5234375" style="116" bestFit="1" customWidth="1"/>
    <col min="14851" max="14851" width="3.20703125" style="116" customWidth="1"/>
    <col min="14852" max="14852" width="11.20703125" style="116" bestFit="1" customWidth="1"/>
    <col min="14853" max="14853" width="6.20703125" style="116" customWidth="1"/>
    <col min="14854" max="14854" width="10.7890625" style="116" customWidth="1"/>
    <col min="14855" max="14855" width="4.7890625" style="116" customWidth="1"/>
    <col min="14856" max="15088" width="9.20703125" style="116"/>
    <col min="15089" max="15089" width="39.41796875" style="116" customWidth="1"/>
    <col min="15090" max="15090" width="11.41796875" style="116" customWidth="1"/>
    <col min="15091" max="15102" width="0" style="116" hidden="1" customWidth="1"/>
    <col min="15103" max="15103" width="3.41796875" style="116" customWidth="1"/>
    <col min="15104" max="15104" width="16.5234375" style="116" bestFit="1" customWidth="1"/>
    <col min="15105" max="15105" width="15.41796875" style="116" bestFit="1" customWidth="1"/>
    <col min="15106" max="15106" width="8.5234375" style="116" bestFit="1" customWidth="1"/>
    <col min="15107" max="15107" width="3.20703125" style="116" customWidth="1"/>
    <col min="15108" max="15108" width="11.20703125" style="116" bestFit="1" customWidth="1"/>
    <col min="15109" max="15109" width="6.20703125" style="116" customWidth="1"/>
    <col min="15110" max="15110" width="10.7890625" style="116" customWidth="1"/>
    <col min="15111" max="15111" width="4.7890625" style="116" customWidth="1"/>
    <col min="15112" max="15344" width="9.20703125" style="116"/>
    <col min="15345" max="15345" width="39.41796875" style="116" customWidth="1"/>
    <col min="15346" max="15346" width="11.41796875" style="116" customWidth="1"/>
    <col min="15347" max="15358" width="0" style="116" hidden="1" customWidth="1"/>
    <col min="15359" max="15359" width="3.41796875" style="116" customWidth="1"/>
    <col min="15360" max="15360" width="16.5234375" style="116" bestFit="1" customWidth="1"/>
    <col min="15361" max="15361" width="15.41796875" style="116" bestFit="1" customWidth="1"/>
    <col min="15362" max="15362" width="8.5234375" style="116" bestFit="1" customWidth="1"/>
    <col min="15363" max="15363" width="3.20703125" style="116" customWidth="1"/>
    <col min="15364" max="15364" width="11.20703125" style="116" bestFit="1" customWidth="1"/>
    <col min="15365" max="15365" width="6.20703125" style="116" customWidth="1"/>
    <col min="15366" max="15366" width="10.7890625" style="116" customWidth="1"/>
    <col min="15367" max="15367" width="4.7890625" style="116" customWidth="1"/>
    <col min="15368" max="15600" width="9.20703125" style="116"/>
    <col min="15601" max="15601" width="39.41796875" style="116" customWidth="1"/>
    <col min="15602" max="15602" width="11.41796875" style="116" customWidth="1"/>
    <col min="15603" max="15614" width="0" style="116" hidden="1" customWidth="1"/>
    <col min="15615" max="15615" width="3.41796875" style="116" customWidth="1"/>
    <col min="15616" max="15616" width="16.5234375" style="116" bestFit="1" customWidth="1"/>
    <col min="15617" max="15617" width="15.41796875" style="116" bestFit="1" customWidth="1"/>
    <col min="15618" max="15618" width="8.5234375" style="116" bestFit="1" customWidth="1"/>
    <col min="15619" max="15619" width="3.20703125" style="116" customWidth="1"/>
    <col min="15620" max="15620" width="11.20703125" style="116" bestFit="1" customWidth="1"/>
    <col min="15621" max="15621" width="6.20703125" style="116" customWidth="1"/>
    <col min="15622" max="15622" width="10.7890625" style="116" customWidth="1"/>
    <col min="15623" max="15623" width="4.7890625" style="116" customWidth="1"/>
    <col min="15624" max="15856" width="9.20703125" style="116"/>
    <col min="15857" max="15857" width="39.41796875" style="116" customWidth="1"/>
    <col min="15858" max="15858" width="11.41796875" style="116" customWidth="1"/>
    <col min="15859" max="15870" width="0" style="116" hidden="1" customWidth="1"/>
    <col min="15871" max="15871" width="3.41796875" style="116" customWidth="1"/>
    <col min="15872" max="15872" width="16.5234375" style="116" bestFit="1" customWidth="1"/>
    <col min="15873" max="15873" width="15.41796875" style="116" bestFit="1" customWidth="1"/>
    <col min="15874" max="15874" width="8.5234375" style="116" bestFit="1" customWidth="1"/>
    <col min="15875" max="15875" width="3.20703125" style="116" customWidth="1"/>
    <col min="15876" max="15876" width="11.20703125" style="116" bestFit="1" customWidth="1"/>
    <col min="15877" max="15877" width="6.20703125" style="116" customWidth="1"/>
    <col min="15878" max="15878" width="10.7890625" style="116" customWidth="1"/>
    <col min="15879" max="15879" width="4.7890625" style="116" customWidth="1"/>
    <col min="15880" max="16112" width="9.20703125" style="116"/>
    <col min="16113" max="16113" width="39.41796875" style="116" customWidth="1"/>
    <col min="16114" max="16114" width="11.41796875" style="116" customWidth="1"/>
    <col min="16115" max="16126" width="0" style="116" hidden="1" customWidth="1"/>
    <col min="16127" max="16127" width="3.41796875" style="116" customWidth="1"/>
    <col min="16128" max="16128" width="16.5234375" style="116" bestFit="1" customWidth="1"/>
    <col min="16129" max="16129" width="15.41796875" style="116" bestFit="1" customWidth="1"/>
    <col min="16130" max="16130" width="8.5234375" style="116" bestFit="1" customWidth="1"/>
    <col min="16131" max="16131" width="3.20703125" style="116" customWidth="1"/>
    <col min="16132" max="16132" width="11.20703125" style="116" bestFit="1" customWidth="1"/>
    <col min="16133" max="16133" width="6.20703125" style="116" customWidth="1"/>
    <col min="16134" max="16134" width="10.7890625" style="116" customWidth="1"/>
    <col min="16135" max="16135" width="4.7890625" style="116" customWidth="1"/>
    <col min="16136" max="16384" width="9.20703125" style="116"/>
  </cols>
  <sheetData>
    <row r="1" spans="2:15">
      <c r="D1" s="116"/>
      <c r="E1" s="116"/>
      <c r="F1" s="116"/>
      <c r="G1" s="117"/>
      <c r="H1" s="116"/>
      <c r="I1" s="116"/>
    </row>
    <row r="2" spans="2:15" s="89" customFormat="1" ht="15" customHeight="1">
      <c r="B2" s="788" t="s">
        <v>70</v>
      </c>
      <c r="C2" s="789"/>
      <c r="D2" s="789"/>
      <c r="E2" s="789"/>
      <c r="F2" s="789"/>
      <c r="G2" s="789"/>
      <c r="H2" s="789"/>
      <c r="I2" s="790"/>
      <c r="J2" s="118"/>
      <c r="K2" s="118"/>
    </row>
    <row r="3" spans="2:15" s="89" customFormat="1" ht="15" customHeight="1">
      <c r="B3" s="791"/>
      <c r="C3" s="792"/>
      <c r="D3" s="792"/>
      <c r="E3" s="792"/>
      <c r="F3" s="792"/>
      <c r="G3" s="792"/>
      <c r="H3" s="792"/>
      <c r="I3" s="793"/>
      <c r="J3" s="118"/>
      <c r="K3" s="118"/>
    </row>
    <row r="4" spans="2:15">
      <c r="D4" s="116"/>
      <c r="E4" s="116"/>
      <c r="F4" s="116"/>
      <c r="G4" s="117"/>
      <c r="H4" s="116"/>
      <c r="I4" s="116"/>
    </row>
    <row r="5" spans="2:15" ht="15" customHeight="1">
      <c r="B5" s="832" t="s">
        <v>205</v>
      </c>
      <c r="C5" s="119"/>
      <c r="D5" s="795" t="s">
        <v>1034</v>
      </c>
      <c r="E5" s="799" t="str">
        <f>'Veri ve kontrol'!$D$5&amp;" 2016
Fiili"</f>
        <v>Ağustos 2016
Fiili</v>
      </c>
      <c r="F5" s="775" t="str">
        <f>'Veri ve kontrol'!$D$5&amp;" 2016
Bütçe"</f>
        <v>Ağustos 2016
Bütçe</v>
      </c>
      <c r="G5" s="174"/>
      <c r="H5" s="796" t="s">
        <v>1035</v>
      </c>
      <c r="I5" s="796" t="s">
        <v>171</v>
      </c>
      <c r="L5" s="832" t="s">
        <v>21</v>
      </c>
      <c r="M5" s="799" t="s">
        <v>1036</v>
      </c>
      <c r="N5" s="799" t="s">
        <v>1034</v>
      </c>
      <c r="O5" s="833" t="s">
        <v>838</v>
      </c>
    </row>
    <row r="6" spans="2:15" ht="20.25" customHeight="1">
      <c r="B6" s="832"/>
      <c r="C6" s="119"/>
      <c r="D6" s="795"/>
      <c r="E6" s="799"/>
      <c r="F6" s="775"/>
      <c r="G6" s="174"/>
      <c r="H6" s="796"/>
      <c r="I6" s="796"/>
      <c r="L6" s="832"/>
      <c r="M6" s="799"/>
      <c r="N6" s="799"/>
      <c r="O6" s="833"/>
    </row>
    <row r="7" spans="2:15" s="117" customFormat="1" ht="6" customHeight="1">
      <c r="B7" s="120"/>
      <c r="C7" s="120"/>
      <c r="D7" s="121"/>
      <c r="E7" s="121"/>
      <c r="F7" s="121"/>
      <c r="G7" s="122"/>
      <c r="H7" s="123"/>
      <c r="I7" s="123"/>
      <c r="L7" s="120"/>
      <c r="M7" s="121"/>
      <c r="N7" s="121"/>
    </row>
    <row r="8" spans="2:15" ht="15.75" customHeight="1">
      <c r="B8" s="124" t="s">
        <v>89</v>
      </c>
      <c r="C8" s="125"/>
      <c r="D8" s="126">
        <f>SUM(D9:D10)</f>
        <v>36338633.270000003</v>
      </c>
      <c r="E8" s="126">
        <f>SUM(E9:E10)</f>
        <v>29779376.259999998</v>
      </c>
      <c r="F8" s="126">
        <f>SUM(F9:F10)</f>
        <v>0</v>
      </c>
      <c r="G8" s="125"/>
      <c r="H8" s="127">
        <f>IF(OR(E8&gt;0,D8&gt;0)*OR(E8&lt;0,D8&gt;0),E8/D8-1,IF(OR(E8&lt;0,D8&lt;0)*OR(E8&gt;0,D8&lt;0),-1*(E8/D8-1),IF(AND(E8&lt;0,D8=0),-1,IF(AND(E8&gt;0,D8=0),1,"-"))))</f>
        <v>-0.18050367941094569</v>
      </c>
      <c r="I8" s="127">
        <f t="shared" ref="I8:I16" si="0">IF(OR(E8&gt;0,F8&gt;0)*OR(E8&lt;0,F8&gt;0),E8/F8-1,IF(OR(E8&lt;0,F8&lt;0)*OR(E8&gt;0,F8&lt;0),-1*(E8/F8-1),IF(AND(E8&lt;0,F8=0),-1,IF(AND(E8&gt;0,F8=0),1,"-"))))</f>
        <v>1</v>
      </c>
      <c r="L8" s="124" t="s">
        <v>89</v>
      </c>
      <c r="M8" s="126">
        <f t="shared" ref="M8:O8" si="1">SUM(M9:M10)</f>
        <v>4610904.55</v>
      </c>
      <c r="N8" s="126">
        <f t="shared" si="1"/>
        <v>36338633.270000003</v>
      </c>
      <c r="O8" s="126">
        <f t="shared" si="1"/>
        <v>0</v>
      </c>
    </row>
    <row r="9" spans="2:15" ht="19.5" customHeight="1">
      <c r="B9" s="128" t="s">
        <v>90</v>
      </c>
      <c r="C9" s="128"/>
      <c r="D9" s="129"/>
      <c r="E9" s="129"/>
      <c r="F9" s="129"/>
      <c r="G9" s="130"/>
      <c r="H9" s="131" t="str">
        <f>IF(OR(E9&gt;0,D9&gt;0)*OR(E9&lt;0,D9&gt;0),E9/D9-1,IF(OR(E9&lt;0,D9&lt;0)*OR(E9&gt;0,D9&lt;0),-1*(E9/D9-1),IF(AND(E9&lt;0,D9=0),-1,IF(AND(E9&gt;0,D9=0),1,"-"))))</f>
        <v>-</v>
      </c>
      <c r="I9" s="131" t="str">
        <f t="shared" si="0"/>
        <v>-</v>
      </c>
      <c r="J9" s="132"/>
      <c r="L9" s="128" t="s">
        <v>90</v>
      </c>
      <c r="M9" s="129"/>
      <c r="N9" s="129">
        <f t="shared" ref="N9" si="2">D9</f>
        <v>0</v>
      </c>
      <c r="O9" s="129"/>
    </row>
    <row r="10" spans="2:15" ht="19.5" customHeight="1">
      <c r="B10" s="128" t="s">
        <v>97</v>
      </c>
      <c r="C10" s="128"/>
      <c r="D10" s="129">
        <f>Bilanço!D$12+Bilanço!D9+Bilanço!D25</f>
        <v>36338633.270000003</v>
      </c>
      <c r="E10" s="129">
        <f>Bilanço!H$12+Bilanço!H$9+Bilanço!H25</f>
        <v>29779376.259999998</v>
      </c>
      <c r="F10" s="129">
        <f>Bilanço!J$12+Bilanço!J$9</f>
        <v>0</v>
      </c>
      <c r="G10" s="130"/>
      <c r="H10" s="131">
        <f>IF(OR(E10&gt;0,D10&gt;0)*OR(E10&lt;0,D10&gt;0),E10/D10-1,IF(OR(E10&lt;0,D10&lt;0)*OR(E10&gt;0,D10&lt;0),-1*(E10/D10-1),IF(AND(E10&lt;0,D10=0),-1,IF(AND(E10&gt;0,D10=0),1,"-"))))</f>
        <v>-0.18050367941094569</v>
      </c>
      <c r="I10" s="131">
        <f t="shared" si="0"/>
        <v>1</v>
      </c>
      <c r="J10" s="132"/>
      <c r="L10" s="128" t="s">
        <v>97</v>
      </c>
      <c r="M10" s="129">
        <v>4610904.55</v>
      </c>
      <c r="N10" s="129">
        <f>+D10</f>
        <v>36338633.270000003</v>
      </c>
      <c r="O10" s="129"/>
    </row>
    <row r="11" spans="2:15" ht="15.75" customHeight="1">
      <c r="B11" s="124" t="s">
        <v>68</v>
      </c>
      <c r="C11" s="128"/>
      <c r="D11" s="126">
        <f>SUM(D12:D15)</f>
        <v>6444859.2300000004</v>
      </c>
      <c r="E11" s="126">
        <f>SUM(E12:E15)</f>
        <v>20597263.219999999</v>
      </c>
      <c r="F11" s="126">
        <f>SUM(F12:F15)</f>
        <v>0</v>
      </c>
      <c r="G11" s="133"/>
      <c r="H11" s="127">
        <f t="shared" ref="H11:H16" si="3">IF(OR(E11&gt;0,D11&gt;0)*OR(E11&lt;0,D11&gt;0),E11/D11-1,IF(OR(E11&lt;0,D11&lt;0)*OR(E11&gt;0,D11&lt;0),-1*(E11/D11-1),IF(AND(E11&lt;0,D11=0),-1,IF(AND(E11&gt;0,D11=0),1,"-"))))</f>
        <v>2.1959213514117355</v>
      </c>
      <c r="I11" s="127">
        <f t="shared" si="0"/>
        <v>1</v>
      </c>
      <c r="J11" s="132"/>
      <c r="L11" s="124" t="s">
        <v>68</v>
      </c>
      <c r="M11" s="126">
        <f t="shared" ref="M11:O11" si="4">SUM(M12:M15)</f>
        <v>0</v>
      </c>
      <c r="N11" s="126">
        <f t="shared" si="4"/>
        <v>6444859.2300000004</v>
      </c>
      <c r="O11" s="126">
        <f t="shared" si="4"/>
        <v>0</v>
      </c>
    </row>
    <row r="12" spans="2:15" ht="19.5" customHeight="1">
      <c r="B12" s="128" t="s">
        <v>212</v>
      </c>
      <c r="C12" s="128"/>
      <c r="D12" s="129">
        <f>Bilanço!D17</f>
        <v>0</v>
      </c>
      <c r="E12" s="129">
        <f>Bilanço!H17</f>
        <v>0</v>
      </c>
      <c r="F12" s="129">
        <f>Bilanço!J17</f>
        <v>0</v>
      </c>
      <c r="G12" s="130"/>
      <c r="H12" s="131" t="str">
        <f t="shared" si="3"/>
        <v>-</v>
      </c>
      <c r="I12" s="131" t="str">
        <f t="shared" si="0"/>
        <v>-</v>
      </c>
      <c r="J12" s="132"/>
      <c r="L12" s="128" t="s">
        <v>212</v>
      </c>
      <c r="M12" s="129">
        <v>0</v>
      </c>
      <c r="N12" s="129">
        <v>0</v>
      </c>
      <c r="O12" s="129">
        <v>0</v>
      </c>
    </row>
    <row r="13" spans="2:15" ht="19.5" customHeight="1">
      <c r="B13" s="128" t="s">
        <v>213</v>
      </c>
      <c r="C13" s="128"/>
      <c r="D13" s="129">
        <f>Bilanço!D18</f>
        <v>0</v>
      </c>
      <c r="E13" s="129">
        <f>Bilanço!H18</f>
        <v>0</v>
      </c>
      <c r="F13" s="129">
        <f>Bilanço!J18</f>
        <v>0</v>
      </c>
      <c r="G13" s="130"/>
      <c r="H13" s="131" t="str">
        <f t="shared" si="3"/>
        <v>-</v>
      </c>
      <c r="I13" s="131" t="str">
        <f>IF(OR(E13&gt;0,F13&gt;0)*OR(E13&lt;0,F13&gt;0),E13/F13-1,IF(OR(E13&lt;0,F13&lt;0)*OR(E13&gt;0,F13&lt;0),-1*(E13/F13-1),IF(AND(E13&lt;0,F13=0),-1,IF(AND(E13&gt;0,F13=0),1,"-"))))</f>
        <v>-</v>
      </c>
      <c r="J13" s="132"/>
      <c r="L13" s="128" t="s">
        <v>213</v>
      </c>
      <c r="M13" s="129">
        <v>0</v>
      </c>
      <c r="N13" s="129">
        <v>0</v>
      </c>
      <c r="O13" s="129">
        <v>0</v>
      </c>
    </row>
    <row r="14" spans="2:15" ht="19.5" customHeight="1">
      <c r="B14" s="128" t="s">
        <v>91</v>
      </c>
      <c r="C14" s="128"/>
      <c r="D14" s="129">
        <f>Bilanço!D19</f>
        <v>0</v>
      </c>
      <c r="E14" s="129">
        <f>Bilanço!H19</f>
        <v>0</v>
      </c>
      <c r="F14" s="129">
        <f>Bilanço!J19</f>
        <v>0</v>
      </c>
      <c r="G14" s="130"/>
      <c r="H14" s="131" t="str">
        <f t="shared" si="3"/>
        <v>-</v>
      </c>
      <c r="I14" s="131" t="str">
        <f>IF(OR(E14&gt;0,F14&gt;0)*OR(E14&lt;0,F14&gt;0),E14/F14-1,IF(OR(E14&lt;0,F14&lt;0)*OR(E14&gt;0,F14&lt;0),-1*(E14/F14-1),IF(AND(E14&lt;0,F14=0),-1,IF(AND(E14&gt;0,F14=0),1,"-"))))</f>
        <v>-</v>
      </c>
      <c r="J14" s="132"/>
      <c r="L14" s="128" t="s">
        <v>91</v>
      </c>
      <c r="M14" s="129">
        <v>0</v>
      </c>
      <c r="N14" s="129">
        <v>0</v>
      </c>
      <c r="O14" s="129">
        <v>0</v>
      </c>
    </row>
    <row r="15" spans="2:15" ht="19.5" customHeight="1">
      <c r="B15" s="128" t="s">
        <v>704</v>
      </c>
      <c r="C15" s="128"/>
      <c r="D15" s="129">
        <f>Bilanço!D20</f>
        <v>6444859.2300000004</v>
      </c>
      <c r="E15" s="129">
        <f>Bilanço!H20</f>
        <v>20597263.219999999</v>
      </c>
      <c r="F15" s="129">
        <f>Bilanço!J20</f>
        <v>0</v>
      </c>
      <c r="G15" s="130"/>
      <c r="H15" s="131">
        <f t="shared" si="3"/>
        <v>2.1959213514117355</v>
      </c>
      <c r="I15" s="131">
        <f>IF(OR(E15&gt;0,F15&gt;0)*OR(E15&lt;0,F15&gt;0),E15/F15-1,IF(OR(E15&lt;0,F15&lt;0)*OR(E15&gt;0,F15&lt;0),-1*(E15/F15-1),IF(AND(E15&lt;0,F15=0),-1,IF(AND(E15&gt;0,F15=0),1,"-"))))</f>
        <v>1</v>
      </c>
      <c r="J15" s="132"/>
      <c r="L15" s="128" t="s">
        <v>704</v>
      </c>
      <c r="M15" s="129">
        <v>0</v>
      </c>
      <c r="N15" s="129">
        <f>+D15</f>
        <v>6444859.2300000004</v>
      </c>
      <c r="O15" s="129">
        <v>0</v>
      </c>
    </row>
    <row r="16" spans="2:15" ht="15.75" customHeight="1">
      <c r="B16" s="124" t="s">
        <v>69</v>
      </c>
      <c r="C16" s="125"/>
      <c r="D16" s="134">
        <f>Bilanço!D36+Bilanço!D47</f>
        <v>12023648.07</v>
      </c>
      <c r="E16" s="134">
        <f>Bilanço!H36+Bilanço!H47+Bilanço!H10</f>
        <v>24834930.510000002</v>
      </c>
      <c r="F16" s="134">
        <f>Bilanço!J36+Bilanço!J47</f>
        <v>0</v>
      </c>
      <c r="G16" s="130"/>
      <c r="H16" s="135">
        <f t="shared" si="3"/>
        <v>1.0655071044507043</v>
      </c>
      <c r="I16" s="135">
        <f t="shared" si="0"/>
        <v>1</v>
      </c>
      <c r="J16" s="132"/>
      <c r="L16" s="124" t="s">
        <v>69</v>
      </c>
      <c r="M16" s="134">
        <v>3504619.1399999997</v>
      </c>
      <c r="N16" s="134">
        <f>+D16</f>
        <v>12023648.07</v>
      </c>
      <c r="O16" s="134">
        <v>0</v>
      </c>
    </row>
    <row r="17" spans="2:15" s="117" customFormat="1" ht="6" customHeight="1">
      <c r="B17" s="125"/>
      <c r="C17" s="125"/>
      <c r="D17" s="129"/>
      <c r="E17" s="129"/>
      <c r="F17" s="129"/>
      <c r="G17" s="130"/>
      <c r="H17" s="136"/>
      <c r="I17" s="136"/>
      <c r="J17" s="137"/>
    </row>
    <row r="18" spans="2:15" s="117" customFormat="1" ht="15.75" customHeight="1" thickBot="1">
      <c r="B18" s="138" t="s">
        <v>20</v>
      </c>
      <c r="C18" s="125"/>
      <c r="D18" s="139">
        <f>D8+D11-D16</f>
        <v>30759844.43</v>
      </c>
      <c r="E18" s="139">
        <f>E8+E11-E16</f>
        <v>25541708.969999995</v>
      </c>
      <c r="F18" s="139">
        <f>F8+F11-F16</f>
        <v>0</v>
      </c>
      <c r="G18" s="133"/>
      <c r="H18" s="140">
        <f>IF(OR(E18&gt;0,D18&gt;0)*OR(E18&lt;0,D18&gt;0),E18/D18-1,IF(OR(E18&lt;0,D18&lt;0)*OR(E18&gt;0,D18&lt;0),-1*(E18/D18-1),IF(AND(E18&lt;0,D18=0),-1,IF(AND(E18&gt;0,D18=0),1,"-"))))</f>
        <v>-0.16964115250565992</v>
      </c>
      <c r="I18" s="140">
        <f>IF(OR(E18&gt;0,F18&gt;0)*OR(E18&lt;0,F18&gt;0),E18/F18-1,IF(OR(E18&lt;0,F18&lt;0)*OR(E18&gt;0,F18&lt;0),-1*(E18/F18-1),IF(AND(E18&lt;0,F18=0),-1,IF(AND(E18&gt;0,F18=0),1,"-"))))</f>
        <v>1</v>
      </c>
      <c r="J18" s="137"/>
      <c r="M18" s="139">
        <f>M8+M11-M16</f>
        <v>1106285.4100000001</v>
      </c>
      <c r="N18" s="139">
        <f>N8+N11-N16</f>
        <v>30759844.43</v>
      </c>
      <c r="O18" s="139">
        <f>O8+O11-O16</f>
        <v>0</v>
      </c>
    </row>
    <row r="19" spans="2:15" ht="31.8" customHeight="1" thickTop="1">
      <c r="B19" s="141"/>
      <c r="C19" s="128"/>
      <c r="D19" s="129"/>
      <c r="E19" s="129"/>
      <c r="F19" s="129"/>
      <c r="G19" s="130"/>
      <c r="H19" s="136"/>
      <c r="I19" s="136"/>
      <c r="J19" s="132"/>
    </row>
    <row r="20" spans="2:15" ht="15.75" customHeight="1">
      <c r="B20" s="124" t="s">
        <v>96</v>
      </c>
      <c r="C20" s="125"/>
      <c r="D20" s="284">
        <f>D22</f>
        <v>40.584299124266145</v>
      </c>
      <c r="E20" s="284">
        <f>E22</f>
        <v>32.119521872395438</v>
      </c>
      <c r="F20" s="284" t="e">
        <f>F22</f>
        <v>#DIV/0!</v>
      </c>
      <c r="G20" s="142"/>
      <c r="H20" s="143"/>
      <c r="I20" s="136"/>
      <c r="J20" s="132"/>
    </row>
    <row r="21" spans="2:15" ht="19.5" customHeight="1">
      <c r="B21" s="128" t="s">
        <v>122</v>
      </c>
      <c r="C21" s="125"/>
      <c r="D21" s="144"/>
      <c r="E21" s="144"/>
      <c r="F21" s="144"/>
      <c r="G21" s="142"/>
      <c r="H21" s="143"/>
      <c r="I21" s="136"/>
      <c r="J21" s="132"/>
    </row>
    <row r="22" spans="2:15" ht="19.5" customHeight="1">
      <c r="B22" s="128" t="s">
        <v>119</v>
      </c>
      <c r="C22" s="125"/>
      <c r="D22" s="144">
        <f>(D10+M10)/2*365/('Gelir Tabl.Tahmini'!D$22)</f>
        <v>40.584299124266145</v>
      </c>
      <c r="E22" s="144">
        <f>(E10+N10)/2*240/('Gelir Tablosu'!F$24)</f>
        <v>32.119521872395438</v>
      </c>
      <c r="F22" s="144" t="e">
        <f>(F10+O10)/2*120/('Gelir Tablosu'!H$24-'Gelir Tablosu'!H$15)</f>
        <v>#DIV/0!</v>
      </c>
      <c r="G22" s="142"/>
      <c r="H22" s="143"/>
      <c r="I22" s="136"/>
      <c r="J22" s="132"/>
    </row>
    <row r="23" spans="2:15" ht="15" customHeight="1">
      <c r="B23" s="124" t="s">
        <v>94</v>
      </c>
      <c r="C23" s="125"/>
      <c r="D23" s="284">
        <f>+D25</f>
        <v>6.662810283059466</v>
      </c>
      <c r="E23" s="284">
        <f>+E25</f>
        <v>14.417420680005575</v>
      </c>
      <c r="F23" s="435" t="e">
        <f>(F$11+O11)/2/'Gelir Tablosu'!H$25*-120</f>
        <v>#DIV/0!</v>
      </c>
      <c r="G23" s="142"/>
      <c r="H23" s="143"/>
      <c r="I23" s="136"/>
      <c r="J23" s="132"/>
    </row>
    <row r="24" spans="2:15" ht="19.5" customHeight="1">
      <c r="B24" s="128" t="s">
        <v>92</v>
      </c>
      <c r="C24" s="125"/>
      <c r="D24" s="144"/>
      <c r="E24" s="144"/>
      <c r="F24" s="144"/>
      <c r="G24" s="142"/>
      <c r="H24" s="143"/>
      <c r="I24" s="136"/>
      <c r="J24" s="132"/>
    </row>
    <row r="25" spans="2:15" ht="19.5" customHeight="1">
      <c r="B25" s="128" t="s">
        <v>93</v>
      </c>
      <c r="C25" s="128"/>
      <c r="D25" s="129">
        <f>(D$11+M11)/2/'Gelir Tabl.Tahmini'!D$23*-365</f>
        <v>6.662810283059466</v>
      </c>
      <c r="E25" s="129">
        <f>(E$11+N11)/2/'Gelir Tablosu'!F$25*-240</f>
        <v>14.417420680005575</v>
      </c>
      <c r="F25" s="129"/>
      <c r="G25" s="130"/>
      <c r="H25" s="136"/>
      <c r="I25" s="136"/>
      <c r="J25" s="132"/>
    </row>
    <row r="26" spans="2:15" ht="16.5" customHeight="1">
      <c r="B26" s="124" t="s">
        <v>95</v>
      </c>
      <c r="C26" s="125"/>
      <c r="D26" s="284">
        <f>-(D16+M16)/2*365/('Gelir Tabl.Tahmini'!D$23)</f>
        <v>16.053399267943842</v>
      </c>
      <c r="E26" s="284">
        <f>-(E16+N16)/2*240/('Gelir Tablosu'!F$25)</f>
        <v>19.651032718953701</v>
      </c>
      <c r="F26" s="435" t="e">
        <f>-(F16+O16)/2*120/('Gelir Tablosu'!H$25)</f>
        <v>#DIV/0!</v>
      </c>
      <c r="G26" s="142"/>
      <c r="H26" s="143"/>
      <c r="I26" s="136"/>
      <c r="J26" s="132"/>
    </row>
    <row r="27" spans="2:15" ht="6.75" customHeight="1">
      <c r="B27" s="125"/>
      <c r="C27" s="125"/>
      <c r="D27" s="144"/>
      <c r="E27" s="144"/>
      <c r="F27" s="144"/>
      <c r="G27" s="142"/>
      <c r="H27" s="145"/>
      <c r="I27" s="146"/>
      <c r="J27" s="132"/>
    </row>
    <row r="28" spans="2:15" s="148" customFormat="1" ht="14.7" thickBot="1">
      <c r="B28" s="138" t="s">
        <v>121</v>
      </c>
      <c r="C28" s="125"/>
      <c r="D28" s="139">
        <f>D20+D23-D26</f>
        <v>31.193710139381768</v>
      </c>
      <c r="E28" s="139">
        <f>E20+E23-E26</f>
        <v>26.885909833447315</v>
      </c>
      <c r="F28" s="139" t="e">
        <f>F20+F23-F26</f>
        <v>#DIV/0!</v>
      </c>
      <c r="G28" s="130"/>
      <c r="H28" s="146"/>
      <c r="I28" s="146"/>
      <c r="J28" s="147"/>
    </row>
    <row r="29" spans="2:15" ht="14.7" thickTop="1">
      <c r="B29" s="148"/>
      <c r="C29" s="148"/>
      <c r="D29" s="149"/>
      <c r="E29" s="149"/>
      <c r="F29" s="149"/>
      <c r="G29" s="149"/>
      <c r="H29" s="149"/>
      <c r="I29" s="149"/>
    </row>
    <row r="30" spans="2:15">
      <c r="B30" s="341" t="s">
        <v>222</v>
      </c>
      <c r="D30" s="343">
        <f>D8-Bilanço!D9-Bilanço!D12-Bilanço!D25</f>
        <v>0</v>
      </c>
      <c r="E30" s="343">
        <f>E8-Bilanço!H9-Bilanço!H12-Bilanço!H25</f>
        <v>0</v>
      </c>
      <c r="F30" s="343">
        <f>F8-Bilanço!J9-Bilanço!J12-Bilanço!J25</f>
        <v>0</v>
      </c>
      <c r="G30" s="152"/>
      <c r="H30" s="151"/>
    </row>
    <row r="31" spans="2:15" s="341" customFormat="1" ht="10.5">
      <c r="B31" s="341" t="s">
        <v>220</v>
      </c>
      <c r="C31" s="342"/>
      <c r="D31" s="343">
        <f>D11-Bilanço!D20</f>
        <v>0</v>
      </c>
      <c r="E31" s="343">
        <f>E11-Bilanço!H20</f>
        <v>0</v>
      </c>
      <c r="F31" s="343">
        <f>F11-Bilanço!J16</f>
        <v>0</v>
      </c>
      <c r="G31" s="344"/>
      <c r="H31" s="345"/>
    </row>
    <row r="32" spans="2:15" s="341" customFormat="1" ht="10.5">
      <c r="B32" s="346" t="s">
        <v>221</v>
      </c>
      <c r="C32" s="347"/>
      <c r="D32" s="343">
        <f>D16-Bilanço!D36-Bilanço!D47</f>
        <v>0</v>
      </c>
      <c r="E32" s="343">
        <f>E16-Bilanço!H36-Bilanço!H47-Bilanço!H10</f>
        <v>0</v>
      </c>
      <c r="F32" s="343">
        <f>F16-Bilanço!J36-Bilanço!J47</f>
        <v>0</v>
      </c>
      <c r="G32" s="342"/>
    </row>
    <row r="33" spans="4:9">
      <c r="D33" s="151"/>
      <c r="E33" s="151"/>
      <c r="F33" s="151"/>
      <c r="G33" s="155"/>
      <c r="H33" s="154"/>
      <c r="I33" s="154"/>
    </row>
    <row r="34" spans="4:9">
      <c r="D34" s="154"/>
      <c r="E34" s="154"/>
      <c r="F34" s="154"/>
      <c r="G34" s="155"/>
      <c r="H34" s="154"/>
    </row>
    <row r="35" spans="4:9">
      <c r="D35" s="154"/>
      <c r="E35" s="154"/>
      <c r="F35" s="154"/>
      <c r="G35" s="155"/>
      <c r="H35" s="154"/>
    </row>
    <row r="36" spans="4:9">
      <c r="D36" s="154"/>
      <c r="E36" s="154"/>
      <c r="F36" s="154"/>
      <c r="G36" s="155"/>
      <c r="H36" s="154"/>
    </row>
    <row r="37" spans="4:9">
      <c r="D37" s="154"/>
      <c r="E37" s="154"/>
      <c r="F37" s="154"/>
      <c r="G37" s="155"/>
      <c r="H37" s="154"/>
      <c r="I37" s="154"/>
    </row>
    <row r="38" spans="4:9">
      <c r="D38" s="154"/>
      <c r="E38" s="154"/>
      <c r="F38" s="154"/>
      <c r="G38" s="155"/>
      <c r="H38" s="154"/>
    </row>
    <row r="40" spans="4:9">
      <c r="D40" s="154"/>
      <c r="E40" s="154"/>
      <c r="F40" s="154"/>
      <c r="G40" s="155"/>
      <c r="H40" s="154"/>
      <c r="I40" s="156"/>
    </row>
    <row r="41" spans="4:9">
      <c r="D41" s="154"/>
      <c r="E41" s="154"/>
      <c r="F41" s="154"/>
      <c r="G41" s="155"/>
      <c r="H41" s="154"/>
      <c r="I41" s="156"/>
    </row>
    <row r="42" spans="4:9">
      <c r="D42" s="154"/>
      <c r="E42" s="154"/>
      <c r="F42" s="154"/>
      <c r="G42" s="155"/>
      <c r="H42" s="154"/>
      <c r="I42" s="156"/>
    </row>
    <row r="43" spans="4:9">
      <c r="D43" s="154"/>
      <c r="E43" s="154"/>
      <c r="F43" s="154"/>
      <c r="G43" s="155"/>
      <c r="H43" s="154"/>
      <c r="I43" s="156"/>
    </row>
    <row r="44" spans="4:9">
      <c r="D44" s="154"/>
      <c r="E44" s="154"/>
      <c r="F44" s="154"/>
      <c r="G44" s="155"/>
      <c r="H44" s="154"/>
      <c r="I44" s="156"/>
    </row>
    <row r="45" spans="4:9">
      <c r="D45" s="154"/>
      <c r="I45" s="156"/>
    </row>
    <row r="46" spans="4:9">
      <c r="I46" s="156"/>
    </row>
  </sheetData>
  <mergeCells count="11">
    <mergeCell ref="B2:I3"/>
    <mergeCell ref="B5:B6"/>
    <mergeCell ref="D5:D6"/>
    <mergeCell ref="E5:E6"/>
    <mergeCell ref="F5:F6"/>
    <mergeCell ref="H5:H6"/>
    <mergeCell ref="L5:L6"/>
    <mergeCell ref="M5:M6"/>
    <mergeCell ref="N5:N6"/>
    <mergeCell ref="O5:O6"/>
    <mergeCell ref="I5:I6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&amp;L&amp;"microsoft sans serif,Bold"SINIRLI DAGITIM / CLASSIFIED</oddFooter>
    <evenFooter>&amp;L&amp;"microsoft sans serif,Bold"SINIRLI DAGITIM / CLASSIFIED</evenFooter>
    <firstFooter>&amp;L&amp;"microsoft sans serif,Bold"SINIRLI DAGITIM / CLASSIFIED</firstFooter>
  </headerFooter>
  <colBreaks count="1" manualBreakCount="1">
    <brk id="9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ayfa30">
    <tabColor rgb="FF92D050"/>
    <pageSetUpPr fitToPage="1"/>
  </sheetPr>
  <dimension ref="B1:XFD46"/>
  <sheetViews>
    <sheetView showGridLines="0" zoomScaleNormal="100" zoomScaleSheetLayoutView="100" workbookViewId="0">
      <pane xSplit="3" ySplit="6" topLeftCell="D7" activePane="bottomRight" state="frozen"/>
      <selection activeCell="I15" sqref="I15"/>
      <selection pane="topRight" activeCell="I15" sqref="I15"/>
      <selection pane="bottomLeft" activeCell="I15" sqref="I15"/>
      <selection pane="bottomRight" activeCell="G33" sqref="G33"/>
    </sheetView>
  </sheetViews>
  <sheetFormatPr defaultColWidth="9.20703125" defaultRowHeight="14.4" zeroHeight="1"/>
  <cols>
    <col min="1" max="1" width="1.41796875" style="13" customWidth="1"/>
    <col min="2" max="2" width="35.7890625" style="13" customWidth="1"/>
    <col min="3" max="3" width="0.7890625" style="14" customWidth="1"/>
    <col min="4" max="5" width="18.7890625" style="13" customWidth="1"/>
    <col min="6" max="6" width="15.20703125" style="13" bestFit="1" customWidth="1"/>
    <col min="7" max="7" width="20.5234375" style="13" customWidth="1"/>
    <col min="8" max="8" width="18.41796875" style="13" hidden="1" customWidth="1"/>
    <col min="9" max="9" width="9.20703125" style="13" hidden="1" customWidth="1"/>
    <col min="10" max="10" width="12.7890625" style="13" hidden="1" customWidth="1"/>
    <col min="11" max="11" width="2.7890625" style="13" customWidth="1"/>
    <col min="12" max="26" width="9.20703125" style="13" customWidth="1"/>
    <col min="27" max="27" width="2.7890625" style="13" customWidth="1"/>
    <col min="28" max="16384" width="9.20703125" style="13"/>
  </cols>
  <sheetData>
    <row r="1" spans="2:16384" ht="24" customHeight="1"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 s="84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  <c r="CE1" s="84"/>
      <c r="CF1" s="84"/>
      <c r="CG1" s="84"/>
      <c r="CH1" s="84"/>
      <c r="CI1" s="84"/>
      <c r="CJ1" s="84"/>
      <c r="CK1" s="84"/>
      <c r="CL1" s="84"/>
      <c r="CM1" s="84"/>
      <c r="CN1" s="84"/>
      <c r="CO1" s="84"/>
      <c r="CP1" s="84"/>
      <c r="CQ1" s="84"/>
      <c r="CR1" s="84"/>
      <c r="CS1" s="84"/>
      <c r="CT1" s="84"/>
      <c r="CU1" s="84"/>
      <c r="CV1" s="84"/>
      <c r="CW1" s="84"/>
      <c r="CX1" s="84"/>
      <c r="CY1" s="84"/>
      <c r="CZ1" s="84"/>
      <c r="DA1" s="84"/>
      <c r="DB1" s="84"/>
      <c r="DC1" s="84"/>
      <c r="DD1" s="84"/>
      <c r="DE1" s="84"/>
      <c r="DF1" s="84"/>
      <c r="DG1" s="84"/>
      <c r="DH1" s="84"/>
      <c r="DI1" s="84"/>
      <c r="DJ1" s="84"/>
      <c r="DK1" s="84"/>
      <c r="DL1" s="84"/>
      <c r="DM1" s="84"/>
      <c r="DN1" s="84"/>
      <c r="DO1" s="84"/>
      <c r="DP1" s="84"/>
      <c r="DQ1" s="84"/>
      <c r="DR1" s="84"/>
      <c r="DS1" s="84"/>
      <c r="DT1" s="84"/>
      <c r="DU1" s="84"/>
      <c r="DV1" s="84"/>
      <c r="DW1" s="84"/>
      <c r="DX1" s="84"/>
      <c r="DY1" s="84"/>
      <c r="DZ1" s="84"/>
      <c r="EA1" s="84"/>
      <c r="EB1" s="84"/>
      <c r="EC1" s="84"/>
      <c r="ED1" s="84"/>
      <c r="EE1" s="84"/>
      <c r="EF1" s="84"/>
      <c r="EG1" s="84"/>
      <c r="EH1" s="84"/>
      <c r="EI1" s="84"/>
      <c r="EJ1" s="84"/>
      <c r="EK1" s="84"/>
      <c r="EL1" s="84"/>
      <c r="EM1" s="84"/>
      <c r="EN1" s="84"/>
      <c r="EO1" s="84"/>
      <c r="EP1" s="84"/>
      <c r="EQ1" s="84"/>
      <c r="ER1" s="84"/>
      <c r="ES1" s="84"/>
      <c r="ET1" s="84"/>
      <c r="EU1" s="84"/>
      <c r="EV1" s="84"/>
      <c r="EW1" s="84"/>
      <c r="EX1" s="84"/>
      <c r="EY1" s="84"/>
      <c r="EZ1" s="84"/>
      <c r="FA1" s="84"/>
      <c r="FB1" s="84"/>
      <c r="FC1" s="84"/>
      <c r="FD1" s="84"/>
      <c r="FE1" s="84"/>
      <c r="FF1" s="84"/>
      <c r="FG1" s="84"/>
      <c r="FH1" s="84"/>
      <c r="FI1" s="84"/>
      <c r="FJ1" s="84"/>
      <c r="FK1" s="84"/>
      <c r="FL1" s="84"/>
      <c r="FM1" s="84"/>
      <c r="FN1" s="84"/>
      <c r="FO1" s="84"/>
      <c r="FP1" s="84"/>
      <c r="FQ1" s="84"/>
      <c r="FR1" s="84"/>
      <c r="FS1" s="84"/>
      <c r="FT1" s="84"/>
      <c r="FU1" s="84"/>
      <c r="FV1" s="84"/>
      <c r="FW1" s="84"/>
      <c r="FX1" s="84"/>
      <c r="FY1" s="84"/>
      <c r="FZ1" s="84"/>
      <c r="GA1" s="84"/>
      <c r="GB1" s="84"/>
      <c r="GC1" s="84"/>
      <c r="GD1" s="84"/>
      <c r="GE1" s="84"/>
      <c r="GF1" s="84"/>
      <c r="GG1" s="84"/>
      <c r="GH1" s="84"/>
      <c r="GI1" s="84"/>
      <c r="GJ1" s="84"/>
      <c r="GK1" s="84"/>
      <c r="GL1" s="84"/>
      <c r="GM1" s="84"/>
      <c r="GN1" s="84"/>
      <c r="GO1" s="84"/>
      <c r="GP1" s="84"/>
      <c r="GQ1" s="84"/>
      <c r="GR1" s="84"/>
      <c r="GS1" s="84"/>
      <c r="GT1" s="84"/>
      <c r="GU1" s="84"/>
      <c r="GV1" s="84"/>
      <c r="GW1" s="84"/>
      <c r="GX1" s="84"/>
      <c r="GY1" s="84"/>
      <c r="GZ1" s="84"/>
      <c r="HA1" s="84"/>
      <c r="HB1" s="84"/>
      <c r="HC1" s="84"/>
      <c r="HD1" s="84"/>
      <c r="HE1" s="84"/>
      <c r="HF1" s="84"/>
      <c r="HG1" s="84"/>
      <c r="HH1" s="84"/>
      <c r="HI1" s="84"/>
      <c r="HJ1" s="84"/>
      <c r="HK1" s="84"/>
      <c r="HL1" s="84"/>
      <c r="HM1" s="84"/>
      <c r="HN1" s="84"/>
      <c r="HO1" s="84"/>
      <c r="HP1" s="84"/>
      <c r="HQ1" s="84"/>
      <c r="HR1" s="84"/>
      <c r="HS1" s="84"/>
      <c r="HT1" s="84"/>
      <c r="HU1" s="84"/>
      <c r="HV1" s="84"/>
      <c r="HW1" s="84"/>
      <c r="HX1" s="84"/>
      <c r="HY1" s="84"/>
      <c r="HZ1" s="84"/>
      <c r="IA1" s="84"/>
      <c r="IB1" s="84"/>
      <c r="IC1" s="84"/>
      <c r="ID1" s="84"/>
      <c r="IE1" s="84"/>
      <c r="IF1" s="84"/>
      <c r="IG1" s="84"/>
      <c r="IH1" s="84"/>
      <c r="II1" s="84"/>
      <c r="IJ1" s="84"/>
      <c r="IK1" s="84"/>
      <c r="IL1" s="84"/>
      <c r="IM1" s="84"/>
      <c r="IN1" s="84"/>
      <c r="IO1" s="84"/>
      <c r="IP1" s="84"/>
      <c r="IQ1" s="84"/>
      <c r="IR1" s="84"/>
      <c r="IS1" s="84"/>
      <c r="IT1" s="84"/>
      <c r="IU1" s="84"/>
      <c r="IV1" s="84"/>
      <c r="IW1" s="84"/>
      <c r="IX1" s="84"/>
      <c r="IY1" s="84"/>
      <c r="IZ1" s="84"/>
      <c r="JA1" s="84"/>
      <c r="JB1" s="84"/>
      <c r="JC1" s="84"/>
      <c r="JD1" s="84"/>
      <c r="JE1" s="84"/>
      <c r="JF1" s="84"/>
      <c r="JG1" s="84"/>
      <c r="JH1" s="84"/>
      <c r="JI1" s="84"/>
      <c r="JJ1" s="84"/>
      <c r="JK1" s="84"/>
      <c r="JL1" s="84"/>
      <c r="JM1" s="84"/>
      <c r="JN1" s="84"/>
      <c r="JO1" s="84"/>
      <c r="JP1" s="84"/>
      <c r="JQ1" s="84"/>
      <c r="JR1" s="84"/>
      <c r="JS1" s="84"/>
      <c r="JT1" s="84"/>
      <c r="JU1" s="84"/>
      <c r="JV1" s="84"/>
      <c r="JW1" s="84"/>
      <c r="JX1" s="84"/>
      <c r="JY1" s="84"/>
      <c r="JZ1" s="84"/>
      <c r="KA1" s="84"/>
      <c r="KB1" s="84"/>
      <c r="KC1" s="84"/>
      <c r="KD1" s="84"/>
      <c r="KE1" s="84"/>
      <c r="KF1" s="84"/>
      <c r="KG1" s="84"/>
      <c r="KH1" s="84"/>
      <c r="KI1" s="84"/>
      <c r="KJ1" s="84"/>
      <c r="KK1" s="84"/>
      <c r="KL1" s="84"/>
      <c r="KM1" s="84"/>
      <c r="KN1" s="84"/>
      <c r="KO1" s="84"/>
      <c r="KP1" s="84"/>
      <c r="KQ1" s="84"/>
      <c r="KR1" s="84"/>
      <c r="KS1" s="84"/>
      <c r="KT1" s="84"/>
      <c r="KU1" s="84"/>
      <c r="KV1" s="84"/>
      <c r="KW1" s="84"/>
      <c r="KX1" s="84"/>
      <c r="KY1" s="84"/>
      <c r="KZ1" s="84"/>
      <c r="LA1" s="84"/>
      <c r="LB1" s="84"/>
      <c r="LC1" s="84"/>
      <c r="LD1" s="84"/>
      <c r="LE1" s="84"/>
      <c r="LF1" s="84"/>
      <c r="LG1" s="84"/>
      <c r="LH1" s="84"/>
      <c r="LI1" s="84"/>
      <c r="LJ1" s="84"/>
      <c r="LK1" s="84"/>
      <c r="LL1" s="84"/>
      <c r="LM1" s="84"/>
      <c r="LN1" s="84"/>
      <c r="LO1" s="84"/>
      <c r="LP1" s="84"/>
      <c r="LQ1" s="84"/>
      <c r="LR1" s="84"/>
      <c r="LS1" s="84"/>
      <c r="LT1" s="84"/>
      <c r="LU1" s="84"/>
      <c r="LV1" s="84"/>
      <c r="LW1" s="84"/>
      <c r="LX1" s="84"/>
      <c r="LY1" s="84"/>
      <c r="LZ1" s="84"/>
      <c r="MA1" s="84"/>
      <c r="MB1" s="84"/>
      <c r="MC1" s="84"/>
      <c r="MD1" s="84"/>
      <c r="ME1" s="84"/>
      <c r="MF1" s="84"/>
      <c r="MG1" s="84"/>
      <c r="MH1" s="84"/>
      <c r="MI1" s="84"/>
      <c r="MJ1" s="84"/>
      <c r="MK1" s="84"/>
      <c r="ML1" s="84"/>
      <c r="MM1" s="84"/>
      <c r="MN1" s="84"/>
      <c r="MO1" s="84"/>
      <c r="MP1" s="84"/>
      <c r="MQ1" s="84"/>
      <c r="MR1" s="84"/>
      <c r="MS1" s="84"/>
      <c r="MT1" s="84"/>
      <c r="MU1" s="84"/>
      <c r="MV1" s="84"/>
      <c r="MW1" s="84"/>
      <c r="MX1" s="84"/>
      <c r="MY1" s="84"/>
      <c r="MZ1" s="84"/>
      <c r="NA1" s="84"/>
      <c r="NB1" s="84"/>
      <c r="NC1" s="84"/>
      <c r="ND1" s="84"/>
      <c r="NE1" s="84"/>
      <c r="NF1" s="84"/>
      <c r="NG1" s="84"/>
      <c r="NH1" s="84"/>
      <c r="NI1" s="84"/>
      <c r="NJ1" s="84"/>
      <c r="NK1" s="84"/>
      <c r="NL1" s="84"/>
      <c r="NM1" s="84"/>
      <c r="NN1" s="84"/>
      <c r="NO1" s="84"/>
      <c r="NP1" s="84"/>
      <c r="NQ1" s="84"/>
      <c r="NR1" s="84"/>
      <c r="NS1" s="84"/>
      <c r="NT1" s="84"/>
      <c r="NU1" s="84"/>
      <c r="NV1" s="84"/>
      <c r="NW1" s="84"/>
      <c r="NX1" s="84"/>
      <c r="NY1" s="84"/>
      <c r="NZ1" s="84"/>
      <c r="OA1" s="84"/>
      <c r="OB1" s="84"/>
      <c r="OC1" s="84"/>
      <c r="OD1" s="84"/>
      <c r="OE1" s="84"/>
      <c r="OF1" s="84"/>
      <c r="OG1" s="84"/>
      <c r="OH1" s="84"/>
      <c r="OI1" s="84"/>
      <c r="OJ1" s="84"/>
      <c r="OK1" s="84"/>
      <c r="OL1" s="84"/>
      <c r="OM1" s="84"/>
      <c r="ON1" s="84"/>
      <c r="OO1" s="84"/>
      <c r="OP1" s="84"/>
      <c r="OQ1" s="84"/>
      <c r="OR1" s="84"/>
      <c r="OS1" s="84"/>
      <c r="OT1" s="84"/>
      <c r="OU1" s="84"/>
      <c r="OV1" s="84"/>
      <c r="OW1" s="84"/>
      <c r="OX1" s="84"/>
      <c r="OY1" s="84"/>
      <c r="OZ1" s="84"/>
      <c r="PA1" s="84"/>
      <c r="PB1" s="84"/>
      <c r="PC1" s="84"/>
      <c r="PD1" s="84"/>
      <c r="PE1" s="84"/>
      <c r="PF1" s="84"/>
      <c r="PG1" s="84"/>
      <c r="PH1" s="84"/>
      <c r="PI1" s="84"/>
      <c r="PJ1" s="84"/>
      <c r="PK1" s="84"/>
      <c r="PL1" s="84"/>
      <c r="PM1" s="84"/>
      <c r="PN1" s="84"/>
      <c r="PO1" s="84"/>
      <c r="PP1" s="84"/>
      <c r="PQ1" s="84"/>
      <c r="PR1" s="84"/>
      <c r="PS1" s="84"/>
      <c r="PT1" s="84"/>
      <c r="PU1" s="84"/>
      <c r="PV1" s="84"/>
      <c r="PW1" s="84"/>
      <c r="PX1" s="84"/>
      <c r="PY1" s="84"/>
      <c r="PZ1" s="84"/>
      <c r="QA1" s="84"/>
      <c r="QB1" s="84"/>
      <c r="QC1" s="84"/>
      <c r="QD1" s="84"/>
      <c r="QE1" s="84"/>
      <c r="QF1" s="84"/>
      <c r="QG1" s="84"/>
      <c r="QH1" s="84"/>
      <c r="QI1" s="84"/>
      <c r="QJ1" s="84"/>
      <c r="QK1" s="84"/>
      <c r="QL1" s="84"/>
      <c r="QM1" s="84"/>
      <c r="QN1" s="84"/>
      <c r="QO1" s="84"/>
      <c r="QP1" s="84"/>
      <c r="QQ1" s="84"/>
      <c r="QR1" s="84"/>
      <c r="QS1" s="84"/>
      <c r="QT1" s="84"/>
      <c r="QU1" s="84"/>
      <c r="QV1" s="84"/>
      <c r="QW1" s="84"/>
      <c r="QX1" s="84"/>
      <c r="QY1" s="84"/>
      <c r="QZ1" s="84"/>
      <c r="RA1" s="84"/>
      <c r="RB1" s="84"/>
      <c r="RC1" s="84"/>
      <c r="RD1" s="84"/>
      <c r="RE1" s="84"/>
      <c r="RF1" s="84"/>
      <c r="RG1" s="84"/>
      <c r="RH1" s="84"/>
      <c r="RI1" s="84"/>
      <c r="RJ1" s="84"/>
      <c r="RK1" s="84"/>
      <c r="RL1" s="84"/>
      <c r="RM1" s="84"/>
      <c r="RN1" s="84"/>
      <c r="RO1" s="84"/>
      <c r="RP1" s="84"/>
      <c r="RQ1" s="84"/>
      <c r="RR1" s="84"/>
      <c r="RS1" s="84"/>
      <c r="RT1" s="84"/>
      <c r="RU1" s="84"/>
      <c r="RV1" s="84"/>
      <c r="RW1" s="84"/>
      <c r="RX1" s="84"/>
      <c r="RY1" s="84"/>
      <c r="RZ1" s="84"/>
      <c r="SA1" s="84"/>
      <c r="SB1" s="84"/>
      <c r="SC1" s="84"/>
      <c r="SD1" s="84"/>
      <c r="SE1" s="84"/>
      <c r="SF1" s="84"/>
      <c r="SG1" s="84"/>
      <c r="SH1" s="84"/>
      <c r="SI1" s="84"/>
      <c r="SJ1" s="84"/>
      <c r="SK1" s="84"/>
      <c r="SL1" s="84"/>
      <c r="SM1" s="84"/>
      <c r="SN1" s="84"/>
      <c r="SO1" s="84"/>
      <c r="SP1" s="84"/>
      <c r="SQ1" s="84"/>
      <c r="SR1" s="84"/>
      <c r="SS1" s="84"/>
      <c r="ST1" s="84"/>
      <c r="SU1" s="84"/>
      <c r="SV1" s="84"/>
      <c r="SW1" s="84"/>
      <c r="SX1" s="84"/>
      <c r="SY1" s="84"/>
      <c r="SZ1" s="84"/>
      <c r="TA1" s="84"/>
      <c r="TB1" s="84"/>
      <c r="TC1" s="84"/>
      <c r="TD1" s="84"/>
      <c r="TE1" s="84"/>
      <c r="TF1" s="84"/>
      <c r="TG1" s="84"/>
      <c r="TH1" s="84"/>
      <c r="TI1" s="84"/>
      <c r="TJ1" s="84"/>
      <c r="TK1" s="84"/>
      <c r="TL1" s="84"/>
      <c r="TM1" s="84"/>
      <c r="TN1" s="84"/>
      <c r="TO1" s="84"/>
      <c r="TP1" s="84"/>
      <c r="TQ1" s="84"/>
      <c r="TR1" s="84"/>
      <c r="TS1" s="84"/>
      <c r="TT1" s="84"/>
      <c r="TU1" s="84"/>
      <c r="TV1" s="84"/>
      <c r="TW1" s="84"/>
      <c r="TX1" s="84"/>
      <c r="TY1" s="84"/>
      <c r="TZ1" s="84"/>
      <c r="UA1" s="84"/>
      <c r="UB1" s="84"/>
      <c r="UC1" s="84"/>
      <c r="UD1" s="84"/>
      <c r="UE1" s="84"/>
      <c r="UF1" s="84"/>
      <c r="UG1" s="84"/>
      <c r="UH1" s="84"/>
      <c r="UI1" s="84"/>
      <c r="UJ1" s="84"/>
      <c r="UK1" s="84"/>
      <c r="UL1" s="84"/>
      <c r="UM1" s="84"/>
      <c r="UN1" s="84"/>
      <c r="UO1" s="84"/>
      <c r="UP1" s="84"/>
      <c r="UQ1" s="84"/>
      <c r="UR1" s="84"/>
      <c r="US1" s="84"/>
      <c r="UT1" s="84"/>
      <c r="UU1" s="84"/>
      <c r="UV1" s="84"/>
      <c r="UW1" s="84"/>
      <c r="UX1" s="84"/>
      <c r="UY1" s="84"/>
      <c r="UZ1" s="84"/>
      <c r="VA1" s="84"/>
      <c r="VB1" s="84"/>
      <c r="VC1" s="84"/>
      <c r="VD1" s="84"/>
      <c r="VE1" s="84"/>
      <c r="VF1" s="84"/>
      <c r="VG1" s="84"/>
      <c r="VH1" s="84"/>
      <c r="VI1" s="84"/>
      <c r="VJ1" s="84"/>
      <c r="VK1" s="84"/>
      <c r="VL1" s="84"/>
      <c r="VM1" s="84"/>
      <c r="VN1" s="84"/>
      <c r="VO1" s="84"/>
      <c r="VP1" s="84"/>
      <c r="VQ1" s="84"/>
      <c r="VR1" s="84"/>
      <c r="VS1" s="84"/>
      <c r="VT1" s="84"/>
      <c r="VU1" s="84"/>
      <c r="VV1" s="84"/>
      <c r="VW1" s="84"/>
      <c r="VX1" s="84"/>
      <c r="VY1" s="84"/>
      <c r="VZ1" s="84"/>
      <c r="WA1" s="84"/>
      <c r="WB1" s="84"/>
      <c r="WC1" s="84"/>
      <c r="WD1" s="84"/>
      <c r="WE1" s="84"/>
      <c r="WF1" s="84"/>
      <c r="WG1" s="84"/>
      <c r="WH1" s="84"/>
      <c r="WI1" s="84"/>
      <c r="WJ1" s="84"/>
      <c r="WK1" s="84"/>
      <c r="WL1" s="84"/>
      <c r="WM1" s="84"/>
      <c r="WN1" s="84"/>
      <c r="WO1" s="84"/>
      <c r="WP1" s="84"/>
      <c r="WQ1" s="84"/>
      <c r="WR1" s="84"/>
      <c r="WS1" s="84"/>
      <c r="WT1" s="84"/>
      <c r="WU1" s="84"/>
      <c r="WV1" s="84"/>
      <c r="WW1" s="84"/>
      <c r="WX1" s="84"/>
      <c r="WY1" s="84"/>
      <c r="WZ1" s="84"/>
      <c r="XA1" s="84"/>
      <c r="XB1" s="84"/>
      <c r="XC1" s="84"/>
      <c r="XD1" s="84"/>
      <c r="XE1" s="84"/>
      <c r="XF1" s="84"/>
      <c r="XG1" s="84"/>
      <c r="XH1" s="84"/>
      <c r="XI1" s="84"/>
      <c r="XJ1" s="84"/>
      <c r="XK1" s="84"/>
      <c r="XL1" s="84"/>
      <c r="XM1" s="84"/>
      <c r="XN1" s="84"/>
      <c r="XO1" s="84"/>
      <c r="XP1" s="84"/>
      <c r="XQ1" s="84"/>
      <c r="XR1" s="84"/>
      <c r="XS1" s="84"/>
      <c r="XT1" s="84"/>
      <c r="XU1" s="84"/>
      <c r="XV1" s="84"/>
      <c r="XW1" s="84"/>
      <c r="XX1" s="84"/>
      <c r="XY1" s="84"/>
      <c r="XZ1" s="84"/>
      <c r="YA1" s="84"/>
      <c r="YB1" s="84"/>
      <c r="YC1" s="84"/>
      <c r="YD1" s="84"/>
      <c r="YE1" s="84"/>
      <c r="YF1" s="84"/>
      <c r="YG1" s="84"/>
      <c r="YH1" s="84"/>
      <c r="YI1" s="84"/>
      <c r="YJ1" s="84"/>
      <c r="YK1" s="84"/>
      <c r="YL1" s="84"/>
      <c r="YM1" s="84"/>
      <c r="YN1" s="84"/>
      <c r="YO1" s="84"/>
      <c r="YP1" s="84"/>
      <c r="YQ1" s="84"/>
      <c r="YR1" s="84"/>
      <c r="YS1" s="84"/>
      <c r="YT1" s="84"/>
      <c r="YU1" s="84"/>
      <c r="YV1" s="84"/>
      <c r="YW1" s="84"/>
      <c r="YX1" s="84"/>
      <c r="YY1" s="84"/>
      <c r="YZ1" s="84"/>
      <c r="ZA1" s="84"/>
      <c r="ZB1" s="84"/>
      <c r="ZC1" s="84"/>
      <c r="ZD1" s="84"/>
      <c r="ZE1" s="84"/>
      <c r="ZF1" s="84"/>
      <c r="ZG1" s="84"/>
      <c r="ZH1" s="84"/>
      <c r="ZI1" s="84"/>
      <c r="ZJ1" s="84"/>
      <c r="ZK1" s="84"/>
      <c r="ZL1" s="84"/>
      <c r="ZM1" s="84"/>
      <c r="ZN1" s="84"/>
      <c r="ZO1" s="84"/>
      <c r="ZP1" s="84"/>
      <c r="ZQ1" s="84"/>
      <c r="ZR1" s="84"/>
      <c r="ZS1" s="84"/>
      <c r="ZT1" s="84"/>
      <c r="ZU1" s="84"/>
      <c r="ZV1" s="84"/>
      <c r="ZW1" s="84"/>
      <c r="ZX1" s="84"/>
      <c r="ZY1" s="84"/>
      <c r="ZZ1" s="84"/>
      <c r="AAA1" s="84"/>
      <c r="AAB1" s="84"/>
      <c r="AAC1" s="84"/>
      <c r="AAD1" s="84"/>
      <c r="AAE1" s="84"/>
      <c r="AAF1" s="84"/>
      <c r="AAG1" s="84"/>
      <c r="AAH1" s="84"/>
      <c r="AAI1" s="84"/>
      <c r="AAJ1" s="84"/>
      <c r="AAK1" s="84"/>
      <c r="AAL1" s="84"/>
      <c r="AAM1" s="84"/>
      <c r="AAN1" s="84"/>
      <c r="AAO1" s="84"/>
      <c r="AAP1" s="84"/>
      <c r="AAQ1" s="84"/>
      <c r="AAR1" s="84"/>
      <c r="AAS1" s="84"/>
      <c r="AAT1" s="84"/>
      <c r="AAU1" s="84"/>
      <c r="AAV1" s="84"/>
      <c r="AAW1" s="84"/>
      <c r="AAX1" s="84"/>
      <c r="AAY1" s="84"/>
      <c r="AAZ1" s="84"/>
      <c r="ABA1" s="84"/>
      <c r="ABB1" s="84"/>
      <c r="ABC1" s="84"/>
      <c r="ABD1" s="84"/>
      <c r="ABE1" s="84"/>
      <c r="ABF1" s="84"/>
      <c r="ABG1" s="84"/>
      <c r="ABH1" s="84"/>
      <c r="ABI1" s="84"/>
      <c r="ABJ1" s="84"/>
      <c r="ABK1" s="84"/>
      <c r="ABL1" s="84"/>
      <c r="ABM1" s="84"/>
      <c r="ABN1" s="84"/>
      <c r="ABO1" s="84"/>
      <c r="ABP1" s="84"/>
      <c r="ABQ1" s="84"/>
      <c r="ABR1" s="84"/>
      <c r="ABS1" s="84"/>
      <c r="ABT1" s="84"/>
      <c r="ABU1" s="84"/>
      <c r="ABV1" s="84"/>
      <c r="ABW1" s="84"/>
      <c r="ABX1" s="84"/>
      <c r="ABY1" s="84"/>
      <c r="ABZ1" s="84"/>
      <c r="ACA1" s="84"/>
      <c r="ACB1" s="84"/>
      <c r="ACC1" s="84"/>
      <c r="ACD1" s="84"/>
      <c r="ACE1" s="84"/>
      <c r="ACF1" s="84"/>
      <c r="ACG1" s="84"/>
      <c r="ACH1" s="84"/>
      <c r="ACI1" s="84"/>
      <c r="ACJ1" s="84"/>
      <c r="ACK1" s="84"/>
      <c r="ACL1" s="84"/>
      <c r="ACM1" s="84"/>
      <c r="ACN1" s="84"/>
      <c r="ACO1" s="84"/>
      <c r="ACP1" s="84"/>
      <c r="ACQ1" s="84"/>
      <c r="ACR1" s="84"/>
      <c r="ACS1" s="84"/>
      <c r="ACT1" s="84"/>
      <c r="ACU1" s="84"/>
      <c r="ACV1" s="84"/>
      <c r="ACW1" s="84"/>
      <c r="ACX1" s="84"/>
      <c r="ACY1" s="84"/>
      <c r="ACZ1" s="84"/>
      <c r="ADA1" s="84"/>
      <c r="ADB1" s="84"/>
      <c r="ADC1" s="84"/>
      <c r="ADD1" s="84"/>
      <c r="ADE1" s="84"/>
      <c r="ADF1" s="84"/>
      <c r="ADG1" s="84"/>
      <c r="ADH1" s="84"/>
      <c r="ADI1" s="84"/>
      <c r="ADJ1" s="84"/>
      <c r="ADK1" s="84"/>
      <c r="ADL1" s="84"/>
      <c r="ADM1" s="84"/>
      <c r="ADN1" s="84"/>
      <c r="ADO1" s="84"/>
      <c r="ADP1" s="84"/>
      <c r="ADQ1" s="84"/>
      <c r="ADR1" s="84"/>
      <c r="ADS1" s="84"/>
      <c r="ADT1" s="84"/>
      <c r="ADU1" s="84"/>
      <c r="ADV1" s="84"/>
      <c r="ADW1" s="84"/>
      <c r="ADX1" s="84"/>
      <c r="ADY1" s="84"/>
      <c r="ADZ1" s="84"/>
      <c r="AEA1" s="84"/>
      <c r="AEB1" s="84"/>
      <c r="AEC1" s="84"/>
      <c r="AED1" s="84"/>
      <c r="AEE1" s="84"/>
      <c r="AEF1" s="84"/>
      <c r="AEG1" s="84"/>
      <c r="AEH1" s="84"/>
      <c r="AEI1" s="84"/>
      <c r="AEJ1" s="84"/>
      <c r="AEK1" s="84"/>
      <c r="AEL1" s="84"/>
      <c r="AEM1" s="84"/>
      <c r="AEN1" s="84"/>
      <c r="AEO1" s="84"/>
      <c r="AEP1" s="84"/>
      <c r="AEQ1" s="84"/>
      <c r="AER1" s="84"/>
      <c r="AES1" s="84"/>
      <c r="AET1" s="84"/>
      <c r="AEU1" s="84"/>
      <c r="AEV1" s="84"/>
      <c r="AEW1" s="84"/>
      <c r="AEX1" s="84"/>
      <c r="AEY1" s="84"/>
      <c r="AEZ1" s="84"/>
      <c r="AFA1" s="84"/>
      <c r="AFB1" s="84"/>
      <c r="AFC1" s="84"/>
      <c r="AFD1" s="84"/>
      <c r="AFE1" s="84"/>
      <c r="AFF1" s="84"/>
      <c r="AFG1" s="84"/>
      <c r="AFH1" s="84"/>
      <c r="AFI1" s="84"/>
      <c r="AFJ1" s="84"/>
      <c r="AFK1" s="84"/>
      <c r="AFL1" s="84"/>
      <c r="AFM1" s="84"/>
      <c r="AFN1" s="84"/>
      <c r="AFO1" s="84"/>
      <c r="AFP1" s="84"/>
      <c r="AFQ1" s="84"/>
      <c r="AFR1" s="84"/>
      <c r="AFS1" s="84"/>
      <c r="AFT1" s="84"/>
      <c r="AFU1" s="84"/>
      <c r="AFV1" s="84"/>
      <c r="AFW1" s="84"/>
      <c r="AFX1" s="84"/>
      <c r="AFY1" s="84"/>
      <c r="AFZ1" s="84"/>
      <c r="AGA1" s="84"/>
      <c r="AGB1" s="84"/>
      <c r="AGC1" s="84"/>
      <c r="AGD1" s="84"/>
      <c r="AGE1" s="84"/>
      <c r="AGF1" s="84"/>
      <c r="AGG1" s="84"/>
      <c r="AGH1" s="84"/>
      <c r="AGI1" s="84"/>
      <c r="AGJ1" s="84"/>
      <c r="AGK1" s="84"/>
      <c r="AGL1" s="84"/>
      <c r="AGM1" s="84"/>
      <c r="AGN1" s="84"/>
      <c r="AGO1" s="84"/>
      <c r="AGP1" s="84"/>
      <c r="AGQ1" s="84"/>
      <c r="AGR1" s="84"/>
      <c r="AGS1" s="84"/>
      <c r="AGT1" s="84"/>
      <c r="AGU1" s="84"/>
      <c r="AGV1" s="84"/>
      <c r="AGW1" s="84"/>
      <c r="AGX1" s="84"/>
      <c r="AGY1" s="84"/>
      <c r="AGZ1" s="84"/>
      <c r="AHA1" s="84"/>
      <c r="AHB1" s="84"/>
      <c r="AHC1" s="84"/>
      <c r="AHD1" s="84"/>
      <c r="AHE1" s="84"/>
      <c r="AHF1" s="84"/>
      <c r="AHG1" s="84"/>
      <c r="AHH1" s="84"/>
      <c r="AHI1" s="84"/>
      <c r="AHJ1" s="84"/>
      <c r="AHK1" s="84"/>
      <c r="AHL1" s="84"/>
      <c r="AHM1" s="84"/>
      <c r="AHN1" s="84"/>
      <c r="AHO1" s="84"/>
      <c r="AHP1" s="84"/>
      <c r="AHQ1" s="84"/>
      <c r="AHR1" s="84"/>
      <c r="AHS1" s="84"/>
      <c r="AHT1" s="84"/>
      <c r="AHU1" s="84"/>
      <c r="AHV1" s="84"/>
      <c r="AHW1" s="84"/>
      <c r="AHX1" s="84"/>
      <c r="AHY1" s="84"/>
      <c r="AHZ1" s="84"/>
      <c r="AIA1" s="84"/>
      <c r="AIB1" s="84"/>
      <c r="AIC1" s="84"/>
      <c r="AID1" s="84"/>
      <c r="AIE1" s="84"/>
      <c r="AIF1" s="84"/>
      <c r="AIG1" s="84"/>
      <c r="AIH1" s="84"/>
      <c r="AII1" s="84"/>
      <c r="AIJ1" s="84"/>
      <c r="AIK1" s="84"/>
      <c r="AIL1" s="84"/>
      <c r="AIM1" s="84"/>
      <c r="AIN1" s="84"/>
      <c r="AIO1" s="84"/>
      <c r="AIP1" s="84"/>
      <c r="AIQ1" s="84"/>
      <c r="AIR1" s="84"/>
      <c r="AIS1" s="84"/>
      <c r="AIT1" s="84"/>
      <c r="AIU1" s="84"/>
      <c r="AIV1" s="84"/>
      <c r="AIW1" s="84"/>
      <c r="AIX1" s="84"/>
      <c r="AIY1" s="84"/>
      <c r="AIZ1" s="84"/>
      <c r="AJA1" s="84"/>
      <c r="AJB1" s="84"/>
      <c r="AJC1" s="84"/>
      <c r="AJD1" s="84"/>
      <c r="AJE1" s="84"/>
      <c r="AJF1" s="84"/>
      <c r="AJG1" s="84"/>
      <c r="AJH1" s="84"/>
      <c r="AJI1" s="84"/>
      <c r="AJJ1" s="84"/>
      <c r="AJK1" s="84"/>
      <c r="AJL1" s="84"/>
      <c r="AJM1" s="84"/>
      <c r="AJN1" s="84"/>
      <c r="AJO1" s="84"/>
      <c r="AJP1" s="84"/>
      <c r="AJQ1" s="84"/>
      <c r="AJR1" s="84"/>
      <c r="AJS1" s="84"/>
      <c r="AJT1" s="84"/>
      <c r="AJU1" s="84"/>
      <c r="AJV1" s="84"/>
      <c r="AJW1" s="84"/>
      <c r="AJX1" s="84"/>
      <c r="AJY1" s="84"/>
      <c r="AJZ1" s="84"/>
      <c r="AKA1" s="84"/>
      <c r="AKB1" s="84"/>
      <c r="AKC1" s="84"/>
      <c r="AKD1" s="84"/>
      <c r="AKE1" s="84"/>
      <c r="AKF1" s="84"/>
      <c r="AKG1" s="84"/>
      <c r="AKH1" s="84"/>
      <c r="AKI1" s="84"/>
      <c r="AKJ1" s="84"/>
      <c r="AKK1" s="84"/>
      <c r="AKL1" s="84"/>
      <c r="AKM1" s="84"/>
      <c r="AKN1" s="84"/>
      <c r="AKO1" s="84"/>
      <c r="AKP1" s="84"/>
      <c r="AKQ1" s="84"/>
      <c r="AKR1" s="84"/>
      <c r="AKS1" s="84"/>
      <c r="AKT1" s="84"/>
      <c r="AKU1" s="84"/>
      <c r="AKV1" s="84"/>
      <c r="AKW1" s="84"/>
      <c r="AKX1" s="84"/>
      <c r="AKY1" s="84"/>
      <c r="AKZ1" s="84"/>
      <c r="ALA1" s="84"/>
      <c r="ALB1" s="84"/>
      <c r="ALC1" s="84"/>
      <c r="ALD1" s="84"/>
      <c r="ALE1" s="84"/>
      <c r="ALF1" s="84"/>
      <c r="ALG1" s="84"/>
      <c r="ALH1" s="84"/>
      <c r="ALI1" s="84"/>
      <c r="ALJ1" s="84"/>
      <c r="ALK1" s="84"/>
      <c r="ALL1" s="84"/>
      <c r="ALM1" s="84"/>
      <c r="ALN1" s="84"/>
      <c r="ALO1" s="84"/>
      <c r="ALP1" s="84"/>
      <c r="ALQ1" s="84"/>
      <c r="ALR1" s="84"/>
      <c r="ALS1" s="84"/>
      <c r="ALT1" s="84"/>
      <c r="ALU1" s="84"/>
      <c r="ALV1" s="84"/>
      <c r="ALW1" s="84"/>
      <c r="ALX1" s="84"/>
      <c r="ALY1" s="84"/>
      <c r="ALZ1" s="84"/>
      <c r="AMA1" s="84"/>
      <c r="AMB1" s="84"/>
      <c r="AMC1" s="84"/>
      <c r="AMD1" s="84"/>
      <c r="AME1" s="84"/>
      <c r="AMF1" s="84"/>
      <c r="AMG1" s="84"/>
      <c r="AMH1" s="84"/>
      <c r="AMI1" s="84"/>
      <c r="AMJ1" s="84"/>
      <c r="AMK1" s="84"/>
      <c r="AML1" s="84"/>
      <c r="AMM1" s="84"/>
      <c r="AMN1" s="84"/>
      <c r="AMO1" s="84"/>
      <c r="AMP1" s="84"/>
      <c r="AMQ1" s="84"/>
      <c r="AMR1" s="84"/>
      <c r="AMS1" s="84"/>
      <c r="AMT1" s="84"/>
      <c r="AMU1" s="84"/>
      <c r="AMV1" s="84"/>
      <c r="AMW1" s="84"/>
      <c r="AMX1" s="84"/>
      <c r="AMY1" s="84"/>
      <c r="AMZ1" s="84"/>
      <c r="ANA1" s="84"/>
      <c r="ANB1" s="84"/>
      <c r="ANC1" s="84"/>
      <c r="AND1" s="84"/>
      <c r="ANE1" s="84"/>
      <c r="ANF1" s="84"/>
      <c r="ANG1" s="84"/>
      <c r="ANH1" s="84"/>
      <c r="ANI1" s="84"/>
      <c r="ANJ1" s="84"/>
      <c r="ANK1" s="84"/>
      <c r="ANL1" s="84"/>
      <c r="ANM1" s="84"/>
      <c r="ANN1" s="84"/>
      <c r="ANO1" s="84"/>
      <c r="ANP1" s="84"/>
      <c r="ANQ1" s="84"/>
      <c r="ANR1" s="84"/>
      <c r="ANS1" s="84"/>
      <c r="ANT1" s="84"/>
      <c r="ANU1" s="84"/>
      <c r="ANV1" s="84"/>
      <c r="ANW1" s="84"/>
      <c r="ANX1" s="84"/>
      <c r="ANY1" s="84"/>
      <c r="ANZ1" s="84"/>
      <c r="AOA1" s="84"/>
      <c r="AOB1" s="84"/>
      <c r="AOC1" s="84"/>
      <c r="AOD1" s="84"/>
      <c r="AOE1" s="84"/>
      <c r="AOF1" s="84"/>
      <c r="AOG1" s="84"/>
      <c r="AOH1" s="84"/>
      <c r="AOI1" s="84"/>
      <c r="AOJ1" s="84"/>
      <c r="AOK1" s="84"/>
      <c r="AOL1" s="84"/>
      <c r="AOM1" s="84"/>
      <c r="AON1" s="84"/>
      <c r="AOO1" s="84"/>
      <c r="AOP1" s="84"/>
      <c r="AOQ1" s="84"/>
      <c r="AOR1" s="84"/>
      <c r="AOS1" s="84"/>
      <c r="AOT1" s="84"/>
      <c r="AOU1" s="84"/>
      <c r="AOV1" s="84"/>
      <c r="AOW1" s="84"/>
      <c r="AOX1" s="84"/>
      <c r="AOY1" s="84"/>
      <c r="AOZ1" s="84"/>
      <c r="APA1" s="84"/>
      <c r="APB1" s="84"/>
      <c r="APC1" s="84"/>
      <c r="APD1" s="84"/>
      <c r="APE1" s="84"/>
      <c r="APF1" s="84"/>
      <c r="APG1" s="84"/>
      <c r="APH1" s="84"/>
      <c r="API1" s="84"/>
      <c r="APJ1" s="84"/>
      <c r="APK1" s="84"/>
      <c r="APL1" s="84"/>
      <c r="APM1" s="84"/>
      <c r="APN1" s="84"/>
      <c r="APO1" s="84"/>
      <c r="APP1" s="84"/>
      <c r="APQ1" s="84"/>
      <c r="APR1" s="84"/>
      <c r="APS1" s="84"/>
      <c r="APT1" s="84"/>
      <c r="APU1" s="84"/>
      <c r="APV1" s="84"/>
      <c r="APW1" s="84"/>
      <c r="APX1" s="84"/>
      <c r="APY1" s="84"/>
      <c r="APZ1" s="84"/>
      <c r="AQA1" s="84"/>
      <c r="AQB1" s="84"/>
      <c r="AQC1" s="84"/>
      <c r="AQD1" s="84"/>
      <c r="AQE1" s="84"/>
      <c r="AQF1" s="84"/>
      <c r="AQG1" s="84"/>
      <c r="AQH1" s="84"/>
      <c r="AQI1" s="84"/>
      <c r="AQJ1" s="84"/>
      <c r="AQK1" s="84"/>
      <c r="AQL1" s="84"/>
      <c r="AQM1" s="84"/>
      <c r="AQN1" s="84"/>
      <c r="AQO1" s="84"/>
      <c r="AQP1" s="84"/>
      <c r="AQQ1" s="84"/>
      <c r="AQR1" s="84"/>
      <c r="AQS1" s="84"/>
      <c r="AQT1" s="84"/>
      <c r="AQU1" s="84"/>
      <c r="AQV1" s="84"/>
      <c r="AQW1" s="84"/>
      <c r="AQX1" s="84"/>
      <c r="AQY1" s="84"/>
      <c r="AQZ1" s="84"/>
      <c r="ARA1" s="84"/>
      <c r="ARB1" s="84"/>
      <c r="ARC1" s="84"/>
      <c r="ARD1" s="84"/>
      <c r="ARE1" s="84"/>
      <c r="ARF1" s="84"/>
      <c r="ARG1" s="84"/>
      <c r="ARH1" s="84"/>
      <c r="ARI1" s="84"/>
      <c r="ARJ1" s="84"/>
      <c r="ARK1" s="84"/>
      <c r="ARL1" s="84"/>
      <c r="ARM1" s="84"/>
      <c r="ARN1" s="84"/>
      <c r="ARO1" s="84"/>
      <c r="ARP1" s="84"/>
      <c r="ARQ1" s="84"/>
      <c r="ARR1" s="84"/>
      <c r="ARS1" s="84"/>
      <c r="ART1" s="84"/>
      <c r="ARU1" s="84"/>
      <c r="ARV1" s="84"/>
      <c r="ARW1" s="84"/>
      <c r="ARX1" s="84"/>
      <c r="ARY1" s="84"/>
      <c r="ARZ1" s="84"/>
      <c r="ASA1" s="84"/>
      <c r="ASB1" s="84"/>
      <c r="ASC1" s="84"/>
      <c r="ASD1" s="84"/>
      <c r="ASE1" s="84"/>
      <c r="ASF1" s="84"/>
      <c r="ASG1" s="84"/>
      <c r="ASH1" s="84"/>
      <c r="ASI1" s="84"/>
      <c r="ASJ1" s="84"/>
      <c r="ASK1" s="84"/>
      <c r="ASL1" s="84"/>
      <c r="ASM1" s="84"/>
      <c r="ASN1" s="84"/>
      <c r="ASO1" s="84"/>
      <c r="ASP1" s="84"/>
      <c r="ASQ1" s="84"/>
      <c r="ASR1" s="84"/>
      <c r="ASS1" s="84"/>
      <c r="AST1" s="84"/>
      <c r="ASU1" s="84"/>
      <c r="ASV1" s="84"/>
      <c r="ASW1" s="84"/>
      <c r="ASX1" s="84"/>
      <c r="ASY1" s="84"/>
      <c r="ASZ1" s="84"/>
      <c r="ATA1" s="84"/>
      <c r="ATB1" s="84"/>
      <c r="ATC1" s="84"/>
      <c r="ATD1" s="84"/>
      <c r="ATE1" s="84"/>
      <c r="ATF1" s="84"/>
      <c r="ATG1" s="84"/>
      <c r="ATH1" s="84"/>
      <c r="ATI1" s="84"/>
      <c r="ATJ1" s="84"/>
      <c r="ATK1" s="84"/>
      <c r="ATL1" s="84"/>
      <c r="ATM1" s="84"/>
      <c r="ATN1" s="84"/>
      <c r="ATO1" s="84"/>
      <c r="ATP1" s="84"/>
      <c r="ATQ1" s="84"/>
      <c r="ATR1" s="84"/>
      <c r="ATS1" s="84"/>
      <c r="ATT1" s="84"/>
      <c r="ATU1" s="84"/>
      <c r="ATV1" s="84"/>
      <c r="ATW1" s="84"/>
      <c r="ATX1" s="84"/>
      <c r="ATY1" s="84"/>
      <c r="ATZ1" s="84"/>
      <c r="AUA1" s="84"/>
      <c r="AUB1" s="84"/>
      <c r="AUC1" s="84"/>
      <c r="AUD1" s="84"/>
      <c r="AUE1" s="84"/>
      <c r="AUF1" s="84"/>
      <c r="AUG1" s="84"/>
      <c r="AUH1" s="84"/>
      <c r="AUI1" s="84"/>
      <c r="AUJ1" s="84"/>
      <c r="AUK1" s="84"/>
      <c r="AUL1" s="84"/>
      <c r="AUM1" s="84"/>
      <c r="AUN1" s="84"/>
      <c r="AUO1" s="84"/>
      <c r="AUP1" s="84"/>
      <c r="AUQ1" s="84"/>
      <c r="AUR1" s="84"/>
      <c r="AUS1" s="84"/>
      <c r="AUT1" s="84"/>
      <c r="AUU1" s="84"/>
      <c r="AUV1" s="84"/>
      <c r="AUW1" s="84"/>
      <c r="AUX1" s="84"/>
      <c r="AUY1" s="84"/>
      <c r="AUZ1" s="84"/>
      <c r="AVA1" s="84"/>
      <c r="AVB1" s="84"/>
      <c r="AVC1" s="84"/>
      <c r="AVD1" s="84"/>
      <c r="AVE1" s="84"/>
      <c r="AVF1" s="84"/>
      <c r="AVG1" s="84"/>
      <c r="AVH1" s="84"/>
      <c r="AVI1" s="84"/>
      <c r="AVJ1" s="84"/>
      <c r="AVK1" s="84"/>
      <c r="AVL1" s="84"/>
      <c r="AVM1" s="84"/>
      <c r="AVN1" s="84"/>
      <c r="AVO1" s="84"/>
      <c r="AVP1" s="84"/>
      <c r="AVQ1" s="84"/>
      <c r="AVR1" s="84"/>
      <c r="AVS1" s="84"/>
      <c r="AVT1" s="84"/>
      <c r="AVU1" s="84"/>
      <c r="AVV1" s="84"/>
      <c r="AVW1" s="84"/>
      <c r="AVX1" s="84"/>
      <c r="AVY1" s="84"/>
      <c r="AVZ1" s="84"/>
      <c r="AWA1" s="84"/>
      <c r="AWB1" s="84"/>
      <c r="AWC1" s="84"/>
      <c r="AWD1" s="84"/>
      <c r="AWE1" s="84"/>
      <c r="AWF1" s="84"/>
      <c r="AWG1" s="84"/>
      <c r="AWH1" s="84"/>
      <c r="AWI1" s="84"/>
      <c r="AWJ1" s="84"/>
      <c r="AWK1" s="84"/>
      <c r="AWL1" s="84"/>
      <c r="AWM1" s="84"/>
      <c r="AWN1" s="84"/>
      <c r="AWO1" s="84"/>
      <c r="AWP1" s="84"/>
      <c r="AWQ1" s="84"/>
      <c r="AWR1" s="84"/>
      <c r="AWS1" s="84"/>
      <c r="AWT1" s="84"/>
      <c r="AWU1" s="84"/>
      <c r="AWV1" s="84"/>
      <c r="AWW1" s="84"/>
      <c r="AWX1" s="84"/>
      <c r="AWY1" s="84"/>
      <c r="AWZ1" s="84"/>
      <c r="AXA1" s="84"/>
      <c r="AXB1" s="84"/>
      <c r="AXC1" s="84"/>
      <c r="AXD1" s="84"/>
      <c r="AXE1" s="84"/>
      <c r="AXF1" s="84"/>
      <c r="AXG1" s="84"/>
      <c r="AXH1" s="84"/>
      <c r="AXI1" s="84"/>
      <c r="AXJ1" s="84"/>
      <c r="AXK1" s="84"/>
      <c r="AXL1" s="84"/>
      <c r="AXM1" s="84"/>
      <c r="AXN1" s="84"/>
      <c r="AXO1" s="84"/>
      <c r="AXP1" s="84"/>
      <c r="AXQ1" s="84"/>
      <c r="AXR1" s="84"/>
      <c r="AXS1" s="84"/>
      <c r="AXT1" s="84"/>
      <c r="AXU1" s="84"/>
      <c r="AXV1" s="84"/>
      <c r="AXW1" s="84"/>
      <c r="AXX1" s="84"/>
      <c r="AXY1" s="84"/>
      <c r="AXZ1" s="84"/>
      <c r="AYA1" s="84"/>
      <c r="AYB1" s="84"/>
      <c r="AYC1" s="84"/>
      <c r="AYD1" s="84"/>
      <c r="AYE1" s="84"/>
      <c r="AYF1" s="84"/>
      <c r="AYG1" s="84"/>
      <c r="AYH1" s="84"/>
      <c r="AYI1" s="84"/>
      <c r="AYJ1" s="84"/>
      <c r="AYK1" s="84"/>
      <c r="AYL1" s="84"/>
      <c r="AYM1" s="84"/>
      <c r="AYN1" s="84"/>
      <c r="AYO1" s="84"/>
      <c r="AYP1" s="84"/>
      <c r="AYQ1" s="84"/>
      <c r="AYR1" s="84"/>
      <c r="AYS1" s="84"/>
      <c r="AYT1" s="84"/>
      <c r="AYU1" s="84"/>
      <c r="AYV1" s="84"/>
      <c r="AYW1" s="84"/>
      <c r="AYX1" s="84"/>
      <c r="AYY1" s="84"/>
      <c r="AYZ1" s="84"/>
      <c r="AZA1" s="84"/>
      <c r="AZB1" s="84"/>
      <c r="AZC1" s="84"/>
      <c r="AZD1" s="84"/>
      <c r="AZE1" s="84"/>
      <c r="AZF1" s="84"/>
      <c r="AZG1" s="84"/>
      <c r="AZH1" s="84"/>
      <c r="AZI1" s="84"/>
      <c r="AZJ1" s="84"/>
      <c r="AZK1" s="84"/>
      <c r="AZL1" s="84"/>
      <c r="AZM1" s="84"/>
      <c r="AZN1" s="84"/>
      <c r="AZO1" s="84"/>
      <c r="AZP1" s="84"/>
      <c r="AZQ1" s="84"/>
      <c r="AZR1" s="84"/>
      <c r="AZS1" s="84"/>
      <c r="AZT1" s="84"/>
      <c r="AZU1" s="84"/>
      <c r="AZV1" s="84"/>
      <c r="AZW1" s="84"/>
      <c r="AZX1" s="84"/>
      <c r="AZY1" s="84"/>
      <c r="AZZ1" s="84"/>
      <c r="BAA1" s="84"/>
      <c r="BAB1" s="84"/>
      <c r="BAC1" s="84"/>
      <c r="BAD1" s="84"/>
      <c r="BAE1" s="84"/>
      <c r="BAF1" s="84"/>
      <c r="BAG1" s="84"/>
      <c r="BAH1" s="84"/>
      <c r="BAI1" s="84"/>
      <c r="BAJ1" s="84"/>
      <c r="BAK1" s="84"/>
      <c r="BAL1" s="84"/>
      <c r="BAM1" s="84"/>
      <c r="BAN1" s="84"/>
      <c r="BAO1" s="84"/>
      <c r="BAP1" s="84"/>
      <c r="BAQ1" s="84"/>
      <c r="BAR1" s="84"/>
      <c r="BAS1" s="84"/>
      <c r="BAT1" s="84"/>
      <c r="BAU1" s="84"/>
      <c r="BAV1" s="84"/>
      <c r="BAW1" s="84"/>
      <c r="BAX1" s="84"/>
      <c r="BAY1" s="84"/>
      <c r="BAZ1" s="84"/>
      <c r="BBA1" s="84"/>
      <c r="BBB1" s="84"/>
      <c r="BBC1" s="84"/>
      <c r="BBD1" s="84"/>
      <c r="BBE1" s="84"/>
      <c r="BBF1" s="84"/>
      <c r="BBG1" s="84"/>
      <c r="BBH1" s="84"/>
      <c r="BBI1" s="84"/>
      <c r="BBJ1" s="84"/>
      <c r="BBK1" s="84"/>
      <c r="BBL1" s="84"/>
      <c r="BBM1" s="84"/>
      <c r="BBN1" s="84"/>
      <c r="BBO1" s="84"/>
      <c r="BBP1" s="84"/>
      <c r="BBQ1" s="84"/>
      <c r="BBR1" s="84"/>
      <c r="BBS1" s="84"/>
      <c r="BBT1" s="84"/>
      <c r="BBU1" s="84"/>
      <c r="BBV1" s="84"/>
      <c r="BBW1" s="84"/>
      <c r="BBX1" s="84"/>
      <c r="BBY1" s="84"/>
      <c r="BBZ1" s="84"/>
      <c r="BCA1" s="84"/>
      <c r="BCB1" s="84"/>
      <c r="BCC1" s="84"/>
      <c r="BCD1" s="84"/>
      <c r="BCE1" s="84"/>
      <c r="BCF1" s="84"/>
      <c r="BCG1" s="84"/>
      <c r="BCH1" s="84"/>
      <c r="BCI1" s="84"/>
      <c r="BCJ1" s="84"/>
      <c r="BCK1" s="84"/>
      <c r="BCL1" s="84"/>
      <c r="BCM1" s="84"/>
      <c r="BCN1" s="84"/>
      <c r="BCO1" s="84"/>
      <c r="BCP1" s="84"/>
      <c r="BCQ1" s="84"/>
      <c r="BCR1" s="84"/>
      <c r="BCS1" s="84"/>
      <c r="BCT1" s="84"/>
      <c r="BCU1" s="84"/>
      <c r="BCV1" s="84"/>
      <c r="BCW1" s="84"/>
      <c r="BCX1" s="84"/>
      <c r="BCY1" s="84"/>
      <c r="BCZ1" s="84"/>
      <c r="BDA1" s="84"/>
      <c r="BDB1" s="84"/>
      <c r="BDC1" s="84"/>
      <c r="BDD1" s="84"/>
      <c r="BDE1" s="84"/>
      <c r="BDF1" s="84"/>
      <c r="BDG1" s="84"/>
      <c r="BDH1" s="84"/>
      <c r="BDI1" s="84"/>
      <c r="BDJ1" s="84"/>
      <c r="BDK1" s="84"/>
      <c r="BDL1" s="84"/>
      <c r="BDM1" s="84"/>
      <c r="BDN1" s="84"/>
      <c r="BDO1" s="84"/>
      <c r="BDP1" s="84"/>
      <c r="BDQ1" s="84"/>
      <c r="BDR1" s="84"/>
      <c r="BDS1" s="84"/>
      <c r="BDT1" s="84"/>
      <c r="BDU1" s="84"/>
      <c r="BDV1" s="84"/>
      <c r="BDW1" s="84"/>
      <c r="BDX1" s="84"/>
      <c r="BDY1" s="84"/>
      <c r="BDZ1" s="84"/>
      <c r="BEA1" s="84"/>
      <c r="BEB1" s="84"/>
      <c r="BEC1" s="84"/>
      <c r="BED1" s="84"/>
      <c r="BEE1" s="84"/>
      <c r="BEF1" s="84"/>
      <c r="BEG1" s="84"/>
      <c r="BEH1" s="84"/>
      <c r="BEI1" s="84"/>
      <c r="BEJ1" s="84"/>
      <c r="BEK1" s="84"/>
      <c r="BEL1" s="84"/>
      <c r="BEM1" s="84"/>
      <c r="BEN1" s="84"/>
      <c r="BEO1" s="84"/>
      <c r="BEP1" s="84"/>
      <c r="BEQ1" s="84"/>
      <c r="BER1" s="84"/>
      <c r="BES1" s="84"/>
      <c r="BET1" s="84"/>
      <c r="BEU1" s="84"/>
      <c r="BEV1" s="84"/>
      <c r="BEW1" s="84"/>
      <c r="BEX1" s="84"/>
      <c r="BEY1" s="84"/>
      <c r="BEZ1" s="84"/>
      <c r="BFA1" s="84"/>
      <c r="BFB1" s="84"/>
      <c r="BFC1" s="84"/>
      <c r="BFD1" s="84"/>
      <c r="BFE1" s="84"/>
      <c r="BFF1" s="84"/>
      <c r="BFG1" s="84"/>
      <c r="BFH1" s="84"/>
      <c r="BFI1" s="84"/>
      <c r="BFJ1" s="84"/>
      <c r="BFK1" s="84"/>
      <c r="BFL1" s="84"/>
      <c r="BFM1" s="84"/>
      <c r="BFN1" s="84"/>
      <c r="BFO1" s="84"/>
      <c r="BFP1" s="84"/>
      <c r="BFQ1" s="84"/>
      <c r="BFR1" s="84"/>
      <c r="BFS1" s="84"/>
      <c r="BFT1" s="84"/>
      <c r="BFU1" s="84"/>
      <c r="BFV1" s="84"/>
      <c r="BFW1" s="84"/>
      <c r="BFX1" s="84"/>
      <c r="BFY1" s="84"/>
      <c r="BFZ1" s="84"/>
      <c r="BGA1" s="84"/>
      <c r="BGB1" s="84"/>
      <c r="BGC1" s="84"/>
      <c r="BGD1" s="84"/>
      <c r="BGE1" s="84"/>
      <c r="BGF1" s="84"/>
      <c r="BGG1" s="84"/>
      <c r="BGH1" s="84"/>
      <c r="BGI1" s="84"/>
      <c r="BGJ1" s="84"/>
      <c r="BGK1" s="84"/>
      <c r="BGL1" s="84"/>
      <c r="BGM1" s="84"/>
      <c r="BGN1" s="84"/>
      <c r="BGO1" s="84"/>
      <c r="BGP1" s="84"/>
      <c r="BGQ1" s="84"/>
      <c r="BGR1" s="84"/>
      <c r="BGS1" s="84"/>
      <c r="BGT1" s="84"/>
      <c r="BGU1" s="84"/>
      <c r="BGV1" s="84"/>
      <c r="BGW1" s="84"/>
      <c r="BGX1" s="84"/>
      <c r="BGY1" s="84"/>
      <c r="BGZ1" s="84"/>
      <c r="BHA1" s="84"/>
      <c r="BHB1" s="84"/>
      <c r="BHC1" s="84"/>
      <c r="BHD1" s="84"/>
      <c r="BHE1" s="84"/>
      <c r="BHF1" s="84"/>
      <c r="BHG1" s="84"/>
      <c r="BHH1" s="84"/>
      <c r="BHI1" s="84"/>
      <c r="BHJ1" s="84"/>
      <c r="BHK1" s="84"/>
      <c r="BHL1" s="84"/>
      <c r="BHM1" s="84"/>
      <c r="BHN1" s="84"/>
      <c r="BHO1" s="84"/>
      <c r="BHP1" s="84"/>
      <c r="BHQ1" s="84"/>
      <c r="BHR1" s="84"/>
      <c r="BHS1" s="84"/>
      <c r="BHT1" s="84"/>
      <c r="BHU1" s="84"/>
      <c r="BHV1" s="84"/>
      <c r="BHW1" s="84"/>
      <c r="BHX1" s="84"/>
      <c r="BHY1" s="84"/>
      <c r="BHZ1" s="84"/>
      <c r="BIA1" s="84"/>
      <c r="BIB1" s="84"/>
      <c r="BIC1" s="84"/>
      <c r="BID1" s="84"/>
      <c r="BIE1" s="84"/>
      <c r="BIF1" s="84"/>
      <c r="BIG1" s="84"/>
      <c r="BIH1" s="84"/>
      <c r="BII1" s="84"/>
      <c r="BIJ1" s="84"/>
      <c r="BIK1" s="84"/>
      <c r="BIL1" s="84"/>
      <c r="BIM1" s="84"/>
      <c r="BIN1" s="84"/>
      <c r="BIO1" s="84"/>
      <c r="BIP1" s="84"/>
      <c r="BIQ1" s="84"/>
      <c r="BIR1" s="84"/>
      <c r="BIS1" s="84"/>
      <c r="BIT1" s="84"/>
      <c r="BIU1" s="84"/>
      <c r="BIV1" s="84"/>
      <c r="BIW1" s="84"/>
      <c r="BIX1" s="84"/>
      <c r="BIY1" s="84"/>
      <c r="BIZ1" s="84"/>
      <c r="BJA1" s="84"/>
      <c r="BJB1" s="84"/>
      <c r="BJC1" s="84"/>
      <c r="BJD1" s="84"/>
      <c r="BJE1" s="84"/>
      <c r="BJF1" s="84"/>
      <c r="BJG1" s="84"/>
      <c r="BJH1" s="84"/>
      <c r="BJI1" s="84"/>
      <c r="BJJ1" s="84"/>
      <c r="BJK1" s="84"/>
      <c r="BJL1" s="84"/>
      <c r="BJM1" s="84"/>
      <c r="BJN1" s="84"/>
      <c r="BJO1" s="84"/>
      <c r="BJP1" s="84"/>
      <c r="BJQ1" s="84"/>
      <c r="BJR1" s="84"/>
      <c r="BJS1" s="84"/>
      <c r="BJT1" s="84"/>
      <c r="BJU1" s="84"/>
      <c r="BJV1" s="84"/>
      <c r="BJW1" s="84"/>
      <c r="BJX1" s="84"/>
      <c r="BJY1" s="84"/>
      <c r="BJZ1" s="84"/>
      <c r="BKA1" s="84"/>
      <c r="BKB1" s="84"/>
      <c r="BKC1" s="84"/>
      <c r="BKD1" s="84"/>
      <c r="BKE1" s="84"/>
      <c r="BKF1" s="84"/>
      <c r="BKG1" s="84"/>
      <c r="BKH1" s="84"/>
      <c r="BKI1" s="84"/>
      <c r="BKJ1" s="84"/>
      <c r="BKK1" s="84"/>
      <c r="BKL1" s="84"/>
      <c r="BKM1" s="84"/>
      <c r="BKN1" s="84"/>
      <c r="BKO1" s="84"/>
      <c r="BKP1" s="84"/>
      <c r="BKQ1" s="84"/>
      <c r="BKR1" s="84"/>
      <c r="BKS1" s="84"/>
      <c r="BKT1" s="84"/>
      <c r="BKU1" s="84"/>
      <c r="BKV1" s="84"/>
      <c r="BKW1" s="84"/>
      <c r="BKX1" s="84"/>
      <c r="BKY1" s="84"/>
      <c r="BKZ1" s="84"/>
      <c r="BLA1" s="84"/>
      <c r="BLB1" s="84"/>
      <c r="BLC1" s="84"/>
      <c r="BLD1" s="84"/>
      <c r="BLE1" s="84"/>
      <c r="BLF1" s="84"/>
      <c r="BLG1" s="84"/>
      <c r="BLH1" s="84"/>
      <c r="BLI1" s="84"/>
      <c r="BLJ1" s="84"/>
      <c r="BLK1" s="84"/>
      <c r="BLL1" s="84"/>
      <c r="BLM1" s="84"/>
      <c r="BLN1" s="84"/>
      <c r="BLO1" s="84"/>
      <c r="BLP1" s="84"/>
      <c r="BLQ1" s="84"/>
      <c r="BLR1" s="84"/>
      <c r="BLS1" s="84"/>
      <c r="BLT1" s="84"/>
      <c r="BLU1" s="84"/>
      <c r="BLV1" s="84"/>
      <c r="BLW1" s="84"/>
      <c r="BLX1" s="84"/>
      <c r="BLY1" s="84"/>
      <c r="BLZ1" s="84"/>
      <c r="BMA1" s="84"/>
      <c r="BMB1" s="84"/>
      <c r="BMC1" s="84"/>
      <c r="BMD1" s="84"/>
      <c r="BME1" s="84"/>
      <c r="BMF1" s="84"/>
      <c r="BMG1" s="84"/>
      <c r="BMH1" s="84"/>
      <c r="BMI1" s="84"/>
      <c r="BMJ1" s="84"/>
      <c r="BMK1" s="84"/>
      <c r="BML1" s="84"/>
      <c r="BMM1" s="84"/>
      <c r="BMN1" s="84"/>
      <c r="BMO1" s="84"/>
      <c r="BMP1" s="84"/>
      <c r="BMQ1" s="84"/>
      <c r="BMR1" s="84"/>
      <c r="BMS1" s="84"/>
      <c r="BMT1" s="84"/>
      <c r="BMU1" s="84"/>
      <c r="BMV1" s="84"/>
      <c r="BMW1" s="84"/>
      <c r="BMX1" s="84"/>
      <c r="BMY1" s="84"/>
      <c r="BMZ1" s="84"/>
      <c r="BNA1" s="84"/>
      <c r="BNB1" s="84"/>
      <c r="BNC1" s="84"/>
      <c r="BND1" s="84"/>
      <c r="BNE1" s="84"/>
      <c r="BNF1" s="84"/>
      <c r="BNG1" s="84"/>
      <c r="BNH1" s="84"/>
      <c r="BNI1" s="84"/>
      <c r="BNJ1" s="84"/>
      <c r="BNK1" s="84"/>
      <c r="BNL1" s="84"/>
      <c r="BNM1" s="84"/>
      <c r="BNN1" s="84"/>
      <c r="BNO1" s="84"/>
      <c r="BNP1" s="84"/>
      <c r="BNQ1" s="84"/>
      <c r="BNR1" s="84"/>
      <c r="BNS1" s="84"/>
      <c r="BNT1" s="84"/>
      <c r="BNU1" s="84"/>
      <c r="BNV1" s="84"/>
      <c r="BNW1" s="84"/>
      <c r="BNX1" s="84"/>
      <c r="BNY1" s="84"/>
      <c r="BNZ1" s="84"/>
      <c r="BOA1" s="84"/>
      <c r="BOB1" s="84"/>
      <c r="BOC1" s="84"/>
      <c r="BOD1" s="84"/>
      <c r="BOE1" s="84"/>
      <c r="BOF1" s="84"/>
      <c r="BOG1" s="84"/>
      <c r="BOH1" s="84"/>
      <c r="BOI1" s="84"/>
      <c r="BOJ1" s="84"/>
      <c r="BOK1" s="84"/>
      <c r="BOL1" s="84"/>
      <c r="BOM1" s="84"/>
      <c r="BON1" s="84"/>
      <c r="BOO1" s="84"/>
      <c r="BOP1" s="84"/>
      <c r="BOQ1" s="84"/>
      <c r="BOR1" s="84"/>
      <c r="BOS1" s="84"/>
      <c r="BOT1" s="84"/>
      <c r="BOU1" s="84"/>
      <c r="BOV1" s="84"/>
      <c r="BOW1" s="84"/>
      <c r="BOX1" s="84"/>
      <c r="BOY1" s="84"/>
      <c r="BOZ1" s="84"/>
      <c r="BPA1" s="84"/>
      <c r="BPB1" s="84"/>
      <c r="BPC1" s="84"/>
      <c r="BPD1" s="84"/>
      <c r="BPE1" s="84"/>
      <c r="BPF1" s="84"/>
      <c r="BPG1" s="84"/>
      <c r="BPH1" s="84"/>
      <c r="BPI1" s="84"/>
      <c r="BPJ1" s="84"/>
      <c r="BPK1" s="84"/>
      <c r="BPL1" s="84"/>
      <c r="BPM1" s="84"/>
      <c r="BPN1" s="84"/>
      <c r="BPO1" s="84"/>
      <c r="BPP1" s="84"/>
      <c r="BPQ1" s="84"/>
      <c r="BPR1" s="84"/>
      <c r="BPS1" s="84"/>
      <c r="BPT1" s="84"/>
      <c r="BPU1" s="84"/>
      <c r="BPV1" s="84"/>
      <c r="BPW1" s="84"/>
      <c r="BPX1" s="84"/>
      <c r="BPY1" s="84"/>
      <c r="BPZ1" s="84"/>
      <c r="BQA1" s="84"/>
      <c r="BQB1" s="84"/>
      <c r="BQC1" s="84"/>
      <c r="BQD1" s="84"/>
      <c r="BQE1" s="84"/>
      <c r="BQF1" s="84"/>
      <c r="BQG1" s="84"/>
      <c r="BQH1" s="84"/>
      <c r="BQI1" s="84"/>
      <c r="BQJ1" s="84"/>
      <c r="BQK1" s="84"/>
      <c r="BQL1" s="84"/>
      <c r="BQM1" s="84"/>
      <c r="BQN1" s="84"/>
      <c r="BQO1" s="84"/>
      <c r="BQP1" s="84"/>
      <c r="BQQ1" s="84"/>
      <c r="BQR1" s="84"/>
      <c r="BQS1" s="84"/>
      <c r="BQT1" s="84"/>
      <c r="BQU1" s="84"/>
      <c r="BQV1" s="84"/>
      <c r="BQW1" s="84"/>
      <c r="BQX1" s="84"/>
      <c r="BQY1" s="84"/>
      <c r="BQZ1" s="84"/>
      <c r="BRA1" s="84"/>
      <c r="BRB1" s="84"/>
      <c r="BRC1" s="84"/>
      <c r="BRD1" s="84"/>
      <c r="BRE1" s="84"/>
      <c r="BRF1" s="84"/>
      <c r="BRG1" s="84"/>
      <c r="BRH1" s="84"/>
      <c r="BRI1" s="84"/>
      <c r="BRJ1" s="84"/>
      <c r="BRK1" s="84"/>
      <c r="BRL1" s="84"/>
      <c r="BRM1" s="84"/>
      <c r="BRN1" s="84"/>
      <c r="BRO1" s="84"/>
      <c r="BRP1" s="84"/>
      <c r="BRQ1" s="84"/>
      <c r="BRR1" s="84"/>
      <c r="BRS1" s="84"/>
      <c r="BRT1" s="84"/>
      <c r="BRU1" s="84"/>
      <c r="BRV1" s="84"/>
      <c r="BRW1" s="84"/>
      <c r="BRX1" s="84"/>
      <c r="BRY1" s="84"/>
      <c r="BRZ1" s="84"/>
      <c r="BSA1" s="84"/>
      <c r="BSB1" s="84"/>
      <c r="BSC1" s="84"/>
      <c r="BSD1" s="84"/>
      <c r="BSE1" s="84"/>
      <c r="BSF1" s="84"/>
      <c r="BSG1" s="84"/>
      <c r="BSH1" s="84"/>
      <c r="BSI1" s="84"/>
      <c r="BSJ1" s="84"/>
      <c r="BSK1" s="84"/>
      <c r="BSL1" s="84"/>
      <c r="BSM1" s="84"/>
      <c r="BSN1" s="84"/>
      <c r="BSO1" s="84"/>
      <c r="BSP1" s="84"/>
      <c r="BSQ1" s="84"/>
      <c r="BSR1" s="84"/>
      <c r="BSS1" s="84"/>
      <c r="BST1" s="84"/>
      <c r="BSU1" s="84"/>
      <c r="BSV1" s="84"/>
      <c r="BSW1" s="84"/>
      <c r="BSX1" s="84"/>
      <c r="BSY1" s="84"/>
      <c r="BSZ1" s="84"/>
      <c r="BTA1" s="84"/>
      <c r="BTB1" s="84"/>
      <c r="BTC1" s="84"/>
      <c r="BTD1" s="84"/>
      <c r="BTE1" s="84"/>
      <c r="BTF1" s="84"/>
      <c r="BTG1" s="84"/>
      <c r="BTH1" s="84"/>
      <c r="BTI1" s="84"/>
      <c r="BTJ1" s="84"/>
      <c r="BTK1" s="84"/>
      <c r="BTL1" s="84"/>
      <c r="BTM1" s="84"/>
      <c r="BTN1" s="84"/>
      <c r="BTO1" s="84"/>
      <c r="BTP1" s="84"/>
      <c r="BTQ1" s="84"/>
      <c r="BTR1" s="84"/>
      <c r="BTS1" s="84"/>
      <c r="BTT1" s="84"/>
      <c r="BTU1" s="84"/>
      <c r="BTV1" s="84"/>
      <c r="BTW1" s="84"/>
      <c r="BTX1" s="84"/>
      <c r="BTY1" s="84"/>
      <c r="BTZ1" s="84"/>
      <c r="BUA1" s="84"/>
      <c r="BUB1" s="84"/>
      <c r="BUC1" s="84"/>
      <c r="BUD1" s="84"/>
      <c r="BUE1" s="84"/>
      <c r="BUF1" s="84"/>
      <c r="BUG1" s="84"/>
      <c r="BUH1" s="84"/>
      <c r="BUI1" s="84"/>
      <c r="BUJ1" s="84"/>
      <c r="BUK1" s="84"/>
      <c r="BUL1" s="84"/>
      <c r="BUM1" s="84"/>
      <c r="BUN1" s="84"/>
      <c r="BUO1" s="84"/>
      <c r="BUP1" s="84"/>
      <c r="BUQ1" s="84"/>
      <c r="BUR1" s="84"/>
      <c r="BUS1" s="84"/>
      <c r="BUT1" s="84"/>
      <c r="BUU1" s="84"/>
      <c r="BUV1" s="84"/>
      <c r="BUW1" s="84"/>
      <c r="BUX1" s="84"/>
      <c r="BUY1" s="84"/>
      <c r="BUZ1" s="84"/>
      <c r="BVA1" s="84"/>
      <c r="BVB1" s="84"/>
      <c r="BVC1" s="84"/>
      <c r="BVD1" s="84"/>
      <c r="BVE1" s="84"/>
      <c r="BVF1" s="84"/>
      <c r="BVG1" s="84"/>
      <c r="BVH1" s="84"/>
      <c r="BVI1" s="84"/>
      <c r="BVJ1" s="84"/>
      <c r="BVK1" s="84"/>
      <c r="BVL1" s="84"/>
      <c r="BVM1" s="84"/>
      <c r="BVN1" s="84"/>
      <c r="BVO1" s="84"/>
      <c r="BVP1" s="84"/>
      <c r="BVQ1" s="84"/>
      <c r="BVR1" s="84"/>
      <c r="BVS1" s="84"/>
      <c r="BVT1" s="84"/>
      <c r="BVU1" s="84"/>
      <c r="BVV1" s="84"/>
      <c r="BVW1" s="84"/>
      <c r="BVX1" s="84"/>
      <c r="BVY1" s="84"/>
      <c r="BVZ1" s="84"/>
      <c r="BWA1" s="84"/>
      <c r="BWB1" s="84"/>
      <c r="BWC1" s="84"/>
      <c r="BWD1" s="84"/>
      <c r="BWE1" s="84"/>
      <c r="BWF1" s="84"/>
      <c r="BWG1" s="84"/>
      <c r="BWH1" s="84"/>
      <c r="BWI1" s="84"/>
      <c r="BWJ1" s="84"/>
      <c r="BWK1" s="84"/>
      <c r="BWL1" s="84"/>
      <c r="BWM1" s="84"/>
      <c r="BWN1" s="84"/>
      <c r="BWO1" s="84"/>
      <c r="BWP1" s="84"/>
      <c r="BWQ1" s="84"/>
      <c r="BWR1" s="84"/>
      <c r="BWS1" s="84"/>
      <c r="BWT1" s="84"/>
      <c r="BWU1" s="84"/>
      <c r="BWV1" s="84"/>
      <c r="BWW1" s="84"/>
      <c r="BWX1" s="84"/>
      <c r="BWY1" s="84"/>
      <c r="BWZ1" s="84"/>
      <c r="BXA1" s="84"/>
      <c r="BXB1" s="84"/>
      <c r="BXC1" s="84"/>
      <c r="BXD1" s="84"/>
      <c r="BXE1" s="84"/>
      <c r="BXF1" s="84"/>
      <c r="BXG1" s="84"/>
      <c r="BXH1" s="84"/>
      <c r="BXI1" s="84"/>
      <c r="BXJ1" s="84"/>
      <c r="BXK1" s="84"/>
      <c r="BXL1" s="84"/>
      <c r="BXM1" s="84"/>
      <c r="BXN1" s="84"/>
      <c r="BXO1" s="84"/>
      <c r="BXP1" s="84"/>
      <c r="BXQ1" s="84"/>
      <c r="BXR1" s="84"/>
      <c r="BXS1" s="84"/>
      <c r="BXT1" s="84"/>
      <c r="BXU1" s="84"/>
      <c r="BXV1" s="84"/>
      <c r="BXW1" s="84"/>
      <c r="BXX1" s="84"/>
      <c r="BXY1" s="84"/>
      <c r="BXZ1" s="84"/>
      <c r="BYA1" s="84"/>
      <c r="BYB1" s="84"/>
      <c r="BYC1" s="84"/>
      <c r="BYD1" s="84"/>
      <c r="BYE1" s="84"/>
      <c r="BYF1" s="84"/>
      <c r="BYG1" s="84"/>
      <c r="BYH1" s="84"/>
      <c r="BYI1" s="84"/>
      <c r="BYJ1" s="84"/>
      <c r="BYK1" s="84"/>
      <c r="BYL1" s="84"/>
      <c r="BYM1" s="84"/>
      <c r="BYN1" s="84"/>
      <c r="BYO1" s="84"/>
      <c r="BYP1" s="84"/>
      <c r="BYQ1" s="84"/>
      <c r="BYR1" s="84"/>
      <c r="BYS1" s="84"/>
      <c r="BYT1" s="84"/>
      <c r="BYU1" s="84"/>
      <c r="BYV1" s="84"/>
      <c r="BYW1" s="84"/>
      <c r="BYX1" s="84"/>
      <c r="BYY1" s="84"/>
      <c r="BYZ1" s="84"/>
      <c r="BZA1" s="84"/>
      <c r="BZB1" s="84"/>
      <c r="BZC1" s="84"/>
      <c r="BZD1" s="84"/>
      <c r="BZE1" s="84"/>
      <c r="BZF1" s="84"/>
      <c r="BZG1" s="84"/>
      <c r="BZH1" s="84"/>
      <c r="BZI1" s="84"/>
      <c r="BZJ1" s="84"/>
      <c r="BZK1" s="84"/>
      <c r="BZL1" s="84"/>
      <c r="BZM1" s="84"/>
      <c r="BZN1" s="84"/>
      <c r="BZO1" s="84"/>
      <c r="BZP1" s="84"/>
      <c r="BZQ1" s="84"/>
      <c r="BZR1" s="84"/>
      <c r="BZS1" s="84"/>
      <c r="BZT1" s="84"/>
      <c r="BZU1" s="84"/>
      <c r="BZV1" s="84"/>
      <c r="BZW1" s="84"/>
      <c r="BZX1" s="84"/>
      <c r="BZY1" s="84"/>
      <c r="BZZ1" s="84"/>
      <c r="CAA1" s="84"/>
      <c r="CAB1" s="84"/>
      <c r="CAC1" s="84"/>
      <c r="CAD1" s="84"/>
      <c r="CAE1" s="84"/>
      <c r="CAF1" s="84"/>
      <c r="CAG1" s="84"/>
      <c r="CAH1" s="84"/>
      <c r="CAI1" s="84"/>
      <c r="CAJ1" s="84"/>
      <c r="CAK1" s="84"/>
      <c r="CAL1" s="84"/>
      <c r="CAM1" s="84"/>
      <c r="CAN1" s="84"/>
      <c r="CAO1" s="84"/>
      <c r="CAP1" s="84"/>
      <c r="CAQ1" s="84"/>
      <c r="CAR1" s="84"/>
      <c r="CAS1" s="84"/>
      <c r="CAT1" s="84"/>
      <c r="CAU1" s="84"/>
      <c r="CAV1" s="84"/>
      <c r="CAW1" s="84"/>
      <c r="CAX1" s="84"/>
      <c r="CAY1" s="84"/>
      <c r="CAZ1" s="84"/>
      <c r="CBA1" s="84"/>
      <c r="CBB1" s="84"/>
      <c r="CBC1" s="84"/>
      <c r="CBD1" s="84"/>
      <c r="CBE1" s="84"/>
      <c r="CBF1" s="84"/>
      <c r="CBG1" s="84"/>
      <c r="CBH1" s="84"/>
      <c r="CBI1" s="84"/>
      <c r="CBJ1" s="84"/>
      <c r="CBK1" s="84"/>
      <c r="CBL1" s="84"/>
      <c r="CBM1" s="84"/>
      <c r="CBN1" s="84"/>
      <c r="CBO1" s="84"/>
      <c r="CBP1" s="84"/>
      <c r="CBQ1" s="84"/>
      <c r="CBR1" s="84"/>
      <c r="CBS1" s="84"/>
      <c r="CBT1" s="84"/>
      <c r="CBU1" s="84"/>
      <c r="CBV1" s="84"/>
      <c r="CBW1" s="84"/>
      <c r="CBX1" s="84"/>
      <c r="CBY1" s="84"/>
      <c r="CBZ1" s="84"/>
      <c r="CCA1" s="84"/>
      <c r="CCB1" s="84"/>
      <c r="CCC1" s="84"/>
      <c r="CCD1" s="84"/>
      <c r="CCE1" s="84"/>
      <c r="CCF1" s="84"/>
      <c r="CCG1" s="84"/>
      <c r="CCH1" s="84"/>
      <c r="CCI1" s="84"/>
      <c r="CCJ1" s="84"/>
      <c r="CCK1" s="84"/>
      <c r="CCL1" s="84"/>
      <c r="CCM1" s="84"/>
      <c r="CCN1" s="84"/>
      <c r="CCO1" s="84"/>
      <c r="CCP1" s="84"/>
      <c r="CCQ1" s="84"/>
      <c r="CCR1" s="84"/>
      <c r="CCS1" s="84"/>
      <c r="CCT1" s="84"/>
      <c r="CCU1" s="84"/>
      <c r="CCV1" s="84"/>
      <c r="CCW1" s="84"/>
      <c r="CCX1" s="84"/>
      <c r="CCY1" s="84"/>
      <c r="CCZ1" s="84"/>
      <c r="CDA1" s="84"/>
      <c r="CDB1" s="84"/>
      <c r="CDC1" s="84"/>
      <c r="CDD1" s="84"/>
      <c r="CDE1" s="84"/>
      <c r="CDF1" s="84"/>
      <c r="CDG1" s="84"/>
      <c r="CDH1" s="84"/>
      <c r="CDI1" s="84"/>
      <c r="CDJ1" s="84"/>
      <c r="CDK1" s="84"/>
      <c r="CDL1" s="84"/>
      <c r="CDM1" s="84"/>
      <c r="CDN1" s="84"/>
      <c r="CDO1" s="84"/>
      <c r="CDP1" s="84"/>
      <c r="CDQ1" s="84"/>
      <c r="CDR1" s="84"/>
      <c r="CDS1" s="84"/>
      <c r="CDT1" s="84"/>
      <c r="CDU1" s="84"/>
      <c r="CDV1" s="84"/>
      <c r="CDW1" s="84"/>
      <c r="CDX1" s="84"/>
      <c r="CDY1" s="84"/>
      <c r="CDZ1" s="84"/>
      <c r="CEA1" s="84"/>
      <c r="CEB1" s="84"/>
      <c r="CEC1" s="84"/>
      <c r="CED1" s="84"/>
      <c r="CEE1" s="84"/>
      <c r="CEF1" s="84"/>
      <c r="CEG1" s="84"/>
      <c r="CEH1" s="84"/>
      <c r="CEI1" s="84"/>
      <c r="CEJ1" s="84"/>
      <c r="CEK1" s="84"/>
      <c r="CEL1" s="84"/>
      <c r="CEM1" s="84"/>
      <c r="CEN1" s="84"/>
      <c r="CEO1" s="84"/>
      <c r="CEP1" s="84"/>
      <c r="CEQ1" s="84"/>
      <c r="CER1" s="84"/>
      <c r="CES1" s="84"/>
      <c r="CET1" s="84"/>
      <c r="CEU1" s="84"/>
      <c r="CEV1" s="84"/>
      <c r="CEW1" s="84"/>
      <c r="CEX1" s="84"/>
      <c r="CEY1" s="84"/>
      <c r="CEZ1" s="84"/>
      <c r="CFA1" s="84"/>
      <c r="CFB1" s="84"/>
      <c r="CFC1" s="84"/>
      <c r="CFD1" s="84"/>
      <c r="CFE1" s="84"/>
      <c r="CFF1" s="84"/>
      <c r="CFG1" s="84"/>
      <c r="CFH1" s="84"/>
      <c r="CFI1" s="84"/>
      <c r="CFJ1" s="84"/>
      <c r="CFK1" s="84"/>
      <c r="CFL1" s="84"/>
      <c r="CFM1" s="84"/>
      <c r="CFN1" s="84"/>
      <c r="CFO1" s="84"/>
      <c r="CFP1" s="84"/>
      <c r="CFQ1" s="84"/>
      <c r="CFR1" s="84"/>
      <c r="CFS1" s="84"/>
      <c r="CFT1" s="84"/>
      <c r="CFU1" s="84"/>
      <c r="CFV1" s="84"/>
      <c r="CFW1" s="84"/>
      <c r="CFX1" s="84"/>
      <c r="CFY1" s="84"/>
      <c r="CFZ1" s="84"/>
      <c r="CGA1" s="84"/>
      <c r="CGB1" s="84"/>
      <c r="CGC1" s="84"/>
      <c r="CGD1" s="84"/>
      <c r="CGE1" s="84"/>
      <c r="CGF1" s="84"/>
      <c r="CGG1" s="84"/>
      <c r="CGH1" s="84"/>
      <c r="CGI1" s="84"/>
      <c r="CGJ1" s="84"/>
      <c r="CGK1" s="84"/>
      <c r="CGL1" s="84"/>
      <c r="CGM1" s="84"/>
      <c r="CGN1" s="84"/>
      <c r="CGO1" s="84"/>
      <c r="CGP1" s="84"/>
      <c r="CGQ1" s="84"/>
      <c r="CGR1" s="84"/>
      <c r="CGS1" s="84"/>
      <c r="CGT1" s="84"/>
      <c r="CGU1" s="84"/>
      <c r="CGV1" s="84"/>
      <c r="CGW1" s="84"/>
      <c r="CGX1" s="84"/>
      <c r="CGY1" s="84"/>
      <c r="CGZ1" s="84"/>
      <c r="CHA1" s="84"/>
      <c r="CHB1" s="84"/>
      <c r="CHC1" s="84"/>
      <c r="CHD1" s="84"/>
      <c r="CHE1" s="84"/>
      <c r="CHF1" s="84"/>
      <c r="CHG1" s="84"/>
      <c r="CHH1" s="84"/>
      <c r="CHI1" s="84"/>
      <c r="CHJ1" s="84"/>
      <c r="CHK1" s="84"/>
      <c r="CHL1" s="84"/>
      <c r="CHM1" s="84"/>
      <c r="CHN1" s="84"/>
      <c r="CHO1" s="84"/>
      <c r="CHP1" s="84"/>
      <c r="CHQ1" s="84"/>
      <c r="CHR1" s="84"/>
      <c r="CHS1" s="84"/>
      <c r="CHT1" s="84"/>
      <c r="CHU1" s="84"/>
      <c r="CHV1" s="84"/>
      <c r="CHW1" s="84"/>
      <c r="CHX1" s="84"/>
      <c r="CHY1" s="84"/>
      <c r="CHZ1" s="84"/>
      <c r="CIA1" s="84"/>
      <c r="CIB1" s="84"/>
      <c r="CIC1" s="84"/>
      <c r="CID1" s="84"/>
      <c r="CIE1" s="84"/>
      <c r="CIF1" s="84"/>
      <c r="CIG1" s="84"/>
      <c r="CIH1" s="84"/>
      <c r="CII1" s="84"/>
      <c r="CIJ1" s="84"/>
      <c r="CIK1" s="84"/>
      <c r="CIL1" s="84"/>
      <c r="CIM1" s="84"/>
      <c r="CIN1" s="84"/>
      <c r="CIO1" s="84"/>
      <c r="CIP1" s="84"/>
      <c r="CIQ1" s="84"/>
      <c r="CIR1" s="84"/>
      <c r="CIS1" s="84"/>
      <c r="CIT1" s="84"/>
      <c r="CIU1" s="84"/>
      <c r="CIV1" s="84"/>
      <c r="CIW1" s="84"/>
      <c r="CIX1" s="84"/>
      <c r="CIY1" s="84"/>
      <c r="CIZ1" s="84"/>
      <c r="CJA1" s="84"/>
      <c r="CJB1" s="84"/>
      <c r="CJC1" s="84"/>
      <c r="CJD1" s="84"/>
      <c r="CJE1" s="84"/>
      <c r="CJF1" s="84"/>
      <c r="CJG1" s="84"/>
      <c r="CJH1" s="84"/>
      <c r="CJI1" s="84"/>
      <c r="CJJ1" s="84"/>
      <c r="CJK1" s="84"/>
      <c r="CJL1" s="84"/>
      <c r="CJM1" s="84"/>
      <c r="CJN1" s="84"/>
      <c r="CJO1" s="84"/>
      <c r="CJP1" s="84"/>
      <c r="CJQ1" s="84"/>
      <c r="CJR1" s="84"/>
      <c r="CJS1" s="84"/>
      <c r="CJT1" s="84"/>
      <c r="CJU1" s="84"/>
      <c r="CJV1" s="84"/>
      <c r="CJW1" s="84"/>
      <c r="CJX1" s="84"/>
      <c r="CJY1" s="84"/>
      <c r="CJZ1" s="84"/>
      <c r="CKA1" s="84"/>
      <c r="CKB1" s="84"/>
      <c r="CKC1" s="84"/>
      <c r="CKD1" s="84"/>
      <c r="CKE1" s="84"/>
      <c r="CKF1" s="84"/>
      <c r="CKG1" s="84"/>
      <c r="CKH1" s="84"/>
      <c r="CKI1" s="84"/>
      <c r="CKJ1" s="84"/>
      <c r="CKK1" s="84"/>
      <c r="CKL1" s="84"/>
      <c r="CKM1" s="84"/>
      <c r="CKN1" s="84"/>
      <c r="CKO1" s="84"/>
      <c r="CKP1" s="84"/>
      <c r="CKQ1" s="84"/>
      <c r="CKR1" s="84"/>
      <c r="CKS1" s="84"/>
      <c r="CKT1" s="84"/>
      <c r="CKU1" s="84"/>
      <c r="CKV1" s="84"/>
      <c r="CKW1" s="84"/>
      <c r="CKX1" s="84"/>
      <c r="CKY1" s="84"/>
      <c r="CKZ1" s="84"/>
      <c r="CLA1" s="84"/>
      <c r="CLB1" s="84"/>
      <c r="CLC1" s="84"/>
      <c r="CLD1" s="84"/>
      <c r="CLE1" s="84"/>
      <c r="CLF1" s="84"/>
      <c r="CLG1" s="84"/>
      <c r="CLH1" s="84"/>
      <c r="CLI1" s="84"/>
      <c r="CLJ1" s="84"/>
      <c r="CLK1" s="84"/>
      <c r="CLL1" s="84"/>
      <c r="CLM1" s="84"/>
      <c r="CLN1" s="84"/>
      <c r="CLO1" s="84"/>
      <c r="CLP1" s="84"/>
      <c r="CLQ1" s="84"/>
      <c r="CLR1" s="84"/>
      <c r="CLS1" s="84"/>
      <c r="CLT1" s="84"/>
      <c r="CLU1" s="84"/>
      <c r="CLV1" s="84"/>
      <c r="CLW1" s="84"/>
      <c r="CLX1" s="84"/>
      <c r="CLY1" s="84"/>
      <c r="CLZ1" s="84"/>
      <c r="CMA1" s="84"/>
      <c r="CMB1" s="84"/>
      <c r="CMC1" s="84"/>
      <c r="CMD1" s="84"/>
      <c r="CME1" s="84"/>
      <c r="CMF1" s="84"/>
      <c r="CMG1" s="84"/>
      <c r="CMH1" s="84"/>
      <c r="CMI1" s="84"/>
      <c r="CMJ1" s="84"/>
      <c r="CMK1" s="84"/>
      <c r="CML1" s="84"/>
      <c r="CMM1" s="84"/>
      <c r="CMN1" s="84"/>
      <c r="CMO1" s="84"/>
      <c r="CMP1" s="84"/>
      <c r="CMQ1" s="84"/>
      <c r="CMR1" s="84"/>
      <c r="CMS1" s="84"/>
      <c r="CMT1" s="84"/>
      <c r="CMU1" s="84"/>
      <c r="CMV1" s="84"/>
      <c r="CMW1" s="84"/>
      <c r="CMX1" s="84"/>
      <c r="CMY1" s="84"/>
      <c r="CMZ1" s="84"/>
      <c r="CNA1" s="84"/>
      <c r="CNB1" s="84"/>
      <c r="CNC1" s="84"/>
      <c r="CND1" s="84"/>
      <c r="CNE1" s="84"/>
      <c r="CNF1" s="84"/>
      <c r="CNG1" s="84"/>
      <c r="CNH1" s="84"/>
      <c r="CNI1" s="84"/>
      <c r="CNJ1" s="84"/>
      <c r="CNK1" s="84"/>
      <c r="CNL1" s="84"/>
      <c r="CNM1" s="84"/>
      <c r="CNN1" s="84"/>
      <c r="CNO1" s="84"/>
      <c r="CNP1" s="84"/>
      <c r="CNQ1" s="84"/>
      <c r="CNR1" s="84"/>
      <c r="CNS1" s="84"/>
      <c r="CNT1" s="84"/>
      <c r="CNU1" s="84"/>
      <c r="CNV1" s="84"/>
      <c r="CNW1" s="84"/>
      <c r="CNX1" s="84"/>
      <c r="CNY1" s="84"/>
      <c r="CNZ1" s="84"/>
      <c r="COA1" s="84"/>
      <c r="COB1" s="84"/>
      <c r="COC1" s="84"/>
      <c r="COD1" s="84"/>
      <c r="COE1" s="84"/>
      <c r="COF1" s="84"/>
      <c r="COG1" s="84"/>
      <c r="COH1" s="84"/>
      <c r="COI1" s="84"/>
      <c r="COJ1" s="84"/>
      <c r="COK1" s="84"/>
      <c r="COL1" s="84"/>
      <c r="COM1" s="84"/>
      <c r="CON1" s="84"/>
      <c r="COO1" s="84"/>
      <c r="COP1" s="84"/>
      <c r="COQ1" s="84"/>
      <c r="COR1" s="84"/>
      <c r="COS1" s="84"/>
      <c r="COT1" s="84"/>
      <c r="COU1" s="84"/>
      <c r="COV1" s="84"/>
      <c r="COW1" s="84"/>
      <c r="COX1" s="84"/>
      <c r="COY1" s="84"/>
      <c r="COZ1" s="84"/>
      <c r="CPA1" s="84"/>
      <c r="CPB1" s="84"/>
      <c r="CPC1" s="84"/>
      <c r="CPD1" s="84"/>
      <c r="CPE1" s="84"/>
      <c r="CPF1" s="84"/>
      <c r="CPG1" s="84"/>
      <c r="CPH1" s="84"/>
      <c r="CPI1" s="84"/>
      <c r="CPJ1" s="84"/>
      <c r="CPK1" s="84"/>
      <c r="CPL1" s="84"/>
      <c r="CPM1" s="84"/>
      <c r="CPN1" s="84"/>
      <c r="CPO1" s="84"/>
      <c r="CPP1" s="84"/>
      <c r="CPQ1" s="84"/>
      <c r="CPR1" s="84"/>
      <c r="CPS1" s="84"/>
      <c r="CPT1" s="84"/>
      <c r="CPU1" s="84"/>
      <c r="CPV1" s="84"/>
      <c r="CPW1" s="84"/>
      <c r="CPX1" s="84"/>
      <c r="CPY1" s="84"/>
      <c r="CPZ1" s="84"/>
      <c r="CQA1" s="84"/>
      <c r="CQB1" s="84"/>
      <c r="CQC1" s="84"/>
      <c r="CQD1" s="84"/>
      <c r="CQE1" s="84"/>
      <c r="CQF1" s="84"/>
      <c r="CQG1" s="84"/>
      <c r="CQH1" s="84"/>
      <c r="CQI1" s="84"/>
      <c r="CQJ1" s="84"/>
      <c r="CQK1" s="84"/>
      <c r="CQL1" s="84"/>
      <c r="CQM1" s="84"/>
      <c r="CQN1" s="84"/>
      <c r="CQO1" s="84"/>
      <c r="CQP1" s="84"/>
      <c r="CQQ1" s="84"/>
      <c r="CQR1" s="84"/>
      <c r="CQS1" s="84"/>
      <c r="CQT1" s="84"/>
      <c r="CQU1" s="84"/>
      <c r="CQV1" s="84"/>
      <c r="CQW1" s="84"/>
      <c r="CQX1" s="84"/>
      <c r="CQY1" s="84"/>
      <c r="CQZ1" s="84"/>
      <c r="CRA1" s="84"/>
      <c r="CRB1" s="84"/>
      <c r="CRC1" s="84"/>
      <c r="CRD1" s="84"/>
      <c r="CRE1" s="84"/>
      <c r="CRF1" s="84"/>
      <c r="CRG1" s="84"/>
      <c r="CRH1" s="84"/>
      <c r="CRI1" s="84"/>
      <c r="CRJ1" s="84"/>
      <c r="CRK1" s="84"/>
      <c r="CRL1" s="84"/>
      <c r="CRM1" s="84"/>
      <c r="CRN1" s="84"/>
      <c r="CRO1" s="84"/>
      <c r="CRP1" s="84"/>
      <c r="CRQ1" s="84"/>
      <c r="CRR1" s="84"/>
      <c r="CRS1" s="84"/>
      <c r="CRT1" s="84"/>
      <c r="CRU1" s="84"/>
      <c r="CRV1" s="84"/>
      <c r="CRW1" s="84"/>
      <c r="CRX1" s="84"/>
      <c r="CRY1" s="84"/>
      <c r="CRZ1" s="84"/>
      <c r="CSA1" s="84"/>
      <c r="CSB1" s="84"/>
      <c r="CSC1" s="84"/>
      <c r="CSD1" s="84"/>
      <c r="CSE1" s="84"/>
      <c r="CSF1" s="84"/>
      <c r="CSG1" s="84"/>
      <c r="CSH1" s="84"/>
      <c r="CSI1" s="84"/>
      <c r="CSJ1" s="84"/>
      <c r="CSK1" s="84"/>
      <c r="CSL1" s="84"/>
      <c r="CSM1" s="84"/>
      <c r="CSN1" s="84"/>
      <c r="CSO1" s="84"/>
      <c r="CSP1" s="84"/>
      <c r="CSQ1" s="84"/>
      <c r="CSR1" s="84"/>
      <c r="CSS1" s="84"/>
      <c r="CST1" s="84"/>
      <c r="CSU1" s="84"/>
      <c r="CSV1" s="84"/>
      <c r="CSW1" s="84"/>
      <c r="CSX1" s="84"/>
      <c r="CSY1" s="84"/>
      <c r="CSZ1" s="84"/>
      <c r="CTA1" s="84"/>
      <c r="CTB1" s="84"/>
      <c r="CTC1" s="84"/>
      <c r="CTD1" s="84"/>
      <c r="CTE1" s="84"/>
      <c r="CTF1" s="84"/>
      <c r="CTG1" s="84"/>
      <c r="CTH1" s="84"/>
      <c r="CTI1" s="84"/>
      <c r="CTJ1" s="84"/>
      <c r="CTK1" s="84"/>
      <c r="CTL1" s="84"/>
      <c r="CTM1" s="84"/>
      <c r="CTN1" s="84"/>
      <c r="CTO1" s="84"/>
      <c r="CTP1" s="84"/>
      <c r="CTQ1" s="84"/>
      <c r="CTR1" s="84"/>
      <c r="CTS1" s="84"/>
      <c r="CTT1" s="84"/>
      <c r="CTU1" s="84"/>
      <c r="CTV1" s="84"/>
      <c r="CTW1" s="84"/>
      <c r="CTX1" s="84"/>
      <c r="CTY1" s="84"/>
      <c r="CTZ1" s="84"/>
      <c r="CUA1" s="84"/>
      <c r="CUB1" s="84"/>
      <c r="CUC1" s="84"/>
      <c r="CUD1" s="84"/>
      <c r="CUE1" s="84"/>
      <c r="CUF1" s="84"/>
      <c r="CUG1" s="84"/>
      <c r="CUH1" s="84"/>
      <c r="CUI1" s="84"/>
      <c r="CUJ1" s="84"/>
      <c r="CUK1" s="84"/>
      <c r="CUL1" s="84"/>
      <c r="CUM1" s="84"/>
      <c r="CUN1" s="84"/>
      <c r="CUO1" s="84"/>
      <c r="CUP1" s="84"/>
      <c r="CUQ1" s="84"/>
      <c r="CUR1" s="84"/>
      <c r="CUS1" s="84"/>
      <c r="CUT1" s="84"/>
      <c r="CUU1" s="84"/>
      <c r="CUV1" s="84"/>
      <c r="CUW1" s="84"/>
      <c r="CUX1" s="84"/>
      <c r="CUY1" s="84"/>
      <c r="CUZ1" s="84"/>
      <c r="CVA1" s="84"/>
      <c r="CVB1" s="84"/>
      <c r="CVC1" s="84"/>
      <c r="CVD1" s="84"/>
      <c r="CVE1" s="84"/>
      <c r="CVF1" s="84"/>
      <c r="CVG1" s="84"/>
      <c r="CVH1" s="84"/>
      <c r="CVI1" s="84"/>
      <c r="CVJ1" s="84"/>
      <c r="CVK1" s="84"/>
      <c r="CVL1" s="84"/>
      <c r="CVM1" s="84"/>
      <c r="CVN1" s="84"/>
      <c r="CVO1" s="84"/>
      <c r="CVP1" s="84"/>
      <c r="CVQ1" s="84"/>
      <c r="CVR1" s="84"/>
      <c r="CVS1" s="84"/>
      <c r="CVT1" s="84"/>
      <c r="CVU1" s="84"/>
      <c r="CVV1" s="84"/>
      <c r="CVW1" s="84"/>
      <c r="CVX1" s="84"/>
      <c r="CVY1" s="84"/>
      <c r="CVZ1" s="84"/>
      <c r="CWA1" s="84"/>
      <c r="CWB1" s="84"/>
      <c r="CWC1" s="84"/>
      <c r="CWD1" s="84"/>
      <c r="CWE1" s="84"/>
      <c r="CWF1" s="84"/>
      <c r="CWG1" s="84"/>
      <c r="CWH1" s="84"/>
      <c r="CWI1" s="84"/>
      <c r="CWJ1" s="84"/>
      <c r="CWK1" s="84"/>
      <c r="CWL1" s="84"/>
      <c r="CWM1" s="84"/>
      <c r="CWN1" s="84"/>
      <c r="CWO1" s="84"/>
      <c r="CWP1" s="84"/>
      <c r="CWQ1" s="84"/>
      <c r="CWR1" s="84"/>
      <c r="CWS1" s="84"/>
      <c r="CWT1" s="84"/>
      <c r="CWU1" s="84"/>
      <c r="CWV1" s="84"/>
      <c r="CWW1" s="84"/>
      <c r="CWX1" s="84"/>
      <c r="CWY1" s="84"/>
      <c r="CWZ1" s="84"/>
      <c r="CXA1" s="84"/>
      <c r="CXB1" s="84"/>
      <c r="CXC1" s="84"/>
      <c r="CXD1" s="84"/>
      <c r="CXE1" s="84"/>
      <c r="CXF1" s="84"/>
      <c r="CXG1" s="84"/>
      <c r="CXH1" s="84"/>
      <c r="CXI1" s="84"/>
      <c r="CXJ1" s="84"/>
      <c r="CXK1" s="84"/>
      <c r="CXL1" s="84"/>
      <c r="CXM1" s="84"/>
      <c r="CXN1" s="84"/>
      <c r="CXO1" s="84"/>
      <c r="CXP1" s="84"/>
      <c r="CXQ1" s="84"/>
      <c r="CXR1" s="84"/>
      <c r="CXS1" s="84"/>
      <c r="CXT1" s="84"/>
      <c r="CXU1" s="84"/>
      <c r="CXV1" s="84"/>
      <c r="CXW1" s="84"/>
      <c r="CXX1" s="84"/>
      <c r="CXY1" s="84"/>
      <c r="CXZ1" s="84"/>
      <c r="CYA1" s="84"/>
      <c r="CYB1" s="84"/>
      <c r="CYC1" s="84"/>
      <c r="CYD1" s="84"/>
      <c r="CYE1" s="84"/>
      <c r="CYF1" s="84"/>
      <c r="CYG1" s="84"/>
      <c r="CYH1" s="84"/>
      <c r="CYI1" s="84"/>
      <c r="CYJ1" s="84"/>
      <c r="CYK1" s="84"/>
      <c r="CYL1" s="84"/>
      <c r="CYM1" s="84"/>
      <c r="CYN1" s="84"/>
      <c r="CYO1" s="84"/>
      <c r="CYP1" s="84"/>
      <c r="CYQ1" s="84"/>
      <c r="CYR1" s="84"/>
      <c r="CYS1" s="84"/>
      <c r="CYT1" s="84"/>
      <c r="CYU1" s="84"/>
      <c r="CYV1" s="84"/>
      <c r="CYW1" s="84"/>
      <c r="CYX1" s="84"/>
      <c r="CYY1" s="84"/>
      <c r="CYZ1" s="84"/>
      <c r="CZA1" s="84"/>
      <c r="CZB1" s="84"/>
      <c r="CZC1" s="84"/>
      <c r="CZD1" s="84"/>
      <c r="CZE1" s="84"/>
      <c r="CZF1" s="84"/>
      <c r="CZG1" s="84"/>
      <c r="CZH1" s="84"/>
      <c r="CZI1" s="84"/>
      <c r="CZJ1" s="84"/>
      <c r="CZK1" s="84"/>
      <c r="CZL1" s="84"/>
      <c r="CZM1" s="84"/>
      <c r="CZN1" s="84"/>
      <c r="CZO1" s="84"/>
      <c r="CZP1" s="84"/>
      <c r="CZQ1" s="84"/>
      <c r="CZR1" s="84"/>
      <c r="CZS1" s="84"/>
      <c r="CZT1" s="84"/>
      <c r="CZU1" s="84"/>
      <c r="CZV1" s="84"/>
      <c r="CZW1" s="84"/>
      <c r="CZX1" s="84"/>
      <c r="CZY1" s="84"/>
      <c r="CZZ1" s="84"/>
      <c r="DAA1" s="84"/>
      <c r="DAB1" s="84"/>
      <c r="DAC1" s="84"/>
      <c r="DAD1" s="84"/>
      <c r="DAE1" s="84"/>
      <c r="DAF1" s="84"/>
      <c r="DAG1" s="84"/>
      <c r="DAH1" s="84"/>
      <c r="DAI1" s="84"/>
      <c r="DAJ1" s="84"/>
      <c r="DAK1" s="84"/>
      <c r="DAL1" s="84"/>
      <c r="DAM1" s="84"/>
      <c r="DAN1" s="84"/>
      <c r="DAO1" s="84"/>
      <c r="DAP1" s="84"/>
      <c r="DAQ1" s="84"/>
      <c r="DAR1" s="84"/>
      <c r="DAS1" s="84"/>
      <c r="DAT1" s="84"/>
      <c r="DAU1" s="84"/>
      <c r="DAV1" s="84"/>
      <c r="DAW1" s="84"/>
      <c r="DAX1" s="84"/>
      <c r="DAY1" s="84"/>
      <c r="DAZ1" s="84"/>
      <c r="DBA1" s="84"/>
      <c r="DBB1" s="84"/>
      <c r="DBC1" s="84"/>
      <c r="DBD1" s="84"/>
      <c r="DBE1" s="84"/>
      <c r="DBF1" s="84"/>
      <c r="DBG1" s="84"/>
      <c r="DBH1" s="84"/>
      <c r="DBI1" s="84"/>
      <c r="DBJ1" s="84"/>
      <c r="DBK1" s="84"/>
      <c r="DBL1" s="84"/>
      <c r="DBM1" s="84"/>
      <c r="DBN1" s="84"/>
      <c r="DBO1" s="84"/>
      <c r="DBP1" s="84"/>
      <c r="DBQ1" s="84"/>
      <c r="DBR1" s="84"/>
      <c r="DBS1" s="84"/>
      <c r="DBT1" s="84"/>
      <c r="DBU1" s="84"/>
      <c r="DBV1" s="84"/>
      <c r="DBW1" s="84"/>
      <c r="DBX1" s="84"/>
      <c r="DBY1" s="84"/>
      <c r="DBZ1" s="84"/>
      <c r="DCA1" s="84"/>
      <c r="DCB1" s="84"/>
      <c r="DCC1" s="84"/>
      <c r="DCD1" s="84"/>
      <c r="DCE1" s="84"/>
      <c r="DCF1" s="84"/>
      <c r="DCG1" s="84"/>
      <c r="DCH1" s="84"/>
      <c r="DCI1" s="84"/>
      <c r="DCJ1" s="84"/>
      <c r="DCK1" s="84"/>
      <c r="DCL1" s="84"/>
      <c r="DCM1" s="84"/>
      <c r="DCN1" s="84"/>
      <c r="DCO1" s="84"/>
      <c r="DCP1" s="84"/>
      <c r="DCQ1" s="84"/>
      <c r="DCR1" s="84"/>
      <c r="DCS1" s="84"/>
      <c r="DCT1" s="84"/>
      <c r="DCU1" s="84"/>
      <c r="DCV1" s="84"/>
      <c r="DCW1" s="84"/>
      <c r="DCX1" s="84"/>
      <c r="DCY1" s="84"/>
      <c r="DCZ1" s="84"/>
      <c r="DDA1" s="84"/>
      <c r="DDB1" s="84"/>
      <c r="DDC1" s="84"/>
      <c r="DDD1" s="84"/>
      <c r="DDE1" s="84"/>
      <c r="DDF1" s="84"/>
      <c r="DDG1" s="84"/>
      <c r="DDH1" s="84"/>
      <c r="DDI1" s="84"/>
      <c r="DDJ1" s="84"/>
      <c r="DDK1" s="84"/>
      <c r="DDL1" s="84"/>
      <c r="DDM1" s="84"/>
      <c r="DDN1" s="84"/>
      <c r="DDO1" s="84"/>
      <c r="DDP1" s="84"/>
      <c r="DDQ1" s="84"/>
      <c r="DDR1" s="84"/>
      <c r="DDS1" s="84"/>
      <c r="DDT1" s="84"/>
      <c r="DDU1" s="84"/>
      <c r="DDV1" s="84"/>
      <c r="DDW1" s="84"/>
      <c r="DDX1" s="84"/>
      <c r="DDY1" s="84"/>
      <c r="DDZ1" s="84"/>
      <c r="DEA1" s="84"/>
      <c r="DEB1" s="84"/>
      <c r="DEC1" s="84"/>
      <c r="DED1" s="84"/>
      <c r="DEE1" s="84"/>
      <c r="DEF1" s="84"/>
      <c r="DEG1" s="84"/>
      <c r="DEH1" s="84"/>
      <c r="DEI1" s="84"/>
      <c r="DEJ1" s="84"/>
      <c r="DEK1" s="84"/>
      <c r="DEL1" s="84"/>
      <c r="DEM1" s="84"/>
      <c r="DEN1" s="84"/>
      <c r="DEO1" s="84"/>
      <c r="DEP1" s="84"/>
      <c r="DEQ1" s="84"/>
      <c r="DER1" s="84"/>
      <c r="DES1" s="84"/>
      <c r="DET1" s="84"/>
      <c r="DEU1" s="84"/>
      <c r="DEV1" s="84"/>
      <c r="DEW1" s="84"/>
      <c r="DEX1" s="84"/>
      <c r="DEY1" s="84"/>
      <c r="DEZ1" s="84"/>
      <c r="DFA1" s="84"/>
      <c r="DFB1" s="84"/>
      <c r="DFC1" s="84"/>
      <c r="DFD1" s="84"/>
      <c r="DFE1" s="84"/>
      <c r="DFF1" s="84"/>
      <c r="DFG1" s="84"/>
      <c r="DFH1" s="84"/>
      <c r="DFI1" s="84"/>
      <c r="DFJ1" s="84"/>
      <c r="DFK1" s="84"/>
      <c r="DFL1" s="84"/>
      <c r="DFM1" s="84"/>
      <c r="DFN1" s="84"/>
      <c r="DFO1" s="84"/>
      <c r="DFP1" s="84"/>
      <c r="DFQ1" s="84"/>
      <c r="DFR1" s="84"/>
      <c r="DFS1" s="84"/>
      <c r="DFT1" s="84"/>
      <c r="DFU1" s="84"/>
      <c r="DFV1" s="84"/>
      <c r="DFW1" s="84"/>
      <c r="DFX1" s="84"/>
      <c r="DFY1" s="84"/>
      <c r="DFZ1" s="84"/>
      <c r="DGA1" s="84"/>
      <c r="DGB1" s="84"/>
      <c r="DGC1" s="84"/>
      <c r="DGD1" s="84"/>
      <c r="DGE1" s="84"/>
      <c r="DGF1" s="84"/>
      <c r="DGG1" s="84"/>
      <c r="DGH1" s="84"/>
      <c r="DGI1" s="84"/>
      <c r="DGJ1" s="84"/>
      <c r="DGK1" s="84"/>
      <c r="DGL1" s="84"/>
      <c r="DGM1" s="84"/>
      <c r="DGN1" s="84"/>
      <c r="DGO1" s="84"/>
      <c r="DGP1" s="84"/>
      <c r="DGQ1" s="84"/>
      <c r="DGR1" s="84"/>
      <c r="DGS1" s="84"/>
      <c r="DGT1" s="84"/>
      <c r="DGU1" s="84"/>
      <c r="DGV1" s="84"/>
      <c r="DGW1" s="84"/>
      <c r="DGX1" s="84"/>
      <c r="DGY1" s="84"/>
      <c r="DGZ1" s="84"/>
      <c r="DHA1" s="84"/>
      <c r="DHB1" s="84"/>
      <c r="DHC1" s="84"/>
      <c r="DHD1" s="84"/>
      <c r="DHE1" s="84"/>
      <c r="DHF1" s="84"/>
      <c r="DHG1" s="84"/>
      <c r="DHH1" s="84"/>
      <c r="DHI1" s="84"/>
      <c r="DHJ1" s="84"/>
      <c r="DHK1" s="84"/>
      <c r="DHL1" s="84"/>
      <c r="DHM1" s="84"/>
      <c r="DHN1" s="84"/>
      <c r="DHO1" s="84"/>
      <c r="DHP1" s="84"/>
      <c r="DHQ1" s="84"/>
      <c r="DHR1" s="84"/>
      <c r="DHS1" s="84"/>
      <c r="DHT1" s="84"/>
      <c r="DHU1" s="84"/>
      <c r="DHV1" s="84"/>
      <c r="DHW1" s="84"/>
      <c r="DHX1" s="84"/>
      <c r="DHY1" s="84"/>
      <c r="DHZ1" s="84"/>
      <c r="DIA1" s="84"/>
      <c r="DIB1" s="84"/>
      <c r="DIC1" s="84"/>
      <c r="DID1" s="84"/>
      <c r="DIE1" s="84"/>
      <c r="DIF1" s="84"/>
      <c r="DIG1" s="84"/>
      <c r="DIH1" s="84"/>
      <c r="DII1" s="84"/>
      <c r="DIJ1" s="84"/>
      <c r="DIK1" s="84"/>
      <c r="DIL1" s="84"/>
      <c r="DIM1" s="84"/>
      <c r="DIN1" s="84"/>
      <c r="DIO1" s="84"/>
      <c r="DIP1" s="84"/>
      <c r="DIQ1" s="84"/>
      <c r="DIR1" s="84"/>
      <c r="DIS1" s="84"/>
      <c r="DIT1" s="84"/>
      <c r="DIU1" s="84"/>
      <c r="DIV1" s="84"/>
      <c r="DIW1" s="84"/>
      <c r="DIX1" s="84"/>
      <c r="DIY1" s="84"/>
      <c r="DIZ1" s="84"/>
      <c r="DJA1" s="84"/>
      <c r="DJB1" s="84"/>
      <c r="DJC1" s="84"/>
      <c r="DJD1" s="84"/>
      <c r="DJE1" s="84"/>
      <c r="DJF1" s="84"/>
      <c r="DJG1" s="84"/>
      <c r="DJH1" s="84"/>
      <c r="DJI1" s="84"/>
      <c r="DJJ1" s="84"/>
      <c r="DJK1" s="84"/>
      <c r="DJL1" s="84"/>
      <c r="DJM1" s="84"/>
      <c r="DJN1" s="84"/>
      <c r="DJO1" s="84"/>
      <c r="DJP1" s="84"/>
      <c r="DJQ1" s="84"/>
      <c r="DJR1" s="84"/>
      <c r="DJS1" s="84"/>
      <c r="DJT1" s="84"/>
      <c r="DJU1" s="84"/>
      <c r="DJV1" s="84"/>
      <c r="DJW1" s="84"/>
      <c r="DJX1" s="84"/>
      <c r="DJY1" s="84"/>
      <c r="DJZ1" s="84"/>
      <c r="DKA1" s="84"/>
      <c r="DKB1" s="84"/>
      <c r="DKC1" s="84"/>
      <c r="DKD1" s="84"/>
      <c r="DKE1" s="84"/>
      <c r="DKF1" s="84"/>
      <c r="DKG1" s="84"/>
      <c r="DKH1" s="84"/>
      <c r="DKI1" s="84"/>
      <c r="DKJ1" s="84"/>
      <c r="DKK1" s="84"/>
      <c r="DKL1" s="84"/>
      <c r="DKM1" s="84"/>
      <c r="DKN1" s="84"/>
      <c r="DKO1" s="84"/>
      <c r="DKP1" s="84"/>
      <c r="DKQ1" s="84"/>
      <c r="DKR1" s="84"/>
      <c r="DKS1" s="84"/>
      <c r="DKT1" s="84"/>
      <c r="DKU1" s="84"/>
      <c r="DKV1" s="84"/>
      <c r="DKW1" s="84"/>
      <c r="DKX1" s="84"/>
      <c r="DKY1" s="84"/>
      <c r="DKZ1" s="84"/>
      <c r="DLA1" s="84"/>
      <c r="DLB1" s="84"/>
      <c r="DLC1" s="84"/>
      <c r="DLD1" s="84"/>
      <c r="DLE1" s="84"/>
      <c r="DLF1" s="84"/>
      <c r="DLG1" s="84"/>
      <c r="DLH1" s="84"/>
      <c r="DLI1" s="84"/>
      <c r="DLJ1" s="84"/>
      <c r="DLK1" s="84"/>
      <c r="DLL1" s="84"/>
      <c r="DLM1" s="84"/>
      <c r="DLN1" s="84"/>
      <c r="DLO1" s="84"/>
      <c r="DLP1" s="84"/>
      <c r="DLQ1" s="84"/>
      <c r="DLR1" s="84"/>
      <c r="DLS1" s="84"/>
      <c r="DLT1" s="84"/>
      <c r="DLU1" s="84"/>
      <c r="DLV1" s="84"/>
      <c r="DLW1" s="84"/>
      <c r="DLX1" s="84"/>
      <c r="DLY1" s="84"/>
      <c r="DLZ1" s="84"/>
      <c r="DMA1" s="84"/>
      <c r="DMB1" s="84"/>
      <c r="DMC1" s="84"/>
      <c r="DMD1" s="84"/>
      <c r="DME1" s="84"/>
      <c r="DMF1" s="84"/>
      <c r="DMG1" s="84"/>
      <c r="DMH1" s="84"/>
      <c r="DMI1" s="84"/>
      <c r="DMJ1" s="84"/>
      <c r="DMK1" s="84"/>
      <c r="DML1" s="84"/>
      <c r="DMM1" s="84"/>
      <c r="DMN1" s="84"/>
      <c r="DMO1" s="84"/>
      <c r="DMP1" s="84"/>
      <c r="DMQ1" s="84"/>
      <c r="DMR1" s="84"/>
      <c r="DMS1" s="84"/>
      <c r="DMT1" s="84"/>
      <c r="DMU1" s="84"/>
      <c r="DMV1" s="84"/>
      <c r="DMW1" s="84"/>
      <c r="DMX1" s="84"/>
      <c r="DMY1" s="84"/>
      <c r="DMZ1" s="84"/>
      <c r="DNA1" s="84"/>
      <c r="DNB1" s="84"/>
      <c r="DNC1" s="84"/>
      <c r="DND1" s="84"/>
      <c r="DNE1" s="84"/>
      <c r="DNF1" s="84"/>
      <c r="DNG1" s="84"/>
      <c r="DNH1" s="84"/>
      <c r="DNI1" s="84"/>
      <c r="DNJ1" s="84"/>
      <c r="DNK1" s="84"/>
      <c r="DNL1" s="84"/>
      <c r="DNM1" s="84"/>
      <c r="DNN1" s="84"/>
      <c r="DNO1" s="84"/>
      <c r="DNP1" s="84"/>
      <c r="DNQ1" s="84"/>
      <c r="DNR1" s="84"/>
      <c r="DNS1" s="84"/>
      <c r="DNT1" s="84"/>
      <c r="DNU1" s="84"/>
      <c r="DNV1" s="84"/>
      <c r="DNW1" s="84"/>
      <c r="DNX1" s="84"/>
      <c r="DNY1" s="84"/>
      <c r="DNZ1" s="84"/>
      <c r="DOA1" s="84"/>
      <c r="DOB1" s="84"/>
      <c r="DOC1" s="84"/>
      <c r="DOD1" s="84"/>
      <c r="DOE1" s="84"/>
      <c r="DOF1" s="84"/>
      <c r="DOG1" s="84"/>
      <c r="DOH1" s="84"/>
      <c r="DOI1" s="84"/>
      <c r="DOJ1" s="84"/>
      <c r="DOK1" s="84"/>
      <c r="DOL1" s="84"/>
      <c r="DOM1" s="84"/>
      <c r="DON1" s="84"/>
      <c r="DOO1" s="84"/>
      <c r="DOP1" s="84"/>
      <c r="DOQ1" s="84"/>
      <c r="DOR1" s="84"/>
      <c r="DOS1" s="84"/>
      <c r="DOT1" s="84"/>
      <c r="DOU1" s="84"/>
      <c r="DOV1" s="84"/>
      <c r="DOW1" s="84"/>
      <c r="DOX1" s="84"/>
      <c r="DOY1" s="84"/>
      <c r="DOZ1" s="84"/>
      <c r="DPA1" s="84"/>
      <c r="DPB1" s="84"/>
      <c r="DPC1" s="84"/>
      <c r="DPD1" s="84"/>
      <c r="DPE1" s="84"/>
      <c r="DPF1" s="84"/>
      <c r="DPG1" s="84"/>
      <c r="DPH1" s="84"/>
      <c r="DPI1" s="84"/>
      <c r="DPJ1" s="84"/>
      <c r="DPK1" s="84"/>
      <c r="DPL1" s="84"/>
      <c r="DPM1" s="84"/>
      <c r="DPN1" s="84"/>
      <c r="DPO1" s="84"/>
      <c r="DPP1" s="84"/>
      <c r="DPQ1" s="84"/>
      <c r="DPR1" s="84"/>
      <c r="DPS1" s="84"/>
      <c r="DPT1" s="84"/>
      <c r="DPU1" s="84"/>
      <c r="DPV1" s="84"/>
      <c r="DPW1" s="84"/>
      <c r="DPX1" s="84"/>
      <c r="DPY1" s="84"/>
      <c r="DPZ1" s="84"/>
      <c r="DQA1" s="84"/>
      <c r="DQB1" s="84"/>
      <c r="DQC1" s="84"/>
      <c r="DQD1" s="84"/>
      <c r="DQE1" s="84"/>
      <c r="DQF1" s="84"/>
      <c r="DQG1" s="84"/>
      <c r="DQH1" s="84"/>
      <c r="DQI1" s="84"/>
      <c r="DQJ1" s="84"/>
      <c r="DQK1" s="84"/>
      <c r="DQL1" s="84"/>
      <c r="DQM1" s="84"/>
      <c r="DQN1" s="84"/>
      <c r="DQO1" s="84"/>
      <c r="DQP1" s="84"/>
      <c r="DQQ1" s="84"/>
      <c r="DQR1" s="84"/>
      <c r="DQS1" s="84"/>
      <c r="DQT1" s="84"/>
      <c r="DQU1" s="84"/>
      <c r="DQV1" s="84"/>
      <c r="DQW1" s="84"/>
      <c r="DQX1" s="84"/>
      <c r="DQY1" s="84"/>
      <c r="DQZ1" s="84"/>
      <c r="DRA1" s="84"/>
      <c r="DRB1" s="84"/>
      <c r="DRC1" s="84"/>
      <c r="DRD1" s="84"/>
      <c r="DRE1" s="84"/>
      <c r="DRF1" s="84"/>
      <c r="DRG1" s="84"/>
      <c r="DRH1" s="84"/>
      <c r="DRI1" s="84"/>
      <c r="DRJ1" s="84"/>
      <c r="DRK1" s="84"/>
      <c r="DRL1" s="84"/>
      <c r="DRM1" s="84"/>
      <c r="DRN1" s="84"/>
      <c r="DRO1" s="84"/>
      <c r="DRP1" s="84"/>
      <c r="DRQ1" s="84"/>
      <c r="DRR1" s="84"/>
      <c r="DRS1" s="84"/>
      <c r="DRT1" s="84"/>
      <c r="DRU1" s="84"/>
      <c r="DRV1" s="84"/>
      <c r="DRW1" s="84"/>
      <c r="DRX1" s="84"/>
      <c r="DRY1" s="84"/>
      <c r="DRZ1" s="84"/>
      <c r="DSA1" s="84"/>
      <c r="DSB1" s="84"/>
      <c r="DSC1" s="84"/>
      <c r="DSD1" s="84"/>
      <c r="DSE1" s="84"/>
      <c r="DSF1" s="84"/>
      <c r="DSG1" s="84"/>
      <c r="DSH1" s="84"/>
      <c r="DSI1" s="84"/>
      <c r="DSJ1" s="84"/>
      <c r="DSK1" s="84"/>
      <c r="DSL1" s="84"/>
      <c r="DSM1" s="84"/>
      <c r="DSN1" s="84"/>
      <c r="DSO1" s="84"/>
      <c r="DSP1" s="84"/>
      <c r="DSQ1" s="84"/>
      <c r="DSR1" s="84"/>
      <c r="DSS1" s="84"/>
      <c r="DST1" s="84"/>
      <c r="DSU1" s="84"/>
      <c r="DSV1" s="84"/>
      <c r="DSW1" s="84"/>
      <c r="DSX1" s="84"/>
      <c r="DSY1" s="84"/>
      <c r="DSZ1" s="84"/>
      <c r="DTA1" s="84"/>
      <c r="DTB1" s="84"/>
      <c r="DTC1" s="84"/>
      <c r="DTD1" s="84"/>
      <c r="DTE1" s="84"/>
      <c r="DTF1" s="84"/>
      <c r="DTG1" s="84"/>
      <c r="DTH1" s="84"/>
      <c r="DTI1" s="84"/>
      <c r="DTJ1" s="84"/>
      <c r="DTK1" s="84"/>
      <c r="DTL1" s="84"/>
      <c r="DTM1" s="84"/>
      <c r="DTN1" s="84"/>
      <c r="DTO1" s="84"/>
      <c r="DTP1" s="84"/>
      <c r="DTQ1" s="84"/>
      <c r="DTR1" s="84"/>
      <c r="DTS1" s="84"/>
      <c r="DTT1" s="84"/>
      <c r="DTU1" s="84"/>
      <c r="DTV1" s="84"/>
      <c r="DTW1" s="84"/>
      <c r="DTX1" s="84"/>
      <c r="DTY1" s="84"/>
      <c r="DTZ1" s="84"/>
      <c r="DUA1" s="84"/>
      <c r="DUB1" s="84"/>
      <c r="DUC1" s="84"/>
      <c r="DUD1" s="84"/>
      <c r="DUE1" s="84"/>
      <c r="DUF1" s="84"/>
      <c r="DUG1" s="84"/>
      <c r="DUH1" s="84"/>
      <c r="DUI1" s="84"/>
      <c r="DUJ1" s="84"/>
      <c r="DUK1" s="84"/>
      <c r="DUL1" s="84"/>
      <c r="DUM1" s="84"/>
      <c r="DUN1" s="84"/>
      <c r="DUO1" s="84"/>
      <c r="DUP1" s="84"/>
      <c r="DUQ1" s="84"/>
      <c r="DUR1" s="84"/>
      <c r="DUS1" s="84"/>
      <c r="DUT1" s="84"/>
      <c r="DUU1" s="84"/>
      <c r="DUV1" s="84"/>
      <c r="DUW1" s="84"/>
      <c r="DUX1" s="84"/>
      <c r="DUY1" s="84"/>
      <c r="DUZ1" s="84"/>
      <c r="DVA1" s="84"/>
      <c r="DVB1" s="84"/>
      <c r="DVC1" s="84"/>
      <c r="DVD1" s="84"/>
      <c r="DVE1" s="84"/>
      <c r="DVF1" s="84"/>
      <c r="DVG1" s="84"/>
      <c r="DVH1" s="84"/>
      <c r="DVI1" s="84"/>
      <c r="DVJ1" s="84"/>
      <c r="DVK1" s="84"/>
      <c r="DVL1" s="84"/>
      <c r="DVM1" s="84"/>
      <c r="DVN1" s="84"/>
      <c r="DVO1" s="84"/>
      <c r="DVP1" s="84"/>
      <c r="DVQ1" s="84"/>
      <c r="DVR1" s="84"/>
      <c r="DVS1" s="84"/>
      <c r="DVT1" s="84"/>
      <c r="DVU1" s="84"/>
      <c r="DVV1" s="84"/>
      <c r="DVW1" s="84"/>
      <c r="DVX1" s="84"/>
      <c r="DVY1" s="84"/>
      <c r="DVZ1" s="84"/>
      <c r="DWA1" s="84"/>
      <c r="DWB1" s="84"/>
      <c r="DWC1" s="84"/>
      <c r="DWD1" s="84"/>
      <c r="DWE1" s="84"/>
      <c r="DWF1" s="84"/>
      <c r="DWG1" s="84"/>
      <c r="DWH1" s="84"/>
      <c r="DWI1" s="84"/>
      <c r="DWJ1" s="84"/>
      <c r="DWK1" s="84"/>
      <c r="DWL1" s="84"/>
      <c r="DWM1" s="84"/>
      <c r="DWN1" s="84"/>
      <c r="DWO1" s="84"/>
      <c r="DWP1" s="84"/>
      <c r="DWQ1" s="84"/>
      <c r="DWR1" s="84"/>
      <c r="DWS1" s="84"/>
      <c r="DWT1" s="84"/>
      <c r="DWU1" s="84"/>
      <c r="DWV1" s="84"/>
      <c r="DWW1" s="84"/>
      <c r="DWX1" s="84"/>
      <c r="DWY1" s="84"/>
      <c r="DWZ1" s="84"/>
      <c r="DXA1" s="84"/>
      <c r="DXB1" s="84"/>
      <c r="DXC1" s="84"/>
      <c r="DXD1" s="84"/>
      <c r="DXE1" s="84"/>
      <c r="DXF1" s="84"/>
      <c r="DXG1" s="84"/>
      <c r="DXH1" s="84"/>
      <c r="DXI1" s="84"/>
      <c r="DXJ1" s="84"/>
      <c r="DXK1" s="84"/>
      <c r="DXL1" s="84"/>
      <c r="DXM1" s="84"/>
      <c r="DXN1" s="84"/>
      <c r="DXO1" s="84"/>
      <c r="DXP1" s="84"/>
      <c r="DXQ1" s="84"/>
      <c r="DXR1" s="84"/>
      <c r="DXS1" s="84"/>
      <c r="DXT1" s="84"/>
      <c r="DXU1" s="84"/>
      <c r="DXV1" s="84"/>
      <c r="DXW1" s="84"/>
      <c r="DXX1" s="84"/>
      <c r="DXY1" s="84"/>
      <c r="DXZ1" s="84"/>
      <c r="DYA1" s="84"/>
      <c r="DYB1" s="84"/>
      <c r="DYC1" s="84"/>
      <c r="DYD1" s="84"/>
      <c r="DYE1" s="84"/>
      <c r="DYF1" s="84"/>
      <c r="DYG1" s="84"/>
      <c r="DYH1" s="84"/>
      <c r="DYI1" s="84"/>
      <c r="DYJ1" s="84"/>
      <c r="DYK1" s="84"/>
      <c r="DYL1" s="84"/>
      <c r="DYM1" s="84"/>
      <c r="DYN1" s="84"/>
      <c r="DYO1" s="84"/>
      <c r="DYP1" s="84"/>
      <c r="DYQ1" s="84"/>
      <c r="DYR1" s="84"/>
      <c r="DYS1" s="84"/>
      <c r="DYT1" s="84"/>
      <c r="DYU1" s="84"/>
      <c r="DYV1" s="84"/>
      <c r="DYW1" s="84"/>
      <c r="DYX1" s="84"/>
      <c r="DYY1" s="84"/>
      <c r="DYZ1" s="84"/>
      <c r="DZA1" s="84"/>
      <c r="DZB1" s="84"/>
      <c r="DZC1" s="84"/>
      <c r="DZD1" s="84"/>
      <c r="DZE1" s="84"/>
      <c r="DZF1" s="84"/>
      <c r="DZG1" s="84"/>
      <c r="DZH1" s="84"/>
      <c r="DZI1" s="84"/>
      <c r="DZJ1" s="84"/>
      <c r="DZK1" s="84"/>
      <c r="DZL1" s="84"/>
      <c r="DZM1" s="84"/>
      <c r="DZN1" s="84"/>
      <c r="DZO1" s="84"/>
      <c r="DZP1" s="84"/>
      <c r="DZQ1" s="84"/>
      <c r="DZR1" s="84"/>
      <c r="DZS1" s="84"/>
      <c r="DZT1" s="84"/>
      <c r="DZU1" s="84"/>
      <c r="DZV1" s="84"/>
      <c r="DZW1" s="84"/>
      <c r="DZX1" s="84"/>
      <c r="DZY1" s="84"/>
      <c r="DZZ1" s="84"/>
      <c r="EAA1" s="84"/>
      <c r="EAB1" s="84"/>
      <c r="EAC1" s="84"/>
      <c r="EAD1" s="84"/>
      <c r="EAE1" s="84"/>
      <c r="EAF1" s="84"/>
      <c r="EAG1" s="84"/>
      <c r="EAH1" s="84"/>
      <c r="EAI1" s="84"/>
      <c r="EAJ1" s="84"/>
      <c r="EAK1" s="84"/>
      <c r="EAL1" s="84"/>
      <c r="EAM1" s="84"/>
      <c r="EAN1" s="84"/>
      <c r="EAO1" s="84"/>
      <c r="EAP1" s="84"/>
      <c r="EAQ1" s="84"/>
      <c r="EAR1" s="84"/>
      <c r="EAS1" s="84"/>
      <c r="EAT1" s="84"/>
      <c r="EAU1" s="84"/>
      <c r="EAV1" s="84"/>
      <c r="EAW1" s="84"/>
      <c r="EAX1" s="84"/>
      <c r="EAY1" s="84"/>
      <c r="EAZ1" s="84"/>
      <c r="EBA1" s="84"/>
      <c r="EBB1" s="84"/>
      <c r="EBC1" s="84"/>
      <c r="EBD1" s="84"/>
      <c r="EBE1" s="84"/>
      <c r="EBF1" s="84"/>
      <c r="EBG1" s="84"/>
      <c r="EBH1" s="84"/>
      <c r="EBI1" s="84"/>
      <c r="EBJ1" s="84"/>
      <c r="EBK1" s="84"/>
      <c r="EBL1" s="84"/>
      <c r="EBM1" s="84"/>
      <c r="EBN1" s="84"/>
      <c r="EBO1" s="84"/>
      <c r="EBP1" s="84"/>
      <c r="EBQ1" s="84"/>
      <c r="EBR1" s="84"/>
      <c r="EBS1" s="84"/>
      <c r="EBT1" s="84"/>
      <c r="EBU1" s="84"/>
      <c r="EBV1" s="84"/>
      <c r="EBW1" s="84"/>
      <c r="EBX1" s="84"/>
      <c r="EBY1" s="84"/>
      <c r="EBZ1" s="84"/>
      <c r="ECA1" s="84"/>
      <c r="ECB1" s="84"/>
      <c r="ECC1" s="84"/>
      <c r="ECD1" s="84"/>
      <c r="ECE1" s="84"/>
      <c r="ECF1" s="84"/>
      <c r="ECG1" s="84"/>
      <c r="ECH1" s="84"/>
      <c r="ECI1" s="84"/>
      <c r="ECJ1" s="84"/>
      <c r="ECK1" s="84"/>
      <c r="ECL1" s="84"/>
      <c r="ECM1" s="84"/>
      <c r="ECN1" s="84"/>
      <c r="ECO1" s="84"/>
      <c r="ECP1" s="84"/>
      <c r="ECQ1" s="84"/>
      <c r="ECR1" s="84"/>
      <c r="ECS1" s="84"/>
      <c r="ECT1" s="84"/>
      <c r="ECU1" s="84"/>
      <c r="ECV1" s="84"/>
      <c r="ECW1" s="84"/>
      <c r="ECX1" s="84"/>
      <c r="ECY1" s="84"/>
      <c r="ECZ1" s="84"/>
      <c r="EDA1" s="84"/>
      <c r="EDB1" s="84"/>
      <c r="EDC1" s="84"/>
      <c r="EDD1" s="84"/>
      <c r="EDE1" s="84"/>
      <c r="EDF1" s="84"/>
      <c r="EDG1" s="84"/>
      <c r="EDH1" s="84"/>
      <c r="EDI1" s="84"/>
      <c r="EDJ1" s="84"/>
      <c r="EDK1" s="84"/>
      <c r="EDL1" s="84"/>
      <c r="EDM1" s="84"/>
      <c r="EDN1" s="84"/>
      <c r="EDO1" s="84"/>
      <c r="EDP1" s="84"/>
      <c r="EDQ1" s="84"/>
      <c r="EDR1" s="84"/>
      <c r="EDS1" s="84"/>
      <c r="EDT1" s="84"/>
      <c r="EDU1" s="84"/>
      <c r="EDV1" s="84"/>
      <c r="EDW1" s="84"/>
      <c r="EDX1" s="84"/>
      <c r="EDY1" s="84"/>
      <c r="EDZ1" s="84"/>
      <c r="EEA1" s="84"/>
      <c r="EEB1" s="84"/>
      <c r="EEC1" s="84"/>
      <c r="EED1" s="84"/>
      <c r="EEE1" s="84"/>
      <c r="EEF1" s="84"/>
      <c r="EEG1" s="84"/>
      <c r="EEH1" s="84"/>
      <c r="EEI1" s="84"/>
      <c r="EEJ1" s="84"/>
      <c r="EEK1" s="84"/>
      <c r="EEL1" s="84"/>
      <c r="EEM1" s="84"/>
      <c r="EEN1" s="84"/>
      <c r="EEO1" s="84"/>
      <c r="EEP1" s="84"/>
      <c r="EEQ1" s="84"/>
      <c r="EER1" s="84"/>
      <c r="EES1" s="84"/>
      <c r="EET1" s="84"/>
      <c r="EEU1" s="84"/>
      <c r="EEV1" s="84"/>
      <c r="EEW1" s="84"/>
      <c r="EEX1" s="84"/>
      <c r="EEY1" s="84"/>
      <c r="EEZ1" s="84"/>
      <c r="EFA1" s="84"/>
      <c r="EFB1" s="84"/>
      <c r="EFC1" s="84"/>
      <c r="EFD1" s="84"/>
      <c r="EFE1" s="84"/>
      <c r="EFF1" s="84"/>
      <c r="EFG1" s="84"/>
      <c r="EFH1" s="84"/>
      <c r="EFI1" s="84"/>
      <c r="EFJ1" s="84"/>
      <c r="EFK1" s="84"/>
      <c r="EFL1" s="84"/>
      <c r="EFM1" s="84"/>
      <c r="EFN1" s="84"/>
      <c r="EFO1" s="84"/>
      <c r="EFP1" s="84"/>
      <c r="EFQ1" s="84"/>
      <c r="EFR1" s="84"/>
      <c r="EFS1" s="84"/>
      <c r="EFT1" s="84"/>
      <c r="EFU1" s="84"/>
      <c r="EFV1" s="84"/>
      <c r="EFW1" s="84"/>
      <c r="EFX1" s="84"/>
      <c r="EFY1" s="84"/>
      <c r="EFZ1" s="84"/>
      <c r="EGA1" s="84"/>
      <c r="EGB1" s="84"/>
      <c r="EGC1" s="84"/>
      <c r="EGD1" s="84"/>
      <c r="EGE1" s="84"/>
      <c r="EGF1" s="84"/>
      <c r="EGG1" s="84"/>
      <c r="EGH1" s="84"/>
      <c r="EGI1" s="84"/>
      <c r="EGJ1" s="84"/>
      <c r="EGK1" s="84"/>
      <c r="EGL1" s="84"/>
      <c r="EGM1" s="84"/>
      <c r="EGN1" s="84"/>
      <c r="EGO1" s="84"/>
      <c r="EGP1" s="84"/>
      <c r="EGQ1" s="84"/>
      <c r="EGR1" s="84"/>
      <c r="EGS1" s="84"/>
      <c r="EGT1" s="84"/>
      <c r="EGU1" s="84"/>
      <c r="EGV1" s="84"/>
      <c r="EGW1" s="84"/>
      <c r="EGX1" s="84"/>
      <c r="EGY1" s="84"/>
      <c r="EGZ1" s="84"/>
      <c r="EHA1" s="84"/>
      <c r="EHB1" s="84"/>
      <c r="EHC1" s="84"/>
      <c r="EHD1" s="84"/>
      <c r="EHE1" s="84"/>
      <c r="EHF1" s="84"/>
      <c r="EHG1" s="84"/>
      <c r="EHH1" s="84"/>
      <c r="EHI1" s="84"/>
      <c r="EHJ1" s="84"/>
      <c r="EHK1" s="84"/>
      <c r="EHL1" s="84"/>
      <c r="EHM1" s="84"/>
      <c r="EHN1" s="84"/>
      <c r="EHO1" s="84"/>
      <c r="EHP1" s="84"/>
      <c r="EHQ1" s="84"/>
      <c r="EHR1" s="84"/>
      <c r="EHS1" s="84"/>
      <c r="EHT1" s="84"/>
      <c r="EHU1" s="84"/>
      <c r="EHV1" s="84"/>
      <c r="EHW1" s="84"/>
      <c r="EHX1" s="84"/>
      <c r="EHY1" s="84"/>
      <c r="EHZ1" s="84"/>
      <c r="EIA1" s="84"/>
      <c r="EIB1" s="84"/>
      <c r="EIC1" s="84"/>
      <c r="EID1" s="84"/>
      <c r="EIE1" s="84"/>
      <c r="EIF1" s="84"/>
      <c r="EIG1" s="84"/>
      <c r="EIH1" s="84"/>
      <c r="EII1" s="84"/>
      <c r="EIJ1" s="84"/>
      <c r="EIK1" s="84"/>
      <c r="EIL1" s="84"/>
      <c r="EIM1" s="84"/>
      <c r="EIN1" s="84"/>
      <c r="EIO1" s="84"/>
      <c r="EIP1" s="84"/>
      <c r="EIQ1" s="84"/>
      <c r="EIR1" s="84"/>
      <c r="EIS1" s="84"/>
      <c r="EIT1" s="84"/>
      <c r="EIU1" s="84"/>
      <c r="EIV1" s="84"/>
      <c r="EIW1" s="84"/>
      <c r="EIX1" s="84"/>
      <c r="EIY1" s="84"/>
      <c r="EIZ1" s="84"/>
      <c r="EJA1" s="84"/>
      <c r="EJB1" s="84"/>
      <c r="EJC1" s="84"/>
      <c r="EJD1" s="84"/>
      <c r="EJE1" s="84"/>
      <c r="EJF1" s="84"/>
      <c r="EJG1" s="84"/>
      <c r="EJH1" s="84"/>
      <c r="EJI1" s="84"/>
      <c r="EJJ1" s="84"/>
      <c r="EJK1" s="84"/>
      <c r="EJL1" s="84"/>
      <c r="EJM1" s="84"/>
      <c r="EJN1" s="84"/>
      <c r="EJO1" s="84"/>
      <c r="EJP1" s="84"/>
      <c r="EJQ1" s="84"/>
      <c r="EJR1" s="84"/>
      <c r="EJS1" s="84"/>
      <c r="EJT1" s="84"/>
      <c r="EJU1" s="84"/>
      <c r="EJV1" s="84"/>
      <c r="EJW1" s="84"/>
      <c r="EJX1" s="84"/>
      <c r="EJY1" s="84"/>
      <c r="EJZ1" s="84"/>
      <c r="EKA1" s="84"/>
      <c r="EKB1" s="84"/>
      <c r="EKC1" s="84"/>
      <c r="EKD1" s="84"/>
      <c r="EKE1" s="84"/>
      <c r="EKF1" s="84"/>
      <c r="EKG1" s="84"/>
      <c r="EKH1" s="84"/>
      <c r="EKI1" s="84"/>
      <c r="EKJ1" s="84"/>
      <c r="EKK1" s="84"/>
      <c r="EKL1" s="84"/>
      <c r="EKM1" s="84"/>
      <c r="EKN1" s="84"/>
      <c r="EKO1" s="84"/>
      <c r="EKP1" s="84"/>
      <c r="EKQ1" s="84"/>
      <c r="EKR1" s="84"/>
      <c r="EKS1" s="84"/>
      <c r="EKT1" s="84"/>
      <c r="EKU1" s="84"/>
      <c r="EKV1" s="84"/>
      <c r="EKW1" s="84"/>
      <c r="EKX1" s="84"/>
      <c r="EKY1" s="84"/>
      <c r="EKZ1" s="84"/>
      <c r="ELA1" s="84"/>
      <c r="ELB1" s="84"/>
      <c r="ELC1" s="84"/>
      <c r="ELD1" s="84"/>
      <c r="ELE1" s="84"/>
      <c r="ELF1" s="84"/>
      <c r="ELG1" s="84"/>
      <c r="ELH1" s="84"/>
      <c r="ELI1" s="84"/>
      <c r="ELJ1" s="84"/>
      <c r="ELK1" s="84"/>
      <c r="ELL1" s="84"/>
      <c r="ELM1" s="84"/>
      <c r="ELN1" s="84"/>
      <c r="ELO1" s="84"/>
      <c r="ELP1" s="84"/>
      <c r="ELQ1" s="84"/>
      <c r="ELR1" s="84"/>
      <c r="ELS1" s="84"/>
      <c r="ELT1" s="84"/>
      <c r="ELU1" s="84"/>
      <c r="ELV1" s="84"/>
      <c r="ELW1" s="84"/>
      <c r="ELX1" s="84"/>
      <c r="ELY1" s="84"/>
      <c r="ELZ1" s="84"/>
      <c r="EMA1" s="84"/>
      <c r="EMB1" s="84"/>
      <c r="EMC1" s="84"/>
      <c r="EMD1" s="84"/>
      <c r="EME1" s="84"/>
      <c r="EMF1" s="84"/>
      <c r="EMG1" s="84"/>
      <c r="EMH1" s="84"/>
      <c r="EMI1" s="84"/>
      <c r="EMJ1" s="84"/>
      <c r="EMK1" s="84"/>
      <c r="EML1" s="84"/>
      <c r="EMM1" s="84"/>
      <c r="EMN1" s="84"/>
      <c r="EMO1" s="84"/>
      <c r="EMP1" s="84"/>
      <c r="EMQ1" s="84"/>
      <c r="EMR1" s="84"/>
      <c r="EMS1" s="84"/>
      <c r="EMT1" s="84"/>
      <c r="EMU1" s="84"/>
      <c r="EMV1" s="84"/>
      <c r="EMW1" s="84"/>
      <c r="EMX1" s="84"/>
      <c r="EMY1" s="84"/>
      <c r="EMZ1" s="84"/>
      <c r="ENA1" s="84"/>
      <c r="ENB1" s="84"/>
      <c r="ENC1" s="84"/>
      <c r="END1" s="84"/>
      <c r="ENE1" s="84"/>
      <c r="ENF1" s="84"/>
      <c r="ENG1" s="84"/>
      <c r="ENH1" s="84"/>
      <c r="ENI1" s="84"/>
      <c r="ENJ1" s="84"/>
      <c r="ENK1" s="84"/>
      <c r="ENL1" s="84"/>
      <c r="ENM1" s="84"/>
      <c r="ENN1" s="84"/>
      <c r="ENO1" s="84"/>
      <c r="ENP1" s="84"/>
      <c r="ENQ1" s="84"/>
      <c r="ENR1" s="84"/>
      <c r="ENS1" s="84"/>
      <c r="ENT1" s="84"/>
      <c r="ENU1" s="84"/>
      <c r="ENV1" s="84"/>
      <c r="ENW1" s="84"/>
      <c r="ENX1" s="84"/>
      <c r="ENY1" s="84"/>
      <c r="ENZ1" s="84"/>
      <c r="EOA1" s="84"/>
      <c r="EOB1" s="84"/>
      <c r="EOC1" s="84"/>
      <c r="EOD1" s="84"/>
      <c r="EOE1" s="84"/>
      <c r="EOF1" s="84"/>
      <c r="EOG1" s="84"/>
      <c r="EOH1" s="84"/>
      <c r="EOI1" s="84"/>
      <c r="EOJ1" s="84"/>
      <c r="EOK1" s="84"/>
      <c r="EOL1" s="84"/>
      <c r="EOM1" s="84"/>
      <c r="EON1" s="84"/>
      <c r="EOO1" s="84"/>
      <c r="EOP1" s="84"/>
      <c r="EOQ1" s="84"/>
      <c r="EOR1" s="84"/>
      <c r="EOS1" s="84"/>
      <c r="EOT1" s="84"/>
      <c r="EOU1" s="84"/>
      <c r="EOV1" s="84"/>
      <c r="EOW1" s="84"/>
      <c r="EOX1" s="84"/>
      <c r="EOY1" s="84"/>
      <c r="EOZ1" s="84"/>
      <c r="EPA1" s="84"/>
      <c r="EPB1" s="84"/>
      <c r="EPC1" s="84"/>
      <c r="EPD1" s="84"/>
      <c r="EPE1" s="84"/>
      <c r="EPF1" s="84"/>
      <c r="EPG1" s="84"/>
      <c r="EPH1" s="84"/>
      <c r="EPI1" s="84"/>
      <c r="EPJ1" s="84"/>
      <c r="EPK1" s="84"/>
      <c r="EPL1" s="84"/>
      <c r="EPM1" s="84"/>
      <c r="EPN1" s="84"/>
      <c r="EPO1" s="84"/>
      <c r="EPP1" s="84"/>
      <c r="EPQ1" s="84"/>
      <c r="EPR1" s="84"/>
      <c r="EPS1" s="84"/>
      <c r="EPT1" s="84"/>
      <c r="EPU1" s="84"/>
      <c r="EPV1" s="84"/>
      <c r="EPW1" s="84"/>
      <c r="EPX1" s="84"/>
      <c r="EPY1" s="84"/>
      <c r="EPZ1" s="84"/>
      <c r="EQA1" s="84"/>
      <c r="EQB1" s="84"/>
      <c r="EQC1" s="84"/>
      <c r="EQD1" s="84"/>
      <c r="EQE1" s="84"/>
      <c r="EQF1" s="84"/>
      <c r="EQG1" s="84"/>
      <c r="EQH1" s="84"/>
      <c r="EQI1" s="84"/>
      <c r="EQJ1" s="84"/>
      <c r="EQK1" s="84"/>
      <c r="EQL1" s="84"/>
      <c r="EQM1" s="84"/>
      <c r="EQN1" s="84"/>
      <c r="EQO1" s="84"/>
      <c r="EQP1" s="84"/>
      <c r="EQQ1" s="84"/>
      <c r="EQR1" s="84"/>
      <c r="EQS1" s="84"/>
      <c r="EQT1" s="84"/>
      <c r="EQU1" s="84"/>
      <c r="EQV1" s="84"/>
      <c r="EQW1" s="84"/>
      <c r="EQX1" s="84"/>
      <c r="EQY1" s="84"/>
      <c r="EQZ1" s="84"/>
      <c r="ERA1" s="84"/>
      <c r="ERB1" s="84"/>
      <c r="ERC1" s="84"/>
      <c r="ERD1" s="84"/>
      <c r="ERE1" s="84"/>
      <c r="ERF1" s="84"/>
      <c r="ERG1" s="84"/>
      <c r="ERH1" s="84"/>
      <c r="ERI1" s="84"/>
      <c r="ERJ1" s="84"/>
      <c r="ERK1" s="84"/>
      <c r="ERL1" s="84"/>
      <c r="ERM1" s="84"/>
      <c r="ERN1" s="84"/>
      <c r="ERO1" s="84"/>
      <c r="ERP1" s="84"/>
      <c r="ERQ1" s="84"/>
      <c r="ERR1" s="84"/>
      <c r="ERS1" s="84"/>
      <c r="ERT1" s="84"/>
      <c r="ERU1" s="84"/>
      <c r="ERV1" s="84"/>
      <c r="ERW1" s="84"/>
      <c r="ERX1" s="84"/>
      <c r="ERY1" s="84"/>
      <c r="ERZ1" s="84"/>
      <c r="ESA1" s="84"/>
      <c r="ESB1" s="84"/>
      <c r="ESC1" s="84"/>
      <c r="ESD1" s="84"/>
      <c r="ESE1" s="84"/>
      <c r="ESF1" s="84"/>
      <c r="ESG1" s="84"/>
      <c r="ESH1" s="84"/>
      <c r="ESI1" s="84"/>
      <c r="ESJ1" s="84"/>
      <c r="ESK1" s="84"/>
      <c r="ESL1" s="84"/>
      <c r="ESM1" s="84"/>
      <c r="ESN1" s="84"/>
      <c r="ESO1" s="84"/>
      <c r="ESP1" s="84"/>
      <c r="ESQ1" s="84"/>
      <c r="ESR1" s="84"/>
      <c r="ESS1" s="84"/>
      <c r="EST1" s="84"/>
      <c r="ESU1" s="84"/>
      <c r="ESV1" s="84"/>
      <c r="ESW1" s="84"/>
      <c r="ESX1" s="84"/>
      <c r="ESY1" s="84"/>
      <c r="ESZ1" s="84"/>
      <c r="ETA1" s="84"/>
      <c r="ETB1" s="84"/>
      <c r="ETC1" s="84"/>
      <c r="ETD1" s="84"/>
      <c r="ETE1" s="84"/>
      <c r="ETF1" s="84"/>
      <c r="ETG1" s="84"/>
      <c r="ETH1" s="84"/>
      <c r="ETI1" s="84"/>
      <c r="ETJ1" s="84"/>
      <c r="ETK1" s="84"/>
      <c r="ETL1" s="84"/>
      <c r="ETM1" s="84"/>
      <c r="ETN1" s="84"/>
      <c r="ETO1" s="84"/>
      <c r="ETP1" s="84"/>
      <c r="ETQ1" s="84"/>
      <c r="ETR1" s="84"/>
      <c r="ETS1" s="84"/>
      <c r="ETT1" s="84"/>
      <c r="ETU1" s="84"/>
      <c r="ETV1" s="84"/>
      <c r="ETW1" s="84"/>
      <c r="ETX1" s="84"/>
      <c r="ETY1" s="84"/>
      <c r="ETZ1" s="84"/>
      <c r="EUA1" s="84"/>
      <c r="EUB1" s="84"/>
      <c r="EUC1" s="84"/>
      <c r="EUD1" s="84"/>
      <c r="EUE1" s="84"/>
      <c r="EUF1" s="84"/>
      <c r="EUG1" s="84"/>
      <c r="EUH1" s="84"/>
      <c r="EUI1" s="84"/>
      <c r="EUJ1" s="84"/>
      <c r="EUK1" s="84"/>
      <c r="EUL1" s="84"/>
      <c r="EUM1" s="84"/>
      <c r="EUN1" s="84"/>
      <c r="EUO1" s="84"/>
      <c r="EUP1" s="84"/>
      <c r="EUQ1" s="84"/>
      <c r="EUR1" s="84"/>
      <c r="EUS1" s="84"/>
      <c r="EUT1" s="84"/>
      <c r="EUU1" s="84"/>
      <c r="EUV1" s="84"/>
      <c r="EUW1" s="84"/>
      <c r="EUX1" s="84"/>
      <c r="EUY1" s="84"/>
      <c r="EUZ1" s="84"/>
      <c r="EVA1" s="84"/>
      <c r="EVB1" s="84"/>
      <c r="EVC1" s="84"/>
      <c r="EVD1" s="84"/>
      <c r="EVE1" s="84"/>
      <c r="EVF1" s="84"/>
      <c r="EVG1" s="84"/>
      <c r="EVH1" s="84"/>
      <c r="EVI1" s="84"/>
      <c r="EVJ1" s="84"/>
      <c r="EVK1" s="84"/>
      <c r="EVL1" s="84"/>
      <c r="EVM1" s="84"/>
      <c r="EVN1" s="84"/>
      <c r="EVO1" s="84"/>
      <c r="EVP1" s="84"/>
      <c r="EVQ1" s="84"/>
      <c r="EVR1" s="84"/>
      <c r="EVS1" s="84"/>
      <c r="EVT1" s="84"/>
      <c r="EVU1" s="84"/>
      <c r="EVV1" s="84"/>
      <c r="EVW1" s="84"/>
      <c r="EVX1" s="84"/>
      <c r="EVY1" s="84"/>
      <c r="EVZ1" s="84"/>
      <c r="EWA1" s="84"/>
      <c r="EWB1" s="84"/>
      <c r="EWC1" s="84"/>
      <c r="EWD1" s="84"/>
      <c r="EWE1" s="84"/>
      <c r="EWF1" s="84"/>
      <c r="EWG1" s="84"/>
      <c r="EWH1" s="84"/>
      <c r="EWI1" s="84"/>
      <c r="EWJ1" s="84"/>
      <c r="EWK1" s="84"/>
      <c r="EWL1" s="84"/>
      <c r="EWM1" s="84"/>
      <c r="EWN1" s="84"/>
      <c r="EWO1" s="84"/>
      <c r="EWP1" s="84"/>
      <c r="EWQ1" s="84"/>
      <c r="EWR1" s="84"/>
      <c r="EWS1" s="84"/>
      <c r="EWT1" s="84"/>
      <c r="EWU1" s="84"/>
      <c r="EWV1" s="84"/>
      <c r="EWW1" s="84"/>
      <c r="EWX1" s="84"/>
      <c r="EWY1" s="84"/>
      <c r="EWZ1" s="84"/>
      <c r="EXA1" s="84"/>
      <c r="EXB1" s="84"/>
      <c r="EXC1" s="84"/>
      <c r="EXD1" s="84"/>
      <c r="EXE1" s="84"/>
      <c r="EXF1" s="84"/>
      <c r="EXG1" s="84"/>
      <c r="EXH1" s="84"/>
      <c r="EXI1" s="84"/>
      <c r="EXJ1" s="84"/>
      <c r="EXK1" s="84"/>
      <c r="EXL1" s="84"/>
      <c r="EXM1" s="84"/>
      <c r="EXN1" s="84"/>
      <c r="EXO1" s="84"/>
      <c r="EXP1" s="84"/>
      <c r="EXQ1" s="84"/>
      <c r="EXR1" s="84"/>
      <c r="EXS1" s="84"/>
      <c r="EXT1" s="84"/>
      <c r="EXU1" s="84"/>
      <c r="EXV1" s="84"/>
      <c r="EXW1" s="84"/>
      <c r="EXX1" s="84"/>
      <c r="EXY1" s="84"/>
      <c r="EXZ1" s="84"/>
      <c r="EYA1" s="84"/>
      <c r="EYB1" s="84"/>
      <c r="EYC1" s="84"/>
      <c r="EYD1" s="84"/>
      <c r="EYE1" s="84"/>
      <c r="EYF1" s="84"/>
      <c r="EYG1" s="84"/>
      <c r="EYH1" s="84"/>
      <c r="EYI1" s="84"/>
      <c r="EYJ1" s="84"/>
      <c r="EYK1" s="84"/>
      <c r="EYL1" s="84"/>
      <c r="EYM1" s="84"/>
      <c r="EYN1" s="84"/>
      <c r="EYO1" s="84"/>
      <c r="EYP1" s="84"/>
      <c r="EYQ1" s="84"/>
      <c r="EYR1" s="84"/>
      <c r="EYS1" s="84"/>
      <c r="EYT1" s="84"/>
      <c r="EYU1" s="84"/>
      <c r="EYV1" s="84"/>
      <c r="EYW1" s="84"/>
      <c r="EYX1" s="84"/>
      <c r="EYY1" s="84"/>
      <c r="EYZ1" s="84"/>
      <c r="EZA1" s="84"/>
      <c r="EZB1" s="84"/>
      <c r="EZC1" s="84"/>
      <c r="EZD1" s="84"/>
      <c r="EZE1" s="84"/>
      <c r="EZF1" s="84"/>
      <c r="EZG1" s="84"/>
      <c r="EZH1" s="84"/>
      <c r="EZI1" s="84"/>
      <c r="EZJ1" s="84"/>
      <c r="EZK1" s="84"/>
      <c r="EZL1" s="84"/>
      <c r="EZM1" s="84"/>
      <c r="EZN1" s="84"/>
      <c r="EZO1" s="84"/>
      <c r="EZP1" s="84"/>
      <c r="EZQ1" s="84"/>
      <c r="EZR1" s="84"/>
      <c r="EZS1" s="84"/>
      <c r="EZT1" s="84"/>
      <c r="EZU1" s="84"/>
      <c r="EZV1" s="84"/>
      <c r="EZW1" s="84"/>
      <c r="EZX1" s="84"/>
      <c r="EZY1" s="84"/>
      <c r="EZZ1" s="84"/>
      <c r="FAA1" s="84"/>
      <c r="FAB1" s="84"/>
      <c r="FAC1" s="84"/>
      <c r="FAD1" s="84"/>
      <c r="FAE1" s="84"/>
      <c r="FAF1" s="84"/>
      <c r="FAG1" s="84"/>
      <c r="FAH1" s="84"/>
      <c r="FAI1" s="84"/>
      <c r="FAJ1" s="84"/>
      <c r="FAK1" s="84"/>
      <c r="FAL1" s="84"/>
      <c r="FAM1" s="84"/>
      <c r="FAN1" s="84"/>
      <c r="FAO1" s="84"/>
      <c r="FAP1" s="84"/>
      <c r="FAQ1" s="84"/>
      <c r="FAR1" s="84"/>
      <c r="FAS1" s="84"/>
      <c r="FAT1" s="84"/>
      <c r="FAU1" s="84"/>
      <c r="FAV1" s="84"/>
      <c r="FAW1" s="84"/>
      <c r="FAX1" s="84"/>
      <c r="FAY1" s="84"/>
      <c r="FAZ1" s="84"/>
      <c r="FBA1" s="84"/>
      <c r="FBB1" s="84"/>
      <c r="FBC1" s="84"/>
      <c r="FBD1" s="84"/>
      <c r="FBE1" s="84"/>
      <c r="FBF1" s="84"/>
      <c r="FBG1" s="84"/>
      <c r="FBH1" s="84"/>
      <c r="FBI1" s="84"/>
      <c r="FBJ1" s="84"/>
      <c r="FBK1" s="84"/>
      <c r="FBL1" s="84"/>
      <c r="FBM1" s="84"/>
      <c r="FBN1" s="84"/>
      <c r="FBO1" s="84"/>
      <c r="FBP1" s="84"/>
      <c r="FBQ1" s="84"/>
      <c r="FBR1" s="84"/>
      <c r="FBS1" s="84"/>
      <c r="FBT1" s="84"/>
      <c r="FBU1" s="84"/>
      <c r="FBV1" s="84"/>
      <c r="FBW1" s="84"/>
      <c r="FBX1" s="84"/>
      <c r="FBY1" s="84"/>
      <c r="FBZ1" s="84"/>
      <c r="FCA1" s="84"/>
      <c r="FCB1" s="84"/>
      <c r="FCC1" s="84"/>
      <c r="FCD1" s="84"/>
      <c r="FCE1" s="84"/>
      <c r="FCF1" s="84"/>
      <c r="FCG1" s="84"/>
      <c r="FCH1" s="84"/>
      <c r="FCI1" s="84"/>
      <c r="FCJ1" s="84"/>
      <c r="FCK1" s="84"/>
      <c r="FCL1" s="84"/>
      <c r="FCM1" s="84"/>
      <c r="FCN1" s="84"/>
      <c r="FCO1" s="84"/>
      <c r="FCP1" s="84"/>
      <c r="FCQ1" s="84"/>
      <c r="FCR1" s="84"/>
      <c r="FCS1" s="84"/>
      <c r="FCT1" s="84"/>
      <c r="FCU1" s="84"/>
      <c r="FCV1" s="84"/>
      <c r="FCW1" s="84"/>
      <c r="FCX1" s="84"/>
      <c r="FCY1" s="84"/>
      <c r="FCZ1" s="84"/>
      <c r="FDA1" s="84"/>
      <c r="FDB1" s="84"/>
      <c r="FDC1" s="84"/>
      <c r="FDD1" s="84"/>
      <c r="FDE1" s="84"/>
      <c r="FDF1" s="84"/>
      <c r="FDG1" s="84"/>
      <c r="FDH1" s="84"/>
      <c r="FDI1" s="84"/>
      <c r="FDJ1" s="84"/>
      <c r="FDK1" s="84"/>
      <c r="FDL1" s="84"/>
      <c r="FDM1" s="84"/>
      <c r="FDN1" s="84"/>
      <c r="FDO1" s="84"/>
      <c r="FDP1" s="84"/>
      <c r="FDQ1" s="84"/>
      <c r="FDR1" s="84"/>
      <c r="FDS1" s="84"/>
      <c r="FDT1" s="84"/>
      <c r="FDU1" s="84"/>
      <c r="FDV1" s="84"/>
      <c r="FDW1" s="84"/>
      <c r="FDX1" s="84"/>
      <c r="FDY1" s="84"/>
      <c r="FDZ1" s="84"/>
      <c r="FEA1" s="84"/>
      <c r="FEB1" s="84"/>
      <c r="FEC1" s="84"/>
      <c r="FED1" s="84"/>
      <c r="FEE1" s="84"/>
      <c r="FEF1" s="84"/>
      <c r="FEG1" s="84"/>
      <c r="FEH1" s="84"/>
      <c r="FEI1" s="84"/>
      <c r="FEJ1" s="84"/>
      <c r="FEK1" s="84"/>
      <c r="FEL1" s="84"/>
      <c r="FEM1" s="84"/>
      <c r="FEN1" s="84"/>
      <c r="FEO1" s="84"/>
      <c r="FEP1" s="84"/>
      <c r="FEQ1" s="84"/>
      <c r="FER1" s="84"/>
      <c r="FES1" s="84"/>
      <c r="FET1" s="84"/>
      <c r="FEU1" s="84"/>
      <c r="FEV1" s="84"/>
      <c r="FEW1" s="84"/>
      <c r="FEX1" s="84"/>
      <c r="FEY1" s="84"/>
      <c r="FEZ1" s="84"/>
      <c r="FFA1" s="84"/>
      <c r="FFB1" s="84"/>
      <c r="FFC1" s="84"/>
      <c r="FFD1" s="84"/>
      <c r="FFE1" s="84"/>
      <c r="FFF1" s="84"/>
      <c r="FFG1" s="84"/>
      <c r="FFH1" s="84"/>
      <c r="FFI1" s="84"/>
      <c r="FFJ1" s="84"/>
      <c r="FFK1" s="84"/>
      <c r="FFL1" s="84"/>
      <c r="FFM1" s="84"/>
      <c r="FFN1" s="84"/>
      <c r="FFO1" s="84"/>
      <c r="FFP1" s="84"/>
      <c r="FFQ1" s="84"/>
      <c r="FFR1" s="84"/>
      <c r="FFS1" s="84"/>
      <c r="FFT1" s="84"/>
      <c r="FFU1" s="84"/>
      <c r="FFV1" s="84"/>
      <c r="FFW1" s="84"/>
      <c r="FFX1" s="84"/>
      <c r="FFY1" s="84"/>
      <c r="FFZ1" s="84"/>
      <c r="FGA1" s="84"/>
      <c r="FGB1" s="84"/>
      <c r="FGC1" s="84"/>
      <c r="FGD1" s="84"/>
      <c r="FGE1" s="84"/>
      <c r="FGF1" s="84"/>
      <c r="FGG1" s="84"/>
      <c r="FGH1" s="84"/>
      <c r="FGI1" s="84"/>
      <c r="FGJ1" s="84"/>
      <c r="FGK1" s="84"/>
      <c r="FGL1" s="84"/>
      <c r="FGM1" s="84"/>
      <c r="FGN1" s="84"/>
      <c r="FGO1" s="84"/>
      <c r="FGP1" s="84"/>
      <c r="FGQ1" s="84"/>
      <c r="FGR1" s="84"/>
      <c r="FGS1" s="84"/>
      <c r="FGT1" s="84"/>
      <c r="FGU1" s="84"/>
      <c r="FGV1" s="84"/>
      <c r="FGW1" s="84"/>
      <c r="FGX1" s="84"/>
      <c r="FGY1" s="84"/>
      <c r="FGZ1" s="84"/>
      <c r="FHA1" s="84"/>
      <c r="FHB1" s="84"/>
      <c r="FHC1" s="84"/>
      <c r="FHD1" s="84"/>
      <c r="FHE1" s="84"/>
      <c r="FHF1" s="84"/>
      <c r="FHG1" s="84"/>
      <c r="FHH1" s="84"/>
      <c r="FHI1" s="84"/>
      <c r="FHJ1" s="84"/>
      <c r="FHK1" s="84"/>
      <c r="FHL1" s="84"/>
      <c r="FHM1" s="84"/>
      <c r="FHN1" s="84"/>
      <c r="FHO1" s="84"/>
      <c r="FHP1" s="84"/>
      <c r="FHQ1" s="84"/>
      <c r="FHR1" s="84"/>
      <c r="FHS1" s="84"/>
      <c r="FHT1" s="84"/>
      <c r="FHU1" s="84"/>
      <c r="FHV1" s="84"/>
      <c r="FHW1" s="84"/>
      <c r="FHX1" s="84"/>
      <c r="FHY1" s="84"/>
      <c r="FHZ1" s="84"/>
      <c r="FIA1" s="84"/>
      <c r="FIB1" s="84"/>
      <c r="FIC1" s="84"/>
      <c r="FID1" s="84"/>
      <c r="FIE1" s="84"/>
      <c r="FIF1" s="84"/>
      <c r="FIG1" s="84"/>
      <c r="FIH1" s="84"/>
      <c r="FII1" s="84"/>
      <c r="FIJ1" s="84"/>
      <c r="FIK1" s="84"/>
      <c r="FIL1" s="84"/>
      <c r="FIM1" s="84"/>
      <c r="FIN1" s="84"/>
      <c r="FIO1" s="84"/>
      <c r="FIP1" s="84"/>
      <c r="FIQ1" s="84"/>
      <c r="FIR1" s="84"/>
      <c r="FIS1" s="84"/>
      <c r="FIT1" s="84"/>
      <c r="FIU1" s="84"/>
      <c r="FIV1" s="84"/>
      <c r="FIW1" s="84"/>
      <c r="FIX1" s="84"/>
      <c r="FIY1" s="84"/>
      <c r="FIZ1" s="84"/>
      <c r="FJA1" s="84"/>
      <c r="FJB1" s="84"/>
      <c r="FJC1" s="84"/>
      <c r="FJD1" s="84"/>
      <c r="FJE1" s="84"/>
      <c r="FJF1" s="84"/>
      <c r="FJG1" s="84"/>
      <c r="FJH1" s="84"/>
      <c r="FJI1" s="84"/>
      <c r="FJJ1" s="84"/>
      <c r="FJK1" s="84"/>
      <c r="FJL1" s="84"/>
      <c r="FJM1" s="84"/>
      <c r="FJN1" s="84"/>
      <c r="FJO1" s="84"/>
      <c r="FJP1" s="84"/>
      <c r="FJQ1" s="84"/>
      <c r="FJR1" s="84"/>
      <c r="FJS1" s="84"/>
      <c r="FJT1" s="84"/>
      <c r="FJU1" s="84"/>
      <c r="FJV1" s="84"/>
      <c r="FJW1" s="84"/>
      <c r="FJX1" s="84"/>
      <c r="FJY1" s="84"/>
      <c r="FJZ1" s="84"/>
      <c r="FKA1" s="84"/>
      <c r="FKB1" s="84"/>
      <c r="FKC1" s="84"/>
      <c r="FKD1" s="84"/>
      <c r="FKE1" s="84"/>
      <c r="FKF1" s="84"/>
      <c r="FKG1" s="84"/>
      <c r="FKH1" s="84"/>
      <c r="FKI1" s="84"/>
      <c r="FKJ1" s="84"/>
      <c r="FKK1" s="84"/>
      <c r="FKL1" s="84"/>
      <c r="FKM1" s="84"/>
      <c r="FKN1" s="84"/>
      <c r="FKO1" s="84"/>
      <c r="FKP1" s="84"/>
      <c r="FKQ1" s="84"/>
      <c r="FKR1" s="84"/>
      <c r="FKS1" s="84"/>
      <c r="FKT1" s="84"/>
      <c r="FKU1" s="84"/>
      <c r="FKV1" s="84"/>
      <c r="FKW1" s="84"/>
      <c r="FKX1" s="84"/>
      <c r="FKY1" s="84"/>
      <c r="FKZ1" s="84"/>
      <c r="FLA1" s="84"/>
      <c r="FLB1" s="84"/>
      <c r="FLC1" s="84"/>
      <c r="FLD1" s="84"/>
      <c r="FLE1" s="84"/>
      <c r="FLF1" s="84"/>
      <c r="FLG1" s="84"/>
      <c r="FLH1" s="84"/>
      <c r="FLI1" s="84"/>
      <c r="FLJ1" s="84"/>
      <c r="FLK1" s="84"/>
      <c r="FLL1" s="84"/>
      <c r="FLM1" s="84"/>
      <c r="FLN1" s="84"/>
      <c r="FLO1" s="84"/>
      <c r="FLP1" s="84"/>
      <c r="FLQ1" s="84"/>
      <c r="FLR1" s="84"/>
      <c r="FLS1" s="84"/>
      <c r="FLT1" s="84"/>
      <c r="FLU1" s="84"/>
      <c r="FLV1" s="84"/>
      <c r="FLW1" s="84"/>
      <c r="FLX1" s="84"/>
      <c r="FLY1" s="84"/>
      <c r="FLZ1" s="84"/>
      <c r="FMA1" s="84"/>
      <c r="FMB1" s="84"/>
      <c r="FMC1" s="84"/>
      <c r="FMD1" s="84"/>
      <c r="FME1" s="84"/>
      <c r="FMF1" s="84"/>
      <c r="FMG1" s="84"/>
      <c r="FMH1" s="84"/>
      <c r="FMI1" s="84"/>
      <c r="FMJ1" s="84"/>
      <c r="FMK1" s="84"/>
      <c r="FML1" s="84"/>
      <c r="FMM1" s="84"/>
      <c r="FMN1" s="84"/>
      <c r="FMO1" s="84"/>
      <c r="FMP1" s="84"/>
      <c r="FMQ1" s="84"/>
      <c r="FMR1" s="84"/>
      <c r="FMS1" s="84"/>
      <c r="FMT1" s="84"/>
      <c r="FMU1" s="84"/>
      <c r="FMV1" s="84"/>
      <c r="FMW1" s="84"/>
      <c r="FMX1" s="84"/>
      <c r="FMY1" s="84"/>
      <c r="FMZ1" s="84"/>
      <c r="FNA1" s="84"/>
      <c r="FNB1" s="84"/>
      <c r="FNC1" s="84"/>
      <c r="FND1" s="84"/>
      <c r="FNE1" s="84"/>
      <c r="FNF1" s="84"/>
      <c r="FNG1" s="84"/>
      <c r="FNH1" s="84"/>
      <c r="FNI1" s="84"/>
      <c r="FNJ1" s="84"/>
      <c r="FNK1" s="84"/>
      <c r="FNL1" s="84"/>
      <c r="FNM1" s="84"/>
      <c r="FNN1" s="84"/>
      <c r="FNO1" s="84"/>
      <c r="FNP1" s="84"/>
      <c r="FNQ1" s="84"/>
      <c r="FNR1" s="84"/>
      <c r="FNS1" s="84"/>
      <c r="FNT1" s="84"/>
      <c r="FNU1" s="84"/>
      <c r="FNV1" s="84"/>
      <c r="FNW1" s="84"/>
      <c r="FNX1" s="84"/>
      <c r="FNY1" s="84"/>
      <c r="FNZ1" s="84"/>
      <c r="FOA1" s="84"/>
      <c r="FOB1" s="84"/>
      <c r="FOC1" s="84"/>
      <c r="FOD1" s="84"/>
      <c r="FOE1" s="84"/>
      <c r="FOF1" s="84"/>
      <c r="FOG1" s="84"/>
      <c r="FOH1" s="84"/>
      <c r="FOI1" s="84"/>
      <c r="FOJ1" s="84"/>
      <c r="FOK1" s="84"/>
      <c r="FOL1" s="84"/>
      <c r="FOM1" s="84"/>
      <c r="FON1" s="84"/>
      <c r="FOO1" s="84"/>
      <c r="FOP1" s="84"/>
      <c r="FOQ1" s="84"/>
      <c r="FOR1" s="84"/>
      <c r="FOS1" s="84"/>
      <c r="FOT1" s="84"/>
      <c r="FOU1" s="84"/>
      <c r="FOV1" s="84"/>
      <c r="FOW1" s="84"/>
      <c r="FOX1" s="84"/>
      <c r="FOY1" s="84"/>
      <c r="FOZ1" s="84"/>
      <c r="FPA1" s="84"/>
      <c r="FPB1" s="84"/>
      <c r="FPC1" s="84"/>
      <c r="FPD1" s="84"/>
      <c r="FPE1" s="84"/>
      <c r="FPF1" s="84"/>
      <c r="FPG1" s="84"/>
      <c r="FPH1" s="84"/>
      <c r="FPI1" s="84"/>
      <c r="FPJ1" s="84"/>
      <c r="FPK1" s="84"/>
      <c r="FPL1" s="84"/>
      <c r="FPM1" s="84"/>
      <c r="FPN1" s="84"/>
      <c r="FPO1" s="84"/>
      <c r="FPP1" s="84"/>
      <c r="FPQ1" s="84"/>
      <c r="FPR1" s="84"/>
      <c r="FPS1" s="84"/>
      <c r="FPT1" s="84"/>
      <c r="FPU1" s="84"/>
      <c r="FPV1" s="84"/>
      <c r="FPW1" s="84"/>
      <c r="FPX1" s="84"/>
      <c r="FPY1" s="84"/>
      <c r="FPZ1" s="84"/>
      <c r="FQA1" s="84"/>
      <c r="FQB1" s="84"/>
      <c r="FQC1" s="84"/>
      <c r="FQD1" s="84"/>
      <c r="FQE1" s="84"/>
      <c r="FQF1" s="84"/>
      <c r="FQG1" s="84"/>
      <c r="FQH1" s="84"/>
      <c r="FQI1" s="84"/>
      <c r="FQJ1" s="84"/>
      <c r="FQK1" s="84"/>
      <c r="FQL1" s="84"/>
      <c r="FQM1" s="84"/>
      <c r="FQN1" s="84"/>
      <c r="FQO1" s="84"/>
      <c r="FQP1" s="84"/>
      <c r="FQQ1" s="84"/>
      <c r="FQR1" s="84"/>
      <c r="FQS1" s="84"/>
      <c r="FQT1" s="84"/>
      <c r="FQU1" s="84"/>
      <c r="FQV1" s="84"/>
      <c r="FQW1" s="84"/>
      <c r="FQX1" s="84"/>
      <c r="FQY1" s="84"/>
      <c r="FQZ1" s="84"/>
      <c r="FRA1" s="84"/>
      <c r="FRB1" s="84"/>
      <c r="FRC1" s="84"/>
      <c r="FRD1" s="84"/>
      <c r="FRE1" s="84"/>
      <c r="FRF1" s="84"/>
      <c r="FRG1" s="84"/>
      <c r="FRH1" s="84"/>
      <c r="FRI1" s="84"/>
      <c r="FRJ1" s="84"/>
      <c r="FRK1" s="84"/>
      <c r="FRL1" s="84"/>
      <c r="FRM1" s="84"/>
      <c r="FRN1" s="84"/>
      <c r="FRO1" s="84"/>
      <c r="FRP1" s="84"/>
      <c r="FRQ1" s="84"/>
      <c r="FRR1" s="84"/>
      <c r="FRS1" s="84"/>
      <c r="FRT1" s="84"/>
      <c r="FRU1" s="84"/>
      <c r="FRV1" s="84"/>
      <c r="FRW1" s="84"/>
      <c r="FRX1" s="84"/>
      <c r="FRY1" s="84"/>
      <c r="FRZ1" s="84"/>
      <c r="FSA1" s="84"/>
      <c r="FSB1" s="84"/>
      <c r="FSC1" s="84"/>
      <c r="FSD1" s="84"/>
      <c r="FSE1" s="84"/>
      <c r="FSF1" s="84"/>
      <c r="FSG1" s="84"/>
      <c r="FSH1" s="84"/>
      <c r="FSI1" s="84"/>
      <c r="FSJ1" s="84"/>
      <c r="FSK1" s="84"/>
      <c r="FSL1" s="84"/>
      <c r="FSM1" s="84"/>
      <c r="FSN1" s="84"/>
      <c r="FSO1" s="84"/>
      <c r="FSP1" s="84"/>
      <c r="FSQ1" s="84"/>
      <c r="FSR1" s="84"/>
      <c r="FSS1" s="84"/>
      <c r="FST1" s="84"/>
      <c r="FSU1" s="84"/>
      <c r="FSV1" s="84"/>
      <c r="FSW1" s="84"/>
      <c r="FSX1" s="84"/>
      <c r="FSY1" s="84"/>
      <c r="FSZ1" s="84"/>
      <c r="FTA1" s="84"/>
      <c r="FTB1" s="84"/>
      <c r="FTC1" s="84"/>
      <c r="FTD1" s="84"/>
      <c r="FTE1" s="84"/>
      <c r="FTF1" s="84"/>
      <c r="FTG1" s="84"/>
      <c r="FTH1" s="84"/>
      <c r="FTI1" s="84"/>
      <c r="FTJ1" s="84"/>
      <c r="FTK1" s="84"/>
      <c r="FTL1" s="84"/>
      <c r="FTM1" s="84"/>
      <c r="FTN1" s="84"/>
      <c r="FTO1" s="84"/>
      <c r="FTP1" s="84"/>
      <c r="FTQ1" s="84"/>
      <c r="FTR1" s="84"/>
      <c r="FTS1" s="84"/>
      <c r="FTT1" s="84"/>
      <c r="FTU1" s="84"/>
      <c r="FTV1" s="84"/>
      <c r="FTW1" s="84"/>
      <c r="FTX1" s="84"/>
      <c r="FTY1" s="84"/>
      <c r="FTZ1" s="84"/>
      <c r="FUA1" s="84"/>
      <c r="FUB1" s="84"/>
      <c r="FUC1" s="84"/>
      <c r="FUD1" s="84"/>
      <c r="FUE1" s="84"/>
      <c r="FUF1" s="84"/>
      <c r="FUG1" s="84"/>
      <c r="FUH1" s="84"/>
      <c r="FUI1" s="84"/>
      <c r="FUJ1" s="84"/>
      <c r="FUK1" s="84"/>
      <c r="FUL1" s="84"/>
      <c r="FUM1" s="84"/>
      <c r="FUN1" s="84"/>
      <c r="FUO1" s="84"/>
      <c r="FUP1" s="84"/>
      <c r="FUQ1" s="84"/>
      <c r="FUR1" s="84"/>
      <c r="FUS1" s="84"/>
      <c r="FUT1" s="84"/>
      <c r="FUU1" s="84"/>
      <c r="FUV1" s="84"/>
      <c r="FUW1" s="84"/>
      <c r="FUX1" s="84"/>
      <c r="FUY1" s="84"/>
      <c r="FUZ1" s="84"/>
      <c r="FVA1" s="84"/>
      <c r="FVB1" s="84"/>
      <c r="FVC1" s="84"/>
      <c r="FVD1" s="84"/>
      <c r="FVE1" s="84"/>
      <c r="FVF1" s="84"/>
      <c r="FVG1" s="84"/>
      <c r="FVH1" s="84"/>
      <c r="FVI1" s="84"/>
      <c r="FVJ1" s="84"/>
      <c r="FVK1" s="84"/>
      <c r="FVL1" s="84"/>
      <c r="FVM1" s="84"/>
      <c r="FVN1" s="84"/>
      <c r="FVO1" s="84"/>
      <c r="FVP1" s="84"/>
      <c r="FVQ1" s="84"/>
      <c r="FVR1" s="84"/>
      <c r="FVS1" s="84"/>
      <c r="FVT1" s="84"/>
      <c r="FVU1" s="84"/>
      <c r="FVV1" s="84"/>
      <c r="FVW1" s="84"/>
      <c r="FVX1" s="84"/>
      <c r="FVY1" s="84"/>
      <c r="FVZ1" s="84"/>
      <c r="FWA1" s="84"/>
      <c r="FWB1" s="84"/>
      <c r="FWC1" s="84"/>
      <c r="FWD1" s="84"/>
      <c r="FWE1" s="84"/>
      <c r="FWF1" s="84"/>
      <c r="FWG1" s="84"/>
      <c r="FWH1" s="84"/>
      <c r="FWI1" s="84"/>
      <c r="FWJ1" s="84"/>
      <c r="FWK1" s="84"/>
      <c r="FWL1" s="84"/>
      <c r="FWM1" s="84"/>
      <c r="FWN1" s="84"/>
      <c r="FWO1" s="84"/>
      <c r="FWP1" s="84"/>
      <c r="FWQ1" s="84"/>
      <c r="FWR1" s="84"/>
      <c r="FWS1" s="84"/>
      <c r="FWT1" s="84"/>
      <c r="FWU1" s="84"/>
      <c r="FWV1" s="84"/>
      <c r="FWW1" s="84"/>
      <c r="FWX1" s="84"/>
      <c r="FWY1" s="84"/>
      <c r="FWZ1" s="84"/>
      <c r="FXA1" s="84"/>
      <c r="FXB1" s="84"/>
      <c r="FXC1" s="84"/>
      <c r="FXD1" s="84"/>
      <c r="FXE1" s="84"/>
      <c r="FXF1" s="84"/>
      <c r="FXG1" s="84"/>
      <c r="FXH1" s="84"/>
      <c r="FXI1" s="84"/>
      <c r="FXJ1" s="84"/>
      <c r="FXK1" s="84"/>
      <c r="FXL1" s="84"/>
      <c r="FXM1" s="84"/>
      <c r="FXN1" s="84"/>
      <c r="FXO1" s="84"/>
      <c r="FXP1" s="84"/>
      <c r="FXQ1" s="84"/>
      <c r="FXR1" s="84"/>
      <c r="FXS1" s="84"/>
      <c r="FXT1" s="84"/>
      <c r="FXU1" s="84"/>
      <c r="FXV1" s="84"/>
      <c r="FXW1" s="84"/>
      <c r="FXX1" s="84"/>
      <c r="FXY1" s="84"/>
      <c r="FXZ1" s="84"/>
      <c r="FYA1" s="84"/>
      <c r="FYB1" s="84"/>
      <c r="FYC1" s="84"/>
      <c r="FYD1" s="84"/>
      <c r="FYE1" s="84"/>
      <c r="FYF1" s="84"/>
      <c r="FYG1" s="84"/>
      <c r="FYH1" s="84"/>
      <c r="FYI1" s="84"/>
      <c r="FYJ1" s="84"/>
      <c r="FYK1" s="84"/>
      <c r="FYL1" s="84"/>
      <c r="FYM1" s="84"/>
      <c r="FYN1" s="84"/>
      <c r="FYO1" s="84"/>
      <c r="FYP1" s="84"/>
      <c r="FYQ1" s="84"/>
      <c r="FYR1" s="84"/>
      <c r="FYS1" s="84"/>
      <c r="FYT1" s="84"/>
      <c r="FYU1" s="84"/>
      <c r="FYV1" s="84"/>
      <c r="FYW1" s="84"/>
      <c r="FYX1" s="84"/>
      <c r="FYY1" s="84"/>
      <c r="FYZ1" s="84"/>
      <c r="FZA1" s="84"/>
      <c r="FZB1" s="84"/>
      <c r="FZC1" s="84"/>
      <c r="FZD1" s="84"/>
      <c r="FZE1" s="84"/>
      <c r="FZF1" s="84"/>
      <c r="FZG1" s="84"/>
      <c r="FZH1" s="84"/>
      <c r="FZI1" s="84"/>
      <c r="FZJ1" s="84"/>
      <c r="FZK1" s="84"/>
      <c r="FZL1" s="84"/>
      <c r="FZM1" s="84"/>
      <c r="FZN1" s="84"/>
      <c r="FZO1" s="84"/>
      <c r="FZP1" s="84"/>
      <c r="FZQ1" s="84"/>
      <c r="FZR1" s="84"/>
      <c r="FZS1" s="84"/>
      <c r="FZT1" s="84"/>
      <c r="FZU1" s="84"/>
      <c r="FZV1" s="84"/>
      <c r="FZW1" s="84"/>
      <c r="FZX1" s="84"/>
      <c r="FZY1" s="84"/>
      <c r="FZZ1" s="84"/>
      <c r="GAA1" s="84"/>
      <c r="GAB1" s="84"/>
      <c r="GAC1" s="84"/>
      <c r="GAD1" s="84"/>
      <c r="GAE1" s="84"/>
      <c r="GAF1" s="84"/>
      <c r="GAG1" s="84"/>
      <c r="GAH1" s="84"/>
      <c r="GAI1" s="84"/>
      <c r="GAJ1" s="84"/>
      <c r="GAK1" s="84"/>
      <c r="GAL1" s="84"/>
      <c r="GAM1" s="84"/>
      <c r="GAN1" s="84"/>
      <c r="GAO1" s="84"/>
      <c r="GAP1" s="84"/>
      <c r="GAQ1" s="84"/>
      <c r="GAR1" s="84"/>
      <c r="GAS1" s="84"/>
      <c r="GAT1" s="84"/>
      <c r="GAU1" s="84"/>
      <c r="GAV1" s="84"/>
      <c r="GAW1" s="84"/>
      <c r="GAX1" s="84"/>
      <c r="GAY1" s="84"/>
      <c r="GAZ1" s="84"/>
      <c r="GBA1" s="84"/>
      <c r="GBB1" s="84"/>
      <c r="GBC1" s="84"/>
      <c r="GBD1" s="84"/>
      <c r="GBE1" s="84"/>
      <c r="GBF1" s="84"/>
      <c r="GBG1" s="84"/>
      <c r="GBH1" s="84"/>
      <c r="GBI1" s="84"/>
      <c r="GBJ1" s="84"/>
      <c r="GBK1" s="84"/>
      <c r="GBL1" s="84"/>
      <c r="GBM1" s="84"/>
      <c r="GBN1" s="84"/>
      <c r="GBO1" s="84"/>
      <c r="GBP1" s="84"/>
      <c r="GBQ1" s="84"/>
      <c r="GBR1" s="84"/>
      <c r="GBS1" s="84"/>
      <c r="GBT1" s="84"/>
      <c r="GBU1" s="84"/>
      <c r="GBV1" s="84"/>
      <c r="GBW1" s="84"/>
      <c r="GBX1" s="84"/>
      <c r="GBY1" s="84"/>
      <c r="GBZ1" s="84"/>
      <c r="GCA1" s="84"/>
      <c r="GCB1" s="84"/>
      <c r="GCC1" s="84"/>
      <c r="GCD1" s="84"/>
      <c r="GCE1" s="84"/>
      <c r="GCF1" s="84"/>
      <c r="GCG1" s="84"/>
      <c r="GCH1" s="84"/>
      <c r="GCI1" s="84"/>
      <c r="GCJ1" s="84"/>
      <c r="GCK1" s="84"/>
      <c r="GCL1" s="84"/>
      <c r="GCM1" s="84"/>
      <c r="GCN1" s="84"/>
      <c r="GCO1" s="84"/>
      <c r="GCP1" s="84"/>
      <c r="GCQ1" s="84"/>
      <c r="GCR1" s="84"/>
      <c r="GCS1" s="84"/>
      <c r="GCT1" s="84"/>
      <c r="GCU1" s="84"/>
      <c r="GCV1" s="84"/>
      <c r="GCW1" s="84"/>
      <c r="GCX1" s="84"/>
      <c r="GCY1" s="84"/>
      <c r="GCZ1" s="84"/>
      <c r="GDA1" s="84"/>
      <c r="GDB1" s="84"/>
      <c r="GDC1" s="84"/>
      <c r="GDD1" s="84"/>
      <c r="GDE1" s="84"/>
      <c r="GDF1" s="84"/>
      <c r="GDG1" s="84"/>
      <c r="GDH1" s="84"/>
      <c r="GDI1" s="84"/>
      <c r="GDJ1" s="84"/>
      <c r="GDK1" s="84"/>
      <c r="GDL1" s="84"/>
      <c r="GDM1" s="84"/>
      <c r="GDN1" s="84"/>
      <c r="GDO1" s="84"/>
      <c r="GDP1" s="84"/>
      <c r="GDQ1" s="84"/>
      <c r="GDR1" s="84"/>
      <c r="GDS1" s="84"/>
      <c r="GDT1" s="84"/>
      <c r="GDU1" s="84"/>
      <c r="GDV1" s="84"/>
      <c r="GDW1" s="84"/>
      <c r="GDX1" s="84"/>
      <c r="GDY1" s="84"/>
      <c r="GDZ1" s="84"/>
      <c r="GEA1" s="84"/>
      <c r="GEB1" s="84"/>
      <c r="GEC1" s="84"/>
      <c r="GED1" s="84"/>
      <c r="GEE1" s="84"/>
      <c r="GEF1" s="84"/>
      <c r="GEG1" s="84"/>
      <c r="GEH1" s="84"/>
      <c r="GEI1" s="84"/>
      <c r="GEJ1" s="84"/>
      <c r="GEK1" s="84"/>
      <c r="GEL1" s="84"/>
      <c r="GEM1" s="84"/>
      <c r="GEN1" s="84"/>
      <c r="GEO1" s="84"/>
      <c r="GEP1" s="84"/>
      <c r="GEQ1" s="84"/>
      <c r="GER1" s="84"/>
      <c r="GES1" s="84"/>
      <c r="GET1" s="84"/>
      <c r="GEU1" s="84"/>
      <c r="GEV1" s="84"/>
      <c r="GEW1" s="84"/>
      <c r="GEX1" s="84"/>
      <c r="GEY1" s="84"/>
      <c r="GEZ1" s="84"/>
      <c r="GFA1" s="84"/>
      <c r="GFB1" s="84"/>
      <c r="GFC1" s="84"/>
      <c r="GFD1" s="84"/>
      <c r="GFE1" s="84"/>
      <c r="GFF1" s="84"/>
      <c r="GFG1" s="84"/>
      <c r="GFH1" s="84"/>
      <c r="GFI1" s="84"/>
      <c r="GFJ1" s="84"/>
      <c r="GFK1" s="84"/>
      <c r="GFL1" s="84"/>
      <c r="GFM1" s="84"/>
      <c r="GFN1" s="84"/>
      <c r="GFO1" s="84"/>
      <c r="GFP1" s="84"/>
      <c r="GFQ1" s="84"/>
      <c r="GFR1" s="84"/>
      <c r="GFS1" s="84"/>
      <c r="GFT1" s="84"/>
      <c r="GFU1" s="84"/>
      <c r="GFV1" s="84"/>
      <c r="GFW1" s="84"/>
      <c r="GFX1" s="84"/>
      <c r="GFY1" s="84"/>
      <c r="GFZ1" s="84"/>
      <c r="GGA1" s="84"/>
      <c r="GGB1" s="84"/>
      <c r="GGC1" s="84"/>
      <c r="GGD1" s="84"/>
      <c r="GGE1" s="84"/>
      <c r="GGF1" s="84"/>
      <c r="GGG1" s="84"/>
      <c r="GGH1" s="84"/>
      <c r="GGI1" s="84"/>
      <c r="GGJ1" s="84"/>
      <c r="GGK1" s="84"/>
      <c r="GGL1" s="84"/>
      <c r="GGM1" s="84"/>
      <c r="GGN1" s="84"/>
      <c r="GGO1" s="84"/>
      <c r="GGP1" s="84"/>
      <c r="GGQ1" s="84"/>
      <c r="GGR1" s="84"/>
      <c r="GGS1" s="84"/>
      <c r="GGT1" s="84"/>
      <c r="GGU1" s="84"/>
      <c r="GGV1" s="84"/>
      <c r="GGW1" s="84"/>
      <c r="GGX1" s="84"/>
      <c r="GGY1" s="84"/>
      <c r="GGZ1" s="84"/>
      <c r="GHA1" s="84"/>
      <c r="GHB1" s="84"/>
      <c r="GHC1" s="84"/>
      <c r="GHD1" s="84"/>
      <c r="GHE1" s="84"/>
      <c r="GHF1" s="84"/>
      <c r="GHG1" s="84"/>
      <c r="GHH1" s="84"/>
      <c r="GHI1" s="84"/>
      <c r="GHJ1" s="84"/>
      <c r="GHK1" s="84"/>
      <c r="GHL1" s="84"/>
      <c r="GHM1" s="84"/>
      <c r="GHN1" s="84"/>
      <c r="GHO1" s="84"/>
      <c r="GHP1" s="84"/>
      <c r="GHQ1" s="84"/>
      <c r="GHR1" s="84"/>
      <c r="GHS1" s="84"/>
      <c r="GHT1" s="84"/>
      <c r="GHU1" s="84"/>
      <c r="GHV1" s="84"/>
      <c r="GHW1" s="84"/>
      <c r="GHX1" s="84"/>
      <c r="GHY1" s="84"/>
      <c r="GHZ1" s="84"/>
      <c r="GIA1" s="84"/>
      <c r="GIB1" s="84"/>
      <c r="GIC1" s="84"/>
      <c r="GID1" s="84"/>
      <c r="GIE1" s="84"/>
      <c r="GIF1" s="84"/>
      <c r="GIG1" s="84"/>
      <c r="GIH1" s="84"/>
      <c r="GII1" s="84"/>
      <c r="GIJ1" s="84"/>
      <c r="GIK1" s="84"/>
      <c r="GIL1" s="84"/>
      <c r="GIM1" s="84"/>
      <c r="GIN1" s="84"/>
      <c r="GIO1" s="84"/>
      <c r="GIP1" s="84"/>
      <c r="GIQ1" s="84"/>
      <c r="GIR1" s="84"/>
      <c r="GIS1" s="84"/>
      <c r="GIT1" s="84"/>
      <c r="GIU1" s="84"/>
      <c r="GIV1" s="84"/>
      <c r="GIW1" s="84"/>
      <c r="GIX1" s="84"/>
      <c r="GIY1" s="84"/>
      <c r="GIZ1" s="84"/>
      <c r="GJA1" s="84"/>
      <c r="GJB1" s="84"/>
      <c r="GJC1" s="84"/>
      <c r="GJD1" s="84"/>
      <c r="GJE1" s="84"/>
      <c r="GJF1" s="84"/>
      <c r="GJG1" s="84"/>
      <c r="GJH1" s="84"/>
      <c r="GJI1" s="84"/>
      <c r="GJJ1" s="84"/>
      <c r="GJK1" s="84"/>
      <c r="GJL1" s="84"/>
      <c r="GJM1" s="84"/>
      <c r="GJN1" s="84"/>
      <c r="GJO1" s="84"/>
      <c r="GJP1" s="84"/>
      <c r="GJQ1" s="84"/>
      <c r="GJR1" s="84"/>
      <c r="GJS1" s="84"/>
      <c r="GJT1" s="84"/>
      <c r="GJU1" s="84"/>
      <c r="GJV1" s="84"/>
      <c r="GJW1" s="84"/>
      <c r="GJX1" s="84"/>
      <c r="GJY1" s="84"/>
      <c r="GJZ1" s="84"/>
      <c r="GKA1" s="84"/>
      <c r="GKB1" s="84"/>
      <c r="GKC1" s="84"/>
      <c r="GKD1" s="84"/>
      <c r="GKE1" s="84"/>
      <c r="GKF1" s="84"/>
      <c r="GKG1" s="84"/>
      <c r="GKH1" s="84"/>
      <c r="GKI1" s="84"/>
      <c r="GKJ1" s="84"/>
      <c r="GKK1" s="84"/>
      <c r="GKL1" s="84"/>
      <c r="GKM1" s="84"/>
      <c r="GKN1" s="84"/>
      <c r="GKO1" s="84"/>
      <c r="GKP1" s="84"/>
      <c r="GKQ1" s="84"/>
      <c r="GKR1" s="84"/>
      <c r="GKS1" s="84"/>
      <c r="GKT1" s="84"/>
      <c r="GKU1" s="84"/>
      <c r="GKV1" s="84"/>
      <c r="GKW1" s="84"/>
      <c r="GKX1" s="84"/>
      <c r="GKY1" s="84"/>
      <c r="GKZ1" s="84"/>
      <c r="GLA1" s="84"/>
      <c r="GLB1" s="84"/>
      <c r="GLC1" s="84"/>
      <c r="GLD1" s="84"/>
      <c r="GLE1" s="84"/>
      <c r="GLF1" s="84"/>
      <c r="GLG1" s="84"/>
      <c r="GLH1" s="84"/>
      <c r="GLI1" s="84"/>
      <c r="GLJ1" s="84"/>
      <c r="GLK1" s="84"/>
      <c r="GLL1" s="84"/>
      <c r="GLM1" s="84"/>
      <c r="GLN1" s="84"/>
      <c r="GLO1" s="84"/>
      <c r="GLP1" s="84"/>
      <c r="GLQ1" s="84"/>
      <c r="GLR1" s="84"/>
      <c r="GLS1" s="84"/>
      <c r="GLT1" s="84"/>
      <c r="GLU1" s="84"/>
      <c r="GLV1" s="84"/>
      <c r="GLW1" s="84"/>
      <c r="GLX1" s="84"/>
      <c r="GLY1" s="84"/>
      <c r="GLZ1" s="84"/>
      <c r="GMA1" s="84"/>
      <c r="GMB1" s="84"/>
      <c r="GMC1" s="84"/>
      <c r="GMD1" s="84"/>
      <c r="GME1" s="84"/>
      <c r="GMF1" s="84"/>
      <c r="GMG1" s="84"/>
      <c r="GMH1" s="84"/>
      <c r="GMI1" s="84"/>
      <c r="GMJ1" s="84"/>
      <c r="GMK1" s="84"/>
      <c r="GML1" s="84"/>
      <c r="GMM1" s="84"/>
      <c r="GMN1" s="84"/>
      <c r="GMO1" s="84"/>
      <c r="GMP1" s="84"/>
      <c r="GMQ1" s="84"/>
      <c r="GMR1" s="84"/>
      <c r="GMS1" s="84"/>
      <c r="GMT1" s="84"/>
      <c r="GMU1" s="84"/>
      <c r="GMV1" s="84"/>
      <c r="GMW1" s="84"/>
      <c r="GMX1" s="84"/>
      <c r="GMY1" s="84"/>
      <c r="GMZ1" s="84"/>
      <c r="GNA1" s="84"/>
      <c r="GNB1" s="84"/>
      <c r="GNC1" s="84"/>
      <c r="GND1" s="84"/>
      <c r="GNE1" s="84"/>
      <c r="GNF1" s="84"/>
      <c r="GNG1" s="84"/>
      <c r="GNH1" s="84"/>
      <c r="GNI1" s="84"/>
      <c r="GNJ1" s="84"/>
      <c r="GNK1" s="84"/>
      <c r="GNL1" s="84"/>
      <c r="GNM1" s="84"/>
      <c r="GNN1" s="84"/>
      <c r="GNO1" s="84"/>
      <c r="GNP1" s="84"/>
      <c r="GNQ1" s="84"/>
      <c r="GNR1" s="84"/>
      <c r="GNS1" s="84"/>
      <c r="GNT1" s="84"/>
      <c r="GNU1" s="84"/>
      <c r="GNV1" s="84"/>
      <c r="GNW1" s="84"/>
      <c r="GNX1" s="84"/>
      <c r="GNY1" s="84"/>
      <c r="GNZ1" s="84"/>
      <c r="GOA1" s="84"/>
      <c r="GOB1" s="84"/>
      <c r="GOC1" s="84"/>
      <c r="GOD1" s="84"/>
      <c r="GOE1" s="84"/>
      <c r="GOF1" s="84"/>
      <c r="GOG1" s="84"/>
      <c r="GOH1" s="84"/>
      <c r="GOI1" s="84"/>
      <c r="GOJ1" s="84"/>
      <c r="GOK1" s="84"/>
      <c r="GOL1" s="84"/>
      <c r="GOM1" s="84"/>
      <c r="GON1" s="84"/>
      <c r="GOO1" s="84"/>
      <c r="GOP1" s="84"/>
      <c r="GOQ1" s="84"/>
      <c r="GOR1" s="84"/>
      <c r="GOS1" s="84"/>
      <c r="GOT1" s="84"/>
      <c r="GOU1" s="84"/>
      <c r="GOV1" s="84"/>
      <c r="GOW1" s="84"/>
      <c r="GOX1" s="84"/>
      <c r="GOY1" s="84"/>
      <c r="GOZ1" s="84"/>
      <c r="GPA1" s="84"/>
      <c r="GPB1" s="84"/>
      <c r="GPC1" s="84"/>
      <c r="GPD1" s="84"/>
      <c r="GPE1" s="84"/>
      <c r="GPF1" s="84"/>
      <c r="GPG1" s="84"/>
      <c r="GPH1" s="84"/>
      <c r="GPI1" s="84"/>
      <c r="GPJ1" s="84"/>
      <c r="GPK1" s="84"/>
      <c r="GPL1" s="84"/>
      <c r="GPM1" s="84"/>
      <c r="GPN1" s="84"/>
      <c r="GPO1" s="84"/>
      <c r="GPP1" s="84"/>
      <c r="GPQ1" s="84"/>
      <c r="GPR1" s="84"/>
      <c r="GPS1" s="84"/>
      <c r="GPT1" s="84"/>
      <c r="GPU1" s="84"/>
      <c r="GPV1" s="84"/>
      <c r="GPW1" s="84"/>
      <c r="GPX1" s="84"/>
      <c r="GPY1" s="84"/>
      <c r="GPZ1" s="84"/>
      <c r="GQA1" s="84"/>
      <c r="GQB1" s="84"/>
      <c r="GQC1" s="84"/>
      <c r="GQD1" s="84"/>
      <c r="GQE1" s="84"/>
      <c r="GQF1" s="84"/>
      <c r="GQG1" s="84"/>
      <c r="GQH1" s="84"/>
      <c r="GQI1" s="84"/>
      <c r="GQJ1" s="84"/>
      <c r="GQK1" s="84"/>
      <c r="GQL1" s="84"/>
      <c r="GQM1" s="84"/>
      <c r="GQN1" s="84"/>
      <c r="GQO1" s="84"/>
      <c r="GQP1" s="84"/>
      <c r="GQQ1" s="84"/>
      <c r="GQR1" s="84"/>
      <c r="GQS1" s="84"/>
      <c r="GQT1" s="84"/>
      <c r="GQU1" s="84"/>
      <c r="GQV1" s="84"/>
      <c r="GQW1" s="84"/>
      <c r="GQX1" s="84"/>
      <c r="GQY1" s="84"/>
      <c r="GQZ1" s="84"/>
      <c r="GRA1" s="84"/>
      <c r="GRB1" s="84"/>
      <c r="GRC1" s="84"/>
      <c r="GRD1" s="84"/>
      <c r="GRE1" s="84"/>
      <c r="GRF1" s="84"/>
      <c r="GRG1" s="84"/>
      <c r="GRH1" s="84"/>
      <c r="GRI1" s="84"/>
      <c r="GRJ1" s="84"/>
      <c r="GRK1" s="84"/>
      <c r="GRL1" s="84"/>
      <c r="GRM1" s="84"/>
      <c r="GRN1" s="84"/>
      <c r="GRO1" s="84"/>
      <c r="GRP1" s="84"/>
      <c r="GRQ1" s="84"/>
      <c r="GRR1" s="84"/>
      <c r="GRS1" s="84"/>
      <c r="GRT1" s="84"/>
      <c r="GRU1" s="84"/>
      <c r="GRV1" s="84"/>
      <c r="GRW1" s="84"/>
      <c r="GRX1" s="84"/>
      <c r="GRY1" s="84"/>
      <c r="GRZ1" s="84"/>
      <c r="GSA1" s="84"/>
      <c r="GSB1" s="84"/>
      <c r="GSC1" s="84"/>
      <c r="GSD1" s="84"/>
      <c r="GSE1" s="84"/>
      <c r="GSF1" s="84"/>
      <c r="GSG1" s="84"/>
      <c r="GSH1" s="84"/>
      <c r="GSI1" s="84"/>
      <c r="GSJ1" s="84"/>
      <c r="GSK1" s="84"/>
      <c r="GSL1" s="84"/>
      <c r="GSM1" s="84"/>
      <c r="GSN1" s="84"/>
      <c r="GSO1" s="84"/>
      <c r="GSP1" s="84"/>
      <c r="GSQ1" s="84"/>
      <c r="GSR1" s="84"/>
      <c r="GSS1" s="84"/>
      <c r="GST1" s="84"/>
      <c r="GSU1" s="84"/>
      <c r="GSV1" s="84"/>
      <c r="GSW1" s="84"/>
      <c r="GSX1" s="84"/>
      <c r="GSY1" s="84"/>
      <c r="GSZ1" s="84"/>
      <c r="GTA1" s="84"/>
      <c r="GTB1" s="84"/>
      <c r="GTC1" s="84"/>
      <c r="GTD1" s="84"/>
      <c r="GTE1" s="84"/>
      <c r="GTF1" s="84"/>
      <c r="GTG1" s="84"/>
      <c r="GTH1" s="84"/>
      <c r="GTI1" s="84"/>
      <c r="GTJ1" s="84"/>
      <c r="GTK1" s="84"/>
      <c r="GTL1" s="84"/>
      <c r="GTM1" s="84"/>
      <c r="GTN1" s="84"/>
      <c r="GTO1" s="84"/>
      <c r="GTP1" s="84"/>
      <c r="GTQ1" s="84"/>
      <c r="GTR1" s="84"/>
      <c r="GTS1" s="84"/>
      <c r="GTT1" s="84"/>
      <c r="GTU1" s="84"/>
      <c r="GTV1" s="84"/>
      <c r="GTW1" s="84"/>
      <c r="GTX1" s="84"/>
      <c r="GTY1" s="84"/>
      <c r="GTZ1" s="84"/>
      <c r="GUA1" s="84"/>
      <c r="GUB1" s="84"/>
      <c r="GUC1" s="84"/>
      <c r="GUD1" s="84"/>
      <c r="GUE1" s="84"/>
      <c r="GUF1" s="84"/>
      <c r="GUG1" s="84"/>
      <c r="GUH1" s="84"/>
      <c r="GUI1" s="84"/>
      <c r="GUJ1" s="84"/>
      <c r="GUK1" s="84"/>
      <c r="GUL1" s="84"/>
      <c r="GUM1" s="84"/>
      <c r="GUN1" s="84"/>
      <c r="GUO1" s="84"/>
      <c r="GUP1" s="84"/>
      <c r="GUQ1" s="84"/>
      <c r="GUR1" s="84"/>
      <c r="GUS1" s="84"/>
      <c r="GUT1" s="84"/>
      <c r="GUU1" s="84"/>
      <c r="GUV1" s="84"/>
      <c r="GUW1" s="84"/>
      <c r="GUX1" s="84"/>
      <c r="GUY1" s="84"/>
      <c r="GUZ1" s="84"/>
      <c r="GVA1" s="84"/>
      <c r="GVB1" s="84"/>
      <c r="GVC1" s="84"/>
      <c r="GVD1" s="84"/>
      <c r="GVE1" s="84"/>
      <c r="GVF1" s="84"/>
      <c r="GVG1" s="84"/>
      <c r="GVH1" s="84"/>
      <c r="GVI1" s="84"/>
      <c r="GVJ1" s="84"/>
      <c r="GVK1" s="84"/>
      <c r="GVL1" s="84"/>
      <c r="GVM1" s="84"/>
      <c r="GVN1" s="84"/>
      <c r="GVO1" s="84"/>
      <c r="GVP1" s="84"/>
      <c r="GVQ1" s="84"/>
      <c r="GVR1" s="84"/>
      <c r="GVS1" s="84"/>
      <c r="GVT1" s="84"/>
      <c r="GVU1" s="84"/>
      <c r="GVV1" s="84"/>
      <c r="GVW1" s="84"/>
      <c r="GVX1" s="84"/>
      <c r="GVY1" s="84"/>
      <c r="GVZ1" s="84"/>
      <c r="GWA1" s="84"/>
      <c r="GWB1" s="84"/>
      <c r="GWC1" s="84"/>
      <c r="GWD1" s="84"/>
      <c r="GWE1" s="84"/>
      <c r="GWF1" s="84"/>
      <c r="GWG1" s="84"/>
      <c r="GWH1" s="84"/>
      <c r="GWI1" s="84"/>
      <c r="GWJ1" s="84"/>
      <c r="GWK1" s="84"/>
      <c r="GWL1" s="84"/>
      <c r="GWM1" s="84"/>
      <c r="GWN1" s="84"/>
      <c r="GWO1" s="84"/>
      <c r="GWP1" s="84"/>
      <c r="GWQ1" s="84"/>
      <c r="GWR1" s="84"/>
      <c r="GWS1" s="84"/>
      <c r="GWT1" s="84"/>
      <c r="GWU1" s="84"/>
      <c r="GWV1" s="84"/>
      <c r="GWW1" s="84"/>
      <c r="GWX1" s="84"/>
      <c r="GWY1" s="84"/>
      <c r="GWZ1" s="84"/>
      <c r="GXA1" s="84"/>
      <c r="GXB1" s="84"/>
      <c r="GXC1" s="84"/>
      <c r="GXD1" s="84"/>
      <c r="GXE1" s="84"/>
      <c r="GXF1" s="84"/>
      <c r="GXG1" s="84"/>
      <c r="GXH1" s="84"/>
      <c r="GXI1" s="84"/>
      <c r="GXJ1" s="84"/>
      <c r="GXK1" s="84"/>
      <c r="GXL1" s="84"/>
      <c r="GXM1" s="84"/>
      <c r="GXN1" s="84"/>
      <c r="GXO1" s="84"/>
      <c r="GXP1" s="84"/>
      <c r="GXQ1" s="84"/>
      <c r="GXR1" s="84"/>
      <c r="GXS1" s="84"/>
      <c r="GXT1" s="84"/>
      <c r="GXU1" s="84"/>
      <c r="GXV1" s="84"/>
      <c r="GXW1" s="84"/>
      <c r="GXX1" s="84"/>
      <c r="GXY1" s="84"/>
      <c r="GXZ1" s="84"/>
      <c r="GYA1" s="84"/>
      <c r="GYB1" s="84"/>
      <c r="GYC1" s="84"/>
      <c r="GYD1" s="84"/>
      <c r="GYE1" s="84"/>
      <c r="GYF1" s="84"/>
      <c r="GYG1" s="84"/>
      <c r="GYH1" s="84"/>
      <c r="GYI1" s="84"/>
      <c r="GYJ1" s="84"/>
      <c r="GYK1" s="84"/>
      <c r="GYL1" s="84"/>
      <c r="GYM1" s="84"/>
      <c r="GYN1" s="84"/>
      <c r="GYO1" s="84"/>
      <c r="GYP1" s="84"/>
      <c r="GYQ1" s="84"/>
      <c r="GYR1" s="84"/>
      <c r="GYS1" s="84"/>
      <c r="GYT1" s="84"/>
      <c r="GYU1" s="84"/>
      <c r="GYV1" s="84"/>
      <c r="GYW1" s="84"/>
      <c r="GYX1" s="84"/>
      <c r="GYY1" s="84"/>
      <c r="GYZ1" s="84"/>
      <c r="GZA1" s="84"/>
      <c r="GZB1" s="84"/>
      <c r="GZC1" s="84"/>
      <c r="GZD1" s="84"/>
      <c r="GZE1" s="84"/>
      <c r="GZF1" s="84"/>
      <c r="GZG1" s="84"/>
      <c r="GZH1" s="84"/>
      <c r="GZI1" s="84"/>
      <c r="GZJ1" s="84"/>
      <c r="GZK1" s="84"/>
      <c r="GZL1" s="84"/>
      <c r="GZM1" s="84"/>
      <c r="GZN1" s="84"/>
      <c r="GZO1" s="84"/>
      <c r="GZP1" s="84"/>
      <c r="GZQ1" s="84"/>
      <c r="GZR1" s="84"/>
      <c r="GZS1" s="84"/>
      <c r="GZT1" s="84"/>
      <c r="GZU1" s="84"/>
      <c r="GZV1" s="84"/>
      <c r="GZW1" s="84"/>
      <c r="GZX1" s="84"/>
      <c r="GZY1" s="84"/>
      <c r="GZZ1" s="84"/>
      <c r="HAA1" s="84"/>
      <c r="HAB1" s="84"/>
      <c r="HAC1" s="84"/>
      <c r="HAD1" s="84"/>
      <c r="HAE1" s="84"/>
      <c r="HAF1" s="84"/>
      <c r="HAG1" s="84"/>
      <c r="HAH1" s="84"/>
      <c r="HAI1" s="84"/>
      <c r="HAJ1" s="84"/>
      <c r="HAK1" s="84"/>
      <c r="HAL1" s="84"/>
      <c r="HAM1" s="84"/>
      <c r="HAN1" s="84"/>
      <c r="HAO1" s="84"/>
      <c r="HAP1" s="84"/>
      <c r="HAQ1" s="84"/>
      <c r="HAR1" s="84"/>
      <c r="HAS1" s="84"/>
      <c r="HAT1" s="84"/>
      <c r="HAU1" s="84"/>
      <c r="HAV1" s="84"/>
      <c r="HAW1" s="84"/>
      <c r="HAX1" s="84"/>
      <c r="HAY1" s="84"/>
      <c r="HAZ1" s="84"/>
      <c r="HBA1" s="84"/>
      <c r="HBB1" s="84"/>
      <c r="HBC1" s="84"/>
      <c r="HBD1" s="84"/>
      <c r="HBE1" s="84"/>
      <c r="HBF1" s="84"/>
      <c r="HBG1" s="84"/>
      <c r="HBH1" s="84"/>
      <c r="HBI1" s="84"/>
      <c r="HBJ1" s="84"/>
      <c r="HBK1" s="84"/>
      <c r="HBL1" s="84"/>
      <c r="HBM1" s="84"/>
      <c r="HBN1" s="84"/>
      <c r="HBO1" s="84"/>
      <c r="HBP1" s="84"/>
      <c r="HBQ1" s="84"/>
      <c r="HBR1" s="84"/>
      <c r="HBS1" s="84"/>
      <c r="HBT1" s="84"/>
      <c r="HBU1" s="84"/>
      <c r="HBV1" s="84"/>
      <c r="HBW1" s="84"/>
      <c r="HBX1" s="84"/>
      <c r="HBY1" s="84"/>
      <c r="HBZ1" s="84"/>
      <c r="HCA1" s="84"/>
      <c r="HCB1" s="84"/>
      <c r="HCC1" s="84"/>
      <c r="HCD1" s="84"/>
      <c r="HCE1" s="84"/>
      <c r="HCF1" s="84"/>
      <c r="HCG1" s="84"/>
      <c r="HCH1" s="84"/>
      <c r="HCI1" s="84"/>
      <c r="HCJ1" s="84"/>
      <c r="HCK1" s="84"/>
      <c r="HCL1" s="84"/>
      <c r="HCM1" s="84"/>
      <c r="HCN1" s="84"/>
      <c r="HCO1" s="84"/>
      <c r="HCP1" s="84"/>
      <c r="HCQ1" s="84"/>
      <c r="HCR1" s="84"/>
      <c r="HCS1" s="84"/>
      <c r="HCT1" s="84"/>
      <c r="HCU1" s="84"/>
      <c r="HCV1" s="84"/>
      <c r="HCW1" s="84"/>
      <c r="HCX1" s="84"/>
      <c r="HCY1" s="84"/>
      <c r="HCZ1" s="84"/>
      <c r="HDA1" s="84"/>
      <c r="HDB1" s="84"/>
      <c r="HDC1" s="84"/>
      <c r="HDD1" s="84"/>
      <c r="HDE1" s="84"/>
      <c r="HDF1" s="84"/>
      <c r="HDG1" s="84"/>
      <c r="HDH1" s="84"/>
      <c r="HDI1" s="84"/>
      <c r="HDJ1" s="84"/>
      <c r="HDK1" s="84"/>
      <c r="HDL1" s="84"/>
      <c r="HDM1" s="84"/>
      <c r="HDN1" s="84"/>
      <c r="HDO1" s="84"/>
      <c r="HDP1" s="84"/>
      <c r="HDQ1" s="84"/>
      <c r="HDR1" s="84"/>
      <c r="HDS1" s="84"/>
      <c r="HDT1" s="84"/>
      <c r="HDU1" s="84"/>
      <c r="HDV1" s="84"/>
      <c r="HDW1" s="84"/>
      <c r="HDX1" s="84"/>
      <c r="HDY1" s="84"/>
      <c r="HDZ1" s="84"/>
      <c r="HEA1" s="84"/>
      <c r="HEB1" s="84"/>
      <c r="HEC1" s="84"/>
      <c r="HED1" s="84"/>
      <c r="HEE1" s="84"/>
      <c r="HEF1" s="84"/>
      <c r="HEG1" s="84"/>
      <c r="HEH1" s="84"/>
      <c r="HEI1" s="84"/>
      <c r="HEJ1" s="84"/>
      <c r="HEK1" s="84"/>
      <c r="HEL1" s="84"/>
      <c r="HEM1" s="84"/>
      <c r="HEN1" s="84"/>
      <c r="HEO1" s="84"/>
      <c r="HEP1" s="84"/>
      <c r="HEQ1" s="84"/>
      <c r="HER1" s="84"/>
      <c r="HES1" s="84"/>
      <c r="HET1" s="84"/>
      <c r="HEU1" s="84"/>
      <c r="HEV1" s="84"/>
      <c r="HEW1" s="84"/>
      <c r="HEX1" s="84"/>
      <c r="HEY1" s="84"/>
      <c r="HEZ1" s="84"/>
      <c r="HFA1" s="84"/>
      <c r="HFB1" s="84"/>
      <c r="HFC1" s="84"/>
      <c r="HFD1" s="84"/>
      <c r="HFE1" s="84"/>
      <c r="HFF1" s="84"/>
      <c r="HFG1" s="84"/>
      <c r="HFH1" s="84"/>
      <c r="HFI1" s="84"/>
      <c r="HFJ1" s="84"/>
      <c r="HFK1" s="84"/>
      <c r="HFL1" s="84"/>
      <c r="HFM1" s="84"/>
      <c r="HFN1" s="84"/>
      <c r="HFO1" s="84"/>
      <c r="HFP1" s="84"/>
      <c r="HFQ1" s="84"/>
      <c r="HFR1" s="84"/>
      <c r="HFS1" s="84"/>
      <c r="HFT1" s="84"/>
      <c r="HFU1" s="84"/>
      <c r="HFV1" s="84"/>
      <c r="HFW1" s="84"/>
      <c r="HFX1" s="84"/>
      <c r="HFY1" s="84"/>
      <c r="HFZ1" s="84"/>
      <c r="HGA1" s="84"/>
      <c r="HGB1" s="84"/>
      <c r="HGC1" s="84"/>
      <c r="HGD1" s="84"/>
      <c r="HGE1" s="84"/>
      <c r="HGF1" s="84"/>
      <c r="HGG1" s="84"/>
      <c r="HGH1" s="84"/>
      <c r="HGI1" s="84"/>
      <c r="HGJ1" s="84"/>
      <c r="HGK1" s="84"/>
      <c r="HGL1" s="84"/>
      <c r="HGM1" s="84"/>
      <c r="HGN1" s="84"/>
      <c r="HGO1" s="84"/>
      <c r="HGP1" s="84"/>
      <c r="HGQ1" s="84"/>
      <c r="HGR1" s="84"/>
      <c r="HGS1" s="84"/>
      <c r="HGT1" s="84"/>
      <c r="HGU1" s="84"/>
      <c r="HGV1" s="84"/>
      <c r="HGW1" s="84"/>
      <c r="HGX1" s="84"/>
      <c r="HGY1" s="84"/>
      <c r="HGZ1" s="84"/>
      <c r="HHA1" s="84"/>
      <c r="HHB1" s="84"/>
      <c r="HHC1" s="84"/>
      <c r="HHD1" s="84"/>
      <c r="HHE1" s="84"/>
      <c r="HHF1" s="84"/>
      <c r="HHG1" s="84"/>
      <c r="HHH1" s="84"/>
      <c r="HHI1" s="84"/>
      <c r="HHJ1" s="84"/>
      <c r="HHK1" s="84"/>
      <c r="HHL1" s="84"/>
      <c r="HHM1" s="84"/>
      <c r="HHN1" s="84"/>
      <c r="HHO1" s="84"/>
      <c r="HHP1" s="84"/>
      <c r="HHQ1" s="84"/>
      <c r="HHR1" s="84"/>
      <c r="HHS1" s="84"/>
      <c r="HHT1" s="84"/>
      <c r="HHU1" s="84"/>
      <c r="HHV1" s="84"/>
      <c r="HHW1" s="84"/>
      <c r="HHX1" s="84"/>
      <c r="HHY1" s="84"/>
      <c r="HHZ1" s="84"/>
      <c r="HIA1" s="84"/>
      <c r="HIB1" s="84"/>
      <c r="HIC1" s="84"/>
      <c r="HID1" s="84"/>
      <c r="HIE1" s="84"/>
      <c r="HIF1" s="84"/>
      <c r="HIG1" s="84"/>
      <c r="HIH1" s="84"/>
      <c r="HII1" s="84"/>
      <c r="HIJ1" s="84"/>
      <c r="HIK1" s="84"/>
      <c r="HIL1" s="84"/>
      <c r="HIM1" s="84"/>
      <c r="HIN1" s="84"/>
      <c r="HIO1" s="84"/>
      <c r="HIP1" s="84"/>
      <c r="HIQ1" s="84"/>
      <c r="HIR1" s="84"/>
      <c r="HIS1" s="84"/>
      <c r="HIT1" s="84"/>
      <c r="HIU1" s="84"/>
      <c r="HIV1" s="84"/>
      <c r="HIW1" s="84"/>
      <c r="HIX1" s="84"/>
      <c r="HIY1" s="84"/>
      <c r="HIZ1" s="84"/>
      <c r="HJA1" s="84"/>
      <c r="HJB1" s="84"/>
      <c r="HJC1" s="84"/>
      <c r="HJD1" s="84"/>
      <c r="HJE1" s="84"/>
      <c r="HJF1" s="84"/>
      <c r="HJG1" s="84"/>
      <c r="HJH1" s="84"/>
      <c r="HJI1" s="84"/>
      <c r="HJJ1" s="84"/>
      <c r="HJK1" s="84"/>
      <c r="HJL1" s="84"/>
      <c r="HJM1" s="84"/>
      <c r="HJN1" s="84"/>
      <c r="HJO1" s="84"/>
      <c r="HJP1" s="84"/>
      <c r="HJQ1" s="84"/>
      <c r="HJR1" s="84"/>
      <c r="HJS1" s="84"/>
      <c r="HJT1" s="84"/>
      <c r="HJU1" s="84"/>
      <c r="HJV1" s="84"/>
      <c r="HJW1" s="84"/>
      <c r="HJX1" s="84"/>
      <c r="HJY1" s="84"/>
      <c r="HJZ1" s="84"/>
      <c r="HKA1" s="84"/>
      <c r="HKB1" s="84"/>
      <c r="HKC1" s="84"/>
      <c r="HKD1" s="84"/>
      <c r="HKE1" s="84"/>
      <c r="HKF1" s="84"/>
      <c r="HKG1" s="84"/>
      <c r="HKH1" s="84"/>
      <c r="HKI1" s="84"/>
      <c r="HKJ1" s="84"/>
      <c r="HKK1" s="84"/>
      <c r="HKL1" s="84"/>
      <c r="HKM1" s="84"/>
      <c r="HKN1" s="84"/>
      <c r="HKO1" s="84"/>
      <c r="HKP1" s="84"/>
      <c r="HKQ1" s="84"/>
      <c r="HKR1" s="84"/>
      <c r="HKS1" s="84"/>
      <c r="HKT1" s="84"/>
      <c r="HKU1" s="84"/>
      <c r="HKV1" s="84"/>
      <c r="HKW1" s="84"/>
      <c r="HKX1" s="84"/>
      <c r="HKY1" s="84"/>
      <c r="HKZ1" s="84"/>
      <c r="HLA1" s="84"/>
      <c r="HLB1" s="84"/>
      <c r="HLC1" s="84"/>
      <c r="HLD1" s="84"/>
      <c r="HLE1" s="84"/>
      <c r="HLF1" s="84"/>
      <c r="HLG1" s="84"/>
      <c r="HLH1" s="84"/>
      <c r="HLI1" s="84"/>
      <c r="HLJ1" s="84"/>
      <c r="HLK1" s="84"/>
      <c r="HLL1" s="84"/>
      <c r="HLM1" s="84"/>
      <c r="HLN1" s="84"/>
      <c r="HLO1" s="84"/>
      <c r="HLP1" s="84"/>
      <c r="HLQ1" s="84"/>
      <c r="HLR1" s="84"/>
      <c r="HLS1" s="84"/>
      <c r="HLT1" s="84"/>
      <c r="HLU1" s="84"/>
      <c r="HLV1" s="84"/>
      <c r="HLW1" s="84"/>
      <c r="HLX1" s="84"/>
      <c r="HLY1" s="84"/>
      <c r="HLZ1" s="84"/>
      <c r="HMA1" s="84"/>
      <c r="HMB1" s="84"/>
      <c r="HMC1" s="84"/>
      <c r="HMD1" s="84"/>
      <c r="HME1" s="84"/>
      <c r="HMF1" s="84"/>
      <c r="HMG1" s="84"/>
      <c r="HMH1" s="84"/>
      <c r="HMI1" s="84"/>
      <c r="HMJ1" s="84"/>
      <c r="HMK1" s="84"/>
      <c r="HML1" s="84"/>
      <c r="HMM1" s="84"/>
      <c r="HMN1" s="84"/>
      <c r="HMO1" s="84"/>
      <c r="HMP1" s="84"/>
      <c r="HMQ1" s="84"/>
      <c r="HMR1" s="84"/>
      <c r="HMS1" s="84"/>
      <c r="HMT1" s="84"/>
      <c r="HMU1" s="84"/>
      <c r="HMV1" s="84"/>
      <c r="HMW1" s="84"/>
      <c r="HMX1" s="84"/>
      <c r="HMY1" s="84"/>
      <c r="HMZ1" s="84"/>
      <c r="HNA1" s="84"/>
      <c r="HNB1" s="84"/>
      <c r="HNC1" s="84"/>
      <c r="HND1" s="84"/>
      <c r="HNE1" s="84"/>
      <c r="HNF1" s="84"/>
      <c r="HNG1" s="84"/>
      <c r="HNH1" s="84"/>
      <c r="HNI1" s="84"/>
      <c r="HNJ1" s="84"/>
      <c r="HNK1" s="84"/>
      <c r="HNL1" s="84"/>
      <c r="HNM1" s="84"/>
      <c r="HNN1" s="84"/>
      <c r="HNO1" s="84"/>
      <c r="HNP1" s="84"/>
      <c r="HNQ1" s="84"/>
      <c r="HNR1" s="84"/>
      <c r="HNS1" s="84"/>
      <c r="HNT1" s="84"/>
      <c r="HNU1" s="84"/>
      <c r="HNV1" s="84"/>
      <c r="HNW1" s="84"/>
      <c r="HNX1" s="84"/>
      <c r="HNY1" s="84"/>
      <c r="HNZ1" s="84"/>
      <c r="HOA1" s="84"/>
      <c r="HOB1" s="84"/>
      <c r="HOC1" s="84"/>
      <c r="HOD1" s="84"/>
      <c r="HOE1" s="84"/>
      <c r="HOF1" s="84"/>
      <c r="HOG1" s="84"/>
      <c r="HOH1" s="84"/>
      <c r="HOI1" s="84"/>
      <c r="HOJ1" s="84"/>
      <c r="HOK1" s="84"/>
      <c r="HOL1" s="84"/>
      <c r="HOM1" s="84"/>
      <c r="HON1" s="84"/>
      <c r="HOO1" s="84"/>
      <c r="HOP1" s="84"/>
      <c r="HOQ1" s="84"/>
      <c r="HOR1" s="84"/>
      <c r="HOS1" s="84"/>
      <c r="HOT1" s="84"/>
      <c r="HOU1" s="84"/>
      <c r="HOV1" s="84"/>
      <c r="HOW1" s="84"/>
      <c r="HOX1" s="84"/>
      <c r="HOY1" s="84"/>
      <c r="HOZ1" s="84"/>
      <c r="HPA1" s="84"/>
      <c r="HPB1" s="84"/>
      <c r="HPC1" s="84"/>
      <c r="HPD1" s="84"/>
      <c r="HPE1" s="84"/>
      <c r="HPF1" s="84"/>
      <c r="HPG1" s="84"/>
      <c r="HPH1" s="84"/>
      <c r="HPI1" s="84"/>
      <c r="HPJ1" s="84"/>
      <c r="HPK1" s="84"/>
      <c r="HPL1" s="84"/>
      <c r="HPM1" s="84"/>
      <c r="HPN1" s="84"/>
      <c r="HPO1" s="84"/>
      <c r="HPP1" s="84"/>
      <c r="HPQ1" s="84"/>
      <c r="HPR1" s="84"/>
      <c r="HPS1" s="84"/>
      <c r="HPT1" s="84"/>
      <c r="HPU1" s="84"/>
      <c r="HPV1" s="84"/>
      <c r="HPW1" s="84"/>
      <c r="HPX1" s="84"/>
      <c r="HPY1" s="84"/>
      <c r="HPZ1" s="84"/>
      <c r="HQA1" s="84"/>
      <c r="HQB1" s="84"/>
      <c r="HQC1" s="84"/>
      <c r="HQD1" s="84"/>
      <c r="HQE1" s="84"/>
      <c r="HQF1" s="84"/>
      <c r="HQG1" s="84"/>
      <c r="HQH1" s="84"/>
      <c r="HQI1" s="84"/>
      <c r="HQJ1" s="84"/>
      <c r="HQK1" s="84"/>
      <c r="HQL1" s="84"/>
      <c r="HQM1" s="84"/>
      <c r="HQN1" s="84"/>
      <c r="HQO1" s="84"/>
      <c r="HQP1" s="84"/>
      <c r="HQQ1" s="84"/>
      <c r="HQR1" s="84"/>
      <c r="HQS1" s="84"/>
      <c r="HQT1" s="84"/>
      <c r="HQU1" s="84"/>
      <c r="HQV1" s="84"/>
      <c r="HQW1" s="84"/>
      <c r="HQX1" s="84"/>
      <c r="HQY1" s="84"/>
      <c r="HQZ1" s="84"/>
      <c r="HRA1" s="84"/>
      <c r="HRB1" s="84"/>
      <c r="HRC1" s="84"/>
      <c r="HRD1" s="84"/>
      <c r="HRE1" s="84"/>
      <c r="HRF1" s="84"/>
      <c r="HRG1" s="84"/>
      <c r="HRH1" s="84"/>
      <c r="HRI1" s="84"/>
      <c r="HRJ1" s="84"/>
      <c r="HRK1" s="84"/>
      <c r="HRL1" s="84"/>
      <c r="HRM1" s="84"/>
      <c r="HRN1" s="84"/>
      <c r="HRO1" s="84"/>
      <c r="HRP1" s="84"/>
      <c r="HRQ1" s="84"/>
      <c r="HRR1" s="84"/>
      <c r="HRS1" s="84"/>
      <c r="HRT1" s="84"/>
      <c r="HRU1" s="84"/>
      <c r="HRV1" s="84"/>
      <c r="HRW1" s="84"/>
      <c r="HRX1" s="84"/>
      <c r="HRY1" s="84"/>
      <c r="HRZ1" s="84"/>
      <c r="HSA1" s="84"/>
      <c r="HSB1" s="84"/>
      <c r="HSC1" s="84"/>
      <c r="HSD1" s="84"/>
      <c r="HSE1" s="84"/>
      <c r="HSF1" s="84"/>
      <c r="HSG1" s="84"/>
      <c r="HSH1" s="84"/>
      <c r="HSI1" s="84"/>
      <c r="HSJ1" s="84"/>
      <c r="HSK1" s="84"/>
      <c r="HSL1" s="84"/>
      <c r="HSM1" s="84"/>
      <c r="HSN1" s="84"/>
      <c r="HSO1" s="84"/>
      <c r="HSP1" s="84"/>
      <c r="HSQ1" s="84"/>
      <c r="HSR1" s="84"/>
      <c r="HSS1" s="84"/>
      <c r="HST1" s="84"/>
      <c r="HSU1" s="84"/>
      <c r="HSV1" s="84"/>
      <c r="HSW1" s="84"/>
      <c r="HSX1" s="84"/>
      <c r="HSY1" s="84"/>
      <c r="HSZ1" s="84"/>
      <c r="HTA1" s="84"/>
      <c r="HTB1" s="84"/>
      <c r="HTC1" s="84"/>
      <c r="HTD1" s="84"/>
      <c r="HTE1" s="84"/>
      <c r="HTF1" s="84"/>
      <c r="HTG1" s="84"/>
      <c r="HTH1" s="84"/>
      <c r="HTI1" s="84"/>
      <c r="HTJ1" s="84"/>
      <c r="HTK1" s="84"/>
      <c r="HTL1" s="84"/>
      <c r="HTM1" s="84"/>
      <c r="HTN1" s="84"/>
      <c r="HTO1" s="84"/>
      <c r="HTP1" s="84"/>
      <c r="HTQ1" s="84"/>
      <c r="HTR1" s="84"/>
      <c r="HTS1" s="84"/>
      <c r="HTT1" s="84"/>
      <c r="HTU1" s="84"/>
      <c r="HTV1" s="84"/>
      <c r="HTW1" s="84"/>
      <c r="HTX1" s="84"/>
      <c r="HTY1" s="84"/>
      <c r="HTZ1" s="84"/>
      <c r="HUA1" s="84"/>
      <c r="HUB1" s="84"/>
      <c r="HUC1" s="84"/>
      <c r="HUD1" s="84"/>
      <c r="HUE1" s="84"/>
      <c r="HUF1" s="84"/>
      <c r="HUG1" s="84"/>
      <c r="HUH1" s="84"/>
      <c r="HUI1" s="84"/>
      <c r="HUJ1" s="84"/>
      <c r="HUK1" s="84"/>
      <c r="HUL1" s="84"/>
      <c r="HUM1" s="84"/>
      <c r="HUN1" s="84"/>
      <c r="HUO1" s="84"/>
      <c r="HUP1" s="84"/>
      <c r="HUQ1" s="84"/>
      <c r="HUR1" s="84"/>
      <c r="HUS1" s="84"/>
      <c r="HUT1" s="84"/>
      <c r="HUU1" s="84"/>
      <c r="HUV1" s="84"/>
      <c r="HUW1" s="84"/>
      <c r="HUX1" s="84"/>
      <c r="HUY1" s="84"/>
      <c r="HUZ1" s="84"/>
      <c r="HVA1" s="84"/>
      <c r="HVB1" s="84"/>
      <c r="HVC1" s="84"/>
      <c r="HVD1" s="84"/>
      <c r="HVE1" s="84"/>
      <c r="HVF1" s="84"/>
      <c r="HVG1" s="84"/>
      <c r="HVH1" s="84"/>
      <c r="HVI1" s="84"/>
      <c r="HVJ1" s="84"/>
      <c r="HVK1" s="84"/>
      <c r="HVL1" s="84"/>
      <c r="HVM1" s="84"/>
      <c r="HVN1" s="84"/>
      <c r="HVO1" s="84"/>
      <c r="HVP1" s="84"/>
      <c r="HVQ1" s="84"/>
      <c r="HVR1" s="84"/>
      <c r="HVS1" s="84"/>
      <c r="HVT1" s="84"/>
      <c r="HVU1" s="84"/>
      <c r="HVV1" s="84"/>
      <c r="HVW1" s="84"/>
      <c r="HVX1" s="84"/>
      <c r="HVY1" s="84"/>
      <c r="HVZ1" s="84"/>
      <c r="HWA1" s="84"/>
      <c r="HWB1" s="84"/>
      <c r="HWC1" s="84"/>
      <c r="HWD1" s="84"/>
      <c r="HWE1" s="84"/>
      <c r="HWF1" s="84"/>
      <c r="HWG1" s="84"/>
      <c r="HWH1" s="84"/>
      <c r="HWI1" s="84"/>
      <c r="HWJ1" s="84"/>
      <c r="HWK1" s="84"/>
      <c r="HWL1" s="84"/>
      <c r="HWM1" s="84"/>
      <c r="HWN1" s="84"/>
      <c r="HWO1" s="84"/>
      <c r="HWP1" s="84"/>
      <c r="HWQ1" s="84"/>
      <c r="HWR1" s="84"/>
      <c r="HWS1" s="84"/>
      <c r="HWT1" s="84"/>
      <c r="HWU1" s="84"/>
      <c r="HWV1" s="84"/>
      <c r="HWW1" s="84"/>
      <c r="HWX1" s="84"/>
      <c r="HWY1" s="84"/>
      <c r="HWZ1" s="84"/>
      <c r="HXA1" s="84"/>
      <c r="HXB1" s="84"/>
      <c r="HXC1" s="84"/>
      <c r="HXD1" s="84"/>
      <c r="HXE1" s="84"/>
      <c r="HXF1" s="84"/>
      <c r="HXG1" s="84"/>
      <c r="HXH1" s="84"/>
      <c r="HXI1" s="84"/>
      <c r="HXJ1" s="84"/>
      <c r="HXK1" s="84"/>
      <c r="HXL1" s="84"/>
      <c r="HXM1" s="84"/>
      <c r="HXN1" s="84"/>
      <c r="HXO1" s="84"/>
      <c r="HXP1" s="84"/>
      <c r="HXQ1" s="84"/>
      <c r="HXR1" s="84"/>
      <c r="HXS1" s="84"/>
      <c r="HXT1" s="84"/>
      <c r="HXU1" s="84"/>
      <c r="HXV1" s="84"/>
      <c r="HXW1" s="84"/>
      <c r="HXX1" s="84"/>
      <c r="HXY1" s="84"/>
      <c r="HXZ1" s="84"/>
      <c r="HYA1" s="84"/>
      <c r="HYB1" s="84"/>
      <c r="HYC1" s="84"/>
      <c r="HYD1" s="84"/>
      <c r="HYE1" s="84"/>
      <c r="HYF1" s="84"/>
      <c r="HYG1" s="84"/>
      <c r="HYH1" s="84"/>
      <c r="HYI1" s="84"/>
      <c r="HYJ1" s="84"/>
      <c r="HYK1" s="84"/>
      <c r="HYL1" s="84"/>
      <c r="HYM1" s="84"/>
      <c r="HYN1" s="84"/>
      <c r="HYO1" s="84"/>
      <c r="HYP1" s="84"/>
      <c r="HYQ1" s="84"/>
      <c r="HYR1" s="84"/>
      <c r="HYS1" s="84"/>
      <c r="HYT1" s="84"/>
      <c r="HYU1" s="84"/>
      <c r="HYV1" s="84"/>
      <c r="HYW1" s="84"/>
      <c r="HYX1" s="84"/>
      <c r="HYY1" s="84"/>
      <c r="HYZ1" s="84"/>
      <c r="HZA1" s="84"/>
      <c r="HZB1" s="84"/>
      <c r="HZC1" s="84"/>
      <c r="HZD1" s="84"/>
      <c r="HZE1" s="84"/>
      <c r="HZF1" s="84"/>
      <c r="HZG1" s="84"/>
      <c r="HZH1" s="84"/>
      <c r="HZI1" s="84"/>
      <c r="HZJ1" s="84"/>
      <c r="HZK1" s="84"/>
      <c r="HZL1" s="84"/>
      <c r="HZM1" s="84"/>
      <c r="HZN1" s="84"/>
      <c r="HZO1" s="84"/>
      <c r="HZP1" s="84"/>
      <c r="HZQ1" s="84"/>
      <c r="HZR1" s="84"/>
      <c r="HZS1" s="84"/>
      <c r="HZT1" s="84"/>
      <c r="HZU1" s="84"/>
      <c r="HZV1" s="84"/>
      <c r="HZW1" s="84"/>
      <c r="HZX1" s="84"/>
      <c r="HZY1" s="84"/>
      <c r="HZZ1" s="84"/>
      <c r="IAA1" s="84"/>
      <c r="IAB1" s="84"/>
      <c r="IAC1" s="84"/>
      <c r="IAD1" s="84"/>
      <c r="IAE1" s="84"/>
      <c r="IAF1" s="84"/>
      <c r="IAG1" s="84"/>
      <c r="IAH1" s="84"/>
      <c r="IAI1" s="84"/>
      <c r="IAJ1" s="84"/>
      <c r="IAK1" s="84"/>
      <c r="IAL1" s="84"/>
      <c r="IAM1" s="84"/>
      <c r="IAN1" s="84"/>
      <c r="IAO1" s="84"/>
      <c r="IAP1" s="84"/>
      <c r="IAQ1" s="84"/>
      <c r="IAR1" s="84"/>
      <c r="IAS1" s="84"/>
      <c r="IAT1" s="84"/>
      <c r="IAU1" s="84"/>
      <c r="IAV1" s="84"/>
      <c r="IAW1" s="84"/>
      <c r="IAX1" s="84"/>
      <c r="IAY1" s="84"/>
      <c r="IAZ1" s="84"/>
      <c r="IBA1" s="84"/>
      <c r="IBB1" s="84"/>
      <c r="IBC1" s="84"/>
      <c r="IBD1" s="84"/>
      <c r="IBE1" s="84"/>
      <c r="IBF1" s="84"/>
      <c r="IBG1" s="84"/>
      <c r="IBH1" s="84"/>
      <c r="IBI1" s="84"/>
      <c r="IBJ1" s="84"/>
      <c r="IBK1" s="84"/>
      <c r="IBL1" s="84"/>
      <c r="IBM1" s="84"/>
      <c r="IBN1" s="84"/>
      <c r="IBO1" s="84"/>
      <c r="IBP1" s="84"/>
      <c r="IBQ1" s="84"/>
      <c r="IBR1" s="84"/>
      <c r="IBS1" s="84"/>
      <c r="IBT1" s="84"/>
      <c r="IBU1" s="84"/>
      <c r="IBV1" s="84"/>
      <c r="IBW1" s="84"/>
      <c r="IBX1" s="84"/>
      <c r="IBY1" s="84"/>
      <c r="IBZ1" s="84"/>
      <c r="ICA1" s="84"/>
      <c r="ICB1" s="84"/>
      <c r="ICC1" s="84"/>
      <c r="ICD1" s="84"/>
      <c r="ICE1" s="84"/>
      <c r="ICF1" s="84"/>
      <c r="ICG1" s="84"/>
      <c r="ICH1" s="84"/>
      <c r="ICI1" s="84"/>
      <c r="ICJ1" s="84"/>
      <c r="ICK1" s="84"/>
      <c r="ICL1" s="84"/>
      <c r="ICM1" s="84"/>
      <c r="ICN1" s="84"/>
      <c r="ICO1" s="84"/>
      <c r="ICP1" s="84"/>
      <c r="ICQ1" s="84"/>
      <c r="ICR1" s="84"/>
      <c r="ICS1" s="84"/>
      <c r="ICT1" s="84"/>
      <c r="ICU1" s="84"/>
      <c r="ICV1" s="84"/>
      <c r="ICW1" s="84"/>
      <c r="ICX1" s="84"/>
      <c r="ICY1" s="84"/>
      <c r="ICZ1" s="84"/>
      <c r="IDA1" s="84"/>
      <c r="IDB1" s="84"/>
      <c r="IDC1" s="84"/>
      <c r="IDD1" s="84"/>
      <c r="IDE1" s="84"/>
      <c r="IDF1" s="84"/>
      <c r="IDG1" s="84"/>
      <c r="IDH1" s="84"/>
      <c r="IDI1" s="84"/>
      <c r="IDJ1" s="84"/>
      <c r="IDK1" s="84"/>
      <c r="IDL1" s="84"/>
      <c r="IDM1" s="84"/>
      <c r="IDN1" s="84"/>
      <c r="IDO1" s="84"/>
      <c r="IDP1" s="84"/>
      <c r="IDQ1" s="84"/>
      <c r="IDR1" s="84"/>
      <c r="IDS1" s="84"/>
      <c r="IDT1" s="84"/>
      <c r="IDU1" s="84"/>
      <c r="IDV1" s="84"/>
      <c r="IDW1" s="84"/>
      <c r="IDX1" s="84"/>
      <c r="IDY1" s="84"/>
      <c r="IDZ1" s="84"/>
      <c r="IEA1" s="84"/>
      <c r="IEB1" s="84"/>
      <c r="IEC1" s="84"/>
      <c r="IED1" s="84"/>
      <c r="IEE1" s="84"/>
      <c r="IEF1" s="84"/>
      <c r="IEG1" s="84"/>
      <c r="IEH1" s="84"/>
      <c r="IEI1" s="84"/>
      <c r="IEJ1" s="84"/>
      <c r="IEK1" s="84"/>
      <c r="IEL1" s="84"/>
      <c r="IEM1" s="84"/>
      <c r="IEN1" s="84"/>
      <c r="IEO1" s="84"/>
      <c r="IEP1" s="84"/>
      <c r="IEQ1" s="84"/>
      <c r="IER1" s="84"/>
      <c r="IES1" s="84"/>
      <c r="IET1" s="84"/>
      <c r="IEU1" s="84"/>
      <c r="IEV1" s="84"/>
      <c r="IEW1" s="84"/>
      <c r="IEX1" s="84"/>
      <c r="IEY1" s="84"/>
      <c r="IEZ1" s="84"/>
      <c r="IFA1" s="84"/>
      <c r="IFB1" s="84"/>
      <c r="IFC1" s="84"/>
      <c r="IFD1" s="84"/>
      <c r="IFE1" s="84"/>
      <c r="IFF1" s="84"/>
      <c r="IFG1" s="84"/>
      <c r="IFH1" s="84"/>
      <c r="IFI1" s="84"/>
      <c r="IFJ1" s="84"/>
      <c r="IFK1" s="84"/>
      <c r="IFL1" s="84"/>
      <c r="IFM1" s="84"/>
      <c r="IFN1" s="84"/>
      <c r="IFO1" s="84"/>
      <c r="IFP1" s="84"/>
      <c r="IFQ1" s="84"/>
      <c r="IFR1" s="84"/>
      <c r="IFS1" s="84"/>
      <c r="IFT1" s="84"/>
      <c r="IFU1" s="84"/>
      <c r="IFV1" s="84"/>
      <c r="IFW1" s="84"/>
      <c r="IFX1" s="84"/>
      <c r="IFY1" s="84"/>
      <c r="IFZ1" s="84"/>
      <c r="IGA1" s="84"/>
      <c r="IGB1" s="84"/>
      <c r="IGC1" s="84"/>
      <c r="IGD1" s="84"/>
      <c r="IGE1" s="84"/>
      <c r="IGF1" s="84"/>
      <c r="IGG1" s="84"/>
      <c r="IGH1" s="84"/>
      <c r="IGI1" s="84"/>
      <c r="IGJ1" s="84"/>
      <c r="IGK1" s="84"/>
      <c r="IGL1" s="84"/>
      <c r="IGM1" s="84"/>
      <c r="IGN1" s="84"/>
      <c r="IGO1" s="84"/>
      <c r="IGP1" s="84"/>
      <c r="IGQ1" s="84"/>
      <c r="IGR1" s="84"/>
      <c r="IGS1" s="84"/>
      <c r="IGT1" s="84"/>
      <c r="IGU1" s="84"/>
      <c r="IGV1" s="84"/>
      <c r="IGW1" s="84"/>
      <c r="IGX1" s="84"/>
      <c r="IGY1" s="84"/>
      <c r="IGZ1" s="84"/>
      <c r="IHA1" s="84"/>
      <c r="IHB1" s="84"/>
      <c r="IHC1" s="84"/>
      <c r="IHD1" s="84"/>
      <c r="IHE1" s="84"/>
      <c r="IHF1" s="84"/>
      <c r="IHG1" s="84"/>
      <c r="IHH1" s="84"/>
      <c r="IHI1" s="84"/>
      <c r="IHJ1" s="84"/>
      <c r="IHK1" s="84"/>
      <c r="IHL1" s="84"/>
      <c r="IHM1" s="84"/>
      <c r="IHN1" s="84"/>
      <c r="IHO1" s="84"/>
      <c r="IHP1" s="84"/>
      <c r="IHQ1" s="84"/>
      <c r="IHR1" s="84"/>
      <c r="IHS1" s="84"/>
      <c r="IHT1" s="84"/>
      <c r="IHU1" s="84"/>
      <c r="IHV1" s="84"/>
      <c r="IHW1" s="84"/>
      <c r="IHX1" s="84"/>
      <c r="IHY1" s="84"/>
      <c r="IHZ1" s="84"/>
      <c r="IIA1" s="84"/>
      <c r="IIB1" s="84"/>
      <c r="IIC1" s="84"/>
      <c r="IID1" s="84"/>
      <c r="IIE1" s="84"/>
      <c r="IIF1" s="84"/>
      <c r="IIG1" s="84"/>
      <c r="IIH1" s="84"/>
      <c r="III1" s="84"/>
      <c r="IIJ1" s="84"/>
      <c r="IIK1" s="84"/>
      <c r="IIL1" s="84"/>
      <c r="IIM1" s="84"/>
      <c r="IIN1" s="84"/>
      <c r="IIO1" s="84"/>
      <c r="IIP1" s="84"/>
      <c r="IIQ1" s="84"/>
      <c r="IIR1" s="84"/>
      <c r="IIS1" s="84"/>
      <c r="IIT1" s="84"/>
      <c r="IIU1" s="84"/>
      <c r="IIV1" s="84"/>
      <c r="IIW1" s="84"/>
      <c r="IIX1" s="84"/>
      <c r="IIY1" s="84"/>
      <c r="IIZ1" s="84"/>
      <c r="IJA1" s="84"/>
      <c r="IJB1" s="84"/>
      <c r="IJC1" s="84"/>
      <c r="IJD1" s="84"/>
      <c r="IJE1" s="84"/>
      <c r="IJF1" s="84"/>
      <c r="IJG1" s="84"/>
      <c r="IJH1" s="84"/>
      <c r="IJI1" s="84"/>
      <c r="IJJ1" s="84"/>
      <c r="IJK1" s="84"/>
      <c r="IJL1" s="84"/>
      <c r="IJM1" s="84"/>
      <c r="IJN1" s="84"/>
      <c r="IJO1" s="84"/>
      <c r="IJP1" s="84"/>
      <c r="IJQ1" s="84"/>
      <c r="IJR1" s="84"/>
      <c r="IJS1" s="84"/>
      <c r="IJT1" s="84"/>
      <c r="IJU1" s="84"/>
      <c r="IJV1" s="84"/>
      <c r="IJW1" s="84"/>
      <c r="IJX1" s="84"/>
      <c r="IJY1" s="84"/>
      <c r="IJZ1" s="84"/>
      <c r="IKA1" s="84"/>
      <c r="IKB1" s="84"/>
      <c r="IKC1" s="84"/>
      <c r="IKD1" s="84"/>
      <c r="IKE1" s="84"/>
      <c r="IKF1" s="84"/>
      <c r="IKG1" s="84"/>
      <c r="IKH1" s="84"/>
      <c r="IKI1" s="84"/>
      <c r="IKJ1" s="84"/>
      <c r="IKK1" s="84"/>
      <c r="IKL1" s="84"/>
      <c r="IKM1" s="84"/>
      <c r="IKN1" s="84"/>
      <c r="IKO1" s="84"/>
      <c r="IKP1" s="84"/>
      <c r="IKQ1" s="84"/>
      <c r="IKR1" s="84"/>
      <c r="IKS1" s="84"/>
      <c r="IKT1" s="84"/>
      <c r="IKU1" s="84"/>
      <c r="IKV1" s="84"/>
      <c r="IKW1" s="84"/>
      <c r="IKX1" s="84"/>
      <c r="IKY1" s="84"/>
      <c r="IKZ1" s="84"/>
      <c r="ILA1" s="84"/>
      <c r="ILB1" s="84"/>
      <c r="ILC1" s="84"/>
      <c r="ILD1" s="84"/>
      <c r="ILE1" s="84"/>
      <c r="ILF1" s="84"/>
      <c r="ILG1" s="84"/>
      <c r="ILH1" s="84"/>
      <c r="ILI1" s="84"/>
      <c r="ILJ1" s="84"/>
      <c r="ILK1" s="84"/>
      <c r="ILL1" s="84"/>
      <c r="ILM1" s="84"/>
      <c r="ILN1" s="84"/>
      <c r="ILO1" s="84"/>
      <c r="ILP1" s="84"/>
      <c r="ILQ1" s="84"/>
      <c r="ILR1" s="84"/>
      <c r="ILS1" s="84"/>
      <c r="ILT1" s="84"/>
      <c r="ILU1" s="84"/>
      <c r="ILV1" s="84"/>
      <c r="ILW1" s="84"/>
      <c r="ILX1" s="84"/>
      <c r="ILY1" s="84"/>
      <c r="ILZ1" s="84"/>
      <c r="IMA1" s="84"/>
      <c r="IMB1" s="84"/>
      <c r="IMC1" s="84"/>
      <c r="IMD1" s="84"/>
      <c r="IME1" s="84"/>
      <c r="IMF1" s="84"/>
      <c r="IMG1" s="84"/>
      <c r="IMH1" s="84"/>
      <c r="IMI1" s="84"/>
      <c r="IMJ1" s="84"/>
      <c r="IMK1" s="84"/>
      <c r="IML1" s="84"/>
      <c r="IMM1" s="84"/>
      <c r="IMN1" s="84"/>
      <c r="IMO1" s="84"/>
      <c r="IMP1" s="84"/>
      <c r="IMQ1" s="84"/>
      <c r="IMR1" s="84"/>
      <c r="IMS1" s="84"/>
      <c r="IMT1" s="84"/>
      <c r="IMU1" s="84"/>
      <c r="IMV1" s="84"/>
      <c r="IMW1" s="84"/>
      <c r="IMX1" s="84"/>
      <c r="IMY1" s="84"/>
      <c r="IMZ1" s="84"/>
      <c r="INA1" s="84"/>
      <c r="INB1" s="84"/>
      <c r="INC1" s="84"/>
      <c r="IND1" s="84"/>
      <c r="INE1" s="84"/>
      <c r="INF1" s="84"/>
      <c r="ING1" s="84"/>
      <c r="INH1" s="84"/>
      <c r="INI1" s="84"/>
      <c r="INJ1" s="84"/>
      <c r="INK1" s="84"/>
      <c r="INL1" s="84"/>
      <c r="INM1" s="84"/>
      <c r="INN1" s="84"/>
      <c r="INO1" s="84"/>
      <c r="INP1" s="84"/>
      <c r="INQ1" s="84"/>
      <c r="INR1" s="84"/>
      <c r="INS1" s="84"/>
      <c r="INT1" s="84"/>
      <c r="INU1" s="84"/>
      <c r="INV1" s="84"/>
      <c r="INW1" s="84"/>
      <c r="INX1" s="84"/>
      <c r="INY1" s="84"/>
      <c r="INZ1" s="84"/>
      <c r="IOA1" s="84"/>
      <c r="IOB1" s="84"/>
      <c r="IOC1" s="84"/>
      <c r="IOD1" s="84"/>
      <c r="IOE1" s="84"/>
      <c r="IOF1" s="84"/>
      <c r="IOG1" s="84"/>
      <c r="IOH1" s="84"/>
      <c r="IOI1" s="84"/>
      <c r="IOJ1" s="84"/>
      <c r="IOK1" s="84"/>
      <c r="IOL1" s="84"/>
      <c r="IOM1" s="84"/>
      <c r="ION1" s="84"/>
      <c r="IOO1" s="84"/>
      <c r="IOP1" s="84"/>
      <c r="IOQ1" s="84"/>
      <c r="IOR1" s="84"/>
      <c r="IOS1" s="84"/>
      <c r="IOT1" s="84"/>
      <c r="IOU1" s="84"/>
      <c r="IOV1" s="84"/>
      <c r="IOW1" s="84"/>
      <c r="IOX1" s="84"/>
      <c r="IOY1" s="84"/>
      <c r="IOZ1" s="84"/>
      <c r="IPA1" s="84"/>
      <c r="IPB1" s="84"/>
      <c r="IPC1" s="84"/>
      <c r="IPD1" s="84"/>
      <c r="IPE1" s="84"/>
      <c r="IPF1" s="84"/>
      <c r="IPG1" s="84"/>
      <c r="IPH1" s="84"/>
      <c r="IPI1" s="84"/>
      <c r="IPJ1" s="84"/>
      <c r="IPK1" s="84"/>
      <c r="IPL1" s="84"/>
      <c r="IPM1" s="84"/>
      <c r="IPN1" s="84"/>
      <c r="IPO1" s="84"/>
      <c r="IPP1" s="84"/>
      <c r="IPQ1" s="84"/>
      <c r="IPR1" s="84"/>
      <c r="IPS1" s="84"/>
      <c r="IPT1" s="84"/>
      <c r="IPU1" s="84"/>
      <c r="IPV1" s="84"/>
      <c r="IPW1" s="84"/>
      <c r="IPX1" s="84"/>
      <c r="IPY1" s="84"/>
      <c r="IPZ1" s="84"/>
      <c r="IQA1" s="84"/>
      <c r="IQB1" s="84"/>
      <c r="IQC1" s="84"/>
      <c r="IQD1" s="84"/>
      <c r="IQE1" s="84"/>
      <c r="IQF1" s="84"/>
      <c r="IQG1" s="84"/>
      <c r="IQH1" s="84"/>
      <c r="IQI1" s="84"/>
      <c r="IQJ1" s="84"/>
      <c r="IQK1" s="84"/>
      <c r="IQL1" s="84"/>
      <c r="IQM1" s="84"/>
      <c r="IQN1" s="84"/>
      <c r="IQO1" s="84"/>
      <c r="IQP1" s="84"/>
      <c r="IQQ1" s="84"/>
      <c r="IQR1" s="84"/>
      <c r="IQS1" s="84"/>
      <c r="IQT1" s="84"/>
      <c r="IQU1" s="84"/>
      <c r="IQV1" s="84"/>
      <c r="IQW1" s="84"/>
      <c r="IQX1" s="84"/>
      <c r="IQY1" s="84"/>
      <c r="IQZ1" s="84"/>
      <c r="IRA1" s="84"/>
      <c r="IRB1" s="84"/>
      <c r="IRC1" s="84"/>
      <c r="IRD1" s="84"/>
      <c r="IRE1" s="84"/>
      <c r="IRF1" s="84"/>
      <c r="IRG1" s="84"/>
      <c r="IRH1" s="84"/>
      <c r="IRI1" s="84"/>
      <c r="IRJ1" s="84"/>
      <c r="IRK1" s="84"/>
      <c r="IRL1" s="84"/>
      <c r="IRM1" s="84"/>
      <c r="IRN1" s="84"/>
      <c r="IRO1" s="84"/>
      <c r="IRP1" s="84"/>
      <c r="IRQ1" s="84"/>
      <c r="IRR1" s="84"/>
      <c r="IRS1" s="84"/>
      <c r="IRT1" s="84"/>
      <c r="IRU1" s="84"/>
      <c r="IRV1" s="84"/>
      <c r="IRW1" s="84"/>
      <c r="IRX1" s="84"/>
      <c r="IRY1" s="84"/>
      <c r="IRZ1" s="84"/>
      <c r="ISA1" s="84"/>
      <c r="ISB1" s="84"/>
      <c r="ISC1" s="84"/>
      <c r="ISD1" s="84"/>
      <c r="ISE1" s="84"/>
      <c r="ISF1" s="84"/>
      <c r="ISG1" s="84"/>
      <c r="ISH1" s="84"/>
      <c r="ISI1" s="84"/>
      <c r="ISJ1" s="84"/>
      <c r="ISK1" s="84"/>
      <c r="ISL1" s="84"/>
      <c r="ISM1" s="84"/>
      <c r="ISN1" s="84"/>
      <c r="ISO1" s="84"/>
      <c r="ISP1" s="84"/>
      <c r="ISQ1" s="84"/>
      <c r="ISR1" s="84"/>
      <c r="ISS1" s="84"/>
      <c r="IST1" s="84"/>
      <c r="ISU1" s="84"/>
      <c r="ISV1" s="84"/>
      <c r="ISW1" s="84"/>
      <c r="ISX1" s="84"/>
      <c r="ISY1" s="84"/>
      <c r="ISZ1" s="84"/>
      <c r="ITA1" s="84"/>
      <c r="ITB1" s="84"/>
      <c r="ITC1" s="84"/>
      <c r="ITD1" s="84"/>
      <c r="ITE1" s="84"/>
      <c r="ITF1" s="84"/>
      <c r="ITG1" s="84"/>
      <c r="ITH1" s="84"/>
      <c r="ITI1" s="84"/>
      <c r="ITJ1" s="84"/>
      <c r="ITK1" s="84"/>
      <c r="ITL1" s="84"/>
      <c r="ITM1" s="84"/>
      <c r="ITN1" s="84"/>
      <c r="ITO1" s="84"/>
      <c r="ITP1" s="84"/>
      <c r="ITQ1" s="84"/>
      <c r="ITR1" s="84"/>
      <c r="ITS1" s="84"/>
      <c r="ITT1" s="84"/>
      <c r="ITU1" s="84"/>
      <c r="ITV1" s="84"/>
      <c r="ITW1" s="84"/>
      <c r="ITX1" s="84"/>
      <c r="ITY1" s="84"/>
      <c r="ITZ1" s="84"/>
      <c r="IUA1" s="84"/>
      <c r="IUB1" s="84"/>
      <c r="IUC1" s="84"/>
      <c r="IUD1" s="84"/>
      <c r="IUE1" s="84"/>
      <c r="IUF1" s="84"/>
      <c r="IUG1" s="84"/>
      <c r="IUH1" s="84"/>
      <c r="IUI1" s="84"/>
      <c r="IUJ1" s="84"/>
      <c r="IUK1" s="84"/>
      <c r="IUL1" s="84"/>
      <c r="IUM1" s="84"/>
      <c r="IUN1" s="84"/>
      <c r="IUO1" s="84"/>
      <c r="IUP1" s="84"/>
      <c r="IUQ1" s="84"/>
      <c r="IUR1" s="84"/>
      <c r="IUS1" s="84"/>
      <c r="IUT1" s="84"/>
      <c r="IUU1" s="84"/>
      <c r="IUV1" s="84"/>
      <c r="IUW1" s="84"/>
      <c r="IUX1" s="84"/>
      <c r="IUY1" s="84"/>
      <c r="IUZ1" s="84"/>
      <c r="IVA1" s="84"/>
      <c r="IVB1" s="84"/>
      <c r="IVC1" s="84"/>
      <c r="IVD1" s="84"/>
      <c r="IVE1" s="84"/>
      <c r="IVF1" s="84"/>
      <c r="IVG1" s="84"/>
      <c r="IVH1" s="84"/>
      <c r="IVI1" s="84"/>
      <c r="IVJ1" s="84"/>
      <c r="IVK1" s="84"/>
      <c r="IVL1" s="84"/>
      <c r="IVM1" s="84"/>
      <c r="IVN1" s="84"/>
      <c r="IVO1" s="84"/>
      <c r="IVP1" s="84"/>
      <c r="IVQ1" s="84"/>
      <c r="IVR1" s="84"/>
      <c r="IVS1" s="84"/>
      <c r="IVT1" s="84"/>
      <c r="IVU1" s="84"/>
      <c r="IVV1" s="84"/>
      <c r="IVW1" s="84"/>
      <c r="IVX1" s="84"/>
      <c r="IVY1" s="84"/>
      <c r="IVZ1" s="84"/>
      <c r="IWA1" s="84"/>
      <c r="IWB1" s="84"/>
      <c r="IWC1" s="84"/>
      <c r="IWD1" s="84"/>
      <c r="IWE1" s="84"/>
      <c r="IWF1" s="84"/>
      <c r="IWG1" s="84"/>
      <c r="IWH1" s="84"/>
      <c r="IWI1" s="84"/>
      <c r="IWJ1" s="84"/>
      <c r="IWK1" s="84"/>
      <c r="IWL1" s="84"/>
      <c r="IWM1" s="84"/>
      <c r="IWN1" s="84"/>
      <c r="IWO1" s="84"/>
      <c r="IWP1" s="84"/>
      <c r="IWQ1" s="84"/>
      <c r="IWR1" s="84"/>
      <c r="IWS1" s="84"/>
      <c r="IWT1" s="84"/>
      <c r="IWU1" s="84"/>
      <c r="IWV1" s="84"/>
      <c r="IWW1" s="84"/>
      <c r="IWX1" s="84"/>
      <c r="IWY1" s="84"/>
      <c r="IWZ1" s="84"/>
      <c r="IXA1" s="84"/>
      <c r="IXB1" s="84"/>
      <c r="IXC1" s="84"/>
      <c r="IXD1" s="84"/>
      <c r="IXE1" s="84"/>
      <c r="IXF1" s="84"/>
      <c r="IXG1" s="84"/>
      <c r="IXH1" s="84"/>
      <c r="IXI1" s="84"/>
      <c r="IXJ1" s="84"/>
      <c r="IXK1" s="84"/>
      <c r="IXL1" s="84"/>
      <c r="IXM1" s="84"/>
      <c r="IXN1" s="84"/>
      <c r="IXO1" s="84"/>
      <c r="IXP1" s="84"/>
      <c r="IXQ1" s="84"/>
      <c r="IXR1" s="84"/>
      <c r="IXS1" s="84"/>
      <c r="IXT1" s="84"/>
      <c r="IXU1" s="84"/>
      <c r="IXV1" s="84"/>
      <c r="IXW1" s="84"/>
      <c r="IXX1" s="84"/>
      <c r="IXY1" s="84"/>
      <c r="IXZ1" s="84"/>
      <c r="IYA1" s="84"/>
      <c r="IYB1" s="84"/>
      <c r="IYC1" s="84"/>
      <c r="IYD1" s="84"/>
      <c r="IYE1" s="84"/>
      <c r="IYF1" s="84"/>
      <c r="IYG1" s="84"/>
      <c r="IYH1" s="84"/>
      <c r="IYI1" s="84"/>
      <c r="IYJ1" s="84"/>
      <c r="IYK1" s="84"/>
      <c r="IYL1" s="84"/>
      <c r="IYM1" s="84"/>
      <c r="IYN1" s="84"/>
      <c r="IYO1" s="84"/>
      <c r="IYP1" s="84"/>
      <c r="IYQ1" s="84"/>
      <c r="IYR1" s="84"/>
      <c r="IYS1" s="84"/>
      <c r="IYT1" s="84"/>
      <c r="IYU1" s="84"/>
      <c r="IYV1" s="84"/>
      <c r="IYW1" s="84"/>
      <c r="IYX1" s="84"/>
      <c r="IYY1" s="84"/>
      <c r="IYZ1" s="84"/>
      <c r="IZA1" s="84"/>
      <c r="IZB1" s="84"/>
      <c r="IZC1" s="84"/>
      <c r="IZD1" s="84"/>
      <c r="IZE1" s="84"/>
      <c r="IZF1" s="84"/>
      <c r="IZG1" s="84"/>
      <c r="IZH1" s="84"/>
      <c r="IZI1" s="84"/>
      <c r="IZJ1" s="84"/>
      <c r="IZK1" s="84"/>
      <c r="IZL1" s="84"/>
      <c r="IZM1" s="84"/>
      <c r="IZN1" s="84"/>
      <c r="IZO1" s="84"/>
      <c r="IZP1" s="84"/>
      <c r="IZQ1" s="84"/>
      <c r="IZR1" s="84"/>
      <c r="IZS1" s="84"/>
      <c r="IZT1" s="84"/>
      <c r="IZU1" s="84"/>
      <c r="IZV1" s="84"/>
      <c r="IZW1" s="84"/>
      <c r="IZX1" s="84"/>
      <c r="IZY1" s="84"/>
      <c r="IZZ1" s="84"/>
      <c r="JAA1" s="84"/>
      <c r="JAB1" s="84"/>
      <c r="JAC1" s="84"/>
      <c r="JAD1" s="84"/>
      <c r="JAE1" s="84"/>
      <c r="JAF1" s="84"/>
      <c r="JAG1" s="84"/>
      <c r="JAH1" s="84"/>
      <c r="JAI1" s="84"/>
      <c r="JAJ1" s="84"/>
      <c r="JAK1" s="84"/>
      <c r="JAL1" s="84"/>
      <c r="JAM1" s="84"/>
      <c r="JAN1" s="84"/>
      <c r="JAO1" s="84"/>
      <c r="JAP1" s="84"/>
      <c r="JAQ1" s="84"/>
      <c r="JAR1" s="84"/>
      <c r="JAS1" s="84"/>
      <c r="JAT1" s="84"/>
      <c r="JAU1" s="84"/>
      <c r="JAV1" s="84"/>
      <c r="JAW1" s="84"/>
      <c r="JAX1" s="84"/>
      <c r="JAY1" s="84"/>
      <c r="JAZ1" s="84"/>
      <c r="JBA1" s="84"/>
      <c r="JBB1" s="84"/>
      <c r="JBC1" s="84"/>
      <c r="JBD1" s="84"/>
      <c r="JBE1" s="84"/>
      <c r="JBF1" s="84"/>
      <c r="JBG1" s="84"/>
      <c r="JBH1" s="84"/>
      <c r="JBI1" s="84"/>
      <c r="JBJ1" s="84"/>
      <c r="JBK1" s="84"/>
      <c r="JBL1" s="84"/>
      <c r="JBM1" s="84"/>
      <c r="JBN1" s="84"/>
      <c r="JBO1" s="84"/>
      <c r="JBP1" s="84"/>
      <c r="JBQ1" s="84"/>
      <c r="JBR1" s="84"/>
      <c r="JBS1" s="84"/>
      <c r="JBT1" s="84"/>
      <c r="JBU1" s="84"/>
      <c r="JBV1" s="84"/>
      <c r="JBW1" s="84"/>
      <c r="JBX1" s="84"/>
      <c r="JBY1" s="84"/>
      <c r="JBZ1" s="84"/>
      <c r="JCA1" s="84"/>
      <c r="JCB1" s="84"/>
      <c r="JCC1" s="84"/>
      <c r="JCD1" s="84"/>
      <c r="JCE1" s="84"/>
      <c r="JCF1" s="84"/>
      <c r="JCG1" s="84"/>
      <c r="JCH1" s="84"/>
      <c r="JCI1" s="84"/>
      <c r="JCJ1" s="84"/>
      <c r="JCK1" s="84"/>
      <c r="JCL1" s="84"/>
      <c r="JCM1" s="84"/>
      <c r="JCN1" s="84"/>
      <c r="JCO1" s="84"/>
      <c r="JCP1" s="84"/>
      <c r="JCQ1" s="84"/>
      <c r="JCR1" s="84"/>
      <c r="JCS1" s="84"/>
      <c r="JCT1" s="84"/>
      <c r="JCU1" s="84"/>
      <c r="JCV1" s="84"/>
      <c r="JCW1" s="84"/>
      <c r="JCX1" s="84"/>
      <c r="JCY1" s="84"/>
      <c r="JCZ1" s="84"/>
      <c r="JDA1" s="84"/>
      <c r="JDB1" s="84"/>
      <c r="JDC1" s="84"/>
      <c r="JDD1" s="84"/>
      <c r="JDE1" s="84"/>
      <c r="JDF1" s="84"/>
      <c r="JDG1" s="84"/>
      <c r="JDH1" s="84"/>
      <c r="JDI1" s="84"/>
      <c r="JDJ1" s="84"/>
      <c r="JDK1" s="84"/>
      <c r="JDL1" s="84"/>
      <c r="JDM1" s="84"/>
      <c r="JDN1" s="84"/>
      <c r="JDO1" s="84"/>
      <c r="JDP1" s="84"/>
      <c r="JDQ1" s="84"/>
      <c r="JDR1" s="84"/>
      <c r="JDS1" s="84"/>
      <c r="JDT1" s="84"/>
      <c r="JDU1" s="84"/>
      <c r="JDV1" s="84"/>
      <c r="JDW1" s="84"/>
      <c r="JDX1" s="84"/>
      <c r="JDY1" s="84"/>
      <c r="JDZ1" s="84"/>
      <c r="JEA1" s="84"/>
      <c r="JEB1" s="84"/>
      <c r="JEC1" s="84"/>
      <c r="JED1" s="84"/>
      <c r="JEE1" s="84"/>
      <c r="JEF1" s="84"/>
      <c r="JEG1" s="84"/>
      <c r="JEH1" s="84"/>
      <c r="JEI1" s="84"/>
      <c r="JEJ1" s="84"/>
      <c r="JEK1" s="84"/>
      <c r="JEL1" s="84"/>
      <c r="JEM1" s="84"/>
      <c r="JEN1" s="84"/>
      <c r="JEO1" s="84"/>
      <c r="JEP1" s="84"/>
      <c r="JEQ1" s="84"/>
      <c r="JER1" s="84"/>
      <c r="JES1" s="84"/>
      <c r="JET1" s="84"/>
      <c r="JEU1" s="84"/>
      <c r="JEV1" s="84"/>
      <c r="JEW1" s="84"/>
      <c r="JEX1" s="84"/>
      <c r="JEY1" s="84"/>
      <c r="JEZ1" s="84"/>
      <c r="JFA1" s="84"/>
      <c r="JFB1" s="84"/>
      <c r="JFC1" s="84"/>
      <c r="JFD1" s="84"/>
      <c r="JFE1" s="84"/>
      <c r="JFF1" s="84"/>
      <c r="JFG1" s="84"/>
      <c r="JFH1" s="84"/>
      <c r="JFI1" s="84"/>
      <c r="JFJ1" s="84"/>
      <c r="JFK1" s="84"/>
      <c r="JFL1" s="84"/>
      <c r="JFM1" s="84"/>
      <c r="JFN1" s="84"/>
      <c r="JFO1" s="84"/>
      <c r="JFP1" s="84"/>
      <c r="JFQ1" s="84"/>
      <c r="JFR1" s="84"/>
      <c r="JFS1" s="84"/>
      <c r="JFT1" s="84"/>
      <c r="JFU1" s="84"/>
      <c r="JFV1" s="84"/>
      <c r="JFW1" s="84"/>
      <c r="JFX1" s="84"/>
      <c r="JFY1" s="84"/>
      <c r="JFZ1" s="84"/>
      <c r="JGA1" s="84"/>
      <c r="JGB1" s="84"/>
      <c r="JGC1" s="84"/>
      <c r="JGD1" s="84"/>
      <c r="JGE1" s="84"/>
      <c r="JGF1" s="84"/>
      <c r="JGG1" s="84"/>
      <c r="JGH1" s="84"/>
      <c r="JGI1" s="84"/>
      <c r="JGJ1" s="84"/>
      <c r="JGK1" s="84"/>
      <c r="JGL1" s="84"/>
      <c r="JGM1" s="84"/>
      <c r="JGN1" s="84"/>
      <c r="JGO1" s="84"/>
      <c r="JGP1" s="84"/>
      <c r="JGQ1" s="84"/>
      <c r="JGR1" s="84"/>
      <c r="JGS1" s="84"/>
      <c r="JGT1" s="84"/>
      <c r="JGU1" s="84"/>
      <c r="JGV1" s="84"/>
      <c r="JGW1" s="84"/>
      <c r="JGX1" s="84"/>
      <c r="JGY1" s="84"/>
      <c r="JGZ1" s="84"/>
      <c r="JHA1" s="84"/>
      <c r="JHB1" s="84"/>
      <c r="JHC1" s="84"/>
      <c r="JHD1" s="84"/>
      <c r="JHE1" s="84"/>
      <c r="JHF1" s="84"/>
      <c r="JHG1" s="84"/>
      <c r="JHH1" s="84"/>
      <c r="JHI1" s="84"/>
      <c r="JHJ1" s="84"/>
      <c r="JHK1" s="84"/>
      <c r="JHL1" s="84"/>
      <c r="JHM1" s="84"/>
      <c r="JHN1" s="84"/>
      <c r="JHO1" s="84"/>
      <c r="JHP1" s="84"/>
      <c r="JHQ1" s="84"/>
      <c r="JHR1" s="84"/>
      <c r="JHS1" s="84"/>
      <c r="JHT1" s="84"/>
      <c r="JHU1" s="84"/>
      <c r="JHV1" s="84"/>
      <c r="JHW1" s="84"/>
      <c r="JHX1" s="84"/>
      <c r="JHY1" s="84"/>
      <c r="JHZ1" s="84"/>
      <c r="JIA1" s="84"/>
      <c r="JIB1" s="84"/>
      <c r="JIC1" s="84"/>
      <c r="JID1" s="84"/>
      <c r="JIE1" s="84"/>
      <c r="JIF1" s="84"/>
      <c r="JIG1" s="84"/>
      <c r="JIH1" s="84"/>
      <c r="JII1" s="84"/>
      <c r="JIJ1" s="84"/>
      <c r="JIK1" s="84"/>
      <c r="JIL1" s="84"/>
      <c r="JIM1" s="84"/>
      <c r="JIN1" s="84"/>
      <c r="JIO1" s="84"/>
      <c r="JIP1" s="84"/>
      <c r="JIQ1" s="84"/>
      <c r="JIR1" s="84"/>
      <c r="JIS1" s="84"/>
      <c r="JIT1" s="84"/>
      <c r="JIU1" s="84"/>
      <c r="JIV1" s="84"/>
      <c r="JIW1" s="84"/>
      <c r="JIX1" s="84"/>
      <c r="JIY1" s="84"/>
      <c r="JIZ1" s="84"/>
      <c r="JJA1" s="84"/>
      <c r="JJB1" s="84"/>
      <c r="JJC1" s="84"/>
      <c r="JJD1" s="84"/>
      <c r="JJE1" s="84"/>
      <c r="JJF1" s="84"/>
      <c r="JJG1" s="84"/>
      <c r="JJH1" s="84"/>
      <c r="JJI1" s="84"/>
      <c r="JJJ1" s="84"/>
      <c r="JJK1" s="84"/>
      <c r="JJL1" s="84"/>
      <c r="JJM1" s="84"/>
      <c r="JJN1" s="84"/>
      <c r="JJO1" s="84"/>
      <c r="JJP1" s="84"/>
      <c r="JJQ1" s="84"/>
      <c r="JJR1" s="84"/>
      <c r="JJS1" s="84"/>
      <c r="JJT1" s="84"/>
      <c r="JJU1" s="84"/>
      <c r="JJV1" s="84"/>
      <c r="JJW1" s="84"/>
      <c r="JJX1" s="84"/>
      <c r="JJY1" s="84"/>
      <c r="JJZ1" s="84"/>
      <c r="JKA1" s="84"/>
      <c r="JKB1" s="84"/>
      <c r="JKC1" s="84"/>
      <c r="JKD1" s="84"/>
      <c r="JKE1" s="84"/>
      <c r="JKF1" s="84"/>
      <c r="JKG1" s="84"/>
      <c r="JKH1" s="84"/>
      <c r="JKI1" s="84"/>
      <c r="JKJ1" s="84"/>
      <c r="JKK1" s="84"/>
      <c r="JKL1" s="84"/>
      <c r="JKM1" s="84"/>
      <c r="JKN1" s="84"/>
      <c r="JKO1" s="84"/>
      <c r="JKP1" s="84"/>
      <c r="JKQ1" s="84"/>
      <c r="JKR1" s="84"/>
      <c r="JKS1" s="84"/>
      <c r="JKT1" s="84"/>
      <c r="JKU1" s="84"/>
      <c r="JKV1" s="84"/>
      <c r="JKW1" s="84"/>
      <c r="JKX1" s="84"/>
      <c r="JKY1" s="84"/>
      <c r="JKZ1" s="84"/>
      <c r="JLA1" s="84"/>
      <c r="JLB1" s="84"/>
      <c r="JLC1" s="84"/>
      <c r="JLD1" s="84"/>
      <c r="JLE1" s="84"/>
      <c r="JLF1" s="84"/>
      <c r="JLG1" s="84"/>
      <c r="JLH1" s="84"/>
      <c r="JLI1" s="84"/>
      <c r="JLJ1" s="84"/>
      <c r="JLK1" s="84"/>
      <c r="JLL1" s="84"/>
      <c r="JLM1" s="84"/>
      <c r="JLN1" s="84"/>
      <c r="JLO1" s="84"/>
      <c r="JLP1" s="84"/>
      <c r="JLQ1" s="84"/>
      <c r="JLR1" s="84"/>
      <c r="JLS1" s="84"/>
      <c r="JLT1" s="84"/>
      <c r="JLU1" s="84"/>
      <c r="JLV1" s="84"/>
      <c r="JLW1" s="84"/>
      <c r="JLX1" s="84"/>
      <c r="JLY1" s="84"/>
      <c r="JLZ1" s="84"/>
      <c r="JMA1" s="84"/>
      <c r="JMB1" s="84"/>
      <c r="JMC1" s="84"/>
      <c r="JMD1" s="84"/>
      <c r="JME1" s="84"/>
      <c r="JMF1" s="84"/>
      <c r="JMG1" s="84"/>
      <c r="JMH1" s="84"/>
      <c r="JMI1" s="84"/>
      <c r="JMJ1" s="84"/>
      <c r="JMK1" s="84"/>
      <c r="JML1" s="84"/>
      <c r="JMM1" s="84"/>
      <c r="JMN1" s="84"/>
      <c r="JMO1" s="84"/>
      <c r="JMP1" s="84"/>
      <c r="JMQ1" s="84"/>
      <c r="JMR1" s="84"/>
      <c r="JMS1" s="84"/>
      <c r="JMT1" s="84"/>
      <c r="JMU1" s="84"/>
      <c r="JMV1" s="84"/>
      <c r="JMW1" s="84"/>
      <c r="JMX1" s="84"/>
      <c r="JMY1" s="84"/>
      <c r="JMZ1" s="84"/>
      <c r="JNA1" s="84"/>
      <c r="JNB1" s="84"/>
      <c r="JNC1" s="84"/>
      <c r="JND1" s="84"/>
      <c r="JNE1" s="84"/>
      <c r="JNF1" s="84"/>
      <c r="JNG1" s="84"/>
      <c r="JNH1" s="84"/>
      <c r="JNI1" s="84"/>
      <c r="JNJ1" s="84"/>
      <c r="JNK1" s="84"/>
      <c r="JNL1" s="84"/>
      <c r="JNM1" s="84"/>
      <c r="JNN1" s="84"/>
      <c r="JNO1" s="84"/>
      <c r="JNP1" s="84"/>
      <c r="JNQ1" s="84"/>
      <c r="JNR1" s="84"/>
      <c r="JNS1" s="84"/>
      <c r="JNT1" s="84"/>
      <c r="JNU1" s="84"/>
      <c r="JNV1" s="84"/>
      <c r="JNW1" s="84"/>
      <c r="JNX1" s="84"/>
      <c r="JNY1" s="84"/>
      <c r="JNZ1" s="84"/>
      <c r="JOA1" s="84"/>
      <c r="JOB1" s="84"/>
      <c r="JOC1" s="84"/>
      <c r="JOD1" s="84"/>
      <c r="JOE1" s="84"/>
      <c r="JOF1" s="84"/>
      <c r="JOG1" s="84"/>
      <c r="JOH1" s="84"/>
      <c r="JOI1" s="84"/>
      <c r="JOJ1" s="84"/>
      <c r="JOK1" s="84"/>
      <c r="JOL1" s="84"/>
      <c r="JOM1" s="84"/>
      <c r="JON1" s="84"/>
      <c r="JOO1" s="84"/>
      <c r="JOP1" s="84"/>
      <c r="JOQ1" s="84"/>
      <c r="JOR1" s="84"/>
      <c r="JOS1" s="84"/>
      <c r="JOT1" s="84"/>
      <c r="JOU1" s="84"/>
      <c r="JOV1" s="84"/>
      <c r="JOW1" s="84"/>
      <c r="JOX1" s="84"/>
      <c r="JOY1" s="84"/>
      <c r="JOZ1" s="84"/>
      <c r="JPA1" s="84"/>
      <c r="JPB1" s="84"/>
      <c r="JPC1" s="84"/>
      <c r="JPD1" s="84"/>
      <c r="JPE1" s="84"/>
      <c r="JPF1" s="84"/>
      <c r="JPG1" s="84"/>
      <c r="JPH1" s="84"/>
      <c r="JPI1" s="84"/>
      <c r="JPJ1" s="84"/>
      <c r="JPK1" s="84"/>
      <c r="JPL1" s="84"/>
      <c r="JPM1" s="84"/>
      <c r="JPN1" s="84"/>
      <c r="JPO1" s="84"/>
      <c r="JPP1" s="84"/>
      <c r="JPQ1" s="84"/>
      <c r="JPR1" s="84"/>
      <c r="JPS1" s="84"/>
      <c r="JPT1" s="84"/>
      <c r="JPU1" s="84"/>
      <c r="JPV1" s="84"/>
      <c r="JPW1" s="84"/>
      <c r="JPX1" s="84"/>
      <c r="JPY1" s="84"/>
      <c r="JPZ1" s="84"/>
      <c r="JQA1" s="84"/>
      <c r="JQB1" s="84"/>
      <c r="JQC1" s="84"/>
      <c r="JQD1" s="84"/>
      <c r="JQE1" s="84"/>
      <c r="JQF1" s="84"/>
      <c r="JQG1" s="84"/>
      <c r="JQH1" s="84"/>
      <c r="JQI1" s="84"/>
      <c r="JQJ1" s="84"/>
      <c r="JQK1" s="84"/>
      <c r="JQL1" s="84"/>
      <c r="JQM1" s="84"/>
      <c r="JQN1" s="84"/>
      <c r="JQO1" s="84"/>
      <c r="JQP1" s="84"/>
      <c r="JQQ1" s="84"/>
      <c r="JQR1" s="84"/>
      <c r="JQS1" s="84"/>
      <c r="JQT1" s="84"/>
      <c r="JQU1" s="84"/>
      <c r="JQV1" s="84"/>
      <c r="JQW1" s="84"/>
      <c r="JQX1" s="84"/>
      <c r="JQY1" s="84"/>
      <c r="JQZ1" s="84"/>
      <c r="JRA1" s="84"/>
      <c r="JRB1" s="84"/>
      <c r="JRC1" s="84"/>
      <c r="JRD1" s="84"/>
      <c r="JRE1" s="84"/>
      <c r="JRF1" s="84"/>
      <c r="JRG1" s="84"/>
      <c r="JRH1" s="84"/>
      <c r="JRI1" s="84"/>
      <c r="JRJ1" s="84"/>
      <c r="JRK1" s="84"/>
      <c r="JRL1" s="84"/>
      <c r="JRM1" s="84"/>
      <c r="JRN1" s="84"/>
      <c r="JRO1" s="84"/>
      <c r="JRP1" s="84"/>
      <c r="JRQ1" s="84"/>
      <c r="JRR1" s="84"/>
      <c r="JRS1" s="84"/>
      <c r="JRT1" s="84"/>
      <c r="JRU1" s="84"/>
      <c r="JRV1" s="84"/>
      <c r="JRW1" s="84"/>
      <c r="JRX1" s="84"/>
      <c r="JRY1" s="84"/>
      <c r="JRZ1" s="84"/>
      <c r="JSA1" s="84"/>
      <c r="JSB1" s="84"/>
      <c r="JSC1" s="84"/>
      <c r="JSD1" s="84"/>
      <c r="JSE1" s="84"/>
      <c r="JSF1" s="84"/>
      <c r="JSG1" s="84"/>
      <c r="JSH1" s="84"/>
      <c r="JSI1" s="84"/>
      <c r="JSJ1" s="84"/>
      <c r="JSK1" s="84"/>
      <c r="JSL1" s="84"/>
      <c r="JSM1" s="84"/>
      <c r="JSN1" s="84"/>
      <c r="JSO1" s="84"/>
      <c r="JSP1" s="84"/>
      <c r="JSQ1" s="84"/>
      <c r="JSR1" s="84"/>
      <c r="JSS1" s="84"/>
      <c r="JST1" s="84"/>
      <c r="JSU1" s="84"/>
      <c r="JSV1" s="84"/>
      <c r="JSW1" s="84"/>
      <c r="JSX1" s="84"/>
      <c r="JSY1" s="84"/>
      <c r="JSZ1" s="84"/>
      <c r="JTA1" s="84"/>
      <c r="JTB1" s="84"/>
      <c r="JTC1" s="84"/>
      <c r="JTD1" s="84"/>
      <c r="JTE1" s="84"/>
      <c r="JTF1" s="84"/>
      <c r="JTG1" s="84"/>
      <c r="JTH1" s="84"/>
      <c r="JTI1" s="84"/>
      <c r="JTJ1" s="84"/>
      <c r="JTK1" s="84"/>
      <c r="JTL1" s="84"/>
      <c r="JTM1" s="84"/>
      <c r="JTN1" s="84"/>
      <c r="JTO1" s="84"/>
      <c r="JTP1" s="84"/>
      <c r="JTQ1" s="84"/>
      <c r="JTR1" s="84"/>
      <c r="JTS1" s="84"/>
      <c r="JTT1" s="84"/>
      <c r="JTU1" s="84"/>
      <c r="JTV1" s="84"/>
      <c r="JTW1" s="84"/>
      <c r="JTX1" s="84"/>
      <c r="JTY1" s="84"/>
      <c r="JTZ1" s="84"/>
      <c r="JUA1" s="84"/>
      <c r="JUB1" s="84"/>
      <c r="JUC1" s="84"/>
      <c r="JUD1" s="84"/>
      <c r="JUE1" s="84"/>
      <c r="JUF1" s="84"/>
      <c r="JUG1" s="84"/>
      <c r="JUH1" s="84"/>
      <c r="JUI1" s="84"/>
      <c r="JUJ1" s="84"/>
      <c r="JUK1" s="84"/>
      <c r="JUL1" s="84"/>
      <c r="JUM1" s="84"/>
      <c r="JUN1" s="84"/>
      <c r="JUO1" s="84"/>
      <c r="JUP1" s="84"/>
      <c r="JUQ1" s="84"/>
      <c r="JUR1" s="84"/>
      <c r="JUS1" s="84"/>
      <c r="JUT1" s="84"/>
      <c r="JUU1" s="84"/>
      <c r="JUV1" s="84"/>
      <c r="JUW1" s="84"/>
      <c r="JUX1" s="84"/>
      <c r="JUY1" s="84"/>
      <c r="JUZ1" s="84"/>
      <c r="JVA1" s="84"/>
      <c r="JVB1" s="84"/>
      <c r="JVC1" s="84"/>
      <c r="JVD1" s="84"/>
      <c r="JVE1" s="84"/>
      <c r="JVF1" s="84"/>
      <c r="JVG1" s="84"/>
      <c r="JVH1" s="84"/>
      <c r="JVI1" s="84"/>
      <c r="JVJ1" s="84"/>
      <c r="JVK1" s="84"/>
      <c r="JVL1" s="84"/>
      <c r="JVM1" s="84"/>
      <c r="JVN1" s="84"/>
      <c r="JVO1" s="84"/>
      <c r="JVP1" s="84"/>
      <c r="JVQ1" s="84"/>
      <c r="JVR1" s="84"/>
      <c r="JVS1" s="84"/>
      <c r="JVT1" s="84"/>
      <c r="JVU1" s="84"/>
      <c r="JVV1" s="84"/>
      <c r="JVW1" s="84"/>
      <c r="JVX1" s="84"/>
      <c r="JVY1" s="84"/>
      <c r="JVZ1" s="84"/>
      <c r="JWA1" s="84"/>
      <c r="JWB1" s="84"/>
      <c r="JWC1" s="84"/>
      <c r="JWD1" s="84"/>
      <c r="JWE1" s="84"/>
      <c r="JWF1" s="84"/>
      <c r="JWG1" s="84"/>
      <c r="JWH1" s="84"/>
      <c r="JWI1" s="84"/>
      <c r="JWJ1" s="84"/>
      <c r="JWK1" s="84"/>
      <c r="JWL1" s="84"/>
      <c r="JWM1" s="84"/>
      <c r="JWN1" s="84"/>
      <c r="JWO1" s="84"/>
      <c r="JWP1" s="84"/>
      <c r="JWQ1" s="84"/>
      <c r="JWR1" s="84"/>
      <c r="JWS1" s="84"/>
      <c r="JWT1" s="84"/>
      <c r="JWU1" s="84"/>
      <c r="JWV1" s="84"/>
      <c r="JWW1" s="84"/>
      <c r="JWX1" s="84"/>
      <c r="JWY1" s="84"/>
      <c r="JWZ1" s="84"/>
      <c r="JXA1" s="84"/>
      <c r="JXB1" s="84"/>
      <c r="JXC1" s="84"/>
      <c r="JXD1" s="84"/>
      <c r="JXE1" s="84"/>
      <c r="JXF1" s="84"/>
      <c r="JXG1" s="84"/>
      <c r="JXH1" s="84"/>
      <c r="JXI1" s="84"/>
      <c r="JXJ1" s="84"/>
      <c r="JXK1" s="84"/>
      <c r="JXL1" s="84"/>
      <c r="JXM1" s="84"/>
      <c r="JXN1" s="84"/>
      <c r="JXO1" s="84"/>
      <c r="JXP1" s="84"/>
      <c r="JXQ1" s="84"/>
      <c r="JXR1" s="84"/>
      <c r="JXS1" s="84"/>
      <c r="JXT1" s="84"/>
      <c r="JXU1" s="84"/>
      <c r="JXV1" s="84"/>
      <c r="JXW1" s="84"/>
      <c r="JXX1" s="84"/>
      <c r="JXY1" s="84"/>
      <c r="JXZ1" s="84"/>
      <c r="JYA1" s="84"/>
      <c r="JYB1" s="84"/>
      <c r="JYC1" s="84"/>
      <c r="JYD1" s="84"/>
      <c r="JYE1" s="84"/>
      <c r="JYF1" s="84"/>
      <c r="JYG1" s="84"/>
      <c r="JYH1" s="84"/>
      <c r="JYI1" s="84"/>
      <c r="JYJ1" s="84"/>
      <c r="JYK1" s="84"/>
      <c r="JYL1" s="84"/>
      <c r="JYM1" s="84"/>
      <c r="JYN1" s="84"/>
      <c r="JYO1" s="84"/>
      <c r="JYP1" s="84"/>
      <c r="JYQ1" s="84"/>
      <c r="JYR1" s="84"/>
      <c r="JYS1" s="84"/>
      <c r="JYT1" s="84"/>
      <c r="JYU1" s="84"/>
      <c r="JYV1" s="84"/>
      <c r="JYW1" s="84"/>
      <c r="JYX1" s="84"/>
      <c r="JYY1" s="84"/>
      <c r="JYZ1" s="84"/>
      <c r="JZA1" s="84"/>
      <c r="JZB1" s="84"/>
      <c r="JZC1" s="84"/>
      <c r="JZD1" s="84"/>
      <c r="JZE1" s="84"/>
      <c r="JZF1" s="84"/>
      <c r="JZG1" s="84"/>
      <c r="JZH1" s="84"/>
      <c r="JZI1" s="84"/>
      <c r="JZJ1" s="84"/>
      <c r="JZK1" s="84"/>
      <c r="JZL1" s="84"/>
      <c r="JZM1" s="84"/>
      <c r="JZN1" s="84"/>
      <c r="JZO1" s="84"/>
      <c r="JZP1" s="84"/>
      <c r="JZQ1" s="84"/>
      <c r="JZR1" s="84"/>
      <c r="JZS1" s="84"/>
      <c r="JZT1" s="84"/>
      <c r="JZU1" s="84"/>
      <c r="JZV1" s="84"/>
      <c r="JZW1" s="84"/>
      <c r="JZX1" s="84"/>
      <c r="JZY1" s="84"/>
      <c r="JZZ1" s="84"/>
      <c r="KAA1" s="84"/>
      <c r="KAB1" s="84"/>
      <c r="KAC1" s="84"/>
      <c r="KAD1" s="84"/>
      <c r="KAE1" s="84"/>
      <c r="KAF1" s="84"/>
      <c r="KAG1" s="84"/>
      <c r="KAH1" s="84"/>
      <c r="KAI1" s="84"/>
      <c r="KAJ1" s="84"/>
      <c r="KAK1" s="84"/>
      <c r="KAL1" s="84"/>
      <c r="KAM1" s="84"/>
      <c r="KAN1" s="84"/>
      <c r="KAO1" s="84"/>
      <c r="KAP1" s="84"/>
      <c r="KAQ1" s="84"/>
      <c r="KAR1" s="84"/>
      <c r="KAS1" s="84"/>
      <c r="KAT1" s="84"/>
      <c r="KAU1" s="84"/>
      <c r="KAV1" s="84"/>
      <c r="KAW1" s="84"/>
      <c r="KAX1" s="84"/>
      <c r="KAY1" s="84"/>
      <c r="KAZ1" s="84"/>
      <c r="KBA1" s="84"/>
      <c r="KBB1" s="84"/>
      <c r="KBC1" s="84"/>
      <c r="KBD1" s="84"/>
      <c r="KBE1" s="84"/>
      <c r="KBF1" s="84"/>
      <c r="KBG1" s="84"/>
      <c r="KBH1" s="84"/>
      <c r="KBI1" s="84"/>
      <c r="KBJ1" s="84"/>
      <c r="KBK1" s="84"/>
      <c r="KBL1" s="84"/>
      <c r="KBM1" s="84"/>
      <c r="KBN1" s="84"/>
      <c r="KBO1" s="84"/>
      <c r="KBP1" s="84"/>
      <c r="KBQ1" s="84"/>
      <c r="KBR1" s="84"/>
      <c r="KBS1" s="84"/>
      <c r="KBT1" s="84"/>
      <c r="KBU1" s="84"/>
      <c r="KBV1" s="84"/>
      <c r="KBW1" s="84"/>
      <c r="KBX1" s="84"/>
      <c r="KBY1" s="84"/>
      <c r="KBZ1" s="84"/>
      <c r="KCA1" s="84"/>
      <c r="KCB1" s="84"/>
      <c r="KCC1" s="84"/>
      <c r="KCD1" s="84"/>
      <c r="KCE1" s="84"/>
      <c r="KCF1" s="84"/>
      <c r="KCG1" s="84"/>
      <c r="KCH1" s="84"/>
      <c r="KCI1" s="84"/>
      <c r="KCJ1" s="84"/>
      <c r="KCK1" s="84"/>
      <c r="KCL1" s="84"/>
      <c r="KCM1" s="84"/>
      <c r="KCN1" s="84"/>
      <c r="KCO1" s="84"/>
      <c r="KCP1" s="84"/>
      <c r="KCQ1" s="84"/>
      <c r="KCR1" s="84"/>
      <c r="KCS1" s="84"/>
      <c r="KCT1" s="84"/>
      <c r="KCU1" s="84"/>
      <c r="KCV1" s="84"/>
      <c r="KCW1" s="84"/>
      <c r="KCX1" s="84"/>
      <c r="KCY1" s="84"/>
      <c r="KCZ1" s="84"/>
      <c r="KDA1" s="84"/>
      <c r="KDB1" s="84"/>
      <c r="KDC1" s="84"/>
      <c r="KDD1" s="84"/>
      <c r="KDE1" s="84"/>
      <c r="KDF1" s="84"/>
      <c r="KDG1" s="84"/>
      <c r="KDH1" s="84"/>
      <c r="KDI1" s="84"/>
      <c r="KDJ1" s="84"/>
      <c r="KDK1" s="84"/>
      <c r="KDL1" s="84"/>
      <c r="KDM1" s="84"/>
      <c r="KDN1" s="84"/>
      <c r="KDO1" s="84"/>
      <c r="KDP1" s="84"/>
      <c r="KDQ1" s="84"/>
      <c r="KDR1" s="84"/>
      <c r="KDS1" s="84"/>
      <c r="KDT1" s="84"/>
      <c r="KDU1" s="84"/>
      <c r="KDV1" s="84"/>
      <c r="KDW1" s="84"/>
      <c r="KDX1" s="84"/>
      <c r="KDY1" s="84"/>
      <c r="KDZ1" s="84"/>
      <c r="KEA1" s="84"/>
      <c r="KEB1" s="84"/>
      <c r="KEC1" s="84"/>
      <c r="KED1" s="84"/>
      <c r="KEE1" s="84"/>
      <c r="KEF1" s="84"/>
      <c r="KEG1" s="84"/>
      <c r="KEH1" s="84"/>
      <c r="KEI1" s="84"/>
      <c r="KEJ1" s="84"/>
      <c r="KEK1" s="84"/>
      <c r="KEL1" s="84"/>
      <c r="KEM1" s="84"/>
      <c r="KEN1" s="84"/>
      <c r="KEO1" s="84"/>
      <c r="KEP1" s="84"/>
      <c r="KEQ1" s="84"/>
      <c r="KER1" s="84"/>
      <c r="KES1" s="84"/>
      <c r="KET1" s="84"/>
      <c r="KEU1" s="84"/>
      <c r="KEV1" s="84"/>
      <c r="KEW1" s="84"/>
      <c r="KEX1" s="84"/>
      <c r="KEY1" s="84"/>
      <c r="KEZ1" s="84"/>
      <c r="KFA1" s="84"/>
      <c r="KFB1" s="84"/>
      <c r="KFC1" s="84"/>
      <c r="KFD1" s="84"/>
      <c r="KFE1" s="84"/>
      <c r="KFF1" s="84"/>
      <c r="KFG1" s="84"/>
      <c r="KFH1" s="84"/>
      <c r="KFI1" s="84"/>
      <c r="KFJ1" s="84"/>
      <c r="KFK1" s="84"/>
      <c r="KFL1" s="84"/>
      <c r="KFM1" s="84"/>
      <c r="KFN1" s="84"/>
      <c r="KFO1" s="84"/>
      <c r="KFP1" s="84"/>
      <c r="KFQ1" s="84"/>
      <c r="KFR1" s="84"/>
      <c r="KFS1" s="84"/>
      <c r="KFT1" s="84"/>
      <c r="KFU1" s="84"/>
      <c r="KFV1" s="84"/>
      <c r="KFW1" s="84"/>
      <c r="KFX1" s="84"/>
      <c r="KFY1" s="84"/>
      <c r="KFZ1" s="84"/>
      <c r="KGA1" s="84"/>
      <c r="KGB1" s="84"/>
      <c r="KGC1" s="84"/>
      <c r="KGD1" s="84"/>
      <c r="KGE1" s="84"/>
      <c r="KGF1" s="84"/>
      <c r="KGG1" s="84"/>
      <c r="KGH1" s="84"/>
      <c r="KGI1" s="84"/>
      <c r="KGJ1" s="84"/>
      <c r="KGK1" s="84"/>
      <c r="KGL1" s="84"/>
      <c r="KGM1" s="84"/>
      <c r="KGN1" s="84"/>
      <c r="KGO1" s="84"/>
      <c r="KGP1" s="84"/>
      <c r="KGQ1" s="84"/>
      <c r="KGR1" s="84"/>
      <c r="KGS1" s="84"/>
      <c r="KGT1" s="84"/>
      <c r="KGU1" s="84"/>
      <c r="KGV1" s="84"/>
      <c r="KGW1" s="84"/>
      <c r="KGX1" s="84"/>
      <c r="KGY1" s="84"/>
      <c r="KGZ1" s="84"/>
      <c r="KHA1" s="84"/>
      <c r="KHB1" s="84"/>
      <c r="KHC1" s="84"/>
      <c r="KHD1" s="84"/>
      <c r="KHE1" s="84"/>
      <c r="KHF1" s="84"/>
      <c r="KHG1" s="84"/>
      <c r="KHH1" s="84"/>
      <c r="KHI1" s="84"/>
      <c r="KHJ1" s="84"/>
      <c r="KHK1" s="84"/>
      <c r="KHL1" s="84"/>
      <c r="KHM1" s="84"/>
      <c r="KHN1" s="84"/>
      <c r="KHO1" s="84"/>
      <c r="KHP1" s="84"/>
      <c r="KHQ1" s="84"/>
      <c r="KHR1" s="84"/>
      <c r="KHS1" s="84"/>
      <c r="KHT1" s="84"/>
      <c r="KHU1" s="84"/>
      <c r="KHV1" s="84"/>
      <c r="KHW1" s="84"/>
      <c r="KHX1" s="84"/>
      <c r="KHY1" s="84"/>
      <c r="KHZ1" s="84"/>
      <c r="KIA1" s="84"/>
      <c r="KIB1" s="84"/>
      <c r="KIC1" s="84"/>
      <c r="KID1" s="84"/>
      <c r="KIE1" s="84"/>
      <c r="KIF1" s="84"/>
      <c r="KIG1" s="84"/>
      <c r="KIH1" s="84"/>
      <c r="KII1" s="84"/>
      <c r="KIJ1" s="84"/>
      <c r="KIK1" s="84"/>
      <c r="KIL1" s="84"/>
      <c r="KIM1" s="84"/>
      <c r="KIN1" s="84"/>
      <c r="KIO1" s="84"/>
      <c r="KIP1" s="84"/>
      <c r="KIQ1" s="84"/>
      <c r="KIR1" s="84"/>
      <c r="KIS1" s="84"/>
      <c r="KIT1" s="84"/>
      <c r="KIU1" s="84"/>
      <c r="KIV1" s="84"/>
      <c r="KIW1" s="84"/>
      <c r="KIX1" s="84"/>
      <c r="KIY1" s="84"/>
      <c r="KIZ1" s="84"/>
      <c r="KJA1" s="84"/>
      <c r="KJB1" s="84"/>
      <c r="KJC1" s="84"/>
      <c r="KJD1" s="84"/>
      <c r="KJE1" s="84"/>
      <c r="KJF1" s="84"/>
      <c r="KJG1" s="84"/>
      <c r="KJH1" s="84"/>
      <c r="KJI1" s="84"/>
      <c r="KJJ1" s="84"/>
      <c r="KJK1" s="84"/>
      <c r="KJL1" s="84"/>
      <c r="KJM1" s="84"/>
      <c r="KJN1" s="84"/>
      <c r="KJO1" s="84"/>
      <c r="KJP1" s="84"/>
      <c r="KJQ1" s="84"/>
      <c r="KJR1" s="84"/>
      <c r="KJS1" s="84"/>
      <c r="KJT1" s="84"/>
      <c r="KJU1" s="84"/>
      <c r="KJV1" s="84"/>
      <c r="KJW1" s="84"/>
      <c r="KJX1" s="84"/>
      <c r="KJY1" s="84"/>
      <c r="KJZ1" s="84"/>
      <c r="KKA1" s="84"/>
      <c r="KKB1" s="84"/>
      <c r="KKC1" s="84"/>
      <c r="KKD1" s="84"/>
      <c r="KKE1" s="84"/>
      <c r="KKF1" s="84"/>
      <c r="KKG1" s="84"/>
      <c r="KKH1" s="84"/>
      <c r="KKI1" s="84"/>
      <c r="KKJ1" s="84"/>
      <c r="KKK1" s="84"/>
      <c r="KKL1" s="84"/>
      <c r="KKM1" s="84"/>
      <c r="KKN1" s="84"/>
      <c r="KKO1" s="84"/>
      <c r="KKP1" s="84"/>
      <c r="KKQ1" s="84"/>
      <c r="KKR1" s="84"/>
      <c r="KKS1" s="84"/>
      <c r="KKT1" s="84"/>
      <c r="KKU1" s="84"/>
      <c r="KKV1" s="84"/>
      <c r="KKW1" s="84"/>
      <c r="KKX1" s="84"/>
      <c r="KKY1" s="84"/>
      <c r="KKZ1" s="84"/>
      <c r="KLA1" s="84"/>
      <c r="KLB1" s="84"/>
      <c r="KLC1" s="84"/>
      <c r="KLD1" s="84"/>
      <c r="KLE1" s="84"/>
      <c r="KLF1" s="84"/>
      <c r="KLG1" s="84"/>
      <c r="KLH1" s="84"/>
      <c r="KLI1" s="84"/>
      <c r="KLJ1" s="84"/>
      <c r="KLK1" s="84"/>
      <c r="KLL1" s="84"/>
      <c r="KLM1" s="84"/>
      <c r="KLN1" s="84"/>
      <c r="KLO1" s="84"/>
      <c r="KLP1" s="84"/>
      <c r="KLQ1" s="84"/>
      <c r="KLR1" s="84"/>
      <c r="KLS1" s="84"/>
      <c r="KLT1" s="84"/>
      <c r="KLU1" s="84"/>
      <c r="KLV1" s="84"/>
      <c r="KLW1" s="84"/>
      <c r="KLX1" s="84"/>
      <c r="KLY1" s="84"/>
      <c r="KLZ1" s="84"/>
      <c r="KMA1" s="84"/>
      <c r="KMB1" s="84"/>
      <c r="KMC1" s="84"/>
      <c r="KMD1" s="84"/>
      <c r="KME1" s="84"/>
      <c r="KMF1" s="84"/>
      <c r="KMG1" s="84"/>
      <c r="KMH1" s="84"/>
      <c r="KMI1" s="84"/>
      <c r="KMJ1" s="84"/>
      <c r="KMK1" s="84"/>
      <c r="KML1" s="84"/>
      <c r="KMM1" s="84"/>
      <c r="KMN1" s="84"/>
      <c r="KMO1" s="84"/>
      <c r="KMP1" s="84"/>
      <c r="KMQ1" s="84"/>
      <c r="KMR1" s="84"/>
      <c r="KMS1" s="84"/>
      <c r="KMT1" s="84"/>
      <c r="KMU1" s="84"/>
      <c r="KMV1" s="84"/>
      <c r="KMW1" s="84"/>
      <c r="KMX1" s="84"/>
      <c r="KMY1" s="84"/>
      <c r="KMZ1" s="84"/>
      <c r="KNA1" s="84"/>
      <c r="KNB1" s="84"/>
      <c r="KNC1" s="84"/>
      <c r="KND1" s="84"/>
      <c r="KNE1" s="84"/>
      <c r="KNF1" s="84"/>
      <c r="KNG1" s="84"/>
      <c r="KNH1" s="84"/>
      <c r="KNI1" s="84"/>
      <c r="KNJ1" s="84"/>
      <c r="KNK1" s="84"/>
      <c r="KNL1" s="84"/>
      <c r="KNM1" s="84"/>
      <c r="KNN1" s="84"/>
      <c r="KNO1" s="84"/>
      <c r="KNP1" s="84"/>
      <c r="KNQ1" s="84"/>
      <c r="KNR1" s="84"/>
      <c r="KNS1" s="84"/>
      <c r="KNT1" s="84"/>
      <c r="KNU1" s="84"/>
      <c r="KNV1" s="84"/>
      <c r="KNW1" s="84"/>
      <c r="KNX1" s="84"/>
      <c r="KNY1" s="84"/>
      <c r="KNZ1" s="84"/>
      <c r="KOA1" s="84"/>
      <c r="KOB1" s="84"/>
      <c r="KOC1" s="84"/>
      <c r="KOD1" s="84"/>
      <c r="KOE1" s="84"/>
      <c r="KOF1" s="84"/>
      <c r="KOG1" s="84"/>
      <c r="KOH1" s="84"/>
      <c r="KOI1" s="84"/>
      <c r="KOJ1" s="84"/>
      <c r="KOK1" s="84"/>
      <c r="KOL1" s="84"/>
      <c r="KOM1" s="84"/>
      <c r="KON1" s="84"/>
      <c r="KOO1" s="84"/>
      <c r="KOP1" s="84"/>
      <c r="KOQ1" s="84"/>
      <c r="KOR1" s="84"/>
      <c r="KOS1" s="84"/>
      <c r="KOT1" s="84"/>
      <c r="KOU1" s="84"/>
      <c r="KOV1" s="84"/>
      <c r="KOW1" s="84"/>
      <c r="KOX1" s="84"/>
      <c r="KOY1" s="84"/>
      <c r="KOZ1" s="84"/>
      <c r="KPA1" s="84"/>
      <c r="KPB1" s="84"/>
      <c r="KPC1" s="84"/>
      <c r="KPD1" s="84"/>
      <c r="KPE1" s="84"/>
      <c r="KPF1" s="84"/>
      <c r="KPG1" s="84"/>
      <c r="KPH1" s="84"/>
      <c r="KPI1" s="84"/>
      <c r="KPJ1" s="84"/>
      <c r="KPK1" s="84"/>
      <c r="KPL1" s="84"/>
      <c r="KPM1" s="84"/>
      <c r="KPN1" s="84"/>
      <c r="KPO1" s="84"/>
      <c r="KPP1" s="84"/>
      <c r="KPQ1" s="84"/>
      <c r="KPR1" s="84"/>
      <c r="KPS1" s="84"/>
      <c r="KPT1" s="84"/>
      <c r="KPU1" s="84"/>
      <c r="KPV1" s="84"/>
      <c r="KPW1" s="84"/>
      <c r="KPX1" s="84"/>
      <c r="KPY1" s="84"/>
      <c r="KPZ1" s="84"/>
      <c r="KQA1" s="84"/>
      <c r="KQB1" s="84"/>
      <c r="KQC1" s="84"/>
      <c r="KQD1" s="84"/>
      <c r="KQE1" s="84"/>
      <c r="KQF1" s="84"/>
      <c r="KQG1" s="84"/>
      <c r="KQH1" s="84"/>
      <c r="KQI1" s="84"/>
      <c r="KQJ1" s="84"/>
      <c r="KQK1" s="84"/>
      <c r="KQL1" s="84"/>
      <c r="KQM1" s="84"/>
      <c r="KQN1" s="84"/>
      <c r="KQO1" s="84"/>
      <c r="KQP1" s="84"/>
      <c r="KQQ1" s="84"/>
      <c r="KQR1" s="84"/>
      <c r="KQS1" s="84"/>
      <c r="KQT1" s="84"/>
      <c r="KQU1" s="84"/>
      <c r="KQV1" s="84"/>
      <c r="KQW1" s="84"/>
      <c r="KQX1" s="84"/>
      <c r="KQY1" s="84"/>
      <c r="KQZ1" s="84"/>
      <c r="KRA1" s="84"/>
      <c r="KRB1" s="84"/>
      <c r="KRC1" s="84"/>
      <c r="KRD1" s="84"/>
      <c r="KRE1" s="84"/>
      <c r="KRF1" s="84"/>
      <c r="KRG1" s="84"/>
      <c r="KRH1" s="84"/>
      <c r="KRI1" s="84"/>
      <c r="KRJ1" s="84"/>
      <c r="KRK1" s="84"/>
      <c r="KRL1" s="84"/>
      <c r="KRM1" s="84"/>
      <c r="KRN1" s="84"/>
      <c r="KRO1" s="84"/>
      <c r="KRP1" s="84"/>
      <c r="KRQ1" s="84"/>
      <c r="KRR1" s="84"/>
      <c r="KRS1" s="84"/>
      <c r="KRT1" s="84"/>
      <c r="KRU1" s="84"/>
      <c r="KRV1" s="84"/>
      <c r="KRW1" s="84"/>
      <c r="KRX1" s="84"/>
      <c r="KRY1" s="84"/>
      <c r="KRZ1" s="84"/>
      <c r="KSA1" s="84"/>
      <c r="KSB1" s="84"/>
      <c r="KSC1" s="84"/>
      <c r="KSD1" s="84"/>
      <c r="KSE1" s="84"/>
      <c r="KSF1" s="84"/>
      <c r="KSG1" s="84"/>
      <c r="KSH1" s="84"/>
      <c r="KSI1" s="84"/>
      <c r="KSJ1" s="84"/>
      <c r="KSK1" s="84"/>
      <c r="KSL1" s="84"/>
      <c r="KSM1" s="84"/>
      <c r="KSN1" s="84"/>
      <c r="KSO1" s="84"/>
      <c r="KSP1" s="84"/>
      <c r="KSQ1" s="84"/>
      <c r="KSR1" s="84"/>
      <c r="KSS1" s="84"/>
      <c r="KST1" s="84"/>
      <c r="KSU1" s="84"/>
      <c r="KSV1" s="84"/>
      <c r="KSW1" s="84"/>
      <c r="KSX1" s="84"/>
      <c r="KSY1" s="84"/>
      <c r="KSZ1" s="84"/>
      <c r="KTA1" s="84"/>
      <c r="KTB1" s="84"/>
      <c r="KTC1" s="84"/>
      <c r="KTD1" s="84"/>
      <c r="KTE1" s="84"/>
      <c r="KTF1" s="84"/>
      <c r="KTG1" s="84"/>
      <c r="KTH1" s="84"/>
      <c r="KTI1" s="84"/>
      <c r="KTJ1" s="84"/>
      <c r="KTK1" s="84"/>
      <c r="KTL1" s="84"/>
      <c r="KTM1" s="84"/>
      <c r="KTN1" s="84"/>
      <c r="KTO1" s="84"/>
      <c r="KTP1" s="84"/>
      <c r="KTQ1" s="84"/>
      <c r="KTR1" s="84"/>
      <c r="KTS1" s="84"/>
      <c r="KTT1" s="84"/>
      <c r="KTU1" s="84"/>
      <c r="KTV1" s="84"/>
      <c r="KTW1" s="84"/>
      <c r="KTX1" s="84"/>
      <c r="KTY1" s="84"/>
      <c r="KTZ1" s="84"/>
      <c r="KUA1" s="84"/>
      <c r="KUB1" s="84"/>
      <c r="KUC1" s="84"/>
      <c r="KUD1" s="84"/>
      <c r="KUE1" s="84"/>
      <c r="KUF1" s="84"/>
      <c r="KUG1" s="84"/>
      <c r="KUH1" s="84"/>
      <c r="KUI1" s="84"/>
      <c r="KUJ1" s="84"/>
      <c r="KUK1" s="84"/>
      <c r="KUL1" s="84"/>
      <c r="KUM1" s="84"/>
      <c r="KUN1" s="84"/>
      <c r="KUO1" s="84"/>
      <c r="KUP1" s="84"/>
      <c r="KUQ1" s="84"/>
      <c r="KUR1" s="84"/>
      <c r="KUS1" s="84"/>
      <c r="KUT1" s="84"/>
      <c r="KUU1" s="84"/>
      <c r="KUV1" s="84"/>
      <c r="KUW1" s="84"/>
      <c r="KUX1" s="84"/>
      <c r="KUY1" s="84"/>
      <c r="KUZ1" s="84"/>
      <c r="KVA1" s="84"/>
      <c r="KVB1" s="84"/>
      <c r="KVC1" s="84"/>
      <c r="KVD1" s="84"/>
      <c r="KVE1" s="84"/>
      <c r="KVF1" s="84"/>
      <c r="KVG1" s="84"/>
      <c r="KVH1" s="84"/>
      <c r="KVI1" s="84"/>
      <c r="KVJ1" s="84"/>
      <c r="KVK1" s="84"/>
      <c r="KVL1" s="84"/>
      <c r="KVM1" s="84"/>
      <c r="KVN1" s="84"/>
      <c r="KVO1" s="84"/>
      <c r="KVP1" s="84"/>
      <c r="KVQ1" s="84"/>
      <c r="KVR1" s="84"/>
      <c r="KVS1" s="84"/>
      <c r="KVT1" s="84"/>
      <c r="KVU1" s="84"/>
      <c r="KVV1" s="84"/>
      <c r="KVW1" s="84"/>
      <c r="KVX1" s="84"/>
      <c r="KVY1" s="84"/>
      <c r="KVZ1" s="84"/>
      <c r="KWA1" s="84"/>
      <c r="KWB1" s="84"/>
      <c r="KWC1" s="84"/>
      <c r="KWD1" s="84"/>
      <c r="KWE1" s="84"/>
      <c r="KWF1" s="84"/>
      <c r="KWG1" s="84"/>
      <c r="KWH1" s="84"/>
      <c r="KWI1" s="84"/>
      <c r="KWJ1" s="84"/>
      <c r="KWK1" s="84"/>
      <c r="KWL1" s="84"/>
      <c r="KWM1" s="84"/>
      <c r="KWN1" s="84"/>
      <c r="KWO1" s="84"/>
      <c r="KWP1" s="84"/>
      <c r="KWQ1" s="84"/>
      <c r="KWR1" s="84"/>
      <c r="KWS1" s="84"/>
      <c r="KWT1" s="84"/>
      <c r="KWU1" s="84"/>
      <c r="KWV1" s="84"/>
      <c r="KWW1" s="84"/>
      <c r="KWX1" s="84"/>
      <c r="KWY1" s="84"/>
      <c r="KWZ1" s="84"/>
      <c r="KXA1" s="84"/>
      <c r="KXB1" s="84"/>
      <c r="KXC1" s="84"/>
      <c r="KXD1" s="84"/>
      <c r="KXE1" s="84"/>
      <c r="KXF1" s="84"/>
      <c r="KXG1" s="84"/>
      <c r="KXH1" s="84"/>
      <c r="KXI1" s="84"/>
      <c r="KXJ1" s="84"/>
      <c r="KXK1" s="84"/>
      <c r="KXL1" s="84"/>
      <c r="KXM1" s="84"/>
      <c r="KXN1" s="84"/>
      <c r="KXO1" s="84"/>
      <c r="KXP1" s="84"/>
      <c r="KXQ1" s="84"/>
      <c r="KXR1" s="84"/>
      <c r="KXS1" s="84"/>
      <c r="KXT1" s="84"/>
      <c r="KXU1" s="84"/>
      <c r="KXV1" s="84"/>
      <c r="KXW1" s="84"/>
      <c r="KXX1" s="84"/>
      <c r="KXY1" s="84"/>
      <c r="KXZ1" s="84"/>
      <c r="KYA1" s="84"/>
      <c r="KYB1" s="84"/>
      <c r="KYC1" s="84"/>
      <c r="KYD1" s="84"/>
      <c r="KYE1" s="84"/>
      <c r="KYF1" s="84"/>
      <c r="KYG1" s="84"/>
      <c r="KYH1" s="84"/>
      <c r="KYI1" s="84"/>
      <c r="KYJ1" s="84"/>
      <c r="KYK1" s="84"/>
      <c r="KYL1" s="84"/>
      <c r="KYM1" s="84"/>
      <c r="KYN1" s="84"/>
      <c r="KYO1" s="84"/>
      <c r="KYP1" s="84"/>
      <c r="KYQ1" s="84"/>
      <c r="KYR1" s="84"/>
      <c r="KYS1" s="84"/>
      <c r="KYT1" s="84"/>
      <c r="KYU1" s="84"/>
      <c r="KYV1" s="84"/>
      <c r="KYW1" s="84"/>
      <c r="KYX1" s="84"/>
      <c r="KYY1" s="84"/>
      <c r="KYZ1" s="84"/>
      <c r="KZA1" s="84"/>
      <c r="KZB1" s="84"/>
      <c r="KZC1" s="84"/>
      <c r="KZD1" s="84"/>
      <c r="KZE1" s="84"/>
      <c r="KZF1" s="84"/>
      <c r="KZG1" s="84"/>
      <c r="KZH1" s="84"/>
      <c r="KZI1" s="84"/>
      <c r="KZJ1" s="84"/>
      <c r="KZK1" s="84"/>
      <c r="KZL1" s="84"/>
      <c r="KZM1" s="84"/>
      <c r="KZN1" s="84"/>
      <c r="KZO1" s="84"/>
      <c r="KZP1" s="84"/>
      <c r="KZQ1" s="84"/>
      <c r="KZR1" s="84"/>
      <c r="KZS1" s="84"/>
      <c r="KZT1" s="84"/>
      <c r="KZU1" s="84"/>
      <c r="KZV1" s="84"/>
      <c r="KZW1" s="84"/>
      <c r="KZX1" s="84"/>
      <c r="KZY1" s="84"/>
      <c r="KZZ1" s="84"/>
      <c r="LAA1" s="84"/>
      <c r="LAB1" s="84"/>
      <c r="LAC1" s="84"/>
      <c r="LAD1" s="84"/>
      <c r="LAE1" s="84"/>
      <c r="LAF1" s="84"/>
      <c r="LAG1" s="84"/>
      <c r="LAH1" s="84"/>
      <c r="LAI1" s="84"/>
      <c r="LAJ1" s="84"/>
      <c r="LAK1" s="84"/>
      <c r="LAL1" s="84"/>
      <c r="LAM1" s="84"/>
      <c r="LAN1" s="84"/>
      <c r="LAO1" s="84"/>
      <c r="LAP1" s="84"/>
      <c r="LAQ1" s="84"/>
      <c r="LAR1" s="84"/>
      <c r="LAS1" s="84"/>
      <c r="LAT1" s="84"/>
      <c r="LAU1" s="84"/>
      <c r="LAV1" s="84"/>
      <c r="LAW1" s="84"/>
      <c r="LAX1" s="84"/>
      <c r="LAY1" s="84"/>
      <c r="LAZ1" s="84"/>
      <c r="LBA1" s="84"/>
      <c r="LBB1" s="84"/>
      <c r="LBC1" s="84"/>
      <c r="LBD1" s="84"/>
      <c r="LBE1" s="84"/>
      <c r="LBF1" s="84"/>
      <c r="LBG1" s="84"/>
      <c r="LBH1" s="84"/>
      <c r="LBI1" s="84"/>
      <c r="LBJ1" s="84"/>
      <c r="LBK1" s="84"/>
      <c r="LBL1" s="84"/>
      <c r="LBM1" s="84"/>
      <c r="LBN1" s="84"/>
      <c r="LBO1" s="84"/>
      <c r="LBP1" s="84"/>
      <c r="LBQ1" s="84"/>
      <c r="LBR1" s="84"/>
      <c r="LBS1" s="84"/>
      <c r="LBT1" s="84"/>
      <c r="LBU1" s="84"/>
      <c r="LBV1" s="84"/>
      <c r="LBW1" s="84"/>
      <c r="LBX1" s="84"/>
      <c r="LBY1" s="84"/>
      <c r="LBZ1" s="84"/>
      <c r="LCA1" s="84"/>
      <c r="LCB1" s="84"/>
      <c r="LCC1" s="84"/>
      <c r="LCD1" s="84"/>
      <c r="LCE1" s="84"/>
      <c r="LCF1" s="84"/>
      <c r="LCG1" s="84"/>
      <c r="LCH1" s="84"/>
      <c r="LCI1" s="84"/>
      <c r="LCJ1" s="84"/>
      <c r="LCK1" s="84"/>
      <c r="LCL1" s="84"/>
      <c r="LCM1" s="84"/>
      <c r="LCN1" s="84"/>
      <c r="LCO1" s="84"/>
      <c r="LCP1" s="84"/>
      <c r="LCQ1" s="84"/>
      <c r="LCR1" s="84"/>
      <c r="LCS1" s="84"/>
      <c r="LCT1" s="84"/>
      <c r="LCU1" s="84"/>
      <c r="LCV1" s="84"/>
      <c r="LCW1" s="84"/>
      <c r="LCX1" s="84"/>
      <c r="LCY1" s="84"/>
      <c r="LCZ1" s="84"/>
      <c r="LDA1" s="84"/>
      <c r="LDB1" s="84"/>
      <c r="LDC1" s="84"/>
      <c r="LDD1" s="84"/>
      <c r="LDE1" s="84"/>
      <c r="LDF1" s="84"/>
      <c r="LDG1" s="84"/>
      <c r="LDH1" s="84"/>
      <c r="LDI1" s="84"/>
      <c r="LDJ1" s="84"/>
      <c r="LDK1" s="84"/>
      <c r="LDL1" s="84"/>
      <c r="LDM1" s="84"/>
      <c r="LDN1" s="84"/>
      <c r="LDO1" s="84"/>
      <c r="LDP1" s="84"/>
      <c r="LDQ1" s="84"/>
      <c r="LDR1" s="84"/>
      <c r="LDS1" s="84"/>
      <c r="LDT1" s="84"/>
      <c r="LDU1" s="84"/>
      <c r="LDV1" s="84"/>
      <c r="LDW1" s="84"/>
      <c r="LDX1" s="84"/>
      <c r="LDY1" s="84"/>
      <c r="LDZ1" s="84"/>
      <c r="LEA1" s="84"/>
      <c r="LEB1" s="84"/>
      <c r="LEC1" s="84"/>
      <c r="LED1" s="84"/>
      <c r="LEE1" s="84"/>
      <c r="LEF1" s="84"/>
      <c r="LEG1" s="84"/>
      <c r="LEH1" s="84"/>
      <c r="LEI1" s="84"/>
      <c r="LEJ1" s="84"/>
      <c r="LEK1" s="84"/>
      <c r="LEL1" s="84"/>
      <c r="LEM1" s="84"/>
      <c r="LEN1" s="84"/>
      <c r="LEO1" s="84"/>
      <c r="LEP1" s="84"/>
      <c r="LEQ1" s="84"/>
      <c r="LER1" s="84"/>
      <c r="LES1" s="84"/>
      <c r="LET1" s="84"/>
      <c r="LEU1" s="84"/>
      <c r="LEV1" s="84"/>
      <c r="LEW1" s="84"/>
      <c r="LEX1" s="84"/>
      <c r="LEY1" s="84"/>
      <c r="LEZ1" s="84"/>
      <c r="LFA1" s="84"/>
      <c r="LFB1" s="84"/>
      <c r="LFC1" s="84"/>
      <c r="LFD1" s="84"/>
      <c r="LFE1" s="84"/>
      <c r="LFF1" s="84"/>
      <c r="LFG1" s="84"/>
      <c r="LFH1" s="84"/>
      <c r="LFI1" s="84"/>
      <c r="LFJ1" s="84"/>
      <c r="LFK1" s="84"/>
      <c r="LFL1" s="84"/>
      <c r="LFM1" s="84"/>
      <c r="LFN1" s="84"/>
      <c r="LFO1" s="84"/>
      <c r="LFP1" s="84"/>
      <c r="LFQ1" s="84"/>
      <c r="LFR1" s="84"/>
      <c r="LFS1" s="84"/>
      <c r="LFT1" s="84"/>
      <c r="LFU1" s="84"/>
      <c r="LFV1" s="84"/>
      <c r="LFW1" s="84"/>
      <c r="LFX1" s="84"/>
      <c r="LFY1" s="84"/>
      <c r="LFZ1" s="84"/>
      <c r="LGA1" s="84"/>
      <c r="LGB1" s="84"/>
      <c r="LGC1" s="84"/>
      <c r="LGD1" s="84"/>
      <c r="LGE1" s="84"/>
      <c r="LGF1" s="84"/>
      <c r="LGG1" s="84"/>
      <c r="LGH1" s="84"/>
      <c r="LGI1" s="84"/>
      <c r="LGJ1" s="84"/>
      <c r="LGK1" s="84"/>
      <c r="LGL1" s="84"/>
      <c r="LGM1" s="84"/>
      <c r="LGN1" s="84"/>
      <c r="LGO1" s="84"/>
      <c r="LGP1" s="84"/>
      <c r="LGQ1" s="84"/>
      <c r="LGR1" s="84"/>
      <c r="LGS1" s="84"/>
      <c r="LGT1" s="84"/>
      <c r="LGU1" s="84"/>
      <c r="LGV1" s="84"/>
      <c r="LGW1" s="84"/>
      <c r="LGX1" s="84"/>
      <c r="LGY1" s="84"/>
      <c r="LGZ1" s="84"/>
      <c r="LHA1" s="84"/>
      <c r="LHB1" s="84"/>
      <c r="LHC1" s="84"/>
      <c r="LHD1" s="84"/>
      <c r="LHE1" s="84"/>
      <c r="LHF1" s="84"/>
      <c r="LHG1" s="84"/>
      <c r="LHH1" s="84"/>
      <c r="LHI1" s="84"/>
      <c r="LHJ1" s="84"/>
      <c r="LHK1" s="84"/>
      <c r="LHL1" s="84"/>
      <c r="LHM1" s="84"/>
      <c r="LHN1" s="84"/>
      <c r="LHO1" s="84"/>
      <c r="LHP1" s="84"/>
      <c r="LHQ1" s="84"/>
      <c r="LHR1" s="84"/>
      <c r="LHS1" s="84"/>
      <c r="LHT1" s="84"/>
      <c r="LHU1" s="84"/>
      <c r="LHV1" s="84"/>
      <c r="LHW1" s="84"/>
      <c r="LHX1" s="84"/>
      <c r="LHY1" s="84"/>
      <c r="LHZ1" s="84"/>
      <c r="LIA1" s="84"/>
      <c r="LIB1" s="84"/>
      <c r="LIC1" s="84"/>
      <c r="LID1" s="84"/>
      <c r="LIE1" s="84"/>
      <c r="LIF1" s="84"/>
      <c r="LIG1" s="84"/>
      <c r="LIH1" s="84"/>
      <c r="LII1" s="84"/>
      <c r="LIJ1" s="84"/>
      <c r="LIK1" s="84"/>
      <c r="LIL1" s="84"/>
      <c r="LIM1" s="84"/>
      <c r="LIN1" s="84"/>
      <c r="LIO1" s="84"/>
      <c r="LIP1" s="84"/>
      <c r="LIQ1" s="84"/>
      <c r="LIR1" s="84"/>
      <c r="LIS1" s="84"/>
      <c r="LIT1" s="84"/>
      <c r="LIU1" s="84"/>
      <c r="LIV1" s="84"/>
      <c r="LIW1" s="84"/>
      <c r="LIX1" s="84"/>
      <c r="LIY1" s="84"/>
      <c r="LIZ1" s="84"/>
      <c r="LJA1" s="84"/>
      <c r="LJB1" s="84"/>
      <c r="LJC1" s="84"/>
      <c r="LJD1" s="84"/>
      <c r="LJE1" s="84"/>
      <c r="LJF1" s="84"/>
      <c r="LJG1" s="84"/>
      <c r="LJH1" s="84"/>
      <c r="LJI1" s="84"/>
      <c r="LJJ1" s="84"/>
      <c r="LJK1" s="84"/>
      <c r="LJL1" s="84"/>
      <c r="LJM1" s="84"/>
      <c r="LJN1" s="84"/>
      <c r="LJO1" s="84"/>
      <c r="LJP1" s="84"/>
      <c r="LJQ1" s="84"/>
      <c r="LJR1" s="84"/>
      <c r="LJS1" s="84"/>
      <c r="LJT1" s="84"/>
      <c r="LJU1" s="84"/>
      <c r="LJV1" s="84"/>
      <c r="LJW1" s="84"/>
      <c r="LJX1" s="84"/>
      <c r="LJY1" s="84"/>
      <c r="LJZ1" s="84"/>
      <c r="LKA1" s="84"/>
      <c r="LKB1" s="84"/>
      <c r="LKC1" s="84"/>
      <c r="LKD1" s="84"/>
      <c r="LKE1" s="84"/>
      <c r="LKF1" s="84"/>
      <c r="LKG1" s="84"/>
      <c r="LKH1" s="84"/>
      <c r="LKI1" s="84"/>
      <c r="LKJ1" s="84"/>
      <c r="LKK1" s="84"/>
      <c r="LKL1" s="84"/>
      <c r="LKM1" s="84"/>
      <c r="LKN1" s="84"/>
      <c r="LKO1" s="84"/>
      <c r="LKP1" s="84"/>
      <c r="LKQ1" s="84"/>
      <c r="LKR1" s="84"/>
      <c r="LKS1" s="84"/>
      <c r="LKT1" s="84"/>
      <c r="LKU1" s="84"/>
      <c r="LKV1" s="84"/>
      <c r="LKW1" s="84"/>
      <c r="LKX1" s="84"/>
      <c r="LKY1" s="84"/>
      <c r="LKZ1" s="84"/>
      <c r="LLA1" s="84"/>
      <c r="LLB1" s="84"/>
      <c r="LLC1" s="84"/>
      <c r="LLD1" s="84"/>
      <c r="LLE1" s="84"/>
      <c r="LLF1" s="84"/>
      <c r="LLG1" s="84"/>
      <c r="LLH1" s="84"/>
      <c r="LLI1" s="84"/>
      <c r="LLJ1" s="84"/>
      <c r="LLK1" s="84"/>
      <c r="LLL1" s="84"/>
      <c r="LLM1" s="84"/>
      <c r="LLN1" s="84"/>
      <c r="LLO1" s="84"/>
      <c r="LLP1" s="84"/>
      <c r="LLQ1" s="84"/>
      <c r="LLR1" s="84"/>
      <c r="LLS1" s="84"/>
      <c r="LLT1" s="84"/>
      <c r="LLU1" s="84"/>
      <c r="LLV1" s="84"/>
      <c r="LLW1" s="84"/>
      <c r="LLX1" s="84"/>
      <c r="LLY1" s="84"/>
      <c r="LLZ1" s="84"/>
      <c r="LMA1" s="84"/>
      <c r="LMB1" s="84"/>
      <c r="LMC1" s="84"/>
      <c r="LMD1" s="84"/>
      <c r="LME1" s="84"/>
      <c r="LMF1" s="84"/>
      <c r="LMG1" s="84"/>
      <c r="LMH1" s="84"/>
      <c r="LMI1" s="84"/>
      <c r="LMJ1" s="84"/>
      <c r="LMK1" s="84"/>
      <c r="LML1" s="84"/>
      <c r="LMM1" s="84"/>
      <c r="LMN1" s="84"/>
      <c r="LMO1" s="84"/>
      <c r="LMP1" s="84"/>
      <c r="LMQ1" s="84"/>
      <c r="LMR1" s="84"/>
      <c r="LMS1" s="84"/>
      <c r="LMT1" s="84"/>
      <c r="LMU1" s="84"/>
      <c r="LMV1" s="84"/>
      <c r="LMW1" s="84"/>
      <c r="LMX1" s="84"/>
      <c r="LMY1" s="84"/>
      <c r="LMZ1" s="84"/>
      <c r="LNA1" s="84"/>
      <c r="LNB1" s="84"/>
      <c r="LNC1" s="84"/>
      <c r="LND1" s="84"/>
      <c r="LNE1" s="84"/>
      <c r="LNF1" s="84"/>
      <c r="LNG1" s="84"/>
      <c r="LNH1" s="84"/>
      <c r="LNI1" s="84"/>
      <c r="LNJ1" s="84"/>
      <c r="LNK1" s="84"/>
      <c r="LNL1" s="84"/>
      <c r="LNM1" s="84"/>
      <c r="LNN1" s="84"/>
      <c r="LNO1" s="84"/>
      <c r="LNP1" s="84"/>
      <c r="LNQ1" s="84"/>
      <c r="LNR1" s="84"/>
      <c r="LNS1" s="84"/>
      <c r="LNT1" s="84"/>
      <c r="LNU1" s="84"/>
      <c r="LNV1" s="84"/>
      <c r="LNW1" s="84"/>
      <c r="LNX1" s="84"/>
      <c r="LNY1" s="84"/>
      <c r="LNZ1" s="84"/>
      <c r="LOA1" s="84"/>
      <c r="LOB1" s="84"/>
      <c r="LOC1" s="84"/>
      <c r="LOD1" s="84"/>
      <c r="LOE1" s="84"/>
      <c r="LOF1" s="84"/>
      <c r="LOG1" s="84"/>
      <c r="LOH1" s="84"/>
      <c r="LOI1" s="84"/>
      <c r="LOJ1" s="84"/>
      <c r="LOK1" s="84"/>
      <c r="LOL1" s="84"/>
      <c r="LOM1" s="84"/>
      <c r="LON1" s="84"/>
      <c r="LOO1" s="84"/>
      <c r="LOP1" s="84"/>
      <c r="LOQ1" s="84"/>
      <c r="LOR1" s="84"/>
      <c r="LOS1" s="84"/>
      <c r="LOT1" s="84"/>
      <c r="LOU1" s="84"/>
      <c r="LOV1" s="84"/>
      <c r="LOW1" s="84"/>
      <c r="LOX1" s="84"/>
      <c r="LOY1" s="84"/>
      <c r="LOZ1" s="84"/>
      <c r="LPA1" s="84"/>
      <c r="LPB1" s="84"/>
      <c r="LPC1" s="84"/>
      <c r="LPD1" s="84"/>
      <c r="LPE1" s="84"/>
      <c r="LPF1" s="84"/>
      <c r="LPG1" s="84"/>
      <c r="LPH1" s="84"/>
      <c r="LPI1" s="84"/>
      <c r="LPJ1" s="84"/>
      <c r="LPK1" s="84"/>
      <c r="LPL1" s="84"/>
      <c r="LPM1" s="84"/>
      <c r="LPN1" s="84"/>
      <c r="LPO1" s="84"/>
      <c r="LPP1" s="84"/>
      <c r="LPQ1" s="84"/>
      <c r="LPR1" s="84"/>
      <c r="LPS1" s="84"/>
      <c r="LPT1" s="84"/>
      <c r="LPU1" s="84"/>
      <c r="LPV1" s="84"/>
      <c r="LPW1" s="84"/>
      <c r="LPX1" s="84"/>
      <c r="LPY1" s="84"/>
      <c r="LPZ1" s="84"/>
      <c r="LQA1" s="84"/>
      <c r="LQB1" s="84"/>
      <c r="LQC1" s="84"/>
      <c r="LQD1" s="84"/>
      <c r="LQE1" s="84"/>
      <c r="LQF1" s="84"/>
      <c r="LQG1" s="84"/>
      <c r="LQH1" s="84"/>
      <c r="LQI1" s="84"/>
      <c r="LQJ1" s="84"/>
      <c r="LQK1" s="84"/>
      <c r="LQL1" s="84"/>
      <c r="LQM1" s="84"/>
      <c r="LQN1" s="84"/>
      <c r="LQO1" s="84"/>
      <c r="LQP1" s="84"/>
      <c r="LQQ1" s="84"/>
      <c r="LQR1" s="84"/>
      <c r="LQS1" s="84"/>
      <c r="LQT1" s="84"/>
      <c r="LQU1" s="84"/>
      <c r="LQV1" s="84"/>
      <c r="LQW1" s="84"/>
      <c r="LQX1" s="84"/>
      <c r="LQY1" s="84"/>
      <c r="LQZ1" s="84"/>
      <c r="LRA1" s="84"/>
      <c r="LRB1" s="84"/>
      <c r="LRC1" s="84"/>
      <c r="LRD1" s="84"/>
      <c r="LRE1" s="84"/>
      <c r="LRF1" s="84"/>
      <c r="LRG1" s="84"/>
      <c r="LRH1" s="84"/>
      <c r="LRI1" s="84"/>
      <c r="LRJ1" s="84"/>
      <c r="LRK1" s="84"/>
      <c r="LRL1" s="84"/>
      <c r="LRM1" s="84"/>
      <c r="LRN1" s="84"/>
      <c r="LRO1" s="84"/>
      <c r="LRP1" s="84"/>
      <c r="LRQ1" s="84"/>
      <c r="LRR1" s="84"/>
      <c r="LRS1" s="84"/>
      <c r="LRT1" s="84"/>
      <c r="LRU1" s="84"/>
      <c r="LRV1" s="84"/>
      <c r="LRW1" s="84"/>
      <c r="LRX1" s="84"/>
      <c r="LRY1" s="84"/>
      <c r="LRZ1" s="84"/>
      <c r="LSA1" s="84"/>
      <c r="LSB1" s="84"/>
      <c r="LSC1" s="84"/>
      <c r="LSD1" s="84"/>
      <c r="LSE1" s="84"/>
      <c r="LSF1" s="84"/>
      <c r="LSG1" s="84"/>
      <c r="LSH1" s="84"/>
      <c r="LSI1" s="84"/>
      <c r="LSJ1" s="84"/>
      <c r="LSK1" s="84"/>
      <c r="LSL1" s="84"/>
      <c r="LSM1" s="84"/>
      <c r="LSN1" s="84"/>
      <c r="LSO1" s="84"/>
      <c r="LSP1" s="84"/>
      <c r="LSQ1" s="84"/>
      <c r="LSR1" s="84"/>
      <c r="LSS1" s="84"/>
      <c r="LST1" s="84"/>
      <c r="LSU1" s="84"/>
      <c r="LSV1" s="84"/>
      <c r="LSW1" s="84"/>
      <c r="LSX1" s="84"/>
      <c r="LSY1" s="84"/>
      <c r="LSZ1" s="84"/>
      <c r="LTA1" s="84"/>
      <c r="LTB1" s="84"/>
      <c r="LTC1" s="84"/>
      <c r="LTD1" s="84"/>
      <c r="LTE1" s="84"/>
      <c r="LTF1" s="84"/>
      <c r="LTG1" s="84"/>
      <c r="LTH1" s="84"/>
      <c r="LTI1" s="84"/>
      <c r="LTJ1" s="84"/>
      <c r="LTK1" s="84"/>
      <c r="LTL1" s="84"/>
      <c r="LTM1" s="84"/>
      <c r="LTN1" s="84"/>
      <c r="LTO1" s="84"/>
      <c r="LTP1" s="84"/>
      <c r="LTQ1" s="84"/>
      <c r="LTR1" s="84"/>
      <c r="LTS1" s="84"/>
      <c r="LTT1" s="84"/>
      <c r="LTU1" s="84"/>
      <c r="LTV1" s="84"/>
      <c r="LTW1" s="84"/>
      <c r="LTX1" s="84"/>
      <c r="LTY1" s="84"/>
      <c r="LTZ1" s="84"/>
      <c r="LUA1" s="84"/>
      <c r="LUB1" s="84"/>
      <c r="LUC1" s="84"/>
      <c r="LUD1" s="84"/>
      <c r="LUE1" s="84"/>
      <c r="LUF1" s="84"/>
      <c r="LUG1" s="84"/>
      <c r="LUH1" s="84"/>
      <c r="LUI1" s="84"/>
      <c r="LUJ1" s="84"/>
      <c r="LUK1" s="84"/>
      <c r="LUL1" s="84"/>
      <c r="LUM1" s="84"/>
      <c r="LUN1" s="84"/>
      <c r="LUO1" s="84"/>
      <c r="LUP1" s="84"/>
      <c r="LUQ1" s="84"/>
      <c r="LUR1" s="84"/>
      <c r="LUS1" s="84"/>
      <c r="LUT1" s="84"/>
      <c r="LUU1" s="84"/>
      <c r="LUV1" s="84"/>
      <c r="LUW1" s="84"/>
      <c r="LUX1" s="84"/>
      <c r="LUY1" s="84"/>
      <c r="LUZ1" s="84"/>
      <c r="LVA1" s="84"/>
      <c r="LVB1" s="84"/>
      <c r="LVC1" s="84"/>
      <c r="LVD1" s="84"/>
      <c r="LVE1" s="84"/>
      <c r="LVF1" s="84"/>
      <c r="LVG1" s="84"/>
      <c r="LVH1" s="84"/>
      <c r="LVI1" s="84"/>
      <c r="LVJ1" s="84"/>
      <c r="LVK1" s="84"/>
      <c r="LVL1" s="84"/>
      <c r="LVM1" s="84"/>
      <c r="LVN1" s="84"/>
      <c r="LVO1" s="84"/>
      <c r="LVP1" s="84"/>
      <c r="LVQ1" s="84"/>
      <c r="LVR1" s="84"/>
      <c r="LVS1" s="84"/>
      <c r="LVT1" s="84"/>
      <c r="LVU1" s="84"/>
      <c r="LVV1" s="84"/>
      <c r="LVW1" s="84"/>
      <c r="LVX1" s="84"/>
      <c r="LVY1" s="84"/>
      <c r="LVZ1" s="84"/>
      <c r="LWA1" s="84"/>
      <c r="LWB1" s="84"/>
      <c r="LWC1" s="84"/>
      <c r="LWD1" s="84"/>
      <c r="LWE1" s="84"/>
      <c r="LWF1" s="84"/>
      <c r="LWG1" s="84"/>
      <c r="LWH1" s="84"/>
      <c r="LWI1" s="84"/>
      <c r="LWJ1" s="84"/>
      <c r="LWK1" s="84"/>
      <c r="LWL1" s="84"/>
      <c r="LWM1" s="84"/>
      <c r="LWN1" s="84"/>
      <c r="LWO1" s="84"/>
      <c r="LWP1" s="84"/>
      <c r="LWQ1" s="84"/>
      <c r="LWR1" s="84"/>
      <c r="LWS1" s="84"/>
      <c r="LWT1" s="84"/>
      <c r="LWU1" s="84"/>
      <c r="LWV1" s="84"/>
      <c r="LWW1" s="84"/>
      <c r="LWX1" s="84"/>
      <c r="LWY1" s="84"/>
      <c r="LWZ1" s="84"/>
      <c r="LXA1" s="84"/>
      <c r="LXB1" s="84"/>
      <c r="LXC1" s="84"/>
      <c r="LXD1" s="84"/>
      <c r="LXE1" s="84"/>
      <c r="LXF1" s="84"/>
      <c r="LXG1" s="84"/>
      <c r="LXH1" s="84"/>
      <c r="LXI1" s="84"/>
      <c r="LXJ1" s="84"/>
      <c r="LXK1" s="84"/>
      <c r="LXL1" s="84"/>
      <c r="LXM1" s="84"/>
      <c r="LXN1" s="84"/>
      <c r="LXO1" s="84"/>
      <c r="LXP1" s="84"/>
      <c r="LXQ1" s="84"/>
      <c r="LXR1" s="84"/>
      <c r="LXS1" s="84"/>
      <c r="LXT1" s="84"/>
      <c r="LXU1" s="84"/>
      <c r="LXV1" s="84"/>
      <c r="LXW1" s="84"/>
      <c r="LXX1" s="84"/>
      <c r="LXY1" s="84"/>
      <c r="LXZ1" s="84"/>
      <c r="LYA1" s="84"/>
      <c r="LYB1" s="84"/>
      <c r="LYC1" s="84"/>
      <c r="LYD1" s="84"/>
      <c r="LYE1" s="84"/>
      <c r="LYF1" s="84"/>
      <c r="LYG1" s="84"/>
      <c r="LYH1" s="84"/>
      <c r="LYI1" s="84"/>
      <c r="LYJ1" s="84"/>
      <c r="LYK1" s="84"/>
      <c r="LYL1" s="84"/>
      <c r="LYM1" s="84"/>
      <c r="LYN1" s="84"/>
      <c r="LYO1" s="84"/>
      <c r="LYP1" s="84"/>
      <c r="LYQ1" s="84"/>
      <c r="LYR1" s="84"/>
      <c r="LYS1" s="84"/>
      <c r="LYT1" s="84"/>
      <c r="LYU1" s="84"/>
      <c r="LYV1" s="84"/>
      <c r="LYW1" s="84"/>
      <c r="LYX1" s="84"/>
      <c r="LYY1" s="84"/>
      <c r="LYZ1" s="84"/>
      <c r="LZA1" s="84"/>
      <c r="LZB1" s="84"/>
      <c r="LZC1" s="84"/>
      <c r="LZD1" s="84"/>
      <c r="LZE1" s="84"/>
      <c r="LZF1" s="84"/>
      <c r="LZG1" s="84"/>
      <c r="LZH1" s="84"/>
      <c r="LZI1" s="84"/>
      <c r="LZJ1" s="84"/>
      <c r="LZK1" s="84"/>
      <c r="LZL1" s="84"/>
      <c r="LZM1" s="84"/>
      <c r="LZN1" s="84"/>
      <c r="LZO1" s="84"/>
      <c r="LZP1" s="84"/>
      <c r="LZQ1" s="84"/>
      <c r="LZR1" s="84"/>
      <c r="LZS1" s="84"/>
      <c r="LZT1" s="84"/>
      <c r="LZU1" s="84"/>
      <c r="LZV1" s="84"/>
      <c r="LZW1" s="84"/>
      <c r="LZX1" s="84"/>
      <c r="LZY1" s="84"/>
      <c r="LZZ1" s="84"/>
      <c r="MAA1" s="84"/>
      <c r="MAB1" s="84"/>
      <c r="MAC1" s="84"/>
      <c r="MAD1" s="84"/>
      <c r="MAE1" s="84"/>
      <c r="MAF1" s="84"/>
      <c r="MAG1" s="84"/>
      <c r="MAH1" s="84"/>
      <c r="MAI1" s="84"/>
      <c r="MAJ1" s="84"/>
      <c r="MAK1" s="84"/>
      <c r="MAL1" s="84"/>
      <c r="MAM1" s="84"/>
      <c r="MAN1" s="84"/>
      <c r="MAO1" s="84"/>
      <c r="MAP1" s="84"/>
      <c r="MAQ1" s="84"/>
      <c r="MAR1" s="84"/>
      <c r="MAS1" s="84"/>
      <c r="MAT1" s="84"/>
      <c r="MAU1" s="84"/>
      <c r="MAV1" s="84"/>
      <c r="MAW1" s="84"/>
      <c r="MAX1" s="84"/>
      <c r="MAY1" s="84"/>
      <c r="MAZ1" s="84"/>
      <c r="MBA1" s="84"/>
      <c r="MBB1" s="84"/>
      <c r="MBC1" s="84"/>
      <c r="MBD1" s="84"/>
      <c r="MBE1" s="84"/>
      <c r="MBF1" s="84"/>
      <c r="MBG1" s="84"/>
      <c r="MBH1" s="84"/>
      <c r="MBI1" s="84"/>
      <c r="MBJ1" s="84"/>
      <c r="MBK1" s="84"/>
      <c r="MBL1" s="84"/>
      <c r="MBM1" s="84"/>
      <c r="MBN1" s="84"/>
      <c r="MBO1" s="84"/>
      <c r="MBP1" s="84"/>
      <c r="MBQ1" s="84"/>
      <c r="MBR1" s="84"/>
      <c r="MBS1" s="84"/>
      <c r="MBT1" s="84"/>
      <c r="MBU1" s="84"/>
      <c r="MBV1" s="84"/>
      <c r="MBW1" s="84"/>
      <c r="MBX1" s="84"/>
      <c r="MBY1" s="84"/>
      <c r="MBZ1" s="84"/>
      <c r="MCA1" s="84"/>
      <c r="MCB1" s="84"/>
      <c r="MCC1" s="84"/>
      <c r="MCD1" s="84"/>
      <c r="MCE1" s="84"/>
      <c r="MCF1" s="84"/>
      <c r="MCG1" s="84"/>
      <c r="MCH1" s="84"/>
      <c r="MCI1" s="84"/>
      <c r="MCJ1" s="84"/>
      <c r="MCK1" s="84"/>
      <c r="MCL1" s="84"/>
      <c r="MCM1" s="84"/>
      <c r="MCN1" s="84"/>
      <c r="MCO1" s="84"/>
      <c r="MCP1" s="84"/>
      <c r="MCQ1" s="84"/>
      <c r="MCR1" s="84"/>
      <c r="MCS1" s="84"/>
      <c r="MCT1" s="84"/>
      <c r="MCU1" s="84"/>
      <c r="MCV1" s="84"/>
      <c r="MCW1" s="84"/>
      <c r="MCX1" s="84"/>
      <c r="MCY1" s="84"/>
      <c r="MCZ1" s="84"/>
      <c r="MDA1" s="84"/>
      <c r="MDB1" s="84"/>
      <c r="MDC1" s="84"/>
      <c r="MDD1" s="84"/>
      <c r="MDE1" s="84"/>
      <c r="MDF1" s="84"/>
      <c r="MDG1" s="84"/>
      <c r="MDH1" s="84"/>
      <c r="MDI1" s="84"/>
      <c r="MDJ1" s="84"/>
      <c r="MDK1" s="84"/>
      <c r="MDL1" s="84"/>
      <c r="MDM1" s="84"/>
      <c r="MDN1" s="84"/>
      <c r="MDO1" s="84"/>
      <c r="MDP1" s="84"/>
      <c r="MDQ1" s="84"/>
      <c r="MDR1" s="84"/>
      <c r="MDS1" s="84"/>
      <c r="MDT1" s="84"/>
      <c r="MDU1" s="84"/>
      <c r="MDV1" s="84"/>
      <c r="MDW1" s="84"/>
      <c r="MDX1" s="84"/>
      <c r="MDY1" s="84"/>
      <c r="MDZ1" s="84"/>
      <c r="MEA1" s="84"/>
      <c r="MEB1" s="84"/>
      <c r="MEC1" s="84"/>
      <c r="MED1" s="84"/>
      <c r="MEE1" s="84"/>
      <c r="MEF1" s="84"/>
      <c r="MEG1" s="84"/>
      <c r="MEH1" s="84"/>
      <c r="MEI1" s="84"/>
      <c r="MEJ1" s="84"/>
      <c r="MEK1" s="84"/>
      <c r="MEL1" s="84"/>
      <c r="MEM1" s="84"/>
      <c r="MEN1" s="84"/>
      <c r="MEO1" s="84"/>
      <c r="MEP1" s="84"/>
      <c r="MEQ1" s="84"/>
      <c r="MER1" s="84"/>
      <c r="MES1" s="84"/>
      <c r="MET1" s="84"/>
      <c r="MEU1" s="84"/>
      <c r="MEV1" s="84"/>
      <c r="MEW1" s="84"/>
      <c r="MEX1" s="84"/>
      <c r="MEY1" s="84"/>
      <c r="MEZ1" s="84"/>
      <c r="MFA1" s="84"/>
      <c r="MFB1" s="84"/>
      <c r="MFC1" s="84"/>
      <c r="MFD1" s="84"/>
      <c r="MFE1" s="84"/>
      <c r="MFF1" s="84"/>
      <c r="MFG1" s="84"/>
      <c r="MFH1" s="84"/>
      <c r="MFI1" s="84"/>
      <c r="MFJ1" s="84"/>
      <c r="MFK1" s="84"/>
      <c r="MFL1" s="84"/>
      <c r="MFM1" s="84"/>
      <c r="MFN1" s="84"/>
      <c r="MFO1" s="84"/>
      <c r="MFP1" s="84"/>
      <c r="MFQ1" s="84"/>
      <c r="MFR1" s="84"/>
      <c r="MFS1" s="84"/>
      <c r="MFT1" s="84"/>
      <c r="MFU1" s="84"/>
      <c r="MFV1" s="84"/>
      <c r="MFW1" s="84"/>
      <c r="MFX1" s="84"/>
      <c r="MFY1" s="84"/>
      <c r="MFZ1" s="84"/>
      <c r="MGA1" s="84"/>
      <c r="MGB1" s="84"/>
      <c r="MGC1" s="84"/>
      <c r="MGD1" s="84"/>
      <c r="MGE1" s="84"/>
      <c r="MGF1" s="84"/>
      <c r="MGG1" s="84"/>
      <c r="MGH1" s="84"/>
      <c r="MGI1" s="84"/>
      <c r="MGJ1" s="84"/>
      <c r="MGK1" s="84"/>
      <c r="MGL1" s="84"/>
      <c r="MGM1" s="84"/>
      <c r="MGN1" s="84"/>
      <c r="MGO1" s="84"/>
      <c r="MGP1" s="84"/>
      <c r="MGQ1" s="84"/>
      <c r="MGR1" s="84"/>
      <c r="MGS1" s="84"/>
      <c r="MGT1" s="84"/>
      <c r="MGU1" s="84"/>
      <c r="MGV1" s="84"/>
      <c r="MGW1" s="84"/>
      <c r="MGX1" s="84"/>
      <c r="MGY1" s="84"/>
      <c r="MGZ1" s="84"/>
      <c r="MHA1" s="84"/>
      <c r="MHB1" s="84"/>
      <c r="MHC1" s="84"/>
      <c r="MHD1" s="84"/>
      <c r="MHE1" s="84"/>
      <c r="MHF1" s="84"/>
      <c r="MHG1" s="84"/>
      <c r="MHH1" s="84"/>
      <c r="MHI1" s="84"/>
      <c r="MHJ1" s="84"/>
      <c r="MHK1" s="84"/>
      <c r="MHL1" s="84"/>
      <c r="MHM1" s="84"/>
      <c r="MHN1" s="84"/>
      <c r="MHO1" s="84"/>
      <c r="MHP1" s="84"/>
      <c r="MHQ1" s="84"/>
      <c r="MHR1" s="84"/>
      <c r="MHS1" s="84"/>
      <c r="MHT1" s="84"/>
      <c r="MHU1" s="84"/>
      <c r="MHV1" s="84"/>
      <c r="MHW1" s="84"/>
      <c r="MHX1" s="84"/>
      <c r="MHY1" s="84"/>
      <c r="MHZ1" s="84"/>
      <c r="MIA1" s="84"/>
      <c r="MIB1" s="84"/>
      <c r="MIC1" s="84"/>
      <c r="MID1" s="84"/>
      <c r="MIE1" s="84"/>
      <c r="MIF1" s="84"/>
      <c r="MIG1" s="84"/>
      <c r="MIH1" s="84"/>
      <c r="MII1" s="84"/>
      <c r="MIJ1" s="84"/>
      <c r="MIK1" s="84"/>
      <c r="MIL1" s="84"/>
      <c r="MIM1" s="84"/>
      <c r="MIN1" s="84"/>
      <c r="MIO1" s="84"/>
      <c r="MIP1" s="84"/>
      <c r="MIQ1" s="84"/>
      <c r="MIR1" s="84"/>
      <c r="MIS1" s="84"/>
      <c r="MIT1" s="84"/>
      <c r="MIU1" s="84"/>
      <c r="MIV1" s="84"/>
      <c r="MIW1" s="84"/>
      <c r="MIX1" s="84"/>
      <c r="MIY1" s="84"/>
      <c r="MIZ1" s="84"/>
      <c r="MJA1" s="84"/>
      <c r="MJB1" s="84"/>
      <c r="MJC1" s="84"/>
      <c r="MJD1" s="84"/>
      <c r="MJE1" s="84"/>
      <c r="MJF1" s="84"/>
      <c r="MJG1" s="84"/>
      <c r="MJH1" s="84"/>
      <c r="MJI1" s="84"/>
      <c r="MJJ1" s="84"/>
      <c r="MJK1" s="84"/>
      <c r="MJL1" s="84"/>
      <c r="MJM1" s="84"/>
      <c r="MJN1" s="84"/>
      <c r="MJO1" s="84"/>
      <c r="MJP1" s="84"/>
      <c r="MJQ1" s="84"/>
      <c r="MJR1" s="84"/>
      <c r="MJS1" s="84"/>
      <c r="MJT1" s="84"/>
      <c r="MJU1" s="84"/>
      <c r="MJV1" s="84"/>
      <c r="MJW1" s="84"/>
      <c r="MJX1" s="84"/>
      <c r="MJY1" s="84"/>
      <c r="MJZ1" s="84"/>
      <c r="MKA1" s="84"/>
      <c r="MKB1" s="84"/>
      <c r="MKC1" s="84"/>
      <c r="MKD1" s="84"/>
      <c r="MKE1" s="84"/>
      <c r="MKF1" s="84"/>
      <c r="MKG1" s="84"/>
      <c r="MKH1" s="84"/>
      <c r="MKI1" s="84"/>
      <c r="MKJ1" s="84"/>
      <c r="MKK1" s="84"/>
      <c r="MKL1" s="84"/>
      <c r="MKM1" s="84"/>
      <c r="MKN1" s="84"/>
      <c r="MKO1" s="84"/>
      <c r="MKP1" s="84"/>
      <c r="MKQ1" s="84"/>
      <c r="MKR1" s="84"/>
      <c r="MKS1" s="84"/>
      <c r="MKT1" s="84"/>
      <c r="MKU1" s="84"/>
      <c r="MKV1" s="84"/>
      <c r="MKW1" s="84"/>
      <c r="MKX1" s="84"/>
      <c r="MKY1" s="84"/>
      <c r="MKZ1" s="84"/>
      <c r="MLA1" s="84"/>
      <c r="MLB1" s="84"/>
      <c r="MLC1" s="84"/>
      <c r="MLD1" s="84"/>
      <c r="MLE1" s="84"/>
      <c r="MLF1" s="84"/>
      <c r="MLG1" s="84"/>
      <c r="MLH1" s="84"/>
      <c r="MLI1" s="84"/>
      <c r="MLJ1" s="84"/>
      <c r="MLK1" s="84"/>
      <c r="MLL1" s="84"/>
      <c r="MLM1" s="84"/>
      <c r="MLN1" s="84"/>
      <c r="MLO1" s="84"/>
      <c r="MLP1" s="84"/>
      <c r="MLQ1" s="84"/>
      <c r="MLR1" s="84"/>
      <c r="MLS1" s="84"/>
      <c r="MLT1" s="84"/>
      <c r="MLU1" s="84"/>
      <c r="MLV1" s="84"/>
      <c r="MLW1" s="84"/>
      <c r="MLX1" s="84"/>
      <c r="MLY1" s="84"/>
      <c r="MLZ1" s="84"/>
      <c r="MMA1" s="84"/>
      <c r="MMB1" s="84"/>
      <c r="MMC1" s="84"/>
      <c r="MMD1" s="84"/>
      <c r="MME1" s="84"/>
      <c r="MMF1" s="84"/>
      <c r="MMG1" s="84"/>
      <c r="MMH1" s="84"/>
      <c r="MMI1" s="84"/>
      <c r="MMJ1" s="84"/>
      <c r="MMK1" s="84"/>
      <c r="MML1" s="84"/>
      <c r="MMM1" s="84"/>
      <c r="MMN1" s="84"/>
      <c r="MMO1" s="84"/>
      <c r="MMP1" s="84"/>
      <c r="MMQ1" s="84"/>
      <c r="MMR1" s="84"/>
      <c r="MMS1" s="84"/>
      <c r="MMT1" s="84"/>
      <c r="MMU1" s="84"/>
      <c r="MMV1" s="84"/>
      <c r="MMW1" s="84"/>
      <c r="MMX1" s="84"/>
      <c r="MMY1" s="84"/>
      <c r="MMZ1" s="84"/>
      <c r="MNA1" s="84"/>
      <c r="MNB1" s="84"/>
      <c r="MNC1" s="84"/>
      <c r="MND1" s="84"/>
      <c r="MNE1" s="84"/>
      <c r="MNF1" s="84"/>
      <c r="MNG1" s="84"/>
      <c r="MNH1" s="84"/>
      <c r="MNI1" s="84"/>
      <c r="MNJ1" s="84"/>
      <c r="MNK1" s="84"/>
      <c r="MNL1" s="84"/>
      <c r="MNM1" s="84"/>
      <c r="MNN1" s="84"/>
      <c r="MNO1" s="84"/>
      <c r="MNP1" s="84"/>
      <c r="MNQ1" s="84"/>
      <c r="MNR1" s="84"/>
      <c r="MNS1" s="84"/>
      <c r="MNT1" s="84"/>
      <c r="MNU1" s="84"/>
      <c r="MNV1" s="84"/>
      <c r="MNW1" s="84"/>
      <c r="MNX1" s="84"/>
      <c r="MNY1" s="84"/>
      <c r="MNZ1" s="84"/>
      <c r="MOA1" s="84"/>
      <c r="MOB1" s="84"/>
      <c r="MOC1" s="84"/>
      <c r="MOD1" s="84"/>
      <c r="MOE1" s="84"/>
      <c r="MOF1" s="84"/>
      <c r="MOG1" s="84"/>
      <c r="MOH1" s="84"/>
      <c r="MOI1" s="84"/>
      <c r="MOJ1" s="84"/>
      <c r="MOK1" s="84"/>
      <c r="MOL1" s="84"/>
      <c r="MOM1" s="84"/>
      <c r="MON1" s="84"/>
      <c r="MOO1" s="84"/>
      <c r="MOP1" s="84"/>
      <c r="MOQ1" s="84"/>
      <c r="MOR1" s="84"/>
      <c r="MOS1" s="84"/>
      <c r="MOT1" s="84"/>
      <c r="MOU1" s="84"/>
      <c r="MOV1" s="84"/>
      <c r="MOW1" s="84"/>
      <c r="MOX1" s="84"/>
      <c r="MOY1" s="84"/>
      <c r="MOZ1" s="84"/>
      <c r="MPA1" s="84"/>
      <c r="MPB1" s="84"/>
      <c r="MPC1" s="84"/>
      <c r="MPD1" s="84"/>
      <c r="MPE1" s="84"/>
      <c r="MPF1" s="84"/>
      <c r="MPG1" s="84"/>
      <c r="MPH1" s="84"/>
      <c r="MPI1" s="84"/>
      <c r="MPJ1" s="84"/>
      <c r="MPK1" s="84"/>
      <c r="MPL1" s="84"/>
      <c r="MPM1" s="84"/>
      <c r="MPN1" s="84"/>
      <c r="MPO1" s="84"/>
      <c r="MPP1" s="84"/>
      <c r="MPQ1" s="84"/>
      <c r="MPR1" s="84"/>
      <c r="MPS1" s="84"/>
      <c r="MPT1" s="84"/>
      <c r="MPU1" s="84"/>
      <c r="MPV1" s="84"/>
      <c r="MPW1" s="84"/>
      <c r="MPX1" s="84"/>
      <c r="MPY1" s="84"/>
      <c r="MPZ1" s="84"/>
      <c r="MQA1" s="84"/>
      <c r="MQB1" s="84"/>
      <c r="MQC1" s="84"/>
      <c r="MQD1" s="84"/>
      <c r="MQE1" s="84"/>
      <c r="MQF1" s="84"/>
      <c r="MQG1" s="84"/>
      <c r="MQH1" s="84"/>
      <c r="MQI1" s="84"/>
      <c r="MQJ1" s="84"/>
      <c r="MQK1" s="84"/>
      <c r="MQL1" s="84"/>
      <c r="MQM1" s="84"/>
      <c r="MQN1" s="84"/>
      <c r="MQO1" s="84"/>
      <c r="MQP1" s="84"/>
      <c r="MQQ1" s="84"/>
      <c r="MQR1" s="84"/>
      <c r="MQS1" s="84"/>
      <c r="MQT1" s="84"/>
      <c r="MQU1" s="84"/>
      <c r="MQV1" s="84"/>
      <c r="MQW1" s="84"/>
      <c r="MQX1" s="84"/>
      <c r="MQY1" s="84"/>
      <c r="MQZ1" s="84"/>
      <c r="MRA1" s="84"/>
      <c r="MRB1" s="84"/>
      <c r="MRC1" s="84"/>
      <c r="MRD1" s="84"/>
      <c r="MRE1" s="84"/>
      <c r="MRF1" s="84"/>
      <c r="MRG1" s="84"/>
      <c r="MRH1" s="84"/>
      <c r="MRI1" s="84"/>
      <c r="MRJ1" s="84"/>
      <c r="MRK1" s="84"/>
      <c r="MRL1" s="84"/>
      <c r="MRM1" s="84"/>
      <c r="MRN1" s="84"/>
      <c r="MRO1" s="84"/>
      <c r="MRP1" s="84"/>
      <c r="MRQ1" s="84"/>
      <c r="MRR1" s="84"/>
      <c r="MRS1" s="84"/>
      <c r="MRT1" s="84"/>
      <c r="MRU1" s="84"/>
      <c r="MRV1" s="84"/>
      <c r="MRW1" s="84"/>
      <c r="MRX1" s="84"/>
      <c r="MRY1" s="84"/>
      <c r="MRZ1" s="84"/>
      <c r="MSA1" s="84"/>
      <c r="MSB1" s="84"/>
      <c r="MSC1" s="84"/>
      <c r="MSD1" s="84"/>
      <c r="MSE1" s="84"/>
      <c r="MSF1" s="84"/>
      <c r="MSG1" s="84"/>
      <c r="MSH1" s="84"/>
      <c r="MSI1" s="84"/>
      <c r="MSJ1" s="84"/>
      <c r="MSK1" s="84"/>
      <c r="MSL1" s="84"/>
      <c r="MSM1" s="84"/>
      <c r="MSN1" s="84"/>
      <c r="MSO1" s="84"/>
      <c r="MSP1" s="84"/>
      <c r="MSQ1" s="84"/>
      <c r="MSR1" s="84"/>
      <c r="MSS1" s="84"/>
      <c r="MST1" s="84"/>
      <c r="MSU1" s="84"/>
      <c r="MSV1" s="84"/>
      <c r="MSW1" s="84"/>
      <c r="MSX1" s="84"/>
      <c r="MSY1" s="84"/>
      <c r="MSZ1" s="84"/>
      <c r="MTA1" s="84"/>
      <c r="MTB1" s="84"/>
      <c r="MTC1" s="84"/>
      <c r="MTD1" s="84"/>
      <c r="MTE1" s="84"/>
      <c r="MTF1" s="84"/>
      <c r="MTG1" s="84"/>
      <c r="MTH1" s="84"/>
      <c r="MTI1" s="84"/>
      <c r="MTJ1" s="84"/>
      <c r="MTK1" s="84"/>
      <c r="MTL1" s="84"/>
      <c r="MTM1" s="84"/>
      <c r="MTN1" s="84"/>
      <c r="MTO1" s="84"/>
      <c r="MTP1" s="84"/>
      <c r="MTQ1" s="84"/>
      <c r="MTR1" s="84"/>
      <c r="MTS1" s="84"/>
      <c r="MTT1" s="84"/>
      <c r="MTU1" s="84"/>
      <c r="MTV1" s="84"/>
      <c r="MTW1" s="84"/>
      <c r="MTX1" s="84"/>
      <c r="MTY1" s="84"/>
      <c r="MTZ1" s="84"/>
      <c r="MUA1" s="84"/>
      <c r="MUB1" s="84"/>
      <c r="MUC1" s="84"/>
      <c r="MUD1" s="84"/>
      <c r="MUE1" s="84"/>
      <c r="MUF1" s="84"/>
      <c r="MUG1" s="84"/>
      <c r="MUH1" s="84"/>
      <c r="MUI1" s="84"/>
      <c r="MUJ1" s="84"/>
      <c r="MUK1" s="84"/>
      <c r="MUL1" s="84"/>
      <c r="MUM1" s="84"/>
      <c r="MUN1" s="84"/>
      <c r="MUO1" s="84"/>
      <c r="MUP1" s="84"/>
      <c r="MUQ1" s="84"/>
      <c r="MUR1" s="84"/>
      <c r="MUS1" s="84"/>
      <c r="MUT1" s="84"/>
      <c r="MUU1" s="84"/>
      <c r="MUV1" s="84"/>
      <c r="MUW1" s="84"/>
      <c r="MUX1" s="84"/>
      <c r="MUY1" s="84"/>
      <c r="MUZ1" s="84"/>
      <c r="MVA1" s="84"/>
      <c r="MVB1" s="84"/>
      <c r="MVC1" s="84"/>
      <c r="MVD1" s="84"/>
      <c r="MVE1" s="84"/>
      <c r="MVF1" s="84"/>
      <c r="MVG1" s="84"/>
      <c r="MVH1" s="84"/>
      <c r="MVI1" s="84"/>
      <c r="MVJ1" s="84"/>
      <c r="MVK1" s="84"/>
      <c r="MVL1" s="84"/>
      <c r="MVM1" s="84"/>
      <c r="MVN1" s="84"/>
      <c r="MVO1" s="84"/>
      <c r="MVP1" s="84"/>
      <c r="MVQ1" s="84"/>
      <c r="MVR1" s="84"/>
      <c r="MVS1" s="84"/>
      <c r="MVT1" s="84"/>
      <c r="MVU1" s="84"/>
      <c r="MVV1" s="84"/>
      <c r="MVW1" s="84"/>
      <c r="MVX1" s="84"/>
      <c r="MVY1" s="84"/>
      <c r="MVZ1" s="84"/>
      <c r="MWA1" s="84"/>
      <c r="MWB1" s="84"/>
      <c r="MWC1" s="84"/>
      <c r="MWD1" s="84"/>
      <c r="MWE1" s="84"/>
      <c r="MWF1" s="84"/>
      <c r="MWG1" s="84"/>
      <c r="MWH1" s="84"/>
      <c r="MWI1" s="84"/>
      <c r="MWJ1" s="84"/>
      <c r="MWK1" s="84"/>
      <c r="MWL1" s="84"/>
      <c r="MWM1" s="84"/>
      <c r="MWN1" s="84"/>
      <c r="MWO1" s="84"/>
      <c r="MWP1" s="84"/>
      <c r="MWQ1" s="84"/>
      <c r="MWR1" s="84"/>
      <c r="MWS1" s="84"/>
      <c r="MWT1" s="84"/>
      <c r="MWU1" s="84"/>
      <c r="MWV1" s="84"/>
      <c r="MWW1" s="84"/>
      <c r="MWX1" s="84"/>
      <c r="MWY1" s="84"/>
      <c r="MWZ1" s="84"/>
      <c r="MXA1" s="84"/>
      <c r="MXB1" s="84"/>
      <c r="MXC1" s="84"/>
      <c r="MXD1" s="84"/>
      <c r="MXE1" s="84"/>
      <c r="MXF1" s="84"/>
      <c r="MXG1" s="84"/>
      <c r="MXH1" s="84"/>
      <c r="MXI1" s="84"/>
      <c r="MXJ1" s="84"/>
      <c r="MXK1" s="84"/>
      <c r="MXL1" s="84"/>
      <c r="MXM1" s="84"/>
      <c r="MXN1" s="84"/>
      <c r="MXO1" s="84"/>
      <c r="MXP1" s="84"/>
      <c r="MXQ1" s="84"/>
      <c r="MXR1" s="84"/>
      <c r="MXS1" s="84"/>
      <c r="MXT1" s="84"/>
      <c r="MXU1" s="84"/>
      <c r="MXV1" s="84"/>
      <c r="MXW1" s="84"/>
      <c r="MXX1" s="84"/>
      <c r="MXY1" s="84"/>
      <c r="MXZ1" s="84"/>
      <c r="MYA1" s="84"/>
      <c r="MYB1" s="84"/>
      <c r="MYC1" s="84"/>
      <c r="MYD1" s="84"/>
      <c r="MYE1" s="84"/>
      <c r="MYF1" s="84"/>
      <c r="MYG1" s="84"/>
      <c r="MYH1" s="84"/>
      <c r="MYI1" s="84"/>
      <c r="MYJ1" s="84"/>
      <c r="MYK1" s="84"/>
      <c r="MYL1" s="84"/>
      <c r="MYM1" s="84"/>
      <c r="MYN1" s="84"/>
      <c r="MYO1" s="84"/>
      <c r="MYP1" s="84"/>
      <c r="MYQ1" s="84"/>
      <c r="MYR1" s="84"/>
      <c r="MYS1" s="84"/>
      <c r="MYT1" s="84"/>
      <c r="MYU1" s="84"/>
      <c r="MYV1" s="84"/>
      <c r="MYW1" s="84"/>
      <c r="MYX1" s="84"/>
      <c r="MYY1" s="84"/>
      <c r="MYZ1" s="84"/>
      <c r="MZA1" s="84"/>
      <c r="MZB1" s="84"/>
      <c r="MZC1" s="84"/>
      <c r="MZD1" s="84"/>
      <c r="MZE1" s="84"/>
      <c r="MZF1" s="84"/>
      <c r="MZG1" s="84"/>
      <c r="MZH1" s="84"/>
      <c r="MZI1" s="84"/>
      <c r="MZJ1" s="84"/>
      <c r="MZK1" s="84"/>
      <c r="MZL1" s="84"/>
      <c r="MZM1" s="84"/>
      <c r="MZN1" s="84"/>
      <c r="MZO1" s="84"/>
      <c r="MZP1" s="84"/>
      <c r="MZQ1" s="84"/>
      <c r="MZR1" s="84"/>
      <c r="MZS1" s="84"/>
      <c r="MZT1" s="84"/>
      <c r="MZU1" s="84"/>
      <c r="MZV1" s="84"/>
      <c r="MZW1" s="84"/>
      <c r="MZX1" s="84"/>
      <c r="MZY1" s="84"/>
      <c r="MZZ1" s="84"/>
      <c r="NAA1" s="84"/>
      <c r="NAB1" s="84"/>
      <c r="NAC1" s="84"/>
      <c r="NAD1" s="84"/>
      <c r="NAE1" s="84"/>
      <c r="NAF1" s="84"/>
      <c r="NAG1" s="84"/>
      <c r="NAH1" s="84"/>
      <c r="NAI1" s="84"/>
      <c r="NAJ1" s="84"/>
      <c r="NAK1" s="84"/>
      <c r="NAL1" s="84"/>
      <c r="NAM1" s="84"/>
      <c r="NAN1" s="84"/>
      <c r="NAO1" s="84"/>
      <c r="NAP1" s="84"/>
      <c r="NAQ1" s="84"/>
      <c r="NAR1" s="84"/>
      <c r="NAS1" s="84"/>
      <c r="NAT1" s="84"/>
      <c r="NAU1" s="84"/>
      <c r="NAV1" s="84"/>
      <c r="NAW1" s="84"/>
      <c r="NAX1" s="84"/>
      <c r="NAY1" s="84"/>
      <c r="NAZ1" s="84"/>
      <c r="NBA1" s="84"/>
      <c r="NBB1" s="84"/>
      <c r="NBC1" s="84"/>
      <c r="NBD1" s="84"/>
      <c r="NBE1" s="84"/>
      <c r="NBF1" s="84"/>
      <c r="NBG1" s="84"/>
      <c r="NBH1" s="84"/>
      <c r="NBI1" s="84"/>
      <c r="NBJ1" s="84"/>
      <c r="NBK1" s="84"/>
      <c r="NBL1" s="84"/>
      <c r="NBM1" s="84"/>
      <c r="NBN1" s="84"/>
      <c r="NBO1" s="84"/>
      <c r="NBP1" s="84"/>
      <c r="NBQ1" s="84"/>
      <c r="NBR1" s="84"/>
      <c r="NBS1" s="84"/>
      <c r="NBT1" s="84"/>
      <c r="NBU1" s="84"/>
      <c r="NBV1" s="84"/>
      <c r="NBW1" s="84"/>
      <c r="NBX1" s="84"/>
      <c r="NBY1" s="84"/>
      <c r="NBZ1" s="84"/>
      <c r="NCA1" s="84"/>
      <c r="NCB1" s="84"/>
      <c r="NCC1" s="84"/>
      <c r="NCD1" s="84"/>
      <c r="NCE1" s="84"/>
      <c r="NCF1" s="84"/>
      <c r="NCG1" s="84"/>
      <c r="NCH1" s="84"/>
      <c r="NCI1" s="84"/>
      <c r="NCJ1" s="84"/>
      <c r="NCK1" s="84"/>
      <c r="NCL1" s="84"/>
      <c r="NCM1" s="84"/>
      <c r="NCN1" s="84"/>
      <c r="NCO1" s="84"/>
      <c r="NCP1" s="84"/>
      <c r="NCQ1" s="84"/>
      <c r="NCR1" s="84"/>
      <c r="NCS1" s="84"/>
      <c r="NCT1" s="84"/>
      <c r="NCU1" s="84"/>
      <c r="NCV1" s="84"/>
      <c r="NCW1" s="84"/>
      <c r="NCX1" s="84"/>
      <c r="NCY1" s="84"/>
      <c r="NCZ1" s="84"/>
      <c r="NDA1" s="84"/>
      <c r="NDB1" s="84"/>
      <c r="NDC1" s="84"/>
      <c r="NDD1" s="84"/>
      <c r="NDE1" s="84"/>
      <c r="NDF1" s="84"/>
      <c r="NDG1" s="84"/>
      <c r="NDH1" s="84"/>
      <c r="NDI1" s="84"/>
      <c r="NDJ1" s="84"/>
      <c r="NDK1" s="84"/>
      <c r="NDL1" s="84"/>
      <c r="NDM1" s="84"/>
      <c r="NDN1" s="84"/>
      <c r="NDO1" s="84"/>
      <c r="NDP1" s="84"/>
      <c r="NDQ1" s="84"/>
      <c r="NDR1" s="84"/>
      <c r="NDS1" s="84"/>
      <c r="NDT1" s="84"/>
      <c r="NDU1" s="84"/>
      <c r="NDV1" s="84"/>
      <c r="NDW1" s="84"/>
      <c r="NDX1" s="84"/>
      <c r="NDY1" s="84"/>
      <c r="NDZ1" s="84"/>
      <c r="NEA1" s="84"/>
      <c r="NEB1" s="84"/>
      <c r="NEC1" s="84"/>
      <c r="NED1" s="84"/>
      <c r="NEE1" s="84"/>
      <c r="NEF1" s="84"/>
      <c r="NEG1" s="84"/>
      <c r="NEH1" s="84"/>
      <c r="NEI1" s="84"/>
      <c r="NEJ1" s="84"/>
      <c r="NEK1" s="84"/>
      <c r="NEL1" s="84"/>
      <c r="NEM1" s="84"/>
      <c r="NEN1" s="84"/>
      <c r="NEO1" s="84"/>
      <c r="NEP1" s="84"/>
      <c r="NEQ1" s="84"/>
      <c r="NER1" s="84"/>
      <c r="NES1" s="84"/>
      <c r="NET1" s="84"/>
      <c r="NEU1" s="84"/>
      <c r="NEV1" s="84"/>
      <c r="NEW1" s="84"/>
      <c r="NEX1" s="84"/>
      <c r="NEY1" s="84"/>
      <c r="NEZ1" s="84"/>
      <c r="NFA1" s="84"/>
      <c r="NFB1" s="84"/>
      <c r="NFC1" s="84"/>
      <c r="NFD1" s="84"/>
      <c r="NFE1" s="84"/>
      <c r="NFF1" s="84"/>
      <c r="NFG1" s="84"/>
      <c r="NFH1" s="84"/>
      <c r="NFI1" s="84"/>
      <c r="NFJ1" s="84"/>
      <c r="NFK1" s="84"/>
      <c r="NFL1" s="84"/>
      <c r="NFM1" s="84"/>
      <c r="NFN1" s="84"/>
      <c r="NFO1" s="84"/>
      <c r="NFP1" s="84"/>
      <c r="NFQ1" s="84"/>
      <c r="NFR1" s="84"/>
      <c r="NFS1" s="84"/>
      <c r="NFT1" s="84"/>
      <c r="NFU1" s="84"/>
      <c r="NFV1" s="84"/>
      <c r="NFW1" s="84"/>
      <c r="NFX1" s="84"/>
      <c r="NFY1" s="84"/>
      <c r="NFZ1" s="84"/>
      <c r="NGA1" s="84"/>
      <c r="NGB1" s="84"/>
      <c r="NGC1" s="84"/>
      <c r="NGD1" s="84"/>
      <c r="NGE1" s="84"/>
      <c r="NGF1" s="84"/>
      <c r="NGG1" s="84"/>
      <c r="NGH1" s="84"/>
      <c r="NGI1" s="84"/>
      <c r="NGJ1" s="84"/>
      <c r="NGK1" s="84"/>
      <c r="NGL1" s="84"/>
      <c r="NGM1" s="84"/>
      <c r="NGN1" s="84"/>
      <c r="NGO1" s="84"/>
      <c r="NGP1" s="84"/>
      <c r="NGQ1" s="84"/>
      <c r="NGR1" s="84"/>
      <c r="NGS1" s="84"/>
      <c r="NGT1" s="84"/>
      <c r="NGU1" s="84"/>
      <c r="NGV1" s="84"/>
      <c r="NGW1" s="84"/>
      <c r="NGX1" s="84"/>
      <c r="NGY1" s="84"/>
      <c r="NGZ1" s="84"/>
      <c r="NHA1" s="84"/>
      <c r="NHB1" s="84"/>
      <c r="NHC1" s="84"/>
      <c r="NHD1" s="84"/>
      <c r="NHE1" s="84"/>
      <c r="NHF1" s="84"/>
      <c r="NHG1" s="84"/>
      <c r="NHH1" s="84"/>
      <c r="NHI1" s="84"/>
      <c r="NHJ1" s="84"/>
      <c r="NHK1" s="84"/>
      <c r="NHL1" s="84"/>
      <c r="NHM1" s="84"/>
      <c r="NHN1" s="84"/>
      <c r="NHO1" s="84"/>
      <c r="NHP1" s="84"/>
      <c r="NHQ1" s="84"/>
      <c r="NHR1" s="84"/>
      <c r="NHS1" s="84"/>
      <c r="NHT1" s="84"/>
      <c r="NHU1" s="84"/>
      <c r="NHV1" s="84"/>
      <c r="NHW1" s="84"/>
      <c r="NHX1" s="84"/>
      <c r="NHY1" s="84"/>
      <c r="NHZ1" s="84"/>
      <c r="NIA1" s="84"/>
      <c r="NIB1" s="84"/>
      <c r="NIC1" s="84"/>
      <c r="NID1" s="84"/>
      <c r="NIE1" s="84"/>
      <c r="NIF1" s="84"/>
      <c r="NIG1" s="84"/>
      <c r="NIH1" s="84"/>
      <c r="NII1" s="84"/>
      <c r="NIJ1" s="84"/>
      <c r="NIK1" s="84"/>
      <c r="NIL1" s="84"/>
      <c r="NIM1" s="84"/>
      <c r="NIN1" s="84"/>
      <c r="NIO1" s="84"/>
      <c r="NIP1" s="84"/>
      <c r="NIQ1" s="84"/>
      <c r="NIR1" s="84"/>
      <c r="NIS1" s="84"/>
      <c r="NIT1" s="84"/>
      <c r="NIU1" s="84"/>
      <c r="NIV1" s="84"/>
      <c r="NIW1" s="84"/>
      <c r="NIX1" s="84"/>
      <c r="NIY1" s="84"/>
      <c r="NIZ1" s="84"/>
      <c r="NJA1" s="84"/>
      <c r="NJB1" s="84"/>
      <c r="NJC1" s="84"/>
      <c r="NJD1" s="84"/>
      <c r="NJE1" s="84"/>
      <c r="NJF1" s="84"/>
      <c r="NJG1" s="84"/>
      <c r="NJH1" s="84"/>
      <c r="NJI1" s="84"/>
      <c r="NJJ1" s="84"/>
      <c r="NJK1" s="84"/>
      <c r="NJL1" s="84"/>
      <c r="NJM1" s="84"/>
      <c r="NJN1" s="84"/>
      <c r="NJO1" s="84"/>
      <c r="NJP1" s="84"/>
      <c r="NJQ1" s="84"/>
      <c r="NJR1" s="84"/>
      <c r="NJS1" s="84"/>
      <c r="NJT1" s="84"/>
      <c r="NJU1" s="84"/>
      <c r="NJV1" s="84"/>
      <c r="NJW1" s="84"/>
      <c r="NJX1" s="84"/>
      <c r="NJY1" s="84"/>
      <c r="NJZ1" s="84"/>
      <c r="NKA1" s="84"/>
      <c r="NKB1" s="84"/>
      <c r="NKC1" s="84"/>
      <c r="NKD1" s="84"/>
      <c r="NKE1" s="84"/>
      <c r="NKF1" s="84"/>
      <c r="NKG1" s="84"/>
      <c r="NKH1" s="84"/>
      <c r="NKI1" s="84"/>
      <c r="NKJ1" s="84"/>
      <c r="NKK1" s="84"/>
      <c r="NKL1" s="84"/>
      <c r="NKM1" s="84"/>
      <c r="NKN1" s="84"/>
      <c r="NKO1" s="84"/>
      <c r="NKP1" s="84"/>
      <c r="NKQ1" s="84"/>
      <c r="NKR1" s="84"/>
      <c r="NKS1" s="84"/>
      <c r="NKT1" s="84"/>
      <c r="NKU1" s="84"/>
      <c r="NKV1" s="84"/>
      <c r="NKW1" s="84"/>
      <c r="NKX1" s="84"/>
      <c r="NKY1" s="84"/>
      <c r="NKZ1" s="84"/>
      <c r="NLA1" s="84"/>
      <c r="NLB1" s="84"/>
      <c r="NLC1" s="84"/>
      <c r="NLD1" s="84"/>
      <c r="NLE1" s="84"/>
      <c r="NLF1" s="84"/>
      <c r="NLG1" s="84"/>
      <c r="NLH1" s="84"/>
      <c r="NLI1" s="84"/>
      <c r="NLJ1" s="84"/>
      <c r="NLK1" s="84"/>
      <c r="NLL1" s="84"/>
      <c r="NLM1" s="84"/>
      <c r="NLN1" s="84"/>
      <c r="NLO1" s="84"/>
      <c r="NLP1" s="84"/>
      <c r="NLQ1" s="84"/>
      <c r="NLR1" s="84"/>
      <c r="NLS1" s="84"/>
      <c r="NLT1" s="84"/>
      <c r="NLU1" s="84"/>
      <c r="NLV1" s="84"/>
      <c r="NLW1" s="84"/>
      <c r="NLX1" s="84"/>
      <c r="NLY1" s="84"/>
      <c r="NLZ1" s="84"/>
      <c r="NMA1" s="84"/>
      <c r="NMB1" s="84"/>
      <c r="NMC1" s="84"/>
      <c r="NMD1" s="84"/>
      <c r="NME1" s="84"/>
      <c r="NMF1" s="84"/>
      <c r="NMG1" s="84"/>
      <c r="NMH1" s="84"/>
      <c r="NMI1" s="84"/>
      <c r="NMJ1" s="84"/>
      <c r="NMK1" s="84"/>
      <c r="NML1" s="84"/>
      <c r="NMM1" s="84"/>
      <c r="NMN1" s="84"/>
      <c r="NMO1" s="84"/>
      <c r="NMP1" s="84"/>
      <c r="NMQ1" s="84"/>
      <c r="NMR1" s="84"/>
      <c r="NMS1" s="84"/>
      <c r="NMT1" s="84"/>
      <c r="NMU1" s="84"/>
      <c r="NMV1" s="84"/>
      <c r="NMW1" s="84"/>
      <c r="NMX1" s="84"/>
      <c r="NMY1" s="84"/>
      <c r="NMZ1" s="84"/>
      <c r="NNA1" s="84"/>
      <c r="NNB1" s="84"/>
      <c r="NNC1" s="84"/>
      <c r="NND1" s="84"/>
      <c r="NNE1" s="84"/>
      <c r="NNF1" s="84"/>
      <c r="NNG1" s="84"/>
      <c r="NNH1" s="84"/>
      <c r="NNI1" s="84"/>
      <c r="NNJ1" s="84"/>
      <c r="NNK1" s="84"/>
      <c r="NNL1" s="84"/>
      <c r="NNM1" s="84"/>
      <c r="NNN1" s="84"/>
      <c r="NNO1" s="84"/>
      <c r="NNP1" s="84"/>
      <c r="NNQ1" s="84"/>
      <c r="NNR1" s="84"/>
      <c r="NNS1" s="84"/>
      <c r="NNT1" s="84"/>
      <c r="NNU1" s="84"/>
      <c r="NNV1" s="84"/>
      <c r="NNW1" s="84"/>
      <c r="NNX1" s="84"/>
      <c r="NNY1" s="84"/>
      <c r="NNZ1" s="84"/>
      <c r="NOA1" s="84"/>
      <c r="NOB1" s="84"/>
      <c r="NOC1" s="84"/>
      <c r="NOD1" s="84"/>
      <c r="NOE1" s="84"/>
      <c r="NOF1" s="84"/>
      <c r="NOG1" s="84"/>
      <c r="NOH1" s="84"/>
      <c r="NOI1" s="84"/>
      <c r="NOJ1" s="84"/>
      <c r="NOK1" s="84"/>
      <c r="NOL1" s="84"/>
      <c r="NOM1" s="84"/>
      <c r="NON1" s="84"/>
      <c r="NOO1" s="84"/>
      <c r="NOP1" s="84"/>
      <c r="NOQ1" s="84"/>
      <c r="NOR1" s="84"/>
      <c r="NOS1" s="84"/>
      <c r="NOT1" s="84"/>
      <c r="NOU1" s="84"/>
      <c r="NOV1" s="84"/>
      <c r="NOW1" s="84"/>
      <c r="NOX1" s="84"/>
      <c r="NOY1" s="84"/>
      <c r="NOZ1" s="84"/>
      <c r="NPA1" s="84"/>
      <c r="NPB1" s="84"/>
      <c r="NPC1" s="84"/>
      <c r="NPD1" s="84"/>
      <c r="NPE1" s="84"/>
      <c r="NPF1" s="84"/>
      <c r="NPG1" s="84"/>
      <c r="NPH1" s="84"/>
      <c r="NPI1" s="84"/>
      <c r="NPJ1" s="84"/>
      <c r="NPK1" s="84"/>
      <c r="NPL1" s="84"/>
      <c r="NPM1" s="84"/>
      <c r="NPN1" s="84"/>
      <c r="NPO1" s="84"/>
      <c r="NPP1" s="84"/>
      <c r="NPQ1" s="84"/>
      <c r="NPR1" s="84"/>
      <c r="NPS1" s="84"/>
      <c r="NPT1" s="84"/>
      <c r="NPU1" s="84"/>
      <c r="NPV1" s="84"/>
      <c r="NPW1" s="84"/>
      <c r="NPX1" s="84"/>
      <c r="NPY1" s="84"/>
      <c r="NPZ1" s="84"/>
      <c r="NQA1" s="84"/>
      <c r="NQB1" s="84"/>
      <c r="NQC1" s="84"/>
      <c r="NQD1" s="84"/>
      <c r="NQE1" s="84"/>
      <c r="NQF1" s="84"/>
      <c r="NQG1" s="84"/>
      <c r="NQH1" s="84"/>
      <c r="NQI1" s="84"/>
      <c r="NQJ1" s="84"/>
      <c r="NQK1" s="84"/>
      <c r="NQL1" s="84"/>
      <c r="NQM1" s="84"/>
      <c r="NQN1" s="84"/>
      <c r="NQO1" s="84"/>
      <c r="NQP1" s="84"/>
      <c r="NQQ1" s="84"/>
      <c r="NQR1" s="84"/>
      <c r="NQS1" s="84"/>
      <c r="NQT1" s="84"/>
      <c r="NQU1" s="84"/>
      <c r="NQV1" s="84"/>
      <c r="NQW1" s="84"/>
      <c r="NQX1" s="84"/>
      <c r="NQY1" s="84"/>
      <c r="NQZ1" s="84"/>
      <c r="NRA1" s="84"/>
      <c r="NRB1" s="84"/>
      <c r="NRC1" s="84"/>
      <c r="NRD1" s="84"/>
      <c r="NRE1" s="84"/>
      <c r="NRF1" s="84"/>
      <c r="NRG1" s="84"/>
      <c r="NRH1" s="84"/>
      <c r="NRI1" s="84"/>
      <c r="NRJ1" s="84"/>
      <c r="NRK1" s="84"/>
      <c r="NRL1" s="84"/>
      <c r="NRM1" s="84"/>
      <c r="NRN1" s="84"/>
      <c r="NRO1" s="84"/>
      <c r="NRP1" s="84"/>
      <c r="NRQ1" s="84"/>
      <c r="NRR1" s="84"/>
      <c r="NRS1" s="84"/>
      <c r="NRT1" s="84"/>
      <c r="NRU1" s="84"/>
      <c r="NRV1" s="84"/>
      <c r="NRW1" s="84"/>
      <c r="NRX1" s="84"/>
      <c r="NRY1" s="84"/>
      <c r="NRZ1" s="84"/>
      <c r="NSA1" s="84"/>
      <c r="NSB1" s="84"/>
      <c r="NSC1" s="84"/>
      <c r="NSD1" s="84"/>
      <c r="NSE1" s="84"/>
      <c r="NSF1" s="84"/>
      <c r="NSG1" s="84"/>
      <c r="NSH1" s="84"/>
      <c r="NSI1" s="84"/>
      <c r="NSJ1" s="84"/>
      <c r="NSK1" s="84"/>
      <c r="NSL1" s="84"/>
      <c r="NSM1" s="84"/>
      <c r="NSN1" s="84"/>
      <c r="NSO1" s="84"/>
      <c r="NSP1" s="84"/>
      <c r="NSQ1" s="84"/>
      <c r="NSR1" s="84"/>
      <c r="NSS1" s="84"/>
      <c r="NST1" s="84"/>
      <c r="NSU1" s="84"/>
      <c r="NSV1" s="84"/>
      <c r="NSW1" s="84"/>
      <c r="NSX1" s="84"/>
      <c r="NSY1" s="84"/>
      <c r="NSZ1" s="84"/>
      <c r="NTA1" s="84"/>
      <c r="NTB1" s="84"/>
      <c r="NTC1" s="84"/>
      <c r="NTD1" s="84"/>
      <c r="NTE1" s="84"/>
      <c r="NTF1" s="84"/>
      <c r="NTG1" s="84"/>
      <c r="NTH1" s="84"/>
      <c r="NTI1" s="84"/>
      <c r="NTJ1" s="84"/>
      <c r="NTK1" s="84"/>
      <c r="NTL1" s="84"/>
      <c r="NTM1" s="84"/>
      <c r="NTN1" s="84"/>
      <c r="NTO1" s="84"/>
      <c r="NTP1" s="84"/>
      <c r="NTQ1" s="84"/>
      <c r="NTR1" s="84"/>
      <c r="NTS1" s="84"/>
      <c r="NTT1" s="84"/>
      <c r="NTU1" s="84"/>
      <c r="NTV1" s="84"/>
      <c r="NTW1" s="84"/>
      <c r="NTX1" s="84"/>
      <c r="NTY1" s="84"/>
      <c r="NTZ1" s="84"/>
      <c r="NUA1" s="84"/>
      <c r="NUB1" s="84"/>
      <c r="NUC1" s="84"/>
      <c r="NUD1" s="84"/>
      <c r="NUE1" s="84"/>
      <c r="NUF1" s="84"/>
      <c r="NUG1" s="84"/>
      <c r="NUH1" s="84"/>
      <c r="NUI1" s="84"/>
      <c r="NUJ1" s="84"/>
      <c r="NUK1" s="84"/>
      <c r="NUL1" s="84"/>
      <c r="NUM1" s="84"/>
      <c r="NUN1" s="84"/>
      <c r="NUO1" s="84"/>
      <c r="NUP1" s="84"/>
      <c r="NUQ1" s="84"/>
      <c r="NUR1" s="84"/>
      <c r="NUS1" s="84"/>
      <c r="NUT1" s="84"/>
      <c r="NUU1" s="84"/>
      <c r="NUV1" s="84"/>
      <c r="NUW1" s="84"/>
      <c r="NUX1" s="84"/>
      <c r="NUY1" s="84"/>
      <c r="NUZ1" s="84"/>
      <c r="NVA1" s="84"/>
      <c r="NVB1" s="84"/>
      <c r="NVC1" s="84"/>
      <c r="NVD1" s="84"/>
      <c r="NVE1" s="84"/>
      <c r="NVF1" s="84"/>
      <c r="NVG1" s="84"/>
      <c r="NVH1" s="84"/>
      <c r="NVI1" s="84"/>
      <c r="NVJ1" s="84"/>
      <c r="NVK1" s="84"/>
      <c r="NVL1" s="84"/>
      <c r="NVM1" s="84"/>
      <c r="NVN1" s="84"/>
      <c r="NVO1" s="84"/>
      <c r="NVP1" s="84"/>
      <c r="NVQ1" s="84"/>
      <c r="NVR1" s="84"/>
      <c r="NVS1" s="84"/>
      <c r="NVT1" s="84"/>
      <c r="NVU1" s="84"/>
      <c r="NVV1" s="84"/>
      <c r="NVW1" s="84"/>
      <c r="NVX1" s="84"/>
      <c r="NVY1" s="84"/>
      <c r="NVZ1" s="84"/>
      <c r="NWA1" s="84"/>
      <c r="NWB1" s="84"/>
      <c r="NWC1" s="84"/>
      <c r="NWD1" s="84"/>
      <c r="NWE1" s="84"/>
      <c r="NWF1" s="84"/>
      <c r="NWG1" s="84"/>
      <c r="NWH1" s="84"/>
      <c r="NWI1" s="84"/>
      <c r="NWJ1" s="84"/>
      <c r="NWK1" s="84"/>
      <c r="NWL1" s="84"/>
      <c r="NWM1" s="84"/>
      <c r="NWN1" s="84"/>
      <c r="NWO1" s="84"/>
      <c r="NWP1" s="84"/>
      <c r="NWQ1" s="84"/>
      <c r="NWR1" s="84"/>
      <c r="NWS1" s="84"/>
      <c r="NWT1" s="84"/>
      <c r="NWU1" s="84"/>
      <c r="NWV1" s="84"/>
      <c r="NWW1" s="84"/>
      <c r="NWX1" s="84"/>
      <c r="NWY1" s="84"/>
      <c r="NWZ1" s="84"/>
      <c r="NXA1" s="84"/>
      <c r="NXB1" s="84"/>
      <c r="NXC1" s="84"/>
      <c r="NXD1" s="84"/>
      <c r="NXE1" s="84"/>
      <c r="NXF1" s="84"/>
      <c r="NXG1" s="84"/>
      <c r="NXH1" s="84"/>
      <c r="NXI1" s="84"/>
      <c r="NXJ1" s="84"/>
      <c r="NXK1" s="84"/>
      <c r="NXL1" s="84"/>
      <c r="NXM1" s="84"/>
      <c r="NXN1" s="84"/>
      <c r="NXO1" s="84"/>
      <c r="NXP1" s="84"/>
      <c r="NXQ1" s="84"/>
      <c r="NXR1" s="84"/>
      <c r="NXS1" s="84"/>
      <c r="NXT1" s="84"/>
      <c r="NXU1" s="84"/>
      <c r="NXV1" s="84"/>
      <c r="NXW1" s="84"/>
      <c r="NXX1" s="84"/>
      <c r="NXY1" s="84"/>
      <c r="NXZ1" s="84"/>
      <c r="NYA1" s="84"/>
      <c r="NYB1" s="84"/>
      <c r="NYC1" s="84"/>
      <c r="NYD1" s="84"/>
      <c r="NYE1" s="84"/>
      <c r="NYF1" s="84"/>
      <c r="NYG1" s="84"/>
      <c r="NYH1" s="84"/>
      <c r="NYI1" s="84"/>
      <c r="NYJ1" s="84"/>
      <c r="NYK1" s="84"/>
      <c r="NYL1" s="84"/>
      <c r="NYM1" s="84"/>
      <c r="NYN1" s="84"/>
      <c r="NYO1" s="84"/>
      <c r="NYP1" s="84"/>
      <c r="NYQ1" s="84"/>
      <c r="NYR1" s="84"/>
      <c r="NYS1" s="84"/>
      <c r="NYT1" s="84"/>
      <c r="NYU1" s="84"/>
      <c r="NYV1" s="84"/>
      <c r="NYW1" s="84"/>
      <c r="NYX1" s="84"/>
      <c r="NYY1" s="84"/>
      <c r="NYZ1" s="84"/>
      <c r="NZA1" s="84"/>
      <c r="NZB1" s="84"/>
      <c r="NZC1" s="84"/>
      <c r="NZD1" s="84"/>
      <c r="NZE1" s="84"/>
      <c r="NZF1" s="84"/>
      <c r="NZG1" s="84"/>
      <c r="NZH1" s="84"/>
      <c r="NZI1" s="84"/>
      <c r="NZJ1" s="84"/>
      <c r="NZK1" s="84"/>
      <c r="NZL1" s="84"/>
      <c r="NZM1" s="84"/>
      <c r="NZN1" s="84"/>
      <c r="NZO1" s="84"/>
      <c r="NZP1" s="84"/>
      <c r="NZQ1" s="84"/>
      <c r="NZR1" s="84"/>
      <c r="NZS1" s="84"/>
      <c r="NZT1" s="84"/>
      <c r="NZU1" s="84"/>
      <c r="NZV1" s="84"/>
      <c r="NZW1" s="84"/>
      <c r="NZX1" s="84"/>
      <c r="NZY1" s="84"/>
      <c r="NZZ1" s="84"/>
      <c r="OAA1" s="84"/>
      <c r="OAB1" s="84"/>
      <c r="OAC1" s="84"/>
      <c r="OAD1" s="84"/>
      <c r="OAE1" s="84"/>
      <c r="OAF1" s="84"/>
      <c r="OAG1" s="84"/>
      <c r="OAH1" s="84"/>
      <c r="OAI1" s="84"/>
      <c r="OAJ1" s="84"/>
      <c r="OAK1" s="84"/>
      <c r="OAL1" s="84"/>
      <c r="OAM1" s="84"/>
      <c r="OAN1" s="84"/>
      <c r="OAO1" s="84"/>
      <c r="OAP1" s="84"/>
      <c r="OAQ1" s="84"/>
      <c r="OAR1" s="84"/>
      <c r="OAS1" s="84"/>
      <c r="OAT1" s="84"/>
      <c r="OAU1" s="84"/>
      <c r="OAV1" s="84"/>
      <c r="OAW1" s="84"/>
      <c r="OAX1" s="84"/>
      <c r="OAY1" s="84"/>
      <c r="OAZ1" s="84"/>
      <c r="OBA1" s="84"/>
      <c r="OBB1" s="84"/>
      <c r="OBC1" s="84"/>
      <c r="OBD1" s="84"/>
      <c r="OBE1" s="84"/>
      <c r="OBF1" s="84"/>
      <c r="OBG1" s="84"/>
      <c r="OBH1" s="84"/>
      <c r="OBI1" s="84"/>
      <c r="OBJ1" s="84"/>
      <c r="OBK1" s="84"/>
      <c r="OBL1" s="84"/>
      <c r="OBM1" s="84"/>
      <c r="OBN1" s="84"/>
      <c r="OBO1" s="84"/>
      <c r="OBP1" s="84"/>
      <c r="OBQ1" s="84"/>
      <c r="OBR1" s="84"/>
      <c r="OBS1" s="84"/>
      <c r="OBT1" s="84"/>
      <c r="OBU1" s="84"/>
      <c r="OBV1" s="84"/>
      <c r="OBW1" s="84"/>
      <c r="OBX1" s="84"/>
      <c r="OBY1" s="84"/>
      <c r="OBZ1" s="84"/>
      <c r="OCA1" s="84"/>
      <c r="OCB1" s="84"/>
      <c r="OCC1" s="84"/>
      <c r="OCD1" s="84"/>
      <c r="OCE1" s="84"/>
      <c r="OCF1" s="84"/>
      <c r="OCG1" s="84"/>
      <c r="OCH1" s="84"/>
      <c r="OCI1" s="84"/>
      <c r="OCJ1" s="84"/>
      <c r="OCK1" s="84"/>
      <c r="OCL1" s="84"/>
      <c r="OCM1" s="84"/>
      <c r="OCN1" s="84"/>
      <c r="OCO1" s="84"/>
      <c r="OCP1" s="84"/>
      <c r="OCQ1" s="84"/>
      <c r="OCR1" s="84"/>
      <c r="OCS1" s="84"/>
      <c r="OCT1" s="84"/>
      <c r="OCU1" s="84"/>
      <c r="OCV1" s="84"/>
      <c r="OCW1" s="84"/>
      <c r="OCX1" s="84"/>
      <c r="OCY1" s="84"/>
      <c r="OCZ1" s="84"/>
      <c r="ODA1" s="84"/>
      <c r="ODB1" s="84"/>
      <c r="ODC1" s="84"/>
      <c r="ODD1" s="84"/>
      <c r="ODE1" s="84"/>
      <c r="ODF1" s="84"/>
      <c r="ODG1" s="84"/>
      <c r="ODH1" s="84"/>
      <c r="ODI1" s="84"/>
      <c r="ODJ1" s="84"/>
      <c r="ODK1" s="84"/>
      <c r="ODL1" s="84"/>
      <c r="ODM1" s="84"/>
      <c r="ODN1" s="84"/>
      <c r="ODO1" s="84"/>
      <c r="ODP1" s="84"/>
      <c r="ODQ1" s="84"/>
      <c r="ODR1" s="84"/>
      <c r="ODS1" s="84"/>
      <c r="ODT1" s="84"/>
      <c r="ODU1" s="84"/>
      <c r="ODV1" s="84"/>
      <c r="ODW1" s="84"/>
      <c r="ODX1" s="84"/>
      <c r="ODY1" s="84"/>
      <c r="ODZ1" s="84"/>
      <c r="OEA1" s="84"/>
      <c r="OEB1" s="84"/>
      <c r="OEC1" s="84"/>
      <c r="OED1" s="84"/>
      <c r="OEE1" s="84"/>
      <c r="OEF1" s="84"/>
      <c r="OEG1" s="84"/>
      <c r="OEH1" s="84"/>
      <c r="OEI1" s="84"/>
      <c r="OEJ1" s="84"/>
      <c r="OEK1" s="84"/>
      <c r="OEL1" s="84"/>
      <c r="OEM1" s="84"/>
      <c r="OEN1" s="84"/>
      <c r="OEO1" s="84"/>
      <c r="OEP1" s="84"/>
      <c r="OEQ1" s="84"/>
      <c r="OER1" s="84"/>
      <c r="OES1" s="84"/>
      <c r="OET1" s="84"/>
      <c r="OEU1" s="84"/>
      <c r="OEV1" s="84"/>
      <c r="OEW1" s="84"/>
      <c r="OEX1" s="84"/>
      <c r="OEY1" s="84"/>
      <c r="OEZ1" s="84"/>
      <c r="OFA1" s="84"/>
      <c r="OFB1" s="84"/>
      <c r="OFC1" s="84"/>
      <c r="OFD1" s="84"/>
      <c r="OFE1" s="84"/>
      <c r="OFF1" s="84"/>
      <c r="OFG1" s="84"/>
      <c r="OFH1" s="84"/>
      <c r="OFI1" s="84"/>
      <c r="OFJ1" s="84"/>
      <c r="OFK1" s="84"/>
      <c r="OFL1" s="84"/>
      <c r="OFM1" s="84"/>
      <c r="OFN1" s="84"/>
      <c r="OFO1" s="84"/>
      <c r="OFP1" s="84"/>
      <c r="OFQ1" s="84"/>
      <c r="OFR1" s="84"/>
      <c r="OFS1" s="84"/>
      <c r="OFT1" s="84"/>
      <c r="OFU1" s="84"/>
      <c r="OFV1" s="84"/>
      <c r="OFW1" s="84"/>
      <c r="OFX1" s="84"/>
      <c r="OFY1" s="84"/>
      <c r="OFZ1" s="84"/>
      <c r="OGA1" s="84"/>
      <c r="OGB1" s="84"/>
      <c r="OGC1" s="84"/>
      <c r="OGD1" s="84"/>
      <c r="OGE1" s="84"/>
      <c r="OGF1" s="84"/>
      <c r="OGG1" s="84"/>
      <c r="OGH1" s="84"/>
      <c r="OGI1" s="84"/>
      <c r="OGJ1" s="84"/>
      <c r="OGK1" s="84"/>
      <c r="OGL1" s="84"/>
      <c r="OGM1" s="84"/>
      <c r="OGN1" s="84"/>
      <c r="OGO1" s="84"/>
      <c r="OGP1" s="84"/>
      <c r="OGQ1" s="84"/>
      <c r="OGR1" s="84"/>
      <c r="OGS1" s="84"/>
      <c r="OGT1" s="84"/>
      <c r="OGU1" s="84"/>
      <c r="OGV1" s="84"/>
      <c r="OGW1" s="84"/>
      <c r="OGX1" s="84"/>
      <c r="OGY1" s="84"/>
      <c r="OGZ1" s="84"/>
      <c r="OHA1" s="84"/>
      <c r="OHB1" s="84"/>
      <c r="OHC1" s="84"/>
      <c r="OHD1" s="84"/>
      <c r="OHE1" s="84"/>
      <c r="OHF1" s="84"/>
      <c r="OHG1" s="84"/>
      <c r="OHH1" s="84"/>
      <c r="OHI1" s="84"/>
      <c r="OHJ1" s="84"/>
      <c r="OHK1" s="84"/>
      <c r="OHL1" s="84"/>
      <c r="OHM1" s="84"/>
      <c r="OHN1" s="84"/>
      <c r="OHO1" s="84"/>
      <c r="OHP1" s="84"/>
      <c r="OHQ1" s="84"/>
      <c r="OHR1" s="84"/>
      <c r="OHS1" s="84"/>
      <c r="OHT1" s="84"/>
      <c r="OHU1" s="84"/>
      <c r="OHV1" s="84"/>
      <c r="OHW1" s="84"/>
      <c r="OHX1" s="84"/>
      <c r="OHY1" s="84"/>
      <c r="OHZ1" s="84"/>
      <c r="OIA1" s="84"/>
      <c r="OIB1" s="84"/>
      <c r="OIC1" s="84"/>
      <c r="OID1" s="84"/>
      <c r="OIE1" s="84"/>
      <c r="OIF1" s="84"/>
      <c r="OIG1" s="84"/>
      <c r="OIH1" s="84"/>
      <c r="OII1" s="84"/>
      <c r="OIJ1" s="84"/>
      <c r="OIK1" s="84"/>
      <c r="OIL1" s="84"/>
      <c r="OIM1" s="84"/>
      <c r="OIN1" s="84"/>
      <c r="OIO1" s="84"/>
      <c r="OIP1" s="84"/>
      <c r="OIQ1" s="84"/>
      <c r="OIR1" s="84"/>
      <c r="OIS1" s="84"/>
      <c r="OIT1" s="84"/>
      <c r="OIU1" s="84"/>
      <c r="OIV1" s="84"/>
      <c r="OIW1" s="84"/>
      <c r="OIX1" s="84"/>
      <c r="OIY1" s="84"/>
      <c r="OIZ1" s="84"/>
      <c r="OJA1" s="84"/>
      <c r="OJB1" s="84"/>
      <c r="OJC1" s="84"/>
      <c r="OJD1" s="84"/>
      <c r="OJE1" s="84"/>
      <c r="OJF1" s="84"/>
      <c r="OJG1" s="84"/>
      <c r="OJH1" s="84"/>
      <c r="OJI1" s="84"/>
      <c r="OJJ1" s="84"/>
      <c r="OJK1" s="84"/>
      <c r="OJL1" s="84"/>
      <c r="OJM1" s="84"/>
      <c r="OJN1" s="84"/>
      <c r="OJO1" s="84"/>
      <c r="OJP1" s="84"/>
      <c r="OJQ1" s="84"/>
      <c r="OJR1" s="84"/>
      <c r="OJS1" s="84"/>
      <c r="OJT1" s="84"/>
      <c r="OJU1" s="84"/>
      <c r="OJV1" s="84"/>
      <c r="OJW1" s="84"/>
      <c r="OJX1" s="84"/>
      <c r="OJY1" s="84"/>
      <c r="OJZ1" s="84"/>
      <c r="OKA1" s="84"/>
      <c r="OKB1" s="84"/>
      <c r="OKC1" s="84"/>
      <c r="OKD1" s="84"/>
      <c r="OKE1" s="84"/>
      <c r="OKF1" s="84"/>
      <c r="OKG1" s="84"/>
      <c r="OKH1" s="84"/>
      <c r="OKI1" s="84"/>
      <c r="OKJ1" s="84"/>
      <c r="OKK1" s="84"/>
      <c r="OKL1" s="84"/>
      <c r="OKM1" s="84"/>
      <c r="OKN1" s="84"/>
      <c r="OKO1" s="84"/>
      <c r="OKP1" s="84"/>
      <c r="OKQ1" s="84"/>
      <c r="OKR1" s="84"/>
      <c r="OKS1" s="84"/>
      <c r="OKT1" s="84"/>
      <c r="OKU1" s="84"/>
      <c r="OKV1" s="84"/>
      <c r="OKW1" s="84"/>
      <c r="OKX1" s="84"/>
      <c r="OKY1" s="84"/>
      <c r="OKZ1" s="84"/>
      <c r="OLA1" s="84"/>
      <c r="OLB1" s="84"/>
      <c r="OLC1" s="84"/>
      <c r="OLD1" s="84"/>
      <c r="OLE1" s="84"/>
      <c r="OLF1" s="84"/>
      <c r="OLG1" s="84"/>
      <c r="OLH1" s="84"/>
      <c r="OLI1" s="84"/>
      <c r="OLJ1" s="84"/>
      <c r="OLK1" s="84"/>
      <c r="OLL1" s="84"/>
      <c r="OLM1" s="84"/>
      <c r="OLN1" s="84"/>
      <c r="OLO1" s="84"/>
      <c r="OLP1" s="84"/>
      <c r="OLQ1" s="84"/>
      <c r="OLR1" s="84"/>
      <c r="OLS1" s="84"/>
      <c r="OLT1" s="84"/>
      <c r="OLU1" s="84"/>
      <c r="OLV1" s="84"/>
      <c r="OLW1" s="84"/>
      <c r="OLX1" s="84"/>
      <c r="OLY1" s="84"/>
      <c r="OLZ1" s="84"/>
      <c r="OMA1" s="84"/>
      <c r="OMB1" s="84"/>
      <c r="OMC1" s="84"/>
      <c r="OMD1" s="84"/>
      <c r="OME1" s="84"/>
      <c r="OMF1" s="84"/>
      <c r="OMG1" s="84"/>
      <c r="OMH1" s="84"/>
      <c r="OMI1" s="84"/>
      <c r="OMJ1" s="84"/>
      <c r="OMK1" s="84"/>
      <c r="OML1" s="84"/>
      <c r="OMM1" s="84"/>
      <c r="OMN1" s="84"/>
      <c r="OMO1" s="84"/>
      <c r="OMP1" s="84"/>
      <c r="OMQ1" s="84"/>
      <c r="OMR1" s="84"/>
      <c r="OMS1" s="84"/>
      <c r="OMT1" s="84"/>
      <c r="OMU1" s="84"/>
      <c r="OMV1" s="84"/>
      <c r="OMW1" s="84"/>
      <c r="OMX1" s="84"/>
      <c r="OMY1" s="84"/>
      <c r="OMZ1" s="84"/>
      <c r="ONA1" s="84"/>
      <c r="ONB1" s="84"/>
      <c r="ONC1" s="84"/>
      <c r="OND1" s="84"/>
      <c r="ONE1" s="84"/>
      <c r="ONF1" s="84"/>
      <c r="ONG1" s="84"/>
      <c r="ONH1" s="84"/>
      <c r="ONI1" s="84"/>
      <c r="ONJ1" s="84"/>
      <c r="ONK1" s="84"/>
      <c r="ONL1" s="84"/>
      <c r="ONM1" s="84"/>
      <c r="ONN1" s="84"/>
      <c r="ONO1" s="84"/>
      <c r="ONP1" s="84"/>
      <c r="ONQ1" s="84"/>
      <c r="ONR1" s="84"/>
      <c r="ONS1" s="84"/>
      <c r="ONT1" s="84"/>
      <c r="ONU1" s="84"/>
      <c r="ONV1" s="84"/>
      <c r="ONW1" s="84"/>
      <c r="ONX1" s="84"/>
      <c r="ONY1" s="84"/>
      <c r="ONZ1" s="84"/>
      <c r="OOA1" s="84"/>
      <c r="OOB1" s="84"/>
      <c r="OOC1" s="84"/>
      <c r="OOD1" s="84"/>
      <c r="OOE1" s="84"/>
      <c r="OOF1" s="84"/>
      <c r="OOG1" s="84"/>
      <c r="OOH1" s="84"/>
      <c r="OOI1" s="84"/>
      <c r="OOJ1" s="84"/>
      <c r="OOK1" s="84"/>
      <c r="OOL1" s="84"/>
      <c r="OOM1" s="84"/>
      <c r="OON1" s="84"/>
      <c r="OOO1" s="84"/>
      <c r="OOP1" s="84"/>
      <c r="OOQ1" s="84"/>
      <c r="OOR1" s="84"/>
      <c r="OOS1" s="84"/>
      <c r="OOT1" s="84"/>
      <c r="OOU1" s="84"/>
      <c r="OOV1" s="84"/>
      <c r="OOW1" s="84"/>
      <c r="OOX1" s="84"/>
      <c r="OOY1" s="84"/>
      <c r="OOZ1" s="84"/>
      <c r="OPA1" s="84"/>
      <c r="OPB1" s="84"/>
      <c r="OPC1" s="84"/>
      <c r="OPD1" s="84"/>
      <c r="OPE1" s="84"/>
      <c r="OPF1" s="84"/>
      <c r="OPG1" s="84"/>
      <c r="OPH1" s="84"/>
      <c r="OPI1" s="84"/>
      <c r="OPJ1" s="84"/>
      <c r="OPK1" s="84"/>
      <c r="OPL1" s="84"/>
      <c r="OPM1" s="84"/>
      <c r="OPN1" s="84"/>
      <c r="OPO1" s="84"/>
      <c r="OPP1" s="84"/>
      <c r="OPQ1" s="84"/>
      <c r="OPR1" s="84"/>
      <c r="OPS1" s="84"/>
      <c r="OPT1" s="84"/>
      <c r="OPU1" s="84"/>
      <c r="OPV1" s="84"/>
      <c r="OPW1" s="84"/>
      <c r="OPX1" s="84"/>
      <c r="OPY1" s="84"/>
      <c r="OPZ1" s="84"/>
      <c r="OQA1" s="84"/>
      <c r="OQB1" s="84"/>
      <c r="OQC1" s="84"/>
      <c r="OQD1" s="84"/>
      <c r="OQE1" s="84"/>
      <c r="OQF1" s="84"/>
      <c r="OQG1" s="84"/>
      <c r="OQH1" s="84"/>
      <c r="OQI1" s="84"/>
      <c r="OQJ1" s="84"/>
      <c r="OQK1" s="84"/>
      <c r="OQL1" s="84"/>
      <c r="OQM1" s="84"/>
      <c r="OQN1" s="84"/>
      <c r="OQO1" s="84"/>
      <c r="OQP1" s="84"/>
      <c r="OQQ1" s="84"/>
      <c r="OQR1" s="84"/>
      <c r="OQS1" s="84"/>
      <c r="OQT1" s="84"/>
      <c r="OQU1" s="84"/>
      <c r="OQV1" s="84"/>
      <c r="OQW1" s="84"/>
      <c r="OQX1" s="84"/>
      <c r="OQY1" s="84"/>
      <c r="OQZ1" s="84"/>
      <c r="ORA1" s="84"/>
      <c r="ORB1" s="84"/>
      <c r="ORC1" s="84"/>
      <c r="ORD1" s="84"/>
      <c r="ORE1" s="84"/>
      <c r="ORF1" s="84"/>
      <c r="ORG1" s="84"/>
      <c r="ORH1" s="84"/>
      <c r="ORI1" s="84"/>
      <c r="ORJ1" s="84"/>
      <c r="ORK1" s="84"/>
      <c r="ORL1" s="84"/>
      <c r="ORM1" s="84"/>
      <c r="ORN1" s="84"/>
      <c r="ORO1" s="84"/>
      <c r="ORP1" s="84"/>
      <c r="ORQ1" s="84"/>
      <c r="ORR1" s="84"/>
      <c r="ORS1" s="84"/>
      <c r="ORT1" s="84"/>
      <c r="ORU1" s="84"/>
      <c r="ORV1" s="84"/>
      <c r="ORW1" s="84"/>
      <c r="ORX1" s="84"/>
      <c r="ORY1" s="84"/>
      <c r="ORZ1" s="84"/>
      <c r="OSA1" s="84"/>
      <c r="OSB1" s="84"/>
      <c r="OSC1" s="84"/>
      <c r="OSD1" s="84"/>
      <c r="OSE1" s="84"/>
      <c r="OSF1" s="84"/>
      <c r="OSG1" s="84"/>
      <c r="OSH1" s="84"/>
      <c r="OSI1" s="84"/>
      <c r="OSJ1" s="84"/>
      <c r="OSK1" s="84"/>
      <c r="OSL1" s="84"/>
      <c r="OSM1" s="84"/>
      <c r="OSN1" s="84"/>
      <c r="OSO1" s="84"/>
      <c r="OSP1" s="84"/>
      <c r="OSQ1" s="84"/>
      <c r="OSR1" s="84"/>
      <c r="OSS1" s="84"/>
      <c r="OST1" s="84"/>
      <c r="OSU1" s="84"/>
      <c r="OSV1" s="84"/>
      <c r="OSW1" s="84"/>
      <c r="OSX1" s="84"/>
      <c r="OSY1" s="84"/>
      <c r="OSZ1" s="84"/>
      <c r="OTA1" s="84"/>
      <c r="OTB1" s="84"/>
      <c r="OTC1" s="84"/>
      <c r="OTD1" s="84"/>
      <c r="OTE1" s="84"/>
      <c r="OTF1" s="84"/>
      <c r="OTG1" s="84"/>
      <c r="OTH1" s="84"/>
      <c r="OTI1" s="84"/>
      <c r="OTJ1" s="84"/>
      <c r="OTK1" s="84"/>
      <c r="OTL1" s="84"/>
      <c r="OTM1" s="84"/>
      <c r="OTN1" s="84"/>
      <c r="OTO1" s="84"/>
      <c r="OTP1" s="84"/>
      <c r="OTQ1" s="84"/>
      <c r="OTR1" s="84"/>
      <c r="OTS1" s="84"/>
      <c r="OTT1" s="84"/>
      <c r="OTU1" s="84"/>
      <c r="OTV1" s="84"/>
      <c r="OTW1" s="84"/>
      <c r="OTX1" s="84"/>
      <c r="OTY1" s="84"/>
      <c r="OTZ1" s="84"/>
      <c r="OUA1" s="84"/>
      <c r="OUB1" s="84"/>
      <c r="OUC1" s="84"/>
      <c r="OUD1" s="84"/>
      <c r="OUE1" s="84"/>
      <c r="OUF1" s="84"/>
      <c r="OUG1" s="84"/>
      <c r="OUH1" s="84"/>
      <c r="OUI1" s="84"/>
      <c r="OUJ1" s="84"/>
      <c r="OUK1" s="84"/>
      <c r="OUL1" s="84"/>
      <c r="OUM1" s="84"/>
      <c r="OUN1" s="84"/>
      <c r="OUO1" s="84"/>
      <c r="OUP1" s="84"/>
      <c r="OUQ1" s="84"/>
      <c r="OUR1" s="84"/>
      <c r="OUS1" s="84"/>
      <c r="OUT1" s="84"/>
      <c r="OUU1" s="84"/>
      <c r="OUV1" s="84"/>
      <c r="OUW1" s="84"/>
      <c r="OUX1" s="84"/>
      <c r="OUY1" s="84"/>
      <c r="OUZ1" s="84"/>
      <c r="OVA1" s="84"/>
      <c r="OVB1" s="84"/>
      <c r="OVC1" s="84"/>
      <c r="OVD1" s="84"/>
      <c r="OVE1" s="84"/>
      <c r="OVF1" s="84"/>
      <c r="OVG1" s="84"/>
      <c r="OVH1" s="84"/>
      <c r="OVI1" s="84"/>
      <c r="OVJ1" s="84"/>
      <c r="OVK1" s="84"/>
      <c r="OVL1" s="84"/>
      <c r="OVM1" s="84"/>
      <c r="OVN1" s="84"/>
      <c r="OVO1" s="84"/>
      <c r="OVP1" s="84"/>
      <c r="OVQ1" s="84"/>
      <c r="OVR1" s="84"/>
      <c r="OVS1" s="84"/>
      <c r="OVT1" s="84"/>
      <c r="OVU1" s="84"/>
      <c r="OVV1" s="84"/>
      <c r="OVW1" s="84"/>
      <c r="OVX1" s="84"/>
      <c r="OVY1" s="84"/>
      <c r="OVZ1" s="84"/>
      <c r="OWA1" s="84"/>
      <c r="OWB1" s="84"/>
      <c r="OWC1" s="84"/>
      <c r="OWD1" s="84"/>
      <c r="OWE1" s="84"/>
      <c r="OWF1" s="84"/>
      <c r="OWG1" s="84"/>
      <c r="OWH1" s="84"/>
      <c r="OWI1" s="84"/>
      <c r="OWJ1" s="84"/>
      <c r="OWK1" s="84"/>
      <c r="OWL1" s="84"/>
      <c r="OWM1" s="84"/>
      <c r="OWN1" s="84"/>
      <c r="OWO1" s="84"/>
      <c r="OWP1" s="84"/>
      <c r="OWQ1" s="84"/>
      <c r="OWR1" s="84"/>
      <c r="OWS1" s="84"/>
      <c r="OWT1" s="84"/>
      <c r="OWU1" s="84"/>
      <c r="OWV1" s="84"/>
      <c r="OWW1" s="84"/>
      <c r="OWX1" s="84"/>
      <c r="OWY1" s="84"/>
      <c r="OWZ1" s="84"/>
      <c r="OXA1" s="84"/>
      <c r="OXB1" s="84"/>
      <c r="OXC1" s="84"/>
      <c r="OXD1" s="84"/>
      <c r="OXE1" s="84"/>
      <c r="OXF1" s="84"/>
      <c r="OXG1" s="84"/>
      <c r="OXH1" s="84"/>
      <c r="OXI1" s="84"/>
      <c r="OXJ1" s="84"/>
      <c r="OXK1" s="84"/>
      <c r="OXL1" s="84"/>
      <c r="OXM1" s="84"/>
      <c r="OXN1" s="84"/>
      <c r="OXO1" s="84"/>
      <c r="OXP1" s="84"/>
      <c r="OXQ1" s="84"/>
      <c r="OXR1" s="84"/>
      <c r="OXS1" s="84"/>
      <c r="OXT1" s="84"/>
      <c r="OXU1" s="84"/>
      <c r="OXV1" s="84"/>
      <c r="OXW1" s="84"/>
      <c r="OXX1" s="84"/>
      <c r="OXY1" s="84"/>
      <c r="OXZ1" s="84"/>
      <c r="OYA1" s="84"/>
      <c r="OYB1" s="84"/>
      <c r="OYC1" s="84"/>
      <c r="OYD1" s="84"/>
      <c r="OYE1" s="84"/>
      <c r="OYF1" s="84"/>
      <c r="OYG1" s="84"/>
      <c r="OYH1" s="84"/>
      <c r="OYI1" s="84"/>
      <c r="OYJ1" s="84"/>
      <c r="OYK1" s="84"/>
      <c r="OYL1" s="84"/>
      <c r="OYM1" s="84"/>
      <c r="OYN1" s="84"/>
      <c r="OYO1" s="84"/>
      <c r="OYP1" s="84"/>
      <c r="OYQ1" s="84"/>
      <c r="OYR1" s="84"/>
      <c r="OYS1" s="84"/>
      <c r="OYT1" s="84"/>
      <c r="OYU1" s="84"/>
      <c r="OYV1" s="84"/>
      <c r="OYW1" s="84"/>
      <c r="OYX1" s="84"/>
      <c r="OYY1" s="84"/>
      <c r="OYZ1" s="84"/>
      <c r="OZA1" s="84"/>
      <c r="OZB1" s="84"/>
      <c r="OZC1" s="84"/>
      <c r="OZD1" s="84"/>
      <c r="OZE1" s="84"/>
      <c r="OZF1" s="84"/>
      <c r="OZG1" s="84"/>
      <c r="OZH1" s="84"/>
      <c r="OZI1" s="84"/>
      <c r="OZJ1" s="84"/>
      <c r="OZK1" s="84"/>
      <c r="OZL1" s="84"/>
      <c r="OZM1" s="84"/>
      <c r="OZN1" s="84"/>
      <c r="OZO1" s="84"/>
      <c r="OZP1" s="84"/>
      <c r="OZQ1" s="84"/>
      <c r="OZR1" s="84"/>
      <c r="OZS1" s="84"/>
      <c r="OZT1" s="84"/>
      <c r="OZU1" s="84"/>
      <c r="OZV1" s="84"/>
      <c r="OZW1" s="84"/>
      <c r="OZX1" s="84"/>
      <c r="OZY1" s="84"/>
      <c r="OZZ1" s="84"/>
      <c r="PAA1" s="84"/>
      <c r="PAB1" s="84"/>
      <c r="PAC1" s="84"/>
      <c r="PAD1" s="84"/>
      <c r="PAE1" s="84"/>
      <c r="PAF1" s="84"/>
      <c r="PAG1" s="84"/>
      <c r="PAH1" s="84"/>
      <c r="PAI1" s="84"/>
      <c r="PAJ1" s="84"/>
      <c r="PAK1" s="84"/>
      <c r="PAL1" s="84"/>
      <c r="PAM1" s="84"/>
      <c r="PAN1" s="84"/>
      <c r="PAO1" s="84"/>
      <c r="PAP1" s="84"/>
      <c r="PAQ1" s="84"/>
      <c r="PAR1" s="84"/>
      <c r="PAS1" s="84"/>
      <c r="PAT1" s="84"/>
      <c r="PAU1" s="84"/>
      <c r="PAV1" s="84"/>
      <c r="PAW1" s="84"/>
      <c r="PAX1" s="84"/>
      <c r="PAY1" s="84"/>
      <c r="PAZ1" s="84"/>
      <c r="PBA1" s="84"/>
      <c r="PBB1" s="84"/>
      <c r="PBC1" s="84"/>
      <c r="PBD1" s="84"/>
      <c r="PBE1" s="84"/>
      <c r="PBF1" s="84"/>
      <c r="PBG1" s="84"/>
      <c r="PBH1" s="84"/>
      <c r="PBI1" s="84"/>
      <c r="PBJ1" s="84"/>
      <c r="PBK1" s="84"/>
      <c r="PBL1" s="84"/>
      <c r="PBM1" s="84"/>
      <c r="PBN1" s="84"/>
      <c r="PBO1" s="84"/>
      <c r="PBP1" s="84"/>
      <c r="PBQ1" s="84"/>
      <c r="PBR1" s="84"/>
      <c r="PBS1" s="84"/>
      <c r="PBT1" s="84"/>
      <c r="PBU1" s="84"/>
      <c r="PBV1" s="84"/>
      <c r="PBW1" s="84"/>
      <c r="PBX1" s="84"/>
      <c r="PBY1" s="84"/>
      <c r="PBZ1" s="84"/>
      <c r="PCA1" s="84"/>
      <c r="PCB1" s="84"/>
      <c r="PCC1" s="84"/>
      <c r="PCD1" s="84"/>
      <c r="PCE1" s="84"/>
      <c r="PCF1" s="84"/>
      <c r="PCG1" s="84"/>
      <c r="PCH1" s="84"/>
      <c r="PCI1" s="84"/>
      <c r="PCJ1" s="84"/>
      <c r="PCK1" s="84"/>
      <c r="PCL1" s="84"/>
      <c r="PCM1" s="84"/>
      <c r="PCN1" s="84"/>
      <c r="PCO1" s="84"/>
      <c r="PCP1" s="84"/>
      <c r="PCQ1" s="84"/>
      <c r="PCR1" s="84"/>
      <c r="PCS1" s="84"/>
      <c r="PCT1" s="84"/>
      <c r="PCU1" s="84"/>
      <c r="PCV1" s="84"/>
      <c r="PCW1" s="84"/>
      <c r="PCX1" s="84"/>
      <c r="PCY1" s="84"/>
      <c r="PCZ1" s="84"/>
      <c r="PDA1" s="84"/>
      <c r="PDB1" s="84"/>
      <c r="PDC1" s="84"/>
      <c r="PDD1" s="84"/>
      <c r="PDE1" s="84"/>
      <c r="PDF1" s="84"/>
      <c r="PDG1" s="84"/>
      <c r="PDH1" s="84"/>
      <c r="PDI1" s="84"/>
      <c r="PDJ1" s="84"/>
      <c r="PDK1" s="84"/>
      <c r="PDL1" s="84"/>
      <c r="PDM1" s="84"/>
      <c r="PDN1" s="84"/>
      <c r="PDO1" s="84"/>
      <c r="PDP1" s="84"/>
      <c r="PDQ1" s="84"/>
      <c r="PDR1" s="84"/>
      <c r="PDS1" s="84"/>
      <c r="PDT1" s="84"/>
      <c r="PDU1" s="84"/>
      <c r="PDV1" s="84"/>
      <c r="PDW1" s="84"/>
      <c r="PDX1" s="84"/>
      <c r="PDY1" s="84"/>
      <c r="PDZ1" s="84"/>
      <c r="PEA1" s="84"/>
      <c r="PEB1" s="84"/>
      <c r="PEC1" s="84"/>
      <c r="PED1" s="84"/>
      <c r="PEE1" s="84"/>
      <c r="PEF1" s="84"/>
      <c r="PEG1" s="84"/>
      <c r="PEH1" s="84"/>
      <c r="PEI1" s="84"/>
      <c r="PEJ1" s="84"/>
      <c r="PEK1" s="84"/>
      <c r="PEL1" s="84"/>
      <c r="PEM1" s="84"/>
      <c r="PEN1" s="84"/>
      <c r="PEO1" s="84"/>
      <c r="PEP1" s="84"/>
      <c r="PEQ1" s="84"/>
      <c r="PER1" s="84"/>
      <c r="PES1" s="84"/>
      <c r="PET1" s="84"/>
      <c r="PEU1" s="84"/>
      <c r="PEV1" s="84"/>
      <c r="PEW1" s="84"/>
      <c r="PEX1" s="84"/>
      <c r="PEY1" s="84"/>
      <c r="PEZ1" s="84"/>
      <c r="PFA1" s="84"/>
      <c r="PFB1" s="84"/>
      <c r="PFC1" s="84"/>
      <c r="PFD1" s="84"/>
      <c r="PFE1" s="84"/>
      <c r="PFF1" s="84"/>
      <c r="PFG1" s="84"/>
      <c r="PFH1" s="84"/>
      <c r="PFI1" s="84"/>
      <c r="PFJ1" s="84"/>
      <c r="PFK1" s="84"/>
      <c r="PFL1" s="84"/>
      <c r="PFM1" s="84"/>
      <c r="PFN1" s="84"/>
      <c r="PFO1" s="84"/>
      <c r="PFP1" s="84"/>
      <c r="PFQ1" s="84"/>
      <c r="PFR1" s="84"/>
      <c r="PFS1" s="84"/>
      <c r="PFT1" s="84"/>
      <c r="PFU1" s="84"/>
      <c r="PFV1" s="84"/>
      <c r="PFW1" s="84"/>
      <c r="PFX1" s="84"/>
      <c r="PFY1" s="84"/>
      <c r="PFZ1" s="84"/>
      <c r="PGA1" s="84"/>
      <c r="PGB1" s="84"/>
      <c r="PGC1" s="84"/>
      <c r="PGD1" s="84"/>
      <c r="PGE1" s="84"/>
      <c r="PGF1" s="84"/>
      <c r="PGG1" s="84"/>
      <c r="PGH1" s="84"/>
      <c r="PGI1" s="84"/>
      <c r="PGJ1" s="84"/>
      <c r="PGK1" s="84"/>
      <c r="PGL1" s="84"/>
      <c r="PGM1" s="84"/>
      <c r="PGN1" s="84"/>
      <c r="PGO1" s="84"/>
      <c r="PGP1" s="84"/>
      <c r="PGQ1" s="84"/>
      <c r="PGR1" s="84"/>
      <c r="PGS1" s="84"/>
      <c r="PGT1" s="84"/>
      <c r="PGU1" s="84"/>
      <c r="PGV1" s="84"/>
      <c r="PGW1" s="84"/>
      <c r="PGX1" s="84"/>
      <c r="PGY1" s="84"/>
      <c r="PGZ1" s="84"/>
      <c r="PHA1" s="84"/>
      <c r="PHB1" s="84"/>
      <c r="PHC1" s="84"/>
      <c r="PHD1" s="84"/>
      <c r="PHE1" s="84"/>
      <c r="PHF1" s="84"/>
      <c r="PHG1" s="84"/>
      <c r="PHH1" s="84"/>
      <c r="PHI1" s="84"/>
      <c r="PHJ1" s="84"/>
      <c r="PHK1" s="84"/>
      <c r="PHL1" s="84"/>
      <c r="PHM1" s="84"/>
      <c r="PHN1" s="84"/>
      <c r="PHO1" s="84"/>
      <c r="PHP1" s="84"/>
      <c r="PHQ1" s="84"/>
      <c r="PHR1" s="84"/>
      <c r="PHS1" s="84"/>
      <c r="PHT1" s="84"/>
      <c r="PHU1" s="84"/>
      <c r="PHV1" s="84"/>
      <c r="PHW1" s="84"/>
      <c r="PHX1" s="84"/>
      <c r="PHY1" s="84"/>
      <c r="PHZ1" s="84"/>
      <c r="PIA1" s="84"/>
      <c r="PIB1" s="84"/>
      <c r="PIC1" s="84"/>
      <c r="PID1" s="84"/>
      <c r="PIE1" s="84"/>
      <c r="PIF1" s="84"/>
      <c r="PIG1" s="84"/>
      <c r="PIH1" s="84"/>
      <c r="PII1" s="84"/>
      <c r="PIJ1" s="84"/>
      <c r="PIK1" s="84"/>
      <c r="PIL1" s="84"/>
      <c r="PIM1" s="84"/>
      <c r="PIN1" s="84"/>
      <c r="PIO1" s="84"/>
      <c r="PIP1" s="84"/>
      <c r="PIQ1" s="84"/>
      <c r="PIR1" s="84"/>
      <c r="PIS1" s="84"/>
      <c r="PIT1" s="84"/>
      <c r="PIU1" s="84"/>
      <c r="PIV1" s="84"/>
      <c r="PIW1" s="84"/>
      <c r="PIX1" s="84"/>
      <c r="PIY1" s="84"/>
      <c r="PIZ1" s="84"/>
      <c r="PJA1" s="84"/>
      <c r="PJB1" s="84"/>
      <c r="PJC1" s="84"/>
      <c r="PJD1" s="84"/>
      <c r="PJE1" s="84"/>
      <c r="PJF1" s="84"/>
      <c r="PJG1" s="84"/>
      <c r="PJH1" s="84"/>
      <c r="PJI1" s="84"/>
      <c r="PJJ1" s="84"/>
      <c r="PJK1" s="84"/>
      <c r="PJL1" s="84"/>
      <c r="PJM1" s="84"/>
      <c r="PJN1" s="84"/>
      <c r="PJO1" s="84"/>
      <c r="PJP1" s="84"/>
      <c r="PJQ1" s="84"/>
      <c r="PJR1" s="84"/>
      <c r="PJS1" s="84"/>
      <c r="PJT1" s="84"/>
      <c r="PJU1" s="84"/>
      <c r="PJV1" s="84"/>
      <c r="PJW1" s="84"/>
      <c r="PJX1" s="84"/>
      <c r="PJY1" s="84"/>
      <c r="PJZ1" s="84"/>
      <c r="PKA1" s="84"/>
      <c r="PKB1" s="84"/>
      <c r="PKC1" s="84"/>
      <c r="PKD1" s="84"/>
      <c r="PKE1" s="84"/>
      <c r="PKF1" s="84"/>
      <c r="PKG1" s="84"/>
      <c r="PKH1" s="84"/>
      <c r="PKI1" s="84"/>
      <c r="PKJ1" s="84"/>
      <c r="PKK1" s="84"/>
      <c r="PKL1" s="84"/>
      <c r="PKM1" s="84"/>
      <c r="PKN1" s="84"/>
      <c r="PKO1" s="84"/>
      <c r="PKP1" s="84"/>
      <c r="PKQ1" s="84"/>
      <c r="PKR1" s="84"/>
      <c r="PKS1" s="84"/>
      <c r="PKT1" s="84"/>
      <c r="PKU1" s="84"/>
      <c r="PKV1" s="84"/>
      <c r="PKW1" s="84"/>
      <c r="PKX1" s="84"/>
      <c r="PKY1" s="84"/>
      <c r="PKZ1" s="84"/>
      <c r="PLA1" s="84"/>
      <c r="PLB1" s="84"/>
      <c r="PLC1" s="84"/>
      <c r="PLD1" s="84"/>
      <c r="PLE1" s="84"/>
      <c r="PLF1" s="84"/>
      <c r="PLG1" s="84"/>
      <c r="PLH1" s="84"/>
      <c r="PLI1" s="84"/>
      <c r="PLJ1" s="84"/>
      <c r="PLK1" s="84"/>
      <c r="PLL1" s="84"/>
      <c r="PLM1" s="84"/>
      <c r="PLN1" s="84"/>
      <c r="PLO1" s="84"/>
      <c r="PLP1" s="84"/>
      <c r="PLQ1" s="84"/>
      <c r="PLR1" s="84"/>
      <c r="PLS1" s="84"/>
      <c r="PLT1" s="84"/>
      <c r="PLU1" s="84"/>
      <c r="PLV1" s="84"/>
      <c r="PLW1" s="84"/>
      <c r="PLX1" s="84"/>
      <c r="PLY1" s="84"/>
      <c r="PLZ1" s="84"/>
      <c r="PMA1" s="84"/>
      <c r="PMB1" s="84"/>
      <c r="PMC1" s="84"/>
      <c r="PMD1" s="84"/>
      <c r="PME1" s="84"/>
      <c r="PMF1" s="84"/>
      <c r="PMG1" s="84"/>
      <c r="PMH1" s="84"/>
      <c r="PMI1" s="84"/>
      <c r="PMJ1" s="84"/>
      <c r="PMK1" s="84"/>
      <c r="PML1" s="84"/>
      <c r="PMM1" s="84"/>
      <c r="PMN1" s="84"/>
      <c r="PMO1" s="84"/>
      <c r="PMP1" s="84"/>
      <c r="PMQ1" s="84"/>
      <c r="PMR1" s="84"/>
      <c r="PMS1" s="84"/>
      <c r="PMT1" s="84"/>
      <c r="PMU1" s="84"/>
      <c r="PMV1" s="84"/>
      <c r="PMW1" s="84"/>
      <c r="PMX1" s="84"/>
      <c r="PMY1" s="84"/>
      <c r="PMZ1" s="84"/>
      <c r="PNA1" s="84"/>
      <c r="PNB1" s="84"/>
      <c r="PNC1" s="84"/>
      <c r="PND1" s="84"/>
      <c r="PNE1" s="84"/>
      <c r="PNF1" s="84"/>
      <c r="PNG1" s="84"/>
      <c r="PNH1" s="84"/>
      <c r="PNI1" s="84"/>
      <c r="PNJ1" s="84"/>
      <c r="PNK1" s="84"/>
      <c r="PNL1" s="84"/>
      <c r="PNM1" s="84"/>
      <c r="PNN1" s="84"/>
      <c r="PNO1" s="84"/>
      <c r="PNP1" s="84"/>
      <c r="PNQ1" s="84"/>
      <c r="PNR1" s="84"/>
      <c r="PNS1" s="84"/>
      <c r="PNT1" s="84"/>
      <c r="PNU1" s="84"/>
      <c r="PNV1" s="84"/>
      <c r="PNW1" s="84"/>
      <c r="PNX1" s="84"/>
      <c r="PNY1" s="84"/>
      <c r="PNZ1" s="84"/>
      <c r="POA1" s="84"/>
      <c r="POB1" s="84"/>
      <c r="POC1" s="84"/>
      <c r="POD1" s="84"/>
      <c r="POE1" s="84"/>
      <c r="POF1" s="84"/>
      <c r="POG1" s="84"/>
      <c r="POH1" s="84"/>
      <c r="POI1" s="84"/>
      <c r="POJ1" s="84"/>
      <c r="POK1" s="84"/>
      <c r="POL1" s="84"/>
      <c r="POM1" s="84"/>
      <c r="PON1" s="84"/>
      <c r="POO1" s="84"/>
      <c r="POP1" s="84"/>
      <c r="POQ1" s="84"/>
      <c r="POR1" s="84"/>
      <c r="POS1" s="84"/>
      <c r="POT1" s="84"/>
      <c r="POU1" s="84"/>
      <c r="POV1" s="84"/>
      <c r="POW1" s="84"/>
      <c r="POX1" s="84"/>
      <c r="POY1" s="84"/>
      <c r="POZ1" s="84"/>
      <c r="PPA1" s="84"/>
      <c r="PPB1" s="84"/>
      <c r="PPC1" s="84"/>
      <c r="PPD1" s="84"/>
      <c r="PPE1" s="84"/>
      <c r="PPF1" s="84"/>
      <c r="PPG1" s="84"/>
      <c r="PPH1" s="84"/>
      <c r="PPI1" s="84"/>
      <c r="PPJ1" s="84"/>
      <c r="PPK1" s="84"/>
      <c r="PPL1" s="84"/>
      <c r="PPM1" s="84"/>
      <c r="PPN1" s="84"/>
      <c r="PPO1" s="84"/>
      <c r="PPP1" s="84"/>
      <c r="PPQ1" s="84"/>
      <c r="PPR1" s="84"/>
      <c r="PPS1" s="84"/>
      <c r="PPT1" s="84"/>
      <c r="PPU1" s="84"/>
      <c r="PPV1" s="84"/>
      <c r="PPW1" s="84"/>
      <c r="PPX1" s="84"/>
      <c r="PPY1" s="84"/>
      <c r="PPZ1" s="84"/>
      <c r="PQA1" s="84"/>
      <c r="PQB1" s="84"/>
      <c r="PQC1" s="84"/>
      <c r="PQD1" s="84"/>
      <c r="PQE1" s="84"/>
      <c r="PQF1" s="84"/>
      <c r="PQG1" s="84"/>
      <c r="PQH1" s="84"/>
      <c r="PQI1" s="84"/>
      <c r="PQJ1" s="84"/>
      <c r="PQK1" s="84"/>
      <c r="PQL1" s="84"/>
      <c r="PQM1" s="84"/>
      <c r="PQN1" s="84"/>
      <c r="PQO1" s="84"/>
      <c r="PQP1" s="84"/>
      <c r="PQQ1" s="84"/>
      <c r="PQR1" s="84"/>
      <c r="PQS1" s="84"/>
      <c r="PQT1" s="84"/>
      <c r="PQU1" s="84"/>
      <c r="PQV1" s="84"/>
      <c r="PQW1" s="84"/>
      <c r="PQX1" s="84"/>
      <c r="PQY1" s="84"/>
      <c r="PQZ1" s="84"/>
      <c r="PRA1" s="84"/>
      <c r="PRB1" s="84"/>
      <c r="PRC1" s="84"/>
      <c r="PRD1" s="84"/>
      <c r="PRE1" s="84"/>
      <c r="PRF1" s="84"/>
      <c r="PRG1" s="84"/>
      <c r="PRH1" s="84"/>
      <c r="PRI1" s="84"/>
      <c r="PRJ1" s="84"/>
      <c r="PRK1" s="84"/>
      <c r="PRL1" s="84"/>
      <c r="PRM1" s="84"/>
      <c r="PRN1" s="84"/>
      <c r="PRO1" s="84"/>
      <c r="PRP1" s="84"/>
      <c r="PRQ1" s="84"/>
      <c r="PRR1" s="84"/>
      <c r="PRS1" s="84"/>
      <c r="PRT1" s="84"/>
      <c r="PRU1" s="84"/>
      <c r="PRV1" s="84"/>
      <c r="PRW1" s="84"/>
      <c r="PRX1" s="84"/>
      <c r="PRY1" s="84"/>
      <c r="PRZ1" s="84"/>
      <c r="PSA1" s="84"/>
      <c r="PSB1" s="84"/>
      <c r="PSC1" s="84"/>
      <c r="PSD1" s="84"/>
      <c r="PSE1" s="84"/>
      <c r="PSF1" s="84"/>
      <c r="PSG1" s="84"/>
      <c r="PSH1" s="84"/>
      <c r="PSI1" s="84"/>
      <c r="PSJ1" s="84"/>
      <c r="PSK1" s="84"/>
      <c r="PSL1" s="84"/>
      <c r="PSM1" s="84"/>
      <c r="PSN1" s="84"/>
      <c r="PSO1" s="84"/>
      <c r="PSP1" s="84"/>
      <c r="PSQ1" s="84"/>
      <c r="PSR1" s="84"/>
      <c r="PSS1" s="84"/>
      <c r="PST1" s="84"/>
      <c r="PSU1" s="84"/>
      <c r="PSV1" s="84"/>
      <c r="PSW1" s="84"/>
      <c r="PSX1" s="84"/>
      <c r="PSY1" s="84"/>
      <c r="PSZ1" s="84"/>
      <c r="PTA1" s="84"/>
      <c r="PTB1" s="84"/>
      <c r="PTC1" s="84"/>
      <c r="PTD1" s="84"/>
      <c r="PTE1" s="84"/>
      <c r="PTF1" s="84"/>
      <c r="PTG1" s="84"/>
      <c r="PTH1" s="84"/>
      <c r="PTI1" s="84"/>
      <c r="PTJ1" s="84"/>
      <c r="PTK1" s="84"/>
      <c r="PTL1" s="84"/>
      <c r="PTM1" s="84"/>
      <c r="PTN1" s="84"/>
      <c r="PTO1" s="84"/>
      <c r="PTP1" s="84"/>
      <c r="PTQ1" s="84"/>
      <c r="PTR1" s="84"/>
      <c r="PTS1" s="84"/>
      <c r="PTT1" s="84"/>
      <c r="PTU1" s="84"/>
      <c r="PTV1" s="84"/>
      <c r="PTW1" s="84"/>
      <c r="PTX1" s="84"/>
      <c r="PTY1" s="84"/>
      <c r="PTZ1" s="84"/>
      <c r="PUA1" s="84"/>
      <c r="PUB1" s="84"/>
      <c r="PUC1" s="84"/>
      <c r="PUD1" s="84"/>
      <c r="PUE1" s="84"/>
      <c r="PUF1" s="84"/>
      <c r="PUG1" s="84"/>
      <c r="PUH1" s="84"/>
      <c r="PUI1" s="84"/>
      <c r="PUJ1" s="84"/>
      <c r="PUK1" s="84"/>
      <c r="PUL1" s="84"/>
      <c r="PUM1" s="84"/>
      <c r="PUN1" s="84"/>
      <c r="PUO1" s="84"/>
      <c r="PUP1" s="84"/>
      <c r="PUQ1" s="84"/>
      <c r="PUR1" s="84"/>
      <c r="PUS1" s="84"/>
      <c r="PUT1" s="84"/>
      <c r="PUU1" s="84"/>
      <c r="PUV1" s="84"/>
      <c r="PUW1" s="84"/>
      <c r="PUX1" s="84"/>
      <c r="PUY1" s="84"/>
      <c r="PUZ1" s="84"/>
      <c r="PVA1" s="84"/>
      <c r="PVB1" s="84"/>
      <c r="PVC1" s="84"/>
      <c r="PVD1" s="84"/>
      <c r="PVE1" s="84"/>
      <c r="PVF1" s="84"/>
      <c r="PVG1" s="84"/>
      <c r="PVH1" s="84"/>
      <c r="PVI1" s="84"/>
      <c r="PVJ1" s="84"/>
      <c r="PVK1" s="84"/>
      <c r="PVL1" s="84"/>
      <c r="PVM1" s="84"/>
      <c r="PVN1" s="84"/>
      <c r="PVO1" s="84"/>
      <c r="PVP1" s="84"/>
      <c r="PVQ1" s="84"/>
      <c r="PVR1" s="84"/>
      <c r="PVS1" s="84"/>
      <c r="PVT1" s="84"/>
      <c r="PVU1" s="84"/>
      <c r="PVV1" s="84"/>
      <c r="PVW1" s="84"/>
      <c r="PVX1" s="84"/>
      <c r="PVY1" s="84"/>
      <c r="PVZ1" s="84"/>
      <c r="PWA1" s="84"/>
      <c r="PWB1" s="84"/>
      <c r="PWC1" s="84"/>
      <c r="PWD1" s="84"/>
      <c r="PWE1" s="84"/>
      <c r="PWF1" s="84"/>
      <c r="PWG1" s="84"/>
      <c r="PWH1" s="84"/>
      <c r="PWI1" s="84"/>
      <c r="PWJ1" s="84"/>
      <c r="PWK1" s="84"/>
      <c r="PWL1" s="84"/>
      <c r="PWM1" s="84"/>
      <c r="PWN1" s="84"/>
      <c r="PWO1" s="84"/>
      <c r="PWP1" s="84"/>
      <c r="PWQ1" s="84"/>
      <c r="PWR1" s="84"/>
      <c r="PWS1" s="84"/>
      <c r="PWT1" s="84"/>
      <c r="PWU1" s="84"/>
      <c r="PWV1" s="84"/>
      <c r="PWW1" s="84"/>
      <c r="PWX1" s="84"/>
      <c r="PWY1" s="84"/>
      <c r="PWZ1" s="84"/>
      <c r="PXA1" s="84"/>
      <c r="PXB1" s="84"/>
      <c r="PXC1" s="84"/>
      <c r="PXD1" s="84"/>
      <c r="PXE1" s="84"/>
      <c r="PXF1" s="84"/>
      <c r="PXG1" s="84"/>
      <c r="PXH1" s="84"/>
      <c r="PXI1" s="84"/>
      <c r="PXJ1" s="84"/>
      <c r="PXK1" s="84"/>
      <c r="PXL1" s="84"/>
      <c r="PXM1" s="84"/>
      <c r="PXN1" s="84"/>
      <c r="PXO1" s="84"/>
      <c r="PXP1" s="84"/>
      <c r="PXQ1" s="84"/>
      <c r="PXR1" s="84"/>
      <c r="PXS1" s="84"/>
      <c r="PXT1" s="84"/>
      <c r="PXU1" s="84"/>
      <c r="PXV1" s="84"/>
      <c r="PXW1" s="84"/>
      <c r="PXX1" s="84"/>
      <c r="PXY1" s="84"/>
      <c r="PXZ1" s="84"/>
      <c r="PYA1" s="84"/>
      <c r="PYB1" s="84"/>
      <c r="PYC1" s="84"/>
      <c r="PYD1" s="84"/>
      <c r="PYE1" s="84"/>
      <c r="PYF1" s="84"/>
      <c r="PYG1" s="84"/>
      <c r="PYH1" s="84"/>
      <c r="PYI1" s="84"/>
      <c r="PYJ1" s="84"/>
      <c r="PYK1" s="84"/>
      <c r="PYL1" s="84"/>
      <c r="PYM1" s="84"/>
      <c r="PYN1" s="84"/>
      <c r="PYO1" s="84"/>
      <c r="PYP1" s="84"/>
      <c r="PYQ1" s="84"/>
      <c r="PYR1" s="84"/>
      <c r="PYS1" s="84"/>
      <c r="PYT1" s="84"/>
      <c r="PYU1" s="84"/>
      <c r="PYV1" s="84"/>
      <c r="PYW1" s="84"/>
      <c r="PYX1" s="84"/>
      <c r="PYY1" s="84"/>
      <c r="PYZ1" s="84"/>
      <c r="PZA1" s="84"/>
      <c r="PZB1" s="84"/>
      <c r="PZC1" s="84"/>
      <c r="PZD1" s="84"/>
      <c r="PZE1" s="84"/>
      <c r="PZF1" s="84"/>
      <c r="PZG1" s="84"/>
      <c r="PZH1" s="84"/>
      <c r="PZI1" s="84"/>
      <c r="PZJ1" s="84"/>
      <c r="PZK1" s="84"/>
      <c r="PZL1" s="84"/>
      <c r="PZM1" s="84"/>
      <c r="PZN1" s="84"/>
      <c r="PZO1" s="84"/>
      <c r="PZP1" s="84"/>
      <c r="PZQ1" s="84"/>
      <c r="PZR1" s="84"/>
      <c r="PZS1" s="84"/>
      <c r="PZT1" s="84"/>
      <c r="PZU1" s="84"/>
      <c r="PZV1" s="84"/>
      <c r="PZW1" s="84"/>
      <c r="PZX1" s="84"/>
      <c r="PZY1" s="84"/>
      <c r="PZZ1" s="84"/>
      <c r="QAA1" s="84"/>
      <c r="QAB1" s="84"/>
      <c r="QAC1" s="84"/>
      <c r="QAD1" s="84"/>
      <c r="QAE1" s="84"/>
      <c r="QAF1" s="84"/>
      <c r="QAG1" s="84"/>
      <c r="QAH1" s="84"/>
      <c r="QAI1" s="84"/>
      <c r="QAJ1" s="84"/>
      <c r="QAK1" s="84"/>
      <c r="QAL1" s="84"/>
      <c r="QAM1" s="84"/>
      <c r="QAN1" s="84"/>
      <c r="QAO1" s="84"/>
      <c r="QAP1" s="84"/>
      <c r="QAQ1" s="84"/>
      <c r="QAR1" s="84"/>
      <c r="QAS1" s="84"/>
      <c r="QAT1" s="84"/>
      <c r="QAU1" s="84"/>
      <c r="QAV1" s="84"/>
      <c r="QAW1" s="84"/>
      <c r="QAX1" s="84"/>
      <c r="QAY1" s="84"/>
      <c r="QAZ1" s="84"/>
      <c r="QBA1" s="84"/>
      <c r="QBB1" s="84"/>
      <c r="QBC1" s="84"/>
      <c r="QBD1" s="84"/>
      <c r="QBE1" s="84"/>
      <c r="QBF1" s="84"/>
      <c r="QBG1" s="84"/>
      <c r="QBH1" s="84"/>
      <c r="QBI1" s="84"/>
      <c r="QBJ1" s="84"/>
      <c r="QBK1" s="84"/>
      <c r="QBL1" s="84"/>
      <c r="QBM1" s="84"/>
      <c r="QBN1" s="84"/>
      <c r="QBO1" s="84"/>
      <c r="QBP1" s="84"/>
      <c r="QBQ1" s="84"/>
      <c r="QBR1" s="84"/>
      <c r="QBS1" s="84"/>
      <c r="QBT1" s="84"/>
      <c r="QBU1" s="84"/>
      <c r="QBV1" s="84"/>
      <c r="QBW1" s="84"/>
      <c r="QBX1" s="84"/>
      <c r="QBY1" s="84"/>
      <c r="QBZ1" s="84"/>
      <c r="QCA1" s="84"/>
      <c r="QCB1" s="84"/>
      <c r="QCC1" s="84"/>
      <c r="QCD1" s="84"/>
      <c r="QCE1" s="84"/>
      <c r="QCF1" s="84"/>
      <c r="QCG1" s="84"/>
      <c r="QCH1" s="84"/>
      <c r="QCI1" s="84"/>
      <c r="QCJ1" s="84"/>
      <c r="QCK1" s="84"/>
      <c r="QCL1" s="84"/>
      <c r="QCM1" s="84"/>
      <c r="QCN1" s="84"/>
      <c r="QCO1" s="84"/>
      <c r="QCP1" s="84"/>
      <c r="QCQ1" s="84"/>
      <c r="QCR1" s="84"/>
      <c r="QCS1" s="84"/>
      <c r="QCT1" s="84"/>
      <c r="QCU1" s="84"/>
      <c r="QCV1" s="84"/>
      <c r="QCW1" s="84"/>
      <c r="QCX1" s="84"/>
      <c r="QCY1" s="84"/>
      <c r="QCZ1" s="84"/>
      <c r="QDA1" s="84"/>
      <c r="QDB1" s="84"/>
      <c r="QDC1" s="84"/>
      <c r="QDD1" s="84"/>
      <c r="QDE1" s="84"/>
      <c r="QDF1" s="84"/>
      <c r="QDG1" s="84"/>
      <c r="QDH1" s="84"/>
      <c r="QDI1" s="84"/>
      <c r="QDJ1" s="84"/>
      <c r="QDK1" s="84"/>
      <c r="QDL1" s="84"/>
      <c r="QDM1" s="84"/>
      <c r="QDN1" s="84"/>
      <c r="QDO1" s="84"/>
      <c r="QDP1" s="84"/>
      <c r="QDQ1" s="84"/>
      <c r="QDR1" s="84"/>
      <c r="QDS1" s="84"/>
      <c r="QDT1" s="84"/>
      <c r="QDU1" s="84"/>
      <c r="QDV1" s="84"/>
      <c r="QDW1" s="84"/>
      <c r="QDX1" s="84"/>
      <c r="QDY1" s="84"/>
      <c r="QDZ1" s="84"/>
      <c r="QEA1" s="84"/>
      <c r="QEB1" s="84"/>
      <c r="QEC1" s="84"/>
      <c r="QED1" s="84"/>
      <c r="QEE1" s="84"/>
      <c r="QEF1" s="84"/>
      <c r="QEG1" s="84"/>
      <c r="QEH1" s="84"/>
      <c r="QEI1" s="84"/>
      <c r="QEJ1" s="84"/>
      <c r="QEK1" s="84"/>
      <c r="QEL1" s="84"/>
      <c r="QEM1" s="84"/>
      <c r="QEN1" s="84"/>
      <c r="QEO1" s="84"/>
      <c r="QEP1" s="84"/>
      <c r="QEQ1" s="84"/>
      <c r="QER1" s="84"/>
      <c r="QES1" s="84"/>
      <c r="QET1" s="84"/>
      <c r="QEU1" s="84"/>
      <c r="QEV1" s="84"/>
      <c r="QEW1" s="84"/>
      <c r="QEX1" s="84"/>
      <c r="QEY1" s="84"/>
      <c r="QEZ1" s="84"/>
      <c r="QFA1" s="84"/>
      <c r="QFB1" s="84"/>
      <c r="QFC1" s="84"/>
      <c r="QFD1" s="84"/>
      <c r="QFE1" s="84"/>
      <c r="QFF1" s="84"/>
      <c r="QFG1" s="84"/>
      <c r="QFH1" s="84"/>
      <c r="QFI1" s="84"/>
      <c r="QFJ1" s="84"/>
      <c r="QFK1" s="84"/>
      <c r="QFL1" s="84"/>
      <c r="QFM1" s="84"/>
      <c r="QFN1" s="84"/>
      <c r="QFO1" s="84"/>
      <c r="QFP1" s="84"/>
      <c r="QFQ1" s="84"/>
      <c r="QFR1" s="84"/>
      <c r="QFS1" s="84"/>
      <c r="QFT1" s="84"/>
      <c r="QFU1" s="84"/>
      <c r="QFV1" s="84"/>
      <c r="QFW1" s="84"/>
      <c r="QFX1" s="84"/>
      <c r="QFY1" s="84"/>
      <c r="QFZ1" s="84"/>
      <c r="QGA1" s="84"/>
      <c r="QGB1" s="84"/>
      <c r="QGC1" s="84"/>
      <c r="QGD1" s="84"/>
      <c r="QGE1" s="84"/>
      <c r="QGF1" s="84"/>
      <c r="QGG1" s="84"/>
      <c r="QGH1" s="84"/>
      <c r="QGI1" s="84"/>
      <c r="QGJ1" s="84"/>
      <c r="QGK1" s="84"/>
      <c r="QGL1" s="84"/>
      <c r="QGM1" s="84"/>
      <c r="QGN1" s="84"/>
      <c r="QGO1" s="84"/>
      <c r="QGP1" s="84"/>
      <c r="QGQ1" s="84"/>
      <c r="QGR1" s="84"/>
      <c r="QGS1" s="84"/>
      <c r="QGT1" s="84"/>
      <c r="QGU1" s="84"/>
      <c r="QGV1" s="84"/>
      <c r="QGW1" s="84"/>
      <c r="QGX1" s="84"/>
      <c r="QGY1" s="84"/>
      <c r="QGZ1" s="84"/>
      <c r="QHA1" s="84"/>
      <c r="QHB1" s="84"/>
      <c r="QHC1" s="84"/>
      <c r="QHD1" s="84"/>
      <c r="QHE1" s="84"/>
      <c r="QHF1" s="84"/>
      <c r="QHG1" s="84"/>
      <c r="QHH1" s="84"/>
      <c r="QHI1" s="84"/>
      <c r="QHJ1" s="84"/>
      <c r="QHK1" s="84"/>
      <c r="QHL1" s="84"/>
      <c r="QHM1" s="84"/>
      <c r="QHN1" s="84"/>
      <c r="QHO1" s="84"/>
      <c r="QHP1" s="84"/>
      <c r="QHQ1" s="84"/>
      <c r="QHR1" s="84"/>
      <c r="QHS1" s="84"/>
      <c r="QHT1" s="84"/>
      <c r="QHU1" s="84"/>
      <c r="QHV1" s="84"/>
      <c r="QHW1" s="84"/>
      <c r="QHX1" s="84"/>
      <c r="QHY1" s="84"/>
      <c r="QHZ1" s="84"/>
      <c r="QIA1" s="84"/>
      <c r="QIB1" s="84"/>
      <c r="QIC1" s="84"/>
      <c r="QID1" s="84"/>
      <c r="QIE1" s="84"/>
      <c r="QIF1" s="84"/>
      <c r="QIG1" s="84"/>
      <c r="QIH1" s="84"/>
      <c r="QII1" s="84"/>
      <c r="QIJ1" s="84"/>
      <c r="QIK1" s="84"/>
      <c r="QIL1" s="84"/>
      <c r="QIM1" s="84"/>
      <c r="QIN1" s="84"/>
      <c r="QIO1" s="84"/>
      <c r="QIP1" s="84"/>
      <c r="QIQ1" s="84"/>
      <c r="QIR1" s="84"/>
      <c r="QIS1" s="84"/>
      <c r="QIT1" s="84"/>
      <c r="QIU1" s="84"/>
      <c r="QIV1" s="84"/>
      <c r="QIW1" s="84"/>
      <c r="QIX1" s="84"/>
      <c r="QIY1" s="84"/>
      <c r="QIZ1" s="84"/>
      <c r="QJA1" s="84"/>
      <c r="QJB1" s="84"/>
      <c r="QJC1" s="84"/>
      <c r="QJD1" s="84"/>
      <c r="QJE1" s="84"/>
      <c r="QJF1" s="84"/>
      <c r="QJG1" s="84"/>
      <c r="QJH1" s="84"/>
      <c r="QJI1" s="84"/>
      <c r="QJJ1" s="84"/>
      <c r="QJK1" s="84"/>
      <c r="QJL1" s="84"/>
      <c r="QJM1" s="84"/>
      <c r="QJN1" s="84"/>
      <c r="QJO1" s="84"/>
      <c r="QJP1" s="84"/>
      <c r="QJQ1" s="84"/>
      <c r="QJR1" s="84"/>
      <c r="QJS1" s="84"/>
      <c r="QJT1" s="84"/>
      <c r="QJU1" s="84"/>
      <c r="QJV1" s="84"/>
      <c r="QJW1" s="84"/>
      <c r="QJX1" s="84"/>
      <c r="QJY1" s="84"/>
      <c r="QJZ1" s="84"/>
      <c r="QKA1" s="84"/>
      <c r="QKB1" s="84"/>
      <c r="QKC1" s="84"/>
      <c r="QKD1" s="84"/>
      <c r="QKE1" s="84"/>
      <c r="QKF1" s="84"/>
      <c r="QKG1" s="84"/>
      <c r="QKH1" s="84"/>
      <c r="QKI1" s="84"/>
      <c r="QKJ1" s="84"/>
      <c r="QKK1" s="84"/>
      <c r="QKL1" s="84"/>
      <c r="QKM1" s="84"/>
      <c r="QKN1" s="84"/>
      <c r="QKO1" s="84"/>
      <c r="QKP1" s="84"/>
      <c r="QKQ1" s="84"/>
      <c r="QKR1" s="84"/>
      <c r="QKS1" s="84"/>
      <c r="QKT1" s="84"/>
      <c r="QKU1" s="84"/>
      <c r="QKV1" s="84"/>
      <c r="QKW1" s="84"/>
      <c r="QKX1" s="84"/>
      <c r="QKY1" s="84"/>
      <c r="QKZ1" s="84"/>
      <c r="QLA1" s="84"/>
      <c r="QLB1" s="84"/>
      <c r="QLC1" s="84"/>
      <c r="QLD1" s="84"/>
      <c r="QLE1" s="84"/>
      <c r="QLF1" s="84"/>
      <c r="QLG1" s="84"/>
      <c r="QLH1" s="84"/>
      <c r="QLI1" s="84"/>
      <c r="QLJ1" s="84"/>
      <c r="QLK1" s="84"/>
      <c r="QLL1" s="84"/>
      <c r="QLM1" s="84"/>
      <c r="QLN1" s="84"/>
      <c r="QLO1" s="84"/>
      <c r="QLP1" s="84"/>
      <c r="QLQ1" s="84"/>
      <c r="QLR1" s="84"/>
      <c r="QLS1" s="84"/>
      <c r="QLT1" s="84"/>
      <c r="QLU1" s="84"/>
      <c r="QLV1" s="84"/>
      <c r="QLW1" s="84"/>
      <c r="QLX1" s="84"/>
      <c r="QLY1" s="84"/>
      <c r="QLZ1" s="84"/>
      <c r="QMA1" s="84"/>
      <c r="QMB1" s="84"/>
      <c r="QMC1" s="84"/>
      <c r="QMD1" s="84"/>
      <c r="QME1" s="84"/>
      <c r="QMF1" s="84"/>
      <c r="QMG1" s="84"/>
      <c r="QMH1" s="84"/>
      <c r="QMI1" s="84"/>
      <c r="QMJ1" s="84"/>
      <c r="QMK1" s="84"/>
      <c r="QML1" s="84"/>
      <c r="QMM1" s="84"/>
      <c r="QMN1" s="84"/>
      <c r="QMO1" s="84"/>
      <c r="QMP1" s="84"/>
      <c r="QMQ1" s="84"/>
      <c r="QMR1" s="84"/>
      <c r="QMS1" s="84"/>
      <c r="QMT1" s="84"/>
      <c r="QMU1" s="84"/>
      <c r="QMV1" s="84"/>
      <c r="QMW1" s="84"/>
      <c r="QMX1" s="84"/>
      <c r="QMY1" s="84"/>
      <c r="QMZ1" s="84"/>
      <c r="QNA1" s="84"/>
      <c r="QNB1" s="84"/>
      <c r="QNC1" s="84"/>
      <c r="QND1" s="84"/>
      <c r="QNE1" s="84"/>
      <c r="QNF1" s="84"/>
      <c r="QNG1" s="84"/>
      <c r="QNH1" s="84"/>
      <c r="QNI1" s="84"/>
      <c r="QNJ1" s="84"/>
      <c r="QNK1" s="84"/>
      <c r="QNL1" s="84"/>
      <c r="QNM1" s="84"/>
      <c r="QNN1" s="84"/>
      <c r="QNO1" s="84"/>
      <c r="QNP1" s="84"/>
      <c r="QNQ1" s="84"/>
      <c r="QNR1" s="84"/>
      <c r="QNS1" s="84"/>
      <c r="QNT1" s="84"/>
      <c r="QNU1" s="84"/>
      <c r="QNV1" s="84"/>
      <c r="QNW1" s="84"/>
      <c r="QNX1" s="84"/>
      <c r="QNY1" s="84"/>
      <c r="QNZ1" s="84"/>
      <c r="QOA1" s="84"/>
      <c r="QOB1" s="84"/>
      <c r="QOC1" s="84"/>
      <c r="QOD1" s="84"/>
      <c r="QOE1" s="84"/>
      <c r="QOF1" s="84"/>
      <c r="QOG1" s="84"/>
      <c r="QOH1" s="84"/>
      <c r="QOI1" s="84"/>
      <c r="QOJ1" s="84"/>
      <c r="QOK1" s="84"/>
      <c r="QOL1" s="84"/>
      <c r="QOM1" s="84"/>
      <c r="QON1" s="84"/>
      <c r="QOO1" s="84"/>
      <c r="QOP1" s="84"/>
      <c r="QOQ1" s="84"/>
      <c r="QOR1" s="84"/>
      <c r="QOS1" s="84"/>
      <c r="QOT1" s="84"/>
      <c r="QOU1" s="84"/>
      <c r="QOV1" s="84"/>
      <c r="QOW1" s="84"/>
      <c r="QOX1" s="84"/>
      <c r="QOY1" s="84"/>
      <c r="QOZ1" s="84"/>
      <c r="QPA1" s="84"/>
      <c r="QPB1" s="84"/>
      <c r="QPC1" s="84"/>
      <c r="QPD1" s="84"/>
      <c r="QPE1" s="84"/>
      <c r="QPF1" s="84"/>
      <c r="QPG1" s="84"/>
      <c r="QPH1" s="84"/>
      <c r="QPI1" s="84"/>
      <c r="QPJ1" s="84"/>
      <c r="QPK1" s="84"/>
      <c r="QPL1" s="84"/>
      <c r="QPM1" s="84"/>
      <c r="QPN1" s="84"/>
      <c r="QPO1" s="84"/>
      <c r="QPP1" s="84"/>
      <c r="QPQ1" s="84"/>
      <c r="QPR1" s="84"/>
      <c r="QPS1" s="84"/>
      <c r="QPT1" s="84"/>
      <c r="QPU1" s="84"/>
      <c r="QPV1" s="84"/>
      <c r="QPW1" s="84"/>
      <c r="QPX1" s="84"/>
      <c r="QPY1" s="84"/>
      <c r="QPZ1" s="84"/>
      <c r="QQA1" s="84"/>
      <c r="QQB1" s="84"/>
      <c r="QQC1" s="84"/>
      <c r="QQD1" s="84"/>
      <c r="QQE1" s="84"/>
      <c r="QQF1" s="84"/>
      <c r="QQG1" s="84"/>
      <c r="QQH1" s="84"/>
      <c r="QQI1" s="84"/>
      <c r="QQJ1" s="84"/>
      <c r="QQK1" s="84"/>
      <c r="QQL1" s="84"/>
      <c r="QQM1" s="84"/>
      <c r="QQN1" s="84"/>
      <c r="QQO1" s="84"/>
      <c r="QQP1" s="84"/>
      <c r="QQQ1" s="84"/>
      <c r="QQR1" s="84"/>
      <c r="QQS1" s="84"/>
      <c r="QQT1" s="84"/>
      <c r="QQU1" s="84"/>
      <c r="QQV1" s="84"/>
      <c r="QQW1" s="84"/>
      <c r="QQX1" s="84"/>
      <c r="QQY1" s="84"/>
      <c r="QQZ1" s="84"/>
      <c r="QRA1" s="84"/>
      <c r="QRB1" s="84"/>
      <c r="QRC1" s="84"/>
      <c r="QRD1" s="84"/>
      <c r="QRE1" s="84"/>
      <c r="QRF1" s="84"/>
      <c r="QRG1" s="84"/>
      <c r="QRH1" s="84"/>
      <c r="QRI1" s="84"/>
      <c r="QRJ1" s="84"/>
      <c r="QRK1" s="84"/>
      <c r="QRL1" s="84"/>
      <c r="QRM1" s="84"/>
      <c r="QRN1" s="84"/>
      <c r="QRO1" s="84"/>
      <c r="QRP1" s="84"/>
      <c r="QRQ1" s="84"/>
      <c r="QRR1" s="84"/>
      <c r="QRS1" s="84"/>
      <c r="QRT1" s="84"/>
      <c r="QRU1" s="84"/>
      <c r="QRV1" s="84"/>
      <c r="QRW1" s="84"/>
      <c r="QRX1" s="84"/>
      <c r="QRY1" s="84"/>
      <c r="QRZ1" s="84"/>
      <c r="QSA1" s="84"/>
      <c r="QSB1" s="84"/>
      <c r="QSC1" s="84"/>
      <c r="QSD1" s="84"/>
      <c r="QSE1" s="84"/>
      <c r="QSF1" s="84"/>
      <c r="QSG1" s="84"/>
      <c r="QSH1" s="84"/>
      <c r="QSI1" s="84"/>
      <c r="QSJ1" s="84"/>
      <c r="QSK1" s="84"/>
      <c r="QSL1" s="84"/>
      <c r="QSM1" s="84"/>
      <c r="QSN1" s="84"/>
      <c r="QSO1" s="84"/>
      <c r="QSP1" s="84"/>
      <c r="QSQ1" s="84"/>
      <c r="QSR1" s="84"/>
      <c r="QSS1" s="84"/>
      <c r="QST1" s="84"/>
      <c r="QSU1" s="84"/>
      <c r="QSV1" s="84"/>
      <c r="QSW1" s="84"/>
      <c r="QSX1" s="84"/>
      <c r="QSY1" s="84"/>
      <c r="QSZ1" s="84"/>
      <c r="QTA1" s="84"/>
      <c r="QTB1" s="84"/>
      <c r="QTC1" s="84"/>
      <c r="QTD1" s="84"/>
      <c r="QTE1" s="84"/>
      <c r="QTF1" s="84"/>
      <c r="QTG1" s="84"/>
      <c r="QTH1" s="84"/>
      <c r="QTI1" s="84"/>
      <c r="QTJ1" s="84"/>
      <c r="QTK1" s="84"/>
      <c r="QTL1" s="84"/>
      <c r="QTM1" s="84"/>
      <c r="QTN1" s="84"/>
      <c r="QTO1" s="84"/>
      <c r="QTP1" s="84"/>
      <c r="QTQ1" s="84"/>
      <c r="QTR1" s="84"/>
      <c r="QTS1" s="84"/>
      <c r="QTT1" s="84"/>
      <c r="QTU1" s="84"/>
      <c r="QTV1" s="84"/>
      <c r="QTW1" s="84"/>
      <c r="QTX1" s="84"/>
      <c r="QTY1" s="84"/>
      <c r="QTZ1" s="84"/>
      <c r="QUA1" s="84"/>
      <c r="QUB1" s="84"/>
      <c r="QUC1" s="84"/>
      <c r="QUD1" s="84"/>
      <c r="QUE1" s="84"/>
      <c r="QUF1" s="84"/>
      <c r="QUG1" s="84"/>
      <c r="QUH1" s="84"/>
      <c r="QUI1" s="84"/>
      <c r="QUJ1" s="84"/>
      <c r="QUK1" s="84"/>
      <c r="QUL1" s="84"/>
      <c r="QUM1" s="84"/>
      <c r="QUN1" s="84"/>
      <c r="QUO1" s="84"/>
      <c r="QUP1" s="84"/>
      <c r="QUQ1" s="84"/>
      <c r="QUR1" s="84"/>
      <c r="QUS1" s="84"/>
      <c r="QUT1" s="84"/>
      <c r="QUU1" s="84"/>
      <c r="QUV1" s="84"/>
      <c r="QUW1" s="84"/>
      <c r="QUX1" s="84"/>
      <c r="QUY1" s="84"/>
      <c r="QUZ1" s="84"/>
      <c r="QVA1" s="84"/>
      <c r="QVB1" s="84"/>
      <c r="QVC1" s="84"/>
      <c r="QVD1" s="84"/>
      <c r="QVE1" s="84"/>
      <c r="QVF1" s="84"/>
      <c r="QVG1" s="84"/>
      <c r="QVH1" s="84"/>
      <c r="QVI1" s="84"/>
      <c r="QVJ1" s="84"/>
      <c r="QVK1" s="84"/>
      <c r="QVL1" s="84"/>
      <c r="QVM1" s="84"/>
      <c r="QVN1" s="84"/>
      <c r="QVO1" s="84"/>
      <c r="QVP1" s="84"/>
      <c r="QVQ1" s="84"/>
      <c r="QVR1" s="84"/>
      <c r="QVS1" s="84"/>
      <c r="QVT1" s="84"/>
      <c r="QVU1" s="84"/>
      <c r="QVV1" s="84"/>
      <c r="QVW1" s="84"/>
      <c r="QVX1" s="84"/>
      <c r="QVY1" s="84"/>
      <c r="QVZ1" s="84"/>
      <c r="QWA1" s="84"/>
      <c r="QWB1" s="84"/>
      <c r="QWC1" s="84"/>
      <c r="QWD1" s="84"/>
      <c r="QWE1" s="84"/>
      <c r="QWF1" s="84"/>
      <c r="QWG1" s="84"/>
      <c r="QWH1" s="84"/>
      <c r="QWI1" s="84"/>
      <c r="QWJ1" s="84"/>
      <c r="QWK1" s="84"/>
      <c r="QWL1" s="84"/>
      <c r="QWM1" s="84"/>
      <c r="QWN1" s="84"/>
      <c r="QWO1" s="84"/>
      <c r="QWP1" s="84"/>
      <c r="QWQ1" s="84"/>
      <c r="QWR1" s="84"/>
      <c r="QWS1" s="84"/>
      <c r="QWT1" s="84"/>
      <c r="QWU1" s="84"/>
      <c r="QWV1" s="84"/>
      <c r="QWW1" s="84"/>
      <c r="QWX1" s="84"/>
      <c r="QWY1" s="84"/>
      <c r="QWZ1" s="84"/>
      <c r="QXA1" s="84"/>
      <c r="QXB1" s="84"/>
      <c r="QXC1" s="84"/>
      <c r="QXD1" s="84"/>
      <c r="QXE1" s="84"/>
      <c r="QXF1" s="84"/>
      <c r="QXG1" s="84"/>
      <c r="QXH1" s="84"/>
      <c r="QXI1" s="84"/>
      <c r="QXJ1" s="84"/>
      <c r="QXK1" s="84"/>
      <c r="QXL1" s="84"/>
      <c r="QXM1" s="84"/>
      <c r="QXN1" s="84"/>
      <c r="QXO1" s="84"/>
      <c r="QXP1" s="84"/>
      <c r="QXQ1" s="84"/>
      <c r="QXR1" s="84"/>
      <c r="QXS1" s="84"/>
      <c r="QXT1" s="84"/>
      <c r="QXU1" s="84"/>
      <c r="QXV1" s="84"/>
      <c r="QXW1" s="84"/>
      <c r="QXX1" s="84"/>
      <c r="QXY1" s="84"/>
      <c r="QXZ1" s="84"/>
      <c r="QYA1" s="84"/>
      <c r="QYB1" s="84"/>
      <c r="QYC1" s="84"/>
      <c r="QYD1" s="84"/>
      <c r="QYE1" s="84"/>
      <c r="QYF1" s="84"/>
      <c r="QYG1" s="84"/>
      <c r="QYH1" s="84"/>
      <c r="QYI1" s="84"/>
      <c r="QYJ1" s="84"/>
      <c r="QYK1" s="84"/>
      <c r="QYL1" s="84"/>
      <c r="QYM1" s="84"/>
      <c r="QYN1" s="84"/>
      <c r="QYO1" s="84"/>
      <c r="QYP1" s="84"/>
      <c r="QYQ1" s="84"/>
      <c r="QYR1" s="84"/>
      <c r="QYS1" s="84"/>
      <c r="QYT1" s="84"/>
      <c r="QYU1" s="84"/>
      <c r="QYV1" s="84"/>
      <c r="QYW1" s="84"/>
      <c r="QYX1" s="84"/>
      <c r="QYY1" s="84"/>
      <c r="QYZ1" s="84"/>
      <c r="QZA1" s="84"/>
      <c r="QZB1" s="84"/>
      <c r="QZC1" s="84"/>
      <c r="QZD1" s="84"/>
      <c r="QZE1" s="84"/>
      <c r="QZF1" s="84"/>
      <c r="QZG1" s="84"/>
      <c r="QZH1" s="84"/>
      <c r="QZI1" s="84"/>
      <c r="QZJ1" s="84"/>
      <c r="QZK1" s="84"/>
      <c r="QZL1" s="84"/>
      <c r="QZM1" s="84"/>
      <c r="QZN1" s="84"/>
      <c r="QZO1" s="84"/>
      <c r="QZP1" s="84"/>
      <c r="QZQ1" s="84"/>
      <c r="QZR1" s="84"/>
      <c r="QZS1" s="84"/>
      <c r="QZT1" s="84"/>
      <c r="QZU1" s="84"/>
      <c r="QZV1" s="84"/>
      <c r="QZW1" s="84"/>
      <c r="QZX1" s="84"/>
      <c r="QZY1" s="84"/>
      <c r="QZZ1" s="84"/>
      <c r="RAA1" s="84"/>
      <c r="RAB1" s="84"/>
      <c r="RAC1" s="84"/>
      <c r="RAD1" s="84"/>
      <c r="RAE1" s="84"/>
      <c r="RAF1" s="84"/>
      <c r="RAG1" s="84"/>
      <c r="RAH1" s="84"/>
      <c r="RAI1" s="84"/>
      <c r="RAJ1" s="84"/>
      <c r="RAK1" s="84"/>
      <c r="RAL1" s="84"/>
      <c r="RAM1" s="84"/>
      <c r="RAN1" s="84"/>
      <c r="RAO1" s="84"/>
      <c r="RAP1" s="84"/>
      <c r="RAQ1" s="84"/>
      <c r="RAR1" s="84"/>
      <c r="RAS1" s="84"/>
      <c r="RAT1" s="84"/>
      <c r="RAU1" s="84"/>
      <c r="RAV1" s="84"/>
      <c r="RAW1" s="84"/>
      <c r="RAX1" s="84"/>
      <c r="RAY1" s="84"/>
      <c r="RAZ1" s="84"/>
      <c r="RBA1" s="84"/>
      <c r="RBB1" s="84"/>
      <c r="RBC1" s="84"/>
      <c r="RBD1" s="84"/>
      <c r="RBE1" s="84"/>
      <c r="RBF1" s="84"/>
      <c r="RBG1" s="84"/>
      <c r="RBH1" s="84"/>
      <c r="RBI1" s="84"/>
      <c r="RBJ1" s="84"/>
      <c r="RBK1" s="84"/>
      <c r="RBL1" s="84"/>
      <c r="RBM1" s="84"/>
      <c r="RBN1" s="84"/>
      <c r="RBO1" s="84"/>
      <c r="RBP1" s="84"/>
      <c r="RBQ1" s="84"/>
      <c r="RBR1" s="84"/>
      <c r="RBS1" s="84"/>
      <c r="RBT1" s="84"/>
      <c r="RBU1" s="84"/>
      <c r="RBV1" s="84"/>
      <c r="RBW1" s="84"/>
      <c r="RBX1" s="84"/>
      <c r="RBY1" s="84"/>
      <c r="RBZ1" s="84"/>
      <c r="RCA1" s="84"/>
      <c r="RCB1" s="84"/>
      <c r="RCC1" s="84"/>
      <c r="RCD1" s="84"/>
      <c r="RCE1" s="84"/>
      <c r="RCF1" s="84"/>
      <c r="RCG1" s="84"/>
      <c r="RCH1" s="84"/>
      <c r="RCI1" s="84"/>
      <c r="RCJ1" s="84"/>
      <c r="RCK1" s="84"/>
      <c r="RCL1" s="84"/>
      <c r="RCM1" s="84"/>
      <c r="RCN1" s="84"/>
      <c r="RCO1" s="84"/>
      <c r="RCP1" s="84"/>
      <c r="RCQ1" s="84"/>
      <c r="RCR1" s="84"/>
      <c r="RCS1" s="84"/>
      <c r="RCT1" s="84"/>
      <c r="RCU1" s="84"/>
      <c r="RCV1" s="84"/>
      <c r="RCW1" s="84"/>
      <c r="RCX1" s="84"/>
      <c r="RCY1" s="84"/>
      <c r="RCZ1" s="84"/>
      <c r="RDA1" s="84"/>
      <c r="RDB1" s="84"/>
      <c r="RDC1" s="84"/>
      <c r="RDD1" s="84"/>
      <c r="RDE1" s="84"/>
      <c r="RDF1" s="84"/>
      <c r="RDG1" s="84"/>
      <c r="RDH1" s="84"/>
      <c r="RDI1" s="84"/>
      <c r="RDJ1" s="84"/>
      <c r="RDK1" s="84"/>
      <c r="RDL1" s="84"/>
      <c r="RDM1" s="84"/>
      <c r="RDN1" s="84"/>
      <c r="RDO1" s="84"/>
      <c r="RDP1" s="84"/>
      <c r="RDQ1" s="84"/>
      <c r="RDR1" s="84"/>
      <c r="RDS1" s="84"/>
      <c r="RDT1" s="84"/>
      <c r="RDU1" s="84"/>
      <c r="RDV1" s="84"/>
      <c r="RDW1" s="84"/>
      <c r="RDX1" s="84"/>
      <c r="RDY1" s="84"/>
      <c r="RDZ1" s="84"/>
      <c r="REA1" s="84"/>
      <c r="REB1" s="84"/>
      <c r="REC1" s="84"/>
      <c r="RED1" s="84"/>
      <c r="REE1" s="84"/>
      <c r="REF1" s="84"/>
      <c r="REG1" s="84"/>
      <c r="REH1" s="84"/>
      <c r="REI1" s="84"/>
      <c r="REJ1" s="84"/>
      <c r="REK1" s="84"/>
      <c r="REL1" s="84"/>
      <c r="REM1" s="84"/>
      <c r="REN1" s="84"/>
      <c r="REO1" s="84"/>
      <c r="REP1" s="84"/>
      <c r="REQ1" s="84"/>
      <c r="RER1" s="84"/>
      <c r="RES1" s="84"/>
      <c r="RET1" s="84"/>
      <c r="REU1" s="84"/>
      <c r="REV1" s="84"/>
      <c r="REW1" s="84"/>
      <c r="REX1" s="84"/>
      <c r="REY1" s="84"/>
      <c r="REZ1" s="84"/>
      <c r="RFA1" s="84"/>
      <c r="RFB1" s="84"/>
      <c r="RFC1" s="84"/>
      <c r="RFD1" s="84"/>
      <c r="RFE1" s="84"/>
      <c r="RFF1" s="84"/>
      <c r="RFG1" s="84"/>
      <c r="RFH1" s="84"/>
      <c r="RFI1" s="84"/>
      <c r="RFJ1" s="84"/>
      <c r="RFK1" s="84"/>
      <c r="RFL1" s="84"/>
      <c r="RFM1" s="84"/>
      <c r="RFN1" s="84"/>
      <c r="RFO1" s="84"/>
      <c r="RFP1" s="84"/>
      <c r="RFQ1" s="84"/>
      <c r="RFR1" s="84"/>
      <c r="RFS1" s="84"/>
      <c r="RFT1" s="84"/>
      <c r="RFU1" s="84"/>
      <c r="RFV1" s="84"/>
      <c r="RFW1" s="84"/>
      <c r="RFX1" s="84"/>
      <c r="RFY1" s="84"/>
      <c r="RFZ1" s="84"/>
      <c r="RGA1" s="84"/>
      <c r="RGB1" s="84"/>
      <c r="RGC1" s="84"/>
      <c r="RGD1" s="84"/>
      <c r="RGE1" s="84"/>
      <c r="RGF1" s="84"/>
      <c r="RGG1" s="84"/>
      <c r="RGH1" s="84"/>
      <c r="RGI1" s="84"/>
      <c r="RGJ1" s="84"/>
      <c r="RGK1" s="84"/>
      <c r="RGL1" s="84"/>
      <c r="RGM1" s="84"/>
      <c r="RGN1" s="84"/>
      <c r="RGO1" s="84"/>
      <c r="RGP1" s="84"/>
      <c r="RGQ1" s="84"/>
      <c r="RGR1" s="84"/>
      <c r="RGS1" s="84"/>
      <c r="RGT1" s="84"/>
      <c r="RGU1" s="84"/>
      <c r="RGV1" s="84"/>
      <c r="RGW1" s="84"/>
      <c r="RGX1" s="84"/>
      <c r="RGY1" s="84"/>
      <c r="RGZ1" s="84"/>
      <c r="RHA1" s="84"/>
      <c r="RHB1" s="84"/>
      <c r="RHC1" s="84"/>
      <c r="RHD1" s="84"/>
      <c r="RHE1" s="84"/>
      <c r="RHF1" s="84"/>
      <c r="RHG1" s="84"/>
      <c r="RHH1" s="84"/>
      <c r="RHI1" s="84"/>
      <c r="RHJ1" s="84"/>
      <c r="RHK1" s="84"/>
      <c r="RHL1" s="84"/>
      <c r="RHM1" s="84"/>
      <c r="RHN1" s="84"/>
      <c r="RHO1" s="84"/>
      <c r="RHP1" s="84"/>
      <c r="RHQ1" s="84"/>
      <c r="RHR1" s="84"/>
      <c r="RHS1" s="84"/>
      <c r="RHT1" s="84"/>
      <c r="RHU1" s="84"/>
      <c r="RHV1" s="84"/>
      <c r="RHW1" s="84"/>
      <c r="RHX1" s="84"/>
      <c r="RHY1" s="84"/>
      <c r="RHZ1" s="84"/>
      <c r="RIA1" s="84"/>
      <c r="RIB1" s="84"/>
      <c r="RIC1" s="84"/>
      <c r="RID1" s="84"/>
      <c r="RIE1" s="84"/>
      <c r="RIF1" s="84"/>
      <c r="RIG1" s="84"/>
      <c r="RIH1" s="84"/>
      <c r="RII1" s="84"/>
      <c r="RIJ1" s="84"/>
      <c r="RIK1" s="84"/>
      <c r="RIL1" s="84"/>
      <c r="RIM1" s="84"/>
      <c r="RIN1" s="84"/>
      <c r="RIO1" s="84"/>
      <c r="RIP1" s="84"/>
      <c r="RIQ1" s="84"/>
      <c r="RIR1" s="84"/>
      <c r="RIS1" s="84"/>
      <c r="RIT1" s="84"/>
      <c r="RIU1" s="84"/>
      <c r="RIV1" s="84"/>
      <c r="RIW1" s="84"/>
      <c r="RIX1" s="84"/>
      <c r="RIY1" s="84"/>
      <c r="RIZ1" s="84"/>
      <c r="RJA1" s="84"/>
      <c r="RJB1" s="84"/>
      <c r="RJC1" s="84"/>
      <c r="RJD1" s="84"/>
      <c r="RJE1" s="84"/>
      <c r="RJF1" s="84"/>
      <c r="RJG1" s="84"/>
      <c r="RJH1" s="84"/>
      <c r="RJI1" s="84"/>
      <c r="RJJ1" s="84"/>
      <c r="RJK1" s="84"/>
      <c r="RJL1" s="84"/>
      <c r="RJM1" s="84"/>
      <c r="RJN1" s="84"/>
      <c r="RJO1" s="84"/>
      <c r="RJP1" s="84"/>
      <c r="RJQ1" s="84"/>
      <c r="RJR1" s="84"/>
      <c r="RJS1" s="84"/>
      <c r="RJT1" s="84"/>
      <c r="RJU1" s="84"/>
      <c r="RJV1" s="84"/>
      <c r="RJW1" s="84"/>
      <c r="RJX1" s="84"/>
      <c r="RJY1" s="84"/>
      <c r="RJZ1" s="84"/>
      <c r="RKA1" s="84"/>
      <c r="RKB1" s="84"/>
      <c r="RKC1" s="84"/>
      <c r="RKD1" s="84"/>
      <c r="RKE1" s="84"/>
      <c r="RKF1" s="84"/>
      <c r="RKG1" s="84"/>
      <c r="RKH1" s="84"/>
      <c r="RKI1" s="84"/>
      <c r="RKJ1" s="84"/>
      <c r="RKK1" s="84"/>
      <c r="RKL1" s="84"/>
      <c r="RKM1" s="84"/>
      <c r="RKN1" s="84"/>
      <c r="RKO1" s="84"/>
      <c r="RKP1" s="84"/>
      <c r="RKQ1" s="84"/>
      <c r="RKR1" s="84"/>
      <c r="RKS1" s="84"/>
      <c r="RKT1" s="84"/>
      <c r="RKU1" s="84"/>
      <c r="RKV1" s="84"/>
      <c r="RKW1" s="84"/>
      <c r="RKX1" s="84"/>
      <c r="RKY1" s="84"/>
      <c r="RKZ1" s="84"/>
      <c r="RLA1" s="84"/>
      <c r="RLB1" s="84"/>
      <c r="RLC1" s="84"/>
      <c r="RLD1" s="84"/>
      <c r="RLE1" s="84"/>
      <c r="RLF1" s="84"/>
      <c r="RLG1" s="84"/>
      <c r="RLH1" s="84"/>
      <c r="RLI1" s="84"/>
      <c r="RLJ1" s="84"/>
      <c r="RLK1" s="84"/>
      <c r="RLL1" s="84"/>
      <c r="RLM1" s="84"/>
      <c r="RLN1" s="84"/>
      <c r="RLO1" s="84"/>
      <c r="RLP1" s="84"/>
      <c r="RLQ1" s="84"/>
      <c r="RLR1" s="84"/>
      <c r="RLS1" s="84"/>
      <c r="RLT1" s="84"/>
      <c r="RLU1" s="84"/>
      <c r="RLV1" s="84"/>
      <c r="RLW1" s="84"/>
      <c r="RLX1" s="84"/>
      <c r="RLY1" s="84"/>
      <c r="RLZ1" s="84"/>
      <c r="RMA1" s="84"/>
      <c r="RMB1" s="84"/>
      <c r="RMC1" s="84"/>
      <c r="RMD1" s="84"/>
      <c r="RME1" s="84"/>
      <c r="RMF1" s="84"/>
      <c r="RMG1" s="84"/>
      <c r="RMH1" s="84"/>
      <c r="RMI1" s="84"/>
      <c r="RMJ1" s="84"/>
      <c r="RMK1" s="84"/>
      <c r="RML1" s="84"/>
      <c r="RMM1" s="84"/>
      <c r="RMN1" s="84"/>
      <c r="RMO1" s="84"/>
      <c r="RMP1" s="84"/>
      <c r="RMQ1" s="84"/>
      <c r="RMR1" s="84"/>
      <c r="RMS1" s="84"/>
      <c r="RMT1" s="84"/>
      <c r="RMU1" s="84"/>
      <c r="RMV1" s="84"/>
      <c r="RMW1" s="84"/>
      <c r="RMX1" s="84"/>
      <c r="RMY1" s="84"/>
      <c r="RMZ1" s="84"/>
      <c r="RNA1" s="84"/>
      <c r="RNB1" s="84"/>
      <c r="RNC1" s="84"/>
      <c r="RND1" s="84"/>
      <c r="RNE1" s="84"/>
      <c r="RNF1" s="84"/>
      <c r="RNG1" s="84"/>
      <c r="RNH1" s="84"/>
      <c r="RNI1" s="84"/>
      <c r="RNJ1" s="84"/>
      <c r="RNK1" s="84"/>
      <c r="RNL1" s="84"/>
      <c r="RNM1" s="84"/>
      <c r="RNN1" s="84"/>
      <c r="RNO1" s="84"/>
      <c r="RNP1" s="84"/>
      <c r="RNQ1" s="84"/>
      <c r="RNR1" s="84"/>
      <c r="RNS1" s="84"/>
      <c r="RNT1" s="84"/>
      <c r="RNU1" s="84"/>
      <c r="RNV1" s="84"/>
      <c r="RNW1" s="84"/>
      <c r="RNX1" s="84"/>
      <c r="RNY1" s="84"/>
      <c r="RNZ1" s="84"/>
      <c r="ROA1" s="84"/>
      <c r="ROB1" s="84"/>
      <c r="ROC1" s="84"/>
      <c r="ROD1" s="84"/>
      <c r="ROE1" s="84"/>
      <c r="ROF1" s="84"/>
      <c r="ROG1" s="84"/>
      <c r="ROH1" s="84"/>
      <c r="ROI1" s="84"/>
      <c r="ROJ1" s="84"/>
      <c r="ROK1" s="84"/>
      <c r="ROL1" s="84"/>
      <c r="ROM1" s="84"/>
      <c r="RON1" s="84"/>
      <c r="ROO1" s="84"/>
      <c r="ROP1" s="84"/>
      <c r="ROQ1" s="84"/>
      <c r="ROR1" s="84"/>
      <c r="ROS1" s="84"/>
      <c r="ROT1" s="84"/>
      <c r="ROU1" s="84"/>
      <c r="ROV1" s="84"/>
      <c r="ROW1" s="84"/>
      <c r="ROX1" s="84"/>
      <c r="ROY1" s="84"/>
      <c r="ROZ1" s="84"/>
      <c r="RPA1" s="84"/>
      <c r="RPB1" s="84"/>
      <c r="RPC1" s="84"/>
      <c r="RPD1" s="84"/>
      <c r="RPE1" s="84"/>
      <c r="RPF1" s="84"/>
      <c r="RPG1" s="84"/>
      <c r="RPH1" s="84"/>
      <c r="RPI1" s="84"/>
      <c r="RPJ1" s="84"/>
      <c r="RPK1" s="84"/>
      <c r="RPL1" s="84"/>
      <c r="RPM1" s="84"/>
      <c r="RPN1" s="84"/>
      <c r="RPO1" s="84"/>
      <c r="RPP1" s="84"/>
      <c r="RPQ1" s="84"/>
      <c r="RPR1" s="84"/>
      <c r="RPS1" s="84"/>
      <c r="RPT1" s="84"/>
      <c r="RPU1" s="84"/>
      <c r="RPV1" s="84"/>
      <c r="RPW1" s="84"/>
      <c r="RPX1" s="84"/>
      <c r="RPY1" s="84"/>
      <c r="RPZ1" s="84"/>
      <c r="RQA1" s="84"/>
      <c r="RQB1" s="84"/>
      <c r="RQC1" s="84"/>
      <c r="RQD1" s="84"/>
      <c r="RQE1" s="84"/>
      <c r="RQF1" s="84"/>
      <c r="RQG1" s="84"/>
      <c r="RQH1" s="84"/>
      <c r="RQI1" s="84"/>
      <c r="RQJ1" s="84"/>
      <c r="RQK1" s="84"/>
      <c r="RQL1" s="84"/>
      <c r="RQM1" s="84"/>
      <c r="RQN1" s="84"/>
      <c r="RQO1" s="84"/>
      <c r="RQP1" s="84"/>
      <c r="RQQ1" s="84"/>
      <c r="RQR1" s="84"/>
      <c r="RQS1" s="84"/>
      <c r="RQT1" s="84"/>
      <c r="RQU1" s="84"/>
      <c r="RQV1" s="84"/>
      <c r="RQW1" s="84"/>
      <c r="RQX1" s="84"/>
      <c r="RQY1" s="84"/>
      <c r="RQZ1" s="84"/>
      <c r="RRA1" s="84"/>
      <c r="RRB1" s="84"/>
      <c r="RRC1" s="84"/>
      <c r="RRD1" s="84"/>
      <c r="RRE1" s="84"/>
      <c r="RRF1" s="84"/>
      <c r="RRG1" s="84"/>
      <c r="RRH1" s="84"/>
      <c r="RRI1" s="84"/>
      <c r="RRJ1" s="84"/>
      <c r="RRK1" s="84"/>
      <c r="RRL1" s="84"/>
      <c r="RRM1" s="84"/>
      <c r="RRN1" s="84"/>
      <c r="RRO1" s="84"/>
      <c r="RRP1" s="84"/>
      <c r="RRQ1" s="84"/>
      <c r="RRR1" s="84"/>
      <c r="RRS1" s="84"/>
      <c r="RRT1" s="84"/>
      <c r="RRU1" s="84"/>
      <c r="RRV1" s="84"/>
      <c r="RRW1" s="84"/>
      <c r="RRX1" s="84"/>
      <c r="RRY1" s="84"/>
      <c r="RRZ1" s="84"/>
      <c r="RSA1" s="84"/>
      <c r="RSB1" s="84"/>
      <c r="RSC1" s="84"/>
      <c r="RSD1" s="84"/>
      <c r="RSE1" s="84"/>
      <c r="RSF1" s="84"/>
      <c r="RSG1" s="84"/>
      <c r="RSH1" s="84"/>
      <c r="RSI1" s="84"/>
      <c r="RSJ1" s="84"/>
      <c r="RSK1" s="84"/>
      <c r="RSL1" s="84"/>
      <c r="RSM1" s="84"/>
      <c r="RSN1" s="84"/>
      <c r="RSO1" s="84"/>
      <c r="RSP1" s="84"/>
      <c r="RSQ1" s="84"/>
      <c r="RSR1" s="84"/>
      <c r="RSS1" s="84"/>
      <c r="RST1" s="84"/>
      <c r="RSU1" s="84"/>
      <c r="RSV1" s="84"/>
      <c r="RSW1" s="84"/>
      <c r="RSX1" s="84"/>
      <c r="RSY1" s="84"/>
      <c r="RSZ1" s="84"/>
      <c r="RTA1" s="84"/>
      <c r="RTB1" s="84"/>
      <c r="RTC1" s="84"/>
      <c r="RTD1" s="84"/>
      <c r="RTE1" s="84"/>
      <c r="RTF1" s="84"/>
      <c r="RTG1" s="84"/>
      <c r="RTH1" s="84"/>
      <c r="RTI1" s="84"/>
      <c r="RTJ1" s="84"/>
      <c r="RTK1" s="84"/>
      <c r="RTL1" s="84"/>
      <c r="RTM1" s="84"/>
      <c r="RTN1" s="84"/>
      <c r="RTO1" s="84"/>
      <c r="RTP1" s="84"/>
      <c r="RTQ1" s="84"/>
      <c r="RTR1" s="84"/>
      <c r="RTS1" s="84"/>
      <c r="RTT1" s="84"/>
      <c r="RTU1" s="84"/>
      <c r="RTV1" s="84"/>
      <c r="RTW1" s="84"/>
      <c r="RTX1" s="84"/>
      <c r="RTY1" s="84"/>
      <c r="RTZ1" s="84"/>
      <c r="RUA1" s="84"/>
      <c r="RUB1" s="84"/>
      <c r="RUC1" s="84"/>
      <c r="RUD1" s="84"/>
      <c r="RUE1" s="84"/>
      <c r="RUF1" s="84"/>
      <c r="RUG1" s="84"/>
      <c r="RUH1" s="84"/>
      <c r="RUI1" s="84"/>
      <c r="RUJ1" s="84"/>
      <c r="RUK1" s="84"/>
      <c r="RUL1" s="84"/>
      <c r="RUM1" s="84"/>
      <c r="RUN1" s="84"/>
      <c r="RUO1" s="84"/>
      <c r="RUP1" s="84"/>
      <c r="RUQ1" s="84"/>
      <c r="RUR1" s="84"/>
      <c r="RUS1" s="84"/>
      <c r="RUT1" s="84"/>
      <c r="RUU1" s="84"/>
      <c r="RUV1" s="84"/>
      <c r="RUW1" s="84"/>
      <c r="RUX1" s="84"/>
      <c r="RUY1" s="84"/>
      <c r="RUZ1" s="84"/>
      <c r="RVA1" s="84"/>
      <c r="RVB1" s="84"/>
      <c r="RVC1" s="84"/>
      <c r="RVD1" s="84"/>
      <c r="RVE1" s="84"/>
      <c r="RVF1" s="84"/>
      <c r="RVG1" s="84"/>
      <c r="RVH1" s="84"/>
      <c r="RVI1" s="84"/>
      <c r="RVJ1" s="84"/>
      <c r="RVK1" s="84"/>
      <c r="RVL1" s="84"/>
      <c r="RVM1" s="84"/>
      <c r="RVN1" s="84"/>
      <c r="RVO1" s="84"/>
      <c r="RVP1" s="84"/>
      <c r="RVQ1" s="84"/>
      <c r="RVR1" s="84"/>
      <c r="RVS1" s="84"/>
      <c r="RVT1" s="84"/>
      <c r="RVU1" s="84"/>
      <c r="RVV1" s="84"/>
      <c r="RVW1" s="84"/>
      <c r="RVX1" s="84"/>
      <c r="RVY1" s="84"/>
      <c r="RVZ1" s="84"/>
      <c r="RWA1" s="84"/>
      <c r="RWB1" s="84"/>
      <c r="RWC1" s="84"/>
      <c r="RWD1" s="84"/>
      <c r="RWE1" s="84"/>
      <c r="RWF1" s="84"/>
      <c r="RWG1" s="84"/>
      <c r="RWH1" s="84"/>
      <c r="RWI1" s="84"/>
      <c r="RWJ1" s="84"/>
      <c r="RWK1" s="84"/>
      <c r="RWL1" s="84"/>
      <c r="RWM1" s="84"/>
      <c r="RWN1" s="84"/>
      <c r="RWO1" s="84"/>
      <c r="RWP1" s="84"/>
      <c r="RWQ1" s="84"/>
      <c r="RWR1" s="84"/>
      <c r="RWS1" s="84"/>
      <c r="RWT1" s="84"/>
      <c r="RWU1" s="84"/>
      <c r="RWV1" s="84"/>
      <c r="RWW1" s="84"/>
      <c r="RWX1" s="84"/>
      <c r="RWY1" s="84"/>
      <c r="RWZ1" s="84"/>
      <c r="RXA1" s="84"/>
      <c r="RXB1" s="84"/>
      <c r="RXC1" s="84"/>
      <c r="RXD1" s="84"/>
      <c r="RXE1" s="84"/>
      <c r="RXF1" s="84"/>
      <c r="RXG1" s="84"/>
      <c r="RXH1" s="84"/>
      <c r="RXI1" s="84"/>
      <c r="RXJ1" s="84"/>
      <c r="RXK1" s="84"/>
      <c r="RXL1" s="84"/>
      <c r="RXM1" s="84"/>
      <c r="RXN1" s="84"/>
      <c r="RXO1" s="84"/>
      <c r="RXP1" s="84"/>
      <c r="RXQ1" s="84"/>
      <c r="RXR1" s="84"/>
      <c r="RXS1" s="84"/>
      <c r="RXT1" s="84"/>
      <c r="RXU1" s="84"/>
      <c r="RXV1" s="84"/>
      <c r="RXW1" s="84"/>
      <c r="RXX1" s="84"/>
      <c r="RXY1" s="84"/>
      <c r="RXZ1" s="84"/>
      <c r="RYA1" s="84"/>
      <c r="RYB1" s="84"/>
      <c r="RYC1" s="84"/>
      <c r="RYD1" s="84"/>
      <c r="RYE1" s="84"/>
      <c r="RYF1" s="84"/>
      <c r="RYG1" s="84"/>
      <c r="RYH1" s="84"/>
      <c r="RYI1" s="84"/>
      <c r="RYJ1" s="84"/>
      <c r="RYK1" s="84"/>
      <c r="RYL1" s="84"/>
      <c r="RYM1" s="84"/>
      <c r="RYN1" s="84"/>
      <c r="RYO1" s="84"/>
      <c r="RYP1" s="84"/>
      <c r="RYQ1" s="84"/>
      <c r="RYR1" s="84"/>
      <c r="RYS1" s="84"/>
      <c r="RYT1" s="84"/>
      <c r="RYU1" s="84"/>
      <c r="RYV1" s="84"/>
      <c r="RYW1" s="84"/>
      <c r="RYX1" s="84"/>
      <c r="RYY1" s="84"/>
      <c r="RYZ1" s="84"/>
      <c r="RZA1" s="84"/>
      <c r="RZB1" s="84"/>
      <c r="RZC1" s="84"/>
      <c r="RZD1" s="84"/>
      <c r="RZE1" s="84"/>
      <c r="RZF1" s="84"/>
      <c r="RZG1" s="84"/>
      <c r="RZH1" s="84"/>
      <c r="RZI1" s="84"/>
      <c r="RZJ1" s="84"/>
      <c r="RZK1" s="84"/>
      <c r="RZL1" s="84"/>
      <c r="RZM1" s="84"/>
      <c r="RZN1" s="84"/>
      <c r="RZO1" s="84"/>
      <c r="RZP1" s="84"/>
      <c r="RZQ1" s="84"/>
      <c r="RZR1" s="84"/>
      <c r="RZS1" s="84"/>
      <c r="RZT1" s="84"/>
      <c r="RZU1" s="84"/>
      <c r="RZV1" s="84"/>
      <c r="RZW1" s="84"/>
      <c r="RZX1" s="84"/>
      <c r="RZY1" s="84"/>
      <c r="RZZ1" s="84"/>
      <c r="SAA1" s="84"/>
      <c r="SAB1" s="84"/>
      <c r="SAC1" s="84"/>
      <c r="SAD1" s="84"/>
      <c r="SAE1" s="84"/>
      <c r="SAF1" s="84"/>
      <c r="SAG1" s="84"/>
      <c r="SAH1" s="84"/>
      <c r="SAI1" s="84"/>
      <c r="SAJ1" s="84"/>
      <c r="SAK1" s="84"/>
      <c r="SAL1" s="84"/>
      <c r="SAM1" s="84"/>
      <c r="SAN1" s="84"/>
      <c r="SAO1" s="84"/>
      <c r="SAP1" s="84"/>
      <c r="SAQ1" s="84"/>
      <c r="SAR1" s="84"/>
      <c r="SAS1" s="84"/>
      <c r="SAT1" s="84"/>
      <c r="SAU1" s="84"/>
      <c r="SAV1" s="84"/>
      <c r="SAW1" s="84"/>
      <c r="SAX1" s="84"/>
      <c r="SAY1" s="84"/>
      <c r="SAZ1" s="84"/>
      <c r="SBA1" s="84"/>
      <c r="SBB1" s="84"/>
      <c r="SBC1" s="84"/>
      <c r="SBD1" s="84"/>
      <c r="SBE1" s="84"/>
      <c r="SBF1" s="84"/>
      <c r="SBG1" s="84"/>
      <c r="SBH1" s="84"/>
      <c r="SBI1" s="84"/>
      <c r="SBJ1" s="84"/>
      <c r="SBK1" s="84"/>
      <c r="SBL1" s="84"/>
      <c r="SBM1" s="84"/>
      <c r="SBN1" s="84"/>
      <c r="SBO1" s="84"/>
      <c r="SBP1" s="84"/>
      <c r="SBQ1" s="84"/>
      <c r="SBR1" s="84"/>
      <c r="SBS1" s="84"/>
      <c r="SBT1" s="84"/>
      <c r="SBU1" s="84"/>
      <c r="SBV1" s="84"/>
      <c r="SBW1" s="84"/>
      <c r="SBX1" s="84"/>
      <c r="SBY1" s="84"/>
      <c r="SBZ1" s="84"/>
      <c r="SCA1" s="84"/>
      <c r="SCB1" s="84"/>
      <c r="SCC1" s="84"/>
      <c r="SCD1" s="84"/>
      <c r="SCE1" s="84"/>
      <c r="SCF1" s="84"/>
      <c r="SCG1" s="84"/>
      <c r="SCH1" s="84"/>
      <c r="SCI1" s="84"/>
      <c r="SCJ1" s="84"/>
      <c r="SCK1" s="84"/>
      <c r="SCL1" s="84"/>
      <c r="SCM1" s="84"/>
      <c r="SCN1" s="84"/>
      <c r="SCO1" s="84"/>
      <c r="SCP1" s="84"/>
      <c r="SCQ1" s="84"/>
      <c r="SCR1" s="84"/>
      <c r="SCS1" s="84"/>
      <c r="SCT1" s="84"/>
      <c r="SCU1" s="84"/>
      <c r="SCV1" s="84"/>
      <c r="SCW1" s="84"/>
      <c r="SCX1" s="84"/>
      <c r="SCY1" s="84"/>
      <c r="SCZ1" s="84"/>
      <c r="SDA1" s="84"/>
      <c r="SDB1" s="84"/>
      <c r="SDC1" s="84"/>
      <c r="SDD1" s="84"/>
      <c r="SDE1" s="84"/>
      <c r="SDF1" s="84"/>
      <c r="SDG1" s="84"/>
      <c r="SDH1" s="84"/>
      <c r="SDI1" s="84"/>
      <c r="SDJ1" s="84"/>
      <c r="SDK1" s="84"/>
      <c r="SDL1" s="84"/>
      <c r="SDM1" s="84"/>
      <c r="SDN1" s="84"/>
      <c r="SDO1" s="84"/>
      <c r="SDP1" s="84"/>
      <c r="SDQ1" s="84"/>
      <c r="SDR1" s="84"/>
      <c r="SDS1" s="84"/>
      <c r="SDT1" s="84"/>
      <c r="SDU1" s="84"/>
      <c r="SDV1" s="84"/>
      <c r="SDW1" s="84"/>
      <c r="SDX1" s="84"/>
      <c r="SDY1" s="84"/>
      <c r="SDZ1" s="84"/>
      <c r="SEA1" s="84"/>
      <c r="SEB1" s="84"/>
      <c r="SEC1" s="84"/>
      <c r="SED1" s="84"/>
      <c r="SEE1" s="84"/>
      <c r="SEF1" s="84"/>
      <c r="SEG1" s="84"/>
      <c r="SEH1" s="84"/>
      <c r="SEI1" s="84"/>
      <c r="SEJ1" s="84"/>
      <c r="SEK1" s="84"/>
      <c r="SEL1" s="84"/>
      <c r="SEM1" s="84"/>
      <c r="SEN1" s="84"/>
      <c r="SEO1" s="84"/>
      <c r="SEP1" s="84"/>
      <c r="SEQ1" s="84"/>
      <c r="SER1" s="84"/>
      <c r="SES1" s="84"/>
      <c r="SET1" s="84"/>
      <c r="SEU1" s="84"/>
      <c r="SEV1" s="84"/>
      <c r="SEW1" s="84"/>
      <c r="SEX1" s="84"/>
      <c r="SEY1" s="84"/>
      <c r="SEZ1" s="84"/>
      <c r="SFA1" s="84"/>
      <c r="SFB1" s="84"/>
      <c r="SFC1" s="84"/>
      <c r="SFD1" s="84"/>
      <c r="SFE1" s="84"/>
      <c r="SFF1" s="84"/>
      <c r="SFG1" s="84"/>
      <c r="SFH1" s="84"/>
      <c r="SFI1" s="84"/>
      <c r="SFJ1" s="84"/>
      <c r="SFK1" s="84"/>
      <c r="SFL1" s="84"/>
      <c r="SFM1" s="84"/>
      <c r="SFN1" s="84"/>
      <c r="SFO1" s="84"/>
      <c r="SFP1" s="84"/>
      <c r="SFQ1" s="84"/>
      <c r="SFR1" s="84"/>
      <c r="SFS1" s="84"/>
      <c r="SFT1" s="84"/>
      <c r="SFU1" s="84"/>
      <c r="SFV1" s="84"/>
      <c r="SFW1" s="84"/>
      <c r="SFX1" s="84"/>
      <c r="SFY1" s="84"/>
      <c r="SFZ1" s="84"/>
      <c r="SGA1" s="84"/>
      <c r="SGB1" s="84"/>
      <c r="SGC1" s="84"/>
      <c r="SGD1" s="84"/>
      <c r="SGE1" s="84"/>
      <c r="SGF1" s="84"/>
      <c r="SGG1" s="84"/>
      <c r="SGH1" s="84"/>
      <c r="SGI1" s="84"/>
      <c r="SGJ1" s="84"/>
      <c r="SGK1" s="84"/>
      <c r="SGL1" s="84"/>
      <c r="SGM1" s="84"/>
      <c r="SGN1" s="84"/>
      <c r="SGO1" s="84"/>
      <c r="SGP1" s="84"/>
      <c r="SGQ1" s="84"/>
      <c r="SGR1" s="84"/>
      <c r="SGS1" s="84"/>
      <c r="SGT1" s="84"/>
      <c r="SGU1" s="84"/>
      <c r="SGV1" s="84"/>
      <c r="SGW1" s="84"/>
      <c r="SGX1" s="84"/>
      <c r="SGY1" s="84"/>
      <c r="SGZ1" s="84"/>
      <c r="SHA1" s="84"/>
      <c r="SHB1" s="84"/>
      <c r="SHC1" s="84"/>
      <c r="SHD1" s="84"/>
      <c r="SHE1" s="84"/>
      <c r="SHF1" s="84"/>
      <c r="SHG1" s="84"/>
      <c r="SHH1" s="84"/>
      <c r="SHI1" s="84"/>
      <c r="SHJ1" s="84"/>
      <c r="SHK1" s="84"/>
      <c r="SHL1" s="84"/>
      <c r="SHM1" s="84"/>
      <c r="SHN1" s="84"/>
      <c r="SHO1" s="84"/>
      <c r="SHP1" s="84"/>
      <c r="SHQ1" s="84"/>
      <c r="SHR1" s="84"/>
      <c r="SHS1" s="84"/>
      <c r="SHT1" s="84"/>
      <c r="SHU1" s="84"/>
      <c r="SHV1" s="84"/>
      <c r="SHW1" s="84"/>
      <c r="SHX1" s="84"/>
      <c r="SHY1" s="84"/>
      <c r="SHZ1" s="84"/>
      <c r="SIA1" s="84"/>
      <c r="SIB1" s="84"/>
      <c r="SIC1" s="84"/>
      <c r="SID1" s="84"/>
      <c r="SIE1" s="84"/>
      <c r="SIF1" s="84"/>
      <c r="SIG1" s="84"/>
      <c r="SIH1" s="84"/>
      <c r="SII1" s="84"/>
      <c r="SIJ1" s="84"/>
      <c r="SIK1" s="84"/>
      <c r="SIL1" s="84"/>
      <c r="SIM1" s="84"/>
      <c r="SIN1" s="84"/>
      <c r="SIO1" s="84"/>
      <c r="SIP1" s="84"/>
      <c r="SIQ1" s="84"/>
      <c r="SIR1" s="84"/>
      <c r="SIS1" s="84"/>
      <c r="SIT1" s="84"/>
      <c r="SIU1" s="84"/>
      <c r="SIV1" s="84"/>
      <c r="SIW1" s="84"/>
      <c r="SIX1" s="84"/>
      <c r="SIY1" s="84"/>
      <c r="SIZ1" s="84"/>
      <c r="SJA1" s="84"/>
      <c r="SJB1" s="84"/>
      <c r="SJC1" s="84"/>
      <c r="SJD1" s="84"/>
      <c r="SJE1" s="84"/>
      <c r="SJF1" s="84"/>
      <c r="SJG1" s="84"/>
      <c r="SJH1" s="84"/>
      <c r="SJI1" s="84"/>
      <c r="SJJ1" s="84"/>
      <c r="SJK1" s="84"/>
      <c r="SJL1" s="84"/>
      <c r="SJM1" s="84"/>
      <c r="SJN1" s="84"/>
      <c r="SJO1" s="84"/>
      <c r="SJP1" s="84"/>
      <c r="SJQ1" s="84"/>
      <c r="SJR1" s="84"/>
      <c r="SJS1" s="84"/>
      <c r="SJT1" s="84"/>
      <c r="SJU1" s="84"/>
      <c r="SJV1" s="84"/>
      <c r="SJW1" s="84"/>
      <c r="SJX1" s="84"/>
      <c r="SJY1" s="84"/>
      <c r="SJZ1" s="84"/>
      <c r="SKA1" s="84"/>
      <c r="SKB1" s="84"/>
      <c r="SKC1" s="84"/>
      <c r="SKD1" s="84"/>
      <c r="SKE1" s="84"/>
      <c r="SKF1" s="84"/>
      <c r="SKG1" s="84"/>
      <c r="SKH1" s="84"/>
      <c r="SKI1" s="84"/>
      <c r="SKJ1" s="84"/>
      <c r="SKK1" s="84"/>
      <c r="SKL1" s="84"/>
      <c r="SKM1" s="84"/>
      <c r="SKN1" s="84"/>
      <c r="SKO1" s="84"/>
      <c r="SKP1" s="84"/>
      <c r="SKQ1" s="84"/>
      <c r="SKR1" s="84"/>
      <c r="SKS1" s="84"/>
      <c r="SKT1" s="84"/>
      <c r="SKU1" s="84"/>
      <c r="SKV1" s="84"/>
      <c r="SKW1" s="84"/>
      <c r="SKX1" s="84"/>
      <c r="SKY1" s="84"/>
      <c r="SKZ1" s="84"/>
      <c r="SLA1" s="84"/>
      <c r="SLB1" s="84"/>
      <c r="SLC1" s="84"/>
      <c r="SLD1" s="84"/>
      <c r="SLE1" s="84"/>
      <c r="SLF1" s="84"/>
      <c r="SLG1" s="84"/>
      <c r="SLH1" s="84"/>
      <c r="SLI1" s="84"/>
      <c r="SLJ1" s="84"/>
      <c r="SLK1" s="84"/>
      <c r="SLL1" s="84"/>
      <c r="SLM1" s="84"/>
      <c r="SLN1" s="84"/>
      <c r="SLO1" s="84"/>
      <c r="SLP1" s="84"/>
      <c r="SLQ1" s="84"/>
      <c r="SLR1" s="84"/>
      <c r="SLS1" s="84"/>
      <c r="SLT1" s="84"/>
      <c r="SLU1" s="84"/>
      <c r="SLV1" s="84"/>
      <c r="SLW1" s="84"/>
      <c r="SLX1" s="84"/>
      <c r="SLY1" s="84"/>
      <c r="SLZ1" s="84"/>
      <c r="SMA1" s="84"/>
      <c r="SMB1" s="84"/>
      <c r="SMC1" s="84"/>
      <c r="SMD1" s="84"/>
      <c r="SME1" s="84"/>
      <c r="SMF1" s="84"/>
      <c r="SMG1" s="84"/>
      <c r="SMH1" s="84"/>
      <c r="SMI1" s="84"/>
      <c r="SMJ1" s="84"/>
      <c r="SMK1" s="84"/>
      <c r="SML1" s="84"/>
      <c r="SMM1" s="84"/>
      <c r="SMN1" s="84"/>
      <c r="SMO1" s="84"/>
      <c r="SMP1" s="84"/>
      <c r="SMQ1" s="84"/>
      <c r="SMR1" s="84"/>
      <c r="SMS1" s="84"/>
      <c r="SMT1" s="84"/>
      <c r="SMU1" s="84"/>
      <c r="SMV1" s="84"/>
      <c r="SMW1" s="84"/>
      <c r="SMX1" s="84"/>
      <c r="SMY1" s="84"/>
      <c r="SMZ1" s="84"/>
      <c r="SNA1" s="84"/>
      <c r="SNB1" s="84"/>
      <c r="SNC1" s="84"/>
      <c r="SND1" s="84"/>
      <c r="SNE1" s="84"/>
      <c r="SNF1" s="84"/>
      <c r="SNG1" s="84"/>
      <c r="SNH1" s="84"/>
      <c r="SNI1" s="84"/>
      <c r="SNJ1" s="84"/>
      <c r="SNK1" s="84"/>
      <c r="SNL1" s="84"/>
      <c r="SNM1" s="84"/>
      <c r="SNN1" s="84"/>
      <c r="SNO1" s="84"/>
      <c r="SNP1" s="84"/>
      <c r="SNQ1" s="84"/>
      <c r="SNR1" s="84"/>
      <c r="SNS1" s="84"/>
      <c r="SNT1" s="84"/>
      <c r="SNU1" s="84"/>
      <c r="SNV1" s="84"/>
      <c r="SNW1" s="84"/>
      <c r="SNX1" s="84"/>
      <c r="SNY1" s="84"/>
      <c r="SNZ1" s="84"/>
      <c r="SOA1" s="84"/>
      <c r="SOB1" s="84"/>
      <c r="SOC1" s="84"/>
      <c r="SOD1" s="84"/>
      <c r="SOE1" s="84"/>
      <c r="SOF1" s="84"/>
      <c r="SOG1" s="84"/>
      <c r="SOH1" s="84"/>
      <c r="SOI1" s="84"/>
      <c r="SOJ1" s="84"/>
      <c r="SOK1" s="84"/>
      <c r="SOL1" s="84"/>
      <c r="SOM1" s="84"/>
      <c r="SON1" s="84"/>
      <c r="SOO1" s="84"/>
      <c r="SOP1" s="84"/>
      <c r="SOQ1" s="84"/>
      <c r="SOR1" s="84"/>
      <c r="SOS1" s="84"/>
      <c r="SOT1" s="84"/>
      <c r="SOU1" s="84"/>
      <c r="SOV1" s="84"/>
      <c r="SOW1" s="84"/>
      <c r="SOX1" s="84"/>
      <c r="SOY1" s="84"/>
      <c r="SOZ1" s="84"/>
      <c r="SPA1" s="84"/>
      <c r="SPB1" s="84"/>
      <c r="SPC1" s="84"/>
      <c r="SPD1" s="84"/>
      <c r="SPE1" s="84"/>
      <c r="SPF1" s="84"/>
      <c r="SPG1" s="84"/>
      <c r="SPH1" s="84"/>
      <c r="SPI1" s="84"/>
      <c r="SPJ1" s="84"/>
      <c r="SPK1" s="84"/>
      <c r="SPL1" s="84"/>
      <c r="SPM1" s="84"/>
      <c r="SPN1" s="84"/>
      <c r="SPO1" s="84"/>
      <c r="SPP1" s="84"/>
      <c r="SPQ1" s="84"/>
      <c r="SPR1" s="84"/>
      <c r="SPS1" s="84"/>
      <c r="SPT1" s="84"/>
      <c r="SPU1" s="84"/>
      <c r="SPV1" s="84"/>
      <c r="SPW1" s="84"/>
      <c r="SPX1" s="84"/>
      <c r="SPY1" s="84"/>
      <c r="SPZ1" s="84"/>
      <c r="SQA1" s="84"/>
      <c r="SQB1" s="84"/>
      <c r="SQC1" s="84"/>
      <c r="SQD1" s="84"/>
      <c r="SQE1" s="84"/>
      <c r="SQF1" s="84"/>
      <c r="SQG1" s="84"/>
      <c r="SQH1" s="84"/>
      <c r="SQI1" s="84"/>
      <c r="SQJ1" s="84"/>
      <c r="SQK1" s="84"/>
      <c r="SQL1" s="84"/>
      <c r="SQM1" s="84"/>
      <c r="SQN1" s="84"/>
      <c r="SQO1" s="84"/>
      <c r="SQP1" s="84"/>
      <c r="SQQ1" s="84"/>
      <c r="SQR1" s="84"/>
      <c r="SQS1" s="84"/>
      <c r="SQT1" s="84"/>
      <c r="SQU1" s="84"/>
      <c r="SQV1" s="84"/>
      <c r="SQW1" s="84"/>
      <c r="SQX1" s="84"/>
      <c r="SQY1" s="84"/>
      <c r="SQZ1" s="84"/>
      <c r="SRA1" s="84"/>
      <c r="SRB1" s="84"/>
      <c r="SRC1" s="84"/>
      <c r="SRD1" s="84"/>
      <c r="SRE1" s="84"/>
      <c r="SRF1" s="84"/>
      <c r="SRG1" s="84"/>
      <c r="SRH1" s="84"/>
      <c r="SRI1" s="84"/>
      <c r="SRJ1" s="84"/>
      <c r="SRK1" s="84"/>
      <c r="SRL1" s="84"/>
      <c r="SRM1" s="84"/>
      <c r="SRN1" s="84"/>
      <c r="SRO1" s="84"/>
      <c r="SRP1" s="84"/>
      <c r="SRQ1" s="84"/>
      <c r="SRR1" s="84"/>
      <c r="SRS1" s="84"/>
      <c r="SRT1" s="84"/>
      <c r="SRU1" s="84"/>
      <c r="SRV1" s="84"/>
      <c r="SRW1" s="84"/>
      <c r="SRX1" s="84"/>
      <c r="SRY1" s="84"/>
      <c r="SRZ1" s="84"/>
      <c r="SSA1" s="84"/>
      <c r="SSB1" s="84"/>
      <c r="SSC1" s="84"/>
      <c r="SSD1" s="84"/>
      <c r="SSE1" s="84"/>
      <c r="SSF1" s="84"/>
      <c r="SSG1" s="84"/>
      <c r="SSH1" s="84"/>
      <c r="SSI1" s="84"/>
      <c r="SSJ1" s="84"/>
      <c r="SSK1" s="84"/>
      <c r="SSL1" s="84"/>
      <c r="SSM1" s="84"/>
      <c r="SSN1" s="84"/>
      <c r="SSO1" s="84"/>
      <c r="SSP1" s="84"/>
      <c r="SSQ1" s="84"/>
      <c r="SSR1" s="84"/>
      <c r="SSS1" s="84"/>
      <c r="SST1" s="84"/>
      <c r="SSU1" s="84"/>
      <c r="SSV1" s="84"/>
      <c r="SSW1" s="84"/>
      <c r="SSX1" s="84"/>
      <c r="SSY1" s="84"/>
      <c r="SSZ1" s="84"/>
      <c r="STA1" s="84"/>
      <c r="STB1" s="84"/>
      <c r="STC1" s="84"/>
      <c r="STD1" s="84"/>
      <c r="STE1" s="84"/>
      <c r="STF1" s="84"/>
      <c r="STG1" s="84"/>
      <c r="STH1" s="84"/>
      <c r="STI1" s="84"/>
      <c r="STJ1" s="84"/>
      <c r="STK1" s="84"/>
      <c r="STL1" s="84"/>
      <c r="STM1" s="84"/>
      <c r="STN1" s="84"/>
      <c r="STO1" s="84"/>
      <c r="STP1" s="84"/>
      <c r="STQ1" s="84"/>
      <c r="STR1" s="84"/>
      <c r="STS1" s="84"/>
      <c r="STT1" s="84"/>
      <c r="STU1" s="84"/>
      <c r="STV1" s="84"/>
      <c r="STW1" s="84"/>
      <c r="STX1" s="84"/>
      <c r="STY1" s="84"/>
      <c r="STZ1" s="84"/>
      <c r="SUA1" s="84"/>
      <c r="SUB1" s="84"/>
      <c r="SUC1" s="84"/>
      <c r="SUD1" s="84"/>
      <c r="SUE1" s="84"/>
      <c r="SUF1" s="84"/>
      <c r="SUG1" s="84"/>
      <c r="SUH1" s="84"/>
      <c r="SUI1" s="84"/>
      <c r="SUJ1" s="84"/>
      <c r="SUK1" s="84"/>
      <c r="SUL1" s="84"/>
      <c r="SUM1" s="84"/>
      <c r="SUN1" s="84"/>
      <c r="SUO1" s="84"/>
      <c r="SUP1" s="84"/>
      <c r="SUQ1" s="84"/>
      <c r="SUR1" s="84"/>
      <c r="SUS1" s="84"/>
      <c r="SUT1" s="84"/>
      <c r="SUU1" s="84"/>
      <c r="SUV1" s="84"/>
      <c r="SUW1" s="84"/>
      <c r="SUX1" s="84"/>
      <c r="SUY1" s="84"/>
      <c r="SUZ1" s="84"/>
      <c r="SVA1" s="84"/>
      <c r="SVB1" s="84"/>
      <c r="SVC1" s="84"/>
      <c r="SVD1" s="84"/>
      <c r="SVE1" s="84"/>
      <c r="SVF1" s="84"/>
      <c r="SVG1" s="84"/>
      <c r="SVH1" s="84"/>
      <c r="SVI1" s="84"/>
      <c r="SVJ1" s="84"/>
      <c r="SVK1" s="84"/>
      <c r="SVL1" s="84"/>
      <c r="SVM1" s="84"/>
      <c r="SVN1" s="84"/>
      <c r="SVO1" s="84"/>
      <c r="SVP1" s="84"/>
      <c r="SVQ1" s="84"/>
      <c r="SVR1" s="84"/>
      <c r="SVS1" s="84"/>
      <c r="SVT1" s="84"/>
      <c r="SVU1" s="84"/>
      <c r="SVV1" s="84"/>
      <c r="SVW1" s="84"/>
      <c r="SVX1" s="84"/>
      <c r="SVY1" s="84"/>
      <c r="SVZ1" s="84"/>
      <c r="SWA1" s="84"/>
      <c r="SWB1" s="84"/>
      <c r="SWC1" s="84"/>
      <c r="SWD1" s="84"/>
      <c r="SWE1" s="84"/>
      <c r="SWF1" s="84"/>
      <c r="SWG1" s="84"/>
      <c r="SWH1" s="84"/>
      <c r="SWI1" s="84"/>
      <c r="SWJ1" s="84"/>
      <c r="SWK1" s="84"/>
      <c r="SWL1" s="84"/>
      <c r="SWM1" s="84"/>
      <c r="SWN1" s="84"/>
      <c r="SWO1" s="84"/>
      <c r="SWP1" s="84"/>
      <c r="SWQ1" s="84"/>
      <c r="SWR1" s="84"/>
      <c r="SWS1" s="84"/>
      <c r="SWT1" s="84"/>
      <c r="SWU1" s="84"/>
      <c r="SWV1" s="84"/>
      <c r="SWW1" s="84"/>
      <c r="SWX1" s="84"/>
      <c r="SWY1" s="84"/>
      <c r="SWZ1" s="84"/>
      <c r="SXA1" s="84"/>
      <c r="SXB1" s="84"/>
      <c r="SXC1" s="84"/>
      <c r="SXD1" s="84"/>
      <c r="SXE1" s="84"/>
      <c r="SXF1" s="84"/>
      <c r="SXG1" s="84"/>
      <c r="SXH1" s="84"/>
      <c r="SXI1" s="84"/>
      <c r="SXJ1" s="84"/>
      <c r="SXK1" s="84"/>
      <c r="SXL1" s="84"/>
      <c r="SXM1" s="84"/>
      <c r="SXN1" s="84"/>
      <c r="SXO1" s="84"/>
      <c r="SXP1" s="84"/>
      <c r="SXQ1" s="84"/>
      <c r="SXR1" s="84"/>
      <c r="SXS1" s="84"/>
      <c r="SXT1" s="84"/>
      <c r="SXU1" s="84"/>
      <c r="SXV1" s="84"/>
      <c r="SXW1" s="84"/>
      <c r="SXX1" s="84"/>
      <c r="SXY1" s="84"/>
      <c r="SXZ1" s="84"/>
      <c r="SYA1" s="84"/>
      <c r="SYB1" s="84"/>
      <c r="SYC1" s="84"/>
      <c r="SYD1" s="84"/>
      <c r="SYE1" s="84"/>
      <c r="SYF1" s="84"/>
      <c r="SYG1" s="84"/>
      <c r="SYH1" s="84"/>
      <c r="SYI1" s="84"/>
      <c r="SYJ1" s="84"/>
      <c r="SYK1" s="84"/>
      <c r="SYL1" s="84"/>
      <c r="SYM1" s="84"/>
      <c r="SYN1" s="84"/>
      <c r="SYO1" s="84"/>
      <c r="SYP1" s="84"/>
      <c r="SYQ1" s="84"/>
      <c r="SYR1" s="84"/>
      <c r="SYS1" s="84"/>
      <c r="SYT1" s="84"/>
      <c r="SYU1" s="84"/>
      <c r="SYV1" s="84"/>
      <c r="SYW1" s="84"/>
      <c r="SYX1" s="84"/>
      <c r="SYY1" s="84"/>
      <c r="SYZ1" s="84"/>
      <c r="SZA1" s="84"/>
      <c r="SZB1" s="84"/>
      <c r="SZC1" s="84"/>
      <c r="SZD1" s="84"/>
      <c r="SZE1" s="84"/>
      <c r="SZF1" s="84"/>
      <c r="SZG1" s="84"/>
      <c r="SZH1" s="84"/>
      <c r="SZI1" s="84"/>
      <c r="SZJ1" s="84"/>
      <c r="SZK1" s="84"/>
      <c r="SZL1" s="84"/>
      <c r="SZM1" s="84"/>
      <c r="SZN1" s="84"/>
      <c r="SZO1" s="84"/>
      <c r="SZP1" s="84"/>
      <c r="SZQ1" s="84"/>
      <c r="SZR1" s="84"/>
      <c r="SZS1" s="84"/>
      <c r="SZT1" s="84"/>
      <c r="SZU1" s="84"/>
      <c r="SZV1" s="84"/>
      <c r="SZW1" s="84"/>
      <c r="SZX1" s="84"/>
      <c r="SZY1" s="84"/>
      <c r="SZZ1" s="84"/>
      <c r="TAA1" s="84"/>
      <c r="TAB1" s="84"/>
      <c r="TAC1" s="84"/>
      <c r="TAD1" s="84"/>
      <c r="TAE1" s="84"/>
      <c r="TAF1" s="84"/>
      <c r="TAG1" s="84"/>
      <c r="TAH1" s="84"/>
      <c r="TAI1" s="84"/>
      <c r="TAJ1" s="84"/>
      <c r="TAK1" s="84"/>
      <c r="TAL1" s="84"/>
      <c r="TAM1" s="84"/>
      <c r="TAN1" s="84"/>
      <c r="TAO1" s="84"/>
      <c r="TAP1" s="84"/>
      <c r="TAQ1" s="84"/>
      <c r="TAR1" s="84"/>
      <c r="TAS1" s="84"/>
      <c r="TAT1" s="84"/>
      <c r="TAU1" s="84"/>
      <c r="TAV1" s="84"/>
      <c r="TAW1" s="84"/>
      <c r="TAX1" s="84"/>
      <c r="TAY1" s="84"/>
      <c r="TAZ1" s="84"/>
      <c r="TBA1" s="84"/>
      <c r="TBB1" s="84"/>
      <c r="TBC1" s="84"/>
      <c r="TBD1" s="84"/>
      <c r="TBE1" s="84"/>
      <c r="TBF1" s="84"/>
      <c r="TBG1" s="84"/>
      <c r="TBH1" s="84"/>
      <c r="TBI1" s="84"/>
      <c r="TBJ1" s="84"/>
      <c r="TBK1" s="84"/>
      <c r="TBL1" s="84"/>
      <c r="TBM1" s="84"/>
      <c r="TBN1" s="84"/>
      <c r="TBO1" s="84"/>
      <c r="TBP1" s="84"/>
      <c r="TBQ1" s="84"/>
      <c r="TBR1" s="84"/>
      <c r="TBS1" s="84"/>
      <c r="TBT1" s="84"/>
      <c r="TBU1" s="84"/>
      <c r="TBV1" s="84"/>
      <c r="TBW1" s="84"/>
      <c r="TBX1" s="84"/>
      <c r="TBY1" s="84"/>
      <c r="TBZ1" s="84"/>
      <c r="TCA1" s="84"/>
      <c r="TCB1" s="84"/>
      <c r="TCC1" s="84"/>
      <c r="TCD1" s="84"/>
      <c r="TCE1" s="84"/>
      <c r="TCF1" s="84"/>
      <c r="TCG1" s="84"/>
      <c r="TCH1" s="84"/>
      <c r="TCI1" s="84"/>
      <c r="TCJ1" s="84"/>
      <c r="TCK1" s="84"/>
      <c r="TCL1" s="84"/>
      <c r="TCM1" s="84"/>
      <c r="TCN1" s="84"/>
      <c r="TCO1" s="84"/>
      <c r="TCP1" s="84"/>
      <c r="TCQ1" s="84"/>
      <c r="TCR1" s="84"/>
      <c r="TCS1" s="84"/>
      <c r="TCT1" s="84"/>
      <c r="TCU1" s="84"/>
      <c r="TCV1" s="84"/>
      <c r="TCW1" s="84"/>
      <c r="TCX1" s="84"/>
      <c r="TCY1" s="84"/>
      <c r="TCZ1" s="84"/>
      <c r="TDA1" s="84"/>
      <c r="TDB1" s="84"/>
      <c r="TDC1" s="84"/>
      <c r="TDD1" s="84"/>
      <c r="TDE1" s="84"/>
      <c r="TDF1" s="84"/>
      <c r="TDG1" s="84"/>
      <c r="TDH1" s="84"/>
      <c r="TDI1" s="84"/>
      <c r="TDJ1" s="84"/>
      <c r="TDK1" s="84"/>
      <c r="TDL1" s="84"/>
      <c r="TDM1" s="84"/>
      <c r="TDN1" s="84"/>
      <c r="TDO1" s="84"/>
      <c r="TDP1" s="84"/>
      <c r="TDQ1" s="84"/>
      <c r="TDR1" s="84"/>
      <c r="TDS1" s="84"/>
      <c r="TDT1" s="84"/>
      <c r="TDU1" s="84"/>
      <c r="TDV1" s="84"/>
      <c r="TDW1" s="84"/>
      <c r="TDX1" s="84"/>
      <c r="TDY1" s="84"/>
      <c r="TDZ1" s="84"/>
      <c r="TEA1" s="84"/>
      <c r="TEB1" s="84"/>
      <c r="TEC1" s="84"/>
      <c r="TED1" s="84"/>
      <c r="TEE1" s="84"/>
      <c r="TEF1" s="84"/>
      <c r="TEG1" s="84"/>
      <c r="TEH1" s="84"/>
      <c r="TEI1" s="84"/>
      <c r="TEJ1" s="84"/>
      <c r="TEK1" s="84"/>
      <c r="TEL1" s="84"/>
      <c r="TEM1" s="84"/>
      <c r="TEN1" s="84"/>
      <c r="TEO1" s="84"/>
      <c r="TEP1" s="84"/>
      <c r="TEQ1" s="84"/>
      <c r="TER1" s="84"/>
      <c r="TES1" s="84"/>
      <c r="TET1" s="84"/>
      <c r="TEU1" s="84"/>
      <c r="TEV1" s="84"/>
      <c r="TEW1" s="84"/>
      <c r="TEX1" s="84"/>
      <c r="TEY1" s="84"/>
      <c r="TEZ1" s="84"/>
      <c r="TFA1" s="84"/>
      <c r="TFB1" s="84"/>
      <c r="TFC1" s="84"/>
      <c r="TFD1" s="84"/>
      <c r="TFE1" s="84"/>
      <c r="TFF1" s="84"/>
      <c r="TFG1" s="84"/>
      <c r="TFH1" s="84"/>
      <c r="TFI1" s="84"/>
      <c r="TFJ1" s="84"/>
      <c r="TFK1" s="84"/>
      <c r="TFL1" s="84"/>
      <c r="TFM1" s="84"/>
      <c r="TFN1" s="84"/>
      <c r="TFO1" s="84"/>
      <c r="TFP1" s="84"/>
      <c r="TFQ1" s="84"/>
      <c r="TFR1" s="84"/>
      <c r="TFS1" s="84"/>
      <c r="TFT1" s="84"/>
      <c r="TFU1" s="84"/>
      <c r="TFV1" s="84"/>
      <c r="TFW1" s="84"/>
      <c r="TFX1" s="84"/>
      <c r="TFY1" s="84"/>
      <c r="TFZ1" s="84"/>
      <c r="TGA1" s="84"/>
      <c r="TGB1" s="84"/>
      <c r="TGC1" s="84"/>
      <c r="TGD1" s="84"/>
      <c r="TGE1" s="84"/>
      <c r="TGF1" s="84"/>
      <c r="TGG1" s="84"/>
      <c r="TGH1" s="84"/>
      <c r="TGI1" s="84"/>
      <c r="TGJ1" s="84"/>
      <c r="TGK1" s="84"/>
      <c r="TGL1" s="84"/>
      <c r="TGM1" s="84"/>
      <c r="TGN1" s="84"/>
      <c r="TGO1" s="84"/>
      <c r="TGP1" s="84"/>
      <c r="TGQ1" s="84"/>
      <c r="TGR1" s="84"/>
      <c r="TGS1" s="84"/>
      <c r="TGT1" s="84"/>
      <c r="TGU1" s="84"/>
      <c r="TGV1" s="84"/>
      <c r="TGW1" s="84"/>
      <c r="TGX1" s="84"/>
      <c r="TGY1" s="84"/>
      <c r="TGZ1" s="84"/>
      <c r="THA1" s="84"/>
      <c r="THB1" s="84"/>
      <c r="THC1" s="84"/>
      <c r="THD1" s="84"/>
      <c r="THE1" s="84"/>
      <c r="THF1" s="84"/>
      <c r="THG1" s="84"/>
      <c r="THH1" s="84"/>
      <c r="THI1" s="84"/>
      <c r="THJ1" s="84"/>
      <c r="THK1" s="84"/>
      <c r="THL1" s="84"/>
      <c r="THM1" s="84"/>
      <c r="THN1" s="84"/>
      <c r="THO1" s="84"/>
      <c r="THP1" s="84"/>
      <c r="THQ1" s="84"/>
      <c r="THR1" s="84"/>
      <c r="THS1" s="84"/>
      <c r="THT1" s="84"/>
      <c r="THU1" s="84"/>
      <c r="THV1" s="84"/>
      <c r="THW1" s="84"/>
      <c r="THX1" s="84"/>
      <c r="THY1" s="84"/>
      <c r="THZ1" s="84"/>
      <c r="TIA1" s="84"/>
      <c r="TIB1" s="84"/>
      <c r="TIC1" s="84"/>
      <c r="TID1" s="84"/>
      <c r="TIE1" s="84"/>
      <c r="TIF1" s="84"/>
      <c r="TIG1" s="84"/>
      <c r="TIH1" s="84"/>
      <c r="TII1" s="84"/>
      <c r="TIJ1" s="84"/>
      <c r="TIK1" s="84"/>
      <c r="TIL1" s="84"/>
      <c r="TIM1" s="84"/>
      <c r="TIN1" s="84"/>
      <c r="TIO1" s="84"/>
      <c r="TIP1" s="84"/>
      <c r="TIQ1" s="84"/>
      <c r="TIR1" s="84"/>
      <c r="TIS1" s="84"/>
      <c r="TIT1" s="84"/>
      <c r="TIU1" s="84"/>
      <c r="TIV1" s="84"/>
      <c r="TIW1" s="84"/>
      <c r="TIX1" s="84"/>
      <c r="TIY1" s="84"/>
      <c r="TIZ1" s="84"/>
      <c r="TJA1" s="84"/>
      <c r="TJB1" s="84"/>
      <c r="TJC1" s="84"/>
      <c r="TJD1" s="84"/>
      <c r="TJE1" s="84"/>
      <c r="TJF1" s="84"/>
      <c r="TJG1" s="84"/>
      <c r="TJH1" s="84"/>
      <c r="TJI1" s="84"/>
      <c r="TJJ1" s="84"/>
      <c r="TJK1" s="84"/>
      <c r="TJL1" s="84"/>
      <c r="TJM1" s="84"/>
      <c r="TJN1" s="84"/>
      <c r="TJO1" s="84"/>
      <c r="TJP1" s="84"/>
      <c r="TJQ1" s="84"/>
      <c r="TJR1" s="84"/>
      <c r="TJS1" s="84"/>
      <c r="TJT1" s="84"/>
      <c r="TJU1" s="84"/>
      <c r="TJV1" s="84"/>
      <c r="TJW1" s="84"/>
      <c r="TJX1" s="84"/>
      <c r="TJY1" s="84"/>
      <c r="TJZ1" s="84"/>
      <c r="TKA1" s="84"/>
      <c r="TKB1" s="84"/>
      <c r="TKC1" s="84"/>
      <c r="TKD1" s="84"/>
      <c r="TKE1" s="84"/>
      <c r="TKF1" s="84"/>
      <c r="TKG1" s="84"/>
      <c r="TKH1" s="84"/>
      <c r="TKI1" s="84"/>
      <c r="TKJ1" s="84"/>
      <c r="TKK1" s="84"/>
      <c r="TKL1" s="84"/>
      <c r="TKM1" s="84"/>
      <c r="TKN1" s="84"/>
      <c r="TKO1" s="84"/>
      <c r="TKP1" s="84"/>
      <c r="TKQ1" s="84"/>
      <c r="TKR1" s="84"/>
      <c r="TKS1" s="84"/>
      <c r="TKT1" s="84"/>
      <c r="TKU1" s="84"/>
      <c r="TKV1" s="84"/>
      <c r="TKW1" s="84"/>
      <c r="TKX1" s="84"/>
      <c r="TKY1" s="84"/>
      <c r="TKZ1" s="84"/>
      <c r="TLA1" s="84"/>
      <c r="TLB1" s="84"/>
      <c r="TLC1" s="84"/>
      <c r="TLD1" s="84"/>
      <c r="TLE1" s="84"/>
      <c r="TLF1" s="84"/>
      <c r="TLG1" s="84"/>
      <c r="TLH1" s="84"/>
      <c r="TLI1" s="84"/>
      <c r="TLJ1" s="84"/>
      <c r="TLK1" s="84"/>
      <c r="TLL1" s="84"/>
      <c r="TLM1" s="84"/>
      <c r="TLN1" s="84"/>
      <c r="TLO1" s="84"/>
      <c r="TLP1" s="84"/>
      <c r="TLQ1" s="84"/>
      <c r="TLR1" s="84"/>
      <c r="TLS1" s="84"/>
      <c r="TLT1" s="84"/>
      <c r="TLU1" s="84"/>
      <c r="TLV1" s="84"/>
      <c r="TLW1" s="84"/>
      <c r="TLX1" s="84"/>
      <c r="TLY1" s="84"/>
      <c r="TLZ1" s="84"/>
      <c r="TMA1" s="84"/>
      <c r="TMB1" s="84"/>
      <c r="TMC1" s="84"/>
      <c r="TMD1" s="84"/>
      <c r="TME1" s="84"/>
      <c r="TMF1" s="84"/>
      <c r="TMG1" s="84"/>
      <c r="TMH1" s="84"/>
      <c r="TMI1" s="84"/>
      <c r="TMJ1" s="84"/>
      <c r="TMK1" s="84"/>
      <c r="TML1" s="84"/>
      <c r="TMM1" s="84"/>
      <c r="TMN1" s="84"/>
      <c r="TMO1" s="84"/>
      <c r="TMP1" s="84"/>
      <c r="TMQ1" s="84"/>
      <c r="TMR1" s="84"/>
      <c r="TMS1" s="84"/>
      <c r="TMT1" s="84"/>
      <c r="TMU1" s="84"/>
      <c r="TMV1" s="84"/>
      <c r="TMW1" s="84"/>
      <c r="TMX1" s="84"/>
      <c r="TMY1" s="84"/>
      <c r="TMZ1" s="84"/>
      <c r="TNA1" s="84"/>
      <c r="TNB1" s="84"/>
      <c r="TNC1" s="84"/>
      <c r="TND1" s="84"/>
      <c r="TNE1" s="84"/>
      <c r="TNF1" s="84"/>
      <c r="TNG1" s="84"/>
      <c r="TNH1" s="84"/>
      <c r="TNI1" s="84"/>
      <c r="TNJ1" s="84"/>
      <c r="TNK1" s="84"/>
      <c r="TNL1" s="84"/>
      <c r="TNM1" s="84"/>
      <c r="TNN1" s="84"/>
      <c r="TNO1" s="84"/>
      <c r="TNP1" s="84"/>
      <c r="TNQ1" s="84"/>
      <c r="TNR1" s="84"/>
      <c r="TNS1" s="84"/>
      <c r="TNT1" s="84"/>
      <c r="TNU1" s="84"/>
      <c r="TNV1" s="84"/>
      <c r="TNW1" s="84"/>
      <c r="TNX1" s="84"/>
      <c r="TNY1" s="84"/>
      <c r="TNZ1" s="84"/>
      <c r="TOA1" s="84"/>
      <c r="TOB1" s="84"/>
      <c r="TOC1" s="84"/>
      <c r="TOD1" s="84"/>
      <c r="TOE1" s="84"/>
      <c r="TOF1" s="84"/>
      <c r="TOG1" s="84"/>
      <c r="TOH1" s="84"/>
      <c r="TOI1" s="84"/>
      <c r="TOJ1" s="84"/>
      <c r="TOK1" s="84"/>
      <c r="TOL1" s="84"/>
      <c r="TOM1" s="84"/>
      <c r="TON1" s="84"/>
      <c r="TOO1" s="84"/>
      <c r="TOP1" s="84"/>
      <c r="TOQ1" s="84"/>
      <c r="TOR1" s="84"/>
      <c r="TOS1" s="84"/>
      <c r="TOT1" s="84"/>
      <c r="TOU1" s="84"/>
      <c r="TOV1" s="84"/>
      <c r="TOW1" s="84"/>
      <c r="TOX1" s="84"/>
      <c r="TOY1" s="84"/>
      <c r="TOZ1" s="84"/>
      <c r="TPA1" s="84"/>
      <c r="TPB1" s="84"/>
      <c r="TPC1" s="84"/>
      <c r="TPD1" s="84"/>
      <c r="TPE1" s="84"/>
      <c r="TPF1" s="84"/>
      <c r="TPG1" s="84"/>
      <c r="TPH1" s="84"/>
      <c r="TPI1" s="84"/>
      <c r="TPJ1" s="84"/>
      <c r="TPK1" s="84"/>
      <c r="TPL1" s="84"/>
      <c r="TPM1" s="84"/>
      <c r="TPN1" s="84"/>
      <c r="TPO1" s="84"/>
      <c r="TPP1" s="84"/>
      <c r="TPQ1" s="84"/>
      <c r="TPR1" s="84"/>
      <c r="TPS1" s="84"/>
      <c r="TPT1" s="84"/>
      <c r="TPU1" s="84"/>
      <c r="TPV1" s="84"/>
      <c r="TPW1" s="84"/>
      <c r="TPX1" s="84"/>
      <c r="TPY1" s="84"/>
      <c r="TPZ1" s="84"/>
      <c r="TQA1" s="84"/>
      <c r="TQB1" s="84"/>
      <c r="TQC1" s="84"/>
      <c r="TQD1" s="84"/>
      <c r="TQE1" s="84"/>
      <c r="TQF1" s="84"/>
      <c r="TQG1" s="84"/>
      <c r="TQH1" s="84"/>
      <c r="TQI1" s="84"/>
      <c r="TQJ1" s="84"/>
      <c r="TQK1" s="84"/>
      <c r="TQL1" s="84"/>
      <c r="TQM1" s="84"/>
      <c r="TQN1" s="84"/>
      <c r="TQO1" s="84"/>
      <c r="TQP1" s="84"/>
      <c r="TQQ1" s="84"/>
      <c r="TQR1" s="84"/>
      <c r="TQS1" s="84"/>
      <c r="TQT1" s="84"/>
      <c r="TQU1" s="84"/>
      <c r="TQV1" s="84"/>
      <c r="TQW1" s="84"/>
      <c r="TQX1" s="84"/>
      <c r="TQY1" s="84"/>
      <c r="TQZ1" s="84"/>
      <c r="TRA1" s="84"/>
      <c r="TRB1" s="84"/>
      <c r="TRC1" s="84"/>
      <c r="TRD1" s="84"/>
      <c r="TRE1" s="84"/>
      <c r="TRF1" s="84"/>
      <c r="TRG1" s="84"/>
      <c r="TRH1" s="84"/>
      <c r="TRI1" s="84"/>
      <c r="TRJ1" s="84"/>
      <c r="TRK1" s="84"/>
      <c r="TRL1" s="84"/>
      <c r="TRM1" s="84"/>
      <c r="TRN1" s="84"/>
      <c r="TRO1" s="84"/>
      <c r="TRP1" s="84"/>
      <c r="TRQ1" s="84"/>
      <c r="TRR1" s="84"/>
      <c r="TRS1" s="84"/>
      <c r="TRT1" s="84"/>
      <c r="TRU1" s="84"/>
      <c r="TRV1" s="84"/>
      <c r="TRW1" s="84"/>
      <c r="TRX1" s="84"/>
      <c r="TRY1" s="84"/>
      <c r="TRZ1" s="84"/>
      <c r="TSA1" s="84"/>
      <c r="TSB1" s="84"/>
      <c r="TSC1" s="84"/>
      <c r="TSD1" s="84"/>
      <c r="TSE1" s="84"/>
      <c r="TSF1" s="84"/>
      <c r="TSG1" s="84"/>
      <c r="TSH1" s="84"/>
      <c r="TSI1" s="84"/>
      <c r="TSJ1" s="84"/>
      <c r="TSK1" s="84"/>
      <c r="TSL1" s="84"/>
      <c r="TSM1" s="84"/>
      <c r="TSN1" s="84"/>
      <c r="TSO1" s="84"/>
      <c r="TSP1" s="84"/>
      <c r="TSQ1" s="84"/>
      <c r="TSR1" s="84"/>
      <c r="TSS1" s="84"/>
      <c r="TST1" s="84"/>
      <c r="TSU1" s="84"/>
      <c r="TSV1" s="84"/>
      <c r="TSW1" s="84"/>
      <c r="TSX1" s="84"/>
      <c r="TSY1" s="84"/>
      <c r="TSZ1" s="84"/>
      <c r="TTA1" s="84"/>
      <c r="TTB1" s="84"/>
      <c r="TTC1" s="84"/>
      <c r="TTD1" s="84"/>
      <c r="TTE1" s="84"/>
      <c r="TTF1" s="84"/>
      <c r="TTG1" s="84"/>
      <c r="TTH1" s="84"/>
      <c r="TTI1" s="84"/>
      <c r="TTJ1" s="84"/>
      <c r="TTK1" s="84"/>
      <c r="TTL1" s="84"/>
      <c r="TTM1" s="84"/>
      <c r="TTN1" s="84"/>
      <c r="TTO1" s="84"/>
      <c r="TTP1" s="84"/>
      <c r="TTQ1" s="84"/>
      <c r="TTR1" s="84"/>
      <c r="TTS1" s="84"/>
      <c r="TTT1" s="84"/>
      <c r="TTU1" s="84"/>
      <c r="TTV1" s="84"/>
      <c r="TTW1" s="84"/>
      <c r="TTX1" s="84"/>
      <c r="TTY1" s="84"/>
      <c r="TTZ1" s="84"/>
      <c r="TUA1" s="84"/>
      <c r="TUB1" s="84"/>
      <c r="TUC1" s="84"/>
      <c r="TUD1" s="84"/>
      <c r="TUE1" s="84"/>
      <c r="TUF1" s="84"/>
      <c r="TUG1" s="84"/>
      <c r="TUH1" s="84"/>
      <c r="TUI1" s="84"/>
      <c r="TUJ1" s="84"/>
      <c r="TUK1" s="84"/>
      <c r="TUL1" s="84"/>
      <c r="TUM1" s="84"/>
      <c r="TUN1" s="84"/>
      <c r="TUO1" s="84"/>
      <c r="TUP1" s="84"/>
      <c r="TUQ1" s="84"/>
      <c r="TUR1" s="84"/>
      <c r="TUS1" s="84"/>
      <c r="TUT1" s="84"/>
      <c r="TUU1" s="84"/>
      <c r="TUV1" s="84"/>
      <c r="TUW1" s="84"/>
      <c r="TUX1" s="84"/>
      <c r="TUY1" s="84"/>
      <c r="TUZ1" s="84"/>
      <c r="TVA1" s="84"/>
      <c r="TVB1" s="84"/>
      <c r="TVC1" s="84"/>
      <c r="TVD1" s="84"/>
      <c r="TVE1" s="84"/>
      <c r="TVF1" s="84"/>
      <c r="TVG1" s="84"/>
      <c r="TVH1" s="84"/>
      <c r="TVI1" s="84"/>
      <c r="TVJ1" s="84"/>
      <c r="TVK1" s="84"/>
      <c r="TVL1" s="84"/>
      <c r="TVM1" s="84"/>
      <c r="TVN1" s="84"/>
      <c r="TVO1" s="84"/>
      <c r="TVP1" s="84"/>
      <c r="TVQ1" s="84"/>
      <c r="TVR1" s="84"/>
      <c r="TVS1" s="84"/>
      <c r="TVT1" s="84"/>
      <c r="TVU1" s="84"/>
      <c r="TVV1" s="84"/>
      <c r="TVW1" s="84"/>
      <c r="TVX1" s="84"/>
      <c r="TVY1" s="84"/>
      <c r="TVZ1" s="84"/>
      <c r="TWA1" s="84"/>
      <c r="TWB1" s="84"/>
      <c r="TWC1" s="84"/>
      <c r="TWD1" s="84"/>
      <c r="TWE1" s="84"/>
      <c r="TWF1" s="84"/>
      <c r="TWG1" s="84"/>
      <c r="TWH1" s="84"/>
      <c r="TWI1" s="84"/>
      <c r="TWJ1" s="84"/>
      <c r="TWK1" s="84"/>
      <c r="TWL1" s="84"/>
      <c r="TWM1" s="84"/>
      <c r="TWN1" s="84"/>
      <c r="TWO1" s="84"/>
      <c r="TWP1" s="84"/>
      <c r="TWQ1" s="84"/>
      <c r="TWR1" s="84"/>
      <c r="TWS1" s="84"/>
      <c r="TWT1" s="84"/>
      <c r="TWU1" s="84"/>
      <c r="TWV1" s="84"/>
      <c r="TWW1" s="84"/>
      <c r="TWX1" s="84"/>
      <c r="TWY1" s="84"/>
      <c r="TWZ1" s="84"/>
      <c r="TXA1" s="84"/>
      <c r="TXB1" s="84"/>
      <c r="TXC1" s="84"/>
      <c r="TXD1" s="84"/>
      <c r="TXE1" s="84"/>
      <c r="TXF1" s="84"/>
      <c r="TXG1" s="84"/>
      <c r="TXH1" s="84"/>
      <c r="TXI1" s="84"/>
      <c r="TXJ1" s="84"/>
      <c r="TXK1" s="84"/>
      <c r="TXL1" s="84"/>
      <c r="TXM1" s="84"/>
      <c r="TXN1" s="84"/>
      <c r="TXO1" s="84"/>
      <c r="TXP1" s="84"/>
      <c r="TXQ1" s="84"/>
      <c r="TXR1" s="84"/>
      <c r="TXS1" s="84"/>
      <c r="TXT1" s="84"/>
      <c r="TXU1" s="84"/>
      <c r="TXV1" s="84"/>
      <c r="TXW1" s="84"/>
      <c r="TXX1" s="84"/>
      <c r="TXY1" s="84"/>
      <c r="TXZ1" s="84"/>
      <c r="TYA1" s="84"/>
      <c r="TYB1" s="84"/>
      <c r="TYC1" s="84"/>
      <c r="TYD1" s="84"/>
      <c r="TYE1" s="84"/>
      <c r="TYF1" s="84"/>
      <c r="TYG1" s="84"/>
      <c r="TYH1" s="84"/>
      <c r="TYI1" s="84"/>
      <c r="TYJ1" s="84"/>
      <c r="TYK1" s="84"/>
      <c r="TYL1" s="84"/>
      <c r="TYM1" s="84"/>
      <c r="TYN1" s="84"/>
      <c r="TYO1" s="84"/>
      <c r="TYP1" s="84"/>
      <c r="TYQ1" s="84"/>
      <c r="TYR1" s="84"/>
      <c r="TYS1" s="84"/>
      <c r="TYT1" s="84"/>
      <c r="TYU1" s="84"/>
      <c r="TYV1" s="84"/>
      <c r="TYW1" s="84"/>
      <c r="TYX1" s="84"/>
      <c r="TYY1" s="84"/>
      <c r="TYZ1" s="84"/>
      <c r="TZA1" s="84"/>
      <c r="TZB1" s="84"/>
      <c r="TZC1" s="84"/>
      <c r="TZD1" s="84"/>
      <c r="TZE1" s="84"/>
      <c r="TZF1" s="84"/>
      <c r="TZG1" s="84"/>
      <c r="TZH1" s="84"/>
      <c r="TZI1" s="84"/>
      <c r="TZJ1" s="84"/>
      <c r="TZK1" s="84"/>
      <c r="TZL1" s="84"/>
      <c r="TZM1" s="84"/>
      <c r="TZN1" s="84"/>
      <c r="TZO1" s="84"/>
      <c r="TZP1" s="84"/>
      <c r="TZQ1" s="84"/>
      <c r="TZR1" s="84"/>
      <c r="TZS1" s="84"/>
      <c r="TZT1" s="84"/>
      <c r="TZU1" s="84"/>
      <c r="TZV1" s="84"/>
      <c r="TZW1" s="84"/>
      <c r="TZX1" s="84"/>
      <c r="TZY1" s="84"/>
      <c r="TZZ1" s="84"/>
      <c r="UAA1" s="84"/>
      <c r="UAB1" s="84"/>
      <c r="UAC1" s="84"/>
      <c r="UAD1" s="84"/>
      <c r="UAE1" s="84"/>
      <c r="UAF1" s="84"/>
      <c r="UAG1" s="84"/>
      <c r="UAH1" s="84"/>
      <c r="UAI1" s="84"/>
      <c r="UAJ1" s="84"/>
      <c r="UAK1" s="84"/>
      <c r="UAL1" s="84"/>
      <c r="UAM1" s="84"/>
      <c r="UAN1" s="84"/>
      <c r="UAO1" s="84"/>
      <c r="UAP1" s="84"/>
      <c r="UAQ1" s="84"/>
      <c r="UAR1" s="84"/>
      <c r="UAS1" s="84"/>
      <c r="UAT1" s="84"/>
      <c r="UAU1" s="84"/>
      <c r="UAV1" s="84"/>
      <c r="UAW1" s="84"/>
      <c r="UAX1" s="84"/>
      <c r="UAY1" s="84"/>
      <c r="UAZ1" s="84"/>
      <c r="UBA1" s="84"/>
      <c r="UBB1" s="84"/>
      <c r="UBC1" s="84"/>
      <c r="UBD1" s="84"/>
      <c r="UBE1" s="84"/>
      <c r="UBF1" s="84"/>
      <c r="UBG1" s="84"/>
      <c r="UBH1" s="84"/>
      <c r="UBI1" s="84"/>
      <c r="UBJ1" s="84"/>
      <c r="UBK1" s="84"/>
      <c r="UBL1" s="84"/>
      <c r="UBM1" s="84"/>
      <c r="UBN1" s="84"/>
      <c r="UBO1" s="84"/>
      <c r="UBP1" s="84"/>
      <c r="UBQ1" s="84"/>
      <c r="UBR1" s="84"/>
      <c r="UBS1" s="84"/>
      <c r="UBT1" s="84"/>
      <c r="UBU1" s="84"/>
      <c r="UBV1" s="84"/>
      <c r="UBW1" s="84"/>
      <c r="UBX1" s="84"/>
      <c r="UBY1" s="84"/>
      <c r="UBZ1" s="84"/>
      <c r="UCA1" s="84"/>
      <c r="UCB1" s="84"/>
      <c r="UCC1" s="84"/>
      <c r="UCD1" s="84"/>
      <c r="UCE1" s="84"/>
      <c r="UCF1" s="84"/>
      <c r="UCG1" s="84"/>
      <c r="UCH1" s="84"/>
      <c r="UCI1" s="84"/>
      <c r="UCJ1" s="84"/>
      <c r="UCK1" s="84"/>
      <c r="UCL1" s="84"/>
      <c r="UCM1" s="84"/>
      <c r="UCN1" s="84"/>
      <c r="UCO1" s="84"/>
      <c r="UCP1" s="84"/>
      <c r="UCQ1" s="84"/>
      <c r="UCR1" s="84"/>
      <c r="UCS1" s="84"/>
      <c r="UCT1" s="84"/>
      <c r="UCU1" s="84"/>
      <c r="UCV1" s="84"/>
      <c r="UCW1" s="84"/>
      <c r="UCX1" s="84"/>
      <c r="UCY1" s="84"/>
      <c r="UCZ1" s="84"/>
      <c r="UDA1" s="84"/>
      <c r="UDB1" s="84"/>
      <c r="UDC1" s="84"/>
      <c r="UDD1" s="84"/>
      <c r="UDE1" s="84"/>
      <c r="UDF1" s="84"/>
      <c r="UDG1" s="84"/>
      <c r="UDH1" s="84"/>
      <c r="UDI1" s="84"/>
      <c r="UDJ1" s="84"/>
      <c r="UDK1" s="84"/>
      <c r="UDL1" s="84"/>
      <c r="UDM1" s="84"/>
      <c r="UDN1" s="84"/>
      <c r="UDO1" s="84"/>
      <c r="UDP1" s="84"/>
      <c r="UDQ1" s="84"/>
      <c r="UDR1" s="84"/>
      <c r="UDS1" s="84"/>
      <c r="UDT1" s="84"/>
      <c r="UDU1" s="84"/>
      <c r="UDV1" s="84"/>
      <c r="UDW1" s="84"/>
      <c r="UDX1" s="84"/>
      <c r="UDY1" s="84"/>
      <c r="UDZ1" s="84"/>
      <c r="UEA1" s="84"/>
      <c r="UEB1" s="84"/>
      <c r="UEC1" s="84"/>
      <c r="UED1" s="84"/>
      <c r="UEE1" s="84"/>
      <c r="UEF1" s="84"/>
      <c r="UEG1" s="84"/>
      <c r="UEH1" s="84"/>
      <c r="UEI1" s="84"/>
      <c r="UEJ1" s="84"/>
      <c r="UEK1" s="84"/>
      <c r="UEL1" s="84"/>
      <c r="UEM1" s="84"/>
      <c r="UEN1" s="84"/>
      <c r="UEO1" s="84"/>
      <c r="UEP1" s="84"/>
      <c r="UEQ1" s="84"/>
      <c r="UER1" s="84"/>
      <c r="UES1" s="84"/>
      <c r="UET1" s="84"/>
      <c r="UEU1" s="84"/>
      <c r="UEV1" s="84"/>
      <c r="UEW1" s="84"/>
      <c r="UEX1" s="84"/>
      <c r="UEY1" s="84"/>
      <c r="UEZ1" s="84"/>
      <c r="UFA1" s="84"/>
      <c r="UFB1" s="84"/>
      <c r="UFC1" s="84"/>
      <c r="UFD1" s="84"/>
      <c r="UFE1" s="84"/>
      <c r="UFF1" s="84"/>
      <c r="UFG1" s="84"/>
      <c r="UFH1" s="84"/>
      <c r="UFI1" s="84"/>
      <c r="UFJ1" s="84"/>
      <c r="UFK1" s="84"/>
      <c r="UFL1" s="84"/>
      <c r="UFM1" s="84"/>
      <c r="UFN1" s="84"/>
      <c r="UFO1" s="84"/>
      <c r="UFP1" s="84"/>
      <c r="UFQ1" s="84"/>
      <c r="UFR1" s="84"/>
      <c r="UFS1" s="84"/>
      <c r="UFT1" s="84"/>
      <c r="UFU1" s="84"/>
      <c r="UFV1" s="84"/>
      <c r="UFW1" s="84"/>
      <c r="UFX1" s="84"/>
      <c r="UFY1" s="84"/>
      <c r="UFZ1" s="84"/>
      <c r="UGA1" s="84"/>
      <c r="UGB1" s="84"/>
      <c r="UGC1" s="84"/>
      <c r="UGD1" s="84"/>
      <c r="UGE1" s="84"/>
      <c r="UGF1" s="84"/>
      <c r="UGG1" s="84"/>
      <c r="UGH1" s="84"/>
      <c r="UGI1" s="84"/>
      <c r="UGJ1" s="84"/>
      <c r="UGK1" s="84"/>
      <c r="UGL1" s="84"/>
      <c r="UGM1" s="84"/>
      <c r="UGN1" s="84"/>
      <c r="UGO1" s="84"/>
      <c r="UGP1" s="84"/>
      <c r="UGQ1" s="84"/>
      <c r="UGR1" s="84"/>
      <c r="UGS1" s="84"/>
      <c r="UGT1" s="84"/>
      <c r="UGU1" s="84"/>
      <c r="UGV1" s="84"/>
      <c r="UGW1" s="84"/>
      <c r="UGX1" s="84"/>
      <c r="UGY1" s="84"/>
      <c r="UGZ1" s="84"/>
      <c r="UHA1" s="84"/>
      <c r="UHB1" s="84"/>
      <c r="UHC1" s="84"/>
      <c r="UHD1" s="84"/>
      <c r="UHE1" s="84"/>
      <c r="UHF1" s="84"/>
      <c r="UHG1" s="84"/>
      <c r="UHH1" s="84"/>
      <c r="UHI1" s="84"/>
      <c r="UHJ1" s="84"/>
      <c r="UHK1" s="84"/>
      <c r="UHL1" s="84"/>
      <c r="UHM1" s="84"/>
      <c r="UHN1" s="84"/>
      <c r="UHO1" s="84"/>
      <c r="UHP1" s="84"/>
      <c r="UHQ1" s="84"/>
      <c r="UHR1" s="84"/>
      <c r="UHS1" s="84"/>
      <c r="UHT1" s="84"/>
      <c r="UHU1" s="84"/>
      <c r="UHV1" s="84"/>
      <c r="UHW1" s="84"/>
      <c r="UHX1" s="84"/>
      <c r="UHY1" s="84"/>
      <c r="UHZ1" s="84"/>
      <c r="UIA1" s="84"/>
      <c r="UIB1" s="84"/>
      <c r="UIC1" s="84"/>
      <c r="UID1" s="84"/>
      <c r="UIE1" s="84"/>
      <c r="UIF1" s="84"/>
      <c r="UIG1" s="84"/>
      <c r="UIH1" s="84"/>
      <c r="UII1" s="84"/>
      <c r="UIJ1" s="84"/>
      <c r="UIK1" s="84"/>
      <c r="UIL1" s="84"/>
      <c r="UIM1" s="84"/>
      <c r="UIN1" s="84"/>
      <c r="UIO1" s="84"/>
      <c r="UIP1" s="84"/>
      <c r="UIQ1" s="84"/>
      <c r="UIR1" s="84"/>
      <c r="UIS1" s="84"/>
      <c r="UIT1" s="84"/>
      <c r="UIU1" s="84"/>
      <c r="UIV1" s="84"/>
      <c r="UIW1" s="84"/>
      <c r="UIX1" s="84"/>
      <c r="UIY1" s="84"/>
      <c r="UIZ1" s="84"/>
      <c r="UJA1" s="84"/>
      <c r="UJB1" s="84"/>
      <c r="UJC1" s="84"/>
      <c r="UJD1" s="84"/>
      <c r="UJE1" s="84"/>
      <c r="UJF1" s="84"/>
      <c r="UJG1" s="84"/>
      <c r="UJH1" s="84"/>
      <c r="UJI1" s="84"/>
      <c r="UJJ1" s="84"/>
      <c r="UJK1" s="84"/>
      <c r="UJL1" s="84"/>
      <c r="UJM1" s="84"/>
      <c r="UJN1" s="84"/>
      <c r="UJO1" s="84"/>
      <c r="UJP1" s="84"/>
      <c r="UJQ1" s="84"/>
      <c r="UJR1" s="84"/>
      <c r="UJS1" s="84"/>
      <c r="UJT1" s="84"/>
      <c r="UJU1" s="84"/>
      <c r="UJV1" s="84"/>
      <c r="UJW1" s="84"/>
      <c r="UJX1" s="84"/>
      <c r="UJY1" s="84"/>
      <c r="UJZ1" s="84"/>
      <c r="UKA1" s="84"/>
      <c r="UKB1" s="84"/>
      <c r="UKC1" s="84"/>
      <c r="UKD1" s="84"/>
      <c r="UKE1" s="84"/>
      <c r="UKF1" s="84"/>
      <c r="UKG1" s="84"/>
      <c r="UKH1" s="84"/>
      <c r="UKI1" s="84"/>
      <c r="UKJ1" s="84"/>
      <c r="UKK1" s="84"/>
      <c r="UKL1" s="84"/>
      <c r="UKM1" s="84"/>
      <c r="UKN1" s="84"/>
      <c r="UKO1" s="84"/>
      <c r="UKP1" s="84"/>
      <c r="UKQ1" s="84"/>
      <c r="UKR1" s="84"/>
      <c r="UKS1" s="84"/>
      <c r="UKT1" s="84"/>
      <c r="UKU1" s="84"/>
      <c r="UKV1" s="84"/>
      <c r="UKW1" s="84"/>
      <c r="UKX1" s="84"/>
      <c r="UKY1" s="84"/>
      <c r="UKZ1" s="84"/>
      <c r="ULA1" s="84"/>
      <c r="ULB1" s="84"/>
      <c r="ULC1" s="84"/>
      <c r="ULD1" s="84"/>
      <c r="ULE1" s="84"/>
      <c r="ULF1" s="84"/>
      <c r="ULG1" s="84"/>
      <c r="ULH1" s="84"/>
      <c r="ULI1" s="84"/>
      <c r="ULJ1" s="84"/>
      <c r="ULK1" s="84"/>
      <c r="ULL1" s="84"/>
      <c r="ULM1" s="84"/>
      <c r="ULN1" s="84"/>
      <c r="ULO1" s="84"/>
      <c r="ULP1" s="84"/>
      <c r="ULQ1" s="84"/>
      <c r="ULR1" s="84"/>
      <c r="ULS1" s="84"/>
      <c r="ULT1" s="84"/>
      <c r="ULU1" s="84"/>
      <c r="ULV1" s="84"/>
      <c r="ULW1" s="84"/>
      <c r="ULX1" s="84"/>
      <c r="ULY1" s="84"/>
      <c r="ULZ1" s="84"/>
      <c r="UMA1" s="84"/>
      <c r="UMB1" s="84"/>
      <c r="UMC1" s="84"/>
      <c r="UMD1" s="84"/>
      <c r="UME1" s="84"/>
      <c r="UMF1" s="84"/>
      <c r="UMG1" s="84"/>
      <c r="UMH1" s="84"/>
      <c r="UMI1" s="84"/>
      <c r="UMJ1" s="84"/>
      <c r="UMK1" s="84"/>
      <c r="UML1" s="84"/>
      <c r="UMM1" s="84"/>
      <c r="UMN1" s="84"/>
      <c r="UMO1" s="84"/>
      <c r="UMP1" s="84"/>
      <c r="UMQ1" s="84"/>
      <c r="UMR1" s="84"/>
      <c r="UMS1" s="84"/>
      <c r="UMT1" s="84"/>
      <c r="UMU1" s="84"/>
      <c r="UMV1" s="84"/>
      <c r="UMW1" s="84"/>
      <c r="UMX1" s="84"/>
      <c r="UMY1" s="84"/>
      <c r="UMZ1" s="84"/>
      <c r="UNA1" s="84"/>
      <c r="UNB1" s="84"/>
      <c r="UNC1" s="84"/>
      <c r="UND1" s="84"/>
      <c r="UNE1" s="84"/>
      <c r="UNF1" s="84"/>
      <c r="UNG1" s="84"/>
      <c r="UNH1" s="84"/>
      <c r="UNI1" s="84"/>
      <c r="UNJ1" s="84"/>
      <c r="UNK1" s="84"/>
      <c r="UNL1" s="84"/>
      <c r="UNM1" s="84"/>
      <c r="UNN1" s="84"/>
      <c r="UNO1" s="84"/>
      <c r="UNP1" s="84"/>
      <c r="UNQ1" s="84"/>
      <c r="UNR1" s="84"/>
      <c r="UNS1" s="84"/>
      <c r="UNT1" s="84"/>
      <c r="UNU1" s="84"/>
      <c r="UNV1" s="84"/>
      <c r="UNW1" s="84"/>
      <c r="UNX1" s="84"/>
      <c r="UNY1" s="84"/>
      <c r="UNZ1" s="84"/>
      <c r="UOA1" s="84"/>
      <c r="UOB1" s="84"/>
      <c r="UOC1" s="84"/>
      <c r="UOD1" s="84"/>
      <c r="UOE1" s="84"/>
      <c r="UOF1" s="84"/>
      <c r="UOG1" s="84"/>
      <c r="UOH1" s="84"/>
      <c r="UOI1" s="84"/>
      <c r="UOJ1" s="84"/>
      <c r="UOK1" s="84"/>
      <c r="UOL1" s="84"/>
      <c r="UOM1" s="84"/>
      <c r="UON1" s="84"/>
      <c r="UOO1" s="84"/>
      <c r="UOP1" s="84"/>
      <c r="UOQ1" s="84"/>
      <c r="UOR1" s="84"/>
      <c r="UOS1" s="84"/>
      <c r="UOT1" s="84"/>
      <c r="UOU1" s="84"/>
      <c r="UOV1" s="84"/>
      <c r="UOW1" s="84"/>
      <c r="UOX1" s="84"/>
      <c r="UOY1" s="84"/>
      <c r="UOZ1" s="84"/>
      <c r="UPA1" s="84"/>
      <c r="UPB1" s="84"/>
      <c r="UPC1" s="84"/>
      <c r="UPD1" s="84"/>
      <c r="UPE1" s="84"/>
      <c r="UPF1" s="84"/>
      <c r="UPG1" s="84"/>
      <c r="UPH1" s="84"/>
      <c r="UPI1" s="84"/>
      <c r="UPJ1" s="84"/>
      <c r="UPK1" s="84"/>
      <c r="UPL1" s="84"/>
      <c r="UPM1" s="84"/>
      <c r="UPN1" s="84"/>
      <c r="UPO1" s="84"/>
      <c r="UPP1" s="84"/>
      <c r="UPQ1" s="84"/>
      <c r="UPR1" s="84"/>
      <c r="UPS1" s="84"/>
      <c r="UPT1" s="84"/>
      <c r="UPU1" s="84"/>
      <c r="UPV1" s="84"/>
      <c r="UPW1" s="84"/>
      <c r="UPX1" s="84"/>
      <c r="UPY1" s="84"/>
      <c r="UPZ1" s="84"/>
      <c r="UQA1" s="84"/>
      <c r="UQB1" s="84"/>
      <c r="UQC1" s="84"/>
      <c r="UQD1" s="84"/>
      <c r="UQE1" s="84"/>
      <c r="UQF1" s="84"/>
      <c r="UQG1" s="84"/>
      <c r="UQH1" s="84"/>
      <c r="UQI1" s="84"/>
      <c r="UQJ1" s="84"/>
      <c r="UQK1" s="84"/>
      <c r="UQL1" s="84"/>
      <c r="UQM1" s="84"/>
      <c r="UQN1" s="84"/>
      <c r="UQO1" s="84"/>
      <c r="UQP1" s="84"/>
      <c r="UQQ1" s="84"/>
      <c r="UQR1" s="84"/>
      <c r="UQS1" s="84"/>
      <c r="UQT1" s="84"/>
      <c r="UQU1" s="84"/>
      <c r="UQV1" s="84"/>
      <c r="UQW1" s="84"/>
      <c r="UQX1" s="84"/>
      <c r="UQY1" s="84"/>
      <c r="UQZ1" s="84"/>
      <c r="URA1" s="84"/>
      <c r="URB1" s="84"/>
      <c r="URC1" s="84"/>
      <c r="URD1" s="84"/>
      <c r="URE1" s="84"/>
      <c r="URF1" s="84"/>
      <c r="URG1" s="84"/>
      <c r="URH1" s="84"/>
      <c r="URI1" s="84"/>
      <c r="URJ1" s="84"/>
      <c r="URK1" s="84"/>
      <c r="URL1" s="84"/>
      <c r="URM1" s="84"/>
      <c r="URN1" s="84"/>
      <c r="URO1" s="84"/>
      <c r="URP1" s="84"/>
      <c r="URQ1" s="84"/>
      <c r="URR1" s="84"/>
      <c r="URS1" s="84"/>
      <c r="URT1" s="84"/>
      <c r="URU1" s="84"/>
      <c r="URV1" s="84"/>
      <c r="URW1" s="84"/>
      <c r="URX1" s="84"/>
      <c r="URY1" s="84"/>
      <c r="URZ1" s="84"/>
      <c r="USA1" s="84"/>
      <c r="USB1" s="84"/>
      <c r="USC1" s="84"/>
      <c r="USD1" s="84"/>
      <c r="USE1" s="84"/>
      <c r="USF1" s="84"/>
      <c r="USG1" s="84"/>
      <c r="USH1" s="84"/>
      <c r="USI1" s="84"/>
      <c r="USJ1" s="84"/>
      <c r="USK1" s="84"/>
      <c r="USL1" s="84"/>
      <c r="USM1" s="84"/>
      <c r="USN1" s="84"/>
      <c r="USO1" s="84"/>
      <c r="USP1" s="84"/>
      <c r="USQ1" s="84"/>
      <c r="USR1" s="84"/>
      <c r="USS1" s="84"/>
      <c r="UST1" s="84"/>
      <c r="USU1" s="84"/>
      <c r="USV1" s="84"/>
      <c r="USW1" s="84"/>
      <c r="USX1" s="84"/>
      <c r="USY1" s="84"/>
      <c r="USZ1" s="84"/>
      <c r="UTA1" s="84"/>
      <c r="UTB1" s="84"/>
      <c r="UTC1" s="84"/>
      <c r="UTD1" s="84"/>
      <c r="UTE1" s="84"/>
      <c r="UTF1" s="84"/>
      <c r="UTG1" s="84"/>
      <c r="UTH1" s="84"/>
      <c r="UTI1" s="84"/>
      <c r="UTJ1" s="84"/>
      <c r="UTK1" s="84"/>
      <c r="UTL1" s="84"/>
      <c r="UTM1" s="84"/>
      <c r="UTN1" s="84"/>
      <c r="UTO1" s="84"/>
      <c r="UTP1" s="84"/>
      <c r="UTQ1" s="84"/>
      <c r="UTR1" s="84"/>
      <c r="UTS1" s="84"/>
      <c r="UTT1" s="84"/>
      <c r="UTU1" s="84"/>
      <c r="UTV1" s="84"/>
      <c r="UTW1" s="84"/>
      <c r="UTX1" s="84"/>
      <c r="UTY1" s="84"/>
      <c r="UTZ1" s="84"/>
      <c r="UUA1" s="84"/>
      <c r="UUB1" s="84"/>
      <c r="UUC1" s="84"/>
      <c r="UUD1" s="84"/>
      <c r="UUE1" s="84"/>
      <c r="UUF1" s="84"/>
      <c r="UUG1" s="84"/>
      <c r="UUH1" s="84"/>
      <c r="UUI1" s="84"/>
      <c r="UUJ1" s="84"/>
      <c r="UUK1" s="84"/>
      <c r="UUL1" s="84"/>
      <c r="UUM1" s="84"/>
      <c r="UUN1" s="84"/>
      <c r="UUO1" s="84"/>
      <c r="UUP1" s="84"/>
      <c r="UUQ1" s="84"/>
      <c r="UUR1" s="84"/>
      <c r="UUS1" s="84"/>
      <c r="UUT1" s="84"/>
      <c r="UUU1" s="84"/>
      <c r="UUV1" s="84"/>
      <c r="UUW1" s="84"/>
      <c r="UUX1" s="84"/>
      <c r="UUY1" s="84"/>
      <c r="UUZ1" s="84"/>
      <c r="UVA1" s="84"/>
      <c r="UVB1" s="84"/>
      <c r="UVC1" s="84"/>
      <c r="UVD1" s="84"/>
      <c r="UVE1" s="84"/>
      <c r="UVF1" s="84"/>
      <c r="UVG1" s="84"/>
      <c r="UVH1" s="84"/>
      <c r="UVI1" s="84"/>
      <c r="UVJ1" s="84"/>
      <c r="UVK1" s="84"/>
      <c r="UVL1" s="84"/>
      <c r="UVM1" s="84"/>
      <c r="UVN1" s="84"/>
      <c r="UVO1" s="84"/>
      <c r="UVP1" s="84"/>
      <c r="UVQ1" s="84"/>
      <c r="UVR1" s="84"/>
      <c r="UVS1" s="84"/>
      <c r="UVT1" s="84"/>
      <c r="UVU1" s="84"/>
      <c r="UVV1" s="84"/>
      <c r="UVW1" s="84"/>
      <c r="UVX1" s="84"/>
      <c r="UVY1" s="84"/>
      <c r="UVZ1" s="84"/>
      <c r="UWA1" s="84"/>
      <c r="UWB1" s="84"/>
      <c r="UWC1" s="84"/>
      <c r="UWD1" s="84"/>
      <c r="UWE1" s="84"/>
      <c r="UWF1" s="84"/>
      <c r="UWG1" s="84"/>
      <c r="UWH1" s="84"/>
      <c r="UWI1" s="84"/>
      <c r="UWJ1" s="84"/>
      <c r="UWK1" s="84"/>
      <c r="UWL1" s="84"/>
      <c r="UWM1" s="84"/>
      <c r="UWN1" s="84"/>
      <c r="UWO1" s="84"/>
      <c r="UWP1" s="84"/>
      <c r="UWQ1" s="84"/>
      <c r="UWR1" s="84"/>
      <c r="UWS1" s="84"/>
      <c r="UWT1" s="84"/>
      <c r="UWU1" s="84"/>
      <c r="UWV1" s="84"/>
      <c r="UWW1" s="84"/>
      <c r="UWX1" s="84"/>
      <c r="UWY1" s="84"/>
      <c r="UWZ1" s="84"/>
      <c r="UXA1" s="84"/>
      <c r="UXB1" s="84"/>
      <c r="UXC1" s="84"/>
      <c r="UXD1" s="84"/>
      <c r="UXE1" s="84"/>
      <c r="UXF1" s="84"/>
      <c r="UXG1" s="84"/>
      <c r="UXH1" s="84"/>
      <c r="UXI1" s="84"/>
      <c r="UXJ1" s="84"/>
      <c r="UXK1" s="84"/>
      <c r="UXL1" s="84"/>
      <c r="UXM1" s="84"/>
      <c r="UXN1" s="84"/>
      <c r="UXO1" s="84"/>
      <c r="UXP1" s="84"/>
      <c r="UXQ1" s="84"/>
      <c r="UXR1" s="84"/>
      <c r="UXS1" s="84"/>
      <c r="UXT1" s="84"/>
      <c r="UXU1" s="84"/>
      <c r="UXV1" s="84"/>
      <c r="UXW1" s="84"/>
      <c r="UXX1" s="84"/>
      <c r="UXY1" s="84"/>
      <c r="UXZ1" s="84"/>
      <c r="UYA1" s="84"/>
      <c r="UYB1" s="84"/>
      <c r="UYC1" s="84"/>
      <c r="UYD1" s="84"/>
      <c r="UYE1" s="84"/>
      <c r="UYF1" s="84"/>
      <c r="UYG1" s="84"/>
      <c r="UYH1" s="84"/>
      <c r="UYI1" s="84"/>
      <c r="UYJ1" s="84"/>
      <c r="UYK1" s="84"/>
      <c r="UYL1" s="84"/>
      <c r="UYM1" s="84"/>
      <c r="UYN1" s="84"/>
      <c r="UYO1" s="84"/>
      <c r="UYP1" s="84"/>
      <c r="UYQ1" s="84"/>
      <c r="UYR1" s="84"/>
      <c r="UYS1" s="84"/>
      <c r="UYT1" s="84"/>
      <c r="UYU1" s="84"/>
      <c r="UYV1" s="84"/>
      <c r="UYW1" s="84"/>
      <c r="UYX1" s="84"/>
      <c r="UYY1" s="84"/>
      <c r="UYZ1" s="84"/>
      <c r="UZA1" s="84"/>
      <c r="UZB1" s="84"/>
      <c r="UZC1" s="84"/>
      <c r="UZD1" s="84"/>
      <c r="UZE1" s="84"/>
      <c r="UZF1" s="84"/>
      <c r="UZG1" s="84"/>
      <c r="UZH1" s="84"/>
      <c r="UZI1" s="84"/>
      <c r="UZJ1" s="84"/>
      <c r="UZK1" s="84"/>
      <c r="UZL1" s="84"/>
      <c r="UZM1" s="84"/>
      <c r="UZN1" s="84"/>
      <c r="UZO1" s="84"/>
      <c r="UZP1" s="84"/>
      <c r="UZQ1" s="84"/>
      <c r="UZR1" s="84"/>
      <c r="UZS1" s="84"/>
      <c r="UZT1" s="84"/>
      <c r="UZU1" s="84"/>
      <c r="UZV1" s="84"/>
      <c r="UZW1" s="84"/>
      <c r="UZX1" s="84"/>
      <c r="UZY1" s="84"/>
      <c r="UZZ1" s="84"/>
      <c r="VAA1" s="84"/>
      <c r="VAB1" s="84"/>
      <c r="VAC1" s="84"/>
      <c r="VAD1" s="84"/>
      <c r="VAE1" s="84"/>
      <c r="VAF1" s="84"/>
      <c r="VAG1" s="84"/>
      <c r="VAH1" s="84"/>
      <c r="VAI1" s="84"/>
      <c r="VAJ1" s="84"/>
      <c r="VAK1" s="84"/>
      <c r="VAL1" s="84"/>
      <c r="VAM1" s="84"/>
      <c r="VAN1" s="84"/>
      <c r="VAO1" s="84"/>
      <c r="VAP1" s="84"/>
      <c r="VAQ1" s="84"/>
      <c r="VAR1" s="84"/>
      <c r="VAS1" s="84"/>
      <c r="VAT1" s="84"/>
      <c r="VAU1" s="84"/>
      <c r="VAV1" s="84"/>
      <c r="VAW1" s="84"/>
      <c r="VAX1" s="84"/>
      <c r="VAY1" s="84"/>
      <c r="VAZ1" s="84"/>
      <c r="VBA1" s="84"/>
      <c r="VBB1" s="84"/>
      <c r="VBC1" s="84"/>
      <c r="VBD1" s="84"/>
      <c r="VBE1" s="84"/>
      <c r="VBF1" s="84"/>
      <c r="VBG1" s="84"/>
      <c r="VBH1" s="84"/>
      <c r="VBI1" s="84"/>
      <c r="VBJ1" s="84"/>
      <c r="VBK1" s="84"/>
      <c r="VBL1" s="84"/>
      <c r="VBM1" s="84"/>
      <c r="VBN1" s="84"/>
      <c r="VBO1" s="84"/>
      <c r="VBP1" s="84"/>
      <c r="VBQ1" s="84"/>
      <c r="VBR1" s="84"/>
      <c r="VBS1" s="84"/>
      <c r="VBT1" s="84"/>
      <c r="VBU1" s="84"/>
      <c r="VBV1" s="84"/>
      <c r="VBW1" s="84"/>
      <c r="VBX1" s="84"/>
      <c r="VBY1" s="84"/>
      <c r="VBZ1" s="84"/>
      <c r="VCA1" s="84"/>
      <c r="VCB1" s="84"/>
      <c r="VCC1" s="84"/>
      <c r="VCD1" s="84"/>
      <c r="VCE1" s="84"/>
      <c r="VCF1" s="84"/>
      <c r="VCG1" s="84"/>
      <c r="VCH1" s="84"/>
      <c r="VCI1" s="84"/>
      <c r="VCJ1" s="84"/>
      <c r="VCK1" s="84"/>
      <c r="VCL1" s="84"/>
      <c r="VCM1" s="84"/>
      <c r="VCN1" s="84"/>
      <c r="VCO1" s="84"/>
      <c r="VCP1" s="84"/>
      <c r="VCQ1" s="84"/>
      <c r="VCR1" s="84"/>
      <c r="VCS1" s="84"/>
      <c r="VCT1" s="84"/>
      <c r="VCU1" s="84"/>
      <c r="VCV1" s="84"/>
      <c r="VCW1" s="84"/>
      <c r="VCX1" s="84"/>
      <c r="VCY1" s="84"/>
      <c r="VCZ1" s="84"/>
      <c r="VDA1" s="84"/>
      <c r="VDB1" s="84"/>
      <c r="VDC1" s="84"/>
      <c r="VDD1" s="84"/>
      <c r="VDE1" s="84"/>
      <c r="VDF1" s="84"/>
      <c r="VDG1" s="84"/>
      <c r="VDH1" s="84"/>
      <c r="VDI1" s="84"/>
      <c r="VDJ1" s="84"/>
      <c r="VDK1" s="84"/>
      <c r="VDL1" s="84"/>
      <c r="VDM1" s="84"/>
      <c r="VDN1" s="84"/>
      <c r="VDO1" s="84"/>
      <c r="VDP1" s="84"/>
      <c r="VDQ1" s="84"/>
      <c r="VDR1" s="84"/>
      <c r="VDS1" s="84"/>
      <c r="VDT1" s="84"/>
      <c r="VDU1" s="84"/>
      <c r="VDV1" s="84"/>
      <c r="VDW1" s="84"/>
      <c r="VDX1" s="84"/>
      <c r="VDY1" s="84"/>
      <c r="VDZ1" s="84"/>
      <c r="VEA1" s="84"/>
      <c r="VEB1" s="84"/>
      <c r="VEC1" s="84"/>
      <c r="VED1" s="84"/>
      <c r="VEE1" s="84"/>
      <c r="VEF1" s="84"/>
      <c r="VEG1" s="84"/>
      <c r="VEH1" s="84"/>
      <c r="VEI1" s="84"/>
      <c r="VEJ1" s="84"/>
      <c r="VEK1" s="84"/>
      <c r="VEL1" s="84"/>
      <c r="VEM1" s="84"/>
      <c r="VEN1" s="84"/>
      <c r="VEO1" s="84"/>
      <c r="VEP1" s="84"/>
      <c r="VEQ1" s="84"/>
      <c r="VER1" s="84"/>
      <c r="VES1" s="84"/>
      <c r="VET1" s="84"/>
      <c r="VEU1" s="84"/>
      <c r="VEV1" s="84"/>
      <c r="VEW1" s="84"/>
      <c r="VEX1" s="84"/>
      <c r="VEY1" s="84"/>
      <c r="VEZ1" s="84"/>
      <c r="VFA1" s="84"/>
      <c r="VFB1" s="84"/>
      <c r="VFC1" s="84"/>
      <c r="VFD1" s="84"/>
      <c r="VFE1" s="84"/>
      <c r="VFF1" s="84"/>
      <c r="VFG1" s="84"/>
      <c r="VFH1" s="84"/>
      <c r="VFI1" s="84"/>
      <c r="VFJ1" s="84"/>
      <c r="VFK1" s="84"/>
      <c r="VFL1" s="84"/>
      <c r="VFM1" s="84"/>
      <c r="VFN1" s="84"/>
      <c r="VFO1" s="84"/>
      <c r="VFP1" s="84"/>
      <c r="VFQ1" s="84"/>
      <c r="VFR1" s="84"/>
      <c r="VFS1" s="84"/>
      <c r="VFT1" s="84"/>
      <c r="VFU1" s="84"/>
      <c r="VFV1" s="84"/>
      <c r="VFW1" s="84"/>
      <c r="VFX1" s="84"/>
      <c r="VFY1" s="84"/>
      <c r="VFZ1" s="84"/>
      <c r="VGA1" s="84"/>
      <c r="VGB1" s="84"/>
      <c r="VGC1" s="84"/>
      <c r="VGD1" s="84"/>
      <c r="VGE1" s="84"/>
      <c r="VGF1" s="84"/>
      <c r="VGG1" s="84"/>
      <c r="VGH1" s="84"/>
      <c r="VGI1" s="84"/>
      <c r="VGJ1" s="84"/>
      <c r="VGK1" s="84"/>
      <c r="VGL1" s="84"/>
      <c r="VGM1" s="84"/>
      <c r="VGN1" s="84"/>
      <c r="VGO1" s="84"/>
      <c r="VGP1" s="84"/>
      <c r="VGQ1" s="84"/>
      <c r="VGR1" s="84"/>
      <c r="VGS1" s="84"/>
      <c r="VGT1" s="84"/>
      <c r="VGU1" s="84"/>
      <c r="VGV1" s="84"/>
      <c r="VGW1" s="84"/>
      <c r="VGX1" s="84"/>
      <c r="VGY1" s="84"/>
      <c r="VGZ1" s="84"/>
      <c r="VHA1" s="84"/>
      <c r="VHB1" s="84"/>
      <c r="VHC1" s="84"/>
      <c r="VHD1" s="84"/>
      <c r="VHE1" s="84"/>
      <c r="VHF1" s="84"/>
      <c r="VHG1" s="84"/>
      <c r="VHH1" s="84"/>
      <c r="VHI1" s="84"/>
      <c r="VHJ1" s="84"/>
      <c r="VHK1" s="84"/>
      <c r="VHL1" s="84"/>
      <c r="VHM1" s="84"/>
      <c r="VHN1" s="84"/>
      <c r="VHO1" s="84"/>
      <c r="VHP1" s="84"/>
      <c r="VHQ1" s="84"/>
      <c r="VHR1" s="84"/>
      <c r="VHS1" s="84"/>
      <c r="VHT1" s="84"/>
      <c r="VHU1" s="84"/>
      <c r="VHV1" s="84"/>
      <c r="VHW1" s="84"/>
      <c r="VHX1" s="84"/>
      <c r="VHY1" s="84"/>
      <c r="VHZ1" s="84"/>
      <c r="VIA1" s="84"/>
      <c r="VIB1" s="84"/>
      <c r="VIC1" s="84"/>
      <c r="VID1" s="84"/>
      <c r="VIE1" s="84"/>
      <c r="VIF1" s="84"/>
      <c r="VIG1" s="84"/>
      <c r="VIH1" s="84"/>
      <c r="VII1" s="84"/>
      <c r="VIJ1" s="84"/>
      <c r="VIK1" s="84"/>
      <c r="VIL1" s="84"/>
      <c r="VIM1" s="84"/>
      <c r="VIN1" s="84"/>
      <c r="VIO1" s="84"/>
      <c r="VIP1" s="84"/>
      <c r="VIQ1" s="84"/>
      <c r="VIR1" s="84"/>
      <c r="VIS1" s="84"/>
      <c r="VIT1" s="84"/>
      <c r="VIU1" s="84"/>
      <c r="VIV1" s="84"/>
      <c r="VIW1" s="84"/>
      <c r="VIX1" s="84"/>
      <c r="VIY1" s="84"/>
      <c r="VIZ1" s="84"/>
      <c r="VJA1" s="84"/>
      <c r="VJB1" s="84"/>
      <c r="VJC1" s="84"/>
      <c r="VJD1" s="84"/>
      <c r="VJE1" s="84"/>
      <c r="VJF1" s="84"/>
      <c r="VJG1" s="84"/>
      <c r="VJH1" s="84"/>
      <c r="VJI1" s="84"/>
      <c r="VJJ1" s="84"/>
      <c r="VJK1" s="84"/>
      <c r="VJL1" s="84"/>
      <c r="VJM1" s="84"/>
      <c r="VJN1" s="84"/>
      <c r="VJO1" s="84"/>
      <c r="VJP1" s="84"/>
      <c r="VJQ1" s="84"/>
      <c r="VJR1" s="84"/>
      <c r="VJS1" s="84"/>
      <c r="VJT1" s="84"/>
      <c r="VJU1" s="84"/>
      <c r="VJV1" s="84"/>
      <c r="VJW1" s="84"/>
      <c r="VJX1" s="84"/>
      <c r="VJY1" s="84"/>
      <c r="VJZ1" s="84"/>
      <c r="VKA1" s="84"/>
      <c r="VKB1" s="84"/>
      <c r="VKC1" s="84"/>
      <c r="VKD1" s="84"/>
      <c r="VKE1" s="84"/>
      <c r="VKF1" s="84"/>
      <c r="VKG1" s="84"/>
      <c r="VKH1" s="84"/>
      <c r="VKI1" s="84"/>
      <c r="VKJ1" s="84"/>
      <c r="VKK1" s="84"/>
      <c r="VKL1" s="84"/>
      <c r="VKM1" s="84"/>
      <c r="VKN1" s="84"/>
      <c r="VKO1" s="84"/>
      <c r="VKP1" s="84"/>
      <c r="VKQ1" s="84"/>
      <c r="VKR1" s="84"/>
      <c r="VKS1" s="84"/>
      <c r="VKT1" s="84"/>
      <c r="VKU1" s="84"/>
      <c r="VKV1" s="84"/>
      <c r="VKW1" s="84"/>
      <c r="VKX1" s="84"/>
      <c r="VKY1" s="84"/>
      <c r="VKZ1" s="84"/>
      <c r="VLA1" s="84"/>
      <c r="VLB1" s="84"/>
      <c r="VLC1" s="84"/>
      <c r="VLD1" s="84"/>
      <c r="VLE1" s="84"/>
      <c r="VLF1" s="84"/>
      <c r="VLG1" s="84"/>
      <c r="VLH1" s="84"/>
      <c r="VLI1" s="84"/>
      <c r="VLJ1" s="84"/>
      <c r="VLK1" s="84"/>
      <c r="VLL1" s="84"/>
      <c r="VLM1" s="84"/>
      <c r="VLN1" s="84"/>
      <c r="VLO1" s="84"/>
      <c r="VLP1" s="84"/>
      <c r="VLQ1" s="84"/>
      <c r="VLR1" s="84"/>
      <c r="VLS1" s="84"/>
      <c r="VLT1" s="84"/>
      <c r="VLU1" s="84"/>
      <c r="VLV1" s="84"/>
      <c r="VLW1" s="84"/>
      <c r="VLX1" s="84"/>
      <c r="VLY1" s="84"/>
      <c r="VLZ1" s="84"/>
      <c r="VMA1" s="84"/>
      <c r="VMB1" s="84"/>
      <c r="VMC1" s="84"/>
      <c r="VMD1" s="84"/>
      <c r="VME1" s="84"/>
      <c r="VMF1" s="84"/>
      <c r="VMG1" s="84"/>
      <c r="VMH1" s="84"/>
      <c r="VMI1" s="84"/>
      <c r="VMJ1" s="84"/>
      <c r="VMK1" s="84"/>
      <c r="VML1" s="84"/>
      <c r="VMM1" s="84"/>
      <c r="VMN1" s="84"/>
      <c r="VMO1" s="84"/>
      <c r="VMP1" s="84"/>
      <c r="VMQ1" s="84"/>
      <c r="VMR1" s="84"/>
      <c r="VMS1" s="84"/>
      <c r="VMT1" s="84"/>
      <c r="VMU1" s="84"/>
      <c r="VMV1" s="84"/>
      <c r="VMW1" s="84"/>
      <c r="VMX1" s="84"/>
      <c r="VMY1" s="84"/>
      <c r="VMZ1" s="84"/>
      <c r="VNA1" s="84"/>
      <c r="VNB1" s="84"/>
      <c r="VNC1" s="84"/>
      <c r="VND1" s="84"/>
      <c r="VNE1" s="84"/>
      <c r="VNF1" s="84"/>
      <c r="VNG1" s="84"/>
      <c r="VNH1" s="84"/>
      <c r="VNI1" s="84"/>
      <c r="VNJ1" s="84"/>
      <c r="VNK1" s="84"/>
      <c r="VNL1" s="84"/>
      <c r="VNM1" s="84"/>
      <c r="VNN1" s="84"/>
      <c r="VNO1" s="84"/>
      <c r="VNP1" s="84"/>
      <c r="VNQ1" s="84"/>
      <c r="VNR1" s="84"/>
      <c r="VNS1" s="84"/>
      <c r="VNT1" s="84"/>
      <c r="VNU1" s="84"/>
      <c r="VNV1" s="84"/>
      <c r="VNW1" s="84"/>
      <c r="VNX1" s="84"/>
      <c r="VNY1" s="84"/>
      <c r="VNZ1" s="84"/>
      <c r="VOA1" s="84"/>
      <c r="VOB1" s="84"/>
      <c r="VOC1" s="84"/>
      <c r="VOD1" s="84"/>
      <c r="VOE1" s="84"/>
      <c r="VOF1" s="84"/>
      <c r="VOG1" s="84"/>
      <c r="VOH1" s="84"/>
      <c r="VOI1" s="84"/>
      <c r="VOJ1" s="84"/>
      <c r="VOK1" s="84"/>
      <c r="VOL1" s="84"/>
      <c r="VOM1" s="84"/>
      <c r="VON1" s="84"/>
      <c r="VOO1" s="84"/>
      <c r="VOP1" s="84"/>
      <c r="VOQ1" s="84"/>
      <c r="VOR1" s="84"/>
      <c r="VOS1" s="84"/>
      <c r="VOT1" s="84"/>
      <c r="VOU1" s="84"/>
      <c r="VOV1" s="84"/>
      <c r="VOW1" s="84"/>
      <c r="VOX1" s="84"/>
      <c r="VOY1" s="84"/>
      <c r="VOZ1" s="84"/>
      <c r="VPA1" s="84"/>
      <c r="VPB1" s="84"/>
      <c r="VPC1" s="84"/>
      <c r="VPD1" s="84"/>
      <c r="VPE1" s="84"/>
      <c r="VPF1" s="84"/>
      <c r="VPG1" s="84"/>
      <c r="VPH1" s="84"/>
      <c r="VPI1" s="84"/>
      <c r="VPJ1" s="84"/>
      <c r="VPK1" s="84"/>
      <c r="VPL1" s="84"/>
      <c r="VPM1" s="84"/>
      <c r="VPN1" s="84"/>
      <c r="VPO1" s="84"/>
      <c r="VPP1" s="84"/>
      <c r="VPQ1" s="84"/>
      <c r="VPR1" s="84"/>
      <c r="VPS1" s="84"/>
      <c r="VPT1" s="84"/>
      <c r="VPU1" s="84"/>
      <c r="VPV1" s="84"/>
      <c r="VPW1" s="84"/>
      <c r="VPX1" s="84"/>
      <c r="VPY1" s="84"/>
      <c r="VPZ1" s="84"/>
      <c r="VQA1" s="84"/>
      <c r="VQB1" s="84"/>
      <c r="VQC1" s="84"/>
      <c r="VQD1" s="84"/>
      <c r="VQE1" s="84"/>
      <c r="VQF1" s="84"/>
      <c r="VQG1" s="84"/>
      <c r="VQH1" s="84"/>
      <c r="VQI1" s="84"/>
      <c r="VQJ1" s="84"/>
      <c r="VQK1" s="84"/>
      <c r="VQL1" s="84"/>
      <c r="VQM1" s="84"/>
      <c r="VQN1" s="84"/>
      <c r="VQO1" s="84"/>
      <c r="VQP1" s="84"/>
      <c r="VQQ1" s="84"/>
      <c r="VQR1" s="84"/>
      <c r="VQS1" s="84"/>
      <c r="VQT1" s="84"/>
      <c r="VQU1" s="84"/>
      <c r="VQV1" s="84"/>
      <c r="VQW1" s="84"/>
      <c r="VQX1" s="84"/>
      <c r="VQY1" s="84"/>
      <c r="VQZ1" s="84"/>
      <c r="VRA1" s="84"/>
      <c r="VRB1" s="84"/>
      <c r="VRC1" s="84"/>
      <c r="VRD1" s="84"/>
      <c r="VRE1" s="84"/>
      <c r="VRF1" s="84"/>
      <c r="VRG1" s="84"/>
      <c r="VRH1" s="84"/>
      <c r="VRI1" s="84"/>
      <c r="VRJ1" s="84"/>
      <c r="VRK1" s="84"/>
      <c r="VRL1" s="84"/>
      <c r="VRM1" s="84"/>
      <c r="VRN1" s="84"/>
      <c r="VRO1" s="84"/>
      <c r="VRP1" s="84"/>
      <c r="VRQ1" s="84"/>
      <c r="VRR1" s="84"/>
      <c r="VRS1" s="84"/>
      <c r="VRT1" s="84"/>
      <c r="VRU1" s="84"/>
      <c r="VRV1" s="84"/>
      <c r="VRW1" s="84"/>
      <c r="VRX1" s="84"/>
      <c r="VRY1" s="84"/>
      <c r="VRZ1" s="84"/>
      <c r="VSA1" s="84"/>
      <c r="VSB1" s="84"/>
      <c r="VSC1" s="84"/>
      <c r="VSD1" s="84"/>
      <c r="VSE1" s="84"/>
      <c r="VSF1" s="84"/>
      <c r="VSG1" s="84"/>
      <c r="VSH1" s="84"/>
      <c r="VSI1" s="84"/>
      <c r="VSJ1" s="84"/>
      <c r="VSK1" s="84"/>
      <c r="VSL1" s="84"/>
      <c r="VSM1" s="84"/>
      <c r="VSN1" s="84"/>
      <c r="VSO1" s="84"/>
      <c r="VSP1" s="84"/>
      <c r="VSQ1" s="84"/>
      <c r="VSR1" s="84"/>
      <c r="VSS1" s="84"/>
      <c r="VST1" s="84"/>
      <c r="VSU1" s="84"/>
      <c r="VSV1" s="84"/>
      <c r="VSW1" s="84"/>
      <c r="VSX1" s="84"/>
      <c r="VSY1" s="84"/>
      <c r="VSZ1" s="84"/>
      <c r="VTA1" s="84"/>
      <c r="VTB1" s="84"/>
      <c r="VTC1" s="84"/>
      <c r="VTD1" s="84"/>
      <c r="VTE1" s="84"/>
      <c r="VTF1" s="84"/>
      <c r="VTG1" s="84"/>
      <c r="VTH1" s="84"/>
      <c r="VTI1" s="84"/>
      <c r="VTJ1" s="84"/>
      <c r="VTK1" s="84"/>
      <c r="VTL1" s="84"/>
      <c r="VTM1" s="84"/>
      <c r="VTN1" s="84"/>
      <c r="VTO1" s="84"/>
      <c r="VTP1" s="84"/>
      <c r="VTQ1" s="84"/>
      <c r="VTR1" s="84"/>
      <c r="VTS1" s="84"/>
      <c r="VTT1" s="84"/>
      <c r="VTU1" s="84"/>
      <c r="VTV1" s="84"/>
      <c r="VTW1" s="84"/>
      <c r="VTX1" s="84"/>
      <c r="VTY1" s="84"/>
      <c r="VTZ1" s="84"/>
      <c r="VUA1" s="84"/>
      <c r="VUB1" s="84"/>
      <c r="VUC1" s="84"/>
      <c r="VUD1" s="84"/>
      <c r="VUE1" s="84"/>
      <c r="VUF1" s="84"/>
      <c r="VUG1" s="84"/>
      <c r="VUH1" s="84"/>
      <c r="VUI1" s="84"/>
      <c r="VUJ1" s="84"/>
      <c r="VUK1" s="84"/>
      <c r="VUL1" s="84"/>
      <c r="VUM1" s="84"/>
      <c r="VUN1" s="84"/>
      <c r="VUO1" s="84"/>
      <c r="VUP1" s="84"/>
      <c r="VUQ1" s="84"/>
      <c r="VUR1" s="84"/>
      <c r="VUS1" s="84"/>
      <c r="VUT1" s="84"/>
      <c r="VUU1" s="84"/>
      <c r="VUV1" s="84"/>
      <c r="VUW1" s="84"/>
      <c r="VUX1" s="84"/>
      <c r="VUY1" s="84"/>
      <c r="VUZ1" s="84"/>
      <c r="VVA1" s="84"/>
      <c r="VVB1" s="84"/>
      <c r="VVC1" s="84"/>
      <c r="VVD1" s="84"/>
      <c r="VVE1" s="84"/>
      <c r="VVF1" s="84"/>
      <c r="VVG1" s="84"/>
      <c r="VVH1" s="84"/>
      <c r="VVI1" s="84"/>
      <c r="VVJ1" s="84"/>
      <c r="VVK1" s="84"/>
      <c r="VVL1" s="84"/>
      <c r="VVM1" s="84"/>
      <c r="VVN1" s="84"/>
      <c r="VVO1" s="84"/>
      <c r="VVP1" s="84"/>
      <c r="VVQ1" s="84"/>
      <c r="VVR1" s="84"/>
      <c r="VVS1" s="84"/>
      <c r="VVT1" s="84"/>
      <c r="VVU1" s="84"/>
      <c r="VVV1" s="84"/>
      <c r="VVW1" s="84"/>
      <c r="VVX1" s="84"/>
      <c r="VVY1" s="84"/>
      <c r="VVZ1" s="84"/>
      <c r="VWA1" s="84"/>
      <c r="VWB1" s="84"/>
      <c r="VWC1" s="84"/>
      <c r="VWD1" s="84"/>
      <c r="VWE1" s="84"/>
      <c r="VWF1" s="84"/>
      <c r="VWG1" s="84"/>
      <c r="VWH1" s="84"/>
      <c r="VWI1" s="84"/>
      <c r="VWJ1" s="84"/>
      <c r="VWK1" s="84"/>
      <c r="VWL1" s="84"/>
      <c r="VWM1" s="84"/>
      <c r="VWN1" s="84"/>
      <c r="VWO1" s="84"/>
      <c r="VWP1" s="84"/>
      <c r="VWQ1" s="84"/>
      <c r="VWR1" s="84"/>
      <c r="VWS1" s="84"/>
      <c r="VWT1" s="84"/>
      <c r="VWU1" s="84"/>
      <c r="VWV1" s="84"/>
      <c r="VWW1" s="84"/>
      <c r="VWX1" s="84"/>
      <c r="VWY1" s="84"/>
      <c r="VWZ1" s="84"/>
      <c r="VXA1" s="84"/>
      <c r="VXB1" s="84"/>
      <c r="VXC1" s="84"/>
      <c r="VXD1" s="84"/>
      <c r="VXE1" s="84"/>
      <c r="VXF1" s="84"/>
      <c r="VXG1" s="84"/>
      <c r="VXH1" s="84"/>
      <c r="VXI1" s="84"/>
      <c r="VXJ1" s="84"/>
      <c r="VXK1" s="84"/>
      <c r="VXL1" s="84"/>
      <c r="VXM1" s="84"/>
      <c r="VXN1" s="84"/>
      <c r="VXO1" s="84"/>
      <c r="VXP1" s="84"/>
      <c r="VXQ1" s="84"/>
      <c r="VXR1" s="84"/>
      <c r="VXS1" s="84"/>
      <c r="VXT1" s="84"/>
      <c r="VXU1" s="84"/>
      <c r="VXV1" s="84"/>
      <c r="VXW1" s="84"/>
      <c r="VXX1" s="84"/>
      <c r="VXY1" s="84"/>
      <c r="VXZ1" s="84"/>
      <c r="VYA1" s="84"/>
      <c r="VYB1" s="84"/>
      <c r="VYC1" s="84"/>
      <c r="VYD1" s="84"/>
      <c r="VYE1" s="84"/>
      <c r="VYF1" s="84"/>
      <c r="VYG1" s="84"/>
      <c r="VYH1" s="84"/>
      <c r="VYI1" s="84"/>
      <c r="VYJ1" s="84"/>
      <c r="VYK1" s="84"/>
      <c r="VYL1" s="84"/>
      <c r="VYM1" s="84"/>
      <c r="VYN1" s="84"/>
      <c r="VYO1" s="84"/>
      <c r="VYP1" s="84"/>
      <c r="VYQ1" s="84"/>
      <c r="VYR1" s="84"/>
      <c r="VYS1" s="84"/>
      <c r="VYT1" s="84"/>
      <c r="VYU1" s="84"/>
      <c r="VYV1" s="84"/>
      <c r="VYW1" s="84"/>
      <c r="VYX1" s="84"/>
      <c r="VYY1" s="84"/>
      <c r="VYZ1" s="84"/>
      <c r="VZA1" s="84"/>
      <c r="VZB1" s="84"/>
      <c r="VZC1" s="84"/>
      <c r="VZD1" s="84"/>
      <c r="VZE1" s="84"/>
      <c r="VZF1" s="84"/>
      <c r="VZG1" s="84"/>
      <c r="VZH1" s="84"/>
      <c r="VZI1" s="84"/>
      <c r="VZJ1" s="84"/>
      <c r="VZK1" s="84"/>
      <c r="VZL1" s="84"/>
      <c r="VZM1" s="84"/>
      <c r="VZN1" s="84"/>
      <c r="VZO1" s="84"/>
      <c r="VZP1" s="84"/>
      <c r="VZQ1" s="84"/>
      <c r="VZR1" s="84"/>
      <c r="VZS1" s="84"/>
      <c r="VZT1" s="84"/>
      <c r="VZU1" s="84"/>
      <c r="VZV1" s="84"/>
      <c r="VZW1" s="84"/>
      <c r="VZX1" s="84"/>
      <c r="VZY1" s="84"/>
      <c r="VZZ1" s="84"/>
      <c r="WAA1" s="84"/>
      <c r="WAB1" s="84"/>
      <c r="WAC1" s="84"/>
      <c r="WAD1" s="84"/>
      <c r="WAE1" s="84"/>
      <c r="WAF1" s="84"/>
      <c r="WAG1" s="84"/>
      <c r="WAH1" s="84"/>
      <c r="WAI1" s="84"/>
      <c r="WAJ1" s="84"/>
      <c r="WAK1" s="84"/>
      <c r="WAL1" s="84"/>
      <c r="WAM1" s="84"/>
      <c r="WAN1" s="84"/>
      <c r="WAO1" s="84"/>
      <c r="WAP1" s="84"/>
      <c r="WAQ1" s="84"/>
      <c r="WAR1" s="84"/>
      <c r="WAS1" s="84"/>
      <c r="WAT1" s="84"/>
      <c r="WAU1" s="84"/>
      <c r="WAV1" s="84"/>
      <c r="WAW1" s="84"/>
      <c r="WAX1" s="84"/>
      <c r="WAY1" s="84"/>
      <c r="WAZ1" s="84"/>
      <c r="WBA1" s="84"/>
      <c r="WBB1" s="84"/>
      <c r="WBC1" s="84"/>
      <c r="WBD1" s="84"/>
      <c r="WBE1" s="84"/>
      <c r="WBF1" s="84"/>
      <c r="WBG1" s="84"/>
      <c r="WBH1" s="84"/>
      <c r="WBI1" s="84"/>
      <c r="WBJ1" s="84"/>
      <c r="WBK1" s="84"/>
      <c r="WBL1" s="84"/>
      <c r="WBM1" s="84"/>
      <c r="WBN1" s="84"/>
      <c r="WBO1" s="84"/>
      <c r="WBP1" s="84"/>
      <c r="WBQ1" s="84"/>
      <c r="WBR1" s="84"/>
      <c r="WBS1" s="84"/>
      <c r="WBT1" s="84"/>
      <c r="WBU1" s="84"/>
      <c r="WBV1" s="84"/>
      <c r="WBW1" s="84"/>
      <c r="WBX1" s="84"/>
      <c r="WBY1" s="84"/>
      <c r="WBZ1" s="84"/>
      <c r="WCA1" s="84"/>
      <c r="WCB1" s="84"/>
      <c r="WCC1" s="84"/>
      <c r="WCD1" s="84"/>
      <c r="WCE1" s="84"/>
      <c r="WCF1" s="84"/>
      <c r="WCG1" s="84"/>
      <c r="WCH1" s="84"/>
      <c r="WCI1" s="84"/>
      <c r="WCJ1" s="84"/>
      <c r="WCK1" s="84"/>
      <c r="WCL1" s="84"/>
      <c r="WCM1" s="84"/>
      <c r="WCN1" s="84"/>
      <c r="WCO1" s="84"/>
      <c r="WCP1" s="84"/>
      <c r="WCQ1" s="84"/>
      <c r="WCR1" s="84"/>
      <c r="WCS1" s="84"/>
      <c r="WCT1" s="84"/>
      <c r="WCU1" s="84"/>
      <c r="WCV1" s="84"/>
      <c r="WCW1" s="84"/>
      <c r="WCX1" s="84"/>
      <c r="WCY1" s="84"/>
      <c r="WCZ1" s="84"/>
      <c r="WDA1" s="84"/>
      <c r="WDB1" s="84"/>
      <c r="WDC1" s="84"/>
      <c r="WDD1" s="84"/>
      <c r="WDE1" s="84"/>
      <c r="WDF1" s="84"/>
      <c r="WDG1" s="84"/>
      <c r="WDH1" s="84"/>
      <c r="WDI1" s="84"/>
      <c r="WDJ1" s="84"/>
      <c r="WDK1" s="84"/>
      <c r="WDL1" s="84"/>
      <c r="WDM1" s="84"/>
      <c r="WDN1" s="84"/>
      <c r="WDO1" s="84"/>
      <c r="WDP1" s="84"/>
      <c r="WDQ1" s="84"/>
      <c r="WDR1" s="84"/>
      <c r="WDS1" s="84"/>
      <c r="WDT1" s="84"/>
      <c r="WDU1" s="84"/>
      <c r="WDV1" s="84"/>
      <c r="WDW1" s="84"/>
      <c r="WDX1" s="84"/>
      <c r="WDY1" s="84"/>
      <c r="WDZ1" s="84"/>
      <c r="WEA1" s="84"/>
      <c r="WEB1" s="84"/>
      <c r="WEC1" s="84"/>
      <c r="WED1" s="84"/>
      <c r="WEE1" s="84"/>
      <c r="WEF1" s="84"/>
      <c r="WEG1" s="84"/>
      <c r="WEH1" s="84"/>
      <c r="WEI1" s="84"/>
      <c r="WEJ1" s="84"/>
      <c r="WEK1" s="84"/>
      <c r="WEL1" s="84"/>
      <c r="WEM1" s="84"/>
      <c r="WEN1" s="84"/>
      <c r="WEO1" s="84"/>
      <c r="WEP1" s="84"/>
      <c r="WEQ1" s="84"/>
      <c r="WER1" s="84"/>
      <c r="WES1" s="84"/>
      <c r="WET1" s="84"/>
      <c r="WEU1" s="84"/>
      <c r="WEV1" s="84"/>
      <c r="WEW1" s="84"/>
      <c r="WEX1" s="84"/>
      <c r="WEY1" s="84"/>
      <c r="WEZ1" s="84"/>
      <c r="WFA1" s="84"/>
      <c r="WFB1" s="84"/>
      <c r="WFC1" s="84"/>
      <c r="WFD1" s="84"/>
      <c r="WFE1" s="84"/>
      <c r="WFF1" s="84"/>
      <c r="WFG1" s="84"/>
      <c r="WFH1" s="84"/>
      <c r="WFI1" s="84"/>
      <c r="WFJ1" s="84"/>
      <c r="WFK1" s="84"/>
      <c r="WFL1" s="84"/>
      <c r="WFM1" s="84"/>
      <c r="WFN1" s="84"/>
      <c r="WFO1" s="84"/>
      <c r="WFP1" s="84"/>
      <c r="WFQ1" s="84"/>
      <c r="WFR1" s="84"/>
      <c r="WFS1" s="84"/>
      <c r="WFT1" s="84"/>
      <c r="WFU1" s="84"/>
      <c r="WFV1" s="84"/>
      <c r="WFW1" s="84"/>
      <c r="WFX1" s="84"/>
      <c r="WFY1" s="84"/>
      <c r="WFZ1" s="84"/>
      <c r="WGA1" s="84"/>
      <c r="WGB1" s="84"/>
      <c r="WGC1" s="84"/>
      <c r="WGD1" s="84"/>
      <c r="WGE1" s="84"/>
      <c r="WGF1" s="84"/>
      <c r="WGG1" s="84"/>
      <c r="WGH1" s="84"/>
      <c r="WGI1" s="84"/>
      <c r="WGJ1" s="84"/>
      <c r="WGK1" s="84"/>
      <c r="WGL1" s="84"/>
      <c r="WGM1" s="84"/>
      <c r="WGN1" s="84"/>
      <c r="WGO1" s="84"/>
      <c r="WGP1" s="84"/>
      <c r="WGQ1" s="84"/>
      <c r="WGR1" s="84"/>
      <c r="WGS1" s="84"/>
      <c r="WGT1" s="84"/>
      <c r="WGU1" s="84"/>
      <c r="WGV1" s="84"/>
      <c r="WGW1" s="84"/>
      <c r="WGX1" s="84"/>
      <c r="WGY1" s="84"/>
      <c r="WGZ1" s="84"/>
      <c r="WHA1" s="84"/>
      <c r="WHB1" s="84"/>
      <c r="WHC1" s="84"/>
      <c r="WHD1" s="84"/>
      <c r="WHE1" s="84"/>
      <c r="WHF1" s="84"/>
      <c r="WHG1" s="84"/>
      <c r="WHH1" s="84"/>
      <c r="WHI1" s="84"/>
      <c r="WHJ1" s="84"/>
      <c r="WHK1" s="84"/>
      <c r="WHL1" s="84"/>
      <c r="WHM1" s="84"/>
      <c r="WHN1" s="84"/>
      <c r="WHO1" s="84"/>
      <c r="WHP1" s="84"/>
      <c r="WHQ1" s="84"/>
      <c r="WHR1" s="84"/>
      <c r="WHS1" s="84"/>
      <c r="WHT1" s="84"/>
      <c r="WHU1" s="84"/>
      <c r="WHV1" s="84"/>
      <c r="WHW1" s="84"/>
      <c r="WHX1" s="84"/>
      <c r="WHY1" s="84"/>
      <c r="WHZ1" s="84"/>
      <c r="WIA1" s="84"/>
      <c r="WIB1" s="84"/>
      <c r="WIC1" s="84"/>
      <c r="WID1" s="84"/>
      <c r="WIE1" s="84"/>
      <c r="WIF1" s="84"/>
      <c r="WIG1" s="84"/>
      <c r="WIH1" s="84"/>
      <c r="WII1" s="84"/>
      <c r="WIJ1" s="84"/>
      <c r="WIK1" s="84"/>
      <c r="WIL1" s="84"/>
      <c r="WIM1" s="84"/>
      <c r="WIN1" s="84"/>
      <c r="WIO1" s="84"/>
      <c r="WIP1" s="84"/>
      <c r="WIQ1" s="84"/>
      <c r="WIR1" s="84"/>
      <c r="WIS1" s="84"/>
      <c r="WIT1" s="84"/>
      <c r="WIU1" s="84"/>
      <c r="WIV1" s="84"/>
      <c r="WIW1" s="84"/>
      <c r="WIX1" s="84"/>
      <c r="WIY1" s="84"/>
      <c r="WIZ1" s="84"/>
      <c r="WJA1" s="84"/>
      <c r="WJB1" s="84"/>
      <c r="WJC1" s="84"/>
      <c r="WJD1" s="84"/>
      <c r="WJE1" s="84"/>
      <c r="WJF1" s="84"/>
      <c r="WJG1" s="84"/>
      <c r="WJH1" s="84"/>
      <c r="WJI1" s="84"/>
      <c r="WJJ1" s="84"/>
      <c r="WJK1" s="84"/>
      <c r="WJL1" s="84"/>
      <c r="WJM1" s="84"/>
      <c r="WJN1" s="84"/>
      <c r="WJO1" s="84"/>
      <c r="WJP1" s="84"/>
      <c r="WJQ1" s="84"/>
      <c r="WJR1" s="84"/>
      <c r="WJS1" s="84"/>
      <c r="WJT1" s="84"/>
      <c r="WJU1" s="84"/>
      <c r="WJV1" s="84"/>
      <c r="WJW1" s="84"/>
      <c r="WJX1" s="84"/>
      <c r="WJY1" s="84"/>
      <c r="WJZ1" s="84"/>
      <c r="WKA1" s="84"/>
      <c r="WKB1" s="84"/>
      <c r="WKC1" s="84"/>
      <c r="WKD1" s="84"/>
      <c r="WKE1" s="84"/>
      <c r="WKF1" s="84"/>
      <c r="WKG1" s="84"/>
      <c r="WKH1" s="84"/>
      <c r="WKI1" s="84"/>
      <c r="WKJ1" s="84"/>
      <c r="WKK1" s="84"/>
      <c r="WKL1" s="84"/>
      <c r="WKM1" s="84"/>
      <c r="WKN1" s="84"/>
      <c r="WKO1" s="84"/>
      <c r="WKP1" s="84"/>
      <c r="WKQ1" s="84"/>
      <c r="WKR1" s="84"/>
      <c r="WKS1" s="84"/>
      <c r="WKT1" s="84"/>
      <c r="WKU1" s="84"/>
      <c r="WKV1" s="84"/>
      <c r="WKW1" s="84"/>
      <c r="WKX1" s="84"/>
      <c r="WKY1" s="84"/>
      <c r="WKZ1" s="84"/>
      <c r="WLA1" s="84"/>
      <c r="WLB1" s="84"/>
      <c r="WLC1" s="84"/>
      <c r="WLD1" s="84"/>
      <c r="WLE1" s="84"/>
      <c r="WLF1" s="84"/>
      <c r="WLG1" s="84"/>
      <c r="WLH1" s="84"/>
      <c r="WLI1" s="84"/>
      <c r="WLJ1" s="84"/>
      <c r="WLK1" s="84"/>
      <c r="WLL1" s="84"/>
      <c r="WLM1" s="84"/>
      <c r="WLN1" s="84"/>
      <c r="WLO1" s="84"/>
      <c r="WLP1" s="84"/>
      <c r="WLQ1" s="84"/>
      <c r="WLR1" s="84"/>
      <c r="WLS1" s="84"/>
      <c r="WLT1" s="84"/>
      <c r="WLU1" s="84"/>
      <c r="WLV1" s="84"/>
      <c r="WLW1" s="84"/>
      <c r="WLX1" s="84"/>
      <c r="WLY1" s="84"/>
      <c r="WLZ1" s="84"/>
      <c r="WMA1" s="84"/>
      <c r="WMB1" s="84"/>
      <c r="WMC1" s="84"/>
      <c r="WMD1" s="84"/>
      <c r="WME1" s="84"/>
      <c r="WMF1" s="84"/>
      <c r="WMG1" s="84"/>
      <c r="WMH1" s="84"/>
      <c r="WMI1" s="84"/>
      <c r="WMJ1" s="84"/>
      <c r="WMK1" s="84"/>
      <c r="WML1" s="84"/>
      <c r="WMM1" s="84"/>
      <c r="WMN1" s="84"/>
      <c r="WMO1" s="84"/>
      <c r="WMP1" s="84"/>
      <c r="WMQ1" s="84"/>
      <c r="WMR1" s="84"/>
      <c r="WMS1" s="84"/>
      <c r="WMT1" s="84"/>
      <c r="WMU1" s="84"/>
      <c r="WMV1" s="84"/>
      <c r="WMW1" s="84"/>
      <c r="WMX1" s="84"/>
      <c r="WMY1" s="84"/>
      <c r="WMZ1" s="84"/>
      <c r="WNA1" s="84"/>
      <c r="WNB1" s="84"/>
      <c r="WNC1" s="84"/>
      <c r="WND1" s="84"/>
      <c r="WNE1" s="84"/>
      <c r="WNF1" s="84"/>
      <c r="WNG1" s="84"/>
      <c r="WNH1" s="84"/>
      <c r="WNI1" s="84"/>
      <c r="WNJ1" s="84"/>
      <c r="WNK1" s="84"/>
      <c r="WNL1" s="84"/>
      <c r="WNM1" s="84"/>
      <c r="WNN1" s="84"/>
      <c r="WNO1" s="84"/>
      <c r="WNP1" s="84"/>
      <c r="WNQ1" s="84"/>
      <c r="WNR1" s="84"/>
      <c r="WNS1" s="84"/>
      <c r="WNT1" s="84"/>
      <c r="WNU1" s="84"/>
      <c r="WNV1" s="84"/>
      <c r="WNW1" s="84"/>
      <c r="WNX1" s="84"/>
      <c r="WNY1" s="84"/>
      <c r="WNZ1" s="84"/>
      <c r="WOA1" s="84"/>
      <c r="WOB1" s="84"/>
      <c r="WOC1" s="84"/>
      <c r="WOD1" s="84"/>
      <c r="WOE1" s="84"/>
      <c r="WOF1" s="84"/>
      <c r="WOG1" s="84"/>
      <c r="WOH1" s="84"/>
      <c r="WOI1" s="84"/>
      <c r="WOJ1" s="84"/>
      <c r="WOK1" s="84"/>
      <c r="WOL1" s="84"/>
      <c r="WOM1" s="84"/>
      <c r="WON1" s="84"/>
      <c r="WOO1" s="84"/>
      <c r="WOP1" s="84"/>
      <c r="WOQ1" s="84"/>
      <c r="WOR1" s="84"/>
      <c r="WOS1" s="84"/>
      <c r="WOT1" s="84"/>
      <c r="WOU1" s="84"/>
      <c r="WOV1" s="84"/>
      <c r="WOW1" s="84"/>
      <c r="WOX1" s="84"/>
      <c r="WOY1" s="84"/>
      <c r="WOZ1" s="84"/>
      <c r="WPA1" s="84"/>
      <c r="WPB1" s="84"/>
      <c r="WPC1" s="84"/>
      <c r="WPD1" s="84"/>
      <c r="WPE1" s="84"/>
      <c r="WPF1" s="84"/>
      <c r="WPG1" s="84"/>
      <c r="WPH1" s="84"/>
      <c r="WPI1" s="84"/>
      <c r="WPJ1" s="84"/>
      <c r="WPK1" s="84"/>
      <c r="WPL1" s="84"/>
      <c r="WPM1" s="84"/>
      <c r="WPN1" s="84"/>
      <c r="WPO1" s="84"/>
      <c r="WPP1" s="84"/>
      <c r="WPQ1" s="84"/>
      <c r="WPR1" s="84"/>
      <c r="WPS1" s="84"/>
      <c r="WPT1" s="84"/>
      <c r="WPU1" s="84"/>
      <c r="WPV1" s="84"/>
      <c r="WPW1" s="84"/>
      <c r="WPX1" s="84"/>
      <c r="WPY1" s="84"/>
      <c r="WPZ1" s="84"/>
      <c r="WQA1" s="84"/>
      <c r="WQB1" s="84"/>
      <c r="WQC1" s="84"/>
      <c r="WQD1" s="84"/>
      <c r="WQE1" s="84"/>
      <c r="WQF1" s="84"/>
      <c r="WQG1" s="84"/>
      <c r="WQH1" s="84"/>
      <c r="WQI1" s="84"/>
      <c r="WQJ1" s="84"/>
      <c r="WQK1" s="84"/>
      <c r="WQL1" s="84"/>
      <c r="WQM1" s="84"/>
      <c r="WQN1" s="84"/>
      <c r="WQO1" s="84"/>
      <c r="WQP1" s="84"/>
      <c r="WQQ1" s="84"/>
      <c r="WQR1" s="84"/>
      <c r="WQS1" s="84"/>
      <c r="WQT1" s="84"/>
      <c r="WQU1" s="84"/>
      <c r="WQV1" s="84"/>
      <c r="WQW1" s="84"/>
      <c r="WQX1" s="84"/>
      <c r="WQY1" s="84"/>
      <c r="WQZ1" s="84"/>
      <c r="WRA1" s="84"/>
      <c r="WRB1" s="84"/>
      <c r="WRC1" s="84"/>
      <c r="WRD1" s="84"/>
      <c r="WRE1" s="84"/>
      <c r="WRF1" s="84"/>
      <c r="WRG1" s="84"/>
      <c r="WRH1" s="84"/>
      <c r="WRI1" s="84"/>
      <c r="WRJ1" s="84"/>
      <c r="WRK1" s="84"/>
      <c r="WRL1" s="84"/>
      <c r="WRM1" s="84"/>
      <c r="WRN1" s="84"/>
      <c r="WRO1" s="84"/>
      <c r="WRP1" s="84"/>
      <c r="WRQ1" s="84"/>
      <c r="WRR1" s="84"/>
      <c r="WRS1" s="84"/>
      <c r="WRT1" s="84"/>
      <c r="WRU1" s="84"/>
      <c r="WRV1" s="84"/>
      <c r="WRW1" s="84"/>
      <c r="WRX1" s="84"/>
      <c r="WRY1" s="84"/>
      <c r="WRZ1" s="84"/>
      <c r="WSA1" s="84"/>
      <c r="WSB1" s="84"/>
      <c r="WSC1" s="84"/>
      <c r="WSD1" s="84"/>
      <c r="WSE1" s="84"/>
      <c r="WSF1" s="84"/>
      <c r="WSG1" s="84"/>
      <c r="WSH1" s="84"/>
      <c r="WSI1" s="84"/>
      <c r="WSJ1" s="84"/>
      <c r="WSK1" s="84"/>
      <c r="WSL1" s="84"/>
      <c r="WSM1" s="84"/>
      <c r="WSN1" s="84"/>
      <c r="WSO1" s="84"/>
      <c r="WSP1" s="84"/>
      <c r="WSQ1" s="84"/>
      <c r="WSR1" s="84"/>
      <c r="WSS1" s="84"/>
      <c r="WST1" s="84"/>
      <c r="WSU1" s="84"/>
      <c r="WSV1" s="84"/>
      <c r="WSW1" s="84"/>
      <c r="WSX1" s="84"/>
      <c r="WSY1" s="84"/>
      <c r="WSZ1" s="84"/>
      <c r="WTA1" s="84"/>
      <c r="WTB1" s="84"/>
      <c r="WTC1" s="84"/>
      <c r="WTD1" s="84"/>
      <c r="WTE1" s="84"/>
      <c r="WTF1" s="84"/>
      <c r="WTG1" s="84"/>
      <c r="WTH1" s="84"/>
      <c r="WTI1" s="84"/>
      <c r="WTJ1" s="84"/>
      <c r="WTK1" s="84"/>
      <c r="WTL1" s="84"/>
      <c r="WTM1" s="84"/>
      <c r="WTN1" s="84"/>
      <c r="WTO1" s="84"/>
      <c r="WTP1" s="84"/>
      <c r="WTQ1" s="84"/>
      <c r="WTR1" s="84"/>
      <c r="WTS1" s="84"/>
      <c r="WTT1" s="84"/>
      <c r="WTU1" s="84"/>
      <c r="WTV1" s="84"/>
      <c r="WTW1" s="84"/>
      <c r="WTX1" s="84"/>
      <c r="WTY1" s="84"/>
      <c r="WTZ1" s="84"/>
      <c r="WUA1" s="84"/>
      <c r="WUB1" s="84"/>
      <c r="WUC1" s="84"/>
      <c r="WUD1" s="84"/>
      <c r="WUE1" s="84"/>
      <c r="WUF1" s="84"/>
      <c r="WUG1" s="84"/>
      <c r="WUH1" s="84"/>
      <c r="WUI1" s="84"/>
      <c r="WUJ1" s="84"/>
      <c r="WUK1" s="84"/>
      <c r="WUL1" s="84"/>
      <c r="WUM1" s="84"/>
      <c r="WUN1" s="84"/>
      <c r="WUO1" s="84"/>
      <c r="WUP1" s="84"/>
      <c r="WUQ1" s="84"/>
      <c r="WUR1" s="84"/>
      <c r="WUS1" s="84"/>
      <c r="WUT1" s="84"/>
      <c r="WUU1" s="84"/>
      <c r="WUV1" s="84"/>
      <c r="WUW1" s="84"/>
      <c r="WUX1" s="84"/>
      <c r="WUY1" s="84"/>
      <c r="WUZ1" s="84"/>
      <c r="WVA1" s="84"/>
      <c r="WVB1" s="84"/>
      <c r="WVC1" s="84"/>
      <c r="WVD1" s="84"/>
      <c r="WVE1" s="84"/>
      <c r="WVF1" s="84"/>
      <c r="WVG1" s="84"/>
      <c r="WVH1" s="84"/>
      <c r="WVI1" s="84"/>
      <c r="WVJ1" s="84"/>
      <c r="WVK1" s="84"/>
      <c r="WVL1" s="84"/>
      <c r="WVM1" s="84"/>
      <c r="WVN1" s="84"/>
      <c r="WVO1" s="84"/>
      <c r="WVP1" s="84"/>
      <c r="WVQ1" s="84"/>
      <c r="WVR1" s="84"/>
      <c r="WVS1" s="84"/>
      <c r="WVT1" s="84"/>
      <c r="WVU1" s="84"/>
      <c r="WVV1" s="84"/>
      <c r="WVW1" s="84"/>
      <c r="WVX1" s="84"/>
      <c r="WVY1" s="84"/>
      <c r="WVZ1" s="84"/>
      <c r="WWA1" s="84"/>
      <c r="WWB1" s="84"/>
      <c r="WWC1" s="84"/>
      <c r="WWD1" s="84"/>
      <c r="WWE1" s="84"/>
      <c r="WWF1" s="84"/>
      <c r="WWG1" s="84"/>
      <c r="WWH1" s="84"/>
      <c r="WWI1" s="84"/>
      <c r="WWJ1" s="84"/>
      <c r="WWK1" s="84"/>
      <c r="WWL1" s="84"/>
      <c r="WWM1" s="84"/>
      <c r="WWN1" s="84"/>
      <c r="WWO1" s="84"/>
      <c r="WWP1" s="84"/>
      <c r="WWQ1" s="84"/>
      <c r="WWR1" s="84"/>
      <c r="WWS1" s="84"/>
      <c r="WWT1" s="84"/>
      <c r="WWU1" s="84"/>
      <c r="WWV1" s="84"/>
      <c r="WWW1" s="84"/>
      <c r="WWX1" s="84"/>
      <c r="WWY1" s="84"/>
      <c r="WWZ1" s="84"/>
      <c r="WXA1" s="84"/>
      <c r="WXB1" s="84"/>
      <c r="WXC1" s="84"/>
      <c r="WXD1" s="84"/>
      <c r="WXE1" s="84"/>
      <c r="WXF1" s="84"/>
      <c r="WXG1" s="84"/>
      <c r="WXH1" s="84"/>
      <c r="WXI1" s="84"/>
      <c r="WXJ1" s="84"/>
      <c r="WXK1" s="84"/>
      <c r="WXL1" s="84"/>
      <c r="WXM1" s="84"/>
      <c r="WXN1" s="84"/>
      <c r="WXO1" s="84"/>
      <c r="WXP1" s="84"/>
      <c r="WXQ1" s="84"/>
      <c r="WXR1" s="84"/>
      <c r="WXS1" s="84"/>
      <c r="WXT1" s="84"/>
      <c r="WXU1" s="84"/>
      <c r="WXV1" s="84"/>
      <c r="WXW1" s="84"/>
      <c r="WXX1" s="84"/>
      <c r="WXY1" s="84"/>
      <c r="WXZ1" s="84"/>
      <c r="WYA1" s="84"/>
      <c r="WYB1" s="84"/>
      <c r="WYC1" s="84"/>
      <c r="WYD1" s="84"/>
      <c r="WYE1" s="84"/>
      <c r="WYF1" s="84"/>
      <c r="WYG1" s="84"/>
      <c r="WYH1" s="84"/>
      <c r="WYI1" s="84"/>
      <c r="WYJ1" s="84"/>
      <c r="WYK1" s="84"/>
      <c r="WYL1" s="84"/>
      <c r="WYM1" s="84"/>
      <c r="WYN1" s="84"/>
      <c r="WYO1" s="84"/>
      <c r="WYP1" s="84"/>
      <c r="WYQ1" s="84"/>
      <c r="WYR1" s="84"/>
      <c r="WYS1" s="84"/>
      <c r="WYT1" s="84"/>
      <c r="WYU1" s="84"/>
      <c r="WYV1" s="84"/>
      <c r="WYW1" s="84"/>
      <c r="WYX1" s="84"/>
      <c r="WYY1" s="84"/>
      <c r="WYZ1" s="84"/>
      <c r="WZA1" s="84"/>
      <c r="WZB1" s="84"/>
      <c r="WZC1" s="84"/>
      <c r="WZD1" s="84"/>
      <c r="WZE1" s="84"/>
      <c r="WZF1" s="84"/>
      <c r="WZG1" s="84"/>
      <c r="WZH1" s="84"/>
      <c r="WZI1" s="84"/>
      <c r="WZJ1" s="84"/>
      <c r="WZK1" s="84"/>
      <c r="WZL1" s="84"/>
      <c r="WZM1" s="84"/>
      <c r="WZN1" s="84"/>
      <c r="WZO1" s="84"/>
      <c r="WZP1" s="84"/>
      <c r="WZQ1" s="84"/>
      <c r="WZR1" s="84"/>
      <c r="WZS1" s="84"/>
      <c r="WZT1" s="84"/>
      <c r="WZU1" s="84"/>
      <c r="WZV1" s="84"/>
      <c r="WZW1" s="84"/>
      <c r="WZX1" s="84"/>
      <c r="WZY1" s="84"/>
      <c r="WZZ1" s="84"/>
      <c r="XAA1" s="84"/>
      <c r="XAB1" s="84"/>
      <c r="XAC1" s="84"/>
      <c r="XAD1" s="84"/>
      <c r="XAE1" s="84"/>
      <c r="XAF1" s="84"/>
      <c r="XAG1" s="84"/>
      <c r="XAH1" s="84"/>
      <c r="XAI1" s="84"/>
      <c r="XAJ1" s="84"/>
      <c r="XAK1" s="84"/>
      <c r="XAL1" s="84"/>
      <c r="XAM1" s="84"/>
      <c r="XAN1" s="84"/>
      <c r="XAO1" s="84"/>
      <c r="XAP1" s="84"/>
      <c r="XAQ1" s="84"/>
      <c r="XAR1" s="84"/>
      <c r="XAS1" s="84"/>
      <c r="XAT1" s="84"/>
      <c r="XAU1" s="84"/>
      <c r="XAV1" s="84"/>
      <c r="XAW1" s="84"/>
      <c r="XAX1" s="84"/>
      <c r="XAY1" s="84"/>
      <c r="XAZ1" s="84"/>
      <c r="XBA1" s="84"/>
      <c r="XBB1" s="84"/>
      <c r="XBC1" s="84"/>
      <c r="XBD1" s="84"/>
      <c r="XBE1" s="84"/>
      <c r="XBF1" s="84"/>
      <c r="XBG1" s="84"/>
      <c r="XBH1" s="84"/>
      <c r="XBI1" s="84"/>
      <c r="XBJ1" s="84"/>
      <c r="XBK1" s="84"/>
      <c r="XBL1" s="84"/>
      <c r="XBM1" s="84"/>
      <c r="XBN1" s="84"/>
      <c r="XBO1" s="84"/>
      <c r="XBP1" s="84"/>
      <c r="XBQ1" s="84"/>
      <c r="XBR1" s="84"/>
      <c r="XBS1" s="84"/>
      <c r="XBT1" s="84"/>
      <c r="XBU1" s="84"/>
      <c r="XBV1" s="84"/>
      <c r="XBW1" s="84"/>
      <c r="XBX1" s="84"/>
      <c r="XBY1" s="84"/>
      <c r="XBZ1" s="84"/>
      <c r="XCA1" s="84"/>
      <c r="XCB1" s="84"/>
      <c r="XCC1" s="84"/>
      <c r="XCD1" s="84"/>
      <c r="XCE1" s="84"/>
      <c r="XCF1" s="84"/>
      <c r="XCG1" s="84"/>
      <c r="XCH1" s="84"/>
      <c r="XCI1" s="84"/>
      <c r="XCJ1" s="84"/>
      <c r="XCK1" s="84"/>
      <c r="XCL1" s="84"/>
      <c r="XCM1" s="84"/>
      <c r="XCN1" s="84"/>
      <c r="XCO1" s="84"/>
      <c r="XCP1" s="84"/>
      <c r="XCQ1" s="84"/>
      <c r="XCR1" s="84"/>
      <c r="XCS1" s="84"/>
      <c r="XCT1" s="84"/>
      <c r="XCU1" s="84"/>
      <c r="XCV1" s="84"/>
      <c r="XCW1" s="84"/>
      <c r="XCX1" s="84"/>
      <c r="XCY1" s="84"/>
      <c r="XCZ1" s="84"/>
      <c r="XDA1" s="84"/>
      <c r="XDB1" s="84"/>
      <c r="XDC1" s="84"/>
      <c r="XDD1" s="84"/>
      <c r="XDE1" s="84"/>
      <c r="XDF1" s="84"/>
      <c r="XDG1" s="84"/>
      <c r="XDH1" s="84"/>
      <c r="XDI1" s="84"/>
      <c r="XDJ1" s="84"/>
      <c r="XDK1" s="84"/>
      <c r="XDL1" s="84"/>
      <c r="XDM1" s="84"/>
      <c r="XDN1" s="84"/>
      <c r="XDO1" s="84"/>
      <c r="XDP1" s="84"/>
      <c r="XDQ1" s="84"/>
      <c r="XDR1" s="84"/>
      <c r="XDS1" s="84"/>
      <c r="XDT1" s="84"/>
      <c r="XDU1" s="84"/>
      <c r="XDV1" s="84"/>
      <c r="XDW1" s="84"/>
      <c r="XDX1" s="84"/>
      <c r="XDY1" s="84"/>
      <c r="XDZ1" s="84"/>
      <c r="XEA1" s="84"/>
      <c r="XEB1" s="84"/>
      <c r="XEC1" s="84"/>
      <c r="XED1" s="84"/>
      <c r="XEE1" s="84"/>
      <c r="XEF1" s="84"/>
      <c r="XEG1" s="84"/>
      <c r="XEH1" s="84"/>
      <c r="XEI1" s="84"/>
      <c r="XEJ1" s="84"/>
      <c r="XEK1" s="84"/>
      <c r="XEL1" s="84"/>
      <c r="XEM1" s="84"/>
      <c r="XEN1" s="84"/>
      <c r="XEO1" s="84"/>
      <c r="XEP1" s="84"/>
      <c r="XEQ1" s="84"/>
      <c r="XER1" s="84"/>
      <c r="XES1" s="84"/>
      <c r="XET1" s="84"/>
      <c r="XEU1" s="84"/>
      <c r="XEV1" s="84"/>
      <c r="XEW1" s="84"/>
      <c r="XEX1" s="84"/>
      <c r="XEY1" s="84"/>
      <c r="XEZ1" s="84"/>
      <c r="XFA1" s="84"/>
      <c r="XFB1" s="84"/>
      <c r="XFC1" s="84"/>
      <c r="XFD1" s="85"/>
    </row>
    <row r="2" spans="2:16384" s="89" customFormat="1" ht="15" customHeight="1">
      <c r="B2" s="812" t="s">
        <v>71</v>
      </c>
      <c r="C2" s="813"/>
      <c r="D2" s="813"/>
      <c r="E2" s="813"/>
      <c r="F2" s="813"/>
      <c r="G2" s="814"/>
      <c r="H2" s="86"/>
      <c r="I2" s="86"/>
      <c r="J2" s="86"/>
      <c r="K2" s="86"/>
      <c r="L2" s="86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  <c r="DQ2" s="87"/>
      <c r="DR2" s="87"/>
      <c r="DS2" s="87"/>
      <c r="DT2" s="87"/>
      <c r="DU2" s="87"/>
      <c r="DV2" s="87"/>
      <c r="DW2" s="87"/>
      <c r="DX2" s="87"/>
      <c r="DY2" s="87"/>
      <c r="DZ2" s="87"/>
      <c r="EA2" s="87"/>
      <c r="EB2" s="87"/>
      <c r="EC2" s="87"/>
      <c r="ED2" s="87"/>
      <c r="EE2" s="87"/>
      <c r="EF2" s="87"/>
      <c r="EG2" s="87"/>
      <c r="EH2" s="87"/>
      <c r="EI2" s="87"/>
      <c r="EJ2" s="87"/>
      <c r="EK2" s="87"/>
      <c r="EL2" s="87"/>
      <c r="EM2" s="87"/>
      <c r="EN2" s="87"/>
      <c r="EO2" s="87"/>
      <c r="EP2" s="87"/>
      <c r="EQ2" s="87"/>
      <c r="ER2" s="87"/>
      <c r="ES2" s="87"/>
      <c r="ET2" s="87"/>
      <c r="EU2" s="87"/>
      <c r="EV2" s="87"/>
      <c r="EW2" s="87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  <c r="GA2" s="87"/>
      <c r="GB2" s="87"/>
      <c r="GC2" s="87"/>
      <c r="GD2" s="87"/>
      <c r="GE2" s="87"/>
      <c r="GF2" s="87"/>
      <c r="GG2" s="87"/>
      <c r="GH2" s="87"/>
      <c r="GI2" s="87"/>
      <c r="GJ2" s="87"/>
      <c r="GK2" s="87"/>
      <c r="GL2" s="87"/>
      <c r="GM2" s="87"/>
      <c r="GN2" s="87"/>
      <c r="GO2" s="87"/>
      <c r="GP2" s="87"/>
      <c r="GQ2" s="87"/>
      <c r="GR2" s="87"/>
      <c r="GS2" s="87"/>
      <c r="GT2" s="87"/>
      <c r="GU2" s="87"/>
      <c r="GV2" s="87"/>
      <c r="GW2" s="87"/>
      <c r="GX2" s="87"/>
      <c r="GY2" s="87"/>
      <c r="GZ2" s="87"/>
      <c r="HA2" s="87"/>
      <c r="HB2" s="87"/>
      <c r="HC2" s="87"/>
      <c r="HD2" s="87"/>
      <c r="HE2" s="87"/>
      <c r="HF2" s="87"/>
      <c r="HG2" s="87"/>
      <c r="HH2" s="87"/>
      <c r="HI2" s="87"/>
      <c r="HJ2" s="87"/>
      <c r="HK2" s="87"/>
      <c r="HL2" s="87"/>
      <c r="HM2" s="87"/>
      <c r="HN2" s="87"/>
      <c r="HO2" s="87"/>
      <c r="HP2" s="87"/>
      <c r="HQ2" s="87"/>
      <c r="HR2" s="87"/>
      <c r="HS2" s="87"/>
      <c r="HT2" s="87"/>
      <c r="HU2" s="87"/>
      <c r="HV2" s="87"/>
      <c r="HW2" s="87"/>
      <c r="HX2" s="87"/>
      <c r="HY2" s="87"/>
      <c r="HZ2" s="87"/>
      <c r="IA2" s="87"/>
      <c r="IB2" s="87"/>
      <c r="IC2" s="87"/>
      <c r="ID2" s="87"/>
      <c r="IE2" s="87"/>
      <c r="IF2" s="87"/>
      <c r="IG2" s="87"/>
      <c r="IH2" s="87"/>
      <c r="II2" s="87"/>
      <c r="IJ2" s="87"/>
      <c r="IK2" s="87"/>
      <c r="IL2" s="87"/>
      <c r="IM2" s="87"/>
      <c r="IN2" s="87"/>
      <c r="IO2" s="87"/>
      <c r="IP2" s="87"/>
      <c r="IQ2" s="87"/>
      <c r="IR2" s="87"/>
      <c r="IS2" s="87"/>
      <c r="IT2" s="87"/>
      <c r="IU2" s="87"/>
      <c r="IV2" s="87"/>
      <c r="IW2" s="87"/>
      <c r="IX2" s="87"/>
      <c r="IY2" s="87"/>
      <c r="IZ2" s="87"/>
      <c r="JA2" s="87"/>
      <c r="JB2" s="87"/>
      <c r="JC2" s="87"/>
      <c r="JD2" s="87"/>
      <c r="JE2" s="87"/>
      <c r="JF2" s="87"/>
      <c r="JG2" s="87"/>
      <c r="JH2" s="87"/>
      <c r="JI2" s="87"/>
      <c r="JJ2" s="87"/>
      <c r="JK2" s="87"/>
      <c r="JL2" s="87"/>
      <c r="JM2" s="87"/>
      <c r="JN2" s="87"/>
      <c r="JO2" s="87"/>
      <c r="JP2" s="87"/>
      <c r="JQ2" s="87"/>
      <c r="JR2" s="87"/>
      <c r="JS2" s="87"/>
      <c r="JT2" s="87"/>
      <c r="JU2" s="87"/>
      <c r="JV2" s="87"/>
      <c r="JW2" s="87"/>
      <c r="JX2" s="87"/>
      <c r="JY2" s="87"/>
      <c r="JZ2" s="87"/>
      <c r="KA2" s="87"/>
      <c r="KB2" s="87"/>
      <c r="KC2" s="87"/>
      <c r="KD2" s="87"/>
      <c r="KE2" s="87"/>
      <c r="KF2" s="87"/>
      <c r="KG2" s="87"/>
      <c r="KH2" s="87"/>
      <c r="KI2" s="87"/>
      <c r="KJ2" s="87"/>
      <c r="KK2" s="87"/>
      <c r="KL2" s="87"/>
      <c r="KM2" s="87"/>
      <c r="KN2" s="87"/>
      <c r="KO2" s="87"/>
      <c r="KP2" s="87"/>
      <c r="KQ2" s="87"/>
      <c r="KR2" s="87"/>
      <c r="KS2" s="87"/>
      <c r="KT2" s="87"/>
      <c r="KU2" s="87"/>
      <c r="KV2" s="87"/>
      <c r="KW2" s="87"/>
      <c r="KX2" s="87"/>
      <c r="KY2" s="87"/>
      <c r="KZ2" s="87"/>
      <c r="LA2" s="87"/>
      <c r="LB2" s="87"/>
      <c r="LC2" s="87"/>
      <c r="LD2" s="87"/>
      <c r="LE2" s="87"/>
      <c r="LF2" s="87"/>
      <c r="LG2" s="87"/>
      <c r="LH2" s="87"/>
      <c r="LI2" s="87"/>
      <c r="LJ2" s="87"/>
      <c r="LK2" s="87"/>
      <c r="LL2" s="87"/>
      <c r="LM2" s="87"/>
      <c r="LN2" s="87"/>
      <c r="LO2" s="87"/>
      <c r="LP2" s="87"/>
      <c r="LQ2" s="87"/>
      <c r="LR2" s="87"/>
      <c r="LS2" s="87"/>
      <c r="LT2" s="87"/>
      <c r="LU2" s="87"/>
      <c r="LV2" s="87"/>
      <c r="LW2" s="87"/>
      <c r="LX2" s="87"/>
      <c r="LY2" s="87"/>
      <c r="LZ2" s="87"/>
      <c r="MA2" s="87"/>
      <c r="MB2" s="87"/>
      <c r="MC2" s="87"/>
      <c r="MD2" s="87"/>
      <c r="ME2" s="87"/>
      <c r="MF2" s="87"/>
      <c r="MG2" s="87"/>
      <c r="MH2" s="87"/>
      <c r="MI2" s="87"/>
      <c r="MJ2" s="87"/>
      <c r="MK2" s="87"/>
      <c r="ML2" s="87"/>
      <c r="MM2" s="87"/>
      <c r="MN2" s="87"/>
      <c r="MO2" s="87"/>
      <c r="MP2" s="87"/>
      <c r="MQ2" s="87"/>
      <c r="MR2" s="87"/>
      <c r="MS2" s="87"/>
      <c r="MT2" s="87"/>
      <c r="MU2" s="87"/>
      <c r="MV2" s="87"/>
      <c r="MW2" s="87"/>
      <c r="MX2" s="87"/>
      <c r="MY2" s="87"/>
      <c r="MZ2" s="87"/>
      <c r="NA2" s="87"/>
      <c r="NB2" s="87"/>
      <c r="NC2" s="87"/>
      <c r="ND2" s="87"/>
      <c r="NE2" s="87"/>
      <c r="NF2" s="87"/>
      <c r="NG2" s="87"/>
      <c r="NH2" s="87"/>
      <c r="NI2" s="87"/>
      <c r="NJ2" s="87"/>
      <c r="NK2" s="87"/>
      <c r="NL2" s="87"/>
      <c r="NM2" s="87"/>
      <c r="NN2" s="87"/>
      <c r="NO2" s="87"/>
      <c r="NP2" s="87"/>
      <c r="NQ2" s="87"/>
      <c r="NR2" s="87"/>
      <c r="NS2" s="87"/>
      <c r="NT2" s="87"/>
      <c r="NU2" s="87"/>
      <c r="NV2" s="87"/>
      <c r="NW2" s="87"/>
      <c r="NX2" s="87"/>
      <c r="NY2" s="87"/>
      <c r="NZ2" s="87"/>
      <c r="OA2" s="87"/>
      <c r="OB2" s="87"/>
      <c r="OC2" s="87"/>
      <c r="OD2" s="87"/>
      <c r="OE2" s="87"/>
      <c r="OF2" s="87"/>
      <c r="OG2" s="87"/>
      <c r="OH2" s="87"/>
      <c r="OI2" s="87"/>
      <c r="OJ2" s="87"/>
      <c r="OK2" s="87"/>
      <c r="OL2" s="87"/>
      <c r="OM2" s="87"/>
      <c r="ON2" s="87"/>
      <c r="OO2" s="87"/>
      <c r="OP2" s="87"/>
      <c r="OQ2" s="87"/>
      <c r="OR2" s="87"/>
      <c r="OS2" s="87"/>
      <c r="OT2" s="87"/>
      <c r="OU2" s="87"/>
      <c r="OV2" s="87"/>
      <c r="OW2" s="87"/>
      <c r="OX2" s="87"/>
      <c r="OY2" s="87"/>
      <c r="OZ2" s="87"/>
      <c r="PA2" s="87"/>
      <c r="PB2" s="87"/>
      <c r="PC2" s="87"/>
      <c r="PD2" s="87"/>
      <c r="PE2" s="87"/>
      <c r="PF2" s="87"/>
      <c r="PG2" s="87"/>
      <c r="PH2" s="87"/>
      <c r="PI2" s="87"/>
      <c r="PJ2" s="87"/>
      <c r="PK2" s="87"/>
      <c r="PL2" s="87"/>
      <c r="PM2" s="87"/>
      <c r="PN2" s="87"/>
      <c r="PO2" s="87"/>
      <c r="PP2" s="87"/>
      <c r="PQ2" s="87"/>
      <c r="PR2" s="87"/>
      <c r="PS2" s="87"/>
      <c r="PT2" s="87"/>
      <c r="PU2" s="87"/>
      <c r="PV2" s="87"/>
      <c r="PW2" s="87"/>
      <c r="PX2" s="87"/>
      <c r="PY2" s="87"/>
      <c r="PZ2" s="87"/>
      <c r="QA2" s="87"/>
      <c r="QB2" s="87"/>
      <c r="QC2" s="87"/>
      <c r="QD2" s="87"/>
      <c r="QE2" s="87"/>
      <c r="QF2" s="87"/>
      <c r="QG2" s="87"/>
      <c r="QH2" s="87"/>
      <c r="QI2" s="87"/>
      <c r="QJ2" s="87"/>
      <c r="QK2" s="87"/>
      <c r="QL2" s="87"/>
      <c r="QM2" s="87"/>
      <c r="QN2" s="87"/>
      <c r="QO2" s="87"/>
      <c r="QP2" s="87"/>
      <c r="QQ2" s="87"/>
      <c r="QR2" s="87"/>
      <c r="QS2" s="87"/>
      <c r="QT2" s="87"/>
      <c r="QU2" s="87"/>
      <c r="QV2" s="87"/>
      <c r="QW2" s="87"/>
      <c r="QX2" s="87"/>
      <c r="QY2" s="87"/>
      <c r="QZ2" s="87"/>
      <c r="RA2" s="87"/>
      <c r="RB2" s="87"/>
      <c r="RC2" s="87"/>
      <c r="RD2" s="87"/>
      <c r="RE2" s="87"/>
      <c r="RF2" s="87"/>
      <c r="RG2" s="87"/>
      <c r="RH2" s="87"/>
      <c r="RI2" s="87"/>
      <c r="RJ2" s="87"/>
      <c r="RK2" s="87"/>
      <c r="RL2" s="87"/>
      <c r="RM2" s="87"/>
      <c r="RN2" s="87"/>
      <c r="RO2" s="87"/>
      <c r="RP2" s="87"/>
      <c r="RQ2" s="87"/>
      <c r="RR2" s="87"/>
      <c r="RS2" s="87"/>
      <c r="RT2" s="87"/>
      <c r="RU2" s="87"/>
      <c r="RV2" s="87"/>
      <c r="RW2" s="87"/>
      <c r="RX2" s="87"/>
      <c r="RY2" s="87"/>
      <c r="RZ2" s="87"/>
      <c r="SA2" s="87"/>
      <c r="SB2" s="87"/>
      <c r="SC2" s="87"/>
      <c r="SD2" s="87"/>
      <c r="SE2" s="87"/>
      <c r="SF2" s="87"/>
      <c r="SG2" s="87"/>
      <c r="SH2" s="87"/>
      <c r="SI2" s="87"/>
      <c r="SJ2" s="87"/>
      <c r="SK2" s="87"/>
      <c r="SL2" s="87"/>
      <c r="SM2" s="87"/>
      <c r="SN2" s="87"/>
      <c r="SO2" s="87"/>
      <c r="SP2" s="87"/>
      <c r="SQ2" s="87"/>
      <c r="SR2" s="87"/>
      <c r="SS2" s="87"/>
      <c r="ST2" s="87"/>
      <c r="SU2" s="87"/>
      <c r="SV2" s="87"/>
      <c r="SW2" s="87"/>
      <c r="SX2" s="87"/>
      <c r="SY2" s="87"/>
      <c r="SZ2" s="87"/>
      <c r="TA2" s="87"/>
      <c r="TB2" s="87"/>
      <c r="TC2" s="87"/>
      <c r="TD2" s="87"/>
      <c r="TE2" s="87"/>
      <c r="TF2" s="87"/>
      <c r="TG2" s="87"/>
      <c r="TH2" s="87"/>
      <c r="TI2" s="87"/>
      <c r="TJ2" s="87"/>
      <c r="TK2" s="87"/>
      <c r="TL2" s="87"/>
      <c r="TM2" s="87"/>
      <c r="TN2" s="87"/>
      <c r="TO2" s="87"/>
      <c r="TP2" s="87"/>
      <c r="TQ2" s="87"/>
      <c r="TR2" s="87"/>
      <c r="TS2" s="87"/>
      <c r="TT2" s="87"/>
      <c r="TU2" s="87"/>
      <c r="TV2" s="87"/>
      <c r="TW2" s="87"/>
      <c r="TX2" s="87"/>
      <c r="TY2" s="87"/>
      <c r="TZ2" s="87"/>
      <c r="UA2" s="87"/>
      <c r="UB2" s="87"/>
      <c r="UC2" s="87"/>
      <c r="UD2" s="87"/>
      <c r="UE2" s="87"/>
      <c r="UF2" s="87"/>
      <c r="UG2" s="87"/>
      <c r="UH2" s="87"/>
      <c r="UI2" s="87"/>
      <c r="UJ2" s="87"/>
      <c r="UK2" s="87"/>
      <c r="UL2" s="87"/>
      <c r="UM2" s="87"/>
      <c r="UN2" s="87"/>
      <c r="UO2" s="87"/>
      <c r="UP2" s="87"/>
      <c r="UQ2" s="87"/>
      <c r="UR2" s="87"/>
      <c r="US2" s="87"/>
      <c r="UT2" s="87"/>
      <c r="UU2" s="87"/>
      <c r="UV2" s="87"/>
      <c r="UW2" s="87"/>
      <c r="UX2" s="87"/>
      <c r="UY2" s="87"/>
      <c r="UZ2" s="87"/>
      <c r="VA2" s="87"/>
      <c r="VB2" s="87"/>
      <c r="VC2" s="87"/>
      <c r="VD2" s="87"/>
      <c r="VE2" s="87"/>
      <c r="VF2" s="87"/>
      <c r="VG2" s="87"/>
      <c r="VH2" s="87"/>
      <c r="VI2" s="87"/>
      <c r="VJ2" s="87"/>
      <c r="VK2" s="87"/>
      <c r="VL2" s="87"/>
      <c r="VM2" s="87"/>
      <c r="VN2" s="87"/>
      <c r="VO2" s="87"/>
      <c r="VP2" s="87"/>
      <c r="VQ2" s="87"/>
      <c r="VR2" s="87"/>
      <c r="VS2" s="87"/>
      <c r="VT2" s="87"/>
      <c r="VU2" s="87"/>
      <c r="VV2" s="87"/>
      <c r="VW2" s="87"/>
      <c r="VX2" s="87"/>
      <c r="VY2" s="87"/>
      <c r="VZ2" s="87"/>
      <c r="WA2" s="87"/>
      <c r="WB2" s="87"/>
      <c r="WC2" s="87"/>
      <c r="WD2" s="87"/>
      <c r="WE2" s="87"/>
      <c r="WF2" s="87"/>
      <c r="WG2" s="87"/>
      <c r="WH2" s="87"/>
      <c r="WI2" s="87"/>
      <c r="WJ2" s="87"/>
      <c r="WK2" s="87"/>
      <c r="WL2" s="87"/>
      <c r="WM2" s="87"/>
      <c r="WN2" s="87"/>
      <c r="WO2" s="87"/>
      <c r="WP2" s="87"/>
      <c r="WQ2" s="87"/>
      <c r="WR2" s="87"/>
      <c r="WS2" s="87"/>
      <c r="WT2" s="87"/>
      <c r="WU2" s="87"/>
      <c r="WV2" s="87"/>
      <c r="WW2" s="87"/>
      <c r="WX2" s="87"/>
      <c r="WY2" s="87"/>
      <c r="WZ2" s="87"/>
      <c r="XA2" s="87"/>
      <c r="XB2" s="87"/>
      <c r="XC2" s="87"/>
      <c r="XD2" s="87"/>
      <c r="XE2" s="87"/>
      <c r="XF2" s="87"/>
      <c r="XG2" s="87"/>
      <c r="XH2" s="87"/>
      <c r="XI2" s="87"/>
      <c r="XJ2" s="87"/>
      <c r="XK2" s="87"/>
      <c r="XL2" s="87"/>
      <c r="XM2" s="87"/>
      <c r="XN2" s="87"/>
      <c r="XO2" s="87"/>
      <c r="XP2" s="87"/>
      <c r="XQ2" s="87"/>
      <c r="XR2" s="87"/>
      <c r="XS2" s="87"/>
      <c r="XT2" s="87"/>
      <c r="XU2" s="87"/>
      <c r="XV2" s="87"/>
      <c r="XW2" s="87"/>
      <c r="XX2" s="87"/>
      <c r="XY2" s="87"/>
      <c r="XZ2" s="87"/>
      <c r="YA2" s="87"/>
      <c r="YB2" s="87"/>
      <c r="YC2" s="87"/>
      <c r="YD2" s="87"/>
      <c r="YE2" s="87"/>
      <c r="YF2" s="87"/>
      <c r="YG2" s="87"/>
      <c r="YH2" s="87"/>
      <c r="YI2" s="87"/>
      <c r="YJ2" s="87"/>
      <c r="YK2" s="87"/>
      <c r="YL2" s="87"/>
      <c r="YM2" s="87"/>
      <c r="YN2" s="87"/>
      <c r="YO2" s="87"/>
      <c r="YP2" s="87"/>
      <c r="YQ2" s="87"/>
      <c r="YR2" s="87"/>
      <c r="YS2" s="87"/>
      <c r="YT2" s="87"/>
      <c r="YU2" s="87"/>
      <c r="YV2" s="87"/>
      <c r="YW2" s="87"/>
      <c r="YX2" s="87"/>
      <c r="YY2" s="87"/>
      <c r="YZ2" s="87"/>
      <c r="ZA2" s="87"/>
      <c r="ZB2" s="87"/>
      <c r="ZC2" s="87"/>
      <c r="ZD2" s="87"/>
      <c r="ZE2" s="87"/>
      <c r="ZF2" s="87"/>
      <c r="ZG2" s="87"/>
      <c r="ZH2" s="87"/>
      <c r="ZI2" s="87"/>
      <c r="ZJ2" s="87"/>
      <c r="ZK2" s="87"/>
      <c r="ZL2" s="87"/>
      <c r="ZM2" s="87"/>
      <c r="ZN2" s="87"/>
      <c r="ZO2" s="87"/>
      <c r="ZP2" s="87"/>
      <c r="ZQ2" s="87"/>
      <c r="ZR2" s="87"/>
      <c r="ZS2" s="87"/>
      <c r="ZT2" s="87"/>
      <c r="ZU2" s="87"/>
      <c r="ZV2" s="87"/>
      <c r="ZW2" s="87"/>
      <c r="ZX2" s="87"/>
      <c r="ZY2" s="87"/>
      <c r="ZZ2" s="87"/>
      <c r="AAA2" s="87"/>
      <c r="AAB2" s="87"/>
      <c r="AAC2" s="87"/>
      <c r="AAD2" s="87"/>
      <c r="AAE2" s="87"/>
      <c r="AAF2" s="87"/>
      <c r="AAG2" s="87"/>
      <c r="AAH2" s="87"/>
      <c r="AAI2" s="87"/>
      <c r="AAJ2" s="87"/>
      <c r="AAK2" s="87"/>
      <c r="AAL2" s="87"/>
      <c r="AAM2" s="87"/>
      <c r="AAN2" s="87"/>
      <c r="AAO2" s="87"/>
      <c r="AAP2" s="87"/>
      <c r="AAQ2" s="87"/>
      <c r="AAR2" s="87"/>
      <c r="AAS2" s="87"/>
      <c r="AAT2" s="87"/>
      <c r="AAU2" s="87"/>
      <c r="AAV2" s="87"/>
      <c r="AAW2" s="87"/>
      <c r="AAX2" s="87"/>
      <c r="AAY2" s="87"/>
      <c r="AAZ2" s="87"/>
      <c r="ABA2" s="87"/>
      <c r="ABB2" s="87"/>
      <c r="ABC2" s="87"/>
      <c r="ABD2" s="87"/>
      <c r="ABE2" s="87"/>
      <c r="ABF2" s="87"/>
      <c r="ABG2" s="87"/>
      <c r="ABH2" s="87"/>
      <c r="ABI2" s="87"/>
      <c r="ABJ2" s="87"/>
      <c r="ABK2" s="87"/>
      <c r="ABL2" s="87"/>
      <c r="ABM2" s="87"/>
      <c r="ABN2" s="87"/>
      <c r="ABO2" s="87"/>
      <c r="ABP2" s="87"/>
      <c r="ABQ2" s="87"/>
      <c r="ABR2" s="87"/>
      <c r="ABS2" s="87"/>
      <c r="ABT2" s="87"/>
      <c r="ABU2" s="87"/>
      <c r="ABV2" s="87"/>
      <c r="ABW2" s="87"/>
      <c r="ABX2" s="87"/>
      <c r="ABY2" s="87"/>
      <c r="ABZ2" s="87"/>
      <c r="ACA2" s="87"/>
      <c r="ACB2" s="87"/>
      <c r="ACC2" s="87"/>
      <c r="ACD2" s="87"/>
      <c r="ACE2" s="87"/>
      <c r="ACF2" s="87"/>
      <c r="ACG2" s="87"/>
      <c r="ACH2" s="87"/>
      <c r="ACI2" s="87"/>
      <c r="ACJ2" s="87"/>
      <c r="ACK2" s="87"/>
      <c r="ACL2" s="87"/>
      <c r="ACM2" s="87"/>
      <c r="ACN2" s="87"/>
      <c r="ACO2" s="87"/>
      <c r="ACP2" s="87"/>
      <c r="ACQ2" s="87"/>
      <c r="ACR2" s="87"/>
      <c r="ACS2" s="87"/>
      <c r="ACT2" s="87"/>
      <c r="ACU2" s="87"/>
      <c r="ACV2" s="87"/>
      <c r="ACW2" s="87"/>
      <c r="ACX2" s="87"/>
      <c r="ACY2" s="87"/>
      <c r="ACZ2" s="87"/>
      <c r="ADA2" s="87"/>
      <c r="ADB2" s="87"/>
      <c r="ADC2" s="87"/>
      <c r="ADD2" s="87"/>
      <c r="ADE2" s="87"/>
      <c r="ADF2" s="87"/>
      <c r="ADG2" s="87"/>
      <c r="ADH2" s="87"/>
      <c r="ADI2" s="87"/>
      <c r="ADJ2" s="87"/>
      <c r="ADK2" s="87"/>
      <c r="ADL2" s="87"/>
      <c r="ADM2" s="87"/>
      <c r="ADN2" s="87"/>
      <c r="ADO2" s="87"/>
      <c r="ADP2" s="87"/>
      <c r="ADQ2" s="87"/>
      <c r="ADR2" s="87"/>
      <c r="ADS2" s="87"/>
      <c r="ADT2" s="87"/>
      <c r="ADU2" s="87"/>
      <c r="ADV2" s="87"/>
      <c r="ADW2" s="87"/>
      <c r="ADX2" s="87"/>
      <c r="ADY2" s="87"/>
      <c r="ADZ2" s="87"/>
      <c r="AEA2" s="87"/>
      <c r="AEB2" s="87"/>
      <c r="AEC2" s="87"/>
      <c r="AED2" s="87"/>
      <c r="AEE2" s="87"/>
      <c r="AEF2" s="87"/>
      <c r="AEG2" s="87"/>
      <c r="AEH2" s="87"/>
      <c r="AEI2" s="87"/>
      <c r="AEJ2" s="87"/>
      <c r="AEK2" s="87"/>
      <c r="AEL2" s="87"/>
      <c r="AEM2" s="87"/>
      <c r="AEN2" s="87"/>
      <c r="AEO2" s="87"/>
      <c r="AEP2" s="87"/>
      <c r="AEQ2" s="87"/>
      <c r="AER2" s="87"/>
      <c r="AES2" s="87"/>
      <c r="AET2" s="87"/>
      <c r="AEU2" s="87"/>
      <c r="AEV2" s="87"/>
      <c r="AEW2" s="87"/>
      <c r="AEX2" s="87"/>
      <c r="AEY2" s="87"/>
      <c r="AEZ2" s="87"/>
      <c r="AFA2" s="87"/>
      <c r="AFB2" s="87"/>
      <c r="AFC2" s="87"/>
      <c r="AFD2" s="87"/>
      <c r="AFE2" s="87"/>
      <c r="AFF2" s="87"/>
      <c r="AFG2" s="87"/>
      <c r="AFH2" s="87"/>
      <c r="AFI2" s="87"/>
      <c r="AFJ2" s="87"/>
      <c r="AFK2" s="87"/>
      <c r="AFL2" s="87"/>
      <c r="AFM2" s="87"/>
      <c r="AFN2" s="87"/>
      <c r="AFO2" s="87"/>
      <c r="AFP2" s="87"/>
      <c r="AFQ2" s="87"/>
      <c r="AFR2" s="87"/>
      <c r="AFS2" s="87"/>
      <c r="AFT2" s="87"/>
      <c r="AFU2" s="87"/>
      <c r="AFV2" s="87"/>
      <c r="AFW2" s="87"/>
      <c r="AFX2" s="87"/>
      <c r="AFY2" s="87"/>
      <c r="AFZ2" s="87"/>
      <c r="AGA2" s="87"/>
      <c r="AGB2" s="87"/>
      <c r="AGC2" s="87"/>
      <c r="AGD2" s="87"/>
      <c r="AGE2" s="87"/>
      <c r="AGF2" s="87"/>
      <c r="AGG2" s="87"/>
      <c r="AGH2" s="87"/>
      <c r="AGI2" s="87"/>
      <c r="AGJ2" s="87"/>
      <c r="AGK2" s="87"/>
      <c r="AGL2" s="87"/>
      <c r="AGM2" s="87"/>
      <c r="AGN2" s="87"/>
      <c r="AGO2" s="87"/>
      <c r="AGP2" s="87"/>
      <c r="AGQ2" s="87"/>
      <c r="AGR2" s="87"/>
      <c r="AGS2" s="87"/>
      <c r="AGT2" s="87"/>
      <c r="AGU2" s="87"/>
      <c r="AGV2" s="87"/>
      <c r="AGW2" s="87"/>
      <c r="AGX2" s="87"/>
      <c r="AGY2" s="87"/>
      <c r="AGZ2" s="87"/>
      <c r="AHA2" s="87"/>
      <c r="AHB2" s="87"/>
      <c r="AHC2" s="87"/>
      <c r="AHD2" s="87"/>
      <c r="AHE2" s="87"/>
      <c r="AHF2" s="87"/>
      <c r="AHG2" s="87"/>
      <c r="AHH2" s="87"/>
      <c r="AHI2" s="87"/>
      <c r="AHJ2" s="87"/>
      <c r="AHK2" s="87"/>
      <c r="AHL2" s="87"/>
      <c r="AHM2" s="87"/>
      <c r="AHN2" s="87"/>
      <c r="AHO2" s="87"/>
      <c r="AHP2" s="87"/>
      <c r="AHQ2" s="87"/>
      <c r="AHR2" s="87"/>
      <c r="AHS2" s="87"/>
      <c r="AHT2" s="87"/>
      <c r="AHU2" s="87"/>
      <c r="AHV2" s="87"/>
      <c r="AHW2" s="87"/>
      <c r="AHX2" s="87"/>
      <c r="AHY2" s="87"/>
      <c r="AHZ2" s="87"/>
      <c r="AIA2" s="87"/>
      <c r="AIB2" s="87"/>
      <c r="AIC2" s="87"/>
      <c r="AID2" s="87"/>
      <c r="AIE2" s="87"/>
      <c r="AIF2" s="87"/>
      <c r="AIG2" s="87"/>
      <c r="AIH2" s="87"/>
      <c r="AII2" s="87"/>
      <c r="AIJ2" s="87"/>
      <c r="AIK2" s="87"/>
      <c r="AIL2" s="87"/>
      <c r="AIM2" s="87"/>
      <c r="AIN2" s="87"/>
      <c r="AIO2" s="87"/>
      <c r="AIP2" s="87"/>
      <c r="AIQ2" s="87"/>
      <c r="AIR2" s="87"/>
      <c r="AIS2" s="87"/>
      <c r="AIT2" s="87"/>
      <c r="AIU2" s="87"/>
      <c r="AIV2" s="87"/>
      <c r="AIW2" s="87"/>
      <c r="AIX2" s="87"/>
      <c r="AIY2" s="87"/>
      <c r="AIZ2" s="87"/>
      <c r="AJA2" s="87"/>
      <c r="AJB2" s="87"/>
      <c r="AJC2" s="87"/>
      <c r="AJD2" s="87"/>
      <c r="AJE2" s="87"/>
      <c r="AJF2" s="87"/>
      <c r="AJG2" s="87"/>
      <c r="AJH2" s="87"/>
      <c r="AJI2" s="87"/>
      <c r="AJJ2" s="87"/>
      <c r="AJK2" s="87"/>
      <c r="AJL2" s="87"/>
      <c r="AJM2" s="87"/>
      <c r="AJN2" s="87"/>
      <c r="AJO2" s="87"/>
      <c r="AJP2" s="87"/>
      <c r="AJQ2" s="87"/>
      <c r="AJR2" s="87"/>
      <c r="AJS2" s="87"/>
      <c r="AJT2" s="87"/>
      <c r="AJU2" s="87"/>
      <c r="AJV2" s="87"/>
      <c r="AJW2" s="87"/>
      <c r="AJX2" s="87"/>
      <c r="AJY2" s="87"/>
      <c r="AJZ2" s="87"/>
      <c r="AKA2" s="87"/>
      <c r="AKB2" s="87"/>
      <c r="AKC2" s="87"/>
      <c r="AKD2" s="87"/>
      <c r="AKE2" s="87"/>
      <c r="AKF2" s="87"/>
      <c r="AKG2" s="87"/>
      <c r="AKH2" s="87"/>
      <c r="AKI2" s="87"/>
      <c r="AKJ2" s="87"/>
      <c r="AKK2" s="87"/>
      <c r="AKL2" s="87"/>
      <c r="AKM2" s="87"/>
      <c r="AKN2" s="87"/>
      <c r="AKO2" s="87"/>
      <c r="AKP2" s="87"/>
      <c r="AKQ2" s="87"/>
      <c r="AKR2" s="87"/>
      <c r="AKS2" s="87"/>
      <c r="AKT2" s="87"/>
      <c r="AKU2" s="87"/>
      <c r="AKV2" s="87"/>
      <c r="AKW2" s="87"/>
      <c r="AKX2" s="87"/>
      <c r="AKY2" s="87"/>
      <c r="AKZ2" s="87"/>
      <c r="ALA2" s="87"/>
      <c r="ALB2" s="87"/>
      <c r="ALC2" s="87"/>
      <c r="ALD2" s="87"/>
      <c r="ALE2" s="87"/>
      <c r="ALF2" s="87"/>
      <c r="ALG2" s="87"/>
      <c r="ALH2" s="87"/>
      <c r="ALI2" s="87"/>
      <c r="ALJ2" s="87"/>
      <c r="ALK2" s="87"/>
      <c r="ALL2" s="87"/>
      <c r="ALM2" s="87"/>
      <c r="ALN2" s="87"/>
      <c r="ALO2" s="87"/>
      <c r="ALP2" s="87"/>
      <c r="ALQ2" s="87"/>
      <c r="ALR2" s="87"/>
      <c r="ALS2" s="87"/>
      <c r="ALT2" s="87"/>
      <c r="ALU2" s="87"/>
      <c r="ALV2" s="87"/>
      <c r="ALW2" s="87"/>
      <c r="ALX2" s="87"/>
      <c r="ALY2" s="87"/>
      <c r="ALZ2" s="87"/>
      <c r="AMA2" s="87"/>
      <c r="AMB2" s="87"/>
      <c r="AMC2" s="87"/>
      <c r="AMD2" s="87"/>
      <c r="AME2" s="87"/>
      <c r="AMF2" s="87"/>
      <c r="AMG2" s="87"/>
      <c r="AMH2" s="87"/>
      <c r="AMI2" s="87"/>
      <c r="AMJ2" s="87"/>
      <c r="AMK2" s="87"/>
      <c r="AML2" s="87"/>
      <c r="AMM2" s="87"/>
      <c r="AMN2" s="87"/>
      <c r="AMO2" s="87"/>
      <c r="AMP2" s="87"/>
      <c r="AMQ2" s="87"/>
      <c r="AMR2" s="87"/>
      <c r="AMS2" s="87"/>
      <c r="AMT2" s="87"/>
      <c r="AMU2" s="87"/>
      <c r="AMV2" s="87"/>
      <c r="AMW2" s="87"/>
      <c r="AMX2" s="87"/>
      <c r="AMY2" s="87"/>
      <c r="AMZ2" s="87"/>
      <c r="ANA2" s="87"/>
      <c r="ANB2" s="87"/>
      <c r="ANC2" s="87"/>
      <c r="AND2" s="87"/>
      <c r="ANE2" s="87"/>
      <c r="ANF2" s="87"/>
      <c r="ANG2" s="87"/>
      <c r="ANH2" s="87"/>
      <c r="ANI2" s="87"/>
      <c r="ANJ2" s="87"/>
      <c r="ANK2" s="87"/>
      <c r="ANL2" s="87"/>
      <c r="ANM2" s="87"/>
      <c r="ANN2" s="87"/>
      <c r="ANO2" s="87"/>
      <c r="ANP2" s="87"/>
      <c r="ANQ2" s="87"/>
      <c r="ANR2" s="87"/>
      <c r="ANS2" s="87"/>
      <c r="ANT2" s="87"/>
      <c r="ANU2" s="87"/>
      <c r="ANV2" s="87"/>
      <c r="ANW2" s="87"/>
      <c r="ANX2" s="87"/>
      <c r="ANY2" s="87"/>
      <c r="ANZ2" s="87"/>
      <c r="AOA2" s="87"/>
      <c r="AOB2" s="87"/>
      <c r="AOC2" s="87"/>
      <c r="AOD2" s="87"/>
      <c r="AOE2" s="87"/>
      <c r="AOF2" s="87"/>
      <c r="AOG2" s="87"/>
      <c r="AOH2" s="87"/>
      <c r="AOI2" s="87"/>
      <c r="AOJ2" s="87"/>
      <c r="AOK2" s="87"/>
      <c r="AOL2" s="87"/>
      <c r="AOM2" s="87"/>
      <c r="AON2" s="87"/>
      <c r="AOO2" s="87"/>
      <c r="AOP2" s="87"/>
      <c r="AOQ2" s="87"/>
      <c r="AOR2" s="87"/>
      <c r="AOS2" s="87"/>
      <c r="AOT2" s="87"/>
      <c r="AOU2" s="87"/>
      <c r="AOV2" s="87"/>
      <c r="AOW2" s="87"/>
      <c r="AOX2" s="87"/>
      <c r="AOY2" s="87"/>
      <c r="AOZ2" s="87"/>
      <c r="APA2" s="87"/>
      <c r="APB2" s="87"/>
      <c r="APC2" s="87"/>
      <c r="APD2" s="87"/>
      <c r="APE2" s="87"/>
      <c r="APF2" s="87"/>
      <c r="APG2" s="87"/>
      <c r="APH2" s="87"/>
      <c r="API2" s="87"/>
      <c r="APJ2" s="87"/>
      <c r="APK2" s="87"/>
      <c r="APL2" s="87"/>
      <c r="APM2" s="87"/>
      <c r="APN2" s="87"/>
      <c r="APO2" s="87"/>
      <c r="APP2" s="87"/>
      <c r="APQ2" s="87"/>
      <c r="APR2" s="87"/>
      <c r="APS2" s="87"/>
      <c r="APT2" s="87"/>
      <c r="APU2" s="87"/>
      <c r="APV2" s="87"/>
      <c r="APW2" s="87"/>
      <c r="APX2" s="87"/>
      <c r="APY2" s="87"/>
      <c r="APZ2" s="87"/>
      <c r="AQA2" s="87"/>
      <c r="AQB2" s="87"/>
      <c r="AQC2" s="87"/>
      <c r="AQD2" s="87"/>
      <c r="AQE2" s="87"/>
      <c r="AQF2" s="87"/>
      <c r="AQG2" s="87"/>
      <c r="AQH2" s="87"/>
      <c r="AQI2" s="87"/>
      <c r="AQJ2" s="87"/>
      <c r="AQK2" s="87"/>
      <c r="AQL2" s="87"/>
      <c r="AQM2" s="87"/>
      <c r="AQN2" s="87"/>
      <c r="AQO2" s="87"/>
      <c r="AQP2" s="87"/>
      <c r="AQQ2" s="87"/>
      <c r="AQR2" s="87"/>
      <c r="AQS2" s="87"/>
      <c r="AQT2" s="87"/>
      <c r="AQU2" s="87"/>
      <c r="AQV2" s="87"/>
      <c r="AQW2" s="87"/>
      <c r="AQX2" s="87"/>
      <c r="AQY2" s="87"/>
      <c r="AQZ2" s="87"/>
      <c r="ARA2" s="87"/>
      <c r="ARB2" s="87"/>
      <c r="ARC2" s="87"/>
      <c r="ARD2" s="87"/>
      <c r="ARE2" s="87"/>
      <c r="ARF2" s="87"/>
      <c r="ARG2" s="87"/>
      <c r="ARH2" s="87"/>
      <c r="ARI2" s="87"/>
      <c r="ARJ2" s="87"/>
      <c r="ARK2" s="87"/>
      <c r="ARL2" s="87"/>
      <c r="ARM2" s="87"/>
      <c r="ARN2" s="87"/>
      <c r="ARO2" s="87"/>
      <c r="ARP2" s="87"/>
      <c r="ARQ2" s="87"/>
      <c r="ARR2" s="87"/>
      <c r="ARS2" s="87"/>
      <c r="ART2" s="87"/>
      <c r="ARU2" s="87"/>
      <c r="ARV2" s="87"/>
      <c r="ARW2" s="87"/>
      <c r="ARX2" s="87"/>
      <c r="ARY2" s="87"/>
      <c r="ARZ2" s="87"/>
      <c r="ASA2" s="87"/>
      <c r="ASB2" s="87"/>
      <c r="ASC2" s="87"/>
      <c r="ASD2" s="87"/>
      <c r="ASE2" s="87"/>
      <c r="ASF2" s="87"/>
      <c r="ASG2" s="87"/>
      <c r="ASH2" s="87"/>
      <c r="ASI2" s="87"/>
      <c r="ASJ2" s="87"/>
      <c r="ASK2" s="87"/>
      <c r="ASL2" s="87"/>
      <c r="ASM2" s="87"/>
      <c r="ASN2" s="87"/>
      <c r="ASO2" s="87"/>
      <c r="ASP2" s="87"/>
      <c r="ASQ2" s="87"/>
      <c r="ASR2" s="87"/>
      <c r="ASS2" s="87"/>
      <c r="AST2" s="87"/>
      <c r="ASU2" s="87"/>
      <c r="ASV2" s="87"/>
      <c r="ASW2" s="87"/>
      <c r="ASX2" s="87"/>
      <c r="ASY2" s="87"/>
      <c r="ASZ2" s="87"/>
      <c r="ATA2" s="87"/>
      <c r="ATB2" s="87"/>
      <c r="ATC2" s="87"/>
      <c r="ATD2" s="87"/>
      <c r="ATE2" s="87"/>
      <c r="ATF2" s="87"/>
      <c r="ATG2" s="87"/>
      <c r="ATH2" s="87"/>
      <c r="ATI2" s="87"/>
      <c r="ATJ2" s="87"/>
      <c r="ATK2" s="87"/>
      <c r="ATL2" s="87"/>
      <c r="ATM2" s="87"/>
      <c r="ATN2" s="87"/>
      <c r="ATO2" s="87"/>
      <c r="ATP2" s="87"/>
      <c r="ATQ2" s="87"/>
      <c r="ATR2" s="87"/>
      <c r="ATS2" s="87"/>
      <c r="ATT2" s="87"/>
      <c r="ATU2" s="87"/>
      <c r="ATV2" s="87"/>
      <c r="ATW2" s="87"/>
      <c r="ATX2" s="87"/>
      <c r="ATY2" s="87"/>
      <c r="ATZ2" s="87"/>
      <c r="AUA2" s="87"/>
      <c r="AUB2" s="87"/>
      <c r="AUC2" s="87"/>
      <c r="AUD2" s="87"/>
      <c r="AUE2" s="87"/>
      <c r="AUF2" s="87"/>
      <c r="AUG2" s="87"/>
      <c r="AUH2" s="87"/>
      <c r="AUI2" s="87"/>
      <c r="AUJ2" s="87"/>
      <c r="AUK2" s="87"/>
      <c r="AUL2" s="87"/>
      <c r="AUM2" s="87"/>
      <c r="AUN2" s="87"/>
      <c r="AUO2" s="87"/>
      <c r="AUP2" s="87"/>
      <c r="AUQ2" s="87"/>
      <c r="AUR2" s="87"/>
      <c r="AUS2" s="87"/>
      <c r="AUT2" s="87"/>
      <c r="AUU2" s="87"/>
      <c r="AUV2" s="87"/>
      <c r="AUW2" s="87"/>
      <c r="AUX2" s="87"/>
      <c r="AUY2" s="87"/>
      <c r="AUZ2" s="87"/>
      <c r="AVA2" s="87"/>
      <c r="AVB2" s="87"/>
      <c r="AVC2" s="87"/>
      <c r="AVD2" s="87"/>
      <c r="AVE2" s="87"/>
      <c r="AVF2" s="87"/>
      <c r="AVG2" s="87"/>
      <c r="AVH2" s="87"/>
      <c r="AVI2" s="87"/>
      <c r="AVJ2" s="87"/>
      <c r="AVK2" s="87"/>
      <c r="AVL2" s="87"/>
      <c r="AVM2" s="87"/>
      <c r="AVN2" s="87"/>
      <c r="AVO2" s="87"/>
      <c r="AVP2" s="87"/>
      <c r="AVQ2" s="87"/>
      <c r="AVR2" s="87"/>
      <c r="AVS2" s="87"/>
      <c r="AVT2" s="87"/>
      <c r="AVU2" s="87"/>
      <c r="AVV2" s="87"/>
      <c r="AVW2" s="87"/>
      <c r="AVX2" s="87"/>
      <c r="AVY2" s="87"/>
      <c r="AVZ2" s="87"/>
      <c r="AWA2" s="87"/>
      <c r="AWB2" s="87"/>
      <c r="AWC2" s="87"/>
      <c r="AWD2" s="87"/>
      <c r="AWE2" s="87"/>
      <c r="AWF2" s="87"/>
      <c r="AWG2" s="87"/>
      <c r="AWH2" s="87"/>
      <c r="AWI2" s="87"/>
      <c r="AWJ2" s="87"/>
      <c r="AWK2" s="87"/>
      <c r="AWL2" s="87"/>
      <c r="AWM2" s="87"/>
      <c r="AWN2" s="87"/>
      <c r="AWO2" s="87"/>
      <c r="AWP2" s="87"/>
      <c r="AWQ2" s="87"/>
      <c r="AWR2" s="87"/>
      <c r="AWS2" s="87"/>
      <c r="AWT2" s="87"/>
      <c r="AWU2" s="87"/>
      <c r="AWV2" s="87"/>
      <c r="AWW2" s="87"/>
      <c r="AWX2" s="87"/>
      <c r="AWY2" s="87"/>
      <c r="AWZ2" s="87"/>
      <c r="AXA2" s="87"/>
      <c r="AXB2" s="87"/>
      <c r="AXC2" s="87"/>
      <c r="AXD2" s="87"/>
      <c r="AXE2" s="87"/>
      <c r="AXF2" s="87"/>
      <c r="AXG2" s="87"/>
      <c r="AXH2" s="87"/>
      <c r="AXI2" s="87"/>
      <c r="AXJ2" s="87"/>
      <c r="AXK2" s="87"/>
      <c r="AXL2" s="87"/>
      <c r="AXM2" s="87"/>
      <c r="AXN2" s="87"/>
      <c r="AXO2" s="87"/>
      <c r="AXP2" s="87"/>
      <c r="AXQ2" s="87"/>
      <c r="AXR2" s="87"/>
      <c r="AXS2" s="87"/>
      <c r="AXT2" s="87"/>
      <c r="AXU2" s="87"/>
      <c r="AXV2" s="87"/>
      <c r="AXW2" s="87"/>
      <c r="AXX2" s="87"/>
      <c r="AXY2" s="87"/>
      <c r="AXZ2" s="87"/>
      <c r="AYA2" s="87"/>
      <c r="AYB2" s="87"/>
      <c r="AYC2" s="87"/>
      <c r="AYD2" s="87"/>
      <c r="AYE2" s="87"/>
      <c r="AYF2" s="87"/>
      <c r="AYG2" s="87"/>
      <c r="AYH2" s="87"/>
      <c r="AYI2" s="87"/>
      <c r="AYJ2" s="87"/>
      <c r="AYK2" s="87"/>
      <c r="AYL2" s="87"/>
      <c r="AYM2" s="87"/>
      <c r="AYN2" s="87"/>
      <c r="AYO2" s="87"/>
      <c r="AYP2" s="87"/>
      <c r="AYQ2" s="87"/>
      <c r="AYR2" s="87"/>
      <c r="AYS2" s="87"/>
      <c r="AYT2" s="87"/>
      <c r="AYU2" s="87"/>
      <c r="AYV2" s="87"/>
      <c r="AYW2" s="87"/>
      <c r="AYX2" s="87"/>
      <c r="AYY2" s="87"/>
      <c r="AYZ2" s="87"/>
      <c r="AZA2" s="87"/>
      <c r="AZB2" s="87"/>
      <c r="AZC2" s="87"/>
      <c r="AZD2" s="87"/>
      <c r="AZE2" s="87"/>
      <c r="AZF2" s="87"/>
      <c r="AZG2" s="87"/>
      <c r="AZH2" s="87"/>
      <c r="AZI2" s="87"/>
      <c r="AZJ2" s="87"/>
      <c r="AZK2" s="87"/>
      <c r="AZL2" s="87"/>
      <c r="AZM2" s="87"/>
      <c r="AZN2" s="87"/>
      <c r="AZO2" s="87"/>
      <c r="AZP2" s="87"/>
      <c r="AZQ2" s="87"/>
      <c r="AZR2" s="87"/>
      <c r="AZS2" s="87"/>
      <c r="AZT2" s="87"/>
      <c r="AZU2" s="87"/>
      <c r="AZV2" s="87"/>
      <c r="AZW2" s="87"/>
      <c r="AZX2" s="87"/>
      <c r="AZY2" s="87"/>
      <c r="AZZ2" s="87"/>
      <c r="BAA2" s="87"/>
      <c r="BAB2" s="87"/>
      <c r="BAC2" s="87"/>
      <c r="BAD2" s="87"/>
      <c r="BAE2" s="87"/>
      <c r="BAF2" s="87"/>
      <c r="BAG2" s="87"/>
      <c r="BAH2" s="87"/>
      <c r="BAI2" s="87"/>
      <c r="BAJ2" s="87"/>
      <c r="BAK2" s="87"/>
      <c r="BAL2" s="87"/>
      <c r="BAM2" s="87"/>
      <c r="BAN2" s="87"/>
      <c r="BAO2" s="87"/>
      <c r="BAP2" s="87"/>
      <c r="BAQ2" s="87"/>
      <c r="BAR2" s="87"/>
      <c r="BAS2" s="87"/>
      <c r="BAT2" s="87"/>
      <c r="BAU2" s="87"/>
      <c r="BAV2" s="87"/>
      <c r="BAW2" s="87"/>
      <c r="BAX2" s="87"/>
      <c r="BAY2" s="87"/>
      <c r="BAZ2" s="87"/>
      <c r="BBA2" s="87"/>
      <c r="BBB2" s="87"/>
      <c r="BBC2" s="87"/>
      <c r="BBD2" s="87"/>
      <c r="BBE2" s="87"/>
      <c r="BBF2" s="87"/>
      <c r="BBG2" s="87"/>
      <c r="BBH2" s="87"/>
      <c r="BBI2" s="87"/>
      <c r="BBJ2" s="87"/>
      <c r="BBK2" s="87"/>
      <c r="BBL2" s="87"/>
      <c r="BBM2" s="87"/>
      <c r="BBN2" s="87"/>
      <c r="BBO2" s="87"/>
      <c r="BBP2" s="87"/>
      <c r="BBQ2" s="87"/>
      <c r="BBR2" s="87"/>
      <c r="BBS2" s="87"/>
      <c r="BBT2" s="87"/>
      <c r="BBU2" s="87"/>
      <c r="BBV2" s="87"/>
      <c r="BBW2" s="87"/>
      <c r="BBX2" s="87"/>
      <c r="BBY2" s="87"/>
      <c r="BBZ2" s="87"/>
      <c r="BCA2" s="87"/>
      <c r="BCB2" s="87"/>
      <c r="BCC2" s="87"/>
      <c r="BCD2" s="87"/>
      <c r="BCE2" s="87"/>
      <c r="BCF2" s="87"/>
      <c r="BCG2" s="87"/>
      <c r="BCH2" s="87"/>
      <c r="BCI2" s="87"/>
      <c r="BCJ2" s="87"/>
      <c r="BCK2" s="87"/>
      <c r="BCL2" s="87"/>
      <c r="BCM2" s="87"/>
      <c r="BCN2" s="87"/>
      <c r="BCO2" s="87"/>
      <c r="BCP2" s="87"/>
      <c r="BCQ2" s="87"/>
      <c r="BCR2" s="87"/>
      <c r="BCS2" s="87"/>
      <c r="BCT2" s="87"/>
      <c r="BCU2" s="87"/>
      <c r="BCV2" s="87"/>
      <c r="BCW2" s="87"/>
      <c r="BCX2" s="87"/>
      <c r="BCY2" s="87"/>
      <c r="BCZ2" s="87"/>
      <c r="BDA2" s="87"/>
      <c r="BDB2" s="87"/>
      <c r="BDC2" s="87"/>
      <c r="BDD2" s="87"/>
      <c r="BDE2" s="87"/>
      <c r="BDF2" s="87"/>
      <c r="BDG2" s="87"/>
      <c r="BDH2" s="87"/>
      <c r="BDI2" s="87"/>
      <c r="BDJ2" s="87"/>
      <c r="BDK2" s="87"/>
      <c r="BDL2" s="87"/>
      <c r="BDM2" s="87"/>
      <c r="BDN2" s="87"/>
      <c r="BDO2" s="87"/>
      <c r="BDP2" s="87"/>
      <c r="BDQ2" s="87"/>
      <c r="BDR2" s="87"/>
      <c r="BDS2" s="87"/>
      <c r="BDT2" s="87"/>
      <c r="BDU2" s="87"/>
      <c r="BDV2" s="87"/>
      <c r="BDW2" s="87"/>
      <c r="BDX2" s="87"/>
      <c r="BDY2" s="87"/>
      <c r="BDZ2" s="87"/>
      <c r="BEA2" s="87"/>
      <c r="BEB2" s="87"/>
      <c r="BEC2" s="87"/>
      <c r="BED2" s="87"/>
      <c r="BEE2" s="87"/>
      <c r="BEF2" s="87"/>
      <c r="BEG2" s="87"/>
      <c r="BEH2" s="87"/>
      <c r="BEI2" s="87"/>
      <c r="BEJ2" s="87"/>
      <c r="BEK2" s="87"/>
      <c r="BEL2" s="87"/>
      <c r="BEM2" s="87"/>
      <c r="BEN2" s="87"/>
      <c r="BEO2" s="87"/>
      <c r="BEP2" s="87"/>
      <c r="BEQ2" s="87"/>
      <c r="BER2" s="87"/>
      <c r="BES2" s="87"/>
      <c r="BET2" s="87"/>
      <c r="BEU2" s="87"/>
      <c r="BEV2" s="87"/>
      <c r="BEW2" s="87"/>
      <c r="BEX2" s="87"/>
      <c r="BEY2" s="87"/>
      <c r="BEZ2" s="87"/>
      <c r="BFA2" s="87"/>
      <c r="BFB2" s="87"/>
      <c r="BFC2" s="87"/>
      <c r="BFD2" s="87"/>
      <c r="BFE2" s="87"/>
      <c r="BFF2" s="87"/>
      <c r="BFG2" s="87"/>
      <c r="BFH2" s="87"/>
      <c r="BFI2" s="87"/>
      <c r="BFJ2" s="87"/>
      <c r="BFK2" s="87"/>
      <c r="BFL2" s="87"/>
      <c r="BFM2" s="87"/>
      <c r="BFN2" s="87"/>
      <c r="BFO2" s="87"/>
      <c r="BFP2" s="87"/>
      <c r="BFQ2" s="87"/>
      <c r="BFR2" s="87"/>
      <c r="BFS2" s="87"/>
      <c r="BFT2" s="87"/>
      <c r="BFU2" s="87"/>
      <c r="BFV2" s="87"/>
      <c r="BFW2" s="87"/>
      <c r="BFX2" s="87"/>
      <c r="BFY2" s="87"/>
      <c r="BFZ2" s="87"/>
      <c r="BGA2" s="87"/>
      <c r="BGB2" s="87"/>
      <c r="BGC2" s="87"/>
      <c r="BGD2" s="87"/>
      <c r="BGE2" s="87"/>
      <c r="BGF2" s="87"/>
      <c r="BGG2" s="87"/>
      <c r="BGH2" s="87"/>
      <c r="BGI2" s="87"/>
      <c r="BGJ2" s="87"/>
      <c r="BGK2" s="87"/>
      <c r="BGL2" s="87"/>
      <c r="BGM2" s="87"/>
      <c r="BGN2" s="87"/>
      <c r="BGO2" s="87"/>
      <c r="BGP2" s="87"/>
      <c r="BGQ2" s="87"/>
      <c r="BGR2" s="87"/>
      <c r="BGS2" s="87"/>
      <c r="BGT2" s="87"/>
      <c r="BGU2" s="87"/>
      <c r="BGV2" s="87"/>
      <c r="BGW2" s="87"/>
      <c r="BGX2" s="87"/>
      <c r="BGY2" s="87"/>
      <c r="BGZ2" s="87"/>
      <c r="BHA2" s="87"/>
      <c r="BHB2" s="87"/>
      <c r="BHC2" s="87"/>
      <c r="BHD2" s="87"/>
      <c r="BHE2" s="87"/>
      <c r="BHF2" s="87"/>
      <c r="BHG2" s="87"/>
      <c r="BHH2" s="87"/>
      <c r="BHI2" s="87"/>
      <c r="BHJ2" s="87"/>
      <c r="BHK2" s="87"/>
      <c r="BHL2" s="87"/>
      <c r="BHM2" s="87"/>
      <c r="BHN2" s="87"/>
      <c r="BHO2" s="87"/>
      <c r="BHP2" s="87"/>
      <c r="BHQ2" s="87"/>
      <c r="BHR2" s="87"/>
      <c r="BHS2" s="87"/>
      <c r="BHT2" s="87"/>
      <c r="BHU2" s="87"/>
      <c r="BHV2" s="87"/>
      <c r="BHW2" s="87"/>
      <c r="BHX2" s="87"/>
      <c r="BHY2" s="87"/>
      <c r="BHZ2" s="87"/>
      <c r="BIA2" s="87"/>
      <c r="BIB2" s="87"/>
      <c r="BIC2" s="87"/>
      <c r="BID2" s="87"/>
      <c r="BIE2" s="87"/>
      <c r="BIF2" s="87"/>
      <c r="BIG2" s="87"/>
      <c r="BIH2" s="87"/>
      <c r="BII2" s="87"/>
      <c r="BIJ2" s="87"/>
      <c r="BIK2" s="87"/>
      <c r="BIL2" s="87"/>
      <c r="BIM2" s="87"/>
      <c r="BIN2" s="87"/>
      <c r="BIO2" s="87"/>
      <c r="BIP2" s="87"/>
      <c r="BIQ2" s="87"/>
      <c r="BIR2" s="87"/>
      <c r="BIS2" s="87"/>
      <c r="BIT2" s="87"/>
      <c r="BIU2" s="87"/>
      <c r="BIV2" s="87"/>
      <c r="BIW2" s="87"/>
      <c r="BIX2" s="87"/>
      <c r="BIY2" s="87"/>
      <c r="BIZ2" s="87"/>
      <c r="BJA2" s="87"/>
      <c r="BJB2" s="87"/>
      <c r="BJC2" s="87"/>
      <c r="BJD2" s="87"/>
      <c r="BJE2" s="87"/>
      <c r="BJF2" s="87"/>
      <c r="BJG2" s="87"/>
      <c r="BJH2" s="87"/>
      <c r="BJI2" s="87"/>
      <c r="BJJ2" s="87"/>
      <c r="BJK2" s="87"/>
      <c r="BJL2" s="87"/>
      <c r="BJM2" s="87"/>
      <c r="BJN2" s="87"/>
      <c r="BJO2" s="87"/>
      <c r="BJP2" s="87"/>
      <c r="BJQ2" s="87"/>
      <c r="BJR2" s="87"/>
      <c r="BJS2" s="87"/>
      <c r="BJT2" s="87"/>
      <c r="BJU2" s="87"/>
      <c r="BJV2" s="87"/>
      <c r="BJW2" s="87"/>
      <c r="BJX2" s="87"/>
      <c r="BJY2" s="87"/>
      <c r="BJZ2" s="87"/>
      <c r="BKA2" s="87"/>
      <c r="BKB2" s="87"/>
      <c r="BKC2" s="87"/>
      <c r="BKD2" s="87"/>
      <c r="BKE2" s="87"/>
      <c r="BKF2" s="87"/>
      <c r="BKG2" s="87"/>
      <c r="BKH2" s="87"/>
      <c r="BKI2" s="87"/>
      <c r="BKJ2" s="87"/>
      <c r="BKK2" s="87"/>
      <c r="BKL2" s="87"/>
      <c r="BKM2" s="87"/>
      <c r="BKN2" s="87"/>
      <c r="BKO2" s="87"/>
      <c r="BKP2" s="87"/>
      <c r="BKQ2" s="87"/>
      <c r="BKR2" s="87"/>
      <c r="BKS2" s="87"/>
      <c r="BKT2" s="87"/>
      <c r="BKU2" s="87"/>
      <c r="BKV2" s="87"/>
      <c r="BKW2" s="87"/>
      <c r="BKX2" s="87"/>
      <c r="BKY2" s="87"/>
      <c r="BKZ2" s="87"/>
      <c r="BLA2" s="87"/>
      <c r="BLB2" s="87"/>
      <c r="BLC2" s="87"/>
      <c r="BLD2" s="87"/>
      <c r="BLE2" s="87"/>
      <c r="BLF2" s="87"/>
      <c r="BLG2" s="87"/>
      <c r="BLH2" s="87"/>
      <c r="BLI2" s="87"/>
      <c r="BLJ2" s="87"/>
      <c r="BLK2" s="87"/>
      <c r="BLL2" s="87"/>
      <c r="BLM2" s="87"/>
      <c r="BLN2" s="87"/>
      <c r="BLO2" s="87"/>
      <c r="BLP2" s="87"/>
      <c r="BLQ2" s="87"/>
      <c r="BLR2" s="87"/>
      <c r="BLS2" s="87"/>
      <c r="BLT2" s="87"/>
      <c r="BLU2" s="87"/>
      <c r="BLV2" s="87"/>
      <c r="BLW2" s="87"/>
      <c r="BLX2" s="87"/>
      <c r="BLY2" s="87"/>
      <c r="BLZ2" s="87"/>
      <c r="BMA2" s="87"/>
      <c r="BMB2" s="87"/>
      <c r="BMC2" s="87"/>
      <c r="BMD2" s="87"/>
      <c r="BME2" s="87"/>
      <c r="BMF2" s="87"/>
      <c r="BMG2" s="87"/>
      <c r="BMH2" s="87"/>
      <c r="BMI2" s="87"/>
      <c r="BMJ2" s="87"/>
      <c r="BMK2" s="87"/>
      <c r="BML2" s="87"/>
      <c r="BMM2" s="87"/>
      <c r="BMN2" s="87"/>
      <c r="BMO2" s="87"/>
      <c r="BMP2" s="87"/>
      <c r="BMQ2" s="87"/>
      <c r="BMR2" s="87"/>
      <c r="BMS2" s="87"/>
      <c r="BMT2" s="87"/>
      <c r="BMU2" s="87"/>
      <c r="BMV2" s="87"/>
      <c r="BMW2" s="87"/>
      <c r="BMX2" s="87"/>
      <c r="BMY2" s="87"/>
      <c r="BMZ2" s="87"/>
      <c r="BNA2" s="87"/>
      <c r="BNB2" s="87"/>
      <c r="BNC2" s="87"/>
      <c r="BND2" s="87"/>
      <c r="BNE2" s="87"/>
      <c r="BNF2" s="87"/>
      <c r="BNG2" s="87"/>
      <c r="BNH2" s="87"/>
      <c r="BNI2" s="87"/>
      <c r="BNJ2" s="87"/>
      <c r="BNK2" s="87"/>
      <c r="BNL2" s="87"/>
      <c r="BNM2" s="87"/>
      <c r="BNN2" s="87"/>
      <c r="BNO2" s="87"/>
      <c r="BNP2" s="87"/>
      <c r="BNQ2" s="87"/>
      <c r="BNR2" s="87"/>
      <c r="BNS2" s="87"/>
      <c r="BNT2" s="87"/>
      <c r="BNU2" s="87"/>
      <c r="BNV2" s="87"/>
      <c r="BNW2" s="87"/>
      <c r="BNX2" s="87"/>
      <c r="BNY2" s="87"/>
      <c r="BNZ2" s="87"/>
      <c r="BOA2" s="87"/>
      <c r="BOB2" s="87"/>
      <c r="BOC2" s="87"/>
      <c r="BOD2" s="87"/>
      <c r="BOE2" s="87"/>
      <c r="BOF2" s="87"/>
      <c r="BOG2" s="87"/>
      <c r="BOH2" s="87"/>
      <c r="BOI2" s="87"/>
      <c r="BOJ2" s="87"/>
      <c r="BOK2" s="87"/>
      <c r="BOL2" s="87"/>
      <c r="BOM2" s="87"/>
      <c r="BON2" s="87"/>
      <c r="BOO2" s="87"/>
      <c r="BOP2" s="87"/>
      <c r="BOQ2" s="87"/>
      <c r="BOR2" s="87"/>
      <c r="BOS2" s="87"/>
      <c r="BOT2" s="87"/>
      <c r="BOU2" s="87"/>
      <c r="BOV2" s="87"/>
      <c r="BOW2" s="87"/>
      <c r="BOX2" s="87"/>
      <c r="BOY2" s="87"/>
      <c r="BOZ2" s="87"/>
      <c r="BPA2" s="87"/>
      <c r="BPB2" s="87"/>
      <c r="BPC2" s="87"/>
      <c r="BPD2" s="87"/>
      <c r="BPE2" s="87"/>
      <c r="BPF2" s="87"/>
      <c r="BPG2" s="87"/>
      <c r="BPH2" s="87"/>
      <c r="BPI2" s="87"/>
      <c r="BPJ2" s="87"/>
      <c r="BPK2" s="87"/>
      <c r="BPL2" s="87"/>
      <c r="BPM2" s="87"/>
      <c r="BPN2" s="87"/>
      <c r="BPO2" s="87"/>
      <c r="BPP2" s="87"/>
      <c r="BPQ2" s="87"/>
      <c r="BPR2" s="87"/>
      <c r="BPS2" s="87"/>
      <c r="BPT2" s="87"/>
      <c r="BPU2" s="87"/>
      <c r="BPV2" s="87"/>
      <c r="BPW2" s="87"/>
      <c r="BPX2" s="87"/>
      <c r="BPY2" s="87"/>
      <c r="BPZ2" s="87"/>
      <c r="BQA2" s="87"/>
      <c r="BQB2" s="87"/>
      <c r="BQC2" s="87"/>
      <c r="BQD2" s="87"/>
      <c r="BQE2" s="87"/>
      <c r="BQF2" s="87"/>
      <c r="BQG2" s="87"/>
      <c r="BQH2" s="87"/>
      <c r="BQI2" s="87"/>
      <c r="BQJ2" s="87"/>
      <c r="BQK2" s="87"/>
      <c r="BQL2" s="87"/>
      <c r="BQM2" s="87"/>
      <c r="BQN2" s="87"/>
      <c r="BQO2" s="87"/>
      <c r="BQP2" s="87"/>
      <c r="BQQ2" s="87"/>
      <c r="BQR2" s="87"/>
      <c r="BQS2" s="87"/>
      <c r="BQT2" s="87"/>
      <c r="BQU2" s="87"/>
      <c r="BQV2" s="87"/>
      <c r="BQW2" s="87"/>
      <c r="BQX2" s="87"/>
      <c r="BQY2" s="87"/>
      <c r="BQZ2" s="87"/>
      <c r="BRA2" s="87"/>
      <c r="BRB2" s="87"/>
      <c r="BRC2" s="87"/>
      <c r="BRD2" s="87"/>
      <c r="BRE2" s="87"/>
      <c r="BRF2" s="87"/>
      <c r="BRG2" s="87"/>
      <c r="BRH2" s="87"/>
      <c r="BRI2" s="87"/>
      <c r="BRJ2" s="87"/>
      <c r="BRK2" s="87"/>
      <c r="BRL2" s="87"/>
      <c r="BRM2" s="87"/>
      <c r="BRN2" s="87"/>
      <c r="BRO2" s="87"/>
      <c r="BRP2" s="87"/>
      <c r="BRQ2" s="87"/>
      <c r="BRR2" s="87"/>
      <c r="BRS2" s="87"/>
      <c r="BRT2" s="87"/>
      <c r="BRU2" s="87"/>
      <c r="BRV2" s="87"/>
      <c r="BRW2" s="87"/>
      <c r="BRX2" s="87"/>
      <c r="BRY2" s="87"/>
      <c r="BRZ2" s="87"/>
      <c r="BSA2" s="87"/>
      <c r="BSB2" s="87"/>
      <c r="BSC2" s="87"/>
      <c r="BSD2" s="87"/>
      <c r="BSE2" s="87"/>
      <c r="BSF2" s="87"/>
      <c r="BSG2" s="87"/>
      <c r="BSH2" s="87"/>
      <c r="BSI2" s="87"/>
      <c r="BSJ2" s="87"/>
      <c r="BSK2" s="87"/>
      <c r="BSL2" s="87"/>
      <c r="BSM2" s="87"/>
      <c r="BSN2" s="87"/>
      <c r="BSO2" s="87"/>
      <c r="BSP2" s="87"/>
      <c r="BSQ2" s="87"/>
      <c r="BSR2" s="87"/>
      <c r="BSS2" s="87"/>
      <c r="BST2" s="87"/>
      <c r="BSU2" s="87"/>
      <c r="BSV2" s="87"/>
      <c r="BSW2" s="87"/>
      <c r="BSX2" s="87"/>
      <c r="BSY2" s="87"/>
      <c r="BSZ2" s="87"/>
      <c r="BTA2" s="87"/>
      <c r="BTB2" s="87"/>
      <c r="BTC2" s="87"/>
      <c r="BTD2" s="87"/>
      <c r="BTE2" s="87"/>
      <c r="BTF2" s="87"/>
      <c r="BTG2" s="87"/>
      <c r="BTH2" s="87"/>
      <c r="BTI2" s="87"/>
      <c r="BTJ2" s="87"/>
      <c r="BTK2" s="87"/>
      <c r="BTL2" s="87"/>
      <c r="BTM2" s="87"/>
      <c r="BTN2" s="87"/>
      <c r="BTO2" s="87"/>
      <c r="BTP2" s="87"/>
      <c r="BTQ2" s="87"/>
      <c r="BTR2" s="87"/>
      <c r="BTS2" s="87"/>
      <c r="BTT2" s="87"/>
      <c r="BTU2" s="87"/>
      <c r="BTV2" s="87"/>
      <c r="BTW2" s="87"/>
      <c r="BTX2" s="87"/>
      <c r="BTY2" s="87"/>
      <c r="BTZ2" s="87"/>
      <c r="BUA2" s="87"/>
      <c r="BUB2" s="87"/>
      <c r="BUC2" s="87"/>
      <c r="BUD2" s="87"/>
      <c r="BUE2" s="87"/>
      <c r="BUF2" s="87"/>
      <c r="BUG2" s="87"/>
      <c r="BUH2" s="87"/>
      <c r="BUI2" s="87"/>
      <c r="BUJ2" s="87"/>
      <c r="BUK2" s="87"/>
      <c r="BUL2" s="87"/>
      <c r="BUM2" s="87"/>
      <c r="BUN2" s="87"/>
      <c r="BUO2" s="87"/>
      <c r="BUP2" s="87"/>
      <c r="BUQ2" s="87"/>
      <c r="BUR2" s="87"/>
      <c r="BUS2" s="87"/>
      <c r="BUT2" s="87"/>
      <c r="BUU2" s="87"/>
      <c r="BUV2" s="87"/>
      <c r="BUW2" s="87"/>
      <c r="BUX2" s="87"/>
      <c r="BUY2" s="87"/>
      <c r="BUZ2" s="87"/>
      <c r="BVA2" s="87"/>
      <c r="BVB2" s="87"/>
      <c r="BVC2" s="87"/>
      <c r="BVD2" s="87"/>
      <c r="BVE2" s="87"/>
      <c r="BVF2" s="87"/>
      <c r="BVG2" s="87"/>
      <c r="BVH2" s="87"/>
      <c r="BVI2" s="87"/>
      <c r="BVJ2" s="87"/>
      <c r="BVK2" s="87"/>
      <c r="BVL2" s="87"/>
      <c r="BVM2" s="87"/>
      <c r="BVN2" s="87"/>
      <c r="BVO2" s="87"/>
      <c r="BVP2" s="87"/>
      <c r="BVQ2" s="87"/>
      <c r="BVR2" s="87"/>
      <c r="BVS2" s="87"/>
      <c r="BVT2" s="87"/>
      <c r="BVU2" s="87"/>
      <c r="BVV2" s="87"/>
      <c r="BVW2" s="87"/>
      <c r="BVX2" s="87"/>
      <c r="BVY2" s="87"/>
      <c r="BVZ2" s="87"/>
      <c r="BWA2" s="87"/>
      <c r="BWB2" s="87"/>
      <c r="BWC2" s="87"/>
      <c r="BWD2" s="87"/>
      <c r="BWE2" s="87"/>
      <c r="BWF2" s="87"/>
      <c r="BWG2" s="87"/>
      <c r="BWH2" s="87"/>
      <c r="BWI2" s="87"/>
      <c r="BWJ2" s="87"/>
      <c r="BWK2" s="87"/>
      <c r="BWL2" s="87"/>
      <c r="BWM2" s="87"/>
      <c r="BWN2" s="87"/>
      <c r="BWO2" s="87"/>
      <c r="BWP2" s="87"/>
      <c r="BWQ2" s="87"/>
      <c r="BWR2" s="87"/>
      <c r="BWS2" s="87"/>
      <c r="BWT2" s="87"/>
      <c r="BWU2" s="87"/>
      <c r="BWV2" s="87"/>
      <c r="BWW2" s="87"/>
      <c r="BWX2" s="87"/>
      <c r="BWY2" s="87"/>
      <c r="BWZ2" s="87"/>
      <c r="BXA2" s="87"/>
      <c r="BXB2" s="87"/>
      <c r="BXC2" s="87"/>
      <c r="BXD2" s="87"/>
      <c r="BXE2" s="87"/>
      <c r="BXF2" s="87"/>
      <c r="BXG2" s="87"/>
      <c r="BXH2" s="87"/>
      <c r="BXI2" s="87"/>
      <c r="BXJ2" s="87"/>
      <c r="BXK2" s="87"/>
      <c r="BXL2" s="87"/>
      <c r="BXM2" s="87"/>
      <c r="BXN2" s="87"/>
      <c r="BXO2" s="87"/>
      <c r="BXP2" s="87"/>
      <c r="BXQ2" s="87"/>
      <c r="BXR2" s="87"/>
      <c r="BXS2" s="87"/>
      <c r="BXT2" s="87"/>
      <c r="BXU2" s="87"/>
      <c r="BXV2" s="87"/>
      <c r="BXW2" s="87"/>
      <c r="BXX2" s="87"/>
      <c r="BXY2" s="87"/>
      <c r="BXZ2" s="87"/>
      <c r="BYA2" s="87"/>
      <c r="BYB2" s="87"/>
      <c r="BYC2" s="87"/>
      <c r="BYD2" s="87"/>
      <c r="BYE2" s="87"/>
      <c r="BYF2" s="87"/>
      <c r="BYG2" s="87"/>
      <c r="BYH2" s="87"/>
      <c r="BYI2" s="87"/>
      <c r="BYJ2" s="87"/>
      <c r="BYK2" s="87"/>
      <c r="BYL2" s="87"/>
      <c r="BYM2" s="87"/>
      <c r="BYN2" s="87"/>
      <c r="BYO2" s="87"/>
      <c r="BYP2" s="87"/>
      <c r="BYQ2" s="87"/>
      <c r="BYR2" s="87"/>
      <c r="BYS2" s="87"/>
      <c r="BYT2" s="87"/>
      <c r="BYU2" s="87"/>
      <c r="BYV2" s="87"/>
      <c r="BYW2" s="87"/>
      <c r="BYX2" s="87"/>
      <c r="BYY2" s="87"/>
      <c r="BYZ2" s="87"/>
      <c r="BZA2" s="87"/>
      <c r="BZB2" s="87"/>
      <c r="BZC2" s="87"/>
      <c r="BZD2" s="87"/>
      <c r="BZE2" s="87"/>
      <c r="BZF2" s="87"/>
      <c r="BZG2" s="87"/>
      <c r="BZH2" s="87"/>
      <c r="BZI2" s="87"/>
      <c r="BZJ2" s="87"/>
      <c r="BZK2" s="87"/>
      <c r="BZL2" s="87"/>
      <c r="BZM2" s="87"/>
      <c r="BZN2" s="87"/>
      <c r="BZO2" s="87"/>
      <c r="BZP2" s="87"/>
      <c r="BZQ2" s="87"/>
      <c r="BZR2" s="87"/>
      <c r="BZS2" s="87"/>
      <c r="BZT2" s="87"/>
      <c r="BZU2" s="87"/>
      <c r="BZV2" s="87"/>
      <c r="BZW2" s="87"/>
      <c r="BZX2" s="87"/>
      <c r="BZY2" s="87"/>
      <c r="BZZ2" s="87"/>
      <c r="CAA2" s="87"/>
      <c r="CAB2" s="87"/>
      <c r="CAC2" s="87"/>
      <c r="CAD2" s="87"/>
      <c r="CAE2" s="87"/>
      <c r="CAF2" s="87"/>
      <c r="CAG2" s="87"/>
      <c r="CAH2" s="87"/>
      <c r="CAI2" s="87"/>
      <c r="CAJ2" s="87"/>
      <c r="CAK2" s="87"/>
      <c r="CAL2" s="87"/>
      <c r="CAM2" s="87"/>
      <c r="CAN2" s="87"/>
      <c r="CAO2" s="87"/>
      <c r="CAP2" s="87"/>
      <c r="CAQ2" s="87"/>
      <c r="CAR2" s="87"/>
      <c r="CAS2" s="87"/>
      <c r="CAT2" s="87"/>
      <c r="CAU2" s="87"/>
      <c r="CAV2" s="87"/>
      <c r="CAW2" s="87"/>
      <c r="CAX2" s="87"/>
      <c r="CAY2" s="87"/>
      <c r="CAZ2" s="87"/>
      <c r="CBA2" s="87"/>
      <c r="CBB2" s="87"/>
      <c r="CBC2" s="87"/>
      <c r="CBD2" s="87"/>
      <c r="CBE2" s="87"/>
      <c r="CBF2" s="87"/>
      <c r="CBG2" s="87"/>
      <c r="CBH2" s="87"/>
      <c r="CBI2" s="87"/>
      <c r="CBJ2" s="87"/>
      <c r="CBK2" s="87"/>
      <c r="CBL2" s="87"/>
      <c r="CBM2" s="87"/>
      <c r="CBN2" s="87"/>
      <c r="CBO2" s="87"/>
      <c r="CBP2" s="87"/>
      <c r="CBQ2" s="87"/>
      <c r="CBR2" s="87"/>
      <c r="CBS2" s="87"/>
      <c r="CBT2" s="87"/>
      <c r="CBU2" s="87"/>
      <c r="CBV2" s="87"/>
      <c r="CBW2" s="87"/>
      <c r="CBX2" s="87"/>
      <c r="CBY2" s="87"/>
      <c r="CBZ2" s="87"/>
      <c r="CCA2" s="87"/>
      <c r="CCB2" s="87"/>
      <c r="CCC2" s="87"/>
      <c r="CCD2" s="87"/>
      <c r="CCE2" s="87"/>
      <c r="CCF2" s="87"/>
      <c r="CCG2" s="87"/>
      <c r="CCH2" s="87"/>
      <c r="CCI2" s="87"/>
      <c r="CCJ2" s="87"/>
      <c r="CCK2" s="87"/>
      <c r="CCL2" s="87"/>
      <c r="CCM2" s="87"/>
      <c r="CCN2" s="87"/>
      <c r="CCO2" s="87"/>
      <c r="CCP2" s="87"/>
      <c r="CCQ2" s="87"/>
      <c r="CCR2" s="87"/>
      <c r="CCS2" s="87"/>
      <c r="CCT2" s="87"/>
      <c r="CCU2" s="87"/>
      <c r="CCV2" s="87"/>
      <c r="CCW2" s="87"/>
      <c r="CCX2" s="87"/>
      <c r="CCY2" s="87"/>
      <c r="CCZ2" s="87"/>
      <c r="CDA2" s="87"/>
      <c r="CDB2" s="87"/>
      <c r="CDC2" s="87"/>
      <c r="CDD2" s="87"/>
      <c r="CDE2" s="87"/>
      <c r="CDF2" s="87"/>
      <c r="CDG2" s="87"/>
      <c r="CDH2" s="87"/>
      <c r="CDI2" s="87"/>
      <c r="CDJ2" s="87"/>
      <c r="CDK2" s="87"/>
      <c r="CDL2" s="87"/>
      <c r="CDM2" s="87"/>
      <c r="CDN2" s="87"/>
      <c r="CDO2" s="87"/>
      <c r="CDP2" s="87"/>
      <c r="CDQ2" s="87"/>
      <c r="CDR2" s="87"/>
      <c r="CDS2" s="87"/>
      <c r="CDT2" s="87"/>
      <c r="CDU2" s="87"/>
      <c r="CDV2" s="87"/>
      <c r="CDW2" s="87"/>
      <c r="CDX2" s="87"/>
      <c r="CDY2" s="87"/>
      <c r="CDZ2" s="87"/>
      <c r="CEA2" s="87"/>
      <c r="CEB2" s="87"/>
      <c r="CEC2" s="87"/>
      <c r="CED2" s="87"/>
      <c r="CEE2" s="87"/>
      <c r="CEF2" s="87"/>
      <c r="CEG2" s="87"/>
      <c r="CEH2" s="87"/>
      <c r="CEI2" s="87"/>
      <c r="CEJ2" s="87"/>
      <c r="CEK2" s="87"/>
      <c r="CEL2" s="87"/>
      <c r="CEM2" s="87"/>
      <c r="CEN2" s="87"/>
      <c r="CEO2" s="87"/>
      <c r="CEP2" s="87"/>
      <c r="CEQ2" s="87"/>
      <c r="CER2" s="87"/>
      <c r="CES2" s="87"/>
      <c r="CET2" s="87"/>
      <c r="CEU2" s="87"/>
      <c r="CEV2" s="87"/>
      <c r="CEW2" s="87"/>
      <c r="CEX2" s="87"/>
      <c r="CEY2" s="87"/>
      <c r="CEZ2" s="87"/>
      <c r="CFA2" s="87"/>
      <c r="CFB2" s="87"/>
      <c r="CFC2" s="87"/>
      <c r="CFD2" s="87"/>
      <c r="CFE2" s="87"/>
      <c r="CFF2" s="87"/>
      <c r="CFG2" s="87"/>
      <c r="CFH2" s="87"/>
      <c r="CFI2" s="87"/>
      <c r="CFJ2" s="87"/>
      <c r="CFK2" s="87"/>
      <c r="CFL2" s="87"/>
      <c r="CFM2" s="87"/>
      <c r="CFN2" s="87"/>
      <c r="CFO2" s="87"/>
      <c r="CFP2" s="87"/>
      <c r="CFQ2" s="87"/>
      <c r="CFR2" s="87"/>
      <c r="CFS2" s="87"/>
      <c r="CFT2" s="87"/>
      <c r="CFU2" s="87"/>
      <c r="CFV2" s="87"/>
      <c r="CFW2" s="87"/>
      <c r="CFX2" s="87"/>
      <c r="CFY2" s="87"/>
      <c r="CFZ2" s="87"/>
      <c r="CGA2" s="87"/>
      <c r="CGB2" s="87"/>
      <c r="CGC2" s="87"/>
      <c r="CGD2" s="87"/>
      <c r="CGE2" s="87"/>
      <c r="CGF2" s="87"/>
      <c r="CGG2" s="87"/>
      <c r="CGH2" s="87"/>
      <c r="CGI2" s="87"/>
      <c r="CGJ2" s="87"/>
      <c r="CGK2" s="87"/>
      <c r="CGL2" s="87"/>
      <c r="CGM2" s="87"/>
      <c r="CGN2" s="87"/>
      <c r="CGO2" s="87"/>
      <c r="CGP2" s="87"/>
      <c r="CGQ2" s="87"/>
      <c r="CGR2" s="87"/>
      <c r="CGS2" s="87"/>
      <c r="CGT2" s="87"/>
      <c r="CGU2" s="87"/>
      <c r="CGV2" s="87"/>
      <c r="CGW2" s="87"/>
      <c r="CGX2" s="87"/>
      <c r="CGY2" s="87"/>
      <c r="CGZ2" s="87"/>
      <c r="CHA2" s="87"/>
      <c r="CHB2" s="87"/>
      <c r="CHC2" s="87"/>
      <c r="CHD2" s="87"/>
      <c r="CHE2" s="87"/>
      <c r="CHF2" s="87"/>
      <c r="CHG2" s="87"/>
      <c r="CHH2" s="87"/>
      <c r="CHI2" s="87"/>
      <c r="CHJ2" s="87"/>
      <c r="CHK2" s="87"/>
      <c r="CHL2" s="87"/>
      <c r="CHM2" s="87"/>
      <c r="CHN2" s="87"/>
      <c r="CHO2" s="87"/>
      <c r="CHP2" s="87"/>
      <c r="CHQ2" s="87"/>
      <c r="CHR2" s="87"/>
      <c r="CHS2" s="87"/>
      <c r="CHT2" s="87"/>
      <c r="CHU2" s="87"/>
      <c r="CHV2" s="87"/>
      <c r="CHW2" s="87"/>
      <c r="CHX2" s="87"/>
      <c r="CHY2" s="87"/>
      <c r="CHZ2" s="87"/>
      <c r="CIA2" s="87"/>
      <c r="CIB2" s="87"/>
      <c r="CIC2" s="87"/>
      <c r="CID2" s="87"/>
      <c r="CIE2" s="87"/>
      <c r="CIF2" s="87"/>
      <c r="CIG2" s="87"/>
      <c r="CIH2" s="87"/>
      <c r="CII2" s="87"/>
      <c r="CIJ2" s="87"/>
      <c r="CIK2" s="87"/>
      <c r="CIL2" s="87"/>
      <c r="CIM2" s="87"/>
      <c r="CIN2" s="87"/>
      <c r="CIO2" s="87"/>
      <c r="CIP2" s="87"/>
      <c r="CIQ2" s="87"/>
      <c r="CIR2" s="87"/>
      <c r="CIS2" s="87"/>
      <c r="CIT2" s="87"/>
      <c r="CIU2" s="87"/>
      <c r="CIV2" s="87"/>
      <c r="CIW2" s="87"/>
      <c r="CIX2" s="87"/>
      <c r="CIY2" s="87"/>
      <c r="CIZ2" s="87"/>
      <c r="CJA2" s="87"/>
      <c r="CJB2" s="87"/>
      <c r="CJC2" s="87"/>
      <c r="CJD2" s="87"/>
      <c r="CJE2" s="87"/>
      <c r="CJF2" s="87"/>
      <c r="CJG2" s="87"/>
      <c r="CJH2" s="87"/>
      <c r="CJI2" s="87"/>
      <c r="CJJ2" s="87"/>
      <c r="CJK2" s="87"/>
      <c r="CJL2" s="87"/>
      <c r="CJM2" s="87"/>
      <c r="CJN2" s="87"/>
      <c r="CJO2" s="87"/>
      <c r="CJP2" s="87"/>
      <c r="CJQ2" s="87"/>
      <c r="CJR2" s="87"/>
      <c r="CJS2" s="87"/>
      <c r="CJT2" s="87"/>
      <c r="CJU2" s="87"/>
      <c r="CJV2" s="87"/>
      <c r="CJW2" s="87"/>
      <c r="CJX2" s="87"/>
      <c r="CJY2" s="87"/>
      <c r="CJZ2" s="87"/>
      <c r="CKA2" s="87"/>
      <c r="CKB2" s="87"/>
      <c r="CKC2" s="87"/>
      <c r="CKD2" s="87"/>
      <c r="CKE2" s="87"/>
      <c r="CKF2" s="87"/>
      <c r="CKG2" s="87"/>
      <c r="CKH2" s="87"/>
      <c r="CKI2" s="87"/>
      <c r="CKJ2" s="87"/>
      <c r="CKK2" s="87"/>
      <c r="CKL2" s="87"/>
      <c r="CKM2" s="87"/>
      <c r="CKN2" s="87"/>
      <c r="CKO2" s="87"/>
      <c r="CKP2" s="87"/>
      <c r="CKQ2" s="87"/>
      <c r="CKR2" s="87"/>
      <c r="CKS2" s="87"/>
      <c r="CKT2" s="87"/>
      <c r="CKU2" s="87"/>
      <c r="CKV2" s="87"/>
      <c r="CKW2" s="87"/>
      <c r="CKX2" s="87"/>
      <c r="CKY2" s="87"/>
      <c r="CKZ2" s="87"/>
      <c r="CLA2" s="87"/>
      <c r="CLB2" s="87"/>
      <c r="CLC2" s="87"/>
      <c r="CLD2" s="87"/>
      <c r="CLE2" s="87"/>
      <c r="CLF2" s="87"/>
      <c r="CLG2" s="87"/>
      <c r="CLH2" s="87"/>
      <c r="CLI2" s="87"/>
      <c r="CLJ2" s="87"/>
      <c r="CLK2" s="87"/>
      <c r="CLL2" s="87"/>
      <c r="CLM2" s="87"/>
      <c r="CLN2" s="87"/>
      <c r="CLO2" s="87"/>
      <c r="CLP2" s="87"/>
      <c r="CLQ2" s="87"/>
      <c r="CLR2" s="87"/>
      <c r="CLS2" s="87"/>
      <c r="CLT2" s="87"/>
      <c r="CLU2" s="87"/>
      <c r="CLV2" s="87"/>
      <c r="CLW2" s="87"/>
      <c r="CLX2" s="87"/>
      <c r="CLY2" s="87"/>
      <c r="CLZ2" s="87"/>
      <c r="CMA2" s="87"/>
      <c r="CMB2" s="87"/>
      <c r="CMC2" s="87"/>
      <c r="CMD2" s="87"/>
      <c r="CME2" s="87"/>
      <c r="CMF2" s="87"/>
      <c r="CMG2" s="87"/>
      <c r="CMH2" s="87"/>
      <c r="CMI2" s="87"/>
      <c r="CMJ2" s="87"/>
      <c r="CMK2" s="87"/>
      <c r="CML2" s="87"/>
      <c r="CMM2" s="87"/>
      <c r="CMN2" s="87"/>
      <c r="CMO2" s="87"/>
      <c r="CMP2" s="87"/>
      <c r="CMQ2" s="87"/>
      <c r="CMR2" s="87"/>
      <c r="CMS2" s="87"/>
      <c r="CMT2" s="87"/>
      <c r="CMU2" s="87"/>
      <c r="CMV2" s="87"/>
      <c r="CMW2" s="87"/>
      <c r="CMX2" s="87"/>
      <c r="CMY2" s="87"/>
      <c r="CMZ2" s="87"/>
      <c r="CNA2" s="87"/>
      <c r="CNB2" s="87"/>
      <c r="CNC2" s="87"/>
      <c r="CND2" s="87"/>
      <c r="CNE2" s="87"/>
      <c r="CNF2" s="87"/>
      <c r="CNG2" s="87"/>
      <c r="CNH2" s="87"/>
      <c r="CNI2" s="87"/>
      <c r="CNJ2" s="87"/>
      <c r="CNK2" s="87"/>
      <c r="CNL2" s="87"/>
      <c r="CNM2" s="87"/>
      <c r="CNN2" s="87"/>
      <c r="CNO2" s="87"/>
      <c r="CNP2" s="87"/>
      <c r="CNQ2" s="87"/>
      <c r="CNR2" s="87"/>
      <c r="CNS2" s="87"/>
      <c r="CNT2" s="87"/>
      <c r="CNU2" s="87"/>
      <c r="CNV2" s="87"/>
      <c r="CNW2" s="87"/>
      <c r="CNX2" s="87"/>
      <c r="CNY2" s="87"/>
      <c r="CNZ2" s="87"/>
      <c r="COA2" s="87"/>
      <c r="COB2" s="87"/>
      <c r="COC2" s="87"/>
      <c r="COD2" s="87"/>
      <c r="COE2" s="87"/>
      <c r="COF2" s="87"/>
      <c r="COG2" s="87"/>
      <c r="COH2" s="87"/>
      <c r="COI2" s="87"/>
      <c r="COJ2" s="87"/>
      <c r="COK2" s="87"/>
      <c r="COL2" s="87"/>
      <c r="COM2" s="87"/>
      <c r="CON2" s="87"/>
      <c r="COO2" s="87"/>
      <c r="COP2" s="87"/>
      <c r="COQ2" s="87"/>
      <c r="COR2" s="87"/>
      <c r="COS2" s="87"/>
      <c r="COT2" s="87"/>
      <c r="COU2" s="87"/>
      <c r="COV2" s="87"/>
      <c r="COW2" s="87"/>
      <c r="COX2" s="87"/>
      <c r="COY2" s="87"/>
      <c r="COZ2" s="87"/>
      <c r="CPA2" s="87"/>
      <c r="CPB2" s="87"/>
      <c r="CPC2" s="87"/>
      <c r="CPD2" s="87"/>
      <c r="CPE2" s="87"/>
      <c r="CPF2" s="87"/>
      <c r="CPG2" s="87"/>
      <c r="CPH2" s="87"/>
      <c r="CPI2" s="87"/>
      <c r="CPJ2" s="87"/>
      <c r="CPK2" s="87"/>
      <c r="CPL2" s="87"/>
      <c r="CPM2" s="87"/>
      <c r="CPN2" s="87"/>
      <c r="CPO2" s="87"/>
      <c r="CPP2" s="87"/>
      <c r="CPQ2" s="87"/>
      <c r="CPR2" s="87"/>
      <c r="CPS2" s="87"/>
      <c r="CPT2" s="87"/>
      <c r="CPU2" s="87"/>
      <c r="CPV2" s="87"/>
      <c r="CPW2" s="87"/>
      <c r="CPX2" s="87"/>
      <c r="CPY2" s="87"/>
      <c r="CPZ2" s="87"/>
      <c r="CQA2" s="87"/>
      <c r="CQB2" s="87"/>
      <c r="CQC2" s="87"/>
      <c r="CQD2" s="87"/>
      <c r="CQE2" s="87"/>
      <c r="CQF2" s="87"/>
      <c r="CQG2" s="87"/>
      <c r="CQH2" s="87"/>
      <c r="CQI2" s="87"/>
      <c r="CQJ2" s="87"/>
      <c r="CQK2" s="87"/>
      <c r="CQL2" s="87"/>
      <c r="CQM2" s="87"/>
      <c r="CQN2" s="87"/>
      <c r="CQO2" s="87"/>
      <c r="CQP2" s="87"/>
      <c r="CQQ2" s="87"/>
      <c r="CQR2" s="87"/>
      <c r="CQS2" s="87"/>
      <c r="CQT2" s="87"/>
      <c r="CQU2" s="87"/>
      <c r="CQV2" s="87"/>
      <c r="CQW2" s="87"/>
      <c r="CQX2" s="87"/>
      <c r="CQY2" s="87"/>
      <c r="CQZ2" s="87"/>
      <c r="CRA2" s="87"/>
      <c r="CRB2" s="87"/>
      <c r="CRC2" s="87"/>
      <c r="CRD2" s="87"/>
      <c r="CRE2" s="87"/>
      <c r="CRF2" s="87"/>
      <c r="CRG2" s="87"/>
      <c r="CRH2" s="87"/>
      <c r="CRI2" s="87"/>
      <c r="CRJ2" s="87"/>
      <c r="CRK2" s="87"/>
      <c r="CRL2" s="87"/>
      <c r="CRM2" s="87"/>
      <c r="CRN2" s="87"/>
      <c r="CRO2" s="87"/>
      <c r="CRP2" s="87"/>
      <c r="CRQ2" s="87"/>
      <c r="CRR2" s="87"/>
      <c r="CRS2" s="87"/>
      <c r="CRT2" s="87"/>
      <c r="CRU2" s="87"/>
      <c r="CRV2" s="87"/>
      <c r="CRW2" s="87"/>
      <c r="CRX2" s="87"/>
      <c r="CRY2" s="87"/>
      <c r="CRZ2" s="87"/>
      <c r="CSA2" s="87"/>
      <c r="CSB2" s="87"/>
      <c r="CSC2" s="87"/>
      <c r="CSD2" s="87"/>
      <c r="CSE2" s="87"/>
      <c r="CSF2" s="87"/>
      <c r="CSG2" s="87"/>
      <c r="CSH2" s="87"/>
      <c r="CSI2" s="87"/>
      <c r="CSJ2" s="87"/>
      <c r="CSK2" s="87"/>
      <c r="CSL2" s="87"/>
      <c r="CSM2" s="87"/>
      <c r="CSN2" s="87"/>
      <c r="CSO2" s="87"/>
      <c r="CSP2" s="87"/>
      <c r="CSQ2" s="87"/>
      <c r="CSR2" s="87"/>
      <c r="CSS2" s="87"/>
      <c r="CST2" s="87"/>
      <c r="CSU2" s="87"/>
      <c r="CSV2" s="87"/>
      <c r="CSW2" s="87"/>
      <c r="CSX2" s="87"/>
      <c r="CSY2" s="87"/>
      <c r="CSZ2" s="87"/>
      <c r="CTA2" s="87"/>
      <c r="CTB2" s="87"/>
      <c r="CTC2" s="87"/>
      <c r="CTD2" s="87"/>
      <c r="CTE2" s="87"/>
      <c r="CTF2" s="87"/>
      <c r="CTG2" s="87"/>
      <c r="CTH2" s="87"/>
      <c r="CTI2" s="87"/>
      <c r="CTJ2" s="87"/>
      <c r="CTK2" s="87"/>
      <c r="CTL2" s="87"/>
      <c r="CTM2" s="87"/>
      <c r="CTN2" s="87"/>
      <c r="CTO2" s="87"/>
      <c r="CTP2" s="87"/>
      <c r="CTQ2" s="87"/>
      <c r="CTR2" s="87"/>
      <c r="CTS2" s="87"/>
      <c r="CTT2" s="87"/>
      <c r="CTU2" s="87"/>
      <c r="CTV2" s="87"/>
      <c r="CTW2" s="87"/>
      <c r="CTX2" s="87"/>
      <c r="CTY2" s="87"/>
      <c r="CTZ2" s="87"/>
      <c r="CUA2" s="87"/>
      <c r="CUB2" s="87"/>
      <c r="CUC2" s="87"/>
      <c r="CUD2" s="87"/>
      <c r="CUE2" s="87"/>
      <c r="CUF2" s="87"/>
      <c r="CUG2" s="87"/>
      <c r="CUH2" s="87"/>
      <c r="CUI2" s="87"/>
      <c r="CUJ2" s="87"/>
      <c r="CUK2" s="87"/>
      <c r="CUL2" s="87"/>
      <c r="CUM2" s="87"/>
      <c r="CUN2" s="87"/>
      <c r="CUO2" s="87"/>
      <c r="CUP2" s="87"/>
      <c r="CUQ2" s="87"/>
      <c r="CUR2" s="87"/>
      <c r="CUS2" s="87"/>
      <c r="CUT2" s="87"/>
      <c r="CUU2" s="87"/>
      <c r="CUV2" s="87"/>
      <c r="CUW2" s="87"/>
      <c r="CUX2" s="87"/>
      <c r="CUY2" s="87"/>
      <c r="CUZ2" s="87"/>
      <c r="CVA2" s="87"/>
      <c r="CVB2" s="87"/>
      <c r="CVC2" s="87"/>
      <c r="CVD2" s="87"/>
      <c r="CVE2" s="87"/>
      <c r="CVF2" s="87"/>
      <c r="CVG2" s="87"/>
      <c r="CVH2" s="87"/>
      <c r="CVI2" s="87"/>
      <c r="CVJ2" s="87"/>
      <c r="CVK2" s="87"/>
      <c r="CVL2" s="87"/>
      <c r="CVM2" s="87"/>
      <c r="CVN2" s="87"/>
      <c r="CVO2" s="87"/>
      <c r="CVP2" s="87"/>
      <c r="CVQ2" s="87"/>
      <c r="CVR2" s="87"/>
      <c r="CVS2" s="87"/>
      <c r="CVT2" s="87"/>
      <c r="CVU2" s="87"/>
      <c r="CVV2" s="87"/>
      <c r="CVW2" s="87"/>
      <c r="CVX2" s="87"/>
      <c r="CVY2" s="87"/>
      <c r="CVZ2" s="87"/>
      <c r="CWA2" s="87"/>
      <c r="CWB2" s="87"/>
      <c r="CWC2" s="87"/>
      <c r="CWD2" s="87"/>
      <c r="CWE2" s="87"/>
      <c r="CWF2" s="87"/>
      <c r="CWG2" s="87"/>
      <c r="CWH2" s="87"/>
      <c r="CWI2" s="87"/>
      <c r="CWJ2" s="87"/>
      <c r="CWK2" s="87"/>
      <c r="CWL2" s="87"/>
      <c r="CWM2" s="87"/>
      <c r="CWN2" s="87"/>
      <c r="CWO2" s="87"/>
      <c r="CWP2" s="87"/>
      <c r="CWQ2" s="87"/>
      <c r="CWR2" s="87"/>
      <c r="CWS2" s="87"/>
      <c r="CWT2" s="87"/>
      <c r="CWU2" s="87"/>
      <c r="CWV2" s="87"/>
      <c r="CWW2" s="87"/>
      <c r="CWX2" s="87"/>
      <c r="CWY2" s="87"/>
      <c r="CWZ2" s="87"/>
      <c r="CXA2" s="87"/>
      <c r="CXB2" s="87"/>
      <c r="CXC2" s="87"/>
      <c r="CXD2" s="87"/>
      <c r="CXE2" s="87"/>
      <c r="CXF2" s="87"/>
      <c r="CXG2" s="87"/>
      <c r="CXH2" s="87"/>
      <c r="CXI2" s="87"/>
      <c r="CXJ2" s="87"/>
      <c r="CXK2" s="87"/>
      <c r="CXL2" s="87"/>
      <c r="CXM2" s="87"/>
      <c r="CXN2" s="87"/>
      <c r="CXO2" s="87"/>
      <c r="CXP2" s="87"/>
      <c r="CXQ2" s="87"/>
      <c r="CXR2" s="87"/>
      <c r="CXS2" s="87"/>
      <c r="CXT2" s="87"/>
      <c r="CXU2" s="87"/>
      <c r="CXV2" s="87"/>
      <c r="CXW2" s="87"/>
      <c r="CXX2" s="87"/>
      <c r="CXY2" s="87"/>
      <c r="CXZ2" s="87"/>
      <c r="CYA2" s="87"/>
      <c r="CYB2" s="87"/>
      <c r="CYC2" s="87"/>
      <c r="CYD2" s="87"/>
      <c r="CYE2" s="87"/>
      <c r="CYF2" s="87"/>
      <c r="CYG2" s="87"/>
      <c r="CYH2" s="87"/>
      <c r="CYI2" s="87"/>
      <c r="CYJ2" s="87"/>
      <c r="CYK2" s="87"/>
      <c r="CYL2" s="87"/>
      <c r="CYM2" s="87"/>
      <c r="CYN2" s="87"/>
      <c r="CYO2" s="87"/>
      <c r="CYP2" s="87"/>
      <c r="CYQ2" s="87"/>
      <c r="CYR2" s="87"/>
      <c r="CYS2" s="87"/>
      <c r="CYT2" s="87"/>
      <c r="CYU2" s="87"/>
      <c r="CYV2" s="87"/>
      <c r="CYW2" s="87"/>
      <c r="CYX2" s="87"/>
      <c r="CYY2" s="87"/>
      <c r="CYZ2" s="87"/>
      <c r="CZA2" s="87"/>
      <c r="CZB2" s="87"/>
      <c r="CZC2" s="87"/>
      <c r="CZD2" s="87"/>
      <c r="CZE2" s="87"/>
      <c r="CZF2" s="87"/>
      <c r="CZG2" s="87"/>
      <c r="CZH2" s="87"/>
      <c r="CZI2" s="87"/>
      <c r="CZJ2" s="87"/>
      <c r="CZK2" s="87"/>
      <c r="CZL2" s="87"/>
      <c r="CZM2" s="87"/>
      <c r="CZN2" s="87"/>
      <c r="CZO2" s="87"/>
      <c r="CZP2" s="87"/>
      <c r="CZQ2" s="87"/>
      <c r="CZR2" s="87"/>
      <c r="CZS2" s="87"/>
      <c r="CZT2" s="87"/>
      <c r="CZU2" s="87"/>
      <c r="CZV2" s="87"/>
      <c r="CZW2" s="87"/>
      <c r="CZX2" s="87"/>
      <c r="CZY2" s="87"/>
      <c r="CZZ2" s="87"/>
      <c r="DAA2" s="87"/>
      <c r="DAB2" s="87"/>
      <c r="DAC2" s="87"/>
      <c r="DAD2" s="87"/>
      <c r="DAE2" s="87"/>
      <c r="DAF2" s="87"/>
      <c r="DAG2" s="87"/>
      <c r="DAH2" s="87"/>
      <c r="DAI2" s="87"/>
      <c r="DAJ2" s="87"/>
      <c r="DAK2" s="87"/>
      <c r="DAL2" s="87"/>
      <c r="DAM2" s="87"/>
      <c r="DAN2" s="87"/>
      <c r="DAO2" s="87"/>
      <c r="DAP2" s="87"/>
      <c r="DAQ2" s="87"/>
      <c r="DAR2" s="87"/>
      <c r="DAS2" s="87"/>
      <c r="DAT2" s="87"/>
      <c r="DAU2" s="87"/>
      <c r="DAV2" s="87"/>
      <c r="DAW2" s="87"/>
      <c r="DAX2" s="87"/>
      <c r="DAY2" s="87"/>
      <c r="DAZ2" s="87"/>
      <c r="DBA2" s="87"/>
      <c r="DBB2" s="87"/>
      <c r="DBC2" s="87"/>
      <c r="DBD2" s="87"/>
      <c r="DBE2" s="87"/>
      <c r="DBF2" s="87"/>
      <c r="DBG2" s="87"/>
      <c r="DBH2" s="87"/>
      <c r="DBI2" s="87"/>
      <c r="DBJ2" s="87"/>
      <c r="DBK2" s="87"/>
      <c r="DBL2" s="87"/>
      <c r="DBM2" s="87"/>
      <c r="DBN2" s="87"/>
      <c r="DBO2" s="87"/>
      <c r="DBP2" s="87"/>
      <c r="DBQ2" s="87"/>
      <c r="DBR2" s="87"/>
      <c r="DBS2" s="87"/>
      <c r="DBT2" s="87"/>
      <c r="DBU2" s="87"/>
      <c r="DBV2" s="87"/>
      <c r="DBW2" s="87"/>
      <c r="DBX2" s="87"/>
      <c r="DBY2" s="87"/>
      <c r="DBZ2" s="87"/>
      <c r="DCA2" s="87"/>
      <c r="DCB2" s="87"/>
      <c r="DCC2" s="87"/>
      <c r="DCD2" s="87"/>
      <c r="DCE2" s="87"/>
      <c r="DCF2" s="87"/>
      <c r="DCG2" s="87"/>
      <c r="DCH2" s="87"/>
      <c r="DCI2" s="87"/>
      <c r="DCJ2" s="87"/>
      <c r="DCK2" s="87"/>
      <c r="DCL2" s="87"/>
      <c r="DCM2" s="87"/>
      <c r="DCN2" s="87"/>
      <c r="DCO2" s="87"/>
      <c r="DCP2" s="87"/>
      <c r="DCQ2" s="87"/>
      <c r="DCR2" s="87"/>
      <c r="DCS2" s="87"/>
      <c r="DCT2" s="87"/>
      <c r="DCU2" s="87"/>
      <c r="DCV2" s="87"/>
      <c r="DCW2" s="87"/>
      <c r="DCX2" s="87"/>
      <c r="DCY2" s="87"/>
      <c r="DCZ2" s="87"/>
      <c r="DDA2" s="87"/>
      <c r="DDB2" s="87"/>
      <c r="DDC2" s="87"/>
      <c r="DDD2" s="87"/>
      <c r="DDE2" s="87"/>
      <c r="DDF2" s="87"/>
      <c r="DDG2" s="87"/>
      <c r="DDH2" s="87"/>
      <c r="DDI2" s="87"/>
      <c r="DDJ2" s="87"/>
      <c r="DDK2" s="87"/>
      <c r="DDL2" s="87"/>
      <c r="DDM2" s="87"/>
      <c r="DDN2" s="87"/>
      <c r="DDO2" s="87"/>
      <c r="DDP2" s="87"/>
      <c r="DDQ2" s="87"/>
      <c r="DDR2" s="87"/>
      <c r="DDS2" s="87"/>
      <c r="DDT2" s="87"/>
      <c r="DDU2" s="87"/>
      <c r="DDV2" s="87"/>
      <c r="DDW2" s="87"/>
      <c r="DDX2" s="87"/>
      <c r="DDY2" s="87"/>
      <c r="DDZ2" s="87"/>
      <c r="DEA2" s="87"/>
      <c r="DEB2" s="87"/>
      <c r="DEC2" s="87"/>
      <c r="DED2" s="87"/>
      <c r="DEE2" s="87"/>
      <c r="DEF2" s="87"/>
      <c r="DEG2" s="87"/>
      <c r="DEH2" s="87"/>
      <c r="DEI2" s="87"/>
      <c r="DEJ2" s="87"/>
      <c r="DEK2" s="87"/>
      <c r="DEL2" s="87"/>
      <c r="DEM2" s="87"/>
      <c r="DEN2" s="87"/>
      <c r="DEO2" s="87"/>
      <c r="DEP2" s="87"/>
      <c r="DEQ2" s="87"/>
      <c r="DER2" s="87"/>
      <c r="DES2" s="87"/>
      <c r="DET2" s="87"/>
      <c r="DEU2" s="87"/>
      <c r="DEV2" s="87"/>
      <c r="DEW2" s="87"/>
      <c r="DEX2" s="87"/>
      <c r="DEY2" s="87"/>
      <c r="DEZ2" s="87"/>
      <c r="DFA2" s="87"/>
      <c r="DFB2" s="87"/>
      <c r="DFC2" s="87"/>
      <c r="DFD2" s="87"/>
      <c r="DFE2" s="87"/>
      <c r="DFF2" s="87"/>
      <c r="DFG2" s="87"/>
      <c r="DFH2" s="87"/>
      <c r="DFI2" s="87"/>
      <c r="DFJ2" s="87"/>
      <c r="DFK2" s="87"/>
      <c r="DFL2" s="87"/>
      <c r="DFM2" s="87"/>
      <c r="DFN2" s="87"/>
      <c r="DFO2" s="87"/>
      <c r="DFP2" s="87"/>
      <c r="DFQ2" s="87"/>
      <c r="DFR2" s="87"/>
      <c r="DFS2" s="87"/>
      <c r="DFT2" s="87"/>
      <c r="DFU2" s="87"/>
      <c r="DFV2" s="87"/>
      <c r="DFW2" s="87"/>
      <c r="DFX2" s="87"/>
      <c r="DFY2" s="87"/>
      <c r="DFZ2" s="87"/>
      <c r="DGA2" s="87"/>
      <c r="DGB2" s="87"/>
      <c r="DGC2" s="87"/>
      <c r="DGD2" s="87"/>
      <c r="DGE2" s="87"/>
      <c r="DGF2" s="87"/>
      <c r="DGG2" s="87"/>
      <c r="DGH2" s="87"/>
      <c r="DGI2" s="87"/>
      <c r="DGJ2" s="87"/>
      <c r="DGK2" s="87"/>
      <c r="DGL2" s="87"/>
      <c r="DGM2" s="87"/>
      <c r="DGN2" s="87"/>
      <c r="DGO2" s="87"/>
      <c r="DGP2" s="87"/>
      <c r="DGQ2" s="87"/>
      <c r="DGR2" s="87"/>
      <c r="DGS2" s="87"/>
      <c r="DGT2" s="87"/>
      <c r="DGU2" s="87"/>
      <c r="DGV2" s="87"/>
      <c r="DGW2" s="87"/>
      <c r="DGX2" s="87"/>
      <c r="DGY2" s="87"/>
      <c r="DGZ2" s="87"/>
      <c r="DHA2" s="87"/>
      <c r="DHB2" s="87"/>
      <c r="DHC2" s="87"/>
      <c r="DHD2" s="87"/>
      <c r="DHE2" s="87"/>
      <c r="DHF2" s="87"/>
      <c r="DHG2" s="87"/>
      <c r="DHH2" s="87"/>
      <c r="DHI2" s="87"/>
      <c r="DHJ2" s="87"/>
      <c r="DHK2" s="87"/>
      <c r="DHL2" s="87"/>
      <c r="DHM2" s="87"/>
      <c r="DHN2" s="87"/>
      <c r="DHO2" s="87"/>
      <c r="DHP2" s="87"/>
      <c r="DHQ2" s="87"/>
      <c r="DHR2" s="87"/>
      <c r="DHS2" s="87"/>
      <c r="DHT2" s="87"/>
      <c r="DHU2" s="87"/>
      <c r="DHV2" s="87"/>
      <c r="DHW2" s="87"/>
      <c r="DHX2" s="87"/>
      <c r="DHY2" s="87"/>
      <c r="DHZ2" s="87"/>
      <c r="DIA2" s="87"/>
      <c r="DIB2" s="87"/>
      <c r="DIC2" s="87"/>
      <c r="DID2" s="87"/>
      <c r="DIE2" s="87"/>
      <c r="DIF2" s="87"/>
      <c r="DIG2" s="87"/>
      <c r="DIH2" s="87"/>
      <c r="DII2" s="87"/>
      <c r="DIJ2" s="87"/>
      <c r="DIK2" s="87"/>
      <c r="DIL2" s="87"/>
      <c r="DIM2" s="87"/>
      <c r="DIN2" s="87"/>
      <c r="DIO2" s="87"/>
      <c r="DIP2" s="87"/>
      <c r="DIQ2" s="87"/>
      <c r="DIR2" s="87"/>
      <c r="DIS2" s="87"/>
      <c r="DIT2" s="87"/>
      <c r="DIU2" s="87"/>
      <c r="DIV2" s="87"/>
      <c r="DIW2" s="87"/>
      <c r="DIX2" s="87"/>
      <c r="DIY2" s="87"/>
      <c r="DIZ2" s="87"/>
      <c r="DJA2" s="87"/>
      <c r="DJB2" s="87"/>
      <c r="DJC2" s="87"/>
      <c r="DJD2" s="87"/>
      <c r="DJE2" s="87"/>
      <c r="DJF2" s="87"/>
      <c r="DJG2" s="87"/>
      <c r="DJH2" s="87"/>
      <c r="DJI2" s="87"/>
      <c r="DJJ2" s="87"/>
      <c r="DJK2" s="87"/>
      <c r="DJL2" s="87"/>
      <c r="DJM2" s="87"/>
      <c r="DJN2" s="87"/>
      <c r="DJO2" s="87"/>
      <c r="DJP2" s="87"/>
      <c r="DJQ2" s="87"/>
      <c r="DJR2" s="87"/>
      <c r="DJS2" s="87"/>
      <c r="DJT2" s="87"/>
      <c r="DJU2" s="87"/>
      <c r="DJV2" s="87"/>
      <c r="DJW2" s="87"/>
      <c r="DJX2" s="87"/>
      <c r="DJY2" s="87"/>
      <c r="DJZ2" s="87"/>
      <c r="DKA2" s="87"/>
      <c r="DKB2" s="87"/>
      <c r="DKC2" s="87"/>
      <c r="DKD2" s="87"/>
      <c r="DKE2" s="87"/>
      <c r="DKF2" s="87"/>
      <c r="DKG2" s="87"/>
      <c r="DKH2" s="87"/>
      <c r="DKI2" s="87"/>
      <c r="DKJ2" s="87"/>
      <c r="DKK2" s="87"/>
      <c r="DKL2" s="87"/>
      <c r="DKM2" s="87"/>
      <c r="DKN2" s="87"/>
      <c r="DKO2" s="87"/>
      <c r="DKP2" s="87"/>
      <c r="DKQ2" s="87"/>
      <c r="DKR2" s="87"/>
      <c r="DKS2" s="87"/>
      <c r="DKT2" s="87"/>
      <c r="DKU2" s="87"/>
      <c r="DKV2" s="87"/>
      <c r="DKW2" s="87"/>
      <c r="DKX2" s="87"/>
      <c r="DKY2" s="87"/>
      <c r="DKZ2" s="87"/>
      <c r="DLA2" s="87"/>
      <c r="DLB2" s="87"/>
      <c r="DLC2" s="87"/>
      <c r="DLD2" s="87"/>
      <c r="DLE2" s="87"/>
      <c r="DLF2" s="87"/>
      <c r="DLG2" s="87"/>
      <c r="DLH2" s="87"/>
      <c r="DLI2" s="87"/>
      <c r="DLJ2" s="87"/>
      <c r="DLK2" s="87"/>
      <c r="DLL2" s="87"/>
      <c r="DLM2" s="87"/>
      <c r="DLN2" s="87"/>
      <c r="DLO2" s="87"/>
      <c r="DLP2" s="87"/>
      <c r="DLQ2" s="87"/>
      <c r="DLR2" s="87"/>
      <c r="DLS2" s="87"/>
      <c r="DLT2" s="87"/>
      <c r="DLU2" s="87"/>
      <c r="DLV2" s="87"/>
      <c r="DLW2" s="87"/>
      <c r="DLX2" s="87"/>
      <c r="DLY2" s="87"/>
      <c r="DLZ2" s="87"/>
      <c r="DMA2" s="87"/>
      <c r="DMB2" s="87"/>
      <c r="DMC2" s="87"/>
      <c r="DMD2" s="87"/>
      <c r="DME2" s="87"/>
      <c r="DMF2" s="87"/>
      <c r="DMG2" s="87"/>
      <c r="DMH2" s="87"/>
      <c r="DMI2" s="87"/>
      <c r="DMJ2" s="87"/>
      <c r="DMK2" s="87"/>
      <c r="DML2" s="87"/>
      <c r="DMM2" s="87"/>
      <c r="DMN2" s="87"/>
      <c r="DMO2" s="87"/>
      <c r="DMP2" s="87"/>
      <c r="DMQ2" s="87"/>
      <c r="DMR2" s="87"/>
      <c r="DMS2" s="87"/>
      <c r="DMT2" s="87"/>
      <c r="DMU2" s="87"/>
      <c r="DMV2" s="87"/>
      <c r="DMW2" s="87"/>
      <c r="DMX2" s="87"/>
      <c r="DMY2" s="87"/>
      <c r="DMZ2" s="87"/>
      <c r="DNA2" s="87"/>
      <c r="DNB2" s="87"/>
      <c r="DNC2" s="87"/>
      <c r="DND2" s="87"/>
      <c r="DNE2" s="87"/>
      <c r="DNF2" s="87"/>
      <c r="DNG2" s="87"/>
      <c r="DNH2" s="87"/>
      <c r="DNI2" s="87"/>
      <c r="DNJ2" s="87"/>
      <c r="DNK2" s="87"/>
      <c r="DNL2" s="87"/>
      <c r="DNM2" s="87"/>
      <c r="DNN2" s="87"/>
      <c r="DNO2" s="87"/>
      <c r="DNP2" s="87"/>
      <c r="DNQ2" s="87"/>
      <c r="DNR2" s="87"/>
      <c r="DNS2" s="87"/>
      <c r="DNT2" s="87"/>
      <c r="DNU2" s="87"/>
      <c r="DNV2" s="87"/>
      <c r="DNW2" s="87"/>
      <c r="DNX2" s="87"/>
      <c r="DNY2" s="87"/>
      <c r="DNZ2" s="87"/>
      <c r="DOA2" s="87"/>
      <c r="DOB2" s="87"/>
      <c r="DOC2" s="87"/>
      <c r="DOD2" s="87"/>
      <c r="DOE2" s="87"/>
      <c r="DOF2" s="87"/>
      <c r="DOG2" s="87"/>
      <c r="DOH2" s="87"/>
      <c r="DOI2" s="87"/>
      <c r="DOJ2" s="87"/>
      <c r="DOK2" s="87"/>
      <c r="DOL2" s="87"/>
      <c r="DOM2" s="87"/>
      <c r="DON2" s="87"/>
      <c r="DOO2" s="87"/>
      <c r="DOP2" s="87"/>
      <c r="DOQ2" s="87"/>
      <c r="DOR2" s="87"/>
      <c r="DOS2" s="87"/>
      <c r="DOT2" s="87"/>
      <c r="DOU2" s="87"/>
      <c r="DOV2" s="87"/>
      <c r="DOW2" s="87"/>
      <c r="DOX2" s="87"/>
      <c r="DOY2" s="87"/>
      <c r="DOZ2" s="87"/>
      <c r="DPA2" s="87"/>
      <c r="DPB2" s="87"/>
      <c r="DPC2" s="87"/>
      <c r="DPD2" s="87"/>
      <c r="DPE2" s="87"/>
      <c r="DPF2" s="87"/>
      <c r="DPG2" s="87"/>
      <c r="DPH2" s="87"/>
      <c r="DPI2" s="87"/>
      <c r="DPJ2" s="87"/>
      <c r="DPK2" s="87"/>
      <c r="DPL2" s="87"/>
      <c r="DPM2" s="87"/>
      <c r="DPN2" s="87"/>
      <c r="DPO2" s="87"/>
      <c r="DPP2" s="87"/>
      <c r="DPQ2" s="87"/>
      <c r="DPR2" s="87"/>
      <c r="DPS2" s="87"/>
      <c r="DPT2" s="87"/>
      <c r="DPU2" s="87"/>
      <c r="DPV2" s="87"/>
      <c r="DPW2" s="87"/>
      <c r="DPX2" s="87"/>
      <c r="DPY2" s="87"/>
      <c r="DPZ2" s="87"/>
      <c r="DQA2" s="87"/>
      <c r="DQB2" s="87"/>
      <c r="DQC2" s="87"/>
      <c r="DQD2" s="87"/>
      <c r="DQE2" s="87"/>
      <c r="DQF2" s="87"/>
      <c r="DQG2" s="87"/>
      <c r="DQH2" s="87"/>
      <c r="DQI2" s="87"/>
      <c r="DQJ2" s="87"/>
      <c r="DQK2" s="87"/>
      <c r="DQL2" s="87"/>
      <c r="DQM2" s="87"/>
      <c r="DQN2" s="87"/>
      <c r="DQO2" s="87"/>
      <c r="DQP2" s="87"/>
      <c r="DQQ2" s="87"/>
      <c r="DQR2" s="87"/>
      <c r="DQS2" s="87"/>
      <c r="DQT2" s="87"/>
      <c r="DQU2" s="87"/>
      <c r="DQV2" s="87"/>
      <c r="DQW2" s="87"/>
      <c r="DQX2" s="87"/>
      <c r="DQY2" s="87"/>
      <c r="DQZ2" s="87"/>
      <c r="DRA2" s="87"/>
      <c r="DRB2" s="87"/>
      <c r="DRC2" s="87"/>
      <c r="DRD2" s="87"/>
      <c r="DRE2" s="87"/>
      <c r="DRF2" s="87"/>
      <c r="DRG2" s="87"/>
      <c r="DRH2" s="87"/>
      <c r="DRI2" s="87"/>
      <c r="DRJ2" s="87"/>
      <c r="DRK2" s="87"/>
      <c r="DRL2" s="87"/>
      <c r="DRM2" s="87"/>
      <c r="DRN2" s="87"/>
      <c r="DRO2" s="87"/>
      <c r="DRP2" s="87"/>
      <c r="DRQ2" s="87"/>
      <c r="DRR2" s="87"/>
      <c r="DRS2" s="87"/>
      <c r="DRT2" s="87"/>
      <c r="DRU2" s="87"/>
      <c r="DRV2" s="87"/>
      <c r="DRW2" s="87"/>
      <c r="DRX2" s="87"/>
      <c r="DRY2" s="87"/>
      <c r="DRZ2" s="87"/>
      <c r="DSA2" s="87"/>
      <c r="DSB2" s="87"/>
      <c r="DSC2" s="87"/>
      <c r="DSD2" s="87"/>
      <c r="DSE2" s="87"/>
      <c r="DSF2" s="87"/>
      <c r="DSG2" s="87"/>
      <c r="DSH2" s="87"/>
      <c r="DSI2" s="87"/>
      <c r="DSJ2" s="87"/>
      <c r="DSK2" s="87"/>
      <c r="DSL2" s="87"/>
      <c r="DSM2" s="87"/>
      <c r="DSN2" s="87"/>
      <c r="DSO2" s="87"/>
      <c r="DSP2" s="87"/>
      <c r="DSQ2" s="87"/>
      <c r="DSR2" s="87"/>
      <c r="DSS2" s="87"/>
      <c r="DST2" s="87"/>
      <c r="DSU2" s="87"/>
      <c r="DSV2" s="87"/>
      <c r="DSW2" s="87"/>
      <c r="DSX2" s="87"/>
      <c r="DSY2" s="87"/>
      <c r="DSZ2" s="87"/>
      <c r="DTA2" s="87"/>
      <c r="DTB2" s="87"/>
      <c r="DTC2" s="87"/>
      <c r="DTD2" s="87"/>
      <c r="DTE2" s="87"/>
      <c r="DTF2" s="87"/>
      <c r="DTG2" s="87"/>
      <c r="DTH2" s="87"/>
      <c r="DTI2" s="87"/>
      <c r="DTJ2" s="87"/>
      <c r="DTK2" s="87"/>
      <c r="DTL2" s="87"/>
      <c r="DTM2" s="87"/>
      <c r="DTN2" s="87"/>
      <c r="DTO2" s="87"/>
      <c r="DTP2" s="87"/>
      <c r="DTQ2" s="87"/>
      <c r="DTR2" s="87"/>
      <c r="DTS2" s="87"/>
      <c r="DTT2" s="87"/>
      <c r="DTU2" s="87"/>
      <c r="DTV2" s="87"/>
      <c r="DTW2" s="87"/>
      <c r="DTX2" s="87"/>
      <c r="DTY2" s="87"/>
      <c r="DTZ2" s="87"/>
      <c r="DUA2" s="87"/>
      <c r="DUB2" s="87"/>
      <c r="DUC2" s="87"/>
      <c r="DUD2" s="87"/>
      <c r="DUE2" s="87"/>
      <c r="DUF2" s="87"/>
      <c r="DUG2" s="87"/>
      <c r="DUH2" s="87"/>
      <c r="DUI2" s="87"/>
      <c r="DUJ2" s="87"/>
      <c r="DUK2" s="87"/>
      <c r="DUL2" s="87"/>
      <c r="DUM2" s="87"/>
      <c r="DUN2" s="87"/>
      <c r="DUO2" s="87"/>
      <c r="DUP2" s="87"/>
      <c r="DUQ2" s="87"/>
      <c r="DUR2" s="87"/>
      <c r="DUS2" s="87"/>
      <c r="DUT2" s="87"/>
      <c r="DUU2" s="87"/>
      <c r="DUV2" s="87"/>
      <c r="DUW2" s="87"/>
      <c r="DUX2" s="87"/>
      <c r="DUY2" s="87"/>
      <c r="DUZ2" s="87"/>
      <c r="DVA2" s="87"/>
      <c r="DVB2" s="87"/>
      <c r="DVC2" s="87"/>
      <c r="DVD2" s="87"/>
      <c r="DVE2" s="87"/>
      <c r="DVF2" s="87"/>
      <c r="DVG2" s="87"/>
      <c r="DVH2" s="87"/>
      <c r="DVI2" s="87"/>
      <c r="DVJ2" s="87"/>
      <c r="DVK2" s="87"/>
      <c r="DVL2" s="87"/>
      <c r="DVM2" s="87"/>
      <c r="DVN2" s="87"/>
      <c r="DVO2" s="87"/>
      <c r="DVP2" s="87"/>
      <c r="DVQ2" s="87"/>
      <c r="DVR2" s="87"/>
      <c r="DVS2" s="87"/>
      <c r="DVT2" s="87"/>
      <c r="DVU2" s="87"/>
      <c r="DVV2" s="87"/>
      <c r="DVW2" s="87"/>
      <c r="DVX2" s="87"/>
      <c r="DVY2" s="87"/>
      <c r="DVZ2" s="87"/>
      <c r="DWA2" s="87"/>
      <c r="DWB2" s="87"/>
      <c r="DWC2" s="87"/>
      <c r="DWD2" s="87"/>
      <c r="DWE2" s="87"/>
      <c r="DWF2" s="87"/>
      <c r="DWG2" s="87"/>
      <c r="DWH2" s="87"/>
      <c r="DWI2" s="87"/>
      <c r="DWJ2" s="87"/>
      <c r="DWK2" s="87"/>
      <c r="DWL2" s="87"/>
      <c r="DWM2" s="87"/>
      <c r="DWN2" s="87"/>
      <c r="DWO2" s="87"/>
      <c r="DWP2" s="87"/>
      <c r="DWQ2" s="87"/>
      <c r="DWR2" s="87"/>
      <c r="DWS2" s="87"/>
      <c r="DWT2" s="87"/>
      <c r="DWU2" s="87"/>
      <c r="DWV2" s="87"/>
      <c r="DWW2" s="87"/>
      <c r="DWX2" s="87"/>
      <c r="DWY2" s="87"/>
      <c r="DWZ2" s="87"/>
      <c r="DXA2" s="87"/>
      <c r="DXB2" s="87"/>
      <c r="DXC2" s="87"/>
      <c r="DXD2" s="87"/>
      <c r="DXE2" s="87"/>
      <c r="DXF2" s="87"/>
      <c r="DXG2" s="87"/>
      <c r="DXH2" s="87"/>
      <c r="DXI2" s="87"/>
      <c r="DXJ2" s="87"/>
      <c r="DXK2" s="87"/>
      <c r="DXL2" s="87"/>
      <c r="DXM2" s="87"/>
      <c r="DXN2" s="87"/>
      <c r="DXO2" s="87"/>
      <c r="DXP2" s="87"/>
      <c r="DXQ2" s="87"/>
      <c r="DXR2" s="87"/>
      <c r="DXS2" s="87"/>
      <c r="DXT2" s="87"/>
      <c r="DXU2" s="87"/>
      <c r="DXV2" s="87"/>
      <c r="DXW2" s="87"/>
      <c r="DXX2" s="87"/>
      <c r="DXY2" s="87"/>
      <c r="DXZ2" s="87"/>
      <c r="DYA2" s="87"/>
      <c r="DYB2" s="87"/>
      <c r="DYC2" s="87"/>
      <c r="DYD2" s="87"/>
      <c r="DYE2" s="87"/>
      <c r="DYF2" s="87"/>
      <c r="DYG2" s="87"/>
      <c r="DYH2" s="87"/>
      <c r="DYI2" s="87"/>
      <c r="DYJ2" s="87"/>
      <c r="DYK2" s="87"/>
      <c r="DYL2" s="87"/>
      <c r="DYM2" s="87"/>
      <c r="DYN2" s="87"/>
      <c r="DYO2" s="87"/>
      <c r="DYP2" s="87"/>
      <c r="DYQ2" s="87"/>
      <c r="DYR2" s="87"/>
      <c r="DYS2" s="87"/>
      <c r="DYT2" s="87"/>
      <c r="DYU2" s="87"/>
      <c r="DYV2" s="87"/>
      <c r="DYW2" s="87"/>
      <c r="DYX2" s="87"/>
      <c r="DYY2" s="87"/>
      <c r="DYZ2" s="87"/>
      <c r="DZA2" s="87"/>
      <c r="DZB2" s="87"/>
      <c r="DZC2" s="87"/>
      <c r="DZD2" s="87"/>
      <c r="DZE2" s="87"/>
      <c r="DZF2" s="87"/>
      <c r="DZG2" s="87"/>
      <c r="DZH2" s="87"/>
      <c r="DZI2" s="87"/>
      <c r="DZJ2" s="87"/>
      <c r="DZK2" s="87"/>
      <c r="DZL2" s="87"/>
      <c r="DZM2" s="87"/>
      <c r="DZN2" s="87"/>
      <c r="DZO2" s="87"/>
      <c r="DZP2" s="87"/>
      <c r="DZQ2" s="87"/>
      <c r="DZR2" s="87"/>
      <c r="DZS2" s="87"/>
      <c r="DZT2" s="87"/>
      <c r="DZU2" s="87"/>
      <c r="DZV2" s="87"/>
      <c r="DZW2" s="87"/>
      <c r="DZX2" s="87"/>
      <c r="DZY2" s="87"/>
      <c r="DZZ2" s="87"/>
      <c r="EAA2" s="87"/>
      <c r="EAB2" s="87"/>
      <c r="EAC2" s="87"/>
      <c r="EAD2" s="87"/>
      <c r="EAE2" s="87"/>
      <c r="EAF2" s="87"/>
      <c r="EAG2" s="87"/>
      <c r="EAH2" s="87"/>
      <c r="EAI2" s="87"/>
      <c r="EAJ2" s="87"/>
      <c r="EAK2" s="87"/>
      <c r="EAL2" s="87"/>
      <c r="EAM2" s="87"/>
      <c r="EAN2" s="87"/>
      <c r="EAO2" s="87"/>
      <c r="EAP2" s="87"/>
      <c r="EAQ2" s="87"/>
      <c r="EAR2" s="87"/>
      <c r="EAS2" s="87"/>
      <c r="EAT2" s="87"/>
      <c r="EAU2" s="87"/>
      <c r="EAV2" s="87"/>
      <c r="EAW2" s="87"/>
      <c r="EAX2" s="87"/>
      <c r="EAY2" s="87"/>
      <c r="EAZ2" s="87"/>
      <c r="EBA2" s="87"/>
      <c r="EBB2" s="87"/>
      <c r="EBC2" s="87"/>
      <c r="EBD2" s="87"/>
      <c r="EBE2" s="87"/>
      <c r="EBF2" s="87"/>
      <c r="EBG2" s="87"/>
      <c r="EBH2" s="87"/>
      <c r="EBI2" s="87"/>
      <c r="EBJ2" s="87"/>
      <c r="EBK2" s="87"/>
      <c r="EBL2" s="87"/>
      <c r="EBM2" s="87"/>
      <c r="EBN2" s="87"/>
      <c r="EBO2" s="87"/>
      <c r="EBP2" s="87"/>
      <c r="EBQ2" s="87"/>
      <c r="EBR2" s="87"/>
      <c r="EBS2" s="87"/>
      <c r="EBT2" s="87"/>
      <c r="EBU2" s="87"/>
      <c r="EBV2" s="87"/>
      <c r="EBW2" s="87"/>
      <c r="EBX2" s="87"/>
      <c r="EBY2" s="87"/>
      <c r="EBZ2" s="87"/>
      <c r="ECA2" s="87"/>
      <c r="ECB2" s="87"/>
      <c r="ECC2" s="87"/>
      <c r="ECD2" s="87"/>
      <c r="ECE2" s="87"/>
      <c r="ECF2" s="87"/>
      <c r="ECG2" s="87"/>
      <c r="ECH2" s="87"/>
      <c r="ECI2" s="87"/>
      <c r="ECJ2" s="87"/>
      <c r="ECK2" s="87"/>
      <c r="ECL2" s="87"/>
      <c r="ECM2" s="87"/>
      <c r="ECN2" s="87"/>
      <c r="ECO2" s="87"/>
      <c r="ECP2" s="87"/>
      <c r="ECQ2" s="87"/>
      <c r="ECR2" s="87"/>
      <c r="ECS2" s="87"/>
      <c r="ECT2" s="87"/>
      <c r="ECU2" s="87"/>
      <c r="ECV2" s="87"/>
      <c r="ECW2" s="87"/>
      <c r="ECX2" s="87"/>
      <c r="ECY2" s="87"/>
      <c r="ECZ2" s="87"/>
      <c r="EDA2" s="87"/>
      <c r="EDB2" s="87"/>
      <c r="EDC2" s="87"/>
      <c r="EDD2" s="87"/>
      <c r="EDE2" s="87"/>
      <c r="EDF2" s="87"/>
      <c r="EDG2" s="87"/>
      <c r="EDH2" s="87"/>
      <c r="EDI2" s="87"/>
      <c r="EDJ2" s="87"/>
      <c r="EDK2" s="87"/>
      <c r="EDL2" s="87"/>
      <c r="EDM2" s="87"/>
      <c r="EDN2" s="87"/>
      <c r="EDO2" s="87"/>
      <c r="EDP2" s="87"/>
      <c r="EDQ2" s="87"/>
      <c r="EDR2" s="87"/>
      <c r="EDS2" s="87"/>
      <c r="EDT2" s="87"/>
      <c r="EDU2" s="87"/>
      <c r="EDV2" s="87"/>
      <c r="EDW2" s="87"/>
      <c r="EDX2" s="87"/>
      <c r="EDY2" s="87"/>
      <c r="EDZ2" s="87"/>
      <c r="EEA2" s="87"/>
      <c r="EEB2" s="87"/>
      <c r="EEC2" s="87"/>
      <c r="EED2" s="87"/>
      <c r="EEE2" s="87"/>
      <c r="EEF2" s="87"/>
      <c r="EEG2" s="87"/>
      <c r="EEH2" s="87"/>
      <c r="EEI2" s="87"/>
      <c r="EEJ2" s="87"/>
      <c r="EEK2" s="87"/>
      <c r="EEL2" s="87"/>
      <c r="EEM2" s="87"/>
      <c r="EEN2" s="87"/>
      <c r="EEO2" s="87"/>
      <c r="EEP2" s="87"/>
      <c r="EEQ2" s="87"/>
      <c r="EER2" s="87"/>
      <c r="EES2" s="87"/>
      <c r="EET2" s="87"/>
      <c r="EEU2" s="87"/>
      <c r="EEV2" s="87"/>
      <c r="EEW2" s="87"/>
      <c r="EEX2" s="87"/>
      <c r="EEY2" s="87"/>
      <c r="EEZ2" s="87"/>
      <c r="EFA2" s="87"/>
      <c r="EFB2" s="87"/>
      <c r="EFC2" s="87"/>
      <c r="EFD2" s="87"/>
      <c r="EFE2" s="87"/>
      <c r="EFF2" s="87"/>
      <c r="EFG2" s="87"/>
      <c r="EFH2" s="87"/>
      <c r="EFI2" s="87"/>
      <c r="EFJ2" s="87"/>
      <c r="EFK2" s="87"/>
      <c r="EFL2" s="87"/>
      <c r="EFM2" s="87"/>
      <c r="EFN2" s="87"/>
      <c r="EFO2" s="87"/>
      <c r="EFP2" s="87"/>
      <c r="EFQ2" s="87"/>
      <c r="EFR2" s="87"/>
      <c r="EFS2" s="87"/>
      <c r="EFT2" s="87"/>
      <c r="EFU2" s="87"/>
      <c r="EFV2" s="87"/>
      <c r="EFW2" s="87"/>
      <c r="EFX2" s="87"/>
      <c r="EFY2" s="87"/>
      <c r="EFZ2" s="87"/>
      <c r="EGA2" s="87"/>
      <c r="EGB2" s="87"/>
      <c r="EGC2" s="87"/>
      <c r="EGD2" s="87"/>
      <c r="EGE2" s="87"/>
      <c r="EGF2" s="87"/>
      <c r="EGG2" s="87"/>
      <c r="EGH2" s="87"/>
      <c r="EGI2" s="87"/>
      <c r="EGJ2" s="87"/>
      <c r="EGK2" s="87"/>
      <c r="EGL2" s="87"/>
      <c r="EGM2" s="87"/>
      <c r="EGN2" s="87"/>
      <c r="EGO2" s="87"/>
      <c r="EGP2" s="87"/>
      <c r="EGQ2" s="87"/>
      <c r="EGR2" s="87"/>
      <c r="EGS2" s="87"/>
      <c r="EGT2" s="87"/>
      <c r="EGU2" s="87"/>
      <c r="EGV2" s="87"/>
      <c r="EGW2" s="87"/>
      <c r="EGX2" s="87"/>
      <c r="EGY2" s="87"/>
      <c r="EGZ2" s="87"/>
      <c r="EHA2" s="87"/>
      <c r="EHB2" s="87"/>
      <c r="EHC2" s="87"/>
      <c r="EHD2" s="87"/>
      <c r="EHE2" s="87"/>
      <c r="EHF2" s="87"/>
      <c r="EHG2" s="87"/>
      <c r="EHH2" s="87"/>
      <c r="EHI2" s="87"/>
      <c r="EHJ2" s="87"/>
      <c r="EHK2" s="87"/>
      <c r="EHL2" s="87"/>
      <c r="EHM2" s="87"/>
      <c r="EHN2" s="87"/>
      <c r="EHO2" s="87"/>
      <c r="EHP2" s="87"/>
      <c r="EHQ2" s="87"/>
      <c r="EHR2" s="87"/>
      <c r="EHS2" s="87"/>
      <c r="EHT2" s="87"/>
      <c r="EHU2" s="87"/>
      <c r="EHV2" s="87"/>
      <c r="EHW2" s="87"/>
      <c r="EHX2" s="87"/>
      <c r="EHY2" s="87"/>
      <c r="EHZ2" s="87"/>
      <c r="EIA2" s="87"/>
      <c r="EIB2" s="87"/>
      <c r="EIC2" s="87"/>
      <c r="EID2" s="87"/>
      <c r="EIE2" s="87"/>
      <c r="EIF2" s="87"/>
      <c r="EIG2" s="87"/>
      <c r="EIH2" s="87"/>
      <c r="EII2" s="87"/>
      <c r="EIJ2" s="87"/>
      <c r="EIK2" s="87"/>
      <c r="EIL2" s="87"/>
      <c r="EIM2" s="87"/>
      <c r="EIN2" s="87"/>
      <c r="EIO2" s="87"/>
      <c r="EIP2" s="87"/>
      <c r="EIQ2" s="87"/>
      <c r="EIR2" s="87"/>
      <c r="EIS2" s="87"/>
      <c r="EIT2" s="87"/>
      <c r="EIU2" s="87"/>
      <c r="EIV2" s="87"/>
      <c r="EIW2" s="87"/>
      <c r="EIX2" s="87"/>
      <c r="EIY2" s="87"/>
      <c r="EIZ2" s="87"/>
      <c r="EJA2" s="87"/>
      <c r="EJB2" s="87"/>
      <c r="EJC2" s="87"/>
      <c r="EJD2" s="87"/>
      <c r="EJE2" s="87"/>
      <c r="EJF2" s="87"/>
      <c r="EJG2" s="87"/>
      <c r="EJH2" s="87"/>
      <c r="EJI2" s="87"/>
      <c r="EJJ2" s="87"/>
      <c r="EJK2" s="87"/>
      <c r="EJL2" s="87"/>
      <c r="EJM2" s="87"/>
      <c r="EJN2" s="87"/>
      <c r="EJO2" s="87"/>
      <c r="EJP2" s="87"/>
      <c r="EJQ2" s="87"/>
      <c r="EJR2" s="87"/>
      <c r="EJS2" s="87"/>
      <c r="EJT2" s="87"/>
      <c r="EJU2" s="87"/>
      <c r="EJV2" s="87"/>
      <c r="EJW2" s="87"/>
      <c r="EJX2" s="87"/>
      <c r="EJY2" s="87"/>
      <c r="EJZ2" s="87"/>
      <c r="EKA2" s="87"/>
      <c r="EKB2" s="87"/>
      <c r="EKC2" s="87"/>
      <c r="EKD2" s="87"/>
      <c r="EKE2" s="87"/>
      <c r="EKF2" s="87"/>
      <c r="EKG2" s="87"/>
      <c r="EKH2" s="87"/>
      <c r="EKI2" s="87"/>
      <c r="EKJ2" s="87"/>
      <c r="EKK2" s="87"/>
      <c r="EKL2" s="87"/>
      <c r="EKM2" s="87"/>
      <c r="EKN2" s="87"/>
      <c r="EKO2" s="87"/>
      <c r="EKP2" s="87"/>
      <c r="EKQ2" s="87"/>
      <c r="EKR2" s="87"/>
      <c r="EKS2" s="87"/>
      <c r="EKT2" s="87"/>
      <c r="EKU2" s="87"/>
      <c r="EKV2" s="87"/>
      <c r="EKW2" s="87"/>
      <c r="EKX2" s="87"/>
      <c r="EKY2" s="87"/>
      <c r="EKZ2" s="87"/>
      <c r="ELA2" s="87"/>
      <c r="ELB2" s="87"/>
      <c r="ELC2" s="87"/>
      <c r="ELD2" s="87"/>
      <c r="ELE2" s="87"/>
      <c r="ELF2" s="87"/>
      <c r="ELG2" s="87"/>
      <c r="ELH2" s="87"/>
      <c r="ELI2" s="87"/>
      <c r="ELJ2" s="87"/>
      <c r="ELK2" s="87"/>
      <c r="ELL2" s="87"/>
      <c r="ELM2" s="87"/>
      <c r="ELN2" s="87"/>
      <c r="ELO2" s="87"/>
      <c r="ELP2" s="87"/>
      <c r="ELQ2" s="87"/>
      <c r="ELR2" s="87"/>
      <c r="ELS2" s="87"/>
      <c r="ELT2" s="87"/>
      <c r="ELU2" s="87"/>
      <c r="ELV2" s="87"/>
      <c r="ELW2" s="87"/>
      <c r="ELX2" s="87"/>
      <c r="ELY2" s="87"/>
      <c r="ELZ2" s="87"/>
      <c r="EMA2" s="87"/>
      <c r="EMB2" s="87"/>
      <c r="EMC2" s="87"/>
      <c r="EMD2" s="87"/>
      <c r="EME2" s="87"/>
      <c r="EMF2" s="87"/>
      <c r="EMG2" s="87"/>
      <c r="EMH2" s="87"/>
      <c r="EMI2" s="87"/>
      <c r="EMJ2" s="87"/>
      <c r="EMK2" s="87"/>
      <c r="EML2" s="87"/>
      <c r="EMM2" s="87"/>
      <c r="EMN2" s="87"/>
      <c r="EMO2" s="87"/>
      <c r="EMP2" s="87"/>
      <c r="EMQ2" s="87"/>
      <c r="EMR2" s="87"/>
      <c r="EMS2" s="87"/>
      <c r="EMT2" s="87"/>
      <c r="EMU2" s="87"/>
      <c r="EMV2" s="87"/>
      <c r="EMW2" s="87"/>
      <c r="EMX2" s="87"/>
      <c r="EMY2" s="87"/>
      <c r="EMZ2" s="87"/>
      <c r="ENA2" s="87"/>
      <c r="ENB2" s="87"/>
      <c r="ENC2" s="87"/>
      <c r="END2" s="87"/>
      <c r="ENE2" s="87"/>
      <c r="ENF2" s="87"/>
      <c r="ENG2" s="87"/>
      <c r="ENH2" s="87"/>
      <c r="ENI2" s="87"/>
      <c r="ENJ2" s="87"/>
      <c r="ENK2" s="87"/>
      <c r="ENL2" s="87"/>
      <c r="ENM2" s="87"/>
      <c r="ENN2" s="87"/>
      <c r="ENO2" s="87"/>
      <c r="ENP2" s="87"/>
      <c r="ENQ2" s="87"/>
      <c r="ENR2" s="87"/>
      <c r="ENS2" s="87"/>
      <c r="ENT2" s="87"/>
      <c r="ENU2" s="87"/>
      <c r="ENV2" s="87"/>
      <c r="ENW2" s="87"/>
      <c r="ENX2" s="87"/>
      <c r="ENY2" s="87"/>
      <c r="ENZ2" s="87"/>
      <c r="EOA2" s="87"/>
      <c r="EOB2" s="87"/>
      <c r="EOC2" s="87"/>
      <c r="EOD2" s="87"/>
      <c r="EOE2" s="87"/>
      <c r="EOF2" s="87"/>
      <c r="EOG2" s="87"/>
      <c r="EOH2" s="87"/>
      <c r="EOI2" s="87"/>
      <c r="EOJ2" s="87"/>
      <c r="EOK2" s="87"/>
      <c r="EOL2" s="87"/>
      <c r="EOM2" s="87"/>
      <c r="EON2" s="87"/>
      <c r="EOO2" s="87"/>
      <c r="EOP2" s="87"/>
      <c r="EOQ2" s="87"/>
      <c r="EOR2" s="87"/>
      <c r="EOS2" s="87"/>
      <c r="EOT2" s="87"/>
      <c r="EOU2" s="87"/>
      <c r="EOV2" s="87"/>
      <c r="EOW2" s="87"/>
      <c r="EOX2" s="87"/>
      <c r="EOY2" s="87"/>
      <c r="EOZ2" s="87"/>
      <c r="EPA2" s="87"/>
      <c r="EPB2" s="87"/>
      <c r="EPC2" s="87"/>
      <c r="EPD2" s="87"/>
      <c r="EPE2" s="87"/>
      <c r="EPF2" s="87"/>
      <c r="EPG2" s="87"/>
      <c r="EPH2" s="87"/>
      <c r="EPI2" s="87"/>
      <c r="EPJ2" s="87"/>
      <c r="EPK2" s="87"/>
      <c r="EPL2" s="87"/>
      <c r="EPM2" s="87"/>
      <c r="EPN2" s="87"/>
      <c r="EPO2" s="87"/>
      <c r="EPP2" s="87"/>
      <c r="EPQ2" s="87"/>
      <c r="EPR2" s="87"/>
      <c r="EPS2" s="87"/>
      <c r="EPT2" s="87"/>
      <c r="EPU2" s="87"/>
      <c r="EPV2" s="87"/>
      <c r="EPW2" s="87"/>
      <c r="EPX2" s="87"/>
      <c r="EPY2" s="87"/>
      <c r="EPZ2" s="87"/>
      <c r="EQA2" s="87"/>
      <c r="EQB2" s="87"/>
      <c r="EQC2" s="87"/>
      <c r="EQD2" s="87"/>
      <c r="EQE2" s="87"/>
      <c r="EQF2" s="87"/>
      <c r="EQG2" s="87"/>
      <c r="EQH2" s="87"/>
      <c r="EQI2" s="87"/>
      <c r="EQJ2" s="87"/>
      <c r="EQK2" s="87"/>
      <c r="EQL2" s="87"/>
      <c r="EQM2" s="87"/>
      <c r="EQN2" s="87"/>
      <c r="EQO2" s="87"/>
      <c r="EQP2" s="87"/>
      <c r="EQQ2" s="87"/>
      <c r="EQR2" s="87"/>
      <c r="EQS2" s="87"/>
      <c r="EQT2" s="87"/>
      <c r="EQU2" s="87"/>
      <c r="EQV2" s="87"/>
      <c r="EQW2" s="87"/>
      <c r="EQX2" s="87"/>
      <c r="EQY2" s="87"/>
      <c r="EQZ2" s="87"/>
      <c r="ERA2" s="87"/>
      <c r="ERB2" s="87"/>
      <c r="ERC2" s="87"/>
      <c r="ERD2" s="87"/>
      <c r="ERE2" s="87"/>
      <c r="ERF2" s="87"/>
      <c r="ERG2" s="87"/>
      <c r="ERH2" s="87"/>
      <c r="ERI2" s="87"/>
      <c r="ERJ2" s="87"/>
      <c r="ERK2" s="87"/>
      <c r="ERL2" s="87"/>
      <c r="ERM2" s="87"/>
      <c r="ERN2" s="87"/>
      <c r="ERO2" s="87"/>
      <c r="ERP2" s="87"/>
      <c r="ERQ2" s="87"/>
      <c r="ERR2" s="87"/>
      <c r="ERS2" s="87"/>
      <c r="ERT2" s="87"/>
      <c r="ERU2" s="87"/>
      <c r="ERV2" s="87"/>
      <c r="ERW2" s="87"/>
      <c r="ERX2" s="87"/>
      <c r="ERY2" s="87"/>
      <c r="ERZ2" s="87"/>
      <c r="ESA2" s="87"/>
      <c r="ESB2" s="87"/>
      <c r="ESC2" s="87"/>
      <c r="ESD2" s="87"/>
      <c r="ESE2" s="87"/>
      <c r="ESF2" s="87"/>
      <c r="ESG2" s="87"/>
      <c r="ESH2" s="87"/>
      <c r="ESI2" s="87"/>
      <c r="ESJ2" s="87"/>
      <c r="ESK2" s="87"/>
      <c r="ESL2" s="87"/>
      <c r="ESM2" s="87"/>
      <c r="ESN2" s="87"/>
      <c r="ESO2" s="87"/>
      <c r="ESP2" s="87"/>
      <c r="ESQ2" s="87"/>
      <c r="ESR2" s="87"/>
      <c r="ESS2" s="87"/>
      <c r="EST2" s="87"/>
      <c r="ESU2" s="87"/>
      <c r="ESV2" s="87"/>
      <c r="ESW2" s="87"/>
      <c r="ESX2" s="87"/>
      <c r="ESY2" s="87"/>
      <c r="ESZ2" s="87"/>
      <c r="ETA2" s="87"/>
      <c r="ETB2" s="87"/>
      <c r="ETC2" s="87"/>
      <c r="ETD2" s="87"/>
      <c r="ETE2" s="87"/>
      <c r="ETF2" s="87"/>
      <c r="ETG2" s="87"/>
      <c r="ETH2" s="87"/>
      <c r="ETI2" s="87"/>
      <c r="ETJ2" s="87"/>
      <c r="ETK2" s="87"/>
      <c r="ETL2" s="87"/>
      <c r="ETM2" s="87"/>
      <c r="ETN2" s="87"/>
      <c r="ETO2" s="87"/>
      <c r="ETP2" s="87"/>
      <c r="ETQ2" s="87"/>
      <c r="ETR2" s="87"/>
      <c r="ETS2" s="87"/>
      <c r="ETT2" s="87"/>
      <c r="ETU2" s="87"/>
      <c r="ETV2" s="87"/>
      <c r="ETW2" s="87"/>
      <c r="ETX2" s="87"/>
      <c r="ETY2" s="87"/>
      <c r="ETZ2" s="87"/>
      <c r="EUA2" s="87"/>
      <c r="EUB2" s="87"/>
      <c r="EUC2" s="87"/>
      <c r="EUD2" s="87"/>
      <c r="EUE2" s="87"/>
      <c r="EUF2" s="87"/>
      <c r="EUG2" s="87"/>
      <c r="EUH2" s="87"/>
      <c r="EUI2" s="87"/>
      <c r="EUJ2" s="87"/>
      <c r="EUK2" s="87"/>
      <c r="EUL2" s="87"/>
      <c r="EUM2" s="87"/>
      <c r="EUN2" s="87"/>
      <c r="EUO2" s="87"/>
      <c r="EUP2" s="87"/>
      <c r="EUQ2" s="87"/>
      <c r="EUR2" s="87"/>
      <c r="EUS2" s="87"/>
      <c r="EUT2" s="87"/>
      <c r="EUU2" s="87"/>
      <c r="EUV2" s="87"/>
      <c r="EUW2" s="87"/>
      <c r="EUX2" s="87"/>
      <c r="EUY2" s="87"/>
      <c r="EUZ2" s="87"/>
      <c r="EVA2" s="87"/>
      <c r="EVB2" s="87"/>
      <c r="EVC2" s="87"/>
      <c r="EVD2" s="87"/>
      <c r="EVE2" s="87"/>
      <c r="EVF2" s="87"/>
      <c r="EVG2" s="87"/>
      <c r="EVH2" s="87"/>
      <c r="EVI2" s="87"/>
      <c r="EVJ2" s="87"/>
      <c r="EVK2" s="87"/>
      <c r="EVL2" s="87"/>
      <c r="EVM2" s="87"/>
      <c r="EVN2" s="87"/>
      <c r="EVO2" s="87"/>
      <c r="EVP2" s="87"/>
      <c r="EVQ2" s="87"/>
      <c r="EVR2" s="87"/>
      <c r="EVS2" s="87"/>
      <c r="EVT2" s="87"/>
      <c r="EVU2" s="87"/>
      <c r="EVV2" s="87"/>
      <c r="EVW2" s="87"/>
      <c r="EVX2" s="87"/>
      <c r="EVY2" s="87"/>
      <c r="EVZ2" s="87"/>
      <c r="EWA2" s="87"/>
      <c r="EWB2" s="87"/>
      <c r="EWC2" s="87"/>
      <c r="EWD2" s="87"/>
      <c r="EWE2" s="87"/>
      <c r="EWF2" s="87"/>
      <c r="EWG2" s="87"/>
      <c r="EWH2" s="87"/>
      <c r="EWI2" s="87"/>
      <c r="EWJ2" s="87"/>
      <c r="EWK2" s="87"/>
      <c r="EWL2" s="87"/>
      <c r="EWM2" s="87"/>
      <c r="EWN2" s="87"/>
      <c r="EWO2" s="87"/>
      <c r="EWP2" s="87"/>
      <c r="EWQ2" s="87"/>
      <c r="EWR2" s="87"/>
      <c r="EWS2" s="87"/>
      <c r="EWT2" s="87"/>
      <c r="EWU2" s="87"/>
      <c r="EWV2" s="87"/>
      <c r="EWW2" s="87"/>
      <c r="EWX2" s="87"/>
      <c r="EWY2" s="87"/>
      <c r="EWZ2" s="87"/>
      <c r="EXA2" s="87"/>
      <c r="EXB2" s="87"/>
      <c r="EXC2" s="87"/>
      <c r="EXD2" s="87"/>
      <c r="EXE2" s="87"/>
      <c r="EXF2" s="87"/>
      <c r="EXG2" s="87"/>
      <c r="EXH2" s="87"/>
      <c r="EXI2" s="87"/>
      <c r="EXJ2" s="87"/>
      <c r="EXK2" s="87"/>
      <c r="EXL2" s="87"/>
      <c r="EXM2" s="87"/>
      <c r="EXN2" s="87"/>
      <c r="EXO2" s="87"/>
      <c r="EXP2" s="87"/>
      <c r="EXQ2" s="87"/>
      <c r="EXR2" s="87"/>
      <c r="EXS2" s="87"/>
      <c r="EXT2" s="87"/>
      <c r="EXU2" s="87"/>
      <c r="EXV2" s="87"/>
      <c r="EXW2" s="87"/>
      <c r="EXX2" s="87"/>
      <c r="EXY2" s="87"/>
      <c r="EXZ2" s="87"/>
      <c r="EYA2" s="87"/>
      <c r="EYB2" s="87"/>
      <c r="EYC2" s="87"/>
      <c r="EYD2" s="87"/>
      <c r="EYE2" s="87"/>
      <c r="EYF2" s="87"/>
      <c r="EYG2" s="87"/>
      <c r="EYH2" s="87"/>
      <c r="EYI2" s="87"/>
      <c r="EYJ2" s="87"/>
      <c r="EYK2" s="87"/>
      <c r="EYL2" s="87"/>
      <c r="EYM2" s="87"/>
      <c r="EYN2" s="87"/>
      <c r="EYO2" s="87"/>
      <c r="EYP2" s="87"/>
      <c r="EYQ2" s="87"/>
      <c r="EYR2" s="87"/>
      <c r="EYS2" s="87"/>
      <c r="EYT2" s="87"/>
      <c r="EYU2" s="87"/>
      <c r="EYV2" s="87"/>
      <c r="EYW2" s="87"/>
      <c r="EYX2" s="87"/>
      <c r="EYY2" s="87"/>
      <c r="EYZ2" s="87"/>
      <c r="EZA2" s="87"/>
      <c r="EZB2" s="87"/>
      <c r="EZC2" s="87"/>
      <c r="EZD2" s="87"/>
      <c r="EZE2" s="87"/>
      <c r="EZF2" s="87"/>
      <c r="EZG2" s="87"/>
      <c r="EZH2" s="87"/>
      <c r="EZI2" s="87"/>
      <c r="EZJ2" s="87"/>
      <c r="EZK2" s="87"/>
      <c r="EZL2" s="87"/>
      <c r="EZM2" s="87"/>
      <c r="EZN2" s="87"/>
      <c r="EZO2" s="87"/>
      <c r="EZP2" s="87"/>
      <c r="EZQ2" s="87"/>
      <c r="EZR2" s="87"/>
      <c r="EZS2" s="87"/>
      <c r="EZT2" s="87"/>
      <c r="EZU2" s="87"/>
      <c r="EZV2" s="87"/>
      <c r="EZW2" s="87"/>
      <c r="EZX2" s="87"/>
      <c r="EZY2" s="87"/>
      <c r="EZZ2" s="87"/>
      <c r="FAA2" s="87"/>
      <c r="FAB2" s="87"/>
      <c r="FAC2" s="87"/>
      <c r="FAD2" s="87"/>
      <c r="FAE2" s="87"/>
      <c r="FAF2" s="87"/>
      <c r="FAG2" s="87"/>
      <c r="FAH2" s="87"/>
      <c r="FAI2" s="87"/>
      <c r="FAJ2" s="87"/>
      <c r="FAK2" s="87"/>
      <c r="FAL2" s="87"/>
      <c r="FAM2" s="87"/>
      <c r="FAN2" s="87"/>
      <c r="FAO2" s="87"/>
      <c r="FAP2" s="87"/>
      <c r="FAQ2" s="87"/>
      <c r="FAR2" s="87"/>
      <c r="FAS2" s="87"/>
      <c r="FAT2" s="87"/>
      <c r="FAU2" s="87"/>
      <c r="FAV2" s="87"/>
      <c r="FAW2" s="87"/>
      <c r="FAX2" s="87"/>
      <c r="FAY2" s="87"/>
      <c r="FAZ2" s="87"/>
      <c r="FBA2" s="87"/>
      <c r="FBB2" s="87"/>
      <c r="FBC2" s="87"/>
      <c r="FBD2" s="87"/>
      <c r="FBE2" s="87"/>
      <c r="FBF2" s="87"/>
      <c r="FBG2" s="87"/>
      <c r="FBH2" s="87"/>
      <c r="FBI2" s="87"/>
      <c r="FBJ2" s="87"/>
      <c r="FBK2" s="87"/>
      <c r="FBL2" s="87"/>
      <c r="FBM2" s="87"/>
      <c r="FBN2" s="87"/>
      <c r="FBO2" s="87"/>
      <c r="FBP2" s="87"/>
      <c r="FBQ2" s="87"/>
      <c r="FBR2" s="87"/>
      <c r="FBS2" s="87"/>
      <c r="FBT2" s="87"/>
      <c r="FBU2" s="87"/>
      <c r="FBV2" s="87"/>
      <c r="FBW2" s="87"/>
      <c r="FBX2" s="87"/>
      <c r="FBY2" s="87"/>
      <c r="FBZ2" s="87"/>
      <c r="FCA2" s="87"/>
      <c r="FCB2" s="87"/>
      <c r="FCC2" s="87"/>
      <c r="FCD2" s="87"/>
      <c r="FCE2" s="87"/>
      <c r="FCF2" s="87"/>
      <c r="FCG2" s="87"/>
      <c r="FCH2" s="87"/>
      <c r="FCI2" s="87"/>
      <c r="FCJ2" s="87"/>
      <c r="FCK2" s="87"/>
      <c r="FCL2" s="87"/>
      <c r="FCM2" s="87"/>
      <c r="FCN2" s="87"/>
      <c r="FCO2" s="87"/>
      <c r="FCP2" s="87"/>
      <c r="FCQ2" s="87"/>
      <c r="FCR2" s="87"/>
      <c r="FCS2" s="87"/>
      <c r="FCT2" s="87"/>
      <c r="FCU2" s="87"/>
      <c r="FCV2" s="87"/>
      <c r="FCW2" s="87"/>
      <c r="FCX2" s="87"/>
      <c r="FCY2" s="87"/>
      <c r="FCZ2" s="87"/>
      <c r="FDA2" s="87"/>
      <c r="FDB2" s="87"/>
      <c r="FDC2" s="87"/>
      <c r="FDD2" s="87"/>
      <c r="FDE2" s="87"/>
      <c r="FDF2" s="87"/>
      <c r="FDG2" s="87"/>
      <c r="FDH2" s="87"/>
      <c r="FDI2" s="87"/>
      <c r="FDJ2" s="87"/>
      <c r="FDK2" s="87"/>
      <c r="FDL2" s="87"/>
      <c r="FDM2" s="87"/>
      <c r="FDN2" s="87"/>
      <c r="FDO2" s="87"/>
      <c r="FDP2" s="87"/>
      <c r="FDQ2" s="87"/>
      <c r="FDR2" s="87"/>
      <c r="FDS2" s="87"/>
      <c r="FDT2" s="87"/>
      <c r="FDU2" s="87"/>
      <c r="FDV2" s="87"/>
      <c r="FDW2" s="87"/>
      <c r="FDX2" s="87"/>
      <c r="FDY2" s="87"/>
      <c r="FDZ2" s="87"/>
      <c r="FEA2" s="87"/>
      <c r="FEB2" s="87"/>
      <c r="FEC2" s="87"/>
      <c r="FED2" s="87"/>
      <c r="FEE2" s="87"/>
      <c r="FEF2" s="87"/>
      <c r="FEG2" s="87"/>
      <c r="FEH2" s="87"/>
      <c r="FEI2" s="87"/>
      <c r="FEJ2" s="87"/>
      <c r="FEK2" s="87"/>
      <c r="FEL2" s="87"/>
      <c r="FEM2" s="87"/>
      <c r="FEN2" s="87"/>
      <c r="FEO2" s="87"/>
      <c r="FEP2" s="87"/>
      <c r="FEQ2" s="87"/>
      <c r="FER2" s="87"/>
      <c r="FES2" s="87"/>
      <c r="FET2" s="87"/>
      <c r="FEU2" s="87"/>
      <c r="FEV2" s="87"/>
      <c r="FEW2" s="87"/>
      <c r="FEX2" s="87"/>
      <c r="FEY2" s="87"/>
      <c r="FEZ2" s="87"/>
      <c r="FFA2" s="87"/>
      <c r="FFB2" s="87"/>
      <c r="FFC2" s="87"/>
      <c r="FFD2" s="87"/>
      <c r="FFE2" s="87"/>
      <c r="FFF2" s="87"/>
      <c r="FFG2" s="87"/>
      <c r="FFH2" s="87"/>
      <c r="FFI2" s="87"/>
      <c r="FFJ2" s="87"/>
      <c r="FFK2" s="87"/>
      <c r="FFL2" s="87"/>
      <c r="FFM2" s="87"/>
      <c r="FFN2" s="87"/>
      <c r="FFO2" s="87"/>
      <c r="FFP2" s="87"/>
      <c r="FFQ2" s="87"/>
      <c r="FFR2" s="87"/>
      <c r="FFS2" s="87"/>
      <c r="FFT2" s="87"/>
      <c r="FFU2" s="87"/>
      <c r="FFV2" s="87"/>
      <c r="FFW2" s="87"/>
      <c r="FFX2" s="87"/>
      <c r="FFY2" s="87"/>
      <c r="FFZ2" s="87"/>
      <c r="FGA2" s="87"/>
      <c r="FGB2" s="87"/>
      <c r="FGC2" s="87"/>
      <c r="FGD2" s="87"/>
      <c r="FGE2" s="87"/>
      <c r="FGF2" s="87"/>
      <c r="FGG2" s="87"/>
      <c r="FGH2" s="87"/>
      <c r="FGI2" s="87"/>
      <c r="FGJ2" s="87"/>
      <c r="FGK2" s="87"/>
      <c r="FGL2" s="87"/>
      <c r="FGM2" s="87"/>
      <c r="FGN2" s="87"/>
      <c r="FGO2" s="87"/>
      <c r="FGP2" s="87"/>
      <c r="FGQ2" s="87"/>
      <c r="FGR2" s="87"/>
      <c r="FGS2" s="87"/>
      <c r="FGT2" s="87"/>
      <c r="FGU2" s="87"/>
      <c r="FGV2" s="87"/>
      <c r="FGW2" s="87"/>
      <c r="FGX2" s="87"/>
      <c r="FGY2" s="87"/>
      <c r="FGZ2" s="87"/>
      <c r="FHA2" s="87"/>
      <c r="FHB2" s="87"/>
      <c r="FHC2" s="87"/>
      <c r="FHD2" s="87"/>
      <c r="FHE2" s="87"/>
      <c r="FHF2" s="87"/>
      <c r="FHG2" s="87"/>
      <c r="FHH2" s="87"/>
      <c r="FHI2" s="87"/>
      <c r="FHJ2" s="87"/>
      <c r="FHK2" s="87"/>
      <c r="FHL2" s="87"/>
      <c r="FHM2" s="87"/>
      <c r="FHN2" s="87"/>
      <c r="FHO2" s="87"/>
      <c r="FHP2" s="87"/>
      <c r="FHQ2" s="87"/>
      <c r="FHR2" s="87"/>
      <c r="FHS2" s="87"/>
      <c r="FHT2" s="87"/>
      <c r="FHU2" s="87"/>
      <c r="FHV2" s="87"/>
      <c r="FHW2" s="87"/>
      <c r="FHX2" s="87"/>
      <c r="FHY2" s="87"/>
      <c r="FHZ2" s="87"/>
      <c r="FIA2" s="87"/>
      <c r="FIB2" s="87"/>
      <c r="FIC2" s="87"/>
      <c r="FID2" s="87"/>
      <c r="FIE2" s="87"/>
      <c r="FIF2" s="87"/>
      <c r="FIG2" s="87"/>
      <c r="FIH2" s="87"/>
      <c r="FII2" s="87"/>
      <c r="FIJ2" s="87"/>
      <c r="FIK2" s="87"/>
      <c r="FIL2" s="87"/>
      <c r="FIM2" s="87"/>
      <c r="FIN2" s="87"/>
      <c r="FIO2" s="87"/>
      <c r="FIP2" s="87"/>
      <c r="FIQ2" s="87"/>
      <c r="FIR2" s="87"/>
      <c r="FIS2" s="87"/>
      <c r="FIT2" s="87"/>
      <c r="FIU2" s="87"/>
      <c r="FIV2" s="87"/>
      <c r="FIW2" s="87"/>
      <c r="FIX2" s="87"/>
      <c r="FIY2" s="87"/>
      <c r="FIZ2" s="87"/>
      <c r="FJA2" s="87"/>
      <c r="FJB2" s="87"/>
      <c r="FJC2" s="87"/>
      <c r="FJD2" s="87"/>
      <c r="FJE2" s="87"/>
      <c r="FJF2" s="87"/>
      <c r="FJG2" s="87"/>
      <c r="FJH2" s="87"/>
      <c r="FJI2" s="87"/>
      <c r="FJJ2" s="87"/>
      <c r="FJK2" s="87"/>
      <c r="FJL2" s="87"/>
      <c r="FJM2" s="87"/>
      <c r="FJN2" s="87"/>
      <c r="FJO2" s="87"/>
      <c r="FJP2" s="87"/>
      <c r="FJQ2" s="87"/>
      <c r="FJR2" s="87"/>
      <c r="FJS2" s="87"/>
      <c r="FJT2" s="87"/>
      <c r="FJU2" s="87"/>
      <c r="FJV2" s="87"/>
      <c r="FJW2" s="87"/>
      <c r="FJX2" s="87"/>
      <c r="FJY2" s="87"/>
      <c r="FJZ2" s="87"/>
      <c r="FKA2" s="87"/>
      <c r="FKB2" s="87"/>
      <c r="FKC2" s="87"/>
      <c r="FKD2" s="87"/>
      <c r="FKE2" s="87"/>
      <c r="FKF2" s="87"/>
      <c r="FKG2" s="87"/>
      <c r="FKH2" s="87"/>
      <c r="FKI2" s="87"/>
      <c r="FKJ2" s="87"/>
      <c r="FKK2" s="87"/>
      <c r="FKL2" s="87"/>
      <c r="FKM2" s="87"/>
      <c r="FKN2" s="87"/>
      <c r="FKO2" s="87"/>
      <c r="FKP2" s="87"/>
      <c r="FKQ2" s="87"/>
      <c r="FKR2" s="87"/>
      <c r="FKS2" s="87"/>
      <c r="FKT2" s="87"/>
      <c r="FKU2" s="87"/>
      <c r="FKV2" s="87"/>
      <c r="FKW2" s="87"/>
      <c r="FKX2" s="87"/>
      <c r="FKY2" s="87"/>
      <c r="FKZ2" s="87"/>
      <c r="FLA2" s="87"/>
      <c r="FLB2" s="87"/>
      <c r="FLC2" s="87"/>
      <c r="FLD2" s="87"/>
      <c r="FLE2" s="87"/>
      <c r="FLF2" s="87"/>
      <c r="FLG2" s="87"/>
      <c r="FLH2" s="87"/>
      <c r="FLI2" s="87"/>
      <c r="FLJ2" s="87"/>
      <c r="FLK2" s="87"/>
      <c r="FLL2" s="87"/>
      <c r="FLM2" s="87"/>
      <c r="FLN2" s="87"/>
      <c r="FLO2" s="87"/>
      <c r="FLP2" s="87"/>
      <c r="FLQ2" s="87"/>
      <c r="FLR2" s="87"/>
      <c r="FLS2" s="87"/>
      <c r="FLT2" s="87"/>
      <c r="FLU2" s="87"/>
      <c r="FLV2" s="87"/>
      <c r="FLW2" s="87"/>
      <c r="FLX2" s="87"/>
      <c r="FLY2" s="87"/>
      <c r="FLZ2" s="87"/>
      <c r="FMA2" s="87"/>
      <c r="FMB2" s="87"/>
      <c r="FMC2" s="87"/>
      <c r="FMD2" s="87"/>
      <c r="FME2" s="87"/>
      <c r="FMF2" s="87"/>
      <c r="FMG2" s="87"/>
      <c r="FMH2" s="87"/>
      <c r="FMI2" s="87"/>
      <c r="FMJ2" s="87"/>
      <c r="FMK2" s="87"/>
      <c r="FML2" s="87"/>
      <c r="FMM2" s="87"/>
      <c r="FMN2" s="87"/>
      <c r="FMO2" s="87"/>
      <c r="FMP2" s="87"/>
      <c r="FMQ2" s="87"/>
      <c r="FMR2" s="87"/>
      <c r="FMS2" s="87"/>
      <c r="FMT2" s="87"/>
      <c r="FMU2" s="87"/>
      <c r="FMV2" s="87"/>
      <c r="FMW2" s="87"/>
      <c r="FMX2" s="87"/>
      <c r="FMY2" s="87"/>
      <c r="FMZ2" s="87"/>
      <c r="FNA2" s="87"/>
      <c r="FNB2" s="87"/>
      <c r="FNC2" s="87"/>
      <c r="FND2" s="87"/>
      <c r="FNE2" s="87"/>
      <c r="FNF2" s="87"/>
      <c r="FNG2" s="87"/>
      <c r="FNH2" s="87"/>
      <c r="FNI2" s="87"/>
      <c r="FNJ2" s="87"/>
      <c r="FNK2" s="87"/>
      <c r="FNL2" s="87"/>
      <c r="FNM2" s="87"/>
      <c r="FNN2" s="87"/>
      <c r="FNO2" s="87"/>
      <c r="FNP2" s="87"/>
      <c r="FNQ2" s="87"/>
      <c r="FNR2" s="87"/>
      <c r="FNS2" s="87"/>
      <c r="FNT2" s="87"/>
      <c r="FNU2" s="87"/>
      <c r="FNV2" s="87"/>
      <c r="FNW2" s="87"/>
      <c r="FNX2" s="87"/>
      <c r="FNY2" s="87"/>
      <c r="FNZ2" s="87"/>
      <c r="FOA2" s="87"/>
      <c r="FOB2" s="87"/>
      <c r="FOC2" s="87"/>
      <c r="FOD2" s="87"/>
      <c r="FOE2" s="87"/>
      <c r="FOF2" s="87"/>
      <c r="FOG2" s="87"/>
      <c r="FOH2" s="87"/>
      <c r="FOI2" s="87"/>
      <c r="FOJ2" s="87"/>
      <c r="FOK2" s="87"/>
      <c r="FOL2" s="87"/>
      <c r="FOM2" s="87"/>
      <c r="FON2" s="87"/>
      <c r="FOO2" s="87"/>
      <c r="FOP2" s="87"/>
      <c r="FOQ2" s="87"/>
      <c r="FOR2" s="87"/>
      <c r="FOS2" s="87"/>
      <c r="FOT2" s="87"/>
      <c r="FOU2" s="87"/>
      <c r="FOV2" s="87"/>
      <c r="FOW2" s="87"/>
      <c r="FOX2" s="87"/>
      <c r="FOY2" s="87"/>
      <c r="FOZ2" s="87"/>
      <c r="FPA2" s="87"/>
      <c r="FPB2" s="87"/>
      <c r="FPC2" s="87"/>
      <c r="FPD2" s="87"/>
      <c r="FPE2" s="87"/>
      <c r="FPF2" s="87"/>
      <c r="FPG2" s="87"/>
      <c r="FPH2" s="87"/>
      <c r="FPI2" s="87"/>
      <c r="FPJ2" s="87"/>
      <c r="FPK2" s="87"/>
      <c r="FPL2" s="87"/>
      <c r="FPM2" s="87"/>
      <c r="FPN2" s="87"/>
      <c r="FPO2" s="87"/>
      <c r="FPP2" s="87"/>
      <c r="FPQ2" s="87"/>
      <c r="FPR2" s="87"/>
      <c r="FPS2" s="87"/>
      <c r="FPT2" s="87"/>
      <c r="FPU2" s="87"/>
      <c r="FPV2" s="87"/>
      <c r="FPW2" s="87"/>
      <c r="FPX2" s="87"/>
      <c r="FPY2" s="87"/>
      <c r="FPZ2" s="87"/>
      <c r="FQA2" s="87"/>
      <c r="FQB2" s="87"/>
      <c r="FQC2" s="87"/>
      <c r="FQD2" s="87"/>
      <c r="FQE2" s="87"/>
      <c r="FQF2" s="87"/>
      <c r="FQG2" s="87"/>
      <c r="FQH2" s="87"/>
      <c r="FQI2" s="87"/>
      <c r="FQJ2" s="87"/>
      <c r="FQK2" s="87"/>
      <c r="FQL2" s="87"/>
      <c r="FQM2" s="87"/>
      <c r="FQN2" s="87"/>
      <c r="FQO2" s="87"/>
      <c r="FQP2" s="87"/>
      <c r="FQQ2" s="87"/>
      <c r="FQR2" s="87"/>
      <c r="FQS2" s="87"/>
      <c r="FQT2" s="87"/>
      <c r="FQU2" s="87"/>
      <c r="FQV2" s="87"/>
      <c r="FQW2" s="87"/>
      <c r="FQX2" s="87"/>
      <c r="FQY2" s="87"/>
      <c r="FQZ2" s="87"/>
      <c r="FRA2" s="87"/>
      <c r="FRB2" s="87"/>
      <c r="FRC2" s="87"/>
      <c r="FRD2" s="87"/>
      <c r="FRE2" s="87"/>
      <c r="FRF2" s="87"/>
      <c r="FRG2" s="87"/>
      <c r="FRH2" s="87"/>
      <c r="FRI2" s="87"/>
      <c r="FRJ2" s="87"/>
      <c r="FRK2" s="87"/>
      <c r="FRL2" s="87"/>
      <c r="FRM2" s="87"/>
      <c r="FRN2" s="87"/>
      <c r="FRO2" s="87"/>
      <c r="FRP2" s="87"/>
      <c r="FRQ2" s="87"/>
      <c r="FRR2" s="87"/>
      <c r="FRS2" s="87"/>
      <c r="FRT2" s="87"/>
      <c r="FRU2" s="87"/>
      <c r="FRV2" s="87"/>
      <c r="FRW2" s="87"/>
      <c r="FRX2" s="87"/>
      <c r="FRY2" s="87"/>
      <c r="FRZ2" s="87"/>
      <c r="FSA2" s="87"/>
      <c r="FSB2" s="87"/>
      <c r="FSC2" s="87"/>
      <c r="FSD2" s="87"/>
      <c r="FSE2" s="87"/>
      <c r="FSF2" s="87"/>
      <c r="FSG2" s="87"/>
      <c r="FSH2" s="87"/>
      <c r="FSI2" s="87"/>
      <c r="FSJ2" s="87"/>
      <c r="FSK2" s="87"/>
      <c r="FSL2" s="87"/>
      <c r="FSM2" s="87"/>
      <c r="FSN2" s="87"/>
      <c r="FSO2" s="87"/>
      <c r="FSP2" s="87"/>
      <c r="FSQ2" s="87"/>
      <c r="FSR2" s="87"/>
      <c r="FSS2" s="87"/>
      <c r="FST2" s="87"/>
      <c r="FSU2" s="87"/>
      <c r="FSV2" s="87"/>
      <c r="FSW2" s="87"/>
      <c r="FSX2" s="87"/>
      <c r="FSY2" s="87"/>
      <c r="FSZ2" s="87"/>
      <c r="FTA2" s="87"/>
      <c r="FTB2" s="87"/>
      <c r="FTC2" s="87"/>
      <c r="FTD2" s="87"/>
      <c r="FTE2" s="87"/>
      <c r="FTF2" s="87"/>
      <c r="FTG2" s="87"/>
      <c r="FTH2" s="87"/>
      <c r="FTI2" s="87"/>
      <c r="FTJ2" s="87"/>
      <c r="FTK2" s="87"/>
      <c r="FTL2" s="87"/>
      <c r="FTM2" s="87"/>
      <c r="FTN2" s="87"/>
      <c r="FTO2" s="87"/>
      <c r="FTP2" s="87"/>
      <c r="FTQ2" s="87"/>
      <c r="FTR2" s="87"/>
      <c r="FTS2" s="87"/>
      <c r="FTT2" s="87"/>
      <c r="FTU2" s="87"/>
      <c r="FTV2" s="87"/>
      <c r="FTW2" s="87"/>
      <c r="FTX2" s="87"/>
      <c r="FTY2" s="87"/>
      <c r="FTZ2" s="87"/>
      <c r="FUA2" s="87"/>
      <c r="FUB2" s="87"/>
      <c r="FUC2" s="87"/>
      <c r="FUD2" s="87"/>
      <c r="FUE2" s="87"/>
      <c r="FUF2" s="87"/>
      <c r="FUG2" s="87"/>
      <c r="FUH2" s="87"/>
      <c r="FUI2" s="87"/>
      <c r="FUJ2" s="87"/>
      <c r="FUK2" s="87"/>
      <c r="FUL2" s="87"/>
      <c r="FUM2" s="87"/>
      <c r="FUN2" s="87"/>
      <c r="FUO2" s="87"/>
      <c r="FUP2" s="87"/>
      <c r="FUQ2" s="87"/>
      <c r="FUR2" s="87"/>
      <c r="FUS2" s="87"/>
      <c r="FUT2" s="87"/>
      <c r="FUU2" s="87"/>
      <c r="FUV2" s="87"/>
      <c r="FUW2" s="87"/>
      <c r="FUX2" s="87"/>
      <c r="FUY2" s="87"/>
      <c r="FUZ2" s="87"/>
      <c r="FVA2" s="87"/>
      <c r="FVB2" s="87"/>
      <c r="FVC2" s="87"/>
      <c r="FVD2" s="87"/>
      <c r="FVE2" s="87"/>
      <c r="FVF2" s="87"/>
      <c r="FVG2" s="87"/>
      <c r="FVH2" s="87"/>
      <c r="FVI2" s="87"/>
      <c r="FVJ2" s="87"/>
      <c r="FVK2" s="87"/>
      <c r="FVL2" s="87"/>
      <c r="FVM2" s="87"/>
      <c r="FVN2" s="87"/>
      <c r="FVO2" s="87"/>
      <c r="FVP2" s="87"/>
      <c r="FVQ2" s="87"/>
      <c r="FVR2" s="87"/>
      <c r="FVS2" s="87"/>
      <c r="FVT2" s="87"/>
      <c r="FVU2" s="87"/>
      <c r="FVV2" s="87"/>
      <c r="FVW2" s="87"/>
      <c r="FVX2" s="87"/>
      <c r="FVY2" s="87"/>
      <c r="FVZ2" s="87"/>
      <c r="FWA2" s="87"/>
      <c r="FWB2" s="87"/>
      <c r="FWC2" s="87"/>
      <c r="FWD2" s="87"/>
      <c r="FWE2" s="87"/>
      <c r="FWF2" s="87"/>
      <c r="FWG2" s="87"/>
      <c r="FWH2" s="87"/>
      <c r="FWI2" s="87"/>
      <c r="FWJ2" s="87"/>
      <c r="FWK2" s="87"/>
      <c r="FWL2" s="87"/>
      <c r="FWM2" s="87"/>
      <c r="FWN2" s="87"/>
      <c r="FWO2" s="87"/>
      <c r="FWP2" s="87"/>
      <c r="FWQ2" s="87"/>
      <c r="FWR2" s="87"/>
      <c r="FWS2" s="87"/>
      <c r="FWT2" s="87"/>
      <c r="FWU2" s="87"/>
      <c r="FWV2" s="87"/>
      <c r="FWW2" s="87"/>
      <c r="FWX2" s="87"/>
      <c r="FWY2" s="87"/>
      <c r="FWZ2" s="87"/>
      <c r="FXA2" s="87"/>
      <c r="FXB2" s="87"/>
      <c r="FXC2" s="87"/>
      <c r="FXD2" s="87"/>
      <c r="FXE2" s="87"/>
      <c r="FXF2" s="87"/>
      <c r="FXG2" s="87"/>
      <c r="FXH2" s="87"/>
      <c r="FXI2" s="87"/>
      <c r="FXJ2" s="87"/>
      <c r="FXK2" s="87"/>
      <c r="FXL2" s="87"/>
      <c r="FXM2" s="87"/>
      <c r="FXN2" s="87"/>
      <c r="FXO2" s="87"/>
      <c r="FXP2" s="87"/>
      <c r="FXQ2" s="87"/>
      <c r="FXR2" s="87"/>
      <c r="FXS2" s="87"/>
      <c r="FXT2" s="87"/>
      <c r="FXU2" s="87"/>
      <c r="FXV2" s="87"/>
      <c r="FXW2" s="87"/>
      <c r="FXX2" s="87"/>
      <c r="FXY2" s="87"/>
      <c r="FXZ2" s="87"/>
      <c r="FYA2" s="87"/>
      <c r="FYB2" s="87"/>
      <c r="FYC2" s="87"/>
      <c r="FYD2" s="87"/>
      <c r="FYE2" s="87"/>
      <c r="FYF2" s="87"/>
      <c r="FYG2" s="87"/>
      <c r="FYH2" s="87"/>
      <c r="FYI2" s="87"/>
      <c r="FYJ2" s="87"/>
      <c r="FYK2" s="87"/>
      <c r="FYL2" s="87"/>
      <c r="FYM2" s="87"/>
      <c r="FYN2" s="87"/>
      <c r="FYO2" s="87"/>
      <c r="FYP2" s="87"/>
      <c r="FYQ2" s="87"/>
      <c r="FYR2" s="87"/>
      <c r="FYS2" s="87"/>
      <c r="FYT2" s="87"/>
      <c r="FYU2" s="87"/>
      <c r="FYV2" s="87"/>
      <c r="FYW2" s="87"/>
      <c r="FYX2" s="87"/>
      <c r="FYY2" s="87"/>
      <c r="FYZ2" s="87"/>
      <c r="FZA2" s="87"/>
      <c r="FZB2" s="87"/>
      <c r="FZC2" s="87"/>
      <c r="FZD2" s="87"/>
      <c r="FZE2" s="87"/>
      <c r="FZF2" s="87"/>
      <c r="FZG2" s="87"/>
      <c r="FZH2" s="87"/>
      <c r="FZI2" s="87"/>
      <c r="FZJ2" s="87"/>
      <c r="FZK2" s="87"/>
      <c r="FZL2" s="87"/>
      <c r="FZM2" s="87"/>
      <c r="FZN2" s="87"/>
      <c r="FZO2" s="87"/>
      <c r="FZP2" s="87"/>
      <c r="FZQ2" s="87"/>
      <c r="FZR2" s="87"/>
      <c r="FZS2" s="87"/>
      <c r="FZT2" s="87"/>
      <c r="FZU2" s="87"/>
      <c r="FZV2" s="87"/>
      <c r="FZW2" s="87"/>
      <c r="FZX2" s="87"/>
      <c r="FZY2" s="87"/>
      <c r="FZZ2" s="87"/>
      <c r="GAA2" s="87"/>
      <c r="GAB2" s="87"/>
      <c r="GAC2" s="87"/>
      <c r="GAD2" s="87"/>
      <c r="GAE2" s="87"/>
      <c r="GAF2" s="87"/>
      <c r="GAG2" s="87"/>
      <c r="GAH2" s="87"/>
      <c r="GAI2" s="87"/>
      <c r="GAJ2" s="87"/>
      <c r="GAK2" s="87"/>
      <c r="GAL2" s="87"/>
      <c r="GAM2" s="87"/>
      <c r="GAN2" s="87"/>
      <c r="GAO2" s="87"/>
      <c r="GAP2" s="87"/>
      <c r="GAQ2" s="87"/>
      <c r="GAR2" s="87"/>
      <c r="GAS2" s="87"/>
      <c r="GAT2" s="87"/>
      <c r="GAU2" s="87"/>
      <c r="GAV2" s="87"/>
      <c r="GAW2" s="87"/>
      <c r="GAX2" s="87"/>
      <c r="GAY2" s="87"/>
      <c r="GAZ2" s="87"/>
      <c r="GBA2" s="87"/>
      <c r="GBB2" s="87"/>
      <c r="GBC2" s="87"/>
      <c r="GBD2" s="87"/>
      <c r="GBE2" s="87"/>
      <c r="GBF2" s="87"/>
      <c r="GBG2" s="87"/>
      <c r="GBH2" s="87"/>
      <c r="GBI2" s="87"/>
      <c r="GBJ2" s="87"/>
      <c r="GBK2" s="87"/>
      <c r="GBL2" s="87"/>
      <c r="GBM2" s="87"/>
      <c r="GBN2" s="87"/>
      <c r="GBO2" s="87"/>
      <c r="GBP2" s="87"/>
      <c r="GBQ2" s="87"/>
      <c r="GBR2" s="87"/>
      <c r="GBS2" s="87"/>
      <c r="GBT2" s="87"/>
      <c r="GBU2" s="87"/>
      <c r="GBV2" s="87"/>
      <c r="GBW2" s="87"/>
      <c r="GBX2" s="87"/>
      <c r="GBY2" s="87"/>
      <c r="GBZ2" s="87"/>
      <c r="GCA2" s="87"/>
      <c r="GCB2" s="87"/>
      <c r="GCC2" s="87"/>
      <c r="GCD2" s="87"/>
      <c r="GCE2" s="87"/>
      <c r="GCF2" s="87"/>
      <c r="GCG2" s="87"/>
      <c r="GCH2" s="87"/>
      <c r="GCI2" s="87"/>
      <c r="GCJ2" s="87"/>
      <c r="GCK2" s="87"/>
      <c r="GCL2" s="87"/>
      <c r="GCM2" s="87"/>
      <c r="GCN2" s="87"/>
      <c r="GCO2" s="87"/>
      <c r="GCP2" s="87"/>
      <c r="GCQ2" s="87"/>
      <c r="GCR2" s="87"/>
      <c r="GCS2" s="87"/>
      <c r="GCT2" s="87"/>
      <c r="GCU2" s="87"/>
      <c r="GCV2" s="87"/>
      <c r="GCW2" s="87"/>
      <c r="GCX2" s="87"/>
      <c r="GCY2" s="87"/>
      <c r="GCZ2" s="87"/>
      <c r="GDA2" s="87"/>
      <c r="GDB2" s="87"/>
      <c r="GDC2" s="87"/>
      <c r="GDD2" s="87"/>
      <c r="GDE2" s="87"/>
      <c r="GDF2" s="87"/>
      <c r="GDG2" s="87"/>
      <c r="GDH2" s="87"/>
      <c r="GDI2" s="87"/>
      <c r="GDJ2" s="87"/>
      <c r="GDK2" s="87"/>
      <c r="GDL2" s="87"/>
      <c r="GDM2" s="87"/>
      <c r="GDN2" s="87"/>
      <c r="GDO2" s="87"/>
      <c r="GDP2" s="87"/>
      <c r="GDQ2" s="87"/>
      <c r="GDR2" s="87"/>
      <c r="GDS2" s="87"/>
      <c r="GDT2" s="87"/>
      <c r="GDU2" s="87"/>
      <c r="GDV2" s="87"/>
      <c r="GDW2" s="87"/>
      <c r="GDX2" s="87"/>
      <c r="GDY2" s="87"/>
      <c r="GDZ2" s="87"/>
      <c r="GEA2" s="87"/>
      <c r="GEB2" s="87"/>
      <c r="GEC2" s="87"/>
      <c r="GED2" s="87"/>
      <c r="GEE2" s="87"/>
      <c r="GEF2" s="87"/>
      <c r="GEG2" s="87"/>
      <c r="GEH2" s="87"/>
      <c r="GEI2" s="87"/>
      <c r="GEJ2" s="87"/>
      <c r="GEK2" s="87"/>
      <c r="GEL2" s="87"/>
      <c r="GEM2" s="87"/>
      <c r="GEN2" s="87"/>
      <c r="GEO2" s="87"/>
      <c r="GEP2" s="87"/>
      <c r="GEQ2" s="87"/>
      <c r="GER2" s="87"/>
      <c r="GES2" s="87"/>
      <c r="GET2" s="87"/>
      <c r="GEU2" s="87"/>
      <c r="GEV2" s="87"/>
      <c r="GEW2" s="87"/>
      <c r="GEX2" s="87"/>
      <c r="GEY2" s="87"/>
      <c r="GEZ2" s="87"/>
      <c r="GFA2" s="87"/>
      <c r="GFB2" s="87"/>
      <c r="GFC2" s="87"/>
      <c r="GFD2" s="87"/>
      <c r="GFE2" s="87"/>
      <c r="GFF2" s="87"/>
      <c r="GFG2" s="87"/>
      <c r="GFH2" s="87"/>
      <c r="GFI2" s="87"/>
      <c r="GFJ2" s="87"/>
      <c r="GFK2" s="87"/>
      <c r="GFL2" s="87"/>
      <c r="GFM2" s="87"/>
      <c r="GFN2" s="87"/>
      <c r="GFO2" s="87"/>
      <c r="GFP2" s="87"/>
      <c r="GFQ2" s="87"/>
      <c r="GFR2" s="87"/>
      <c r="GFS2" s="87"/>
      <c r="GFT2" s="87"/>
      <c r="GFU2" s="87"/>
      <c r="GFV2" s="87"/>
      <c r="GFW2" s="87"/>
      <c r="GFX2" s="87"/>
      <c r="GFY2" s="87"/>
      <c r="GFZ2" s="87"/>
      <c r="GGA2" s="87"/>
      <c r="GGB2" s="87"/>
      <c r="GGC2" s="87"/>
      <c r="GGD2" s="87"/>
      <c r="GGE2" s="87"/>
      <c r="GGF2" s="87"/>
      <c r="GGG2" s="87"/>
      <c r="GGH2" s="87"/>
      <c r="GGI2" s="87"/>
      <c r="GGJ2" s="87"/>
      <c r="GGK2" s="87"/>
      <c r="GGL2" s="87"/>
      <c r="GGM2" s="87"/>
      <c r="GGN2" s="87"/>
      <c r="GGO2" s="87"/>
      <c r="GGP2" s="87"/>
      <c r="GGQ2" s="87"/>
      <c r="GGR2" s="87"/>
      <c r="GGS2" s="87"/>
      <c r="GGT2" s="87"/>
      <c r="GGU2" s="87"/>
      <c r="GGV2" s="87"/>
      <c r="GGW2" s="87"/>
      <c r="GGX2" s="87"/>
      <c r="GGY2" s="87"/>
      <c r="GGZ2" s="87"/>
      <c r="GHA2" s="87"/>
      <c r="GHB2" s="87"/>
      <c r="GHC2" s="87"/>
      <c r="GHD2" s="87"/>
      <c r="GHE2" s="87"/>
      <c r="GHF2" s="87"/>
      <c r="GHG2" s="87"/>
      <c r="GHH2" s="87"/>
      <c r="GHI2" s="87"/>
      <c r="GHJ2" s="87"/>
      <c r="GHK2" s="87"/>
      <c r="GHL2" s="87"/>
      <c r="GHM2" s="87"/>
      <c r="GHN2" s="87"/>
      <c r="GHO2" s="87"/>
      <c r="GHP2" s="87"/>
      <c r="GHQ2" s="87"/>
      <c r="GHR2" s="87"/>
      <c r="GHS2" s="87"/>
      <c r="GHT2" s="87"/>
      <c r="GHU2" s="87"/>
      <c r="GHV2" s="87"/>
      <c r="GHW2" s="87"/>
      <c r="GHX2" s="87"/>
      <c r="GHY2" s="87"/>
      <c r="GHZ2" s="87"/>
      <c r="GIA2" s="87"/>
      <c r="GIB2" s="87"/>
      <c r="GIC2" s="87"/>
      <c r="GID2" s="87"/>
      <c r="GIE2" s="87"/>
      <c r="GIF2" s="87"/>
      <c r="GIG2" s="87"/>
      <c r="GIH2" s="87"/>
      <c r="GII2" s="87"/>
      <c r="GIJ2" s="87"/>
      <c r="GIK2" s="87"/>
      <c r="GIL2" s="87"/>
      <c r="GIM2" s="87"/>
      <c r="GIN2" s="87"/>
      <c r="GIO2" s="87"/>
      <c r="GIP2" s="87"/>
      <c r="GIQ2" s="87"/>
      <c r="GIR2" s="87"/>
      <c r="GIS2" s="87"/>
      <c r="GIT2" s="87"/>
      <c r="GIU2" s="87"/>
      <c r="GIV2" s="87"/>
      <c r="GIW2" s="87"/>
      <c r="GIX2" s="87"/>
      <c r="GIY2" s="87"/>
      <c r="GIZ2" s="87"/>
      <c r="GJA2" s="87"/>
      <c r="GJB2" s="87"/>
      <c r="GJC2" s="87"/>
      <c r="GJD2" s="87"/>
      <c r="GJE2" s="87"/>
      <c r="GJF2" s="87"/>
      <c r="GJG2" s="87"/>
      <c r="GJH2" s="87"/>
      <c r="GJI2" s="87"/>
      <c r="GJJ2" s="87"/>
      <c r="GJK2" s="87"/>
      <c r="GJL2" s="87"/>
      <c r="GJM2" s="87"/>
      <c r="GJN2" s="87"/>
      <c r="GJO2" s="87"/>
      <c r="GJP2" s="87"/>
      <c r="GJQ2" s="87"/>
      <c r="GJR2" s="87"/>
      <c r="GJS2" s="87"/>
      <c r="GJT2" s="87"/>
      <c r="GJU2" s="87"/>
      <c r="GJV2" s="87"/>
      <c r="GJW2" s="87"/>
      <c r="GJX2" s="87"/>
      <c r="GJY2" s="87"/>
      <c r="GJZ2" s="87"/>
      <c r="GKA2" s="87"/>
      <c r="GKB2" s="87"/>
      <c r="GKC2" s="87"/>
      <c r="GKD2" s="87"/>
      <c r="GKE2" s="87"/>
      <c r="GKF2" s="87"/>
      <c r="GKG2" s="87"/>
      <c r="GKH2" s="87"/>
      <c r="GKI2" s="87"/>
      <c r="GKJ2" s="87"/>
      <c r="GKK2" s="87"/>
      <c r="GKL2" s="87"/>
      <c r="GKM2" s="87"/>
      <c r="GKN2" s="87"/>
      <c r="GKO2" s="87"/>
      <c r="GKP2" s="87"/>
      <c r="GKQ2" s="87"/>
      <c r="GKR2" s="87"/>
      <c r="GKS2" s="87"/>
      <c r="GKT2" s="87"/>
      <c r="GKU2" s="87"/>
      <c r="GKV2" s="87"/>
      <c r="GKW2" s="87"/>
      <c r="GKX2" s="87"/>
      <c r="GKY2" s="87"/>
      <c r="GKZ2" s="87"/>
      <c r="GLA2" s="87"/>
      <c r="GLB2" s="87"/>
      <c r="GLC2" s="87"/>
      <c r="GLD2" s="87"/>
      <c r="GLE2" s="87"/>
      <c r="GLF2" s="87"/>
      <c r="GLG2" s="87"/>
      <c r="GLH2" s="87"/>
      <c r="GLI2" s="87"/>
      <c r="GLJ2" s="87"/>
      <c r="GLK2" s="87"/>
      <c r="GLL2" s="87"/>
      <c r="GLM2" s="87"/>
      <c r="GLN2" s="87"/>
      <c r="GLO2" s="87"/>
      <c r="GLP2" s="87"/>
      <c r="GLQ2" s="87"/>
      <c r="GLR2" s="87"/>
      <c r="GLS2" s="87"/>
      <c r="GLT2" s="87"/>
      <c r="GLU2" s="87"/>
      <c r="GLV2" s="87"/>
      <c r="GLW2" s="87"/>
      <c r="GLX2" s="87"/>
      <c r="GLY2" s="87"/>
      <c r="GLZ2" s="87"/>
      <c r="GMA2" s="87"/>
      <c r="GMB2" s="87"/>
      <c r="GMC2" s="87"/>
      <c r="GMD2" s="87"/>
      <c r="GME2" s="87"/>
      <c r="GMF2" s="87"/>
      <c r="GMG2" s="87"/>
      <c r="GMH2" s="87"/>
      <c r="GMI2" s="87"/>
      <c r="GMJ2" s="87"/>
      <c r="GMK2" s="87"/>
      <c r="GML2" s="87"/>
      <c r="GMM2" s="87"/>
      <c r="GMN2" s="87"/>
      <c r="GMO2" s="87"/>
      <c r="GMP2" s="87"/>
      <c r="GMQ2" s="87"/>
      <c r="GMR2" s="87"/>
      <c r="GMS2" s="87"/>
      <c r="GMT2" s="87"/>
      <c r="GMU2" s="87"/>
      <c r="GMV2" s="87"/>
      <c r="GMW2" s="87"/>
      <c r="GMX2" s="87"/>
      <c r="GMY2" s="87"/>
      <c r="GMZ2" s="87"/>
      <c r="GNA2" s="87"/>
      <c r="GNB2" s="87"/>
      <c r="GNC2" s="87"/>
      <c r="GND2" s="87"/>
      <c r="GNE2" s="87"/>
      <c r="GNF2" s="87"/>
      <c r="GNG2" s="87"/>
      <c r="GNH2" s="87"/>
      <c r="GNI2" s="87"/>
      <c r="GNJ2" s="87"/>
      <c r="GNK2" s="87"/>
      <c r="GNL2" s="87"/>
      <c r="GNM2" s="87"/>
      <c r="GNN2" s="87"/>
      <c r="GNO2" s="87"/>
      <c r="GNP2" s="87"/>
      <c r="GNQ2" s="87"/>
      <c r="GNR2" s="87"/>
      <c r="GNS2" s="87"/>
      <c r="GNT2" s="87"/>
      <c r="GNU2" s="87"/>
      <c r="GNV2" s="87"/>
      <c r="GNW2" s="87"/>
      <c r="GNX2" s="87"/>
      <c r="GNY2" s="87"/>
      <c r="GNZ2" s="87"/>
      <c r="GOA2" s="87"/>
      <c r="GOB2" s="87"/>
      <c r="GOC2" s="87"/>
      <c r="GOD2" s="87"/>
      <c r="GOE2" s="87"/>
      <c r="GOF2" s="87"/>
      <c r="GOG2" s="87"/>
      <c r="GOH2" s="87"/>
      <c r="GOI2" s="87"/>
      <c r="GOJ2" s="87"/>
      <c r="GOK2" s="87"/>
      <c r="GOL2" s="87"/>
      <c r="GOM2" s="87"/>
      <c r="GON2" s="87"/>
      <c r="GOO2" s="87"/>
      <c r="GOP2" s="87"/>
      <c r="GOQ2" s="87"/>
      <c r="GOR2" s="87"/>
      <c r="GOS2" s="87"/>
      <c r="GOT2" s="87"/>
      <c r="GOU2" s="87"/>
      <c r="GOV2" s="87"/>
      <c r="GOW2" s="87"/>
      <c r="GOX2" s="87"/>
      <c r="GOY2" s="87"/>
      <c r="GOZ2" s="87"/>
      <c r="GPA2" s="87"/>
      <c r="GPB2" s="87"/>
      <c r="GPC2" s="87"/>
      <c r="GPD2" s="87"/>
      <c r="GPE2" s="87"/>
      <c r="GPF2" s="87"/>
      <c r="GPG2" s="87"/>
      <c r="GPH2" s="87"/>
      <c r="GPI2" s="87"/>
      <c r="GPJ2" s="87"/>
      <c r="GPK2" s="87"/>
      <c r="GPL2" s="87"/>
      <c r="GPM2" s="87"/>
      <c r="GPN2" s="87"/>
      <c r="GPO2" s="87"/>
      <c r="GPP2" s="87"/>
      <c r="GPQ2" s="87"/>
      <c r="GPR2" s="87"/>
      <c r="GPS2" s="87"/>
      <c r="GPT2" s="87"/>
      <c r="GPU2" s="87"/>
      <c r="GPV2" s="87"/>
      <c r="GPW2" s="87"/>
      <c r="GPX2" s="87"/>
      <c r="GPY2" s="87"/>
      <c r="GPZ2" s="87"/>
      <c r="GQA2" s="87"/>
      <c r="GQB2" s="87"/>
      <c r="GQC2" s="87"/>
      <c r="GQD2" s="87"/>
      <c r="GQE2" s="87"/>
      <c r="GQF2" s="87"/>
      <c r="GQG2" s="87"/>
      <c r="GQH2" s="87"/>
      <c r="GQI2" s="87"/>
      <c r="GQJ2" s="87"/>
      <c r="GQK2" s="87"/>
      <c r="GQL2" s="87"/>
      <c r="GQM2" s="87"/>
      <c r="GQN2" s="87"/>
      <c r="GQO2" s="87"/>
      <c r="GQP2" s="87"/>
      <c r="GQQ2" s="87"/>
      <c r="GQR2" s="87"/>
      <c r="GQS2" s="87"/>
      <c r="GQT2" s="87"/>
      <c r="GQU2" s="87"/>
      <c r="GQV2" s="87"/>
      <c r="GQW2" s="87"/>
      <c r="GQX2" s="87"/>
      <c r="GQY2" s="87"/>
      <c r="GQZ2" s="87"/>
      <c r="GRA2" s="87"/>
      <c r="GRB2" s="87"/>
      <c r="GRC2" s="87"/>
      <c r="GRD2" s="87"/>
      <c r="GRE2" s="87"/>
      <c r="GRF2" s="87"/>
      <c r="GRG2" s="87"/>
      <c r="GRH2" s="87"/>
      <c r="GRI2" s="87"/>
      <c r="GRJ2" s="87"/>
      <c r="GRK2" s="87"/>
      <c r="GRL2" s="87"/>
      <c r="GRM2" s="87"/>
      <c r="GRN2" s="87"/>
      <c r="GRO2" s="87"/>
      <c r="GRP2" s="87"/>
      <c r="GRQ2" s="87"/>
      <c r="GRR2" s="87"/>
      <c r="GRS2" s="87"/>
      <c r="GRT2" s="87"/>
      <c r="GRU2" s="87"/>
      <c r="GRV2" s="87"/>
      <c r="GRW2" s="87"/>
      <c r="GRX2" s="87"/>
      <c r="GRY2" s="87"/>
      <c r="GRZ2" s="87"/>
      <c r="GSA2" s="87"/>
      <c r="GSB2" s="87"/>
      <c r="GSC2" s="87"/>
      <c r="GSD2" s="87"/>
      <c r="GSE2" s="87"/>
      <c r="GSF2" s="87"/>
      <c r="GSG2" s="87"/>
      <c r="GSH2" s="87"/>
      <c r="GSI2" s="87"/>
      <c r="GSJ2" s="87"/>
      <c r="GSK2" s="87"/>
      <c r="GSL2" s="87"/>
      <c r="GSM2" s="87"/>
      <c r="GSN2" s="87"/>
      <c r="GSO2" s="87"/>
      <c r="GSP2" s="87"/>
      <c r="GSQ2" s="87"/>
      <c r="GSR2" s="87"/>
      <c r="GSS2" s="87"/>
      <c r="GST2" s="87"/>
      <c r="GSU2" s="87"/>
      <c r="GSV2" s="87"/>
      <c r="GSW2" s="87"/>
      <c r="GSX2" s="87"/>
      <c r="GSY2" s="87"/>
      <c r="GSZ2" s="87"/>
      <c r="GTA2" s="87"/>
      <c r="GTB2" s="87"/>
      <c r="GTC2" s="87"/>
      <c r="GTD2" s="87"/>
      <c r="GTE2" s="87"/>
      <c r="GTF2" s="87"/>
      <c r="GTG2" s="87"/>
      <c r="GTH2" s="87"/>
      <c r="GTI2" s="87"/>
      <c r="GTJ2" s="87"/>
      <c r="GTK2" s="87"/>
      <c r="GTL2" s="87"/>
      <c r="GTM2" s="87"/>
      <c r="GTN2" s="87"/>
      <c r="GTO2" s="87"/>
      <c r="GTP2" s="87"/>
      <c r="GTQ2" s="87"/>
      <c r="GTR2" s="87"/>
      <c r="GTS2" s="87"/>
      <c r="GTT2" s="87"/>
      <c r="GTU2" s="87"/>
      <c r="GTV2" s="87"/>
      <c r="GTW2" s="87"/>
      <c r="GTX2" s="87"/>
      <c r="GTY2" s="87"/>
      <c r="GTZ2" s="87"/>
      <c r="GUA2" s="87"/>
      <c r="GUB2" s="87"/>
      <c r="GUC2" s="87"/>
      <c r="GUD2" s="87"/>
      <c r="GUE2" s="87"/>
      <c r="GUF2" s="87"/>
      <c r="GUG2" s="87"/>
      <c r="GUH2" s="87"/>
      <c r="GUI2" s="87"/>
      <c r="GUJ2" s="87"/>
      <c r="GUK2" s="87"/>
      <c r="GUL2" s="87"/>
      <c r="GUM2" s="87"/>
      <c r="GUN2" s="87"/>
      <c r="GUO2" s="87"/>
      <c r="GUP2" s="87"/>
      <c r="GUQ2" s="87"/>
      <c r="GUR2" s="87"/>
      <c r="GUS2" s="87"/>
      <c r="GUT2" s="87"/>
      <c r="GUU2" s="87"/>
      <c r="GUV2" s="87"/>
      <c r="GUW2" s="87"/>
      <c r="GUX2" s="87"/>
      <c r="GUY2" s="87"/>
      <c r="GUZ2" s="87"/>
      <c r="GVA2" s="87"/>
      <c r="GVB2" s="87"/>
      <c r="GVC2" s="87"/>
      <c r="GVD2" s="87"/>
      <c r="GVE2" s="87"/>
      <c r="GVF2" s="87"/>
      <c r="GVG2" s="87"/>
      <c r="GVH2" s="87"/>
      <c r="GVI2" s="87"/>
      <c r="GVJ2" s="87"/>
      <c r="GVK2" s="87"/>
      <c r="GVL2" s="87"/>
      <c r="GVM2" s="87"/>
      <c r="GVN2" s="87"/>
      <c r="GVO2" s="87"/>
      <c r="GVP2" s="87"/>
      <c r="GVQ2" s="87"/>
      <c r="GVR2" s="87"/>
      <c r="GVS2" s="87"/>
      <c r="GVT2" s="87"/>
      <c r="GVU2" s="87"/>
      <c r="GVV2" s="87"/>
      <c r="GVW2" s="87"/>
      <c r="GVX2" s="87"/>
      <c r="GVY2" s="87"/>
      <c r="GVZ2" s="87"/>
      <c r="GWA2" s="87"/>
      <c r="GWB2" s="87"/>
      <c r="GWC2" s="87"/>
      <c r="GWD2" s="87"/>
      <c r="GWE2" s="87"/>
      <c r="GWF2" s="87"/>
      <c r="GWG2" s="87"/>
      <c r="GWH2" s="87"/>
      <c r="GWI2" s="87"/>
      <c r="GWJ2" s="87"/>
      <c r="GWK2" s="87"/>
      <c r="GWL2" s="87"/>
      <c r="GWM2" s="87"/>
      <c r="GWN2" s="87"/>
      <c r="GWO2" s="87"/>
      <c r="GWP2" s="87"/>
      <c r="GWQ2" s="87"/>
      <c r="GWR2" s="87"/>
      <c r="GWS2" s="87"/>
      <c r="GWT2" s="87"/>
      <c r="GWU2" s="87"/>
      <c r="GWV2" s="87"/>
      <c r="GWW2" s="87"/>
      <c r="GWX2" s="87"/>
      <c r="GWY2" s="87"/>
      <c r="GWZ2" s="87"/>
      <c r="GXA2" s="87"/>
      <c r="GXB2" s="87"/>
      <c r="GXC2" s="87"/>
      <c r="GXD2" s="87"/>
      <c r="GXE2" s="87"/>
      <c r="GXF2" s="87"/>
      <c r="GXG2" s="87"/>
      <c r="GXH2" s="87"/>
      <c r="GXI2" s="87"/>
      <c r="GXJ2" s="87"/>
      <c r="GXK2" s="87"/>
      <c r="GXL2" s="87"/>
      <c r="GXM2" s="87"/>
      <c r="GXN2" s="87"/>
      <c r="GXO2" s="87"/>
      <c r="GXP2" s="87"/>
      <c r="GXQ2" s="87"/>
      <c r="GXR2" s="87"/>
      <c r="GXS2" s="87"/>
      <c r="GXT2" s="87"/>
      <c r="GXU2" s="87"/>
      <c r="GXV2" s="87"/>
      <c r="GXW2" s="87"/>
      <c r="GXX2" s="87"/>
      <c r="GXY2" s="87"/>
      <c r="GXZ2" s="87"/>
      <c r="GYA2" s="87"/>
      <c r="GYB2" s="87"/>
      <c r="GYC2" s="87"/>
      <c r="GYD2" s="87"/>
      <c r="GYE2" s="87"/>
      <c r="GYF2" s="87"/>
      <c r="GYG2" s="87"/>
      <c r="GYH2" s="87"/>
      <c r="GYI2" s="87"/>
      <c r="GYJ2" s="87"/>
      <c r="GYK2" s="87"/>
      <c r="GYL2" s="87"/>
      <c r="GYM2" s="87"/>
      <c r="GYN2" s="87"/>
      <c r="GYO2" s="87"/>
      <c r="GYP2" s="87"/>
      <c r="GYQ2" s="87"/>
      <c r="GYR2" s="87"/>
      <c r="GYS2" s="87"/>
      <c r="GYT2" s="87"/>
      <c r="GYU2" s="87"/>
      <c r="GYV2" s="87"/>
      <c r="GYW2" s="87"/>
      <c r="GYX2" s="87"/>
      <c r="GYY2" s="87"/>
      <c r="GYZ2" s="87"/>
      <c r="GZA2" s="87"/>
      <c r="GZB2" s="87"/>
      <c r="GZC2" s="87"/>
      <c r="GZD2" s="87"/>
      <c r="GZE2" s="87"/>
      <c r="GZF2" s="87"/>
      <c r="GZG2" s="87"/>
      <c r="GZH2" s="87"/>
      <c r="GZI2" s="87"/>
      <c r="GZJ2" s="87"/>
      <c r="GZK2" s="87"/>
      <c r="GZL2" s="87"/>
      <c r="GZM2" s="87"/>
      <c r="GZN2" s="87"/>
      <c r="GZO2" s="87"/>
      <c r="GZP2" s="87"/>
      <c r="GZQ2" s="87"/>
      <c r="GZR2" s="87"/>
      <c r="GZS2" s="87"/>
      <c r="GZT2" s="87"/>
      <c r="GZU2" s="87"/>
      <c r="GZV2" s="87"/>
      <c r="GZW2" s="87"/>
      <c r="GZX2" s="87"/>
      <c r="GZY2" s="87"/>
      <c r="GZZ2" s="87"/>
      <c r="HAA2" s="87"/>
      <c r="HAB2" s="87"/>
      <c r="HAC2" s="87"/>
      <c r="HAD2" s="87"/>
      <c r="HAE2" s="87"/>
      <c r="HAF2" s="87"/>
      <c r="HAG2" s="87"/>
      <c r="HAH2" s="87"/>
      <c r="HAI2" s="87"/>
      <c r="HAJ2" s="87"/>
      <c r="HAK2" s="87"/>
      <c r="HAL2" s="87"/>
      <c r="HAM2" s="87"/>
      <c r="HAN2" s="87"/>
      <c r="HAO2" s="87"/>
      <c r="HAP2" s="87"/>
      <c r="HAQ2" s="87"/>
      <c r="HAR2" s="87"/>
      <c r="HAS2" s="87"/>
      <c r="HAT2" s="87"/>
      <c r="HAU2" s="87"/>
      <c r="HAV2" s="87"/>
      <c r="HAW2" s="87"/>
      <c r="HAX2" s="87"/>
      <c r="HAY2" s="87"/>
      <c r="HAZ2" s="87"/>
      <c r="HBA2" s="87"/>
      <c r="HBB2" s="87"/>
      <c r="HBC2" s="87"/>
      <c r="HBD2" s="87"/>
      <c r="HBE2" s="87"/>
      <c r="HBF2" s="87"/>
      <c r="HBG2" s="87"/>
      <c r="HBH2" s="87"/>
      <c r="HBI2" s="87"/>
      <c r="HBJ2" s="87"/>
      <c r="HBK2" s="87"/>
      <c r="HBL2" s="87"/>
      <c r="HBM2" s="87"/>
      <c r="HBN2" s="87"/>
      <c r="HBO2" s="87"/>
      <c r="HBP2" s="87"/>
      <c r="HBQ2" s="87"/>
      <c r="HBR2" s="87"/>
      <c r="HBS2" s="87"/>
      <c r="HBT2" s="87"/>
      <c r="HBU2" s="87"/>
      <c r="HBV2" s="87"/>
      <c r="HBW2" s="87"/>
      <c r="HBX2" s="87"/>
      <c r="HBY2" s="87"/>
      <c r="HBZ2" s="87"/>
      <c r="HCA2" s="87"/>
      <c r="HCB2" s="87"/>
      <c r="HCC2" s="87"/>
      <c r="HCD2" s="87"/>
      <c r="HCE2" s="87"/>
      <c r="HCF2" s="87"/>
      <c r="HCG2" s="87"/>
      <c r="HCH2" s="87"/>
      <c r="HCI2" s="87"/>
      <c r="HCJ2" s="87"/>
      <c r="HCK2" s="87"/>
      <c r="HCL2" s="87"/>
      <c r="HCM2" s="87"/>
      <c r="HCN2" s="87"/>
      <c r="HCO2" s="87"/>
      <c r="HCP2" s="87"/>
      <c r="HCQ2" s="87"/>
      <c r="HCR2" s="87"/>
      <c r="HCS2" s="87"/>
      <c r="HCT2" s="87"/>
      <c r="HCU2" s="87"/>
      <c r="HCV2" s="87"/>
      <c r="HCW2" s="87"/>
      <c r="HCX2" s="87"/>
      <c r="HCY2" s="87"/>
      <c r="HCZ2" s="87"/>
      <c r="HDA2" s="87"/>
      <c r="HDB2" s="87"/>
      <c r="HDC2" s="87"/>
      <c r="HDD2" s="87"/>
      <c r="HDE2" s="87"/>
      <c r="HDF2" s="87"/>
      <c r="HDG2" s="87"/>
      <c r="HDH2" s="87"/>
      <c r="HDI2" s="87"/>
      <c r="HDJ2" s="87"/>
      <c r="HDK2" s="87"/>
      <c r="HDL2" s="87"/>
      <c r="HDM2" s="87"/>
      <c r="HDN2" s="87"/>
      <c r="HDO2" s="87"/>
      <c r="HDP2" s="87"/>
      <c r="HDQ2" s="87"/>
      <c r="HDR2" s="87"/>
      <c r="HDS2" s="87"/>
      <c r="HDT2" s="87"/>
      <c r="HDU2" s="87"/>
      <c r="HDV2" s="87"/>
      <c r="HDW2" s="87"/>
      <c r="HDX2" s="87"/>
      <c r="HDY2" s="87"/>
      <c r="HDZ2" s="87"/>
      <c r="HEA2" s="87"/>
      <c r="HEB2" s="87"/>
      <c r="HEC2" s="87"/>
      <c r="HED2" s="87"/>
      <c r="HEE2" s="87"/>
      <c r="HEF2" s="87"/>
      <c r="HEG2" s="87"/>
      <c r="HEH2" s="87"/>
      <c r="HEI2" s="87"/>
      <c r="HEJ2" s="87"/>
      <c r="HEK2" s="87"/>
      <c r="HEL2" s="87"/>
      <c r="HEM2" s="87"/>
      <c r="HEN2" s="87"/>
      <c r="HEO2" s="87"/>
      <c r="HEP2" s="87"/>
      <c r="HEQ2" s="87"/>
      <c r="HER2" s="87"/>
      <c r="HES2" s="87"/>
      <c r="HET2" s="87"/>
      <c r="HEU2" s="87"/>
      <c r="HEV2" s="87"/>
      <c r="HEW2" s="87"/>
      <c r="HEX2" s="87"/>
      <c r="HEY2" s="87"/>
      <c r="HEZ2" s="87"/>
      <c r="HFA2" s="87"/>
      <c r="HFB2" s="87"/>
      <c r="HFC2" s="87"/>
      <c r="HFD2" s="87"/>
      <c r="HFE2" s="87"/>
      <c r="HFF2" s="87"/>
      <c r="HFG2" s="87"/>
      <c r="HFH2" s="87"/>
      <c r="HFI2" s="87"/>
      <c r="HFJ2" s="87"/>
      <c r="HFK2" s="87"/>
      <c r="HFL2" s="87"/>
      <c r="HFM2" s="87"/>
      <c r="HFN2" s="87"/>
      <c r="HFO2" s="87"/>
      <c r="HFP2" s="87"/>
      <c r="HFQ2" s="87"/>
      <c r="HFR2" s="87"/>
      <c r="HFS2" s="87"/>
      <c r="HFT2" s="87"/>
      <c r="HFU2" s="87"/>
      <c r="HFV2" s="87"/>
      <c r="HFW2" s="87"/>
      <c r="HFX2" s="87"/>
      <c r="HFY2" s="87"/>
      <c r="HFZ2" s="87"/>
      <c r="HGA2" s="87"/>
      <c r="HGB2" s="87"/>
      <c r="HGC2" s="87"/>
      <c r="HGD2" s="87"/>
      <c r="HGE2" s="87"/>
      <c r="HGF2" s="87"/>
      <c r="HGG2" s="87"/>
      <c r="HGH2" s="87"/>
      <c r="HGI2" s="87"/>
      <c r="HGJ2" s="87"/>
      <c r="HGK2" s="87"/>
      <c r="HGL2" s="87"/>
      <c r="HGM2" s="87"/>
      <c r="HGN2" s="87"/>
      <c r="HGO2" s="87"/>
      <c r="HGP2" s="87"/>
      <c r="HGQ2" s="87"/>
      <c r="HGR2" s="87"/>
      <c r="HGS2" s="87"/>
      <c r="HGT2" s="87"/>
      <c r="HGU2" s="87"/>
      <c r="HGV2" s="87"/>
      <c r="HGW2" s="87"/>
      <c r="HGX2" s="87"/>
      <c r="HGY2" s="87"/>
      <c r="HGZ2" s="87"/>
      <c r="HHA2" s="87"/>
      <c r="HHB2" s="87"/>
      <c r="HHC2" s="87"/>
      <c r="HHD2" s="87"/>
      <c r="HHE2" s="87"/>
      <c r="HHF2" s="87"/>
      <c r="HHG2" s="87"/>
      <c r="HHH2" s="87"/>
      <c r="HHI2" s="87"/>
      <c r="HHJ2" s="87"/>
      <c r="HHK2" s="87"/>
      <c r="HHL2" s="87"/>
      <c r="HHM2" s="87"/>
      <c r="HHN2" s="87"/>
      <c r="HHO2" s="87"/>
      <c r="HHP2" s="87"/>
      <c r="HHQ2" s="87"/>
      <c r="HHR2" s="87"/>
      <c r="HHS2" s="87"/>
      <c r="HHT2" s="87"/>
      <c r="HHU2" s="87"/>
      <c r="HHV2" s="87"/>
      <c r="HHW2" s="87"/>
      <c r="HHX2" s="87"/>
      <c r="HHY2" s="87"/>
      <c r="HHZ2" s="87"/>
      <c r="HIA2" s="87"/>
      <c r="HIB2" s="87"/>
      <c r="HIC2" s="87"/>
      <c r="HID2" s="87"/>
      <c r="HIE2" s="87"/>
      <c r="HIF2" s="87"/>
      <c r="HIG2" s="87"/>
      <c r="HIH2" s="87"/>
      <c r="HII2" s="87"/>
      <c r="HIJ2" s="87"/>
      <c r="HIK2" s="87"/>
      <c r="HIL2" s="87"/>
      <c r="HIM2" s="87"/>
      <c r="HIN2" s="87"/>
      <c r="HIO2" s="87"/>
      <c r="HIP2" s="87"/>
      <c r="HIQ2" s="87"/>
      <c r="HIR2" s="87"/>
      <c r="HIS2" s="87"/>
      <c r="HIT2" s="87"/>
      <c r="HIU2" s="87"/>
      <c r="HIV2" s="87"/>
      <c r="HIW2" s="87"/>
      <c r="HIX2" s="87"/>
      <c r="HIY2" s="87"/>
      <c r="HIZ2" s="87"/>
      <c r="HJA2" s="87"/>
      <c r="HJB2" s="87"/>
      <c r="HJC2" s="87"/>
      <c r="HJD2" s="87"/>
      <c r="HJE2" s="87"/>
      <c r="HJF2" s="87"/>
      <c r="HJG2" s="87"/>
      <c r="HJH2" s="87"/>
      <c r="HJI2" s="87"/>
      <c r="HJJ2" s="87"/>
      <c r="HJK2" s="87"/>
      <c r="HJL2" s="87"/>
      <c r="HJM2" s="87"/>
      <c r="HJN2" s="87"/>
      <c r="HJO2" s="87"/>
      <c r="HJP2" s="87"/>
      <c r="HJQ2" s="87"/>
      <c r="HJR2" s="87"/>
      <c r="HJS2" s="87"/>
      <c r="HJT2" s="87"/>
      <c r="HJU2" s="87"/>
      <c r="HJV2" s="87"/>
      <c r="HJW2" s="87"/>
      <c r="HJX2" s="87"/>
      <c r="HJY2" s="87"/>
      <c r="HJZ2" s="87"/>
      <c r="HKA2" s="87"/>
      <c r="HKB2" s="87"/>
      <c r="HKC2" s="87"/>
      <c r="HKD2" s="87"/>
      <c r="HKE2" s="87"/>
      <c r="HKF2" s="87"/>
      <c r="HKG2" s="87"/>
      <c r="HKH2" s="87"/>
      <c r="HKI2" s="87"/>
      <c r="HKJ2" s="87"/>
      <c r="HKK2" s="87"/>
      <c r="HKL2" s="87"/>
      <c r="HKM2" s="87"/>
      <c r="HKN2" s="87"/>
      <c r="HKO2" s="87"/>
      <c r="HKP2" s="87"/>
      <c r="HKQ2" s="87"/>
      <c r="HKR2" s="87"/>
      <c r="HKS2" s="87"/>
      <c r="HKT2" s="87"/>
      <c r="HKU2" s="87"/>
      <c r="HKV2" s="87"/>
      <c r="HKW2" s="87"/>
      <c r="HKX2" s="87"/>
      <c r="HKY2" s="87"/>
      <c r="HKZ2" s="87"/>
      <c r="HLA2" s="87"/>
      <c r="HLB2" s="87"/>
      <c r="HLC2" s="87"/>
      <c r="HLD2" s="87"/>
      <c r="HLE2" s="87"/>
      <c r="HLF2" s="87"/>
      <c r="HLG2" s="87"/>
      <c r="HLH2" s="87"/>
      <c r="HLI2" s="87"/>
      <c r="HLJ2" s="87"/>
      <c r="HLK2" s="87"/>
      <c r="HLL2" s="87"/>
      <c r="HLM2" s="87"/>
      <c r="HLN2" s="87"/>
      <c r="HLO2" s="87"/>
      <c r="HLP2" s="87"/>
      <c r="HLQ2" s="87"/>
      <c r="HLR2" s="87"/>
      <c r="HLS2" s="87"/>
      <c r="HLT2" s="87"/>
      <c r="HLU2" s="87"/>
      <c r="HLV2" s="87"/>
      <c r="HLW2" s="87"/>
      <c r="HLX2" s="87"/>
      <c r="HLY2" s="87"/>
      <c r="HLZ2" s="87"/>
      <c r="HMA2" s="87"/>
      <c r="HMB2" s="87"/>
      <c r="HMC2" s="87"/>
      <c r="HMD2" s="87"/>
      <c r="HME2" s="87"/>
      <c r="HMF2" s="87"/>
      <c r="HMG2" s="87"/>
      <c r="HMH2" s="87"/>
      <c r="HMI2" s="87"/>
      <c r="HMJ2" s="87"/>
      <c r="HMK2" s="87"/>
      <c r="HML2" s="87"/>
      <c r="HMM2" s="87"/>
      <c r="HMN2" s="87"/>
      <c r="HMO2" s="87"/>
      <c r="HMP2" s="87"/>
      <c r="HMQ2" s="87"/>
      <c r="HMR2" s="87"/>
      <c r="HMS2" s="87"/>
      <c r="HMT2" s="87"/>
      <c r="HMU2" s="87"/>
      <c r="HMV2" s="87"/>
      <c r="HMW2" s="87"/>
      <c r="HMX2" s="87"/>
      <c r="HMY2" s="87"/>
      <c r="HMZ2" s="87"/>
      <c r="HNA2" s="87"/>
      <c r="HNB2" s="87"/>
      <c r="HNC2" s="87"/>
      <c r="HND2" s="87"/>
      <c r="HNE2" s="87"/>
      <c r="HNF2" s="87"/>
      <c r="HNG2" s="87"/>
      <c r="HNH2" s="87"/>
      <c r="HNI2" s="87"/>
      <c r="HNJ2" s="87"/>
      <c r="HNK2" s="87"/>
      <c r="HNL2" s="87"/>
      <c r="HNM2" s="87"/>
      <c r="HNN2" s="87"/>
      <c r="HNO2" s="87"/>
      <c r="HNP2" s="87"/>
      <c r="HNQ2" s="87"/>
      <c r="HNR2" s="87"/>
      <c r="HNS2" s="87"/>
      <c r="HNT2" s="87"/>
      <c r="HNU2" s="87"/>
      <c r="HNV2" s="87"/>
      <c r="HNW2" s="87"/>
      <c r="HNX2" s="87"/>
      <c r="HNY2" s="87"/>
      <c r="HNZ2" s="87"/>
      <c r="HOA2" s="87"/>
      <c r="HOB2" s="87"/>
      <c r="HOC2" s="87"/>
      <c r="HOD2" s="87"/>
      <c r="HOE2" s="87"/>
      <c r="HOF2" s="87"/>
      <c r="HOG2" s="87"/>
      <c r="HOH2" s="87"/>
      <c r="HOI2" s="87"/>
      <c r="HOJ2" s="87"/>
      <c r="HOK2" s="87"/>
      <c r="HOL2" s="87"/>
      <c r="HOM2" s="87"/>
      <c r="HON2" s="87"/>
      <c r="HOO2" s="87"/>
      <c r="HOP2" s="87"/>
      <c r="HOQ2" s="87"/>
      <c r="HOR2" s="87"/>
      <c r="HOS2" s="87"/>
      <c r="HOT2" s="87"/>
      <c r="HOU2" s="87"/>
      <c r="HOV2" s="87"/>
      <c r="HOW2" s="87"/>
      <c r="HOX2" s="87"/>
      <c r="HOY2" s="87"/>
      <c r="HOZ2" s="87"/>
      <c r="HPA2" s="87"/>
      <c r="HPB2" s="87"/>
      <c r="HPC2" s="87"/>
      <c r="HPD2" s="87"/>
      <c r="HPE2" s="87"/>
      <c r="HPF2" s="87"/>
      <c r="HPG2" s="87"/>
      <c r="HPH2" s="87"/>
      <c r="HPI2" s="87"/>
      <c r="HPJ2" s="87"/>
      <c r="HPK2" s="87"/>
      <c r="HPL2" s="87"/>
      <c r="HPM2" s="87"/>
      <c r="HPN2" s="87"/>
      <c r="HPO2" s="87"/>
      <c r="HPP2" s="87"/>
      <c r="HPQ2" s="87"/>
      <c r="HPR2" s="87"/>
      <c r="HPS2" s="87"/>
      <c r="HPT2" s="87"/>
      <c r="HPU2" s="87"/>
      <c r="HPV2" s="87"/>
      <c r="HPW2" s="87"/>
      <c r="HPX2" s="87"/>
      <c r="HPY2" s="87"/>
      <c r="HPZ2" s="87"/>
      <c r="HQA2" s="87"/>
      <c r="HQB2" s="87"/>
      <c r="HQC2" s="87"/>
      <c r="HQD2" s="87"/>
      <c r="HQE2" s="87"/>
      <c r="HQF2" s="87"/>
      <c r="HQG2" s="87"/>
      <c r="HQH2" s="87"/>
      <c r="HQI2" s="87"/>
      <c r="HQJ2" s="87"/>
      <c r="HQK2" s="87"/>
      <c r="HQL2" s="87"/>
      <c r="HQM2" s="87"/>
      <c r="HQN2" s="87"/>
      <c r="HQO2" s="87"/>
      <c r="HQP2" s="87"/>
      <c r="HQQ2" s="87"/>
      <c r="HQR2" s="87"/>
      <c r="HQS2" s="87"/>
      <c r="HQT2" s="87"/>
      <c r="HQU2" s="87"/>
      <c r="HQV2" s="87"/>
      <c r="HQW2" s="87"/>
      <c r="HQX2" s="87"/>
      <c r="HQY2" s="87"/>
      <c r="HQZ2" s="87"/>
      <c r="HRA2" s="87"/>
      <c r="HRB2" s="87"/>
      <c r="HRC2" s="87"/>
      <c r="HRD2" s="87"/>
      <c r="HRE2" s="87"/>
      <c r="HRF2" s="87"/>
      <c r="HRG2" s="87"/>
      <c r="HRH2" s="87"/>
      <c r="HRI2" s="87"/>
      <c r="HRJ2" s="87"/>
      <c r="HRK2" s="87"/>
      <c r="HRL2" s="87"/>
      <c r="HRM2" s="87"/>
      <c r="HRN2" s="87"/>
      <c r="HRO2" s="87"/>
      <c r="HRP2" s="87"/>
      <c r="HRQ2" s="87"/>
      <c r="HRR2" s="87"/>
      <c r="HRS2" s="87"/>
      <c r="HRT2" s="87"/>
      <c r="HRU2" s="87"/>
      <c r="HRV2" s="87"/>
      <c r="HRW2" s="87"/>
      <c r="HRX2" s="87"/>
      <c r="HRY2" s="87"/>
      <c r="HRZ2" s="87"/>
      <c r="HSA2" s="87"/>
      <c r="HSB2" s="87"/>
      <c r="HSC2" s="87"/>
      <c r="HSD2" s="87"/>
      <c r="HSE2" s="87"/>
      <c r="HSF2" s="87"/>
      <c r="HSG2" s="87"/>
      <c r="HSH2" s="87"/>
      <c r="HSI2" s="87"/>
      <c r="HSJ2" s="87"/>
      <c r="HSK2" s="87"/>
      <c r="HSL2" s="87"/>
      <c r="HSM2" s="87"/>
      <c r="HSN2" s="87"/>
      <c r="HSO2" s="87"/>
      <c r="HSP2" s="87"/>
      <c r="HSQ2" s="87"/>
      <c r="HSR2" s="87"/>
      <c r="HSS2" s="87"/>
      <c r="HST2" s="87"/>
      <c r="HSU2" s="87"/>
      <c r="HSV2" s="87"/>
      <c r="HSW2" s="87"/>
      <c r="HSX2" s="87"/>
      <c r="HSY2" s="87"/>
      <c r="HSZ2" s="87"/>
      <c r="HTA2" s="87"/>
      <c r="HTB2" s="87"/>
      <c r="HTC2" s="87"/>
      <c r="HTD2" s="87"/>
      <c r="HTE2" s="87"/>
      <c r="HTF2" s="87"/>
      <c r="HTG2" s="87"/>
      <c r="HTH2" s="87"/>
      <c r="HTI2" s="87"/>
      <c r="HTJ2" s="87"/>
      <c r="HTK2" s="87"/>
      <c r="HTL2" s="87"/>
      <c r="HTM2" s="87"/>
      <c r="HTN2" s="87"/>
      <c r="HTO2" s="87"/>
      <c r="HTP2" s="87"/>
      <c r="HTQ2" s="87"/>
      <c r="HTR2" s="87"/>
      <c r="HTS2" s="87"/>
      <c r="HTT2" s="87"/>
      <c r="HTU2" s="87"/>
      <c r="HTV2" s="87"/>
      <c r="HTW2" s="87"/>
      <c r="HTX2" s="87"/>
      <c r="HTY2" s="87"/>
      <c r="HTZ2" s="87"/>
      <c r="HUA2" s="87"/>
      <c r="HUB2" s="87"/>
      <c r="HUC2" s="87"/>
      <c r="HUD2" s="87"/>
      <c r="HUE2" s="87"/>
      <c r="HUF2" s="87"/>
      <c r="HUG2" s="87"/>
      <c r="HUH2" s="87"/>
      <c r="HUI2" s="87"/>
      <c r="HUJ2" s="87"/>
      <c r="HUK2" s="87"/>
      <c r="HUL2" s="87"/>
      <c r="HUM2" s="87"/>
      <c r="HUN2" s="87"/>
      <c r="HUO2" s="87"/>
      <c r="HUP2" s="87"/>
      <c r="HUQ2" s="87"/>
      <c r="HUR2" s="87"/>
      <c r="HUS2" s="87"/>
      <c r="HUT2" s="87"/>
      <c r="HUU2" s="87"/>
      <c r="HUV2" s="87"/>
      <c r="HUW2" s="87"/>
      <c r="HUX2" s="87"/>
      <c r="HUY2" s="87"/>
      <c r="HUZ2" s="87"/>
      <c r="HVA2" s="87"/>
      <c r="HVB2" s="87"/>
      <c r="HVC2" s="87"/>
      <c r="HVD2" s="87"/>
      <c r="HVE2" s="87"/>
      <c r="HVF2" s="87"/>
      <c r="HVG2" s="87"/>
      <c r="HVH2" s="87"/>
      <c r="HVI2" s="87"/>
      <c r="HVJ2" s="87"/>
      <c r="HVK2" s="87"/>
      <c r="HVL2" s="87"/>
      <c r="HVM2" s="87"/>
      <c r="HVN2" s="87"/>
      <c r="HVO2" s="87"/>
      <c r="HVP2" s="87"/>
      <c r="HVQ2" s="87"/>
      <c r="HVR2" s="87"/>
      <c r="HVS2" s="87"/>
      <c r="HVT2" s="87"/>
      <c r="HVU2" s="87"/>
      <c r="HVV2" s="87"/>
      <c r="HVW2" s="87"/>
      <c r="HVX2" s="87"/>
      <c r="HVY2" s="87"/>
      <c r="HVZ2" s="87"/>
      <c r="HWA2" s="87"/>
      <c r="HWB2" s="87"/>
      <c r="HWC2" s="87"/>
      <c r="HWD2" s="87"/>
      <c r="HWE2" s="87"/>
      <c r="HWF2" s="87"/>
      <c r="HWG2" s="87"/>
      <c r="HWH2" s="87"/>
      <c r="HWI2" s="87"/>
      <c r="HWJ2" s="87"/>
      <c r="HWK2" s="87"/>
      <c r="HWL2" s="87"/>
      <c r="HWM2" s="87"/>
      <c r="HWN2" s="87"/>
      <c r="HWO2" s="87"/>
      <c r="HWP2" s="87"/>
      <c r="HWQ2" s="87"/>
      <c r="HWR2" s="87"/>
      <c r="HWS2" s="87"/>
      <c r="HWT2" s="87"/>
      <c r="HWU2" s="87"/>
      <c r="HWV2" s="87"/>
      <c r="HWW2" s="87"/>
      <c r="HWX2" s="87"/>
      <c r="HWY2" s="87"/>
      <c r="HWZ2" s="87"/>
      <c r="HXA2" s="87"/>
      <c r="HXB2" s="87"/>
      <c r="HXC2" s="87"/>
      <c r="HXD2" s="87"/>
      <c r="HXE2" s="87"/>
      <c r="HXF2" s="87"/>
      <c r="HXG2" s="87"/>
      <c r="HXH2" s="87"/>
      <c r="HXI2" s="87"/>
      <c r="HXJ2" s="87"/>
      <c r="HXK2" s="87"/>
      <c r="HXL2" s="87"/>
      <c r="HXM2" s="87"/>
      <c r="HXN2" s="87"/>
      <c r="HXO2" s="87"/>
      <c r="HXP2" s="87"/>
      <c r="HXQ2" s="87"/>
      <c r="HXR2" s="87"/>
      <c r="HXS2" s="87"/>
      <c r="HXT2" s="87"/>
      <c r="HXU2" s="87"/>
      <c r="HXV2" s="87"/>
      <c r="HXW2" s="87"/>
      <c r="HXX2" s="87"/>
      <c r="HXY2" s="87"/>
      <c r="HXZ2" s="87"/>
      <c r="HYA2" s="87"/>
      <c r="HYB2" s="87"/>
      <c r="HYC2" s="87"/>
      <c r="HYD2" s="87"/>
      <c r="HYE2" s="87"/>
      <c r="HYF2" s="87"/>
      <c r="HYG2" s="87"/>
      <c r="HYH2" s="87"/>
      <c r="HYI2" s="87"/>
      <c r="HYJ2" s="87"/>
      <c r="HYK2" s="87"/>
      <c r="HYL2" s="87"/>
      <c r="HYM2" s="87"/>
      <c r="HYN2" s="87"/>
      <c r="HYO2" s="87"/>
      <c r="HYP2" s="87"/>
      <c r="HYQ2" s="87"/>
      <c r="HYR2" s="87"/>
      <c r="HYS2" s="87"/>
      <c r="HYT2" s="87"/>
      <c r="HYU2" s="87"/>
      <c r="HYV2" s="87"/>
      <c r="HYW2" s="87"/>
      <c r="HYX2" s="87"/>
      <c r="HYY2" s="87"/>
      <c r="HYZ2" s="87"/>
      <c r="HZA2" s="87"/>
      <c r="HZB2" s="87"/>
      <c r="HZC2" s="87"/>
      <c r="HZD2" s="87"/>
      <c r="HZE2" s="87"/>
      <c r="HZF2" s="87"/>
      <c r="HZG2" s="87"/>
      <c r="HZH2" s="87"/>
      <c r="HZI2" s="87"/>
      <c r="HZJ2" s="87"/>
      <c r="HZK2" s="87"/>
      <c r="HZL2" s="87"/>
      <c r="HZM2" s="87"/>
      <c r="HZN2" s="87"/>
      <c r="HZO2" s="87"/>
      <c r="HZP2" s="87"/>
      <c r="HZQ2" s="87"/>
      <c r="HZR2" s="87"/>
      <c r="HZS2" s="87"/>
      <c r="HZT2" s="87"/>
      <c r="HZU2" s="87"/>
      <c r="HZV2" s="87"/>
      <c r="HZW2" s="87"/>
      <c r="HZX2" s="87"/>
      <c r="HZY2" s="87"/>
      <c r="HZZ2" s="87"/>
      <c r="IAA2" s="87"/>
      <c r="IAB2" s="87"/>
      <c r="IAC2" s="87"/>
      <c r="IAD2" s="87"/>
      <c r="IAE2" s="87"/>
      <c r="IAF2" s="87"/>
      <c r="IAG2" s="87"/>
      <c r="IAH2" s="87"/>
      <c r="IAI2" s="87"/>
      <c r="IAJ2" s="87"/>
      <c r="IAK2" s="87"/>
      <c r="IAL2" s="87"/>
      <c r="IAM2" s="87"/>
      <c r="IAN2" s="87"/>
      <c r="IAO2" s="87"/>
      <c r="IAP2" s="87"/>
      <c r="IAQ2" s="87"/>
      <c r="IAR2" s="87"/>
      <c r="IAS2" s="87"/>
      <c r="IAT2" s="87"/>
      <c r="IAU2" s="87"/>
      <c r="IAV2" s="87"/>
      <c r="IAW2" s="87"/>
      <c r="IAX2" s="87"/>
      <c r="IAY2" s="87"/>
      <c r="IAZ2" s="87"/>
      <c r="IBA2" s="87"/>
      <c r="IBB2" s="87"/>
      <c r="IBC2" s="87"/>
      <c r="IBD2" s="87"/>
      <c r="IBE2" s="87"/>
      <c r="IBF2" s="87"/>
      <c r="IBG2" s="87"/>
      <c r="IBH2" s="87"/>
      <c r="IBI2" s="87"/>
      <c r="IBJ2" s="87"/>
      <c r="IBK2" s="87"/>
      <c r="IBL2" s="87"/>
      <c r="IBM2" s="87"/>
      <c r="IBN2" s="87"/>
      <c r="IBO2" s="87"/>
      <c r="IBP2" s="87"/>
      <c r="IBQ2" s="87"/>
      <c r="IBR2" s="87"/>
      <c r="IBS2" s="87"/>
      <c r="IBT2" s="87"/>
      <c r="IBU2" s="87"/>
      <c r="IBV2" s="87"/>
      <c r="IBW2" s="87"/>
      <c r="IBX2" s="87"/>
      <c r="IBY2" s="87"/>
      <c r="IBZ2" s="87"/>
      <c r="ICA2" s="87"/>
      <c r="ICB2" s="87"/>
      <c r="ICC2" s="87"/>
      <c r="ICD2" s="87"/>
      <c r="ICE2" s="87"/>
      <c r="ICF2" s="87"/>
      <c r="ICG2" s="87"/>
      <c r="ICH2" s="87"/>
      <c r="ICI2" s="87"/>
      <c r="ICJ2" s="87"/>
      <c r="ICK2" s="87"/>
      <c r="ICL2" s="87"/>
      <c r="ICM2" s="87"/>
      <c r="ICN2" s="87"/>
      <c r="ICO2" s="87"/>
      <c r="ICP2" s="87"/>
      <c r="ICQ2" s="87"/>
      <c r="ICR2" s="87"/>
      <c r="ICS2" s="87"/>
      <c r="ICT2" s="87"/>
      <c r="ICU2" s="87"/>
      <c r="ICV2" s="87"/>
      <c r="ICW2" s="87"/>
      <c r="ICX2" s="87"/>
      <c r="ICY2" s="87"/>
      <c r="ICZ2" s="87"/>
      <c r="IDA2" s="87"/>
      <c r="IDB2" s="87"/>
      <c r="IDC2" s="87"/>
      <c r="IDD2" s="87"/>
      <c r="IDE2" s="87"/>
      <c r="IDF2" s="87"/>
      <c r="IDG2" s="87"/>
      <c r="IDH2" s="87"/>
      <c r="IDI2" s="87"/>
      <c r="IDJ2" s="87"/>
      <c r="IDK2" s="87"/>
      <c r="IDL2" s="87"/>
      <c r="IDM2" s="87"/>
      <c r="IDN2" s="87"/>
      <c r="IDO2" s="87"/>
      <c r="IDP2" s="87"/>
      <c r="IDQ2" s="87"/>
      <c r="IDR2" s="87"/>
      <c r="IDS2" s="87"/>
      <c r="IDT2" s="87"/>
      <c r="IDU2" s="87"/>
      <c r="IDV2" s="87"/>
      <c r="IDW2" s="87"/>
      <c r="IDX2" s="87"/>
      <c r="IDY2" s="87"/>
      <c r="IDZ2" s="87"/>
      <c r="IEA2" s="87"/>
      <c r="IEB2" s="87"/>
      <c r="IEC2" s="87"/>
      <c r="IED2" s="87"/>
      <c r="IEE2" s="87"/>
      <c r="IEF2" s="87"/>
      <c r="IEG2" s="87"/>
      <c r="IEH2" s="87"/>
      <c r="IEI2" s="87"/>
      <c r="IEJ2" s="87"/>
      <c r="IEK2" s="87"/>
      <c r="IEL2" s="87"/>
      <c r="IEM2" s="87"/>
      <c r="IEN2" s="87"/>
      <c r="IEO2" s="87"/>
      <c r="IEP2" s="87"/>
      <c r="IEQ2" s="87"/>
      <c r="IER2" s="87"/>
      <c r="IES2" s="87"/>
      <c r="IET2" s="87"/>
      <c r="IEU2" s="87"/>
      <c r="IEV2" s="87"/>
      <c r="IEW2" s="87"/>
      <c r="IEX2" s="87"/>
      <c r="IEY2" s="87"/>
      <c r="IEZ2" s="87"/>
      <c r="IFA2" s="87"/>
      <c r="IFB2" s="87"/>
      <c r="IFC2" s="87"/>
      <c r="IFD2" s="87"/>
      <c r="IFE2" s="87"/>
      <c r="IFF2" s="87"/>
      <c r="IFG2" s="87"/>
      <c r="IFH2" s="87"/>
      <c r="IFI2" s="87"/>
      <c r="IFJ2" s="87"/>
      <c r="IFK2" s="87"/>
      <c r="IFL2" s="87"/>
      <c r="IFM2" s="87"/>
      <c r="IFN2" s="87"/>
      <c r="IFO2" s="87"/>
      <c r="IFP2" s="87"/>
      <c r="IFQ2" s="87"/>
      <c r="IFR2" s="87"/>
      <c r="IFS2" s="87"/>
      <c r="IFT2" s="87"/>
      <c r="IFU2" s="87"/>
      <c r="IFV2" s="87"/>
      <c r="IFW2" s="87"/>
      <c r="IFX2" s="87"/>
      <c r="IFY2" s="87"/>
      <c r="IFZ2" s="87"/>
      <c r="IGA2" s="87"/>
      <c r="IGB2" s="87"/>
      <c r="IGC2" s="87"/>
      <c r="IGD2" s="87"/>
      <c r="IGE2" s="87"/>
      <c r="IGF2" s="87"/>
      <c r="IGG2" s="87"/>
      <c r="IGH2" s="87"/>
      <c r="IGI2" s="87"/>
      <c r="IGJ2" s="87"/>
      <c r="IGK2" s="87"/>
      <c r="IGL2" s="87"/>
      <c r="IGM2" s="87"/>
      <c r="IGN2" s="87"/>
      <c r="IGO2" s="87"/>
      <c r="IGP2" s="87"/>
      <c r="IGQ2" s="87"/>
      <c r="IGR2" s="87"/>
      <c r="IGS2" s="87"/>
      <c r="IGT2" s="87"/>
      <c r="IGU2" s="87"/>
      <c r="IGV2" s="87"/>
      <c r="IGW2" s="87"/>
      <c r="IGX2" s="87"/>
      <c r="IGY2" s="87"/>
      <c r="IGZ2" s="87"/>
      <c r="IHA2" s="87"/>
      <c r="IHB2" s="87"/>
      <c r="IHC2" s="87"/>
      <c r="IHD2" s="87"/>
      <c r="IHE2" s="87"/>
      <c r="IHF2" s="87"/>
      <c r="IHG2" s="87"/>
      <c r="IHH2" s="87"/>
      <c r="IHI2" s="87"/>
      <c r="IHJ2" s="87"/>
      <c r="IHK2" s="87"/>
      <c r="IHL2" s="87"/>
      <c r="IHM2" s="87"/>
      <c r="IHN2" s="87"/>
      <c r="IHO2" s="87"/>
      <c r="IHP2" s="87"/>
      <c r="IHQ2" s="87"/>
      <c r="IHR2" s="87"/>
      <c r="IHS2" s="87"/>
      <c r="IHT2" s="87"/>
      <c r="IHU2" s="87"/>
      <c r="IHV2" s="87"/>
      <c r="IHW2" s="87"/>
      <c r="IHX2" s="87"/>
      <c r="IHY2" s="87"/>
      <c r="IHZ2" s="87"/>
      <c r="IIA2" s="87"/>
      <c r="IIB2" s="87"/>
      <c r="IIC2" s="87"/>
      <c r="IID2" s="87"/>
      <c r="IIE2" s="87"/>
      <c r="IIF2" s="87"/>
      <c r="IIG2" s="87"/>
      <c r="IIH2" s="87"/>
      <c r="III2" s="87"/>
      <c r="IIJ2" s="87"/>
      <c r="IIK2" s="87"/>
      <c r="IIL2" s="87"/>
      <c r="IIM2" s="87"/>
      <c r="IIN2" s="87"/>
      <c r="IIO2" s="87"/>
      <c r="IIP2" s="87"/>
      <c r="IIQ2" s="87"/>
      <c r="IIR2" s="87"/>
      <c r="IIS2" s="87"/>
      <c r="IIT2" s="87"/>
      <c r="IIU2" s="87"/>
      <c r="IIV2" s="87"/>
      <c r="IIW2" s="87"/>
      <c r="IIX2" s="87"/>
      <c r="IIY2" s="87"/>
      <c r="IIZ2" s="87"/>
      <c r="IJA2" s="87"/>
      <c r="IJB2" s="87"/>
      <c r="IJC2" s="87"/>
      <c r="IJD2" s="87"/>
      <c r="IJE2" s="87"/>
      <c r="IJF2" s="87"/>
      <c r="IJG2" s="87"/>
      <c r="IJH2" s="87"/>
      <c r="IJI2" s="87"/>
      <c r="IJJ2" s="87"/>
      <c r="IJK2" s="87"/>
      <c r="IJL2" s="87"/>
      <c r="IJM2" s="87"/>
      <c r="IJN2" s="87"/>
      <c r="IJO2" s="87"/>
      <c r="IJP2" s="87"/>
      <c r="IJQ2" s="87"/>
      <c r="IJR2" s="87"/>
      <c r="IJS2" s="87"/>
      <c r="IJT2" s="87"/>
      <c r="IJU2" s="87"/>
      <c r="IJV2" s="87"/>
      <c r="IJW2" s="87"/>
      <c r="IJX2" s="87"/>
      <c r="IJY2" s="87"/>
      <c r="IJZ2" s="87"/>
      <c r="IKA2" s="87"/>
      <c r="IKB2" s="87"/>
      <c r="IKC2" s="87"/>
      <c r="IKD2" s="87"/>
      <c r="IKE2" s="87"/>
      <c r="IKF2" s="87"/>
      <c r="IKG2" s="87"/>
      <c r="IKH2" s="87"/>
      <c r="IKI2" s="87"/>
      <c r="IKJ2" s="87"/>
      <c r="IKK2" s="87"/>
      <c r="IKL2" s="87"/>
      <c r="IKM2" s="87"/>
      <c r="IKN2" s="87"/>
      <c r="IKO2" s="87"/>
      <c r="IKP2" s="87"/>
      <c r="IKQ2" s="87"/>
      <c r="IKR2" s="87"/>
      <c r="IKS2" s="87"/>
      <c r="IKT2" s="87"/>
      <c r="IKU2" s="87"/>
      <c r="IKV2" s="87"/>
      <c r="IKW2" s="87"/>
      <c r="IKX2" s="87"/>
      <c r="IKY2" s="87"/>
      <c r="IKZ2" s="87"/>
      <c r="ILA2" s="87"/>
      <c r="ILB2" s="87"/>
      <c r="ILC2" s="87"/>
      <c r="ILD2" s="87"/>
      <c r="ILE2" s="87"/>
      <c r="ILF2" s="87"/>
      <c r="ILG2" s="87"/>
      <c r="ILH2" s="87"/>
      <c r="ILI2" s="87"/>
      <c r="ILJ2" s="87"/>
      <c r="ILK2" s="87"/>
      <c r="ILL2" s="87"/>
      <c r="ILM2" s="87"/>
      <c r="ILN2" s="87"/>
      <c r="ILO2" s="87"/>
      <c r="ILP2" s="87"/>
      <c r="ILQ2" s="87"/>
      <c r="ILR2" s="87"/>
      <c r="ILS2" s="87"/>
      <c r="ILT2" s="87"/>
      <c r="ILU2" s="87"/>
      <c r="ILV2" s="87"/>
      <c r="ILW2" s="87"/>
      <c r="ILX2" s="87"/>
      <c r="ILY2" s="87"/>
      <c r="ILZ2" s="87"/>
      <c r="IMA2" s="87"/>
      <c r="IMB2" s="87"/>
      <c r="IMC2" s="87"/>
      <c r="IMD2" s="87"/>
      <c r="IME2" s="87"/>
      <c r="IMF2" s="87"/>
      <c r="IMG2" s="87"/>
      <c r="IMH2" s="87"/>
      <c r="IMI2" s="87"/>
      <c r="IMJ2" s="87"/>
      <c r="IMK2" s="87"/>
      <c r="IML2" s="87"/>
      <c r="IMM2" s="87"/>
      <c r="IMN2" s="87"/>
      <c r="IMO2" s="87"/>
      <c r="IMP2" s="87"/>
      <c r="IMQ2" s="87"/>
      <c r="IMR2" s="87"/>
      <c r="IMS2" s="87"/>
      <c r="IMT2" s="87"/>
      <c r="IMU2" s="87"/>
      <c r="IMV2" s="87"/>
      <c r="IMW2" s="87"/>
      <c r="IMX2" s="87"/>
      <c r="IMY2" s="87"/>
      <c r="IMZ2" s="87"/>
      <c r="INA2" s="87"/>
      <c r="INB2" s="87"/>
      <c r="INC2" s="87"/>
      <c r="IND2" s="87"/>
      <c r="INE2" s="87"/>
      <c r="INF2" s="87"/>
      <c r="ING2" s="87"/>
      <c r="INH2" s="87"/>
      <c r="INI2" s="87"/>
      <c r="INJ2" s="87"/>
      <c r="INK2" s="87"/>
      <c r="INL2" s="87"/>
      <c r="INM2" s="87"/>
      <c r="INN2" s="87"/>
      <c r="INO2" s="87"/>
      <c r="INP2" s="87"/>
      <c r="INQ2" s="87"/>
      <c r="INR2" s="87"/>
      <c r="INS2" s="87"/>
      <c r="INT2" s="87"/>
      <c r="INU2" s="87"/>
      <c r="INV2" s="87"/>
      <c r="INW2" s="87"/>
      <c r="INX2" s="87"/>
      <c r="INY2" s="87"/>
      <c r="INZ2" s="87"/>
      <c r="IOA2" s="87"/>
      <c r="IOB2" s="87"/>
      <c r="IOC2" s="87"/>
      <c r="IOD2" s="87"/>
      <c r="IOE2" s="87"/>
      <c r="IOF2" s="87"/>
      <c r="IOG2" s="87"/>
      <c r="IOH2" s="87"/>
      <c r="IOI2" s="87"/>
      <c r="IOJ2" s="87"/>
      <c r="IOK2" s="87"/>
      <c r="IOL2" s="87"/>
      <c r="IOM2" s="87"/>
      <c r="ION2" s="87"/>
      <c r="IOO2" s="87"/>
      <c r="IOP2" s="87"/>
      <c r="IOQ2" s="87"/>
      <c r="IOR2" s="87"/>
      <c r="IOS2" s="87"/>
      <c r="IOT2" s="87"/>
      <c r="IOU2" s="87"/>
      <c r="IOV2" s="87"/>
      <c r="IOW2" s="87"/>
      <c r="IOX2" s="87"/>
      <c r="IOY2" s="87"/>
      <c r="IOZ2" s="87"/>
      <c r="IPA2" s="87"/>
      <c r="IPB2" s="87"/>
      <c r="IPC2" s="87"/>
      <c r="IPD2" s="87"/>
      <c r="IPE2" s="87"/>
      <c r="IPF2" s="87"/>
      <c r="IPG2" s="87"/>
      <c r="IPH2" s="87"/>
      <c r="IPI2" s="87"/>
      <c r="IPJ2" s="87"/>
      <c r="IPK2" s="87"/>
      <c r="IPL2" s="87"/>
      <c r="IPM2" s="87"/>
      <c r="IPN2" s="87"/>
      <c r="IPO2" s="87"/>
      <c r="IPP2" s="87"/>
      <c r="IPQ2" s="87"/>
      <c r="IPR2" s="87"/>
      <c r="IPS2" s="87"/>
      <c r="IPT2" s="87"/>
      <c r="IPU2" s="87"/>
      <c r="IPV2" s="87"/>
      <c r="IPW2" s="87"/>
      <c r="IPX2" s="87"/>
      <c r="IPY2" s="87"/>
      <c r="IPZ2" s="87"/>
      <c r="IQA2" s="87"/>
      <c r="IQB2" s="87"/>
      <c r="IQC2" s="87"/>
      <c r="IQD2" s="87"/>
      <c r="IQE2" s="87"/>
      <c r="IQF2" s="87"/>
      <c r="IQG2" s="87"/>
      <c r="IQH2" s="87"/>
      <c r="IQI2" s="87"/>
      <c r="IQJ2" s="87"/>
      <c r="IQK2" s="87"/>
      <c r="IQL2" s="87"/>
      <c r="IQM2" s="87"/>
      <c r="IQN2" s="87"/>
      <c r="IQO2" s="87"/>
      <c r="IQP2" s="87"/>
      <c r="IQQ2" s="87"/>
      <c r="IQR2" s="87"/>
      <c r="IQS2" s="87"/>
      <c r="IQT2" s="87"/>
      <c r="IQU2" s="87"/>
      <c r="IQV2" s="87"/>
      <c r="IQW2" s="87"/>
      <c r="IQX2" s="87"/>
      <c r="IQY2" s="87"/>
      <c r="IQZ2" s="87"/>
      <c r="IRA2" s="87"/>
      <c r="IRB2" s="87"/>
      <c r="IRC2" s="87"/>
      <c r="IRD2" s="87"/>
      <c r="IRE2" s="87"/>
      <c r="IRF2" s="87"/>
      <c r="IRG2" s="87"/>
      <c r="IRH2" s="87"/>
      <c r="IRI2" s="87"/>
      <c r="IRJ2" s="87"/>
      <c r="IRK2" s="87"/>
      <c r="IRL2" s="87"/>
      <c r="IRM2" s="87"/>
      <c r="IRN2" s="87"/>
      <c r="IRO2" s="87"/>
      <c r="IRP2" s="87"/>
      <c r="IRQ2" s="87"/>
      <c r="IRR2" s="87"/>
      <c r="IRS2" s="87"/>
      <c r="IRT2" s="87"/>
      <c r="IRU2" s="87"/>
      <c r="IRV2" s="87"/>
      <c r="IRW2" s="87"/>
      <c r="IRX2" s="87"/>
      <c r="IRY2" s="87"/>
      <c r="IRZ2" s="87"/>
      <c r="ISA2" s="87"/>
      <c r="ISB2" s="87"/>
      <c r="ISC2" s="87"/>
      <c r="ISD2" s="87"/>
      <c r="ISE2" s="87"/>
      <c r="ISF2" s="87"/>
      <c r="ISG2" s="87"/>
      <c r="ISH2" s="87"/>
      <c r="ISI2" s="87"/>
      <c r="ISJ2" s="87"/>
      <c r="ISK2" s="87"/>
      <c r="ISL2" s="87"/>
      <c r="ISM2" s="87"/>
      <c r="ISN2" s="87"/>
      <c r="ISO2" s="87"/>
      <c r="ISP2" s="87"/>
      <c r="ISQ2" s="87"/>
      <c r="ISR2" s="87"/>
      <c r="ISS2" s="87"/>
      <c r="IST2" s="87"/>
      <c r="ISU2" s="87"/>
      <c r="ISV2" s="87"/>
      <c r="ISW2" s="87"/>
      <c r="ISX2" s="87"/>
      <c r="ISY2" s="87"/>
      <c r="ISZ2" s="87"/>
      <c r="ITA2" s="87"/>
      <c r="ITB2" s="87"/>
      <c r="ITC2" s="87"/>
      <c r="ITD2" s="87"/>
      <c r="ITE2" s="87"/>
      <c r="ITF2" s="87"/>
      <c r="ITG2" s="87"/>
      <c r="ITH2" s="87"/>
      <c r="ITI2" s="87"/>
      <c r="ITJ2" s="87"/>
      <c r="ITK2" s="87"/>
      <c r="ITL2" s="87"/>
      <c r="ITM2" s="87"/>
      <c r="ITN2" s="87"/>
      <c r="ITO2" s="87"/>
      <c r="ITP2" s="87"/>
      <c r="ITQ2" s="87"/>
      <c r="ITR2" s="87"/>
      <c r="ITS2" s="87"/>
      <c r="ITT2" s="87"/>
      <c r="ITU2" s="87"/>
      <c r="ITV2" s="87"/>
      <c r="ITW2" s="87"/>
      <c r="ITX2" s="87"/>
      <c r="ITY2" s="87"/>
      <c r="ITZ2" s="87"/>
      <c r="IUA2" s="87"/>
      <c r="IUB2" s="87"/>
      <c r="IUC2" s="87"/>
      <c r="IUD2" s="87"/>
      <c r="IUE2" s="87"/>
      <c r="IUF2" s="87"/>
      <c r="IUG2" s="87"/>
      <c r="IUH2" s="87"/>
      <c r="IUI2" s="87"/>
      <c r="IUJ2" s="87"/>
      <c r="IUK2" s="87"/>
      <c r="IUL2" s="87"/>
      <c r="IUM2" s="87"/>
      <c r="IUN2" s="87"/>
      <c r="IUO2" s="87"/>
      <c r="IUP2" s="87"/>
      <c r="IUQ2" s="87"/>
      <c r="IUR2" s="87"/>
      <c r="IUS2" s="87"/>
      <c r="IUT2" s="87"/>
      <c r="IUU2" s="87"/>
      <c r="IUV2" s="87"/>
      <c r="IUW2" s="87"/>
      <c r="IUX2" s="87"/>
      <c r="IUY2" s="87"/>
      <c r="IUZ2" s="87"/>
      <c r="IVA2" s="87"/>
      <c r="IVB2" s="87"/>
      <c r="IVC2" s="87"/>
      <c r="IVD2" s="87"/>
      <c r="IVE2" s="87"/>
      <c r="IVF2" s="87"/>
      <c r="IVG2" s="87"/>
      <c r="IVH2" s="87"/>
      <c r="IVI2" s="87"/>
      <c r="IVJ2" s="87"/>
      <c r="IVK2" s="87"/>
      <c r="IVL2" s="87"/>
      <c r="IVM2" s="87"/>
      <c r="IVN2" s="87"/>
      <c r="IVO2" s="87"/>
      <c r="IVP2" s="87"/>
      <c r="IVQ2" s="87"/>
      <c r="IVR2" s="87"/>
      <c r="IVS2" s="87"/>
      <c r="IVT2" s="87"/>
      <c r="IVU2" s="87"/>
      <c r="IVV2" s="87"/>
      <c r="IVW2" s="87"/>
      <c r="IVX2" s="87"/>
      <c r="IVY2" s="87"/>
      <c r="IVZ2" s="87"/>
      <c r="IWA2" s="87"/>
      <c r="IWB2" s="87"/>
      <c r="IWC2" s="87"/>
      <c r="IWD2" s="87"/>
      <c r="IWE2" s="87"/>
      <c r="IWF2" s="87"/>
      <c r="IWG2" s="87"/>
      <c r="IWH2" s="87"/>
      <c r="IWI2" s="87"/>
      <c r="IWJ2" s="87"/>
      <c r="IWK2" s="87"/>
      <c r="IWL2" s="87"/>
      <c r="IWM2" s="87"/>
      <c r="IWN2" s="87"/>
      <c r="IWO2" s="87"/>
      <c r="IWP2" s="87"/>
      <c r="IWQ2" s="87"/>
      <c r="IWR2" s="87"/>
      <c r="IWS2" s="87"/>
      <c r="IWT2" s="87"/>
      <c r="IWU2" s="87"/>
      <c r="IWV2" s="87"/>
      <c r="IWW2" s="87"/>
      <c r="IWX2" s="87"/>
      <c r="IWY2" s="87"/>
      <c r="IWZ2" s="87"/>
      <c r="IXA2" s="87"/>
      <c r="IXB2" s="87"/>
      <c r="IXC2" s="87"/>
      <c r="IXD2" s="87"/>
      <c r="IXE2" s="87"/>
      <c r="IXF2" s="87"/>
      <c r="IXG2" s="87"/>
      <c r="IXH2" s="87"/>
      <c r="IXI2" s="87"/>
      <c r="IXJ2" s="87"/>
      <c r="IXK2" s="87"/>
      <c r="IXL2" s="87"/>
      <c r="IXM2" s="87"/>
      <c r="IXN2" s="87"/>
      <c r="IXO2" s="87"/>
      <c r="IXP2" s="87"/>
      <c r="IXQ2" s="87"/>
      <c r="IXR2" s="87"/>
      <c r="IXS2" s="87"/>
      <c r="IXT2" s="87"/>
      <c r="IXU2" s="87"/>
      <c r="IXV2" s="87"/>
      <c r="IXW2" s="87"/>
      <c r="IXX2" s="87"/>
      <c r="IXY2" s="87"/>
      <c r="IXZ2" s="87"/>
      <c r="IYA2" s="87"/>
      <c r="IYB2" s="87"/>
      <c r="IYC2" s="87"/>
      <c r="IYD2" s="87"/>
      <c r="IYE2" s="87"/>
      <c r="IYF2" s="87"/>
      <c r="IYG2" s="87"/>
      <c r="IYH2" s="87"/>
      <c r="IYI2" s="87"/>
      <c r="IYJ2" s="87"/>
      <c r="IYK2" s="87"/>
      <c r="IYL2" s="87"/>
      <c r="IYM2" s="87"/>
      <c r="IYN2" s="87"/>
      <c r="IYO2" s="87"/>
      <c r="IYP2" s="87"/>
      <c r="IYQ2" s="87"/>
      <c r="IYR2" s="87"/>
      <c r="IYS2" s="87"/>
      <c r="IYT2" s="87"/>
      <c r="IYU2" s="87"/>
      <c r="IYV2" s="87"/>
      <c r="IYW2" s="87"/>
      <c r="IYX2" s="87"/>
      <c r="IYY2" s="87"/>
      <c r="IYZ2" s="87"/>
      <c r="IZA2" s="87"/>
      <c r="IZB2" s="87"/>
      <c r="IZC2" s="87"/>
      <c r="IZD2" s="87"/>
      <c r="IZE2" s="87"/>
      <c r="IZF2" s="87"/>
      <c r="IZG2" s="87"/>
      <c r="IZH2" s="87"/>
      <c r="IZI2" s="87"/>
      <c r="IZJ2" s="87"/>
      <c r="IZK2" s="87"/>
      <c r="IZL2" s="87"/>
      <c r="IZM2" s="87"/>
      <c r="IZN2" s="87"/>
      <c r="IZO2" s="87"/>
      <c r="IZP2" s="87"/>
      <c r="IZQ2" s="87"/>
      <c r="IZR2" s="87"/>
      <c r="IZS2" s="87"/>
      <c r="IZT2" s="87"/>
      <c r="IZU2" s="87"/>
      <c r="IZV2" s="87"/>
      <c r="IZW2" s="87"/>
      <c r="IZX2" s="87"/>
      <c r="IZY2" s="87"/>
      <c r="IZZ2" s="87"/>
      <c r="JAA2" s="87"/>
      <c r="JAB2" s="87"/>
      <c r="JAC2" s="87"/>
      <c r="JAD2" s="87"/>
      <c r="JAE2" s="87"/>
      <c r="JAF2" s="87"/>
      <c r="JAG2" s="87"/>
      <c r="JAH2" s="87"/>
      <c r="JAI2" s="87"/>
      <c r="JAJ2" s="87"/>
      <c r="JAK2" s="87"/>
      <c r="JAL2" s="87"/>
      <c r="JAM2" s="87"/>
      <c r="JAN2" s="87"/>
      <c r="JAO2" s="87"/>
      <c r="JAP2" s="87"/>
      <c r="JAQ2" s="87"/>
      <c r="JAR2" s="87"/>
      <c r="JAS2" s="87"/>
      <c r="JAT2" s="87"/>
      <c r="JAU2" s="87"/>
      <c r="JAV2" s="87"/>
      <c r="JAW2" s="87"/>
      <c r="JAX2" s="87"/>
      <c r="JAY2" s="87"/>
      <c r="JAZ2" s="87"/>
      <c r="JBA2" s="87"/>
      <c r="JBB2" s="87"/>
      <c r="JBC2" s="87"/>
      <c r="JBD2" s="87"/>
      <c r="JBE2" s="87"/>
      <c r="JBF2" s="87"/>
      <c r="JBG2" s="87"/>
      <c r="JBH2" s="87"/>
      <c r="JBI2" s="87"/>
      <c r="JBJ2" s="87"/>
      <c r="JBK2" s="87"/>
      <c r="JBL2" s="87"/>
      <c r="JBM2" s="87"/>
      <c r="JBN2" s="87"/>
      <c r="JBO2" s="87"/>
      <c r="JBP2" s="87"/>
      <c r="JBQ2" s="87"/>
      <c r="JBR2" s="87"/>
      <c r="JBS2" s="87"/>
      <c r="JBT2" s="87"/>
      <c r="JBU2" s="87"/>
      <c r="JBV2" s="87"/>
      <c r="JBW2" s="87"/>
      <c r="JBX2" s="87"/>
      <c r="JBY2" s="87"/>
      <c r="JBZ2" s="87"/>
      <c r="JCA2" s="87"/>
      <c r="JCB2" s="87"/>
      <c r="JCC2" s="87"/>
      <c r="JCD2" s="87"/>
      <c r="JCE2" s="87"/>
      <c r="JCF2" s="87"/>
      <c r="JCG2" s="87"/>
      <c r="JCH2" s="87"/>
      <c r="JCI2" s="87"/>
      <c r="JCJ2" s="87"/>
      <c r="JCK2" s="87"/>
      <c r="JCL2" s="87"/>
      <c r="JCM2" s="87"/>
      <c r="JCN2" s="87"/>
      <c r="JCO2" s="87"/>
      <c r="JCP2" s="87"/>
      <c r="JCQ2" s="87"/>
      <c r="JCR2" s="87"/>
      <c r="JCS2" s="87"/>
      <c r="JCT2" s="87"/>
      <c r="JCU2" s="87"/>
      <c r="JCV2" s="87"/>
      <c r="JCW2" s="87"/>
      <c r="JCX2" s="87"/>
      <c r="JCY2" s="87"/>
      <c r="JCZ2" s="87"/>
      <c r="JDA2" s="87"/>
      <c r="JDB2" s="87"/>
      <c r="JDC2" s="87"/>
      <c r="JDD2" s="87"/>
      <c r="JDE2" s="87"/>
      <c r="JDF2" s="87"/>
      <c r="JDG2" s="87"/>
      <c r="JDH2" s="87"/>
      <c r="JDI2" s="87"/>
      <c r="JDJ2" s="87"/>
      <c r="JDK2" s="87"/>
      <c r="JDL2" s="87"/>
      <c r="JDM2" s="87"/>
      <c r="JDN2" s="87"/>
      <c r="JDO2" s="87"/>
      <c r="JDP2" s="87"/>
      <c r="JDQ2" s="87"/>
      <c r="JDR2" s="87"/>
      <c r="JDS2" s="87"/>
      <c r="JDT2" s="87"/>
      <c r="JDU2" s="87"/>
      <c r="JDV2" s="87"/>
      <c r="JDW2" s="87"/>
      <c r="JDX2" s="87"/>
      <c r="JDY2" s="87"/>
      <c r="JDZ2" s="87"/>
      <c r="JEA2" s="87"/>
      <c r="JEB2" s="87"/>
      <c r="JEC2" s="87"/>
      <c r="JED2" s="87"/>
      <c r="JEE2" s="87"/>
      <c r="JEF2" s="87"/>
      <c r="JEG2" s="87"/>
      <c r="JEH2" s="87"/>
      <c r="JEI2" s="87"/>
      <c r="JEJ2" s="87"/>
      <c r="JEK2" s="87"/>
      <c r="JEL2" s="87"/>
      <c r="JEM2" s="87"/>
      <c r="JEN2" s="87"/>
      <c r="JEO2" s="87"/>
      <c r="JEP2" s="87"/>
      <c r="JEQ2" s="87"/>
      <c r="JER2" s="87"/>
      <c r="JES2" s="87"/>
      <c r="JET2" s="87"/>
      <c r="JEU2" s="87"/>
      <c r="JEV2" s="87"/>
      <c r="JEW2" s="87"/>
      <c r="JEX2" s="87"/>
      <c r="JEY2" s="87"/>
      <c r="JEZ2" s="87"/>
      <c r="JFA2" s="87"/>
      <c r="JFB2" s="87"/>
      <c r="JFC2" s="87"/>
      <c r="JFD2" s="87"/>
      <c r="JFE2" s="87"/>
      <c r="JFF2" s="87"/>
      <c r="JFG2" s="87"/>
      <c r="JFH2" s="87"/>
      <c r="JFI2" s="87"/>
      <c r="JFJ2" s="87"/>
      <c r="JFK2" s="87"/>
      <c r="JFL2" s="87"/>
      <c r="JFM2" s="87"/>
      <c r="JFN2" s="87"/>
      <c r="JFO2" s="87"/>
      <c r="JFP2" s="87"/>
      <c r="JFQ2" s="87"/>
      <c r="JFR2" s="87"/>
      <c r="JFS2" s="87"/>
      <c r="JFT2" s="87"/>
      <c r="JFU2" s="87"/>
      <c r="JFV2" s="87"/>
      <c r="JFW2" s="87"/>
      <c r="JFX2" s="87"/>
      <c r="JFY2" s="87"/>
      <c r="JFZ2" s="87"/>
      <c r="JGA2" s="87"/>
      <c r="JGB2" s="87"/>
      <c r="JGC2" s="87"/>
      <c r="JGD2" s="87"/>
      <c r="JGE2" s="87"/>
      <c r="JGF2" s="87"/>
      <c r="JGG2" s="87"/>
      <c r="JGH2" s="87"/>
      <c r="JGI2" s="87"/>
      <c r="JGJ2" s="87"/>
      <c r="JGK2" s="87"/>
      <c r="JGL2" s="87"/>
      <c r="JGM2" s="87"/>
      <c r="JGN2" s="87"/>
      <c r="JGO2" s="87"/>
      <c r="JGP2" s="87"/>
      <c r="JGQ2" s="87"/>
      <c r="JGR2" s="87"/>
      <c r="JGS2" s="87"/>
      <c r="JGT2" s="87"/>
      <c r="JGU2" s="87"/>
      <c r="JGV2" s="87"/>
      <c r="JGW2" s="87"/>
      <c r="JGX2" s="87"/>
      <c r="JGY2" s="87"/>
      <c r="JGZ2" s="87"/>
      <c r="JHA2" s="87"/>
      <c r="JHB2" s="87"/>
      <c r="JHC2" s="87"/>
      <c r="JHD2" s="87"/>
      <c r="JHE2" s="87"/>
      <c r="JHF2" s="87"/>
      <c r="JHG2" s="87"/>
      <c r="JHH2" s="87"/>
      <c r="JHI2" s="87"/>
      <c r="JHJ2" s="87"/>
      <c r="JHK2" s="87"/>
      <c r="JHL2" s="87"/>
      <c r="JHM2" s="87"/>
      <c r="JHN2" s="87"/>
      <c r="JHO2" s="87"/>
      <c r="JHP2" s="87"/>
      <c r="JHQ2" s="87"/>
      <c r="JHR2" s="87"/>
      <c r="JHS2" s="87"/>
      <c r="JHT2" s="87"/>
      <c r="JHU2" s="87"/>
      <c r="JHV2" s="87"/>
      <c r="JHW2" s="87"/>
      <c r="JHX2" s="87"/>
      <c r="JHY2" s="87"/>
      <c r="JHZ2" s="87"/>
      <c r="JIA2" s="87"/>
      <c r="JIB2" s="87"/>
      <c r="JIC2" s="87"/>
      <c r="JID2" s="87"/>
      <c r="JIE2" s="87"/>
      <c r="JIF2" s="87"/>
      <c r="JIG2" s="87"/>
      <c r="JIH2" s="87"/>
      <c r="JII2" s="87"/>
      <c r="JIJ2" s="87"/>
      <c r="JIK2" s="87"/>
      <c r="JIL2" s="87"/>
      <c r="JIM2" s="87"/>
      <c r="JIN2" s="87"/>
      <c r="JIO2" s="87"/>
      <c r="JIP2" s="87"/>
      <c r="JIQ2" s="87"/>
      <c r="JIR2" s="87"/>
      <c r="JIS2" s="87"/>
      <c r="JIT2" s="87"/>
      <c r="JIU2" s="87"/>
      <c r="JIV2" s="87"/>
      <c r="JIW2" s="87"/>
      <c r="JIX2" s="87"/>
      <c r="JIY2" s="87"/>
      <c r="JIZ2" s="87"/>
      <c r="JJA2" s="87"/>
      <c r="JJB2" s="87"/>
      <c r="JJC2" s="87"/>
      <c r="JJD2" s="87"/>
      <c r="JJE2" s="87"/>
      <c r="JJF2" s="87"/>
      <c r="JJG2" s="87"/>
      <c r="JJH2" s="87"/>
      <c r="JJI2" s="87"/>
      <c r="JJJ2" s="87"/>
      <c r="JJK2" s="87"/>
      <c r="JJL2" s="87"/>
      <c r="JJM2" s="87"/>
      <c r="JJN2" s="87"/>
      <c r="JJO2" s="87"/>
      <c r="JJP2" s="87"/>
      <c r="JJQ2" s="87"/>
      <c r="JJR2" s="87"/>
      <c r="JJS2" s="87"/>
      <c r="JJT2" s="87"/>
      <c r="JJU2" s="87"/>
      <c r="JJV2" s="87"/>
      <c r="JJW2" s="87"/>
      <c r="JJX2" s="87"/>
      <c r="JJY2" s="87"/>
      <c r="JJZ2" s="87"/>
      <c r="JKA2" s="87"/>
      <c r="JKB2" s="87"/>
      <c r="JKC2" s="87"/>
      <c r="JKD2" s="87"/>
      <c r="JKE2" s="87"/>
      <c r="JKF2" s="87"/>
      <c r="JKG2" s="87"/>
      <c r="JKH2" s="87"/>
      <c r="JKI2" s="87"/>
      <c r="JKJ2" s="87"/>
      <c r="JKK2" s="87"/>
      <c r="JKL2" s="87"/>
      <c r="JKM2" s="87"/>
      <c r="JKN2" s="87"/>
      <c r="JKO2" s="87"/>
      <c r="JKP2" s="87"/>
      <c r="JKQ2" s="87"/>
      <c r="JKR2" s="87"/>
      <c r="JKS2" s="87"/>
      <c r="JKT2" s="87"/>
      <c r="JKU2" s="87"/>
      <c r="JKV2" s="87"/>
      <c r="JKW2" s="87"/>
      <c r="JKX2" s="87"/>
      <c r="JKY2" s="87"/>
      <c r="JKZ2" s="87"/>
      <c r="JLA2" s="87"/>
      <c r="JLB2" s="87"/>
      <c r="JLC2" s="87"/>
      <c r="JLD2" s="87"/>
      <c r="JLE2" s="87"/>
      <c r="JLF2" s="87"/>
      <c r="JLG2" s="87"/>
      <c r="JLH2" s="87"/>
      <c r="JLI2" s="87"/>
      <c r="JLJ2" s="87"/>
      <c r="JLK2" s="87"/>
      <c r="JLL2" s="87"/>
      <c r="JLM2" s="87"/>
      <c r="JLN2" s="87"/>
      <c r="JLO2" s="87"/>
      <c r="JLP2" s="87"/>
      <c r="JLQ2" s="87"/>
      <c r="JLR2" s="87"/>
      <c r="JLS2" s="87"/>
      <c r="JLT2" s="87"/>
      <c r="JLU2" s="87"/>
      <c r="JLV2" s="87"/>
      <c r="JLW2" s="87"/>
      <c r="JLX2" s="87"/>
      <c r="JLY2" s="87"/>
      <c r="JLZ2" s="87"/>
      <c r="JMA2" s="87"/>
      <c r="JMB2" s="87"/>
      <c r="JMC2" s="87"/>
      <c r="JMD2" s="87"/>
      <c r="JME2" s="87"/>
      <c r="JMF2" s="87"/>
      <c r="JMG2" s="87"/>
      <c r="JMH2" s="87"/>
      <c r="JMI2" s="87"/>
      <c r="JMJ2" s="87"/>
      <c r="JMK2" s="87"/>
      <c r="JML2" s="87"/>
      <c r="JMM2" s="87"/>
      <c r="JMN2" s="87"/>
      <c r="JMO2" s="87"/>
      <c r="JMP2" s="87"/>
      <c r="JMQ2" s="87"/>
      <c r="JMR2" s="87"/>
      <c r="JMS2" s="87"/>
      <c r="JMT2" s="87"/>
      <c r="JMU2" s="87"/>
      <c r="JMV2" s="87"/>
      <c r="JMW2" s="87"/>
      <c r="JMX2" s="87"/>
      <c r="JMY2" s="87"/>
      <c r="JMZ2" s="87"/>
      <c r="JNA2" s="87"/>
      <c r="JNB2" s="87"/>
      <c r="JNC2" s="87"/>
      <c r="JND2" s="87"/>
      <c r="JNE2" s="87"/>
      <c r="JNF2" s="87"/>
      <c r="JNG2" s="87"/>
      <c r="JNH2" s="87"/>
      <c r="JNI2" s="87"/>
      <c r="JNJ2" s="87"/>
      <c r="JNK2" s="87"/>
      <c r="JNL2" s="87"/>
      <c r="JNM2" s="87"/>
      <c r="JNN2" s="87"/>
      <c r="JNO2" s="87"/>
      <c r="JNP2" s="87"/>
      <c r="JNQ2" s="87"/>
      <c r="JNR2" s="87"/>
      <c r="JNS2" s="87"/>
      <c r="JNT2" s="87"/>
      <c r="JNU2" s="87"/>
      <c r="JNV2" s="87"/>
      <c r="JNW2" s="87"/>
      <c r="JNX2" s="87"/>
      <c r="JNY2" s="87"/>
      <c r="JNZ2" s="87"/>
      <c r="JOA2" s="87"/>
      <c r="JOB2" s="87"/>
      <c r="JOC2" s="87"/>
      <c r="JOD2" s="87"/>
      <c r="JOE2" s="87"/>
      <c r="JOF2" s="87"/>
      <c r="JOG2" s="87"/>
      <c r="JOH2" s="87"/>
      <c r="JOI2" s="87"/>
      <c r="JOJ2" s="87"/>
      <c r="JOK2" s="87"/>
      <c r="JOL2" s="87"/>
      <c r="JOM2" s="87"/>
      <c r="JON2" s="87"/>
      <c r="JOO2" s="87"/>
      <c r="JOP2" s="87"/>
      <c r="JOQ2" s="87"/>
      <c r="JOR2" s="87"/>
      <c r="JOS2" s="87"/>
      <c r="JOT2" s="87"/>
      <c r="JOU2" s="87"/>
      <c r="JOV2" s="87"/>
      <c r="JOW2" s="87"/>
      <c r="JOX2" s="87"/>
      <c r="JOY2" s="87"/>
      <c r="JOZ2" s="87"/>
      <c r="JPA2" s="87"/>
      <c r="JPB2" s="87"/>
      <c r="JPC2" s="87"/>
      <c r="JPD2" s="87"/>
      <c r="JPE2" s="87"/>
      <c r="JPF2" s="87"/>
      <c r="JPG2" s="87"/>
      <c r="JPH2" s="87"/>
      <c r="JPI2" s="87"/>
      <c r="JPJ2" s="87"/>
      <c r="JPK2" s="87"/>
      <c r="JPL2" s="87"/>
      <c r="JPM2" s="87"/>
      <c r="JPN2" s="87"/>
      <c r="JPO2" s="87"/>
      <c r="JPP2" s="87"/>
      <c r="JPQ2" s="87"/>
      <c r="JPR2" s="87"/>
      <c r="JPS2" s="87"/>
      <c r="JPT2" s="87"/>
      <c r="JPU2" s="87"/>
      <c r="JPV2" s="87"/>
      <c r="JPW2" s="87"/>
      <c r="JPX2" s="87"/>
      <c r="JPY2" s="87"/>
      <c r="JPZ2" s="87"/>
      <c r="JQA2" s="87"/>
      <c r="JQB2" s="87"/>
      <c r="JQC2" s="87"/>
      <c r="JQD2" s="87"/>
      <c r="JQE2" s="87"/>
      <c r="JQF2" s="87"/>
      <c r="JQG2" s="87"/>
      <c r="JQH2" s="87"/>
      <c r="JQI2" s="87"/>
      <c r="JQJ2" s="87"/>
      <c r="JQK2" s="87"/>
      <c r="JQL2" s="87"/>
      <c r="JQM2" s="87"/>
      <c r="JQN2" s="87"/>
      <c r="JQO2" s="87"/>
      <c r="JQP2" s="87"/>
      <c r="JQQ2" s="87"/>
      <c r="JQR2" s="87"/>
      <c r="JQS2" s="87"/>
      <c r="JQT2" s="87"/>
      <c r="JQU2" s="87"/>
      <c r="JQV2" s="87"/>
      <c r="JQW2" s="87"/>
      <c r="JQX2" s="87"/>
      <c r="JQY2" s="87"/>
      <c r="JQZ2" s="87"/>
      <c r="JRA2" s="87"/>
      <c r="JRB2" s="87"/>
      <c r="JRC2" s="87"/>
      <c r="JRD2" s="87"/>
      <c r="JRE2" s="87"/>
      <c r="JRF2" s="87"/>
      <c r="JRG2" s="87"/>
      <c r="JRH2" s="87"/>
      <c r="JRI2" s="87"/>
      <c r="JRJ2" s="87"/>
      <c r="JRK2" s="87"/>
      <c r="JRL2" s="87"/>
      <c r="JRM2" s="87"/>
      <c r="JRN2" s="87"/>
      <c r="JRO2" s="87"/>
      <c r="JRP2" s="87"/>
      <c r="JRQ2" s="87"/>
      <c r="JRR2" s="87"/>
      <c r="JRS2" s="87"/>
      <c r="JRT2" s="87"/>
      <c r="JRU2" s="87"/>
      <c r="JRV2" s="87"/>
      <c r="JRW2" s="87"/>
      <c r="JRX2" s="87"/>
      <c r="JRY2" s="87"/>
      <c r="JRZ2" s="87"/>
      <c r="JSA2" s="87"/>
      <c r="JSB2" s="87"/>
      <c r="JSC2" s="87"/>
      <c r="JSD2" s="87"/>
      <c r="JSE2" s="87"/>
      <c r="JSF2" s="87"/>
      <c r="JSG2" s="87"/>
      <c r="JSH2" s="87"/>
      <c r="JSI2" s="87"/>
      <c r="JSJ2" s="87"/>
      <c r="JSK2" s="87"/>
      <c r="JSL2" s="87"/>
      <c r="JSM2" s="87"/>
      <c r="JSN2" s="87"/>
      <c r="JSO2" s="87"/>
      <c r="JSP2" s="87"/>
      <c r="JSQ2" s="87"/>
      <c r="JSR2" s="87"/>
      <c r="JSS2" s="87"/>
      <c r="JST2" s="87"/>
      <c r="JSU2" s="87"/>
      <c r="JSV2" s="87"/>
      <c r="JSW2" s="87"/>
      <c r="JSX2" s="87"/>
      <c r="JSY2" s="87"/>
      <c r="JSZ2" s="87"/>
      <c r="JTA2" s="87"/>
      <c r="JTB2" s="87"/>
      <c r="JTC2" s="87"/>
      <c r="JTD2" s="87"/>
      <c r="JTE2" s="87"/>
      <c r="JTF2" s="87"/>
      <c r="JTG2" s="87"/>
      <c r="JTH2" s="87"/>
      <c r="JTI2" s="87"/>
      <c r="JTJ2" s="87"/>
      <c r="JTK2" s="87"/>
      <c r="JTL2" s="87"/>
      <c r="JTM2" s="87"/>
      <c r="JTN2" s="87"/>
      <c r="JTO2" s="87"/>
      <c r="JTP2" s="87"/>
      <c r="JTQ2" s="87"/>
      <c r="JTR2" s="87"/>
      <c r="JTS2" s="87"/>
      <c r="JTT2" s="87"/>
      <c r="JTU2" s="87"/>
      <c r="JTV2" s="87"/>
      <c r="JTW2" s="87"/>
      <c r="JTX2" s="87"/>
      <c r="JTY2" s="87"/>
      <c r="JTZ2" s="87"/>
      <c r="JUA2" s="87"/>
      <c r="JUB2" s="87"/>
      <c r="JUC2" s="87"/>
      <c r="JUD2" s="87"/>
      <c r="JUE2" s="87"/>
      <c r="JUF2" s="87"/>
      <c r="JUG2" s="87"/>
      <c r="JUH2" s="87"/>
      <c r="JUI2" s="87"/>
      <c r="JUJ2" s="87"/>
      <c r="JUK2" s="87"/>
      <c r="JUL2" s="87"/>
      <c r="JUM2" s="87"/>
      <c r="JUN2" s="87"/>
      <c r="JUO2" s="87"/>
      <c r="JUP2" s="87"/>
      <c r="JUQ2" s="87"/>
      <c r="JUR2" s="87"/>
      <c r="JUS2" s="87"/>
      <c r="JUT2" s="87"/>
      <c r="JUU2" s="87"/>
      <c r="JUV2" s="87"/>
      <c r="JUW2" s="87"/>
      <c r="JUX2" s="87"/>
      <c r="JUY2" s="87"/>
      <c r="JUZ2" s="87"/>
      <c r="JVA2" s="87"/>
      <c r="JVB2" s="87"/>
      <c r="JVC2" s="87"/>
      <c r="JVD2" s="87"/>
      <c r="JVE2" s="87"/>
      <c r="JVF2" s="87"/>
      <c r="JVG2" s="87"/>
      <c r="JVH2" s="87"/>
      <c r="JVI2" s="87"/>
      <c r="JVJ2" s="87"/>
      <c r="JVK2" s="87"/>
      <c r="JVL2" s="87"/>
      <c r="JVM2" s="87"/>
      <c r="JVN2" s="87"/>
      <c r="JVO2" s="87"/>
      <c r="JVP2" s="87"/>
      <c r="JVQ2" s="87"/>
      <c r="JVR2" s="87"/>
      <c r="JVS2" s="87"/>
      <c r="JVT2" s="87"/>
      <c r="JVU2" s="87"/>
      <c r="JVV2" s="87"/>
      <c r="JVW2" s="87"/>
      <c r="JVX2" s="87"/>
      <c r="JVY2" s="87"/>
      <c r="JVZ2" s="87"/>
      <c r="JWA2" s="87"/>
      <c r="JWB2" s="87"/>
      <c r="JWC2" s="87"/>
      <c r="JWD2" s="87"/>
      <c r="JWE2" s="87"/>
      <c r="JWF2" s="87"/>
      <c r="JWG2" s="87"/>
      <c r="JWH2" s="87"/>
      <c r="JWI2" s="87"/>
      <c r="JWJ2" s="87"/>
      <c r="JWK2" s="87"/>
      <c r="JWL2" s="87"/>
      <c r="JWM2" s="87"/>
      <c r="JWN2" s="87"/>
      <c r="JWO2" s="87"/>
      <c r="JWP2" s="87"/>
      <c r="JWQ2" s="87"/>
      <c r="JWR2" s="87"/>
      <c r="JWS2" s="87"/>
      <c r="JWT2" s="87"/>
      <c r="JWU2" s="87"/>
      <c r="JWV2" s="87"/>
      <c r="JWW2" s="87"/>
      <c r="JWX2" s="87"/>
      <c r="JWY2" s="87"/>
      <c r="JWZ2" s="87"/>
      <c r="JXA2" s="87"/>
      <c r="JXB2" s="87"/>
      <c r="JXC2" s="87"/>
      <c r="JXD2" s="87"/>
      <c r="JXE2" s="87"/>
      <c r="JXF2" s="87"/>
      <c r="JXG2" s="87"/>
      <c r="JXH2" s="87"/>
      <c r="JXI2" s="87"/>
      <c r="JXJ2" s="87"/>
      <c r="JXK2" s="87"/>
      <c r="JXL2" s="87"/>
      <c r="JXM2" s="87"/>
      <c r="JXN2" s="87"/>
      <c r="JXO2" s="87"/>
      <c r="JXP2" s="87"/>
      <c r="JXQ2" s="87"/>
      <c r="JXR2" s="87"/>
      <c r="JXS2" s="87"/>
      <c r="JXT2" s="87"/>
      <c r="JXU2" s="87"/>
      <c r="JXV2" s="87"/>
      <c r="JXW2" s="87"/>
      <c r="JXX2" s="87"/>
      <c r="JXY2" s="87"/>
      <c r="JXZ2" s="87"/>
      <c r="JYA2" s="87"/>
      <c r="JYB2" s="87"/>
      <c r="JYC2" s="87"/>
      <c r="JYD2" s="87"/>
      <c r="JYE2" s="87"/>
      <c r="JYF2" s="87"/>
      <c r="JYG2" s="87"/>
      <c r="JYH2" s="87"/>
      <c r="JYI2" s="87"/>
      <c r="JYJ2" s="87"/>
      <c r="JYK2" s="87"/>
      <c r="JYL2" s="87"/>
      <c r="JYM2" s="87"/>
      <c r="JYN2" s="87"/>
      <c r="JYO2" s="87"/>
      <c r="JYP2" s="87"/>
      <c r="JYQ2" s="87"/>
      <c r="JYR2" s="87"/>
      <c r="JYS2" s="87"/>
      <c r="JYT2" s="87"/>
      <c r="JYU2" s="87"/>
      <c r="JYV2" s="87"/>
      <c r="JYW2" s="87"/>
      <c r="JYX2" s="87"/>
      <c r="JYY2" s="87"/>
      <c r="JYZ2" s="87"/>
      <c r="JZA2" s="87"/>
      <c r="JZB2" s="87"/>
      <c r="JZC2" s="87"/>
      <c r="JZD2" s="87"/>
      <c r="JZE2" s="87"/>
      <c r="JZF2" s="87"/>
      <c r="JZG2" s="87"/>
      <c r="JZH2" s="87"/>
      <c r="JZI2" s="87"/>
      <c r="JZJ2" s="87"/>
      <c r="JZK2" s="87"/>
      <c r="JZL2" s="87"/>
      <c r="JZM2" s="87"/>
      <c r="JZN2" s="87"/>
      <c r="JZO2" s="87"/>
      <c r="JZP2" s="87"/>
      <c r="JZQ2" s="87"/>
      <c r="JZR2" s="87"/>
      <c r="JZS2" s="87"/>
      <c r="JZT2" s="87"/>
      <c r="JZU2" s="87"/>
      <c r="JZV2" s="87"/>
      <c r="JZW2" s="87"/>
      <c r="JZX2" s="87"/>
      <c r="JZY2" s="87"/>
      <c r="JZZ2" s="87"/>
      <c r="KAA2" s="87"/>
      <c r="KAB2" s="87"/>
      <c r="KAC2" s="87"/>
      <c r="KAD2" s="87"/>
      <c r="KAE2" s="87"/>
      <c r="KAF2" s="87"/>
      <c r="KAG2" s="87"/>
      <c r="KAH2" s="87"/>
      <c r="KAI2" s="87"/>
      <c r="KAJ2" s="87"/>
      <c r="KAK2" s="87"/>
      <c r="KAL2" s="87"/>
      <c r="KAM2" s="87"/>
      <c r="KAN2" s="87"/>
      <c r="KAO2" s="87"/>
      <c r="KAP2" s="87"/>
      <c r="KAQ2" s="87"/>
      <c r="KAR2" s="87"/>
      <c r="KAS2" s="87"/>
      <c r="KAT2" s="87"/>
      <c r="KAU2" s="87"/>
      <c r="KAV2" s="87"/>
      <c r="KAW2" s="87"/>
      <c r="KAX2" s="87"/>
      <c r="KAY2" s="87"/>
      <c r="KAZ2" s="87"/>
      <c r="KBA2" s="87"/>
      <c r="KBB2" s="87"/>
      <c r="KBC2" s="87"/>
      <c r="KBD2" s="87"/>
      <c r="KBE2" s="87"/>
      <c r="KBF2" s="87"/>
      <c r="KBG2" s="87"/>
      <c r="KBH2" s="87"/>
      <c r="KBI2" s="87"/>
      <c r="KBJ2" s="87"/>
      <c r="KBK2" s="87"/>
      <c r="KBL2" s="87"/>
      <c r="KBM2" s="87"/>
      <c r="KBN2" s="87"/>
      <c r="KBO2" s="87"/>
      <c r="KBP2" s="87"/>
      <c r="KBQ2" s="87"/>
      <c r="KBR2" s="87"/>
      <c r="KBS2" s="87"/>
      <c r="KBT2" s="87"/>
      <c r="KBU2" s="87"/>
      <c r="KBV2" s="87"/>
      <c r="KBW2" s="87"/>
      <c r="KBX2" s="87"/>
      <c r="KBY2" s="87"/>
      <c r="KBZ2" s="87"/>
      <c r="KCA2" s="87"/>
      <c r="KCB2" s="87"/>
      <c r="KCC2" s="87"/>
      <c r="KCD2" s="87"/>
      <c r="KCE2" s="87"/>
      <c r="KCF2" s="87"/>
      <c r="KCG2" s="87"/>
      <c r="KCH2" s="87"/>
      <c r="KCI2" s="87"/>
      <c r="KCJ2" s="87"/>
      <c r="KCK2" s="87"/>
      <c r="KCL2" s="87"/>
      <c r="KCM2" s="87"/>
      <c r="KCN2" s="87"/>
      <c r="KCO2" s="87"/>
      <c r="KCP2" s="87"/>
      <c r="KCQ2" s="87"/>
      <c r="KCR2" s="87"/>
      <c r="KCS2" s="87"/>
      <c r="KCT2" s="87"/>
      <c r="KCU2" s="87"/>
      <c r="KCV2" s="87"/>
      <c r="KCW2" s="87"/>
      <c r="KCX2" s="87"/>
      <c r="KCY2" s="87"/>
      <c r="KCZ2" s="87"/>
      <c r="KDA2" s="87"/>
      <c r="KDB2" s="87"/>
      <c r="KDC2" s="87"/>
      <c r="KDD2" s="87"/>
      <c r="KDE2" s="87"/>
      <c r="KDF2" s="87"/>
      <c r="KDG2" s="87"/>
      <c r="KDH2" s="87"/>
      <c r="KDI2" s="87"/>
      <c r="KDJ2" s="87"/>
      <c r="KDK2" s="87"/>
      <c r="KDL2" s="87"/>
      <c r="KDM2" s="87"/>
      <c r="KDN2" s="87"/>
      <c r="KDO2" s="87"/>
      <c r="KDP2" s="87"/>
      <c r="KDQ2" s="87"/>
      <c r="KDR2" s="87"/>
      <c r="KDS2" s="87"/>
      <c r="KDT2" s="87"/>
      <c r="KDU2" s="87"/>
      <c r="KDV2" s="87"/>
      <c r="KDW2" s="87"/>
      <c r="KDX2" s="87"/>
      <c r="KDY2" s="87"/>
      <c r="KDZ2" s="87"/>
      <c r="KEA2" s="87"/>
      <c r="KEB2" s="87"/>
      <c r="KEC2" s="87"/>
      <c r="KED2" s="87"/>
      <c r="KEE2" s="87"/>
      <c r="KEF2" s="87"/>
      <c r="KEG2" s="87"/>
      <c r="KEH2" s="87"/>
      <c r="KEI2" s="87"/>
      <c r="KEJ2" s="87"/>
      <c r="KEK2" s="87"/>
      <c r="KEL2" s="87"/>
      <c r="KEM2" s="87"/>
      <c r="KEN2" s="87"/>
      <c r="KEO2" s="87"/>
      <c r="KEP2" s="87"/>
      <c r="KEQ2" s="87"/>
      <c r="KER2" s="87"/>
      <c r="KES2" s="87"/>
      <c r="KET2" s="87"/>
      <c r="KEU2" s="87"/>
      <c r="KEV2" s="87"/>
      <c r="KEW2" s="87"/>
      <c r="KEX2" s="87"/>
      <c r="KEY2" s="87"/>
      <c r="KEZ2" s="87"/>
      <c r="KFA2" s="87"/>
      <c r="KFB2" s="87"/>
      <c r="KFC2" s="87"/>
      <c r="KFD2" s="87"/>
      <c r="KFE2" s="87"/>
      <c r="KFF2" s="87"/>
      <c r="KFG2" s="87"/>
      <c r="KFH2" s="87"/>
      <c r="KFI2" s="87"/>
      <c r="KFJ2" s="87"/>
      <c r="KFK2" s="87"/>
      <c r="KFL2" s="87"/>
      <c r="KFM2" s="87"/>
      <c r="KFN2" s="87"/>
      <c r="KFO2" s="87"/>
      <c r="KFP2" s="87"/>
      <c r="KFQ2" s="87"/>
      <c r="KFR2" s="87"/>
      <c r="KFS2" s="87"/>
      <c r="KFT2" s="87"/>
      <c r="KFU2" s="87"/>
      <c r="KFV2" s="87"/>
      <c r="KFW2" s="87"/>
      <c r="KFX2" s="87"/>
      <c r="KFY2" s="87"/>
      <c r="KFZ2" s="87"/>
      <c r="KGA2" s="87"/>
      <c r="KGB2" s="87"/>
      <c r="KGC2" s="87"/>
      <c r="KGD2" s="87"/>
      <c r="KGE2" s="87"/>
      <c r="KGF2" s="87"/>
      <c r="KGG2" s="87"/>
      <c r="KGH2" s="87"/>
      <c r="KGI2" s="87"/>
      <c r="KGJ2" s="87"/>
      <c r="KGK2" s="87"/>
      <c r="KGL2" s="87"/>
      <c r="KGM2" s="87"/>
      <c r="KGN2" s="87"/>
      <c r="KGO2" s="87"/>
      <c r="KGP2" s="87"/>
      <c r="KGQ2" s="87"/>
      <c r="KGR2" s="87"/>
      <c r="KGS2" s="87"/>
      <c r="KGT2" s="87"/>
      <c r="KGU2" s="87"/>
      <c r="KGV2" s="87"/>
      <c r="KGW2" s="87"/>
      <c r="KGX2" s="87"/>
      <c r="KGY2" s="87"/>
      <c r="KGZ2" s="87"/>
      <c r="KHA2" s="87"/>
      <c r="KHB2" s="87"/>
      <c r="KHC2" s="87"/>
      <c r="KHD2" s="87"/>
      <c r="KHE2" s="87"/>
      <c r="KHF2" s="87"/>
      <c r="KHG2" s="87"/>
      <c r="KHH2" s="87"/>
      <c r="KHI2" s="87"/>
      <c r="KHJ2" s="87"/>
      <c r="KHK2" s="87"/>
      <c r="KHL2" s="87"/>
      <c r="KHM2" s="87"/>
      <c r="KHN2" s="87"/>
      <c r="KHO2" s="87"/>
      <c r="KHP2" s="87"/>
      <c r="KHQ2" s="87"/>
      <c r="KHR2" s="87"/>
      <c r="KHS2" s="87"/>
      <c r="KHT2" s="87"/>
      <c r="KHU2" s="87"/>
      <c r="KHV2" s="87"/>
      <c r="KHW2" s="87"/>
      <c r="KHX2" s="87"/>
      <c r="KHY2" s="87"/>
      <c r="KHZ2" s="87"/>
      <c r="KIA2" s="87"/>
      <c r="KIB2" s="87"/>
      <c r="KIC2" s="87"/>
      <c r="KID2" s="87"/>
      <c r="KIE2" s="87"/>
      <c r="KIF2" s="87"/>
      <c r="KIG2" s="87"/>
      <c r="KIH2" s="87"/>
      <c r="KII2" s="87"/>
      <c r="KIJ2" s="87"/>
      <c r="KIK2" s="87"/>
      <c r="KIL2" s="87"/>
      <c r="KIM2" s="87"/>
      <c r="KIN2" s="87"/>
      <c r="KIO2" s="87"/>
      <c r="KIP2" s="87"/>
      <c r="KIQ2" s="87"/>
      <c r="KIR2" s="87"/>
      <c r="KIS2" s="87"/>
      <c r="KIT2" s="87"/>
      <c r="KIU2" s="87"/>
      <c r="KIV2" s="87"/>
      <c r="KIW2" s="87"/>
      <c r="KIX2" s="87"/>
      <c r="KIY2" s="87"/>
      <c r="KIZ2" s="87"/>
      <c r="KJA2" s="87"/>
      <c r="KJB2" s="87"/>
      <c r="KJC2" s="87"/>
      <c r="KJD2" s="87"/>
      <c r="KJE2" s="87"/>
      <c r="KJF2" s="87"/>
      <c r="KJG2" s="87"/>
      <c r="KJH2" s="87"/>
      <c r="KJI2" s="87"/>
      <c r="KJJ2" s="87"/>
      <c r="KJK2" s="87"/>
      <c r="KJL2" s="87"/>
      <c r="KJM2" s="87"/>
      <c r="KJN2" s="87"/>
      <c r="KJO2" s="87"/>
      <c r="KJP2" s="87"/>
      <c r="KJQ2" s="87"/>
      <c r="KJR2" s="87"/>
      <c r="KJS2" s="87"/>
      <c r="KJT2" s="87"/>
      <c r="KJU2" s="87"/>
      <c r="KJV2" s="87"/>
      <c r="KJW2" s="87"/>
      <c r="KJX2" s="87"/>
      <c r="KJY2" s="87"/>
      <c r="KJZ2" s="87"/>
      <c r="KKA2" s="87"/>
      <c r="KKB2" s="87"/>
      <c r="KKC2" s="87"/>
      <c r="KKD2" s="87"/>
      <c r="KKE2" s="87"/>
      <c r="KKF2" s="87"/>
      <c r="KKG2" s="87"/>
      <c r="KKH2" s="87"/>
      <c r="KKI2" s="87"/>
      <c r="KKJ2" s="87"/>
      <c r="KKK2" s="87"/>
      <c r="KKL2" s="87"/>
      <c r="KKM2" s="87"/>
      <c r="KKN2" s="87"/>
      <c r="KKO2" s="87"/>
      <c r="KKP2" s="87"/>
      <c r="KKQ2" s="87"/>
      <c r="KKR2" s="87"/>
      <c r="KKS2" s="87"/>
      <c r="KKT2" s="87"/>
      <c r="KKU2" s="87"/>
      <c r="KKV2" s="87"/>
      <c r="KKW2" s="87"/>
      <c r="KKX2" s="87"/>
      <c r="KKY2" s="87"/>
      <c r="KKZ2" s="87"/>
      <c r="KLA2" s="87"/>
      <c r="KLB2" s="87"/>
      <c r="KLC2" s="87"/>
      <c r="KLD2" s="87"/>
      <c r="KLE2" s="87"/>
      <c r="KLF2" s="87"/>
      <c r="KLG2" s="87"/>
      <c r="KLH2" s="87"/>
      <c r="KLI2" s="87"/>
      <c r="KLJ2" s="87"/>
      <c r="KLK2" s="87"/>
      <c r="KLL2" s="87"/>
      <c r="KLM2" s="87"/>
      <c r="KLN2" s="87"/>
      <c r="KLO2" s="87"/>
      <c r="KLP2" s="87"/>
      <c r="KLQ2" s="87"/>
      <c r="KLR2" s="87"/>
      <c r="KLS2" s="87"/>
      <c r="KLT2" s="87"/>
      <c r="KLU2" s="87"/>
      <c r="KLV2" s="87"/>
      <c r="KLW2" s="87"/>
      <c r="KLX2" s="87"/>
      <c r="KLY2" s="87"/>
      <c r="KLZ2" s="87"/>
      <c r="KMA2" s="87"/>
      <c r="KMB2" s="87"/>
      <c r="KMC2" s="87"/>
      <c r="KMD2" s="87"/>
      <c r="KME2" s="87"/>
      <c r="KMF2" s="87"/>
      <c r="KMG2" s="87"/>
      <c r="KMH2" s="87"/>
      <c r="KMI2" s="87"/>
      <c r="KMJ2" s="87"/>
      <c r="KMK2" s="87"/>
      <c r="KML2" s="87"/>
      <c r="KMM2" s="87"/>
      <c r="KMN2" s="87"/>
      <c r="KMO2" s="87"/>
      <c r="KMP2" s="87"/>
      <c r="KMQ2" s="87"/>
      <c r="KMR2" s="87"/>
      <c r="KMS2" s="87"/>
      <c r="KMT2" s="87"/>
      <c r="KMU2" s="87"/>
      <c r="KMV2" s="87"/>
      <c r="KMW2" s="87"/>
      <c r="KMX2" s="87"/>
      <c r="KMY2" s="87"/>
      <c r="KMZ2" s="87"/>
      <c r="KNA2" s="87"/>
      <c r="KNB2" s="87"/>
      <c r="KNC2" s="87"/>
      <c r="KND2" s="87"/>
      <c r="KNE2" s="87"/>
      <c r="KNF2" s="87"/>
      <c r="KNG2" s="87"/>
      <c r="KNH2" s="87"/>
      <c r="KNI2" s="87"/>
      <c r="KNJ2" s="87"/>
      <c r="KNK2" s="87"/>
      <c r="KNL2" s="87"/>
      <c r="KNM2" s="87"/>
      <c r="KNN2" s="87"/>
      <c r="KNO2" s="87"/>
      <c r="KNP2" s="87"/>
      <c r="KNQ2" s="87"/>
      <c r="KNR2" s="87"/>
      <c r="KNS2" s="87"/>
      <c r="KNT2" s="87"/>
      <c r="KNU2" s="87"/>
      <c r="KNV2" s="87"/>
      <c r="KNW2" s="87"/>
      <c r="KNX2" s="87"/>
      <c r="KNY2" s="87"/>
      <c r="KNZ2" s="87"/>
      <c r="KOA2" s="87"/>
      <c r="KOB2" s="87"/>
      <c r="KOC2" s="87"/>
      <c r="KOD2" s="87"/>
      <c r="KOE2" s="87"/>
      <c r="KOF2" s="87"/>
      <c r="KOG2" s="87"/>
      <c r="KOH2" s="87"/>
      <c r="KOI2" s="87"/>
      <c r="KOJ2" s="87"/>
      <c r="KOK2" s="87"/>
      <c r="KOL2" s="87"/>
      <c r="KOM2" s="87"/>
      <c r="KON2" s="87"/>
      <c r="KOO2" s="87"/>
      <c r="KOP2" s="87"/>
      <c r="KOQ2" s="87"/>
      <c r="KOR2" s="87"/>
      <c r="KOS2" s="87"/>
      <c r="KOT2" s="87"/>
      <c r="KOU2" s="87"/>
      <c r="KOV2" s="87"/>
      <c r="KOW2" s="87"/>
      <c r="KOX2" s="87"/>
      <c r="KOY2" s="87"/>
      <c r="KOZ2" s="87"/>
      <c r="KPA2" s="87"/>
      <c r="KPB2" s="87"/>
      <c r="KPC2" s="87"/>
      <c r="KPD2" s="87"/>
      <c r="KPE2" s="87"/>
      <c r="KPF2" s="87"/>
      <c r="KPG2" s="87"/>
      <c r="KPH2" s="87"/>
      <c r="KPI2" s="87"/>
      <c r="KPJ2" s="87"/>
      <c r="KPK2" s="87"/>
      <c r="KPL2" s="87"/>
      <c r="KPM2" s="87"/>
      <c r="KPN2" s="87"/>
      <c r="KPO2" s="87"/>
      <c r="KPP2" s="87"/>
      <c r="KPQ2" s="87"/>
      <c r="KPR2" s="87"/>
      <c r="KPS2" s="87"/>
      <c r="KPT2" s="87"/>
      <c r="KPU2" s="87"/>
      <c r="KPV2" s="87"/>
      <c r="KPW2" s="87"/>
      <c r="KPX2" s="87"/>
      <c r="KPY2" s="87"/>
      <c r="KPZ2" s="87"/>
      <c r="KQA2" s="87"/>
      <c r="KQB2" s="87"/>
      <c r="KQC2" s="87"/>
      <c r="KQD2" s="87"/>
      <c r="KQE2" s="87"/>
      <c r="KQF2" s="87"/>
      <c r="KQG2" s="87"/>
      <c r="KQH2" s="87"/>
      <c r="KQI2" s="87"/>
      <c r="KQJ2" s="87"/>
      <c r="KQK2" s="87"/>
      <c r="KQL2" s="87"/>
      <c r="KQM2" s="87"/>
      <c r="KQN2" s="87"/>
      <c r="KQO2" s="87"/>
      <c r="KQP2" s="87"/>
      <c r="KQQ2" s="87"/>
      <c r="KQR2" s="87"/>
      <c r="KQS2" s="87"/>
      <c r="KQT2" s="87"/>
      <c r="KQU2" s="87"/>
      <c r="KQV2" s="87"/>
      <c r="KQW2" s="87"/>
      <c r="KQX2" s="87"/>
      <c r="KQY2" s="87"/>
      <c r="KQZ2" s="87"/>
      <c r="KRA2" s="87"/>
      <c r="KRB2" s="87"/>
      <c r="KRC2" s="87"/>
      <c r="KRD2" s="87"/>
      <c r="KRE2" s="87"/>
      <c r="KRF2" s="87"/>
      <c r="KRG2" s="87"/>
      <c r="KRH2" s="87"/>
      <c r="KRI2" s="87"/>
      <c r="KRJ2" s="87"/>
      <c r="KRK2" s="87"/>
      <c r="KRL2" s="87"/>
      <c r="KRM2" s="87"/>
      <c r="KRN2" s="87"/>
      <c r="KRO2" s="87"/>
      <c r="KRP2" s="87"/>
      <c r="KRQ2" s="87"/>
      <c r="KRR2" s="87"/>
      <c r="KRS2" s="87"/>
      <c r="KRT2" s="87"/>
      <c r="KRU2" s="87"/>
      <c r="KRV2" s="87"/>
      <c r="KRW2" s="87"/>
      <c r="KRX2" s="87"/>
      <c r="KRY2" s="87"/>
      <c r="KRZ2" s="87"/>
      <c r="KSA2" s="87"/>
      <c r="KSB2" s="87"/>
      <c r="KSC2" s="87"/>
      <c r="KSD2" s="87"/>
      <c r="KSE2" s="87"/>
      <c r="KSF2" s="87"/>
      <c r="KSG2" s="87"/>
      <c r="KSH2" s="87"/>
      <c r="KSI2" s="87"/>
      <c r="KSJ2" s="87"/>
      <c r="KSK2" s="87"/>
      <c r="KSL2" s="87"/>
      <c r="KSM2" s="87"/>
      <c r="KSN2" s="87"/>
      <c r="KSO2" s="87"/>
      <c r="KSP2" s="87"/>
      <c r="KSQ2" s="87"/>
      <c r="KSR2" s="87"/>
      <c r="KSS2" s="87"/>
      <c r="KST2" s="87"/>
      <c r="KSU2" s="87"/>
      <c r="KSV2" s="87"/>
      <c r="KSW2" s="87"/>
      <c r="KSX2" s="87"/>
      <c r="KSY2" s="87"/>
      <c r="KSZ2" s="87"/>
      <c r="KTA2" s="87"/>
      <c r="KTB2" s="87"/>
      <c r="KTC2" s="87"/>
      <c r="KTD2" s="87"/>
      <c r="KTE2" s="87"/>
      <c r="KTF2" s="87"/>
      <c r="KTG2" s="87"/>
      <c r="KTH2" s="87"/>
      <c r="KTI2" s="87"/>
      <c r="KTJ2" s="87"/>
      <c r="KTK2" s="87"/>
      <c r="KTL2" s="87"/>
      <c r="KTM2" s="87"/>
      <c r="KTN2" s="87"/>
      <c r="KTO2" s="87"/>
      <c r="KTP2" s="87"/>
      <c r="KTQ2" s="87"/>
      <c r="KTR2" s="87"/>
      <c r="KTS2" s="87"/>
      <c r="KTT2" s="87"/>
      <c r="KTU2" s="87"/>
      <c r="KTV2" s="87"/>
      <c r="KTW2" s="87"/>
      <c r="KTX2" s="87"/>
      <c r="KTY2" s="87"/>
      <c r="KTZ2" s="87"/>
      <c r="KUA2" s="87"/>
      <c r="KUB2" s="87"/>
      <c r="KUC2" s="87"/>
      <c r="KUD2" s="87"/>
      <c r="KUE2" s="87"/>
      <c r="KUF2" s="87"/>
      <c r="KUG2" s="87"/>
      <c r="KUH2" s="87"/>
      <c r="KUI2" s="87"/>
      <c r="KUJ2" s="87"/>
      <c r="KUK2" s="87"/>
      <c r="KUL2" s="87"/>
      <c r="KUM2" s="87"/>
      <c r="KUN2" s="87"/>
      <c r="KUO2" s="87"/>
      <c r="KUP2" s="87"/>
      <c r="KUQ2" s="87"/>
      <c r="KUR2" s="87"/>
      <c r="KUS2" s="87"/>
      <c r="KUT2" s="87"/>
      <c r="KUU2" s="87"/>
      <c r="KUV2" s="87"/>
      <c r="KUW2" s="87"/>
      <c r="KUX2" s="87"/>
      <c r="KUY2" s="87"/>
      <c r="KUZ2" s="87"/>
      <c r="KVA2" s="87"/>
      <c r="KVB2" s="87"/>
      <c r="KVC2" s="87"/>
      <c r="KVD2" s="87"/>
      <c r="KVE2" s="87"/>
      <c r="KVF2" s="87"/>
      <c r="KVG2" s="87"/>
      <c r="KVH2" s="87"/>
      <c r="KVI2" s="87"/>
      <c r="KVJ2" s="87"/>
      <c r="KVK2" s="87"/>
      <c r="KVL2" s="87"/>
      <c r="KVM2" s="87"/>
      <c r="KVN2" s="87"/>
      <c r="KVO2" s="87"/>
      <c r="KVP2" s="87"/>
      <c r="KVQ2" s="87"/>
      <c r="KVR2" s="87"/>
      <c r="KVS2" s="87"/>
      <c r="KVT2" s="87"/>
      <c r="KVU2" s="87"/>
      <c r="KVV2" s="87"/>
      <c r="KVW2" s="87"/>
      <c r="KVX2" s="87"/>
      <c r="KVY2" s="87"/>
      <c r="KVZ2" s="87"/>
      <c r="KWA2" s="87"/>
      <c r="KWB2" s="87"/>
      <c r="KWC2" s="87"/>
      <c r="KWD2" s="87"/>
      <c r="KWE2" s="87"/>
      <c r="KWF2" s="87"/>
      <c r="KWG2" s="87"/>
      <c r="KWH2" s="87"/>
      <c r="KWI2" s="87"/>
      <c r="KWJ2" s="87"/>
      <c r="KWK2" s="87"/>
      <c r="KWL2" s="87"/>
      <c r="KWM2" s="87"/>
      <c r="KWN2" s="87"/>
      <c r="KWO2" s="87"/>
      <c r="KWP2" s="87"/>
      <c r="KWQ2" s="87"/>
      <c r="KWR2" s="87"/>
      <c r="KWS2" s="87"/>
      <c r="KWT2" s="87"/>
      <c r="KWU2" s="87"/>
      <c r="KWV2" s="87"/>
      <c r="KWW2" s="87"/>
      <c r="KWX2" s="87"/>
      <c r="KWY2" s="87"/>
      <c r="KWZ2" s="87"/>
      <c r="KXA2" s="87"/>
      <c r="KXB2" s="87"/>
      <c r="KXC2" s="87"/>
      <c r="KXD2" s="87"/>
      <c r="KXE2" s="87"/>
      <c r="KXF2" s="87"/>
      <c r="KXG2" s="87"/>
      <c r="KXH2" s="87"/>
      <c r="KXI2" s="87"/>
      <c r="KXJ2" s="87"/>
      <c r="KXK2" s="87"/>
      <c r="KXL2" s="87"/>
      <c r="KXM2" s="87"/>
      <c r="KXN2" s="87"/>
      <c r="KXO2" s="87"/>
      <c r="KXP2" s="87"/>
      <c r="KXQ2" s="87"/>
      <c r="KXR2" s="87"/>
      <c r="KXS2" s="87"/>
      <c r="KXT2" s="87"/>
      <c r="KXU2" s="87"/>
      <c r="KXV2" s="87"/>
      <c r="KXW2" s="87"/>
      <c r="KXX2" s="87"/>
      <c r="KXY2" s="87"/>
      <c r="KXZ2" s="87"/>
      <c r="KYA2" s="87"/>
      <c r="KYB2" s="87"/>
      <c r="KYC2" s="87"/>
      <c r="KYD2" s="87"/>
      <c r="KYE2" s="87"/>
      <c r="KYF2" s="87"/>
      <c r="KYG2" s="87"/>
      <c r="KYH2" s="87"/>
      <c r="KYI2" s="87"/>
      <c r="KYJ2" s="87"/>
      <c r="KYK2" s="87"/>
      <c r="KYL2" s="87"/>
      <c r="KYM2" s="87"/>
      <c r="KYN2" s="87"/>
      <c r="KYO2" s="87"/>
      <c r="KYP2" s="87"/>
      <c r="KYQ2" s="87"/>
      <c r="KYR2" s="87"/>
      <c r="KYS2" s="87"/>
      <c r="KYT2" s="87"/>
      <c r="KYU2" s="87"/>
      <c r="KYV2" s="87"/>
      <c r="KYW2" s="87"/>
      <c r="KYX2" s="87"/>
      <c r="KYY2" s="87"/>
      <c r="KYZ2" s="87"/>
      <c r="KZA2" s="87"/>
      <c r="KZB2" s="87"/>
      <c r="KZC2" s="87"/>
      <c r="KZD2" s="87"/>
      <c r="KZE2" s="87"/>
      <c r="KZF2" s="87"/>
      <c r="KZG2" s="87"/>
      <c r="KZH2" s="87"/>
      <c r="KZI2" s="87"/>
      <c r="KZJ2" s="87"/>
      <c r="KZK2" s="87"/>
      <c r="KZL2" s="87"/>
      <c r="KZM2" s="87"/>
      <c r="KZN2" s="87"/>
      <c r="KZO2" s="87"/>
      <c r="KZP2" s="87"/>
      <c r="KZQ2" s="87"/>
      <c r="KZR2" s="87"/>
      <c r="KZS2" s="87"/>
      <c r="KZT2" s="87"/>
      <c r="KZU2" s="87"/>
      <c r="KZV2" s="87"/>
      <c r="KZW2" s="87"/>
      <c r="KZX2" s="87"/>
      <c r="KZY2" s="87"/>
      <c r="KZZ2" s="87"/>
      <c r="LAA2" s="87"/>
      <c r="LAB2" s="87"/>
      <c r="LAC2" s="87"/>
      <c r="LAD2" s="87"/>
      <c r="LAE2" s="87"/>
      <c r="LAF2" s="87"/>
      <c r="LAG2" s="87"/>
      <c r="LAH2" s="87"/>
      <c r="LAI2" s="87"/>
      <c r="LAJ2" s="87"/>
      <c r="LAK2" s="87"/>
      <c r="LAL2" s="87"/>
      <c r="LAM2" s="87"/>
      <c r="LAN2" s="87"/>
      <c r="LAO2" s="87"/>
      <c r="LAP2" s="87"/>
      <c r="LAQ2" s="87"/>
      <c r="LAR2" s="87"/>
      <c r="LAS2" s="87"/>
      <c r="LAT2" s="87"/>
      <c r="LAU2" s="87"/>
      <c r="LAV2" s="87"/>
      <c r="LAW2" s="87"/>
      <c r="LAX2" s="87"/>
      <c r="LAY2" s="87"/>
      <c r="LAZ2" s="87"/>
      <c r="LBA2" s="87"/>
      <c r="LBB2" s="87"/>
      <c r="LBC2" s="87"/>
      <c r="LBD2" s="87"/>
      <c r="LBE2" s="87"/>
      <c r="LBF2" s="87"/>
      <c r="LBG2" s="87"/>
      <c r="LBH2" s="87"/>
      <c r="LBI2" s="87"/>
      <c r="LBJ2" s="87"/>
      <c r="LBK2" s="87"/>
      <c r="LBL2" s="87"/>
      <c r="LBM2" s="87"/>
      <c r="LBN2" s="87"/>
      <c r="LBO2" s="87"/>
      <c r="LBP2" s="87"/>
      <c r="LBQ2" s="87"/>
      <c r="LBR2" s="87"/>
      <c r="LBS2" s="87"/>
      <c r="LBT2" s="87"/>
      <c r="LBU2" s="87"/>
      <c r="LBV2" s="87"/>
      <c r="LBW2" s="87"/>
      <c r="LBX2" s="87"/>
      <c r="LBY2" s="87"/>
      <c r="LBZ2" s="87"/>
      <c r="LCA2" s="87"/>
      <c r="LCB2" s="87"/>
      <c r="LCC2" s="87"/>
      <c r="LCD2" s="87"/>
      <c r="LCE2" s="87"/>
      <c r="LCF2" s="87"/>
      <c r="LCG2" s="87"/>
      <c r="LCH2" s="87"/>
      <c r="LCI2" s="87"/>
      <c r="LCJ2" s="87"/>
      <c r="LCK2" s="87"/>
      <c r="LCL2" s="87"/>
      <c r="LCM2" s="87"/>
      <c r="LCN2" s="87"/>
      <c r="LCO2" s="87"/>
      <c r="LCP2" s="87"/>
      <c r="LCQ2" s="87"/>
      <c r="LCR2" s="87"/>
      <c r="LCS2" s="87"/>
      <c r="LCT2" s="87"/>
      <c r="LCU2" s="87"/>
      <c r="LCV2" s="87"/>
      <c r="LCW2" s="87"/>
      <c r="LCX2" s="87"/>
      <c r="LCY2" s="87"/>
      <c r="LCZ2" s="87"/>
      <c r="LDA2" s="87"/>
      <c r="LDB2" s="87"/>
      <c r="LDC2" s="87"/>
      <c r="LDD2" s="87"/>
      <c r="LDE2" s="87"/>
      <c r="LDF2" s="87"/>
      <c r="LDG2" s="87"/>
      <c r="LDH2" s="87"/>
      <c r="LDI2" s="87"/>
      <c r="LDJ2" s="87"/>
      <c r="LDK2" s="87"/>
      <c r="LDL2" s="87"/>
      <c r="LDM2" s="87"/>
      <c r="LDN2" s="87"/>
      <c r="LDO2" s="87"/>
      <c r="LDP2" s="87"/>
      <c r="LDQ2" s="87"/>
      <c r="LDR2" s="87"/>
      <c r="LDS2" s="87"/>
      <c r="LDT2" s="87"/>
      <c r="LDU2" s="87"/>
      <c r="LDV2" s="87"/>
      <c r="LDW2" s="87"/>
      <c r="LDX2" s="87"/>
      <c r="LDY2" s="87"/>
      <c r="LDZ2" s="87"/>
      <c r="LEA2" s="87"/>
      <c r="LEB2" s="87"/>
      <c r="LEC2" s="87"/>
      <c r="LED2" s="87"/>
      <c r="LEE2" s="87"/>
      <c r="LEF2" s="87"/>
      <c r="LEG2" s="87"/>
      <c r="LEH2" s="87"/>
      <c r="LEI2" s="87"/>
      <c r="LEJ2" s="87"/>
      <c r="LEK2" s="87"/>
      <c r="LEL2" s="87"/>
      <c r="LEM2" s="87"/>
      <c r="LEN2" s="87"/>
      <c r="LEO2" s="87"/>
      <c r="LEP2" s="87"/>
      <c r="LEQ2" s="87"/>
      <c r="LER2" s="87"/>
      <c r="LES2" s="87"/>
      <c r="LET2" s="87"/>
      <c r="LEU2" s="87"/>
      <c r="LEV2" s="87"/>
      <c r="LEW2" s="87"/>
      <c r="LEX2" s="87"/>
      <c r="LEY2" s="87"/>
      <c r="LEZ2" s="87"/>
      <c r="LFA2" s="87"/>
      <c r="LFB2" s="87"/>
      <c r="LFC2" s="87"/>
      <c r="LFD2" s="87"/>
      <c r="LFE2" s="87"/>
      <c r="LFF2" s="87"/>
      <c r="LFG2" s="87"/>
      <c r="LFH2" s="87"/>
      <c r="LFI2" s="87"/>
      <c r="LFJ2" s="87"/>
      <c r="LFK2" s="87"/>
      <c r="LFL2" s="87"/>
      <c r="LFM2" s="87"/>
      <c r="LFN2" s="87"/>
      <c r="LFO2" s="87"/>
      <c r="LFP2" s="87"/>
      <c r="LFQ2" s="87"/>
      <c r="LFR2" s="87"/>
      <c r="LFS2" s="87"/>
      <c r="LFT2" s="87"/>
      <c r="LFU2" s="87"/>
      <c r="LFV2" s="87"/>
      <c r="LFW2" s="87"/>
      <c r="LFX2" s="87"/>
      <c r="LFY2" s="87"/>
      <c r="LFZ2" s="87"/>
      <c r="LGA2" s="87"/>
      <c r="LGB2" s="87"/>
      <c r="LGC2" s="87"/>
      <c r="LGD2" s="87"/>
      <c r="LGE2" s="87"/>
      <c r="LGF2" s="87"/>
      <c r="LGG2" s="87"/>
      <c r="LGH2" s="87"/>
      <c r="LGI2" s="87"/>
      <c r="LGJ2" s="87"/>
      <c r="LGK2" s="87"/>
      <c r="LGL2" s="87"/>
      <c r="LGM2" s="87"/>
      <c r="LGN2" s="87"/>
      <c r="LGO2" s="87"/>
      <c r="LGP2" s="87"/>
      <c r="LGQ2" s="87"/>
      <c r="LGR2" s="87"/>
      <c r="LGS2" s="87"/>
      <c r="LGT2" s="87"/>
      <c r="LGU2" s="87"/>
      <c r="LGV2" s="87"/>
      <c r="LGW2" s="87"/>
      <c r="LGX2" s="87"/>
      <c r="LGY2" s="87"/>
      <c r="LGZ2" s="87"/>
      <c r="LHA2" s="87"/>
      <c r="LHB2" s="87"/>
      <c r="LHC2" s="87"/>
      <c r="LHD2" s="87"/>
      <c r="LHE2" s="87"/>
      <c r="LHF2" s="87"/>
      <c r="LHG2" s="87"/>
      <c r="LHH2" s="87"/>
      <c r="LHI2" s="87"/>
      <c r="LHJ2" s="87"/>
      <c r="LHK2" s="87"/>
      <c r="LHL2" s="87"/>
      <c r="LHM2" s="87"/>
      <c r="LHN2" s="87"/>
      <c r="LHO2" s="87"/>
      <c r="LHP2" s="87"/>
      <c r="LHQ2" s="87"/>
      <c r="LHR2" s="87"/>
      <c r="LHS2" s="87"/>
      <c r="LHT2" s="87"/>
      <c r="LHU2" s="87"/>
      <c r="LHV2" s="87"/>
      <c r="LHW2" s="87"/>
      <c r="LHX2" s="87"/>
      <c r="LHY2" s="87"/>
      <c r="LHZ2" s="87"/>
      <c r="LIA2" s="87"/>
      <c r="LIB2" s="87"/>
      <c r="LIC2" s="87"/>
      <c r="LID2" s="87"/>
      <c r="LIE2" s="87"/>
      <c r="LIF2" s="87"/>
      <c r="LIG2" s="87"/>
      <c r="LIH2" s="87"/>
      <c r="LII2" s="87"/>
      <c r="LIJ2" s="87"/>
      <c r="LIK2" s="87"/>
      <c r="LIL2" s="87"/>
      <c r="LIM2" s="87"/>
      <c r="LIN2" s="87"/>
      <c r="LIO2" s="87"/>
      <c r="LIP2" s="87"/>
      <c r="LIQ2" s="87"/>
      <c r="LIR2" s="87"/>
      <c r="LIS2" s="87"/>
      <c r="LIT2" s="87"/>
      <c r="LIU2" s="87"/>
      <c r="LIV2" s="87"/>
      <c r="LIW2" s="87"/>
      <c r="LIX2" s="87"/>
      <c r="LIY2" s="87"/>
      <c r="LIZ2" s="87"/>
      <c r="LJA2" s="87"/>
      <c r="LJB2" s="87"/>
      <c r="LJC2" s="87"/>
      <c r="LJD2" s="87"/>
      <c r="LJE2" s="87"/>
      <c r="LJF2" s="87"/>
      <c r="LJG2" s="87"/>
      <c r="LJH2" s="87"/>
      <c r="LJI2" s="87"/>
      <c r="LJJ2" s="87"/>
      <c r="LJK2" s="87"/>
      <c r="LJL2" s="87"/>
      <c r="LJM2" s="87"/>
      <c r="LJN2" s="87"/>
      <c r="LJO2" s="87"/>
      <c r="LJP2" s="87"/>
      <c r="LJQ2" s="87"/>
      <c r="LJR2" s="87"/>
      <c r="LJS2" s="87"/>
      <c r="LJT2" s="87"/>
      <c r="LJU2" s="87"/>
      <c r="LJV2" s="87"/>
      <c r="LJW2" s="87"/>
      <c r="LJX2" s="87"/>
      <c r="LJY2" s="87"/>
      <c r="LJZ2" s="87"/>
      <c r="LKA2" s="87"/>
      <c r="LKB2" s="87"/>
      <c r="LKC2" s="87"/>
      <c r="LKD2" s="87"/>
      <c r="LKE2" s="87"/>
      <c r="LKF2" s="87"/>
      <c r="LKG2" s="87"/>
      <c r="LKH2" s="87"/>
      <c r="LKI2" s="87"/>
      <c r="LKJ2" s="87"/>
      <c r="LKK2" s="87"/>
      <c r="LKL2" s="87"/>
      <c r="LKM2" s="87"/>
      <c r="LKN2" s="87"/>
      <c r="LKO2" s="87"/>
      <c r="LKP2" s="87"/>
      <c r="LKQ2" s="87"/>
      <c r="LKR2" s="87"/>
      <c r="LKS2" s="87"/>
      <c r="LKT2" s="87"/>
      <c r="LKU2" s="87"/>
      <c r="LKV2" s="87"/>
      <c r="LKW2" s="87"/>
      <c r="LKX2" s="87"/>
      <c r="LKY2" s="87"/>
      <c r="LKZ2" s="87"/>
      <c r="LLA2" s="87"/>
      <c r="LLB2" s="87"/>
      <c r="LLC2" s="87"/>
      <c r="LLD2" s="87"/>
      <c r="LLE2" s="87"/>
      <c r="LLF2" s="87"/>
      <c r="LLG2" s="87"/>
      <c r="LLH2" s="87"/>
      <c r="LLI2" s="87"/>
      <c r="LLJ2" s="87"/>
      <c r="LLK2" s="87"/>
      <c r="LLL2" s="87"/>
      <c r="LLM2" s="87"/>
      <c r="LLN2" s="87"/>
      <c r="LLO2" s="87"/>
      <c r="LLP2" s="87"/>
      <c r="LLQ2" s="87"/>
      <c r="LLR2" s="87"/>
      <c r="LLS2" s="87"/>
      <c r="LLT2" s="87"/>
      <c r="LLU2" s="87"/>
      <c r="LLV2" s="87"/>
      <c r="LLW2" s="87"/>
      <c r="LLX2" s="87"/>
      <c r="LLY2" s="87"/>
      <c r="LLZ2" s="87"/>
      <c r="LMA2" s="87"/>
      <c r="LMB2" s="87"/>
      <c r="LMC2" s="87"/>
      <c r="LMD2" s="87"/>
      <c r="LME2" s="87"/>
      <c r="LMF2" s="87"/>
      <c r="LMG2" s="87"/>
      <c r="LMH2" s="87"/>
      <c r="LMI2" s="87"/>
      <c r="LMJ2" s="87"/>
      <c r="LMK2" s="87"/>
      <c r="LML2" s="87"/>
      <c r="LMM2" s="87"/>
      <c r="LMN2" s="87"/>
      <c r="LMO2" s="87"/>
      <c r="LMP2" s="87"/>
      <c r="LMQ2" s="87"/>
      <c r="LMR2" s="87"/>
      <c r="LMS2" s="87"/>
      <c r="LMT2" s="87"/>
      <c r="LMU2" s="87"/>
      <c r="LMV2" s="87"/>
      <c r="LMW2" s="87"/>
      <c r="LMX2" s="87"/>
      <c r="LMY2" s="87"/>
      <c r="LMZ2" s="87"/>
      <c r="LNA2" s="87"/>
      <c r="LNB2" s="87"/>
      <c r="LNC2" s="87"/>
      <c r="LND2" s="87"/>
      <c r="LNE2" s="87"/>
      <c r="LNF2" s="87"/>
      <c r="LNG2" s="87"/>
      <c r="LNH2" s="87"/>
      <c r="LNI2" s="87"/>
      <c r="LNJ2" s="87"/>
      <c r="LNK2" s="87"/>
      <c r="LNL2" s="87"/>
      <c r="LNM2" s="87"/>
      <c r="LNN2" s="87"/>
      <c r="LNO2" s="87"/>
      <c r="LNP2" s="87"/>
      <c r="LNQ2" s="87"/>
      <c r="LNR2" s="87"/>
      <c r="LNS2" s="87"/>
      <c r="LNT2" s="87"/>
      <c r="LNU2" s="87"/>
      <c r="LNV2" s="87"/>
      <c r="LNW2" s="87"/>
      <c r="LNX2" s="87"/>
      <c r="LNY2" s="87"/>
      <c r="LNZ2" s="87"/>
      <c r="LOA2" s="87"/>
      <c r="LOB2" s="87"/>
      <c r="LOC2" s="87"/>
      <c r="LOD2" s="87"/>
      <c r="LOE2" s="87"/>
      <c r="LOF2" s="87"/>
      <c r="LOG2" s="87"/>
      <c r="LOH2" s="87"/>
      <c r="LOI2" s="87"/>
      <c r="LOJ2" s="87"/>
      <c r="LOK2" s="87"/>
      <c r="LOL2" s="87"/>
      <c r="LOM2" s="87"/>
      <c r="LON2" s="87"/>
      <c r="LOO2" s="87"/>
      <c r="LOP2" s="87"/>
      <c r="LOQ2" s="87"/>
      <c r="LOR2" s="87"/>
      <c r="LOS2" s="87"/>
      <c r="LOT2" s="87"/>
      <c r="LOU2" s="87"/>
      <c r="LOV2" s="87"/>
      <c r="LOW2" s="87"/>
      <c r="LOX2" s="87"/>
      <c r="LOY2" s="87"/>
      <c r="LOZ2" s="87"/>
      <c r="LPA2" s="87"/>
      <c r="LPB2" s="87"/>
      <c r="LPC2" s="87"/>
      <c r="LPD2" s="87"/>
      <c r="LPE2" s="87"/>
      <c r="LPF2" s="87"/>
      <c r="LPG2" s="87"/>
      <c r="LPH2" s="87"/>
      <c r="LPI2" s="87"/>
      <c r="LPJ2" s="87"/>
      <c r="LPK2" s="87"/>
      <c r="LPL2" s="87"/>
      <c r="LPM2" s="87"/>
      <c r="LPN2" s="87"/>
      <c r="LPO2" s="87"/>
      <c r="LPP2" s="87"/>
      <c r="LPQ2" s="87"/>
      <c r="LPR2" s="87"/>
      <c r="LPS2" s="87"/>
      <c r="LPT2" s="87"/>
      <c r="LPU2" s="87"/>
      <c r="LPV2" s="87"/>
      <c r="LPW2" s="87"/>
      <c r="LPX2" s="87"/>
      <c r="LPY2" s="87"/>
      <c r="LPZ2" s="87"/>
      <c r="LQA2" s="87"/>
      <c r="LQB2" s="87"/>
      <c r="LQC2" s="87"/>
      <c r="LQD2" s="87"/>
      <c r="LQE2" s="87"/>
      <c r="LQF2" s="87"/>
      <c r="LQG2" s="87"/>
      <c r="LQH2" s="87"/>
      <c r="LQI2" s="87"/>
      <c r="LQJ2" s="87"/>
      <c r="LQK2" s="87"/>
      <c r="LQL2" s="87"/>
      <c r="LQM2" s="87"/>
      <c r="LQN2" s="87"/>
      <c r="LQO2" s="87"/>
      <c r="LQP2" s="87"/>
      <c r="LQQ2" s="87"/>
      <c r="LQR2" s="87"/>
      <c r="LQS2" s="87"/>
      <c r="LQT2" s="87"/>
      <c r="LQU2" s="87"/>
      <c r="LQV2" s="87"/>
      <c r="LQW2" s="87"/>
      <c r="LQX2" s="87"/>
      <c r="LQY2" s="87"/>
      <c r="LQZ2" s="87"/>
      <c r="LRA2" s="87"/>
      <c r="LRB2" s="87"/>
      <c r="LRC2" s="87"/>
      <c r="LRD2" s="87"/>
      <c r="LRE2" s="87"/>
      <c r="LRF2" s="87"/>
      <c r="LRG2" s="87"/>
      <c r="LRH2" s="87"/>
      <c r="LRI2" s="87"/>
      <c r="LRJ2" s="87"/>
      <c r="LRK2" s="87"/>
      <c r="LRL2" s="87"/>
      <c r="LRM2" s="87"/>
      <c r="LRN2" s="87"/>
      <c r="LRO2" s="87"/>
      <c r="LRP2" s="87"/>
      <c r="LRQ2" s="87"/>
      <c r="LRR2" s="87"/>
      <c r="LRS2" s="87"/>
      <c r="LRT2" s="87"/>
      <c r="LRU2" s="87"/>
      <c r="LRV2" s="87"/>
      <c r="LRW2" s="87"/>
      <c r="LRX2" s="87"/>
      <c r="LRY2" s="87"/>
      <c r="LRZ2" s="87"/>
      <c r="LSA2" s="87"/>
      <c r="LSB2" s="87"/>
      <c r="LSC2" s="87"/>
      <c r="LSD2" s="87"/>
      <c r="LSE2" s="87"/>
      <c r="LSF2" s="87"/>
      <c r="LSG2" s="87"/>
      <c r="LSH2" s="87"/>
      <c r="LSI2" s="87"/>
      <c r="LSJ2" s="87"/>
      <c r="LSK2" s="87"/>
      <c r="LSL2" s="87"/>
      <c r="LSM2" s="87"/>
      <c r="LSN2" s="87"/>
      <c r="LSO2" s="87"/>
      <c r="LSP2" s="87"/>
      <c r="LSQ2" s="87"/>
      <c r="LSR2" s="87"/>
      <c r="LSS2" s="87"/>
      <c r="LST2" s="87"/>
      <c r="LSU2" s="87"/>
      <c r="LSV2" s="87"/>
      <c r="LSW2" s="87"/>
      <c r="LSX2" s="87"/>
      <c r="LSY2" s="87"/>
      <c r="LSZ2" s="87"/>
      <c r="LTA2" s="87"/>
      <c r="LTB2" s="87"/>
      <c r="LTC2" s="87"/>
      <c r="LTD2" s="87"/>
      <c r="LTE2" s="87"/>
      <c r="LTF2" s="87"/>
      <c r="LTG2" s="87"/>
      <c r="LTH2" s="87"/>
      <c r="LTI2" s="87"/>
      <c r="LTJ2" s="87"/>
      <c r="LTK2" s="87"/>
      <c r="LTL2" s="87"/>
      <c r="LTM2" s="87"/>
      <c r="LTN2" s="87"/>
      <c r="LTO2" s="87"/>
      <c r="LTP2" s="87"/>
      <c r="LTQ2" s="87"/>
      <c r="LTR2" s="87"/>
      <c r="LTS2" s="87"/>
      <c r="LTT2" s="87"/>
      <c r="LTU2" s="87"/>
      <c r="LTV2" s="87"/>
      <c r="LTW2" s="87"/>
      <c r="LTX2" s="87"/>
      <c r="LTY2" s="87"/>
      <c r="LTZ2" s="87"/>
      <c r="LUA2" s="87"/>
      <c r="LUB2" s="87"/>
      <c r="LUC2" s="87"/>
      <c r="LUD2" s="87"/>
      <c r="LUE2" s="87"/>
      <c r="LUF2" s="87"/>
      <c r="LUG2" s="87"/>
      <c r="LUH2" s="87"/>
      <c r="LUI2" s="87"/>
      <c r="LUJ2" s="87"/>
      <c r="LUK2" s="87"/>
      <c r="LUL2" s="87"/>
      <c r="LUM2" s="87"/>
      <c r="LUN2" s="87"/>
      <c r="LUO2" s="87"/>
      <c r="LUP2" s="87"/>
      <c r="LUQ2" s="87"/>
      <c r="LUR2" s="87"/>
      <c r="LUS2" s="87"/>
      <c r="LUT2" s="87"/>
      <c r="LUU2" s="87"/>
      <c r="LUV2" s="87"/>
      <c r="LUW2" s="87"/>
      <c r="LUX2" s="87"/>
      <c r="LUY2" s="87"/>
      <c r="LUZ2" s="87"/>
      <c r="LVA2" s="87"/>
      <c r="LVB2" s="87"/>
      <c r="LVC2" s="87"/>
      <c r="LVD2" s="87"/>
      <c r="LVE2" s="87"/>
      <c r="LVF2" s="87"/>
      <c r="LVG2" s="87"/>
      <c r="LVH2" s="87"/>
      <c r="LVI2" s="87"/>
      <c r="LVJ2" s="87"/>
      <c r="LVK2" s="87"/>
      <c r="LVL2" s="87"/>
      <c r="LVM2" s="87"/>
      <c r="LVN2" s="87"/>
      <c r="LVO2" s="87"/>
      <c r="LVP2" s="87"/>
      <c r="LVQ2" s="87"/>
      <c r="LVR2" s="87"/>
      <c r="LVS2" s="87"/>
      <c r="LVT2" s="87"/>
      <c r="LVU2" s="87"/>
      <c r="LVV2" s="87"/>
      <c r="LVW2" s="87"/>
      <c r="LVX2" s="87"/>
      <c r="LVY2" s="87"/>
      <c r="LVZ2" s="87"/>
      <c r="LWA2" s="87"/>
      <c r="LWB2" s="87"/>
      <c r="LWC2" s="87"/>
      <c r="LWD2" s="87"/>
      <c r="LWE2" s="87"/>
      <c r="LWF2" s="87"/>
      <c r="LWG2" s="87"/>
      <c r="LWH2" s="87"/>
      <c r="LWI2" s="87"/>
      <c r="LWJ2" s="87"/>
      <c r="LWK2" s="87"/>
      <c r="LWL2" s="87"/>
      <c r="LWM2" s="87"/>
      <c r="LWN2" s="87"/>
      <c r="LWO2" s="87"/>
      <c r="LWP2" s="87"/>
      <c r="LWQ2" s="87"/>
      <c r="LWR2" s="87"/>
      <c r="LWS2" s="87"/>
      <c r="LWT2" s="87"/>
      <c r="LWU2" s="87"/>
      <c r="LWV2" s="87"/>
      <c r="LWW2" s="87"/>
      <c r="LWX2" s="87"/>
      <c r="LWY2" s="87"/>
      <c r="LWZ2" s="87"/>
      <c r="LXA2" s="87"/>
      <c r="LXB2" s="87"/>
      <c r="LXC2" s="87"/>
      <c r="LXD2" s="87"/>
      <c r="LXE2" s="87"/>
      <c r="LXF2" s="87"/>
      <c r="LXG2" s="87"/>
      <c r="LXH2" s="87"/>
      <c r="LXI2" s="87"/>
      <c r="LXJ2" s="87"/>
      <c r="LXK2" s="87"/>
      <c r="LXL2" s="87"/>
      <c r="LXM2" s="87"/>
      <c r="LXN2" s="87"/>
      <c r="LXO2" s="87"/>
      <c r="LXP2" s="87"/>
      <c r="LXQ2" s="87"/>
      <c r="LXR2" s="87"/>
      <c r="LXS2" s="87"/>
      <c r="LXT2" s="87"/>
      <c r="LXU2" s="87"/>
      <c r="LXV2" s="87"/>
      <c r="LXW2" s="87"/>
      <c r="LXX2" s="87"/>
      <c r="LXY2" s="87"/>
      <c r="LXZ2" s="87"/>
      <c r="LYA2" s="87"/>
      <c r="LYB2" s="87"/>
      <c r="LYC2" s="87"/>
      <c r="LYD2" s="87"/>
      <c r="LYE2" s="87"/>
      <c r="LYF2" s="87"/>
      <c r="LYG2" s="87"/>
      <c r="LYH2" s="87"/>
      <c r="LYI2" s="87"/>
      <c r="LYJ2" s="87"/>
      <c r="LYK2" s="87"/>
      <c r="LYL2" s="87"/>
      <c r="LYM2" s="87"/>
      <c r="LYN2" s="87"/>
      <c r="LYO2" s="87"/>
      <c r="LYP2" s="87"/>
      <c r="LYQ2" s="87"/>
      <c r="LYR2" s="87"/>
      <c r="LYS2" s="87"/>
      <c r="LYT2" s="87"/>
      <c r="LYU2" s="87"/>
      <c r="LYV2" s="87"/>
      <c r="LYW2" s="87"/>
      <c r="LYX2" s="87"/>
      <c r="LYY2" s="87"/>
      <c r="LYZ2" s="87"/>
      <c r="LZA2" s="87"/>
      <c r="LZB2" s="87"/>
      <c r="LZC2" s="87"/>
      <c r="LZD2" s="87"/>
      <c r="LZE2" s="87"/>
      <c r="LZF2" s="87"/>
      <c r="LZG2" s="87"/>
      <c r="LZH2" s="87"/>
      <c r="LZI2" s="87"/>
      <c r="LZJ2" s="87"/>
      <c r="LZK2" s="87"/>
      <c r="LZL2" s="87"/>
      <c r="LZM2" s="87"/>
      <c r="LZN2" s="87"/>
      <c r="LZO2" s="87"/>
      <c r="LZP2" s="87"/>
      <c r="LZQ2" s="87"/>
      <c r="LZR2" s="87"/>
      <c r="LZS2" s="87"/>
      <c r="LZT2" s="87"/>
      <c r="LZU2" s="87"/>
      <c r="LZV2" s="87"/>
      <c r="LZW2" s="87"/>
      <c r="LZX2" s="87"/>
      <c r="LZY2" s="87"/>
      <c r="LZZ2" s="87"/>
      <c r="MAA2" s="87"/>
      <c r="MAB2" s="87"/>
      <c r="MAC2" s="87"/>
      <c r="MAD2" s="87"/>
      <c r="MAE2" s="87"/>
      <c r="MAF2" s="87"/>
      <c r="MAG2" s="87"/>
      <c r="MAH2" s="87"/>
      <c r="MAI2" s="87"/>
      <c r="MAJ2" s="87"/>
      <c r="MAK2" s="87"/>
      <c r="MAL2" s="87"/>
      <c r="MAM2" s="87"/>
      <c r="MAN2" s="87"/>
      <c r="MAO2" s="87"/>
      <c r="MAP2" s="87"/>
      <c r="MAQ2" s="87"/>
      <c r="MAR2" s="87"/>
      <c r="MAS2" s="87"/>
      <c r="MAT2" s="87"/>
      <c r="MAU2" s="87"/>
      <c r="MAV2" s="87"/>
      <c r="MAW2" s="87"/>
      <c r="MAX2" s="87"/>
      <c r="MAY2" s="87"/>
      <c r="MAZ2" s="87"/>
      <c r="MBA2" s="87"/>
      <c r="MBB2" s="87"/>
      <c r="MBC2" s="87"/>
      <c r="MBD2" s="87"/>
      <c r="MBE2" s="87"/>
      <c r="MBF2" s="87"/>
      <c r="MBG2" s="87"/>
      <c r="MBH2" s="87"/>
      <c r="MBI2" s="87"/>
      <c r="MBJ2" s="87"/>
      <c r="MBK2" s="87"/>
      <c r="MBL2" s="87"/>
      <c r="MBM2" s="87"/>
      <c r="MBN2" s="87"/>
      <c r="MBO2" s="87"/>
      <c r="MBP2" s="87"/>
      <c r="MBQ2" s="87"/>
      <c r="MBR2" s="87"/>
      <c r="MBS2" s="87"/>
      <c r="MBT2" s="87"/>
      <c r="MBU2" s="87"/>
      <c r="MBV2" s="87"/>
      <c r="MBW2" s="87"/>
      <c r="MBX2" s="87"/>
      <c r="MBY2" s="87"/>
      <c r="MBZ2" s="87"/>
      <c r="MCA2" s="87"/>
      <c r="MCB2" s="87"/>
      <c r="MCC2" s="87"/>
      <c r="MCD2" s="87"/>
      <c r="MCE2" s="87"/>
      <c r="MCF2" s="87"/>
      <c r="MCG2" s="87"/>
      <c r="MCH2" s="87"/>
      <c r="MCI2" s="87"/>
      <c r="MCJ2" s="87"/>
      <c r="MCK2" s="87"/>
      <c r="MCL2" s="87"/>
      <c r="MCM2" s="87"/>
      <c r="MCN2" s="87"/>
      <c r="MCO2" s="87"/>
      <c r="MCP2" s="87"/>
      <c r="MCQ2" s="87"/>
      <c r="MCR2" s="87"/>
      <c r="MCS2" s="87"/>
      <c r="MCT2" s="87"/>
      <c r="MCU2" s="87"/>
      <c r="MCV2" s="87"/>
      <c r="MCW2" s="87"/>
      <c r="MCX2" s="87"/>
      <c r="MCY2" s="87"/>
      <c r="MCZ2" s="87"/>
      <c r="MDA2" s="87"/>
      <c r="MDB2" s="87"/>
      <c r="MDC2" s="87"/>
      <c r="MDD2" s="87"/>
      <c r="MDE2" s="87"/>
      <c r="MDF2" s="87"/>
      <c r="MDG2" s="87"/>
      <c r="MDH2" s="87"/>
      <c r="MDI2" s="87"/>
      <c r="MDJ2" s="87"/>
      <c r="MDK2" s="87"/>
      <c r="MDL2" s="87"/>
      <c r="MDM2" s="87"/>
      <c r="MDN2" s="87"/>
      <c r="MDO2" s="87"/>
      <c r="MDP2" s="87"/>
      <c r="MDQ2" s="87"/>
      <c r="MDR2" s="87"/>
      <c r="MDS2" s="87"/>
      <c r="MDT2" s="87"/>
      <c r="MDU2" s="87"/>
      <c r="MDV2" s="87"/>
      <c r="MDW2" s="87"/>
      <c r="MDX2" s="87"/>
      <c r="MDY2" s="87"/>
      <c r="MDZ2" s="87"/>
      <c r="MEA2" s="87"/>
      <c r="MEB2" s="87"/>
      <c r="MEC2" s="87"/>
      <c r="MED2" s="87"/>
      <c r="MEE2" s="87"/>
      <c r="MEF2" s="87"/>
      <c r="MEG2" s="87"/>
      <c r="MEH2" s="87"/>
      <c r="MEI2" s="87"/>
      <c r="MEJ2" s="87"/>
      <c r="MEK2" s="87"/>
      <c r="MEL2" s="87"/>
      <c r="MEM2" s="87"/>
      <c r="MEN2" s="87"/>
      <c r="MEO2" s="87"/>
      <c r="MEP2" s="87"/>
      <c r="MEQ2" s="87"/>
      <c r="MER2" s="87"/>
      <c r="MES2" s="87"/>
      <c r="MET2" s="87"/>
      <c r="MEU2" s="87"/>
      <c r="MEV2" s="87"/>
      <c r="MEW2" s="87"/>
      <c r="MEX2" s="87"/>
      <c r="MEY2" s="87"/>
      <c r="MEZ2" s="87"/>
      <c r="MFA2" s="87"/>
      <c r="MFB2" s="87"/>
      <c r="MFC2" s="87"/>
      <c r="MFD2" s="87"/>
      <c r="MFE2" s="87"/>
      <c r="MFF2" s="87"/>
      <c r="MFG2" s="87"/>
      <c r="MFH2" s="87"/>
      <c r="MFI2" s="87"/>
      <c r="MFJ2" s="87"/>
      <c r="MFK2" s="87"/>
      <c r="MFL2" s="87"/>
      <c r="MFM2" s="87"/>
      <c r="MFN2" s="87"/>
      <c r="MFO2" s="87"/>
      <c r="MFP2" s="87"/>
      <c r="MFQ2" s="87"/>
      <c r="MFR2" s="87"/>
      <c r="MFS2" s="87"/>
      <c r="MFT2" s="87"/>
      <c r="MFU2" s="87"/>
      <c r="MFV2" s="87"/>
      <c r="MFW2" s="87"/>
      <c r="MFX2" s="87"/>
      <c r="MFY2" s="87"/>
      <c r="MFZ2" s="87"/>
      <c r="MGA2" s="87"/>
      <c r="MGB2" s="87"/>
      <c r="MGC2" s="87"/>
      <c r="MGD2" s="87"/>
      <c r="MGE2" s="87"/>
      <c r="MGF2" s="87"/>
      <c r="MGG2" s="87"/>
      <c r="MGH2" s="87"/>
      <c r="MGI2" s="87"/>
      <c r="MGJ2" s="87"/>
      <c r="MGK2" s="87"/>
      <c r="MGL2" s="87"/>
      <c r="MGM2" s="87"/>
      <c r="MGN2" s="87"/>
      <c r="MGO2" s="87"/>
      <c r="MGP2" s="87"/>
      <c r="MGQ2" s="87"/>
      <c r="MGR2" s="87"/>
      <c r="MGS2" s="87"/>
      <c r="MGT2" s="87"/>
      <c r="MGU2" s="87"/>
      <c r="MGV2" s="87"/>
      <c r="MGW2" s="87"/>
      <c r="MGX2" s="87"/>
      <c r="MGY2" s="87"/>
      <c r="MGZ2" s="87"/>
      <c r="MHA2" s="87"/>
      <c r="MHB2" s="87"/>
      <c r="MHC2" s="87"/>
      <c r="MHD2" s="87"/>
      <c r="MHE2" s="87"/>
      <c r="MHF2" s="87"/>
      <c r="MHG2" s="87"/>
      <c r="MHH2" s="87"/>
      <c r="MHI2" s="87"/>
      <c r="MHJ2" s="87"/>
      <c r="MHK2" s="87"/>
      <c r="MHL2" s="87"/>
      <c r="MHM2" s="87"/>
      <c r="MHN2" s="87"/>
      <c r="MHO2" s="87"/>
      <c r="MHP2" s="87"/>
      <c r="MHQ2" s="87"/>
      <c r="MHR2" s="87"/>
      <c r="MHS2" s="87"/>
      <c r="MHT2" s="87"/>
      <c r="MHU2" s="87"/>
      <c r="MHV2" s="87"/>
      <c r="MHW2" s="87"/>
      <c r="MHX2" s="87"/>
      <c r="MHY2" s="87"/>
      <c r="MHZ2" s="87"/>
      <c r="MIA2" s="87"/>
      <c r="MIB2" s="87"/>
      <c r="MIC2" s="87"/>
      <c r="MID2" s="87"/>
      <c r="MIE2" s="87"/>
      <c r="MIF2" s="87"/>
      <c r="MIG2" s="87"/>
      <c r="MIH2" s="87"/>
      <c r="MII2" s="87"/>
      <c r="MIJ2" s="87"/>
      <c r="MIK2" s="87"/>
      <c r="MIL2" s="87"/>
      <c r="MIM2" s="87"/>
      <c r="MIN2" s="87"/>
      <c r="MIO2" s="87"/>
      <c r="MIP2" s="87"/>
      <c r="MIQ2" s="87"/>
      <c r="MIR2" s="87"/>
      <c r="MIS2" s="87"/>
      <c r="MIT2" s="87"/>
      <c r="MIU2" s="87"/>
      <c r="MIV2" s="87"/>
      <c r="MIW2" s="87"/>
      <c r="MIX2" s="87"/>
      <c r="MIY2" s="87"/>
      <c r="MIZ2" s="87"/>
      <c r="MJA2" s="87"/>
      <c r="MJB2" s="87"/>
      <c r="MJC2" s="87"/>
      <c r="MJD2" s="87"/>
      <c r="MJE2" s="87"/>
      <c r="MJF2" s="87"/>
      <c r="MJG2" s="87"/>
      <c r="MJH2" s="87"/>
      <c r="MJI2" s="87"/>
      <c r="MJJ2" s="87"/>
      <c r="MJK2" s="87"/>
      <c r="MJL2" s="87"/>
      <c r="MJM2" s="87"/>
      <c r="MJN2" s="87"/>
      <c r="MJO2" s="87"/>
      <c r="MJP2" s="87"/>
      <c r="MJQ2" s="87"/>
      <c r="MJR2" s="87"/>
      <c r="MJS2" s="87"/>
      <c r="MJT2" s="87"/>
      <c r="MJU2" s="87"/>
      <c r="MJV2" s="87"/>
      <c r="MJW2" s="87"/>
      <c r="MJX2" s="87"/>
      <c r="MJY2" s="87"/>
      <c r="MJZ2" s="87"/>
      <c r="MKA2" s="87"/>
      <c r="MKB2" s="87"/>
      <c r="MKC2" s="87"/>
      <c r="MKD2" s="87"/>
      <c r="MKE2" s="87"/>
      <c r="MKF2" s="87"/>
      <c r="MKG2" s="87"/>
      <c r="MKH2" s="87"/>
      <c r="MKI2" s="87"/>
      <c r="MKJ2" s="87"/>
      <c r="MKK2" s="87"/>
      <c r="MKL2" s="87"/>
      <c r="MKM2" s="87"/>
      <c r="MKN2" s="87"/>
      <c r="MKO2" s="87"/>
      <c r="MKP2" s="87"/>
      <c r="MKQ2" s="87"/>
      <c r="MKR2" s="87"/>
      <c r="MKS2" s="87"/>
      <c r="MKT2" s="87"/>
      <c r="MKU2" s="87"/>
      <c r="MKV2" s="87"/>
      <c r="MKW2" s="87"/>
      <c r="MKX2" s="87"/>
      <c r="MKY2" s="87"/>
      <c r="MKZ2" s="87"/>
      <c r="MLA2" s="87"/>
      <c r="MLB2" s="87"/>
      <c r="MLC2" s="87"/>
      <c r="MLD2" s="87"/>
      <c r="MLE2" s="87"/>
      <c r="MLF2" s="87"/>
      <c r="MLG2" s="87"/>
      <c r="MLH2" s="87"/>
      <c r="MLI2" s="87"/>
      <c r="MLJ2" s="87"/>
      <c r="MLK2" s="87"/>
      <c r="MLL2" s="87"/>
      <c r="MLM2" s="87"/>
      <c r="MLN2" s="87"/>
      <c r="MLO2" s="87"/>
      <c r="MLP2" s="87"/>
      <c r="MLQ2" s="87"/>
      <c r="MLR2" s="87"/>
      <c r="MLS2" s="87"/>
      <c r="MLT2" s="87"/>
      <c r="MLU2" s="87"/>
      <c r="MLV2" s="87"/>
      <c r="MLW2" s="87"/>
      <c r="MLX2" s="87"/>
      <c r="MLY2" s="87"/>
      <c r="MLZ2" s="87"/>
      <c r="MMA2" s="87"/>
      <c r="MMB2" s="87"/>
      <c r="MMC2" s="87"/>
      <c r="MMD2" s="87"/>
      <c r="MME2" s="87"/>
      <c r="MMF2" s="87"/>
      <c r="MMG2" s="87"/>
      <c r="MMH2" s="87"/>
      <c r="MMI2" s="87"/>
      <c r="MMJ2" s="87"/>
      <c r="MMK2" s="87"/>
      <c r="MML2" s="87"/>
      <c r="MMM2" s="87"/>
      <c r="MMN2" s="87"/>
      <c r="MMO2" s="87"/>
      <c r="MMP2" s="87"/>
      <c r="MMQ2" s="87"/>
      <c r="MMR2" s="87"/>
      <c r="MMS2" s="87"/>
      <c r="MMT2" s="87"/>
      <c r="MMU2" s="87"/>
      <c r="MMV2" s="87"/>
      <c r="MMW2" s="87"/>
      <c r="MMX2" s="87"/>
      <c r="MMY2" s="87"/>
      <c r="MMZ2" s="87"/>
      <c r="MNA2" s="87"/>
      <c r="MNB2" s="87"/>
      <c r="MNC2" s="87"/>
      <c r="MND2" s="87"/>
      <c r="MNE2" s="87"/>
      <c r="MNF2" s="87"/>
      <c r="MNG2" s="87"/>
      <c r="MNH2" s="87"/>
      <c r="MNI2" s="87"/>
      <c r="MNJ2" s="87"/>
      <c r="MNK2" s="87"/>
      <c r="MNL2" s="87"/>
      <c r="MNM2" s="87"/>
      <c r="MNN2" s="87"/>
      <c r="MNO2" s="87"/>
      <c r="MNP2" s="87"/>
      <c r="MNQ2" s="87"/>
      <c r="MNR2" s="87"/>
      <c r="MNS2" s="87"/>
      <c r="MNT2" s="87"/>
      <c r="MNU2" s="87"/>
      <c r="MNV2" s="87"/>
      <c r="MNW2" s="87"/>
      <c r="MNX2" s="87"/>
      <c r="MNY2" s="87"/>
      <c r="MNZ2" s="87"/>
      <c r="MOA2" s="87"/>
      <c r="MOB2" s="87"/>
      <c r="MOC2" s="87"/>
      <c r="MOD2" s="87"/>
      <c r="MOE2" s="87"/>
      <c r="MOF2" s="87"/>
      <c r="MOG2" s="87"/>
      <c r="MOH2" s="87"/>
      <c r="MOI2" s="87"/>
      <c r="MOJ2" s="87"/>
      <c r="MOK2" s="87"/>
      <c r="MOL2" s="87"/>
      <c r="MOM2" s="87"/>
      <c r="MON2" s="87"/>
      <c r="MOO2" s="87"/>
      <c r="MOP2" s="87"/>
      <c r="MOQ2" s="87"/>
      <c r="MOR2" s="87"/>
      <c r="MOS2" s="87"/>
      <c r="MOT2" s="87"/>
      <c r="MOU2" s="87"/>
      <c r="MOV2" s="87"/>
      <c r="MOW2" s="87"/>
      <c r="MOX2" s="87"/>
      <c r="MOY2" s="87"/>
      <c r="MOZ2" s="87"/>
      <c r="MPA2" s="87"/>
      <c r="MPB2" s="87"/>
      <c r="MPC2" s="87"/>
      <c r="MPD2" s="87"/>
      <c r="MPE2" s="87"/>
      <c r="MPF2" s="87"/>
      <c r="MPG2" s="87"/>
      <c r="MPH2" s="87"/>
      <c r="MPI2" s="87"/>
      <c r="MPJ2" s="87"/>
      <c r="MPK2" s="87"/>
      <c r="MPL2" s="87"/>
      <c r="MPM2" s="87"/>
      <c r="MPN2" s="87"/>
      <c r="MPO2" s="87"/>
      <c r="MPP2" s="87"/>
      <c r="MPQ2" s="87"/>
      <c r="MPR2" s="87"/>
      <c r="MPS2" s="87"/>
      <c r="MPT2" s="87"/>
      <c r="MPU2" s="87"/>
      <c r="MPV2" s="87"/>
      <c r="MPW2" s="87"/>
      <c r="MPX2" s="87"/>
      <c r="MPY2" s="87"/>
      <c r="MPZ2" s="87"/>
      <c r="MQA2" s="87"/>
      <c r="MQB2" s="87"/>
      <c r="MQC2" s="87"/>
      <c r="MQD2" s="87"/>
      <c r="MQE2" s="87"/>
      <c r="MQF2" s="87"/>
      <c r="MQG2" s="87"/>
      <c r="MQH2" s="87"/>
      <c r="MQI2" s="87"/>
      <c r="MQJ2" s="87"/>
      <c r="MQK2" s="87"/>
      <c r="MQL2" s="87"/>
      <c r="MQM2" s="87"/>
      <c r="MQN2" s="87"/>
      <c r="MQO2" s="87"/>
      <c r="MQP2" s="87"/>
      <c r="MQQ2" s="87"/>
      <c r="MQR2" s="87"/>
      <c r="MQS2" s="87"/>
      <c r="MQT2" s="87"/>
      <c r="MQU2" s="87"/>
      <c r="MQV2" s="87"/>
      <c r="MQW2" s="87"/>
      <c r="MQX2" s="87"/>
      <c r="MQY2" s="87"/>
      <c r="MQZ2" s="87"/>
      <c r="MRA2" s="87"/>
      <c r="MRB2" s="87"/>
      <c r="MRC2" s="87"/>
      <c r="MRD2" s="87"/>
      <c r="MRE2" s="87"/>
      <c r="MRF2" s="87"/>
      <c r="MRG2" s="87"/>
      <c r="MRH2" s="87"/>
      <c r="MRI2" s="87"/>
      <c r="MRJ2" s="87"/>
      <c r="MRK2" s="87"/>
      <c r="MRL2" s="87"/>
      <c r="MRM2" s="87"/>
      <c r="MRN2" s="87"/>
      <c r="MRO2" s="87"/>
      <c r="MRP2" s="87"/>
      <c r="MRQ2" s="87"/>
      <c r="MRR2" s="87"/>
      <c r="MRS2" s="87"/>
      <c r="MRT2" s="87"/>
      <c r="MRU2" s="87"/>
      <c r="MRV2" s="87"/>
      <c r="MRW2" s="87"/>
      <c r="MRX2" s="87"/>
      <c r="MRY2" s="87"/>
      <c r="MRZ2" s="87"/>
      <c r="MSA2" s="87"/>
      <c r="MSB2" s="87"/>
      <c r="MSC2" s="87"/>
      <c r="MSD2" s="87"/>
      <c r="MSE2" s="87"/>
      <c r="MSF2" s="87"/>
      <c r="MSG2" s="87"/>
      <c r="MSH2" s="87"/>
      <c r="MSI2" s="87"/>
      <c r="MSJ2" s="87"/>
      <c r="MSK2" s="87"/>
      <c r="MSL2" s="87"/>
      <c r="MSM2" s="87"/>
      <c r="MSN2" s="87"/>
      <c r="MSO2" s="87"/>
      <c r="MSP2" s="87"/>
      <c r="MSQ2" s="87"/>
      <c r="MSR2" s="87"/>
      <c r="MSS2" s="87"/>
      <c r="MST2" s="87"/>
      <c r="MSU2" s="87"/>
      <c r="MSV2" s="87"/>
      <c r="MSW2" s="87"/>
      <c r="MSX2" s="87"/>
      <c r="MSY2" s="87"/>
      <c r="MSZ2" s="87"/>
      <c r="MTA2" s="87"/>
      <c r="MTB2" s="87"/>
      <c r="MTC2" s="87"/>
      <c r="MTD2" s="87"/>
      <c r="MTE2" s="87"/>
      <c r="MTF2" s="87"/>
      <c r="MTG2" s="87"/>
      <c r="MTH2" s="87"/>
      <c r="MTI2" s="87"/>
      <c r="MTJ2" s="87"/>
      <c r="MTK2" s="87"/>
      <c r="MTL2" s="87"/>
      <c r="MTM2" s="87"/>
      <c r="MTN2" s="87"/>
      <c r="MTO2" s="87"/>
      <c r="MTP2" s="87"/>
      <c r="MTQ2" s="87"/>
      <c r="MTR2" s="87"/>
      <c r="MTS2" s="87"/>
      <c r="MTT2" s="87"/>
      <c r="MTU2" s="87"/>
      <c r="MTV2" s="87"/>
      <c r="MTW2" s="87"/>
      <c r="MTX2" s="87"/>
      <c r="MTY2" s="87"/>
      <c r="MTZ2" s="87"/>
      <c r="MUA2" s="87"/>
      <c r="MUB2" s="87"/>
      <c r="MUC2" s="87"/>
      <c r="MUD2" s="87"/>
      <c r="MUE2" s="87"/>
      <c r="MUF2" s="87"/>
      <c r="MUG2" s="87"/>
      <c r="MUH2" s="87"/>
      <c r="MUI2" s="87"/>
      <c r="MUJ2" s="87"/>
      <c r="MUK2" s="87"/>
      <c r="MUL2" s="87"/>
      <c r="MUM2" s="87"/>
      <c r="MUN2" s="87"/>
      <c r="MUO2" s="87"/>
      <c r="MUP2" s="87"/>
      <c r="MUQ2" s="87"/>
      <c r="MUR2" s="87"/>
      <c r="MUS2" s="87"/>
      <c r="MUT2" s="87"/>
      <c r="MUU2" s="87"/>
      <c r="MUV2" s="87"/>
      <c r="MUW2" s="87"/>
      <c r="MUX2" s="87"/>
      <c r="MUY2" s="87"/>
      <c r="MUZ2" s="87"/>
      <c r="MVA2" s="87"/>
      <c r="MVB2" s="87"/>
      <c r="MVC2" s="87"/>
      <c r="MVD2" s="87"/>
      <c r="MVE2" s="87"/>
      <c r="MVF2" s="87"/>
      <c r="MVG2" s="87"/>
      <c r="MVH2" s="87"/>
      <c r="MVI2" s="87"/>
      <c r="MVJ2" s="87"/>
      <c r="MVK2" s="87"/>
      <c r="MVL2" s="87"/>
      <c r="MVM2" s="87"/>
      <c r="MVN2" s="87"/>
      <c r="MVO2" s="87"/>
      <c r="MVP2" s="87"/>
      <c r="MVQ2" s="87"/>
      <c r="MVR2" s="87"/>
      <c r="MVS2" s="87"/>
      <c r="MVT2" s="87"/>
      <c r="MVU2" s="87"/>
      <c r="MVV2" s="87"/>
      <c r="MVW2" s="87"/>
      <c r="MVX2" s="87"/>
      <c r="MVY2" s="87"/>
      <c r="MVZ2" s="87"/>
      <c r="MWA2" s="87"/>
      <c r="MWB2" s="87"/>
      <c r="MWC2" s="87"/>
      <c r="MWD2" s="87"/>
      <c r="MWE2" s="87"/>
      <c r="MWF2" s="87"/>
      <c r="MWG2" s="87"/>
      <c r="MWH2" s="87"/>
      <c r="MWI2" s="87"/>
      <c r="MWJ2" s="87"/>
      <c r="MWK2" s="87"/>
      <c r="MWL2" s="87"/>
      <c r="MWM2" s="87"/>
      <c r="MWN2" s="87"/>
      <c r="MWO2" s="87"/>
      <c r="MWP2" s="87"/>
      <c r="MWQ2" s="87"/>
      <c r="MWR2" s="87"/>
      <c r="MWS2" s="87"/>
      <c r="MWT2" s="87"/>
      <c r="MWU2" s="87"/>
      <c r="MWV2" s="87"/>
      <c r="MWW2" s="87"/>
      <c r="MWX2" s="87"/>
      <c r="MWY2" s="87"/>
      <c r="MWZ2" s="87"/>
      <c r="MXA2" s="87"/>
      <c r="MXB2" s="87"/>
      <c r="MXC2" s="87"/>
      <c r="MXD2" s="87"/>
      <c r="MXE2" s="87"/>
      <c r="MXF2" s="87"/>
      <c r="MXG2" s="87"/>
      <c r="MXH2" s="87"/>
      <c r="MXI2" s="87"/>
      <c r="MXJ2" s="87"/>
      <c r="MXK2" s="87"/>
      <c r="MXL2" s="87"/>
      <c r="MXM2" s="87"/>
      <c r="MXN2" s="87"/>
      <c r="MXO2" s="87"/>
      <c r="MXP2" s="87"/>
      <c r="MXQ2" s="87"/>
      <c r="MXR2" s="87"/>
      <c r="MXS2" s="87"/>
      <c r="MXT2" s="87"/>
      <c r="MXU2" s="87"/>
      <c r="MXV2" s="87"/>
      <c r="MXW2" s="87"/>
      <c r="MXX2" s="87"/>
      <c r="MXY2" s="87"/>
      <c r="MXZ2" s="87"/>
      <c r="MYA2" s="87"/>
      <c r="MYB2" s="87"/>
      <c r="MYC2" s="87"/>
      <c r="MYD2" s="87"/>
      <c r="MYE2" s="87"/>
      <c r="MYF2" s="87"/>
      <c r="MYG2" s="87"/>
      <c r="MYH2" s="87"/>
      <c r="MYI2" s="87"/>
      <c r="MYJ2" s="87"/>
      <c r="MYK2" s="87"/>
      <c r="MYL2" s="87"/>
      <c r="MYM2" s="87"/>
      <c r="MYN2" s="87"/>
      <c r="MYO2" s="87"/>
      <c r="MYP2" s="87"/>
      <c r="MYQ2" s="87"/>
      <c r="MYR2" s="87"/>
      <c r="MYS2" s="87"/>
      <c r="MYT2" s="87"/>
      <c r="MYU2" s="87"/>
      <c r="MYV2" s="87"/>
      <c r="MYW2" s="87"/>
      <c r="MYX2" s="87"/>
      <c r="MYY2" s="87"/>
      <c r="MYZ2" s="87"/>
      <c r="MZA2" s="87"/>
      <c r="MZB2" s="87"/>
      <c r="MZC2" s="87"/>
      <c r="MZD2" s="87"/>
      <c r="MZE2" s="87"/>
      <c r="MZF2" s="87"/>
      <c r="MZG2" s="87"/>
      <c r="MZH2" s="87"/>
      <c r="MZI2" s="87"/>
      <c r="MZJ2" s="87"/>
      <c r="MZK2" s="87"/>
      <c r="MZL2" s="87"/>
      <c r="MZM2" s="87"/>
      <c r="MZN2" s="87"/>
      <c r="MZO2" s="87"/>
      <c r="MZP2" s="87"/>
      <c r="MZQ2" s="87"/>
      <c r="MZR2" s="87"/>
      <c r="MZS2" s="87"/>
      <c r="MZT2" s="87"/>
      <c r="MZU2" s="87"/>
      <c r="MZV2" s="87"/>
      <c r="MZW2" s="87"/>
      <c r="MZX2" s="87"/>
      <c r="MZY2" s="87"/>
      <c r="MZZ2" s="87"/>
      <c r="NAA2" s="87"/>
      <c r="NAB2" s="87"/>
      <c r="NAC2" s="87"/>
      <c r="NAD2" s="87"/>
      <c r="NAE2" s="87"/>
      <c r="NAF2" s="87"/>
      <c r="NAG2" s="87"/>
      <c r="NAH2" s="87"/>
      <c r="NAI2" s="87"/>
      <c r="NAJ2" s="87"/>
      <c r="NAK2" s="87"/>
      <c r="NAL2" s="87"/>
      <c r="NAM2" s="87"/>
      <c r="NAN2" s="87"/>
      <c r="NAO2" s="87"/>
      <c r="NAP2" s="87"/>
      <c r="NAQ2" s="87"/>
      <c r="NAR2" s="87"/>
      <c r="NAS2" s="87"/>
      <c r="NAT2" s="87"/>
      <c r="NAU2" s="87"/>
      <c r="NAV2" s="87"/>
      <c r="NAW2" s="87"/>
      <c r="NAX2" s="87"/>
      <c r="NAY2" s="87"/>
      <c r="NAZ2" s="87"/>
      <c r="NBA2" s="87"/>
      <c r="NBB2" s="87"/>
      <c r="NBC2" s="87"/>
      <c r="NBD2" s="87"/>
      <c r="NBE2" s="87"/>
      <c r="NBF2" s="87"/>
      <c r="NBG2" s="87"/>
      <c r="NBH2" s="87"/>
      <c r="NBI2" s="87"/>
      <c r="NBJ2" s="87"/>
      <c r="NBK2" s="87"/>
      <c r="NBL2" s="87"/>
      <c r="NBM2" s="87"/>
      <c r="NBN2" s="87"/>
      <c r="NBO2" s="87"/>
      <c r="NBP2" s="87"/>
      <c r="NBQ2" s="87"/>
      <c r="NBR2" s="87"/>
      <c r="NBS2" s="87"/>
      <c r="NBT2" s="87"/>
      <c r="NBU2" s="87"/>
      <c r="NBV2" s="87"/>
      <c r="NBW2" s="87"/>
      <c r="NBX2" s="87"/>
      <c r="NBY2" s="87"/>
      <c r="NBZ2" s="87"/>
      <c r="NCA2" s="87"/>
      <c r="NCB2" s="87"/>
      <c r="NCC2" s="87"/>
      <c r="NCD2" s="87"/>
      <c r="NCE2" s="87"/>
      <c r="NCF2" s="87"/>
      <c r="NCG2" s="87"/>
      <c r="NCH2" s="87"/>
      <c r="NCI2" s="87"/>
      <c r="NCJ2" s="87"/>
      <c r="NCK2" s="87"/>
      <c r="NCL2" s="87"/>
      <c r="NCM2" s="87"/>
      <c r="NCN2" s="87"/>
      <c r="NCO2" s="87"/>
      <c r="NCP2" s="87"/>
      <c r="NCQ2" s="87"/>
      <c r="NCR2" s="87"/>
      <c r="NCS2" s="87"/>
      <c r="NCT2" s="87"/>
      <c r="NCU2" s="87"/>
      <c r="NCV2" s="87"/>
      <c r="NCW2" s="87"/>
      <c r="NCX2" s="87"/>
      <c r="NCY2" s="87"/>
      <c r="NCZ2" s="87"/>
      <c r="NDA2" s="87"/>
      <c r="NDB2" s="87"/>
      <c r="NDC2" s="87"/>
      <c r="NDD2" s="87"/>
      <c r="NDE2" s="87"/>
      <c r="NDF2" s="87"/>
      <c r="NDG2" s="87"/>
      <c r="NDH2" s="87"/>
      <c r="NDI2" s="87"/>
      <c r="NDJ2" s="87"/>
      <c r="NDK2" s="87"/>
      <c r="NDL2" s="87"/>
      <c r="NDM2" s="87"/>
      <c r="NDN2" s="87"/>
      <c r="NDO2" s="87"/>
      <c r="NDP2" s="87"/>
      <c r="NDQ2" s="87"/>
      <c r="NDR2" s="87"/>
      <c r="NDS2" s="87"/>
      <c r="NDT2" s="87"/>
      <c r="NDU2" s="87"/>
      <c r="NDV2" s="87"/>
      <c r="NDW2" s="87"/>
      <c r="NDX2" s="87"/>
      <c r="NDY2" s="87"/>
      <c r="NDZ2" s="87"/>
      <c r="NEA2" s="87"/>
      <c r="NEB2" s="87"/>
      <c r="NEC2" s="87"/>
      <c r="NED2" s="87"/>
      <c r="NEE2" s="87"/>
      <c r="NEF2" s="87"/>
      <c r="NEG2" s="87"/>
      <c r="NEH2" s="87"/>
      <c r="NEI2" s="87"/>
      <c r="NEJ2" s="87"/>
      <c r="NEK2" s="87"/>
      <c r="NEL2" s="87"/>
      <c r="NEM2" s="87"/>
      <c r="NEN2" s="87"/>
      <c r="NEO2" s="87"/>
      <c r="NEP2" s="87"/>
      <c r="NEQ2" s="87"/>
      <c r="NER2" s="87"/>
      <c r="NES2" s="87"/>
      <c r="NET2" s="87"/>
      <c r="NEU2" s="87"/>
      <c r="NEV2" s="87"/>
      <c r="NEW2" s="87"/>
      <c r="NEX2" s="87"/>
      <c r="NEY2" s="87"/>
      <c r="NEZ2" s="87"/>
      <c r="NFA2" s="87"/>
      <c r="NFB2" s="87"/>
      <c r="NFC2" s="87"/>
      <c r="NFD2" s="87"/>
      <c r="NFE2" s="87"/>
      <c r="NFF2" s="87"/>
      <c r="NFG2" s="87"/>
      <c r="NFH2" s="87"/>
      <c r="NFI2" s="87"/>
      <c r="NFJ2" s="87"/>
      <c r="NFK2" s="87"/>
      <c r="NFL2" s="87"/>
      <c r="NFM2" s="87"/>
      <c r="NFN2" s="87"/>
      <c r="NFO2" s="87"/>
      <c r="NFP2" s="87"/>
      <c r="NFQ2" s="87"/>
      <c r="NFR2" s="87"/>
      <c r="NFS2" s="87"/>
      <c r="NFT2" s="87"/>
      <c r="NFU2" s="87"/>
      <c r="NFV2" s="87"/>
      <c r="NFW2" s="87"/>
      <c r="NFX2" s="87"/>
      <c r="NFY2" s="87"/>
      <c r="NFZ2" s="87"/>
      <c r="NGA2" s="87"/>
      <c r="NGB2" s="87"/>
      <c r="NGC2" s="87"/>
      <c r="NGD2" s="87"/>
      <c r="NGE2" s="87"/>
      <c r="NGF2" s="87"/>
      <c r="NGG2" s="87"/>
      <c r="NGH2" s="87"/>
      <c r="NGI2" s="87"/>
      <c r="NGJ2" s="87"/>
      <c r="NGK2" s="87"/>
      <c r="NGL2" s="87"/>
      <c r="NGM2" s="87"/>
      <c r="NGN2" s="87"/>
      <c r="NGO2" s="87"/>
      <c r="NGP2" s="87"/>
      <c r="NGQ2" s="87"/>
      <c r="NGR2" s="87"/>
      <c r="NGS2" s="87"/>
      <c r="NGT2" s="87"/>
      <c r="NGU2" s="87"/>
      <c r="NGV2" s="87"/>
      <c r="NGW2" s="87"/>
      <c r="NGX2" s="87"/>
      <c r="NGY2" s="87"/>
      <c r="NGZ2" s="87"/>
      <c r="NHA2" s="87"/>
      <c r="NHB2" s="87"/>
      <c r="NHC2" s="87"/>
      <c r="NHD2" s="87"/>
      <c r="NHE2" s="87"/>
      <c r="NHF2" s="87"/>
      <c r="NHG2" s="87"/>
      <c r="NHH2" s="87"/>
      <c r="NHI2" s="87"/>
      <c r="NHJ2" s="87"/>
      <c r="NHK2" s="87"/>
      <c r="NHL2" s="87"/>
      <c r="NHM2" s="87"/>
      <c r="NHN2" s="87"/>
      <c r="NHO2" s="87"/>
      <c r="NHP2" s="87"/>
      <c r="NHQ2" s="87"/>
      <c r="NHR2" s="87"/>
      <c r="NHS2" s="87"/>
      <c r="NHT2" s="87"/>
      <c r="NHU2" s="87"/>
      <c r="NHV2" s="87"/>
      <c r="NHW2" s="87"/>
      <c r="NHX2" s="87"/>
      <c r="NHY2" s="87"/>
      <c r="NHZ2" s="87"/>
      <c r="NIA2" s="87"/>
      <c r="NIB2" s="87"/>
      <c r="NIC2" s="87"/>
      <c r="NID2" s="87"/>
      <c r="NIE2" s="87"/>
      <c r="NIF2" s="87"/>
      <c r="NIG2" s="87"/>
      <c r="NIH2" s="87"/>
      <c r="NII2" s="87"/>
      <c r="NIJ2" s="87"/>
      <c r="NIK2" s="87"/>
      <c r="NIL2" s="87"/>
      <c r="NIM2" s="87"/>
      <c r="NIN2" s="87"/>
      <c r="NIO2" s="87"/>
      <c r="NIP2" s="87"/>
      <c r="NIQ2" s="87"/>
      <c r="NIR2" s="87"/>
      <c r="NIS2" s="87"/>
      <c r="NIT2" s="87"/>
      <c r="NIU2" s="87"/>
      <c r="NIV2" s="87"/>
      <c r="NIW2" s="87"/>
      <c r="NIX2" s="87"/>
      <c r="NIY2" s="87"/>
      <c r="NIZ2" s="87"/>
      <c r="NJA2" s="87"/>
      <c r="NJB2" s="87"/>
      <c r="NJC2" s="87"/>
      <c r="NJD2" s="87"/>
      <c r="NJE2" s="87"/>
      <c r="NJF2" s="87"/>
      <c r="NJG2" s="87"/>
      <c r="NJH2" s="87"/>
      <c r="NJI2" s="87"/>
      <c r="NJJ2" s="87"/>
      <c r="NJK2" s="87"/>
      <c r="NJL2" s="87"/>
      <c r="NJM2" s="87"/>
      <c r="NJN2" s="87"/>
      <c r="NJO2" s="87"/>
      <c r="NJP2" s="87"/>
      <c r="NJQ2" s="87"/>
      <c r="NJR2" s="87"/>
      <c r="NJS2" s="87"/>
      <c r="NJT2" s="87"/>
      <c r="NJU2" s="87"/>
      <c r="NJV2" s="87"/>
      <c r="NJW2" s="87"/>
      <c r="NJX2" s="87"/>
      <c r="NJY2" s="87"/>
      <c r="NJZ2" s="87"/>
      <c r="NKA2" s="87"/>
      <c r="NKB2" s="87"/>
      <c r="NKC2" s="87"/>
      <c r="NKD2" s="87"/>
      <c r="NKE2" s="87"/>
      <c r="NKF2" s="87"/>
      <c r="NKG2" s="87"/>
      <c r="NKH2" s="87"/>
      <c r="NKI2" s="87"/>
      <c r="NKJ2" s="87"/>
      <c r="NKK2" s="87"/>
      <c r="NKL2" s="87"/>
      <c r="NKM2" s="87"/>
      <c r="NKN2" s="87"/>
      <c r="NKO2" s="87"/>
      <c r="NKP2" s="87"/>
      <c r="NKQ2" s="87"/>
      <c r="NKR2" s="87"/>
      <c r="NKS2" s="87"/>
      <c r="NKT2" s="87"/>
      <c r="NKU2" s="87"/>
      <c r="NKV2" s="87"/>
      <c r="NKW2" s="87"/>
      <c r="NKX2" s="87"/>
      <c r="NKY2" s="87"/>
      <c r="NKZ2" s="87"/>
      <c r="NLA2" s="87"/>
      <c r="NLB2" s="87"/>
      <c r="NLC2" s="87"/>
      <c r="NLD2" s="87"/>
      <c r="NLE2" s="87"/>
      <c r="NLF2" s="87"/>
      <c r="NLG2" s="87"/>
      <c r="NLH2" s="87"/>
      <c r="NLI2" s="87"/>
      <c r="NLJ2" s="87"/>
      <c r="NLK2" s="87"/>
      <c r="NLL2" s="87"/>
      <c r="NLM2" s="87"/>
      <c r="NLN2" s="87"/>
      <c r="NLO2" s="87"/>
      <c r="NLP2" s="87"/>
      <c r="NLQ2" s="87"/>
      <c r="NLR2" s="87"/>
      <c r="NLS2" s="87"/>
      <c r="NLT2" s="87"/>
      <c r="NLU2" s="87"/>
      <c r="NLV2" s="87"/>
      <c r="NLW2" s="87"/>
      <c r="NLX2" s="87"/>
      <c r="NLY2" s="87"/>
      <c r="NLZ2" s="87"/>
      <c r="NMA2" s="87"/>
      <c r="NMB2" s="87"/>
      <c r="NMC2" s="87"/>
      <c r="NMD2" s="87"/>
      <c r="NME2" s="87"/>
      <c r="NMF2" s="87"/>
      <c r="NMG2" s="87"/>
      <c r="NMH2" s="87"/>
      <c r="NMI2" s="87"/>
      <c r="NMJ2" s="87"/>
      <c r="NMK2" s="87"/>
      <c r="NML2" s="87"/>
      <c r="NMM2" s="87"/>
      <c r="NMN2" s="87"/>
      <c r="NMO2" s="87"/>
      <c r="NMP2" s="87"/>
      <c r="NMQ2" s="87"/>
      <c r="NMR2" s="87"/>
      <c r="NMS2" s="87"/>
      <c r="NMT2" s="87"/>
      <c r="NMU2" s="87"/>
      <c r="NMV2" s="87"/>
      <c r="NMW2" s="87"/>
      <c r="NMX2" s="87"/>
      <c r="NMY2" s="87"/>
      <c r="NMZ2" s="87"/>
      <c r="NNA2" s="87"/>
      <c r="NNB2" s="87"/>
      <c r="NNC2" s="87"/>
      <c r="NND2" s="87"/>
      <c r="NNE2" s="87"/>
      <c r="NNF2" s="87"/>
      <c r="NNG2" s="87"/>
      <c r="NNH2" s="87"/>
      <c r="NNI2" s="87"/>
      <c r="NNJ2" s="87"/>
      <c r="NNK2" s="87"/>
      <c r="NNL2" s="87"/>
      <c r="NNM2" s="87"/>
      <c r="NNN2" s="87"/>
      <c r="NNO2" s="87"/>
      <c r="NNP2" s="87"/>
      <c r="NNQ2" s="87"/>
      <c r="NNR2" s="87"/>
      <c r="NNS2" s="87"/>
      <c r="NNT2" s="87"/>
      <c r="NNU2" s="87"/>
      <c r="NNV2" s="87"/>
      <c r="NNW2" s="87"/>
      <c r="NNX2" s="87"/>
      <c r="NNY2" s="87"/>
      <c r="NNZ2" s="87"/>
      <c r="NOA2" s="87"/>
      <c r="NOB2" s="87"/>
      <c r="NOC2" s="87"/>
      <c r="NOD2" s="87"/>
      <c r="NOE2" s="87"/>
      <c r="NOF2" s="87"/>
      <c r="NOG2" s="87"/>
      <c r="NOH2" s="87"/>
      <c r="NOI2" s="87"/>
      <c r="NOJ2" s="87"/>
      <c r="NOK2" s="87"/>
      <c r="NOL2" s="87"/>
      <c r="NOM2" s="87"/>
      <c r="NON2" s="87"/>
      <c r="NOO2" s="87"/>
      <c r="NOP2" s="87"/>
      <c r="NOQ2" s="87"/>
      <c r="NOR2" s="87"/>
      <c r="NOS2" s="87"/>
      <c r="NOT2" s="87"/>
      <c r="NOU2" s="87"/>
      <c r="NOV2" s="87"/>
      <c r="NOW2" s="87"/>
      <c r="NOX2" s="87"/>
      <c r="NOY2" s="87"/>
      <c r="NOZ2" s="87"/>
      <c r="NPA2" s="87"/>
      <c r="NPB2" s="87"/>
      <c r="NPC2" s="87"/>
      <c r="NPD2" s="87"/>
      <c r="NPE2" s="87"/>
      <c r="NPF2" s="87"/>
      <c r="NPG2" s="87"/>
      <c r="NPH2" s="87"/>
      <c r="NPI2" s="87"/>
      <c r="NPJ2" s="87"/>
      <c r="NPK2" s="87"/>
      <c r="NPL2" s="87"/>
      <c r="NPM2" s="87"/>
      <c r="NPN2" s="87"/>
      <c r="NPO2" s="87"/>
      <c r="NPP2" s="87"/>
      <c r="NPQ2" s="87"/>
      <c r="NPR2" s="87"/>
      <c r="NPS2" s="87"/>
      <c r="NPT2" s="87"/>
      <c r="NPU2" s="87"/>
      <c r="NPV2" s="87"/>
      <c r="NPW2" s="87"/>
      <c r="NPX2" s="87"/>
      <c r="NPY2" s="87"/>
      <c r="NPZ2" s="87"/>
      <c r="NQA2" s="87"/>
      <c r="NQB2" s="87"/>
      <c r="NQC2" s="87"/>
      <c r="NQD2" s="87"/>
      <c r="NQE2" s="87"/>
      <c r="NQF2" s="87"/>
      <c r="NQG2" s="87"/>
      <c r="NQH2" s="87"/>
      <c r="NQI2" s="87"/>
      <c r="NQJ2" s="87"/>
      <c r="NQK2" s="87"/>
      <c r="NQL2" s="87"/>
      <c r="NQM2" s="87"/>
      <c r="NQN2" s="87"/>
      <c r="NQO2" s="87"/>
      <c r="NQP2" s="87"/>
      <c r="NQQ2" s="87"/>
      <c r="NQR2" s="87"/>
      <c r="NQS2" s="87"/>
      <c r="NQT2" s="87"/>
      <c r="NQU2" s="87"/>
      <c r="NQV2" s="87"/>
      <c r="NQW2" s="87"/>
      <c r="NQX2" s="87"/>
      <c r="NQY2" s="87"/>
      <c r="NQZ2" s="87"/>
      <c r="NRA2" s="87"/>
      <c r="NRB2" s="87"/>
      <c r="NRC2" s="87"/>
      <c r="NRD2" s="87"/>
      <c r="NRE2" s="87"/>
      <c r="NRF2" s="87"/>
      <c r="NRG2" s="87"/>
      <c r="NRH2" s="87"/>
      <c r="NRI2" s="87"/>
      <c r="NRJ2" s="87"/>
      <c r="NRK2" s="87"/>
      <c r="NRL2" s="87"/>
      <c r="NRM2" s="87"/>
      <c r="NRN2" s="87"/>
      <c r="NRO2" s="87"/>
      <c r="NRP2" s="87"/>
      <c r="NRQ2" s="87"/>
      <c r="NRR2" s="87"/>
      <c r="NRS2" s="87"/>
      <c r="NRT2" s="87"/>
      <c r="NRU2" s="87"/>
      <c r="NRV2" s="87"/>
      <c r="NRW2" s="87"/>
      <c r="NRX2" s="87"/>
      <c r="NRY2" s="87"/>
      <c r="NRZ2" s="87"/>
      <c r="NSA2" s="87"/>
      <c r="NSB2" s="87"/>
      <c r="NSC2" s="87"/>
      <c r="NSD2" s="87"/>
      <c r="NSE2" s="87"/>
      <c r="NSF2" s="87"/>
      <c r="NSG2" s="87"/>
      <c r="NSH2" s="87"/>
      <c r="NSI2" s="87"/>
      <c r="NSJ2" s="87"/>
      <c r="NSK2" s="87"/>
      <c r="NSL2" s="87"/>
      <c r="NSM2" s="87"/>
      <c r="NSN2" s="87"/>
      <c r="NSO2" s="87"/>
      <c r="NSP2" s="87"/>
      <c r="NSQ2" s="87"/>
      <c r="NSR2" s="87"/>
      <c r="NSS2" s="87"/>
      <c r="NST2" s="87"/>
      <c r="NSU2" s="87"/>
      <c r="NSV2" s="87"/>
      <c r="NSW2" s="87"/>
      <c r="NSX2" s="87"/>
      <c r="NSY2" s="87"/>
      <c r="NSZ2" s="87"/>
      <c r="NTA2" s="87"/>
      <c r="NTB2" s="87"/>
      <c r="NTC2" s="87"/>
      <c r="NTD2" s="87"/>
      <c r="NTE2" s="87"/>
      <c r="NTF2" s="87"/>
      <c r="NTG2" s="87"/>
      <c r="NTH2" s="87"/>
      <c r="NTI2" s="87"/>
      <c r="NTJ2" s="87"/>
      <c r="NTK2" s="87"/>
      <c r="NTL2" s="87"/>
      <c r="NTM2" s="87"/>
      <c r="NTN2" s="87"/>
      <c r="NTO2" s="87"/>
      <c r="NTP2" s="87"/>
      <c r="NTQ2" s="87"/>
      <c r="NTR2" s="87"/>
      <c r="NTS2" s="87"/>
      <c r="NTT2" s="87"/>
      <c r="NTU2" s="87"/>
      <c r="NTV2" s="87"/>
      <c r="NTW2" s="87"/>
      <c r="NTX2" s="87"/>
      <c r="NTY2" s="87"/>
      <c r="NTZ2" s="87"/>
      <c r="NUA2" s="87"/>
      <c r="NUB2" s="87"/>
      <c r="NUC2" s="87"/>
      <c r="NUD2" s="87"/>
      <c r="NUE2" s="87"/>
      <c r="NUF2" s="87"/>
      <c r="NUG2" s="87"/>
      <c r="NUH2" s="87"/>
      <c r="NUI2" s="87"/>
      <c r="NUJ2" s="87"/>
      <c r="NUK2" s="87"/>
      <c r="NUL2" s="87"/>
      <c r="NUM2" s="87"/>
      <c r="NUN2" s="87"/>
      <c r="NUO2" s="87"/>
      <c r="NUP2" s="87"/>
      <c r="NUQ2" s="87"/>
      <c r="NUR2" s="87"/>
      <c r="NUS2" s="87"/>
      <c r="NUT2" s="87"/>
      <c r="NUU2" s="87"/>
      <c r="NUV2" s="87"/>
      <c r="NUW2" s="87"/>
      <c r="NUX2" s="87"/>
      <c r="NUY2" s="87"/>
      <c r="NUZ2" s="87"/>
      <c r="NVA2" s="87"/>
      <c r="NVB2" s="87"/>
      <c r="NVC2" s="87"/>
      <c r="NVD2" s="87"/>
      <c r="NVE2" s="87"/>
      <c r="NVF2" s="87"/>
      <c r="NVG2" s="87"/>
      <c r="NVH2" s="87"/>
      <c r="NVI2" s="87"/>
      <c r="NVJ2" s="87"/>
      <c r="NVK2" s="87"/>
      <c r="NVL2" s="87"/>
      <c r="NVM2" s="87"/>
      <c r="NVN2" s="87"/>
      <c r="NVO2" s="87"/>
      <c r="NVP2" s="87"/>
      <c r="NVQ2" s="87"/>
      <c r="NVR2" s="87"/>
      <c r="NVS2" s="87"/>
      <c r="NVT2" s="87"/>
      <c r="NVU2" s="87"/>
      <c r="NVV2" s="87"/>
      <c r="NVW2" s="87"/>
      <c r="NVX2" s="87"/>
      <c r="NVY2" s="87"/>
      <c r="NVZ2" s="87"/>
      <c r="NWA2" s="87"/>
      <c r="NWB2" s="87"/>
      <c r="NWC2" s="87"/>
      <c r="NWD2" s="87"/>
      <c r="NWE2" s="87"/>
      <c r="NWF2" s="87"/>
      <c r="NWG2" s="87"/>
      <c r="NWH2" s="87"/>
      <c r="NWI2" s="87"/>
      <c r="NWJ2" s="87"/>
      <c r="NWK2" s="87"/>
      <c r="NWL2" s="87"/>
      <c r="NWM2" s="87"/>
      <c r="NWN2" s="87"/>
      <c r="NWO2" s="87"/>
      <c r="NWP2" s="87"/>
      <c r="NWQ2" s="87"/>
      <c r="NWR2" s="87"/>
      <c r="NWS2" s="87"/>
      <c r="NWT2" s="87"/>
      <c r="NWU2" s="87"/>
      <c r="NWV2" s="87"/>
      <c r="NWW2" s="87"/>
      <c r="NWX2" s="87"/>
      <c r="NWY2" s="87"/>
      <c r="NWZ2" s="87"/>
      <c r="NXA2" s="87"/>
      <c r="NXB2" s="87"/>
      <c r="NXC2" s="87"/>
      <c r="NXD2" s="87"/>
      <c r="NXE2" s="87"/>
      <c r="NXF2" s="87"/>
      <c r="NXG2" s="87"/>
      <c r="NXH2" s="87"/>
      <c r="NXI2" s="87"/>
      <c r="NXJ2" s="87"/>
      <c r="NXK2" s="87"/>
      <c r="NXL2" s="87"/>
      <c r="NXM2" s="87"/>
      <c r="NXN2" s="87"/>
      <c r="NXO2" s="87"/>
      <c r="NXP2" s="87"/>
      <c r="NXQ2" s="87"/>
      <c r="NXR2" s="87"/>
      <c r="NXS2" s="87"/>
      <c r="NXT2" s="87"/>
      <c r="NXU2" s="87"/>
      <c r="NXV2" s="87"/>
      <c r="NXW2" s="87"/>
      <c r="NXX2" s="87"/>
      <c r="NXY2" s="87"/>
      <c r="NXZ2" s="87"/>
      <c r="NYA2" s="87"/>
      <c r="NYB2" s="87"/>
      <c r="NYC2" s="87"/>
      <c r="NYD2" s="87"/>
      <c r="NYE2" s="87"/>
      <c r="NYF2" s="87"/>
      <c r="NYG2" s="87"/>
      <c r="NYH2" s="87"/>
      <c r="NYI2" s="87"/>
      <c r="NYJ2" s="87"/>
      <c r="NYK2" s="87"/>
      <c r="NYL2" s="87"/>
      <c r="NYM2" s="87"/>
      <c r="NYN2" s="87"/>
      <c r="NYO2" s="87"/>
      <c r="NYP2" s="87"/>
      <c r="NYQ2" s="87"/>
      <c r="NYR2" s="87"/>
      <c r="NYS2" s="87"/>
      <c r="NYT2" s="87"/>
      <c r="NYU2" s="87"/>
      <c r="NYV2" s="87"/>
      <c r="NYW2" s="87"/>
      <c r="NYX2" s="87"/>
      <c r="NYY2" s="87"/>
      <c r="NYZ2" s="87"/>
      <c r="NZA2" s="87"/>
      <c r="NZB2" s="87"/>
      <c r="NZC2" s="87"/>
      <c r="NZD2" s="87"/>
      <c r="NZE2" s="87"/>
      <c r="NZF2" s="87"/>
      <c r="NZG2" s="87"/>
      <c r="NZH2" s="87"/>
      <c r="NZI2" s="87"/>
      <c r="NZJ2" s="87"/>
      <c r="NZK2" s="87"/>
      <c r="NZL2" s="87"/>
      <c r="NZM2" s="87"/>
      <c r="NZN2" s="87"/>
      <c r="NZO2" s="87"/>
      <c r="NZP2" s="87"/>
      <c r="NZQ2" s="87"/>
      <c r="NZR2" s="87"/>
      <c r="NZS2" s="87"/>
      <c r="NZT2" s="87"/>
      <c r="NZU2" s="87"/>
      <c r="NZV2" s="87"/>
      <c r="NZW2" s="87"/>
      <c r="NZX2" s="87"/>
      <c r="NZY2" s="87"/>
      <c r="NZZ2" s="87"/>
      <c r="OAA2" s="87"/>
      <c r="OAB2" s="87"/>
      <c r="OAC2" s="87"/>
      <c r="OAD2" s="87"/>
      <c r="OAE2" s="87"/>
      <c r="OAF2" s="87"/>
      <c r="OAG2" s="87"/>
      <c r="OAH2" s="87"/>
      <c r="OAI2" s="87"/>
      <c r="OAJ2" s="87"/>
      <c r="OAK2" s="87"/>
      <c r="OAL2" s="87"/>
      <c r="OAM2" s="87"/>
      <c r="OAN2" s="87"/>
      <c r="OAO2" s="87"/>
      <c r="OAP2" s="87"/>
      <c r="OAQ2" s="87"/>
      <c r="OAR2" s="87"/>
      <c r="OAS2" s="87"/>
      <c r="OAT2" s="87"/>
      <c r="OAU2" s="87"/>
      <c r="OAV2" s="87"/>
      <c r="OAW2" s="87"/>
      <c r="OAX2" s="87"/>
      <c r="OAY2" s="87"/>
      <c r="OAZ2" s="87"/>
      <c r="OBA2" s="87"/>
      <c r="OBB2" s="87"/>
      <c r="OBC2" s="87"/>
      <c r="OBD2" s="87"/>
      <c r="OBE2" s="87"/>
      <c r="OBF2" s="87"/>
      <c r="OBG2" s="87"/>
      <c r="OBH2" s="87"/>
      <c r="OBI2" s="87"/>
      <c r="OBJ2" s="87"/>
      <c r="OBK2" s="87"/>
      <c r="OBL2" s="87"/>
      <c r="OBM2" s="87"/>
      <c r="OBN2" s="87"/>
      <c r="OBO2" s="87"/>
      <c r="OBP2" s="87"/>
      <c r="OBQ2" s="87"/>
      <c r="OBR2" s="87"/>
      <c r="OBS2" s="87"/>
      <c r="OBT2" s="87"/>
      <c r="OBU2" s="87"/>
      <c r="OBV2" s="87"/>
      <c r="OBW2" s="87"/>
      <c r="OBX2" s="87"/>
      <c r="OBY2" s="87"/>
      <c r="OBZ2" s="87"/>
      <c r="OCA2" s="87"/>
      <c r="OCB2" s="87"/>
      <c r="OCC2" s="87"/>
      <c r="OCD2" s="87"/>
      <c r="OCE2" s="87"/>
      <c r="OCF2" s="87"/>
      <c r="OCG2" s="87"/>
      <c r="OCH2" s="87"/>
      <c r="OCI2" s="87"/>
      <c r="OCJ2" s="87"/>
      <c r="OCK2" s="87"/>
      <c r="OCL2" s="87"/>
      <c r="OCM2" s="87"/>
      <c r="OCN2" s="87"/>
      <c r="OCO2" s="87"/>
      <c r="OCP2" s="87"/>
      <c r="OCQ2" s="87"/>
      <c r="OCR2" s="87"/>
      <c r="OCS2" s="87"/>
      <c r="OCT2" s="87"/>
      <c r="OCU2" s="87"/>
      <c r="OCV2" s="87"/>
      <c r="OCW2" s="87"/>
      <c r="OCX2" s="87"/>
      <c r="OCY2" s="87"/>
      <c r="OCZ2" s="87"/>
      <c r="ODA2" s="87"/>
      <c r="ODB2" s="87"/>
      <c r="ODC2" s="87"/>
      <c r="ODD2" s="87"/>
      <c r="ODE2" s="87"/>
      <c r="ODF2" s="87"/>
      <c r="ODG2" s="87"/>
      <c r="ODH2" s="87"/>
      <c r="ODI2" s="87"/>
      <c r="ODJ2" s="87"/>
      <c r="ODK2" s="87"/>
      <c r="ODL2" s="87"/>
      <c r="ODM2" s="87"/>
      <c r="ODN2" s="87"/>
      <c r="ODO2" s="87"/>
      <c r="ODP2" s="87"/>
      <c r="ODQ2" s="87"/>
      <c r="ODR2" s="87"/>
      <c r="ODS2" s="87"/>
      <c r="ODT2" s="87"/>
      <c r="ODU2" s="87"/>
      <c r="ODV2" s="87"/>
      <c r="ODW2" s="87"/>
      <c r="ODX2" s="87"/>
      <c r="ODY2" s="87"/>
      <c r="ODZ2" s="87"/>
      <c r="OEA2" s="87"/>
      <c r="OEB2" s="87"/>
      <c r="OEC2" s="87"/>
      <c r="OED2" s="87"/>
      <c r="OEE2" s="87"/>
      <c r="OEF2" s="87"/>
      <c r="OEG2" s="87"/>
      <c r="OEH2" s="87"/>
      <c r="OEI2" s="87"/>
      <c r="OEJ2" s="87"/>
      <c r="OEK2" s="87"/>
      <c r="OEL2" s="87"/>
      <c r="OEM2" s="87"/>
      <c r="OEN2" s="87"/>
      <c r="OEO2" s="87"/>
      <c r="OEP2" s="87"/>
      <c r="OEQ2" s="87"/>
      <c r="OER2" s="87"/>
      <c r="OES2" s="87"/>
      <c r="OET2" s="87"/>
      <c r="OEU2" s="87"/>
      <c r="OEV2" s="87"/>
      <c r="OEW2" s="87"/>
      <c r="OEX2" s="87"/>
      <c r="OEY2" s="87"/>
      <c r="OEZ2" s="87"/>
      <c r="OFA2" s="87"/>
      <c r="OFB2" s="87"/>
      <c r="OFC2" s="87"/>
      <c r="OFD2" s="87"/>
      <c r="OFE2" s="87"/>
      <c r="OFF2" s="87"/>
      <c r="OFG2" s="87"/>
      <c r="OFH2" s="87"/>
      <c r="OFI2" s="87"/>
      <c r="OFJ2" s="87"/>
      <c r="OFK2" s="87"/>
      <c r="OFL2" s="87"/>
      <c r="OFM2" s="87"/>
      <c r="OFN2" s="87"/>
      <c r="OFO2" s="87"/>
      <c r="OFP2" s="87"/>
      <c r="OFQ2" s="87"/>
      <c r="OFR2" s="87"/>
      <c r="OFS2" s="87"/>
      <c r="OFT2" s="87"/>
      <c r="OFU2" s="87"/>
      <c r="OFV2" s="87"/>
      <c r="OFW2" s="87"/>
      <c r="OFX2" s="87"/>
      <c r="OFY2" s="87"/>
      <c r="OFZ2" s="87"/>
      <c r="OGA2" s="87"/>
      <c r="OGB2" s="87"/>
      <c r="OGC2" s="87"/>
      <c r="OGD2" s="87"/>
      <c r="OGE2" s="87"/>
      <c r="OGF2" s="87"/>
      <c r="OGG2" s="87"/>
      <c r="OGH2" s="87"/>
      <c r="OGI2" s="87"/>
      <c r="OGJ2" s="87"/>
      <c r="OGK2" s="87"/>
      <c r="OGL2" s="87"/>
      <c r="OGM2" s="87"/>
      <c r="OGN2" s="87"/>
      <c r="OGO2" s="87"/>
      <c r="OGP2" s="87"/>
      <c r="OGQ2" s="87"/>
      <c r="OGR2" s="87"/>
      <c r="OGS2" s="87"/>
      <c r="OGT2" s="87"/>
      <c r="OGU2" s="87"/>
      <c r="OGV2" s="87"/>
      <c r="OGW2" s="87"/>
      <c r="OGX2" s="87"/>
      <c r="OGY2" s="87"/>
      <c r="OGZ2" s="87"/>
      <c r="OHA2" s="87"/>
      <c r="OHB2" s="87"/>
      <c r="OHC2" s="87"/>
      <c r="OHD2" s="87"/>
      <c r="OHE2" s="87"/>
      <c r="OHF2" s="87"/>
      <c r="OHG2" s="87"/>
      <c r="OHH2" s="87"/>
      <c r="OHI2" s="87"/>
      <c r="OHJ2" s="87"/>
      <c r="OHK2" s="87"/>
      <c r="OHL2" s="87"/>
      <c r="OHM2" s="87"/>
      <c r="OHN2" s="87"/>
      <c r="OHO2" s="87"/>
      <c r="OHP2" s="87"/>
      <c r="OHQ2" s="87"/>
      <c r="OHR2" s="87"/>
      <c r="OHS2" s="87"/>
      <c r="OHT2" s="87"/>
      <c r="OHU2" s="87"/>
      <c r="OHV2" s="87"/>
      <c r="OHW2" s="87"/>
      <c r="OHX2" s="87"/>
      <c r="OHY2" s="87"/>
      <c r="OHZ2" s="87"/>
      <c r="OIA2" s="87"/>
      <c r="OIB2" s="87"/>
      <c r="OIC2" s="87"/>
      <c r="OID2" s="87"/>
      <c r="OIE2" s="87"/>
      <c r="OIF2" s="87"/>
      <c r="OIG2" s="87"/>
      <c r="OIH2" s="87"/>
      <c r="OII2" s="87"/>
      <c r="OIJ2" s="87"/>
      <c r="OIK2" s="87"/>
      <c r="OIL2" s="87"/>
      <c r="OIM2" s="87"/>
      <c r="OIN2" s="87"/>
      <c r="OIO2" s="87"/>
      <c r="OIP2" s="87"/>
      <c r="OIQ2" s="87"/>
      <c r="OIR2" s="87"/>
      <c r="OIS2" s="87"/>
      <c r="OIT2" s="87"/>
      <c r="OIU2" s="87"/>
      <c r="OIV2" s="87"/>
      <c r="OIW2" s="87"/>
      <c r="OIX2" s="87"/>
      <c r="OIY2" s="87"/>
      <c r="OIZ2" s="87"/>
      <c r="OJA2" s="87"/>
      <c r="OJB2" s="87"/>
      <c r="OJC2" s="87"/>
      <c r="OJD2" s="87"/>
      <c r="OJE2" s="87"/>
      <c r="OJF2" s="87"/>
      <c r="OJG2" s="87"/>
      <c r="OJH2" s="87"/>
      <c r="OJI2" s="87"/>
      <c r="OJJ2" s="87"/>
      <c r="OJK2" s="87"/>
      <c r="OJL2" s="87"/>
      <c r="OJM2" s="87"/>
      <c r="OJN2" s="87"/>
      <c r="OJO2" s="87"/>
      <c r="OJP2" s="87"/>
      <c r="OJQ2" s="87"/>
      <c r="OJR2" s="87"/>
      <c r="OJS2" s="87"/>
      <c r="OJT2" s="87"/>
      <c r="OJU2" s="87"/>
      <c r="OJV2" s="87"/>
      <c r="OJW2" s="87"/>
      <c r="OJX2" s="87"/>
      <c r="OJY2" s="87"/>
      <c r="OJZ2" s="87"/>
      <c r="OKA2" s="87"/>
      <c r="OKB2" s="87"/>
      <c r="OKC2" s="87"/>
      <c r="OKD2" s="87"/>
      <c r="OKE2" s="87"/>
      <c r="OKF2" s="87"/>
      <c r="OKG2" s="87"/>
      <c r="OKH2" s="87"/>
      <c r="OKI2" s="87"/>
      <c r="OKJ2" s="87"/>
      <c r="OKK2" s="87"/>
      <c r="OKL2" s="87"/>
      <c r="OKM2" s="87"/>
      <c r="OKN2" s="87"/>
      <c r="OKO2" s="87"/>
      <c r="OKP2" s="87"/>
      <c r="OKQ2" s="87"/>
      <c r="OKR2" s="87"/>
      <c r="OKS2" s="87"/>
      <c r="OKT2" s="87"/>
      <c r="OKU2" s="87"/>
      <c r="OKV2" s="87"/>
      <c r="OKW2" s="87"/>
      <c r="OKX2" s="87"/>
      <c r="OKY2" s="87"/>
      <c r="OKZ2" s="87"/>
      <c r="OLA2" s="87"/>
      <c r="OLB2" s="87"/>
      <c r="OLC2" s="87"/>
      <c r="OLD2" s="87"/>
      <c r="OLE2" s="87"/>
      <c r="OLF2" s="87"/>
      <c r="OLG2" s="87"/>
      <c r="OLH2" s="87"/>
      <c r="OLI2" s="87"/>
      <c r="OLJ2" s="87"/>
      <c r="OLK2" s="87"/>
      <c r="OLL2" s="87"/>
      <c r="OLM2" s="87"/>
      <c r="OLN2" s="87"/>
      <c r="OLO2" s="87"/>
      <c r="OLP2" s="87"/>
      <c r="OLQ2" s="87"/>
      <c r="OLR2" s="87"/>
      <c r="OLS2" s="87"/>
      <c r="OLT2" s="87"/>
      <c r="OLU2" s="87"/>
      <c r="OLV2" s="87"/>
      <c r="OLW2" s="87"/>
      <c r="OLX2" s="87"/>
      <c r="OLY2" s="87"/>
      <c r="OLZ2" s="87"/>
      <c r="OMA2" s="87"/>
      <c r="OMB2" s="87"/>
      <c r="OMC2" s="87"/>
      <c r="OMD2" s="87"/>
      <c r="OME2" s="87"/>
      <c r="OMF2" s="87"/>
      <c r="OMG2" s="87"/>
      <c r="OMH2" s="87"/>
      <c r="OMI2" s="87"/>
      <c r="OMJ2" s="87"/>
      <c r="OMK2" s="87"/>
      <c r="OML2" s="87"/>
      <c r="OMM2" s="87"/>
      <c r="OMN2" s="87"/>
      <c r="OMO2" s="87"/>
      <c r="OMP2" s="87"/>
      <c r="OMQ2" s="87"/>
      <c r="OMR2" s="87"/>
      <c r="OMS2" s="87"/>
      <c r="OMT2" s="87"/>
      <c r="OMU2" s="87"/>
      <c r="OMV2" s="87"/>
      <c r="OMW2" s="87"/>
      <c r="OMX2" s="87"/>
      <c r="OMY2" s="87"/>
      <c r="OMZ2" s="87"/>
      <c r="ONA2" s="87"/>
      <c r="ONB2" s="87"/>
      <c r="ONC2" s="87"/>
      <c r="OND2" s="87"/>
      <c r="ONE2" s="87"/>
      <c r="ONF2" s="87"/>
      <c r="ONG2" s="87"/>
      <c r="ONH2" s="87"/>
      <c r="ONI2" s="87"/>
      <c r="ONJ2" s="87"/>
      <c r="ONK2" s="87"/>
      <c r="ONL2" s="87"/>
      <c r="ONM2" s="87"/>
      <c r="ONN2" s="87"/>
      <c r="ONO2" s="87"/>
      <c r="ONP2" s="87"/>
      <c r="ONQ2" s="87"/>
      <c r="ONR2" s="87"/>
      <c r="ONS2" s="87"/>
      <c r="ONT2" s="87"/>
      <c r="ONU2" s="87"/>
      <c r="ONV2" s="87"/>
      <c r="ONW2" s="87"/>
      <c r="ONX2" s="87"/>
      <c r="ONY2" s="87"/>
      <c r="ONZ2" s="87"/>
      <c r="OOA2" s="87"/>
      <c r="OOB2" s="87"/>
      <c r="OOC2" s="87"/>
      <c r="OOD2" s="87"/>
      <c r="OOE2" s="87"/>
      <c r="OOF2" s="87"/>
      <c r="OOG2" s="87"/>
      <c r="OOH2" s="87"/>
      <c r="OOI2" s="87"/>
      <c r="OOJ2" s="87"/>
      <c r="OOK2" s="87"/>
      <c r="OOL2" s="87"/>
      <c r="OOM2" s="87"/>
      <c r="OON2" s="87"/>
      <c r="OOO2" s="87"/>
      <c r="OOP2" s="87"/>
      <c r="OOQ2" s="87"/>
      <c r="OOR2" s="87"/>
      <c r="OOS2" s="87"/>
      <c r="OOT2" s="87"/>
      <c r="OOU2" s="87"/>
      <c r="OOV2" s="87"/>
      <c r="OOW2" s="87"/>
      <c r="OOX2" s="87"/>
      <c r="OOY2" s="87"/>
      <c r="OOZ2" s="87"/>
      <c r="OPA2" s="87"/>
      <c r="OPB2" s="87"/>
      <c r="OPC2" s="87"/>
      <c r="OPD2" s="87"/>
      <c r="OPE2" s="87"/>
      <c r="OPF2" s="87"/>
      <c r="OPG2" s="87"/>
      <c r="OPH2" s="87"/>
      <c r="OPI2" s="87"/>
      <c r="OPJ2" s="87"/>
      <c r="OPK2" s="87"/>
      <c r="OPL2" s="87"/>
      <c r="OPM2" s="87"/>
      <c r="OPN2" s="87"/>
      <c r="OPO2" s="87"/>
      <c r="OPP2" s="87"/>
      <c r="OPQ2" s="87"/>
      <c r="OPR2" s="87"/>
      <c r="OPS2" s="87"/>
      <c r="OPT2" s="87"/>
      <c r="OPU2" s="87"/>
      <c r="OPV2" s="87"/>
      <c r="OPW2" s="87"/>
      <c r="OPX2" s="87"/>
      <c r="OPY2" s="87"/>
      <c r="OPZ2" s="87"/>
      <c r="OQA2" s="87"/>
      <c r="OQB2" s="87"/>
      <c r="OQC2" s="87"/>
      <c r="OQD2" s="87"/>
      <c r="OQE2" s="87"/>
      <c r="OQF2" s="87"/>
      <c r="OQG2" s="87"/>
      <c r="OQH2" s="87"/>
      <c r="OQI2" s="87"/>
      <c r="OQJ2" s="87"/>
      <c r="OQK2" s="87"/>
      <c r="OQL2" s="87"/>
      <c r="OQM2" s="87"/>
      <c r="OQN2" s="87"/>
      <c r="OQO2" s="87"/>
      <c r="OQP2" s="87"/>
      <c r="OQQ2" s="87"/>
      <c r="OQR2" s="87"/>
      <c r="OQS2" s="87"/>
      <c r="OQT2" s="87"/>
      <c r="OQU2" s="87"/>
      <c r="OQV2" s="87"/>
      <c r="OQW2" s="87"/>
      <c r="OQX2" s="87"/>
      <c r="OQY2" s="87"/>
      <c r="OQZ2" s="87"/>
      <c r="ORA2" s="87"/>
      <c r="ORB2" s="87"/>
      <c r="ORC2" s="87"/>
      <c r="ORD2" s="87"/>
      <c r="ORE2" s="87"/>
      <c r="ORF2" s="87"/>
      <c r="ORG2" s="87"/>
      <c r="ORH2" s="87"/>
      <c r="ORI2" s="87"/>
      <c r="ORJ2" s="87"/>
      <c r="ORK2" s="87"/>
      <c r="ORL2" s="87"/>
      <c r="ORM2" s="87"/>
      <c r="ORN2" s="87"/>
      <c r="ORO2" s="87"/>
      <c r="ORP2" s="87"/>
      <c r="ORQ2" s="87"/>
      <c r="ORR2" s="87"/>
      <c r="ORS2" s="87"/>
      <c r="ORT2" s="87"/>
      <c r="ORU2" s="87"/>
      <c r="ORV2" s="87"/>
      <c r="ORW2" s="87"/>
      <c r="ORX2" s="87"/>
      <c r="ORY2" s="87"/>
      <c r="ORZ2" s="87"/>
      <c r="OSA2" s="87"/>
      <c r="OSB2" s="87"/>
      <c r="OSC2" s="87"/>
      <c r="OSD2" s="87"/>
      <c r="OSE2" s="87"/>
      <c r="OSF2" s="87"/>
      <c r="OSG2" s="87"/>
      <c r="OSH2" s="87"/>
      <c r="OSI2" s="87"/>
      <c r="OSJ2" s="87"/>
      <c r="OSK2" s="87"/>
      <c r="OSL2" s="87"/>
      <c r="OSM2" s="87"/>
      <c r="OSN2" s="87"/>
      <c r="OSO2" s="87"/>
      <c r="OSP2" s="87"/>
      <c r="OSQ2" s="87"/>
      <c r="OSR2" s="87"/>
      <c r="OSS2" s="87"/>
      <c r="OST2" s="87"/>
      <c r="OSU2" s="87"/>
      <c r="OSV2" s="87"/>
      <c r="OSW2" s="87"/>
      <c r="OSX2" s="87"/>
      <c r="OSY2" s="87"/>
      <c r="OSZ2" s="87"/>
      <c r="OTA2" s="87"/>
      <c r="OTB2" s="87"/>
      <c r="OTC2" s="87"/>
      <c r="OTD2" s="87"/>
      <c r="OTE2" s="87"/>
      <c r="OTF2" s="87"/>
      <c r="OTG2" s="87"/>
      <c r="OTH2" s="87"/>
      <c r="OTI2" s="87"/>
      <c r="OTJ2" s="87"/>
      <c r="OTK2" s="87"/>
      <c r="OTL2" s="87"/>
      <c r="OTM2" s="87"/>
      <c r="OTN2" s="87"/>
      <c r="OTO2" s="87"/>
      <c r="OTP2" s="87"/>
      <c r="OTQ2" s="87"/>
      <c r="OTR2" s="87"/>
      <c r="OTS2" s="87"/>
      <c r="OTT2" s="87"/>
      <c r="OTU2" s="87"/>
      <c r="OTV2" s="87"/>
      <c r="OTW2" s="87"/>
      <c r="OTX2" s="87"/>
      <c r="OTY2" s="87"/>
      <c r="OTZ2" s="87"/>
      <c r="OUA2" s="87"/>
      <c r="OUB2" s="87"/>
      <c r="OUC2" s="87"/>
      <c r="OUD2" s="87"/>
      <c r="OUE2" s="87"/>
      <c r="OUF2" s="87"/>
      <c r="OUG2" s="87"/>
      <c r="OUH2" s="87"/>
      <c r="OUI2" s="87"/>
      <c r="OUJ2" s="87"/>
      <c r="OUK2" s="87"/>
      <c r="OUL2" s="87"/>
      <c r="OUM2" s="87"/>
      <c r="OUN2" s="87"/>
      <c r="OUO2" s="87"/>
      <c r="OUP2" s="87"/>
      <c r="OUQ2" s="87"/>
      <c r="OUR2" s="87"/>
      <c r="OUS2" s="87"/>
      <c r="OUT2" s="87"/>
      <c r="OUU2" s="87"/>
      <c r="OUV2" s="87"/>
      <c r="OUW2" s="87"/>
      <c r="OUX2" s="87"/>
      <c r="OUY2" s="87"/>
      <c r="OUZ2" s="87"/>
      <c r="OVA2" s="87"/>
      <c r="OVB2" s="87"/>
      <c r="OVC2" s="87"/>
      <c r="OVD2" s="87"/>
      <c r="OVE2" s="87"/>
      <c r="OVF2" s="87"/>
      <c r="OVG2" s="87"/>
      <c r="OVH2" s="87"/>
      <c r="OVI2" s="87"/>
      <c r="OVJ2" s="87"/>
      <c r="OVK2" s="87"/>
      <c r="OVL2" s="87"/>
      <c r="OVM2" s="87"/>
      <c r="OVN2" s="87"/>
      <c r="OVO2" s="87"/>
      <c r="OVP2" s="87"/>
      <c r="OVQ2" s="87"/>
      <c r="OVR2" s="87"/>
      <c r="OVS2" s="87"/>
      <c r="OVT2" s="87"/>
      <c r="OVU2" s="87"/>
      <c r="OVV2" s="87"/>
      <c r="OVW2" s="87"/>
      <c r="OVX2" s="87"/>
      <c r="OVY2" s="87"/>
      <c r="OVZ2" s="87"/>
      <c r="OWA2" s="87"/>
      <c r="OWB2" s="87"/>
      <c r="OWC2" s="87"/>
      <c r="OWD2" s="87"/>
      <c r="OWE2" s="87"/>
      <c r="OWF2" s="87"/>
      <c r="OWG2" s="87"/>
      <c r="OWH2" s="87"/>
      <c r="OWI2" s="87"/>
      <c r="OWJ2" s="87"/>
      <c r="OWK2" s="87"/>
      <c r="OWL2" s="87"/>
      <c r="OWM2" s="87"/>
      <c r="OWN2" s="87"/>
      <c r="OWO2" s="87"/>
      <c r="OWP2" s="87"/>
      <c r="OWQ2" s="87"/>
      <c r="OWR2" s="87"/>
      <c r="OWS2" s="87"/>
      <c r="OWT2" s="87"/>
      <c r="OWU2" s="87"/>
      <c r="OWV2" s="87"/>
      <c r="OWW2" s="87"/>
      <c r="OWX2" s="87"/>
      <c r="OWY2" s="87"/>
      <c r="OWZ2" s="87"/>
      <c r="OXA2" s="87"/>
      <c r="OXB2" s="87"/>
      <c r="OXC2" s="87"/>
      <c r="OXD2" s="87"/>
      <c r="OXE2" s="87"/>
      <c r="OXF2" s="87"/>
      <c r="OXG2" s="87"/>
      <c r="OXH2" s="87"/>
      <c r="OXI2" s="87"/>
      <c r="OXJ2" s="87"/>
      <c r="OXK2" s="87"/>
      <c r="OXL2" s="87"/>
      <c r="OXM2" s="87"/>
      <c r="OXN2" s="87"/>
      <c r="OXO2" s="87"/>
      <c r="OXP2" s="87"/>
      <c r="OXQ2" s="87"/>
      <c r="OXR2" s="87"/>
      <c r="OXS2" s="87"/>
      <c r="OXT2" s="87"/>
      <c r="OXU2" s="87"/>
      <c r="OXV2" s="87"/>
      <c r="OXW2" s="87"/>
      <c r="OXX2" s="87"/>
      <c r="OXY2" s="87"/>
      <c r="OXZ2" s="87"/>
      <c r="OYA2" s="87"/>
      <c r="OYB2" s="87"/>
      <c r="OYC2" s="87"/>
      <c r="OYD2" s="87"/>
      <c r="OYE2" s="87"/>
      <c r="OYF2" s="87"/>
      <c r="OYG2" s="87"/>
      <c r="OYH2" s="87"/>
      <c r="OYI2" s="87"/>
      <c r="OYJ2" s="87"/>
      <c r="OYK2" s="87"/>
      <c r="OYL2" s="87"/>
      <c r="OYM2" s="87"/>
      <c r="OYN2" s="87"/>
      <c r="OYO2" s="87"/>
      <c r="OYP2" s="87"/>
      <c r="OYQ2" s="87"/>
      <c r="OYR2" s="87"/>
      <c r="OYS2" s="87"/>
      <c r="OYT2" s="87"/>
      <c r="OYU2" s="87"/>
      <c r="OYV2" s="87"/>
      <c r="OYW2" s="87"/>
      <c r="OYX2" s="87"/>
      <c r="OYY2" s="87"/>
      <c r="OYZ2" s="87"/>
      <c r="OZA2" s="87"/>
      <c r="OZB2" s="87"/>
      <c r="OZC2" s="87"/>
      <c r="OZD2" s="87"/>
      <c r="OZE2" s="87"/>
      <c r="OZF2" s="87"/>
      <c r="OZG2" s="87"/>
      <c r="OZH2" s="87"/>
      <c r="OZI2" s="87"/>
      <c r="OZJ2" s="87"/>
      <c r="OZK2" s="87"/>
      <c r="OZL2" s="87"/>
      <c r="OZM2" s="87"/>
      <c r="OZN2" s="87"/>
      <c r="OZO2" s="87"/>
      <c r="OZP2" s="87"/>
      <c r="OZQ2" s="87"/>
      <c r="OZR2" s="87"/>
      <c r="OZS2" s="87"/>
      <c r="OZT2" s="87"/>
      <c r="OZU2" s="87"/>
      <c r="OZV2" s="87"/>
      <c r="OZW2" s="87"/>
      <c r="OZX2" s="87"/>
      <c r="OZY2" s="87"/>
      <c r="OZZ2" s="87"/>
      <c r="PAA2" s="87"/>
      <c r="PAB2" s="87"/>
      <c r="PAC2" s="87"/>
      <c r="PAD2" s="87"/>
      <c r="PAE2" s="87"/>
      <c r="PAF2" s="87"/>
      <c r="PAG2" s="87"/>
      <c r="PAH2" s="87"/>
      <c r="PAI2" s="87"/>
      <c r="PAJ2" s="87"/>
      <c r="PAK2" s="87"/>
      <c r="PAL2" s="87"/>
      <c r="PAM2" s="87"/>
      <c r="PAN2" s="87"/>
      <c r="PAO2" s="87"/>
      <c r="PAP2" s="87"/>
      <c r="PAQ2" s="87"/>
      <c r="PAR2" s="87"/>
      <c r="PAS2" s="87"/>
      <c r="PAT2" s="87"/>
      <c r="PAU2" s="87"/>
      <c r="PAV2" s="87"/>
      <c r="PAW2" s="87"/>
      <c r="PAX2" s="87"/>
      <c r="PAY2" s="87"/>
      <c r="PAZ2" s="87"/>
      <c r="PBA2" s="87"/>
      <c r="PBB2" s="87"/>
      <c r="PBC2" s="87"/>
      <c r="PBD2" s="87"/>
      <c r="PBE2" s="87"/>
      <c r="PBF2" s="87"/>
      <c r="PBG2" s="87"/>
      <c r="PBH2" s="87"/>
      <c r="PBI2" s="87"/>
      <c r="PBJ2" s="87"/>
      <c r="PBK2" s="87"/>
      <c r="PBL2" s="87"/>
      <c r="PBM2" s="87"/>
      <c r="PBN2" s="87"/>
      <c r="PBO2" s="87"/>
      <c r="PBP2" s="87"/>
      <c r="PBQ2" s="87"/>
      <c r="PBR2" s="87"/>
      <c r="PBS2" s="87"/>
      <c r="PBT2" s="87"/>
      <c r="PBU2" s="87"/>
      <c r="PBV2" s="87"/>
      <c r="PBW2" s="87"/>
      <c r="PBX2" s="87"/>
      <c r="PBY2" s="87"/>
      <c r="PBZ2" s="87"/>
      <c r="PCA2" s="87"/>
      <c r="PCB2" s="87"/>
      <c r="PCC2" s="87"/>
      <c r="PCD2" s="87"/>
      <c r="PCE2" s="87"/>
      <c r="PCF2" s="87"/>
      <c r="PCG2" s="87"/>
      <c r="PCH2" s="87"/>
      <c r="PCI2" s="87"/>
      <c r="PCJ2" s="87"/>
      <c r="PCK2" s="87"/>
      <c r="PCL2" s="87"/>
      <c r="PCM2" s="87"/>
      <c r="PCN2" s="87"/>
      <c r="PCO2" s="87"/>
      <c r="PCP2" s="87"/>
      <c r="PCQ2" s="87"/>
      <c r="PCR2" s="87"/>
      <c r="PCS2" s="87"/>
      <c r="PCT2" s="87"/>
      <c r="PCU2" s="87"/>
      <c r="PCV2" s="87"/>
      <c r="PCW2" s="87"/>
      <c r="PCX2" s="87"/>
      <c r="PCY2" s="87"/>
      <c r="PCZ2" s="87"/>
      <c r="PDA2" s="87"/>
      <c r="PDB2" s="87"/>
      <c r="PDC2" s="87"/>
      <c r="PDD2" s="87"/>
      <c r="PDE2" s="87"/>
      <c r="PDF2" s="87"/>
      <c r="PDG2" s="87"/>
      <c r="PDH2" s="87"/>
      <c r="PDI2" s="87"/>
      <c r="PDJ2" s="87"/>
      <c r="PDK2" s="87"/>
      <c r="PDL2" s="87"/>
      <c r="PDM2" s="87"/>
      <c r="PDN2" s="87"/>
      <c r="PDO2" s="87"/>
      <c r="PDP2" s="87"/>
      <c r="PDQ2" s="87"/>
      <c r="PDR2" s="87"/>
      <c r="PDS2" s="87"/>
      <c r="PDT2" s="87"/>
      <c r="PDU2" s="87"/>
      <c r="PDV2" s="87"/>
      <c r="PDW2" s="87"/>
      <c r="PDX2" s="87"/>
      <c r="PDY2" s="87"/>
      <c r="PDZ2" s="87"/>
      <c r="PEA2" s="87"/>
      <c r="PEB2" s="87"/>
      <c r="PEC2" s="87"/>
      <c r="PED2" s="87"/>
      <c r="PEE2" s="87"/>
      <c r="PEF2" s="87"/>
      <c r="PEG2" s="87"/>
      <c r="PEH2" s="87"/>
      <c r="PEI2" s="87"/>
      <c r="PEJ2" s="87"/>
      <c r="PEK2" s="87"/>
      <c r="PEL2" s="87"/>
      <c r="PEM2" s="87"/>
      <c r="PEN2" s="87"/>
      <c r="PEO2" s="87"/>
      <c r="PEP2" s="87"/>
      <c r="PEQ2" s="87"/>
      <c r="PER2" s="87"/>
      <c r="PES2" s="87"/>
      <c r="PET2" s="87"/>
      <c r="PEU2" s="87"/>
      <c r="PEV2" s="87"/>
      <c r="PEW2" s="87"/>
      <c r="PEX2" s="87"/>
      <c r="PEY2" s="87"/>
      <c r="PEZ2" s="87"/>
      <c r="PFA2" s="87"/>
      <c r="PFB2" s="87"/>
      <c r="PFC2" s="87"/>
      <c r="PFD2" s="87"/>
      <c r="PFE2" s="87"/>
      <c r="PFF2" s="87"/>
      <c r="PFG2" s="87"/>
      <c r="PFH2" s="87"/>
      <c r="PFI2" s="87"/>
      <c r="PFJ2" s="87"/>
      <c r="PFK2" s="87"/>
      <c r="PFL2" s="87"/>
      <c r="PFM2" s="87"/>
      <c r="PFN2" s="87"/>
      <c r="PFO2" s="87"/>
      <c r="PFP2" s="87"/>
      <c r="PFQ2" s="87"/>
      <c r="PFR2" s="87"/>
      <c r="PFS2" s="87"/>
      <c r="PFT2" s="87"/>
      <c r="PFU2" s="87"/>
      <c r="PFV2" s="87"/>
      <c r="PFW2" s="87"/>
      <c r="PFX2" s="87"/>
      <c r="PFY2" s="87"/>
      <c r="PFZ2" s="87"/>
      <c r="PGA2" s="87"/>
      <c r="PGB2" s="87"/>
      <c r="PGC2" s="87"/>
      <c r="PGD2" s="87"/>
      <c r="PGE2" s="87"/>
      <c r="PGF2" s="87"/>
      <c r="PGG2" s="87"/>
      <c r="PGH2" s="87"/>
      <c r="PGI2" s="87"/>
      <c r="PGJ2" s="87"/>
      <c r="PGK2" s="87"/>
      <c r="PGL2" s="87"/>
      <c r="PGM2" s="87"/>
      <c r="PGN2" s="87"/>
      <c r="PGO2" s="87"/>
      <c r="PGP2" s="87"/>
      <c r="PGQ2" s="87"/>
      <c r="PGR2" s="87"/>
      <c r="PGS2" s="87"/>
      <c r="PGT2" s="87"/>
      <c r="PGU2" s="87"/>
      <c r="PGV2" s="87"/>
      <c r="PGW2" s="87"/>
      <c r="PGX2" s="87"/>
      <c r="PGY2" s="87"/>
      <c r="PGZ2" s="87"/>
      <c r="PHA2" s="87"/>
      <c r="PHB2" s="87"/>
      <c r="PHC2" s="87"/>
      <c r="PHD2" s="87"/>
      <c r="PHE2" s="87"/>
      <c r="PHF2" s="87"/>
      <c r="PHG2" s="87"/>
      <c r="PHH2" s="87"/>
      <c r="PHI2" s="87"/>
      <c r="PHJ2" s="87"/>
      <c r="PHK2" s="87"/>
      <c r="PHL2" s="87"/>
      <c r="PHM2" s="87"/>
      <c r="PHN2" s="87"/>
      <c r="PHO2" s="87"/>
      <c r="PHP2" s="87"/>
      <c r="PHQ2" s="87"/>
      <c r="PHR2" s="87"/>
      <c r="PHS2" s="87"/>
      <c r="PHT2" s="87"/>
      <c r="PHU2" s="87"/>
      <c r="PHV2" s="87"/>
      <c r="PHW2" s="87"/>
      <c r="PHX2" s="87"/>
      <c r="PHY2" s="87"/>
      <c r="PHZ2" s="87"/>
      <c r="PIA2" s="87"/>
      <c r="PIB2" s="87"/>
      <c r="PIC2" s="87"/>
      <c r="PID2" s="87"/>
      <c r="PIE2" s="87"/>
      <c r="PIF2" s="87"/>
      <c r="PIG2" s="87"/>
      <c r="PIH2" s="87"/>
      <c r="PII2" s="87"/>
      <c r="PIJ2" s="87"/>
      <c r="PIK2" s="87"/>
      <c r="PIL2" s="87"/>
      <c r="PIM2" s="87"/>
      <c r="PIN2" s="87"/>
      <c r="PIO2" s="87"/>
      <c r="PIP2" s="87"/>
      <c r="PIQ2" s="87"/>
      <c r="PIR2" s="87"/>
      <c r="PIS2" s="87"/>
      <c r="PIT2" s="87"/>
      <c r="PIU2" s="87"/>
      <c r="PIV2" s="87"/>
      <c r="PIW2" s="87"/>
      <c r="PIX2" s="87"/>
      <c r="PIY2" s="87"/>
      <c r="PIZ2" s="87"/>
      <c r="PJA2" s="87"/>
      <c r="PJB2" s="87"/>
      <c r="PJC2" s="87"/>
      <c r="PJD2" s="87"/>
      <c r="PJE2" s="87"/>
      <c r="PJF2" s="87"/>
      <c r="PJG2" s="87"/>
      <c r="PJH2" s="87"/>
      <c r="PJI2" s="87"/>
      <c r="PJJ2" s="87"/>
      <c r="PJK2" s="87"/>
      <c r="PJL2" s="87"/>
      <c r="PJM2" s="87"/>
      <c r="PJN2" s="87"/>
      <c r="PJO2" s="87"/>
      <c r="PJP2" s="87"/>
      <c r="PJQ2" s="87"/>
      <c r="PJR2" s="87"/>
      <c r="PJS2" s="87"/>
      <c r="PJT2" s="87"/>
      <c r="PJU2" s="87"/>
      <c r="PJV2" s="87"/>
      <c r="PJW2" s="87"/>
      <c r="PJX2" s="87"/>
      <c r="PJY2" s="87"/>
      <c r="PJZ2" s="87"/>
      <c r="PKA2" s="87"/>
      <c r="PKB2" s="87"/>
      <c r="PKC2" s="87"/>
      <c r="PKD2" s="87"/>
      <c r="PKE2" s="87"/>
      <c r="PKF2" s="87"/>
      <c r="PKG2" s="87"/>
      <c r="PKH2" s="87"/>
      <c r="PKI2" s="87"/>
      <c r="PKJ2" s="87"/>
      <c r="PKK2" s="87"/>
      <c r="PKL2" s="87"/>
      <c r="PKM2" s="87"/>
      <c r="PKN2" s="87"/>
      <c r="PKO2" s="87"/>
      <c r="PKP2" s="87"/>
      <c r="PKQ2" s="87"/>
      <c r="PKR2" s="87"/>
      <c r="PKS2" s="87"/>
      <c r="PKT2" s="87"/>
      <c r="PKU2" s="87"/>
      <c r="PKV2" s="87"/>
      <c r="PKW2" s="87"/>
      <c r="PKX2" s="87"/>
      <c r="PKY2" s="87"/>
      <c r="PKZ2" s="87"/>
      <c r="PLA2" s="87"/>
      <c r="PLB2" s="87"/>
      <c r="PLC2" s="87"/>
      <c r="PLD2" s="87"/>
      <c r="PLE2" s="87"/>
      <c r="PLF2" s="87"/>
      <c r="PLG2" s="87"/>
      <c r="PLH2" s="87"/>
      <c r="PLI2" s="87"/>
      <c r="PLJ2" s="87"/>
      <c r="PLK2" s="87"/>
      <c r="PLL2" s="87"/>
      <c r="PLM2" s="87"/>
      <c r="PLN2" s="87"/>
      <c r="PLO2" s="87"/>
      <c r="PLP2" s="87"/>
      <c r="PLQ2" s="87"/>
      <c r="PLR2" s="87"/>
      <c r="PLS2" s="87"/>
      <c r="PLT2" s="87"/>
      <c r="PLU2" s="87"/>
      <c r="PLV2" s="87"/>
      <c r="PLW2" s="87"/>
      <c r="PLX2" s="87"/>
      <c r="PLY2" s="87"/>
      <c r="PLZ2" s="87"/>
      <c r="PMA2" s="87"/>
      <c r="PMB2" s="87"/>
      <c r="PMC2" s="87"/>
      <c r="PMD2" s="87"/>
      <c r="PME2" s="87"/>
      <c r="PMF2" s="87"/>
      <c r="PMG2" s="87"/>
      <c r="PMH2" s="87"/>
      <c r="PMI2" s="87"/>
      <c r="PMJ2" s="87"/>
      <c r="PMK2" s="87"/>
      <c r="PML2" s="87"/>
      <c r="PMM2" s="87"/>
      <c r="PMN2" s="87"/>
      <c r="PMO2" s="87"/>
      <c r="PMP2" s="87"/>
      <c r="PMQ2" s="87"/>
      <c r="PMR2" s="87"/>
      <c r="PMS2" s="87"/>
      <c r="PMT2" s="87"/>
      <c r="PMU2" s="87"/>
      <c r="PMV2" s="87"/>
      <c r="PMW2" s="87"/>
      <c r="PMX2" s="87"/>
      <c r="PMY2" s="87"/>
      <c r="PMZ2" s="87"/>
      <c r="PNA2" s="87"/>
      <c r="PNB2" s="87"/>
      <c r="PNC2" s="87"/>
      <c r="PND2" s="87"/>
      <c r="PNE2" s="87"/>
      <c r="PNF2" s="87"/>
      <c r="PNG2" s="87"/>
      <c r="PNH2" s="87"/>
      <c r="PNI2" s="87"/>
      <c r="PNJ2" s="87"/>
      <c r="PNK2" s="87"/>
      <c r="PNL2" s="87"/>
      <c r="PNM2" s="87"/>
      <c r="PNN2" s="87"/>
      <c r="PNO2" s="87"/>
      <c r="PNP2" s="87"/>
      <c r="PNQ2" s="87"/>
      <c r="PNR2" s="87"/>
      <c r="PNS2" s="87"/>
      <c r="PNT2" s="87"/>
      <c r="PNU2" s="87"/>
      <c r="PNV2" s="87"/>
      <c r="PNW2" s="87"/>
      <c r="PNX2" s="87"/>
      <c r="PNY2" s="87"/>
      <c r="PNZ2" s="87"/>
      <c r="POA2" s="87"/>
      <c r="POB2" s="87"/>
      <c r="POC2" s="87"/>
      <c r="POD2" s="87"/>
      <c r="POE2" s="87"/>
      <c r="POF2" s="87"/>
      <c r="POG2" s="87"/>
      <c r="POH2" s="87"/>
      <c r="POI2" s="87"/>
      <c r="POJ2" s="87"/>
      <c r="POK2" s="87"/>
      <c r="POL2" s="87"/>
      <c r="POM2" s="87"/>
      <c r="PON2" s="87"/>
      <c r="POO2" s="87"/>
      <c r="POP2" s="87"/>
      <c r="POQ2" s="87"/>
      <c r="POR2" s="87"/>
      <c r="POS2" s="87"/>
      <c r="POT2" s="87"/>
      <c r="POU2" s="87"/>
      <c r="POV2" s="87"/>
      <c r="POW2" s="87"/>
      <c r="POX2" s="87"/>
      <c r="POY2" s="87"/>
      <c r="POZ2" s="87"/>
      <c r="PPA2" s="87"/>
      <c r="PPB2" s="87"/>
      <c r="PPC2" s="87"/>
      <c r="PPD2" s="87"/>
      <c r="PPE2" s="87"/>
      <c r="PPF2" s="87"/>
      <c r="PPG2" s="87"/>
      <c r="PPH2" s="87"/>
      <c r="PPI2" s="87"/>
      <c r="PPJ2" s="87"/>
      <c r="PPK2" s="87"/>
      <c r="PPL2" s="87"/>
      <c r="PPM2" s="87"/>
      <c r="PPN2" s="87"/>
      <c r="PPO2" s="87"/>
      <c r="PPP2" s="87"/>
      <c r="PPQ2" s="87"/>
      <c r="PPR2" s="87"/>
      <c r="PPS2" s="87"/>
      <c r="PPT2" s="87"/>
      <c r="PPU2" s="87"/>
      <c r="PPV2" s="87"/>
      <c r="PPW2" s="87"/>
      <c r="PPX2" s="87"/>
      <c r="PPY2" s="87"/>
      <c r="PPZ2" s="87"/>
      <c r="PQA2" s="87"/>
      <c r="PQB2" s="87"/>
      <c r="PQC2" s="87"/>
      <c r="PQD2" s="87"/>
      <c r="PQE2" s="87"/>
      <c r="PQF2" s="87"/>
      <c r="PQG2" s="87"/>
      <c r="PQH2" s="87"/>
      <c r="PQI2" s="87"/>
      <c r="PQJ2" s="87"/>
      <c r="PQK2" s="87"/>
      <c r="PQL2" s="87"/>
      <c r="PQM2" s="87"/>
      <c r="PQN2" s="87"/>
      <c r="PQO2" s="87"/>
      <c r="PQP2" s="87"/>
      <c r="PQQ2" s="87"/>
      <c r="PQR2" s="87"/>
      <c r="PQS2" s="87"/>
      <c r="PQT2" s="87"/>
      <c r="PQU2" s="87"/>
      <c r="PQV2" s="87"/>
      <c r="PQW2" s="87"/>
      <c r="PQX2" s="87"/>
      <c r="PQY2" s="87"/>
      <c r="PQZ2" s="87"/>
      <c r="PRA2" s="87"/>
      <c r="PRB2" s="87"/>
      <c r="PRC2" s="87"/>
      <c r="PRD2" s="87"/>
      <c r="PRE2" s="87"/>
      <c r="PRF2" s="87"/>
      <c r="PRG2" s="87"/>
      <c r="PRH2" s="87"/>
      <c r="PRI2" s="87"/>
      <c r="PRJ2" s="87"/>
      <c r="PRK2" s="87"/>
      <c r="PRL2" s="87"/>
      <c r="PRM2" s="87"/>
      <c r="PRN2" s="87"/>
      <c r="PRO2" s="87"/>
      <c r="PRP2" s="87"/>
      <c r="PRQ2" s="87"/>
      <c r="PRR2" s="87"/>
      <c r="PRS2" s="87"/>
      <c r="PRT2" s="87"/>
      <c r="PRU2" s="87"/>
      <c r="PRV2" s="87"/>
      <c r="PRW2" s="87"/>
      <c r="PRX2" s="87"/>
      <c r="PRY2" s="87"/>
      <c r="PRZ2" s="87"/>
      <c r="PSA2" s="87"/>
      <c r="PSB2" s="87"/>
      <c r="PSC2" s="87"/>
      <c r="PSD2" s="87"/>
      <c r="PSE2" s="87"/>
      <c r="PSF2" s="87"/>
      <c r="PSG2" s="87"/>
      <c r="PSH2" s="87"/>
      <c r="PSI2" s="87"/>
      <c r="PSJ2" s="87"/>
      <c r="PSK2" s="87"/>
      <c r="PSL2" s="87"/>
      <c r="PSM2" s="87"/>
      <c r="PSN2" s="87"/>
      <c r="PSO2" s="87"/>
      <c r="PSP2" s="87"/>
      <c r="PSQ2" s="87"/>
      <c r="PSR2" s="87"/>
      <c r="PSS2" s="87"/>
      <c r="PST2" s="87"/>
      <c r="PSU2" s="87"/>
      <c r="PSV2" s="87"/>
      <c r="PSW2" s="87"/>
      <c r="PSX2" s="87"/>
      <c r="PSY2" s="87"/>
      <c r="PSZ2" s="87"/>
      <c r="PTA2" s="87"/>
      <c r="PTB2" s="87"/>
      <c r="PTC2" s="87"/>
      <c r="PTD2" s="87"/>
      <c r="PTE2" s="87"/>
      <c r="PTF2" s="87"/>
      <c r="PTG2" s="87"/>
      <c r="PTH2" s="87"/>
      <c r="PTI2" s="87"/>
      <c r="PTJ2" s="87"/>
      <c r="PTK2" s="87"/>
      <c r="PTL2" s="87"/>
      <c r="PTM2" s="87"/>
      <c r="PTN2" s="87"/>
      <c r="PTO2" s="87"/>
      <c r="PTP2" s="87"/>
      <c r="PTQ2" s="87"/>
      <c r="PTR2" s="87"/>
      <c r="PTS2" s="87"/>
      <c r="PTT2" s="87"/>
      <c r="PTU2" s="87"/>
      <c r="PTV2" s="87"/>
      <c r="PTW2" s="87"/>
      <c r="PTX2" s="87"/>
      <c r="PTY2" s="87"/>
      <c r="PTZ2" s="87"/>
      <c r="PUA2" s="87"/>
      <c r="PUB2" s="87"/>
      <c r="PUC2" s="87"/>
      <c r="PUD2" s="87"/>
      <c r="PUE2" s="87"/>
      <c r="PUF2" s="87"/>
      <c r="PUG2" s="87"/>
      <c r="PUH2" s="87"/>
      <c r="PUI2" s="87"/>
      <c r="PUJ2" s="87"/>
      <c r="PUK2" s="87"/>
      <c r="PUL2" s="87"/>
      <c r="PUM2" s="87"/>
      <c r="PUN2" s="87"/>
      <c r="PUO2" s="87"/>
      <c r="PUP2" s="87"/>
      <c r="PUQ2" s="87"/>
      <c r="PUR2" s="87"/>
      <c r="PUS2" s="87"/>
      <c r="PUT2" s="87"/>
      <c r="PUU2" s="87"/>
      <c r="PUV2" s="87"/>
      <c r="PUW2" s="87"/>
      <c r="PUX2" s="87"/>
      <c r="PUY2" s="87"/>
      <c r="PUZ2" s="87"/>
      <c r="PVA2" s="87"/>
      <c r="PVB2" s="87"/>
      <c r="PVC2" s="87"/>
      <c r="PVD2" s="87"/>
      <c r="PVE2" s="87"/>
      <c r="PVF2" s="87"/>
      <c r="PVG2" s="87"/>
      <c r="PVH2" s="87"/>
      <c r="PVI2" s="87"/>
      <c r="PVJ2" s="87"/>
      <c r="PVK2" s="87"/>
      <c r="PVL2" s="87"/>
      <c r="PVM2" s="87"/>
      <c r="PVN2" s="87"/>
      <c r="PVO2" s="87"/>
      <c r="PVP2" s="87"/>
      <c r="PVQ2" s="87"/>
      <c r="PVR2" s="87"/>
      <c r="PVS2" s="87"/>
      <c r="PVT2" s="87"/>
      <c r="PVU2" s="87"/>
      <c r="PVV2" s="87"/>
      <c r="PVW2" s="87"/>
      <c r="PVX2" s="87"/>
      <c r="PVY2" s="87"/>
      <c r="PVZ2" s="87"/>
      <c r="PWA2" s="87"/>
      <c r="PWB2" s="87"/>
      <c r="PWC2" s="87"/>
      <c r="PWD2" s="87"/>
      <c r="PWE2" s="87"/>
      <c r="PWF2" s="87"/>
      <c r="PWG2" s="87"/>
      <c r="PWH2" s="87"/>
      <c r="PWI2" s="87"/>
      <c r="PWJ2" s="87"/>
      <c r="PWK2" s="87"/>
      <c r="PWL2" s="87"/>
      <c r="PWM2" s="87"/>
      <c r="PWN2" s="87"/>
      <c r="PWO2" s="87"/>
      <c r="PWP2" s="87"/>
      <c r="PWQ2" s="87"/>
      <c r="PWR2" s="87"/>
      <c r="PWS2" s="87"/>
      <c r="PWT2" s="87"/>
      <c r="PWU2" s="87"/>
      <c r="PWV2" s="87"/>
      <c r="PWW2" s="87"/>
      <c r="PWX2" s="87"/>
      <c r="PWY2" s="87"/>
      <c r="PWZ2" s="87"/>
      <c r="PXA2" s="87"/>
      <c r="PXB2" s="87"/>
      <c r="PXC2" s="87"/>
      <c r="PXD2" s="87"/>
      <c r="PXE2" s="87"/>
      <c r="PXF2" s="87"/>
      <c r="PXG2" s="87"/>
      <c r="PXH2" s="87"/>
      <c r="PXI2" s="87"/>
      <c r="PXJ2" s="87"/>
      <c r="PXK2" s="87"/>
      <c r="PXL2" s="87"/>
      <c r="PXM2" s="87"/>
      <c r="PXN2" s="87"/>
      <c r="PXO2" s="87"/>
      <c r="PXP2" s="87"/>
      <c r="PXQ2" s="87"/>
      <c r="PXR2" s="87"/>
      <c r="PXS2" s="87"/>
      <c r="PXT2" s="87"/>
      <c r="PXU2" s="87"/>
      <c r="PXV2" s="87"/>
      <c r="PXW2" s="87"/>
      <c r="PXX2" s="87"/>
      <c r="PXY2" s="87"/>
      <c r="PXZ2" s="87"/>
      <c r="PYA2" s="87"/>
      <c r="PYB2" s="87"/>
      <c r="PYC2" s="87"/>
      <c r="PYD2" s="87"/>
      <c r="PYE2" s="87"/>
      <c r="PYF2" s="87"/>
      <c r="PYG2" s="87"/>
      <c r="PYH2" s="87"/>
      <c r="PYI2" s="87"/>
      <c r="PYJ2" s="87"/>
      <c r="PYK2" s="87"/>
      <c r="PYL2" s="87"/>
      <c r="PYM2" s="87"/>
      <c r="PYN2" s="87"/>
      <c r="PYO2" s="87"/>
      <c r="PYP2" s="87"/>
      <c r="PYQ2" s="87"/>
      <c r="PYR2" s="87"/>
      <c r="PYS2" s="87"/>
      <c r="PYT2" s="87"/>
      <c r="PYU2" s="87"/>
      <c r="PYV2" s="87"/>
      <c r="PYW2" s="87"/>
      <c r="PYX2" s="87"/>
      <c r="PYY2" s="87"/>
      <c r="PYZ2" s="87"/>
      <c r="PZA2" s="87"/>
      <c r="PZB2" s="87"/>
      <c r="PZC2" s="87"/>
      <c r="PZD2" s="87"/>
      <c r="PZE2" s="87"/>
      <c r="PZF2" s="87"/>
      <c r="PZG2" s="87"/>
      <c r="PZH2" s="87"/>
      <c r="PZI2" s="87"/>
      <c r="PZJ2" s="87"/>
      <c r="PZK2" s="87"/>
      <c r="PZL2" s="87"/>
      <c r="PZM2" s="87"/>
      <c r="PZN2" s="87"/>
      <c r="PZO2" s="87"/>
      <c r="PZP2" s="87"/>
      <c r="PZQ2" s="87"/>
      <c r="PZR2" s="87"/>
      <c r="PZS2" s="87"/>
      <c r="PZT2" s="87"/>
      <c r="PZU2" s="87"/>
      <c r="PZV2" s="87"/>
      <c r="PZW2" s="87"/>
      <c r="PZX2" s="87"/>
      <c r="PZY2" s="87"/>
      <c r="PZZ2" s="87"/>
      <c r="QAA2" s="87"/>
      <c r="QAB2" s="87"/>
      <c r="QAC2" s="87"/>
      <c r="QAD2" s="87"/>
      <c r="QAE2" s="87"/>
      <c r="QAF2" s="87"/>
      <c r="QAG2" s="87"/>
      <c r="QAH2" s="87"/>
      <c r="QAI2" s="87"/>
      <c r="QAJ2" s="87"/>
      <c r="QAK2" s="87"/>
      <c r="QAL2" s="87"/>
      <c r="QAM2" s="87"/>
      <c r="QAN2" s="87"/>
      <c r="QAO2" s="87"/>
      <c r="QAP2" s="87"/>
      <c r="QAQ2" s="87"/>
      <c r="QAR2" s="87"/>
      <c r="QAS2" s="87"/>
      <c r="QAT2" s="87"/>
      <c r="QAU2" s="87"/>
      <c r="QAV2" s="87"/>
      <c r="QAW2" s="87"/>
      <c r="QAX2" s="87"/>
      <c r="QAY2" s="87"/>
      <c r="QAZ2" s="87"/>
      <c r="QBA2" s="87"/>
      <c r="QBB2" s="87"/>
      <c r="QBC2" s="87"/>
      <c r="QBD2" s="87"/>
      <c r="QBE2" s="87"/>
      <c r="QBF2" s="87"/>
      <c r="QBG2" s="87"/>
      <c r="QBH2" s="87"/>
      <c r="QBI2" s="87"/>
      <c r="QBJ2" s="87"/>
      <c r="QBK2" s="87"/>
      <c r="QBL2" s="87"/>
      <c r="QBM2" s="87"/>
      <c r="QBN2" s="87"/>
      <c r="QBO2" s="87"/>
      <c r="QBP2" s="87"/>
      <c r="QBQ2" s="87"/>
      <c r="QBR2" s="87"/>
      <c r="QBS2" s="87"/>
      <c r="QBT2" s="87"/>
      <c r="QBU2" s="87"/>
      <c r="QBV2" s="87"/>
      <c r="QBW2" s="87"/>
      <c r="QBX2" s="87"/>
      <c r="QBY2" s="87"/>
      <c r="QBZ2" s="87"/>
      <c r="QCA2" s="87"/>
      <c r="QCB2" s="87"/>
      <c r="QCC2" s="87"/>
      <c r="QCD2" s="87"/>
      <c r="QCE2" s="87"/>
      <c r="QCF2" s="87"/>
      <c r="QCG2" s="87"/>
      <c r="QCH2" s="87"/>
      <c r="QCI2" s="87"/>
      <c r="QCJ2" s="87"/>
      <c r="QCK2" s="87"/>
      <c r="QCL2" s="87"/>
      <c r="QCM2" s="87"/>
      <c r="QCN2" s="87"/>
      <c r="QCO2" s="87"/>
      <c r="QCP2" s="87"/>
      <c r="QCQ2" s="87"/>
      <c r="QCR2" s="87"/>
      <c r="QCS2" s="87"/>
      <c r="QCT2" s="87"/>
      <c r="QCU2" s="87"/>
      <c r="QCV2" s="87"/>
      <c r="QCW2" s="87"/>
      <c r="QCX2" s="87"/>
      <c r="QCY2" s="87"/>
      <c r="QCZ2" s="87"/>
      <c r="QDA2" s="87"/>
      <c r="QDB2" s="87"/>
      <c r="QDC2" s="87"/>
      <c r="QDD2" s="87"/>
      <c r="QDE2" s="87"/>
      <c r="QDF2" s="87"/>
      <c r="QDG2" s="87"/>
      <c r="QDH2" s="87"/>
      <c r="QDI2" s="87"/>
      <c r="QDJ2" s="87"/>
      <c r="QDK2" s="87"/>
      <c r="QDL2" s="87"/>
      <c r="QDM2" s="87"/>
      <c r="QDN2" s="87"/>
      <c r="QDO2" s="87"/>
      <c r="QDP2" s="87"/>
      <c r="QDQ2" s="87"/>
      <c r="QDR2" s="87"/>
      <c r="QDS2" s="87"/>
      <c r="QDT2" s="87"/>
      <c r="QDU2" s="87"/>
      <c r="QDV2" s="87"/>
      <c r="QDW2" s="87"/>
      <c r="QDX2" s="87"/>
      <c r="QDY2" s="87"/>
      <c r="QDZ2" s="87"/>
      <c r="QEA2" s="87"/>
      <c r="QEB2" s="87"/>
      <c r="QEC2" s="87"/>
      <c r="QED2" s="87"/>
      <c r="QEE2" s="87"/>
      <c r="QEF2" s="87"/>
      <c r="QEG2" s="87"/>
      <c r="QEH2" s="87"/>
      <c r="QEI2" s="87"/>
      <c r="QEJ2" s="87"/>
      <c r="QEK2" s="87"/>
      <c r="QEL2" s="87"/>
      <c r="QEM2" s="87"/>
      <c r="QEN2" s="87"/>
      <c r="QEO2" s="87"/>
      <c r="QEP2" s="87"/>
      <c r="QEQ2" s="87"/>
      <c r="QER2" s="87"/>
      <c r="QES2" s="87"/>
      <c r="QET2" s="87"/>
      <c r="QEU2" s="87"/>
      <c r="QEV2" s="87"/>
      <c r="QEW2" s="87"/>
      <c r="QEX2" s="87"/>
      <c r="QEY2" s="87"/>
      <c r="QEZ2" s="87"/>
      <c r="QFA2" s="87"/>
      <c r="QFB2" s="87"/>
      <c r="QFC2" s="87"/>
      <c r="QFD2" s="87"/>
      <c r="QFE2" s="87"/>
      <c r="QFF2" s="87"/>
      <c r="QFG2" s="87"/>
      <c r="QFH2" s="87"/>
      <c r="QFI2" s="87"/>
      <c r="QFJ2" s="87"/>
      <c r="QFK2" s="87"/>
      <c r="QFL2" s="87"/>
      <c r="QFM2" s="87"/>
      <c r="QFN2" s="87"/>
      <c r="QFO2" s="87"/>
      <c r="QFP2" s="87"/>
      <c r="QFQ2" s="87"/>
      <c r="QFR2" s="87"/>
      <c r="QFS2" s="87"/>
      <c r="QFT2" s="87"/>
      <c r="QFU2" s="87"/>
      <c r="QFV2" s="87"/>
      <c r="QFW2" s="87"/>
      <c r="QFX2" s="87"/>
      <c r="QFY2" s="87"/>
      <c r="QFZ2" s="87"/>
      <c r="QGA2" s="87"/>
      <c r="QGB2" s="87"/>
      <c r="QGC2" s="87"/>
      <c r="QGD2" s="87"/>
      <c r="QGE2" s="87"/>
      <c r="QGF2" s="87"/>
      <c r="QGG2" s="87"/>
      <c r="QGH2" s="87"/>
      <c r="QGI2" s="87"/>
      <c r="QGJ2" s="87"/>
      <c r="QGK2" s="87"/>
      <c r="QGL2" s="87"/>
      <c r="QGM2" s="87"/>
      <c r="QGN2" s="87"/>
      <c r="QGO2" s="87"/>
      <c r="QGP2" s="87"/>
      <c r="QGQ2" s="87"/>
      <c r="QGR2" s="87"/>
      <c r="QGS2" s="87"/>
      <c r="QGT2" s="87"/>
      <c r="QGU2" s="87"/>
      <c r="QGV2" s="87"/>
      <c r="QGW2" s="87"/>
      <c r="QGX2" s="87"/>
      <c r="QGY2" s="87"/>
      <c r="QGZ2" s="87"/>
      <c r="QHA2" s="87"/>
      <c r="QHB2" s="87"/>
      <c r="QHC2" s="87"/>
      <c r="QHD2" s="87"/>
      <c r="QHE2" s="87"/>
      <c r="QHF2" s="87"/>
      <c r="QHG2" s="87"/>
      <c r="QHH2" s="87"/>
      <c r="QHI2" s="87"/>
      <c r="QHJ2" s="87"/>
      <c r="QHK2" s="87"/>
      <c r="QHL2" s="87"/>
      <c r="QHM2" s="87"/>
      <c r="QHN2" s="87"/>
      <c r="QHO2" s="87"/>
      <c r="QHP2" s="87"/>
      <c r="QHQ2" s="87"/>
      <c r="QHR2" s="87"/>
      <c r="QHS2" s="87"/>
      <c r="QHT2" s="87"/>
      <c r="QHU2" s="87"/>
      <c r="QHV2" s="87"/>
      <c r="QHW2" s="87"/>
      <c r="QHX2" s="87"/>
      <c r="QHY2" s="87"/>
      <c r="QHZ2" s="87"/>
      <c r="QIA2" s="87"/>
      <c r="QIB2" s="87"/>
      <c r="QIC2" s="87"/>
      <c r="QID2" s="87"/>
      <c r="QIE2" s="87"/>
      <c r="QIF2" s="87"/>
      <c r="QIG2" s="87"/>
      <c r="QIH2" s="87"/>
      <c r="QII2" s="87"/>
      <c r="QIJ2" s="87"/>
      <c r="QIK2" s="87"/>
      <c r="QIL2" s="87"/>
      <c r="QIM2" s="87"/>
      <c r="QIN2" s="87"/>
      <c r="QIO2" s="87"/>
      <c r="QIP2" s="87"/>
      <c r="QIQ2" s="87"/>
      <c r="QIR2" s="87"/>
      <c r="QIS2" s="87"/>
      <c r="QIT2" s="87"/>
      <c r="QIU2" s="87"/>
      <c r="QIV2" s="87"/>
      <c r="QIW2" s="87"/>
      <c r="QIX2" s="87"/>
      <c r="QIY2" s="87"/>
      <c r="QIZ2" s="87"/>
      <c r="QJA2" s="87"/>
      <c r="QJB2" s="87"/>
      <c r="QJC2" s="87"/>
      <c r="QJD2" s="87"/>
      <c r="QJE2" s="87"/>
      <c r="QJF2" s="87"/>
      <c r="QJG2" s="87"/>
      <c r="QJH2" s="87"/>
      <c r="QJI2" s="87"/>
      <c r="QJJ2" s="87"/>
      <c r="QJK2" s="87"/>
      <c r="QJL2" s="87"/>
      <c r="QJM2" s="87"/>
      <c r="QJN2" s="87"/>
      <c r="QJO2" s="87"/>
      <c r="QJP2" s="87"/>
      <c r="QJQ2" s="87"/>
      <c r="QJR2" s="87"/>
      <c r="QJS2" s="87"/>
      <c r="QJT2" s="87"/>
      <c r="QJU2" s="87"/>
      <c r="QJV2" s="87"/>
      <c r="QJW2" s="87"/>
      <c r="QJX2" s="87"/>
      <c r="QJY2" s="87"/>
      <c r="QJZ2" s="87"/>
      <c r="QKA2" s="87"/>
      <c r="QKB2" s="87"/>
      <c r="QKC2" s="87"/>
      <c r="QKD2" s="87"/>
      <c r="QKE2" s="87"/>
      <c r="QKF2" s="87"/>
      <c r="QKG2" s="87"/>
      <c r="QKH2" s="87"/>
      <c r="QKI2" s="87"/>
      <c r="QKJ2" s="87"/>
      <c r="QKK2" s="87"/>
      <c r="QKL2" s="87"/>
      <c r="QKM2" s="87"/>
      <c r="QKN2" s="87"/>
      <c r="QKO2" s="87"/>
      <c r="QKP2" s="87"/>
      <c r="QKQ2" s="87"/>
      <c r="QKR2" s="87"/>
      <c r="QKS2" s="87"/>
      <c r="QKT2" s="87"/>
      <c r="QKU2" s="87"/>
      <c r="QKV2" s="87"/>
      <c r="QKW2" s="87"/>
      <c r="QKX2" s="87"/>
      <c r="QKY2" s="87"/>
      <c r="QKZ2" s="87"/>
      <c r="QLA2" s="87"/>
      <c r="QLB2" s="87"/>
      <c r="QLC2" s="87"/>
      <c r="QLD2" s="87"/>
      <c r="QLE2" s="87"/>
      <c r="QLF2" s="87"/>
      <c r="QLG2" s="87"/>
      <c r="QLH2" s="87"/>
      <c r="QLI2" s="87"/>
      <c r="QLJ2" s="87"/>
      <c r="QLK2" s="87"/>
      <c r="QLL2" s="87"/>
      <c r="QLM2" s="87"/>
      <c r="QLN2" s="87"/>
      <c r="QLO2" s="87"/>
      <c r="QLP2" s="87"/>
      <c r="QLQ2" s="87"/>
      <c r="QLR2" s="87"/>
      <c r="QLS2" s="87"/>
      <c r="QLT2" s="87"/>
      <c r="QLU2" s="87"/>
      <c r="QLV2" s="87"/>
      <c r="QLW2" s="87"/>
      <c r="QLX2" s="87"/>
      <c r="QLY2" s="87"/>
      <c r="QLZ2" s="87"/>
      <c r="QMA2" s="87"/>
      <c r="QMB2" s="87"/>
      <c r="QMC2" s="87"/>
      <c r="QMD2" s="87"/>
      <c r="QME2" s="87"/>
      <c r="QMF2" s="87"/>
      <c r="QMG2" s="87"/>
      <c r="QMH2" s="87"/>
      <c r="QMI2" s="87"/>
      <c r="QMJ2" s="87"/>
      <c r="QMK2" s="87"/>
      <c r="QML2" s="87"/>
      <c r="QMM2" s="87"/>
      <c r="QMN2" s="87"/>
      <c r="QMO2" s="87"/>
      <c r="QMP2" s="87"/>
      <c r="QMQ2" s="87"/>
      <c r="QMR2" s="87"/>
      <c r="QMS2" s="87"/>
      <c r="QMT2" s="87"/>
      <c r="QMU2" s="87"/>
      <c r="QMV2" s="87"/>
      <c r="QMW2" s="87"/>
      <c r="QMX2" s="87"/>
      <c r="QMY2" s="87"/>
      <c r="QMZ2" s="87"/>
      <c r="QNA2" s="87"/>
      <c r="QNB2" s="87"/>
      <c r="QNC2" s="87"/>
      <c r="QND2" s="87"/>
      <c r="QNE2" s="87"/>
      <c r="QNF2" s="87"/>
      <c r="QNG2" s="87"/>
      <c r="QNH2" s="87"/>
      <c r="QNI2" s="87"/>
      <c r="QNJ2" s="87"/>
      <c r="QNK2" s="87"/>
      <c r="QNL2" s="87"/>
      <c r="QNM2" s="87"/>
      <c r="QNN2" s="87"/>
      <c r="QNO2" s="87"/>
      <c r="QNP2" s="87"/>
      <c r="QNQ2" s="87"/>
      <c r="QNR2" s="87"/>
      <c r="QNS2" s="87"/>
      <c r="QNT2" s="87"/>
      <c r="QNU2" s="87"/>
      <c r="QNV2" s="87"/>
      <c r="QNW2" s="87"/>
      <c r="QNX2" s="87"/>
      <c r="QNY2" s="87"/>
      <c r="QNZ2" s="87"/>
      <c r="QOA2" s="87"/>
      <c r="QOB2" s="87"/>
      <c r="QOC2" s="87"/>
      <c r="QOD2" s="87"/>
      <c r="QOE2" s="87"/>
      <c r="QOF2" s="87"/>
      <c r="QOG2" s="87"/>
      <c r="QOH2" s="87"/>
      <c r="QOI2" s="87"/>
      <c r="QOJ2" s="87"/>
      <c r="QOK2" s="87"/>
      <c r="QOL2" s="87"/>
      <c r="QOM2" s="87"/>
      <c r="QON2" s="87"/>
      <c r="QOO2" s="87"/>
      <c r="QOP2" s="87"/>
      <c r="QOQ2" s="87"/>
      <c r="QOR2" s="87"/>
      <c r="QOS2" s="87"/>
      <c r="QOT2" s="87"/>
      <c r="QOU2" s="87"/>
      <c r="QOV2" s="87"/>
      <c r="QOW2" s="87"/>
      <c r="QOX2" s="87"/>
      <c r="QOY2" s="87"/>
      <c r="QOZ2" s="87"/>
      <c r="QPA2" s="87"/>
      <c r="QPB2" s="87"/>
      <c r="QPC2" s="87"/>
      <c r="QPD2" s="87"/>
      <c r="QPE2" s="87"/>
      <c r="QPF2" s="87"/>
      <c r="QPG2" s="87"/>
      <c r="QPH2" s="87"/>
      <c r="QPI2" s="87"/>
      <c r="QPJ2" s="87"/>
      <c r="QPK2" s="87"/>
      <c r="QPL2" s="87"/>
      <c r="QPM2" s="87"/>
      <c r="QPN2" s="87"/>
      <c r="QPO2" s="87"/>
      <c r="QPP2" s="87"/>
      <c r="QPQ2" s="87"/>
      <c r="QPR2" s="87"/>
      <c r="QPS2" s="87"/>
      <c r="QPT2" s="87"/>
      <c r="QPU2" s="87"/>
      <c r="QPV2" s="87"/>
      <c r="QPW2" s="87"/>
      <c r="QPX2" s="87"/>
      <c r="QPY2" s="87"/>
      <c r="QPZ2" s="87"/>
      <c r="QQA2" s="87"/>
      <c r="QQB2" s="87"/>
      <c r="QQC2" s="87"/>
      <c r="QQD2" s="87"/>
      <c r="QQE2" s="87"/>
      <c r="QQF2" s="87"/>
      <c r="QQG2" s="87"/>
      <c r="QQH2" s="87"/>
      <c r="QQI2" s="87"/>
      <c r="QQJ2" s="87"/>
      <c r="QQK2" s="87"/>
      <c r="QQL2" s="87"/>
      <c r="QQM2" s="87"/>
      <c r="QQN2" s="87"/>
      <c r="QQO2" s="87"/>
      <c r="QQP2" s="87"/>
      <c r="QQQ2" s="87"/>
      <c r="QQR2" s="87"/>
      <c r="QQS2" s="87"/>
      <c r="QQT2" s="87"/>
      <c r="QQU2" s="87"/>
      <c r="QQV2" s="87"/>
      <c r="QQW2" s="87"/>
      <c r="QQX2" s="87"/>
      <c r="QQY2" s="87"/>
      <c r="QQZ2" s="87"/>
      <c r="QRA2" s="87"/>
      <c r="QRB2" s="87"/>
      <c r="QRC2" s="87"/>
      <c r="QRD2" s="87"/>
      <c r="QRE2" s="87"/>
      <c r="QRF2" s="87"/>
      <c r="QRG2" s="87"/>
      <c r="QRH2" s="87"/>
      <c r="QRI2" s="87"/>
      <c r="QRJ2" s="87"/>
      <c r="QRK2" s="87"/>
      <c r="QRL2" s="87"/>
      <c r="QRM2" s="87"/>
      <c r="QRN2" s="87"/>
      <c r="QRO2" s="87"/>
      <c r="QRP2" s="87"/>
      <c r="QRQ2" s="87"/>
      <c r="QRR2" s="87"/>
      <c r="QRS2" s="87"/>
      <c r="QRT2" s="87"/>
      <c r="QRU2" s="87"/>
      <c r="QRV2" s="87"/>
      <c r="QRW2" s="87"/>
      <c r="QRX2" s="87"/>
      <c r="QRY2" s="87"/>
      <c r="QRZ2" s="87"/>
      <c r="QSA2" s="87"/>
      <c r="QSB2" s="87"/>
      <c r="QSC2" s="87"/>
      <c r="QSD2" s="87"/>
      <c r="QSE2" s="87"/>
      <c r="QSF2" s="87"/>
      <c r="QSG2" s="87"/>
      <c r="QSH2" s="87"/>
      <c r="QSI2" s="87"/>
      <c r="QSJ2" s="87"/>
      <c r="QSK2" s="87"/>
      <c r="QSL2" s="87"/>
      <c r="QSM2" s="87"/>
      <c r="QSN2" s="87"/>
      <c r="QSO2" s="87"/>
      <c r="QSP2" s="87"/>
      <c r="QSQ2" s="87"/>
      <c r="QSR2" s="87"/>
      <c r="QSS2" s="87"/>
      <c r="QST2" s="87"/>
      <c r="QSU2" s="87"/>
      <c r="QSV2" s="87"/>
      <c r="QSW2" s="87"/>
      <c r="QSX2" s="87"/>
      <c r="QSY2" s="87"/>
      <c r="QSZ2" s="87"/>
      <c r="QTA2" s="87"/>
      <c r="QTB2" s="87"/>
      <c r="QTC2" s="87"/>
      <c r="QTD2" s="87"/>
      <c r="QTE2" s="87"/>
      <c r="QTF2" s="87"/>
      <c r="QTG2" s="87"/>
      <c r="QTH2" s="87"/>
      <c r="QTI2" s="87"/>
      <c r="QTJ2" s="87"/>
      <c r="QTK2" s="87"/>
      <c r="QTL2" s="87"/>
      <c r="QTM2" s="87"/>
      <c r="QTN2" s="87"/>
      <c r="QTO2" s="87"/>
      <c r="QTP2" s="87"/>
      <c r="QTQ2" s="87"/>
      <c r="QTR2" s="87"/>
      <c r="QTS2" s="87"/>
      <c r="QTT2" s="87"/>
      <c r="QTU2" s="87"/>
      <c r="QTV2" s="87"/>
      <c r="QTW2" s="87"/>
      <c r="QTX2" s="87"/>
      <c r="QTY2" s="87"/>
      <c r="QTZ2" s="87"/>
      <c r="QUA2" s="87"/>
      <c r="QUB2" s="87"/>
      <c r="QUC2" s="87"/>
      <c r="QUD2" s="87"/>
      <c r="QUE2" s="87"/>
      <c r="QUF2" s="87"/>
      <c r="QUG2" s="87"/>
      <c r="QUH2" s="87"/>
      <c r="QUI2" s="87"/>
      <c r="QUJ2" s="87"/>
      <c r="QUK2" s="87"/>
      <c r="QUL2" s="87"/>
      <c r="QUM2" s="87"/>
      <c r="QUN2" s="87"/>
      <c r="QUO2" s="87"/>
      <c r="QUP2" s="87"/>
      <c r="QUQ2" s="87"/>
      <c r="QUR2" s="87"/>
      <c r="QUS2" s="87"/>
      <c r="QUT2" s="87"/>
      <c r="QUU2" s="87"/>
      <c r="QUV2" s="87"/>
      <c r="QUW2" s="87"/>
      <c r="QUX2" s="87"/>
      <c r="QUY2" s="87"/>
      <c r="QUZ2" s="87"/>
      <c r="QVA2" s="87"/>
      <c r="QVB2" s="87"/>
      <c r="QVC2" s="87"/>
      <c r="QVD2" s="87"/>
      <c r="QVE2" s="87"/>
      <c r="QVF2" s="87"/>
      <c r="QVG2" s="87"/>
      <c r="QVH2" s="87"/>
      <c r="QVI2" s="87"/>
      <c r="QVJ2" s="87"/>
      <c r="QVK2" s="87"/>
      <c r="QVL2" s="87"/>
      <c r="QVM2" s="87"/>
      <c r="QVN2" s="87"/>
      <c r="QVO2" s="87"/>
      <c r="QVP2" s="87"/>
      <c r="QVQ2" s="87"/>
      <c r="QVR2" s="87"/>
      <c r="QVS2" s="87"/>
      <c r="QVT2" s="87"/>
      <c r="QVU2" s="87"/>
      <c r="QVV2" s="87"/>
      <c r="QVW2" s="87"/>
      <c r="QVX2" s="87"/>
      <c r="QVY2" s="87"/>
      <c r="QVZ2" s="87"/>
      <c r="QWA2" s="87"/>
      <c r="QWB2" s="87"/>
      <c r="QWC2" s="87"/>
      <c r="QWD2" s="87"/>
      <c r="QWE2" s="87"/>
      <c r="QWF2" s="87"/>
      <c r="QWG2" s="87"/>
      <c r="QWH2" s="87"/>
      <c r="QWI2" s="87"/>
      <c r="QWJ2" s="87"/>
      <c r="QWK2" s="87"/>
      <c r="QWL2" s="87"/>
      <c r="QWM2" s="87"/>
      <c r="QWN2" s="87"/>
      <c r="QWO2" s="87"/>
      <c r="QWP2" s="87"/>
      <c r="QWQ2" s="87"/>
      <c r="QWR2" s="87"/>
      <c r="QWS2" s="87"/>
      <c r="QWT2" s="87"/>
      <c r="QWU2" s="87"/>
      <c r="QWV2" s="87"/>
      <c r="QWW2" s="87"/>
      <c r="QWX2" s="87"/>
      <c r="QWY2" s="87"/>
      <c r="QWZ2" s="87"/>
      <c r="QXA2" s="87"/>
      <c r="QXB2" s="87"/>
      <c r="QXC2" s="87"/>
      <c r="QXD2" s="87"/>
      <c r="QXE2" s="87"/>
      <c r="QXF2" s="87"/>
      <c r="QXG2" s="87"/>
      <c r="QXH2" s="87"/>
      <c r="QXI2" s="87"/>
      <c r="QXJ2" s="87"/>
      <c r="QXK2" s="87"/>
      <c r="QXL2" s="87"/>
      <c r="QXM2" s="87"/>
      <c r="QXN2" s="87"/>
      <c r="QXO2" s="87"/>
      <c r="QXP2" s="87"/>
      <c r="QXQ2" s="87"/>
      <c r="QXR2" s="87"/>
      <c r="QXS2" s="87"/>
      <c r="QXT2" s="87"/>
      <c r="QXU2" s="87"/>
      <c r="QXV2" s="87"/>
      <c r="QXW2" s="87"/>
      <c r="QXX2" s="87"/>
      <c r="QXY2" s="87"/>
      <c r="QXZ2" s="87"/>
      <c r="QYA2" s="87"/>
      <c r="QYB2" s="87"/>
      <c r="QYC2" s="87"/>
      <c r="QYD2" s="87"/>
      <c r="QYE2" s="87"/>
      <c r="QYF2" s="87"/>
      <c r="QYG2" s="87"/>
      <c r="QYH2" s="87"/>
      <c r="QYI2" s="87"/>
      <c r="QYJ2" s="87"/>
      <c r="QYK2" s="87"/>
      <c r="QYL2" s="87"/>
      <c r="QYM2" s="87"/>
      <c r="QYN2" s="87"/>
      <c r="QYO2" s="87"/>
      <c r="QYP2" s="87"/>
      <c r="QYQ2" s="87"/>
      <c r="QYR2" s="87"/>
      <c r="QYS2" s="87"/>
      <c r="QYT2" s="87"/>
      <c r="QYU2" s="87"/>
      <c r="QYV2" s="87"/>
      <c r="QYW2" s="87"/>
      <c r="QYX2" s="87"/>
      <c r="QYY2" s="87"/>
      <c r="QYZ2" s="87"/>
      <c r="QZA2" s="87"/>
      <c r="QZB2" s="87"/>
      <c r="QZC2" s="87"/>
      <c r="QZD2" s="87"/>
      <c r="QZE2" s="87"/>
      <c r="QZF2" s="87"/>
      <c r="QZG2" s="87"/>
      <c r="QZH2" s="87"/>
      <c r="QZI2" s="87"/>
      <c r="QZJ2" s="87"/>
      <c r="QZK2" s="87"/>
      <c r="QZL2" s="87"/>
      <c r="QZM2" s="87"/>
      <c r="QZN2" s="87"/>
      <c r="QZO2" s="87"/>
      <c r="QZP2" s="87"/>
      <c r="QZQ2" s="87"/>
      <c r="QZR2" s="87"/>
      <c r="QZS2" s="87"/>
      <c r="QZT2" s="87"/>
      <c r="QZU2" s="87"/>
      <c r="QZV2" s="87"/>
      <c r="QZW2" s="87"/>
      <c r="QZX2" s="87"/>
      <c r="QZY2" s="87"/>
      <c r="QZZ2" s="87"/>
      <c r="RAA2" s="87"/>
      <c r="RAB2" s="87"/>
      <c r="RAC2" s="87"/>
      <c r="RAD2" s="87"/>
      <c r="RAE2" s="87"/>
      <c r="RAF2" s="87"/>
      <c r="RAG2" s="87"/>
      <c r="RAH2" s="87"/>
      <c r="RAI2" s="87"/>
      <c r="RAJ2" s="87"/>
      <c r="RAK2" s="87"/>
      <c r="RAL2" s="87"/>
      <c r="RAM2" s="87"/>
      <c r="RAN2" s="87"/>
      <c r="RAO2" s="87"/>
      <c r="RAP2" s="87"/>
      <c r="RAQ2" s="87"/>
      <c r="RAR2" s="87"/>
      <c r="RAS2" s="87"/>
      <c r="RAT2" s="87"/>
      <c r="RAU2" s="87"/>
      <c r="RAV2" s="87"/>
      <c r="RAW2" s="87"/>
      <c r="RAX2" s="87"/>
      <c r="RAY2" s="87"/>
      <c r="RAZ2" s="87"/>
      <c r="RBA2" s="87"/>
      <c r="RBB2" s="87"/>
      <c r="RBC2" s="87"/>
      <c r="RBD2" s="87"/>
      <c r="RBE2" s="87"/>
      <c r="RBF2" s="87"/>
      <c r="RBG2" s="87"/>
      <c r="RBH2" s="87"/>
      <c r="RBI2" s="87"/>
      <c r="RBJ2" s="87"/>
      <c r="RBK2" s="87"/>
      <c r="RBL2" s="87"/>
      <c r="RBM2" s="87"/>
      <c r="RBN2" s="87"/>
      <c r="RBO2" s="87"/>
      <c r="RBP2" s="87"/>
      <c r="RBQ2" s="87"/>
      <c r="RBR2" s="87"/>
      <c r="RBS2" s="87"/>
      <c r="RBT2" s="87"/>
      <c r="RBU2" s="87"/>
      <c r="RBV2" s="87"/>
      <c r="RBW2" s="87"/>
      <c r="RBX2" s="87"/>
      <c r="RBY2" s="87"/>
      <c r="RBZ2" s="87"/>
      <c r="RCA2" s="87"/>
      <c r="RCB2" s="87"/>
      <c r="RCC2" s="87"/>
      <c r="RCD2" s="87"/>
      <c r="RCE2" s="87"/>
      <c r="RCF2" s="87"/>
      <c r="RCG2" s="87"/>
      <c r="RCH2" s="87"/>
      <c r="RCI2" s="87"/>
      <c r="RCJ2" s="87"/>
      <c r="RCK2" s="87"/>
      <c r="RCL2" s="87"/>
      <c r="RCM2" s="87"/>
      <c r="RCN2" s="87"/>
      <c r="RCO2" s="87"/>
      <c r="RCP2" s="87"/>
      <c r="RCQ2" s="87"/>
      <c r="RCR2" s="87"/>
      <c r="RCS2" s="87"/>
      <c r="RCT2" s="87"/>
      <c r="RCU2" s="87"/>
      <c r="RCV2" s="87"/>
      <c r="RCW2" s="87"/>
      <c r="RCX2" s="87"/>
      <c r="RCY2" s="87"/>
      <c r="RCZ2" s="87"/>
      <c r="RDA2" s="87"/>
      <c r="RDB2" s="87"/>
      <c r="RDC2" s="87"/>
      <c r="RDD2" s="87"/>
      <c r="RDE2" s="87"/>
      <c r="RDF2" s="87"/>
      <c r="RDG2" s="87"/>
      <c r="RDH2" s="87"/>
      <c r="RDI2" s="87"/>
      <c r="RDJ2" s="87"/>
      <c r="RDK2" s="87"/>
      <c r="RDL2" s="87"/>
      <c r="RDM2" s="87"/>
      <c r="RDN2" s="87"/>
      <c r="RDO2" s="87"/>
      <c r="RDP2" s="87"/>
      <c r="RDQ2" s="87"/>
      <c r="RDR2" s="87"/>
      <c r="RDS2" s="87"/>
      <c r="RDT2" s="87"/>
      <c r="RDU2" s="87"/>
      <c r="RDV2" s="87"/>
      <c r="RDW2" s="87"/>
      <c r="RDX2" s="87"/>
      <c r="RDY2" s="87"/>
      <c r="RDZ2" s="87"/>
      <c r="REA2" s="87"/>
      <c r="REB2" s="87"/>
      <c r="REC2" s="87"/>
      <c r="RED2" s="87"/>
      <c r="REE2" s="87"/>
      <c r="REF2" s="87"/>
      <c r="REG2" s="87"/>
      <c r="REH2" s="87"/>
      <c r="REI2" s="87"/>
      <c r="REJ2" s="87"/>
      <c r="REK2" s="87"/>
      <c r="REL2" s="87"/>
      <c r="REM2" s="87"/>
      <c r="REN2" s="87"/>
      <c r="REO2" s="87"/>
      <c r="REP2" s="87"/>
      <c r="REQ2" s="87"/>
      <c r="RER2" s="87"/>
      <c r="RES2" s="87"/>
      <c r="RET2" s="87"/>
      <c r="REU2" s="87"/>
      <c r="REV2" s="87"/>
      <c r="REW2" s="87"/>
      <c r="REX2" s="87"/>
      <c r="REY2" s="87"/>
      <c r="REZ2" s="87"/>
      <c r="RFA2" s="87"/>
      <c r="RFB2" s="87"/>
      <c r="RFC2" s="87"/>
      <c r="RFD2" s="87"/>
      <c r="RFE2" s="87"/>
      <c r="RFF2" s="87"/>
      <c r="RFG2" s="87"/>
      <c r="RFH2" s="87"/>
      <c r="RFI2" s="87"/>
      <c r="RFJ2" s="87"/>
      <c r="RFK2" s="87"/>
      <c r="RFL2" s="87"/>
      <c r="RFM2" s="87"/>
      <c r="RFN2" s="87"/>
      <c r="RFO2" s="87"/>
      <c r="RFP2" s="87"/>
      <c r="RFQ2" s="87"/>
      <c r="RFR2" s="87"/>
      <c r="RFS2" s="87"/>
      <c r="RFT2" s="87"/>
      <c r="RFU2" s="87"/>
      <c r="RFV2" s="87"/>
      <c r="RFW2" s="87"/>
      <c r="RFX2" s="87"/>
      <c r="RFY2" s="87"/>
      <c r="RFZ2" s="87"/>
      <c r="RGA2" s="87"/>
      <c r="RGB2" s="87"/>
      <c r="RGC2" s="87"/>
      <c r="RGD2" s="87"/>
      <c r="RGE2" s="87"/>
      <c r="RGF2" s="87"/>
      <c r="RGG2" s="87"/>
      <c r="RGH2" s="87"/>
      <c r="RGI2" s="87"/>
      <c r="RGJ2" s="87"/>
      <c r="RGK2" s="87"/>
      <c r="RGL2" s="87"/>
      <c r="RGM2" s="87"/>
      <c r="RGN2" s="87"/>
      <c r="RGO2" s="87"/>
      <c r="RGP2" s="87"/>
      <c r="RGQ2" s="87"/>
      <c r="RGR2" s="87"/>
      <c r="RGS2" s="87"/>
      <c r="RGT2" s="87"/>
      <c r="RGU2" s="87"/>
      <c r="RGV2" s="87"/>
      <c r="RGW2" s="87"/>
      <c r="RGX2" s="87"/>
      <c r="RGY2" s="87"/>
      <c r="RGZ2" s="87"/>
      <c r="RHA2" s="87"/>
      <c r="RHB2" s="87"/>
      <c r="RHC2" s="87"/>
      <c r="RHD2" s="87"/>
      <c r="RHE2" s="87"/>
      <c r="RHF2" s="87"/>
      <c r="RHG2" s="87"/>
      <c r="RHH2" s="87"/>
      <c r="RHI2" s="87"/>
      <c r="RHJ2" s="87"/>
      <c r="RHK2" s="87"/>
      <c r="RHL2" s="87"/>
      <c r="RHM2" s="87"/>
      <c r="RHN2" s="87"/>
      <c r="RHO2" s="87"/>
      <c r="RHP2" s="87"/>
      <c r="RHQ2" s="87"/>
      <c r="RHR2" s="87"/>
      <c r="RHS2" s="87"/>
      <c r="RHT2" s="87"/>
      <c r="RHU2" s="87"/>
      <c r="RHV2" s="87"/>
      <c r="RHW2" s="87"/>
      <c r="RHX2" s="87"/>
      <c r="RHY2" s="87"/>
      <c r="RHZ2" s="87"/>
      <c r="RIA2" s="87"/>
      <c r="RIB2" s="87"/>
      <c r="RIC2" s="87"/>
      <c r="RID2" s="87"/>
      <c r="RIE2" s="87"/>
      <c r="RIF2" s="87"/>
      <c r="RIG2" s="87"/>
      <c r="RIH2" s="87"/>
      <c r="RII2" s="87"/>
      <c r="RIJ2" s="87"/>
      <c r="RIK2" s="87"/>
      <c r="RIL2" s="87"/>
      <c r="RIM2" s="87"/>
      <c r="RIN2" s="87"/>
      <c r="RIO2" s="87"/>
      <c r="RIP2" s="87"/>
      <c r="RIQ2" s="87"/>
      <c r="RIR2" s="87"/>
      <c r="RIS2" s="87"/>
      <c r="RIT2" s="87"/>
      <c r="RIU2" s="87"/>
      <c r="RIV2" s="87"/>
      <c r="RIW2" s="87"/>
      <c r="RIX2" s="87"/>
      <c r="RIY2" s="87"/>
      <c r="RIZ2" s="87"/>
      <c r="RJA2" s="87"/>
      <c r="RJB2" s="87"/>
      <c r="RJC2" s="87"/>
      <c r="RJD2" s="87"/>
      <c r="RJE2" s="87"/>
      <c r="RJF2" s="87"/>
      <c r="RJG2" s="87"/>
      <c r="RJH2" s="87"/>
      <c r="RJI2" s="87"/>
      <c r="RJJ2" s="87"/>
      <c r="RJK2" s="87"/>
      <c r="RJL2" s="87"/>
      <c r="RJM2" s="87"/>
      <c r="RJN2" s="87"/>
      <c r="RJO2" s="87"/>
      <c r="RJP2" s="87"/>
      <c r="RJQ2" s="87"/>
      <c r="RJR2" s="87"/>
      <c r="RJS2" s="87"/>
      <c r="RJT2" s="87"/>
      <c r="RJU2" s="87"/>
      <c r="RJV2" s="87"/>
      <c r="RJW2" s="87"/>
      <c r="RJX2" s="87"/>
      <c r="RJY2" s="87"/>
      <c r="RJZ2" s="87"/>
      <c r="RKA2" s="87"/>
      <c r="RKB2" s="87"/>
      <c r="RKC2" s="87"/>
      <c r="RKD2" s="87"/>
      <c r="RKE2" s="87"/>
      <c r="RKF2" s="87"/>
      <c r="RKG2" s="87"/>
      <c r="RKH2" s="87"/>
      <c r="RKI2" s="87"/>
      <c r="RKJ2" s="87"/>
      <c r="RKK2" s="87"/>
      <c r="RKL2" s="87"/>
      <c r="RKM2" s="87"/>
      <c r="RKN2" s="87"/>
      <c r="RKO2" s="87"/>
      <c r="RKP2" s="87"/>
      <c r="RKQ2" s="87"/>
      <c r="RKR2" s="87"/>
      <c r="RKS2" s="87"/>
      <c r="RKT2" s="87"/>
      <c r="RKU2" s="87"/>
      <c r="RKV2" s="87"/>
      <c r="RKW2" s="87"/>
      <c r="RKX2" s="87"/>
      <c r="RKY2" s="87"/>
      <c r="RKZ2" s="87"/>
      <c r="RLA2" s="87"/>
      <c r="RLB2" s="87"/>
      <c r="RLC2" s="87"/>
      <c r="RLD2" s="87"/>
      <c r="RLE2" s="87"/>
      <c r="RLF2" s="87"/>
      <c r="RLG2" s="87"/>
      <c r="RLH2" s="87"/>
      <c r="RLI2" s="87"/>
      <c r="RLJ2" s="87"/>
      <c r="RLK2" s="87"/>
      <c r="RLL2" s="87"/>
      <c r="RLM2" s="87"/>
      <c r="RLN2" s="87"/>
      <c r="RLO2" s="87"/>
      <c r="RLP2" s="87"/>
      <c r="RLQ2" s="87"/>
      <c r="RLR2" s="87"/>
      <c r="RLS2" s="87"/>
      <c r="RLT2" s="87"/>
      <c r="RLU2" s="87"/>
      <c r="RLV2" s="87"/>
      <c r="RLW2" s="87"/>
      <c r="RLX2" s="87"/>
      <c r="RLY2" s="87"/>
      <c r="RLZ2" s="87"/>
      <c r="RMA2" s="87"/>
      <c r="RMB2" s="87"/>
      <c r="RMC2" s="87"/>
      <c r="RMD2" s="87"/>
      <c r="RME2" s="87"/>
      <c r="RMF2" s="87"/>
      <c r="RMG2" s="87"/>
      <c r="RMH2" s="87"/>
      <c r="RMI2" s="87"/>
      <c r="RMJ2" s="87"/>
      <c r="RMK2" s="87"/>
      <c r="RML2" s="87"/>
      <c r="RMM2" s="87"/>
      <c r="RMN2" s="87"/>
      <c r="RMO2" s="87"/>
      <c r="RMP2" s="87"/>
      <c r="RMQ2" s="87"/>
      <c r="RMR2" s="87"/>
      <c r="RMS2" s="87"/>
      <c r="RMT2" s="87"/>
      <c r="RMU2" s="87"/>
      <c r="RMV2" s="87"/>
      <c r="RMW2" s="87"/>
      <c r="RMX2" s="87"/>
      <c r="RMY2" s="87"/>
      <c r="RMZ2" s="87"/>
      <c r="RNA2" s="87"/>
      <c r="RNB2" s="87"/>
      <c r="RNC2" s="87"/>
      <c r="RND2" s="87"/>
      <c r="RNE2" s="87"/>
      <c r="RNF2" s="87"/>
      <c r="RNG2" s="87"/>
      <c r="RNH2" s="87"/>
      <c r="RNI2" s="87"/>
      <c r="RNJ2" s="87"/>
      <c r="RNK2" s="87"/>
      <c r="RNL2" s="87"/>
      <c r="RNM2" s="87"/>
      <c r="RNN2" s="87"/>
      <c r="RNO2" s="87"/>
      <c r="RNP2" s="87"/>
      <c r="RNQ2" s="87"/>
      <c r="RNR2" s="87"/>
      <c r="RNS2" s="87"/>
      <c r="RNT2" s="87"/>
      <c r="RNU2" s="87"/>
      <c r="RNV2" s="87"/>
      <c r="RNW2" s="87"/>
      <c r="RNX2" s="87"/>
      <c r="RNY2" s="87"/>
      <c r="RNZ2" s="87"/>
      <c r="ROA2" s="87"/>
      <c r="ROB2" s="87"/>
      <c r="ROC2" s="87"/>
      <c r="ROD2" s="87"/>
      <c r="ROE2" s="87"/>
      <c r="ROF2" s="87"/>
      <c r="ROG2" s="87"/>
      <c r="ROH2" s="87"/>
      <c r="ROI2" s="87"/>
      <c r="ROJ2" s="87"/>
      <c r="ROK2" s="87"/>
      <c r="ROL2" s="87"/>
      <c r="ROM2" s="87"/>
      <c r="RON2" s="87"/>
      <c r="ROO2" s="87"/>
      <c r="ROP2" s="87"/>
      <c r="ROQ2" s="87"/>
      <c r="ROR2" s="87"/>
      <c r="ROS2" s="87"/>
      <c r="ROT2" s="87"/>
      <c r="ROU2" s="87"/>
      <c r="ROV2" s="87"/>
      <c r="ROW2" s="87"/>
      <c r="ROX2" s="87"/>
      <c r="ROY2" s="87"/>
      <c r="ROZ2" s="87"/>
      <c r="RPA2" s="87"/>
      <c r="RPB2" s="87"/>
      <c r="RPC2" s="87"/>
      <c r="RPD2" s="87"/>
      <c r="RPE2" s="87"/>
      <c r="RPF2" s="87"/>
      <c r="RPG2" s="87"/>
      <c r="RPH2" s="87"/>
      <c r="RPI2" s="87"/>
      <c r="RPJ2" s="87"/>
      <c r="RPK2" s="87"/>
      <c r="RPL2" s="87"/>
      <c r="RPM2" s="87"/>
      <c r="RPN2" s="87"/>
      <c r="RPO2" s="87"/>
      <c r="RPP2" s="87"/>
      <c r="RPQ2" s="87"/>
      <c r="RPR2" s="87"/>
      <c r="RPS2" s="87"/>
      <c r="RPT2" s="87"/>
      <c r="RPU2" s="87"/>
      <c r="RPV2" s="87"/>
      <c r="RPW2" s="87"/>
      <c r="RPX2" s="87"/>
      <c r="RPY2" s="87"/>
      <c r="RPZ2" s="87"/>
      <c r="RQA2" s="87"/>
      <c r="RQB2" s="87"/>
      <c r="RQC2" s="87"/>
      <c r="RQD2" s="87"/>
      <c r="RQE2" s="87"/>
      <c r="RQF2" s="87"/>
      <c r="RQG2" s="87"/>
      <c r="RQH2" s="87"/>
      <c r="RQI2" s="87"/>
      <c r="RQJ2" s="87"/>
      <c r="RQK2" s="87"/>
      <c r="RQL2" s="87"/>
      <c r="RQM2" s="87"/>
      <c r="RQN2" s="87"/>
      <c r="RQO2" s="87"/>
      <c r="RQP2" s="87"/>
      <c r="RQQ2" s="87"/>
      <c r="RQR2" s="87"/>
      <c r="RQS2" s="87"/>
      <c r="RQT2" s="87"/>
      <c r="RQU2" s="87"/>
      <c r="RQV2" s="87"/>
      <c r="RQW2" s="87"/>
      <c r="RQX2" s="87"/>
      <c r="RQY2" s="87"/>
      <c r="RQZ2" s="87"/>
      <c r="RRA2" s="87"/>
      <c r="RRB2" s="87"/>
      <c r="RRC2" s="87"/>
      <c r="RRD2" s="87"/>
      <c r="RRE2" s="87"/>
      <c r="RRF2" s="87"/>
      <c r="RRG2" s="87"/>
      <c r="RRH2" s="87"/>
      <c r="RRI2" s="87"/>
      <c r="RRJ2" s="87"/>
      <c r="RRK2" s="87"/>
      <c r="RRL2" s="87"/>
      <c r="RRM2" s="87"/>
      <c r="RRN2" s="87"/>
      <c r="RRO2" s="87"/>
      <c r="RRP2" s="87"/>
      <c r="RRQ2" s="87"/>
      <c r="RRR2" s="87"/>
      <c r="RRS2" s="87"/>
      <c r="RRT2" s="87"/>
      <c r="RRU2" s="87"/>
      <c r="RRV2" s="87"/>
      <c r="RRW2" s="87"/>
      <c r="RRX2" s="87"/>
      <c r="RRY2" s="87"/>
      <c r="RRZ2" s="87"/>
      <c r="RSA2" s="87"/>
      <c r="RSB2" s="87"/>
      <c r="RSC2" s="87"/>
      <c r="RSD2" s="87"/>
      <c r="RSE2" s="87"/>
      <c r="RSF2" s="87"/>
      <c r="RSG2" s="87"/>
      <c r="RSH2" s="87"/>
      <c r="RSI2" s="87"/>
      <c r="RSJ2" s="87"/>
      <c r="RSK2" s="87"/>
      <c r="RSL2" s="87"/>
      <c r="RSM2" s="87"/>
      <c r="RSN2" s="87"/>
      <c r="RSO2" s="87"/>
      <c r="RSP2" s="87"/>
      <c r="RSQ2" s="87"/>
      <c r="RSR2" s="87"/>
      <c r="RSS2" s="87"/>
      <c r="RST2" s="87"/>
      <c r="RSU2" s="87"/>
      <c r="RSV2" s="87"/>
      <c r="RSW2" s="87"/>
      <c r="RSX2" s="87"/>
      <c r="RSY2" s="87"/>
      <c r="RSZ2" s="87"/>
      <c r="RTA2" s="87"/>
      <c r="RTB2" s="87"/>
      <c r="RTC2" s="87"/>
      <c r="RTD2" s="87"/>
      <c r="RTE2" s="87"/>
      <c r="RTF2" s="87"/>
      <c r="RTG2" s="87"/>
      <c r="RTH2" s="87"/>
      <c r="RTI2" s="87"/>
      <c r="RTJ2" s="87"/>
      <c r="RTK2" s="87"/>
      <c r="RTL2" s="87"/>
      <c r="RTM2" s="87"/>
      <c r="RTN2" s="87"/>
      <c r="RTO2" s="87"/>
      <c r="RTP2" s="87"/>
      <c r="RTQ2" s="87"/>
      <c r="RTR2" s="87"/>
      <c r="RTS2" s="87"/>
      <c r="RTT2" s="87"/>
      <c r="RTU2" s="87"/>
      <c r="RTV2" s="87"/>
      <c r="RTW2" s="87"/>
      <c r="RTX2" s="87"/>
      <c r="RTY2" s="87"/>
      <c r="RTZ2" s="87"/>
      <c r="RUA2" s="87"/>
      <c r="RUB2" s="87"/>
      <c r="RUC2" s="87"/>
      <c r="RUD2" s="87"/>
      <c r="RUE2" s="87"/>
      <c r="RUF2" s="87"/>
      <c r="RUG2" s="87"/>
      <c r="RUH2" s="87"/>
      <c r="RUI2" s="87"/>
      <c r="RUJ2" s="87"/>
      <c r="RUK2" s="87"/>
      <c r="RUL2" s="87"/>
      <c r="RUM2" s="87"/>
      <c r="RUN2" s="87"/>
      <c r="RUO2" s="87"/>
      <c r="RUP2" s="87"/>
      <c r="RUQ2" s="87"/>
      <c r="RUR2" s="87"/>
      <c r="RUS2" s="87"/>
      <c r="RUT2" s="87"/>
      <c r="RUU2" s="87"/>
      <c r="RUV2" s="87"/>
      <c r="RUW2" s="87"/>
      <c r="RUX2" s="87"/>
      <c r="RUY2" s="87"/>
      <c r="RUZ2" s="87"/>
      <c r="RVA2" s="87"/>
      <c r="RVB2" s="87"/>
      <c r="RVC2" s="87"/>
      <c r="RVD2" s="87"/>
      <c r="RVE2" s="87"/>
      <c r="RVF2" s="87"/>
      <c r="RVG2" s="87"/>
      <c r="RVH2" s="87"/>
      <c r="RVI2" s="87"/>
      <c r="RVJ2" s="87"/>
      <c r="RVK2" s="87"/>
      <c r="RVL2" s="87"/>
      <c r="RVM2" s="87"/>
      <c r="RVN2" s="87"/>
      <c r="RVO2" s="87"/>
      <c r="RVP2" s="87"/>
      <c r="RVQ2" s="87"/>
      <c r="RVR2" s="87"/>
      <c r="RVS2" s="87"/>
      <c r="RVT2" s="87"/>
      <c r="RVU2" s="87"/>
      <c r="RVV2" s="87"/>
      <c r="RVW2" s="87"/>
      <c r="RVX2" s="87"/>
      <c r="RVY2" s="87"/>
      <c r="RVZ2" s="87"/>
      <c r="RWA2" s="87"/>
      <c r="RWB2" s="87"/>
      <c r="RWC2" s="87"/>
      <c r="RWD2" s="87"/>
      <c r="RWE2" s="87"/>
      <c r="RWF2" s="87"/>
      <c r="RWG2" s="87"/>
      <c r="RWH2" s="87"/>
      <c r="RWI2" s="87"/>
      <c r="RWJ2" s="87"/>
      <c r="RWK2" s="87"/>
      <c r="RWL2" s="87"/>
      <c r="RWM2" s="87"/>
      <c r="RWN2" s="87"/>
      <c r="RWO2" s="87"/>
      <c r="RWP2" s="87"/>
      <c r="RWQ2" s="87"/>
      <c r="RWR2" s="87"/>
      <c r="RWS2" s="87"/>
      <c r="RWT2" s="87"/>
      <c r="RWU2" s="87"/>
      <c r="RWV2" s="87"/>
      <c r="RWW2" s="87"/>
      <c r="RWX2" s="87"/>
      <c r="RWY2" s="87"/>
      <c r="RWZ2" s="87"/>
      <c r="RXA2" s="87"/>
      <c r="RXB2" s="87"/>
      <c r="RXC2" s="87"/>
      <c r="RXD2" s="87"/>
      <c r="RXE2" s="87"/>
      <c r="RXF2" s="87"/>
      <c r="RXG2" s="87"/>
      <c r="RXH2" s="87"/>
      <c r="RXI2" s="87"/>
      <c r="RXJ2" s="87"/>
      <c r="RXK2" s="87"/>
      <c r="RXL2" s="87"/>
      <c r="RXM2" s="87"/>
      <c r="RXN2" s="87"/>
      <c r="RXO2" s="87"/>
      <c r="RXP2" s="87"/>
      <c r="RXQ2" s="87"/>
      <c r="RXR2" s="87"/>
      <c r="RXS2" s="87"/>
      <c r="RXT2" s="87"/>
      <c r="RXU2" s="87"/>
      <c r="RXV2" s="87"/>
      <c r="RXW2" s="87"/>
      <c r="RXX2" s="87"/>
      <c r="RXY2" s="87"/>
      <c r="RXZ2" s="87"/>
      <c r="RYA2" s="87"/>
      <c r="RYB2" s="87"/>
      <c r="RYC2" s="87"/>
      <c r="RYD2" s="87"/>
      <c r="RYE2" s="87"/>
      <c r="RYF2" s="87"/>
      <c r="RYG2" s="87"/>
      <c r="RYH2" s="87"/>
      <c r="RYI2" s="87"/>
      <c r="RYJ2" s="87"/>
      <c r="RYK2" s="87"/>
      <c r="RYL2" s="87"/>
      <c r="RYM2" s="87"/>
      <c r="RYN2" s="87"/>
      <c r="RYO2" s="87"/>
      <c r="RYP2" s="87"/>
      <c r="RYQ2" s="87"/>
      <c r="RYR2" s="87"/>
      <c r="RYS2" s="87"/>
      <c r="RYT2" s="87"/>
      <c r="RYU2" s="87"/>
      <c r="RYV2" s="87"/>
      <c r="RYW2" s="87"/>
      <c r="RYX2" s="87"/>
      <c r="RYY2" s="87"/>
      <c r="RYZ2" s="87"/>
      <c r="RZA2" s="87"/>
      <c r="RZB2" s="87"/>
      <c r="RZC2" s="87"/>
      <c r="RZD2" s="87"/>
      <c r="RZE2" s="87"/>
      <c r="RZF2" s="87"/>
      <c r="RZG2" s="87"/>
      <c r="RZH2" s="87"/>
      <c r="RZI2" s="87"/>
      <c r="RZJ2" s="87"/>
      <c r="RZK2" s="87"/>
      <c r="RZL2" s="87"/>
      <c r="RZM2" s="87"/>
      <c r="RZN2" s="87"/>
      <c r="RZO2" s="87"/>
      <c r="RZP2" s="87"/>
      <c r="RZQ2" s="87"/>
      <c r="RZR2" s="87"/>
      <c r="RZS2" s="87"/>
      <c r="RZT2" s="87"/>
      <c r="RZU2" s="87"/>
      <c r="RZV2" s="87"/>
      <c r="RZW2" s="87"/>
      <c r="RZX2" s="87"/>
      <c r="RZY2" s="87"/>
      <c r="RZZ2" s="87"/>
      <c r="SAA2" s="87"/>
      <c r="SAB2" s="87"/>
      <c r="SAC2" s="87"/>
      <c r="SAD2" s="87"/>
      <c r="SAE2" s="87"/>
      <c r="SAF2" s="87"/>
      <c r="SAG2" s="87"/>
      <c r="SAH2" s="87"/>
      <c r="SAI2" s="87"/>
      <c r="SAJ2" s="87"/>
      <c r="SAK2" s="87"/>
      <c r="SAL2" s="87"/>
      <c r="SAM2" s="87"/>
      <c r="SAN2" s="87"/>
      <c r="SAO2" s="87"/>
      <c r="SAP2" s="87"/>
      <c r="SAQ2" s="87"/>
      <c r="SAR2" s="87"/>
      <c r="SAS2" s="87"/>
      <c r="SAT2" s="87"/>
      <c r="SAU2" s="87"/>
      <c r="SAV2" s="87"/>
      <c r="SAW2" s="87"/>
      <c r="SAX2" s="87"/>
      <c r="SAY2" s="87"/>
      <c r="SAZ2" s="87"/>
      <c r="SBA2" s="87"/>
      <c r="SBB2" s="87"/>
      <c r="SBC2" s="87"/>
      <c r="SBD2" s="87"/>
      <c r="SBE2" s="87"/>
      <c r="SBF2" s="87"/>
      <c r="SBG2" s="87"/>
      <c r="SBH2" s="87"/>
      <c r="SBI2" s="87"/>
      <c r="SBJ2" s="87"/>
      <c r="SBK2" s="87"/>
      <c r="SBL2" s="87"/>
      <c r="SBM2" s="87"/>
      <c r="SBN2" s="87"/>
      <c r="SBO2" s="87"/>
      <c r="SBP2" s="87"/>
      <c r="SBQ2" s="87"/>
      <c r="SBR2" s="87"/>
      <c r="SBS2" s="87"/>
      <c r="SBT2" s="87"/>
      <c r="SBU2" s="87"/>
      <c r="SBV2" s="87"/>
      <c r="SBW2" s="87"/>
      <c r="SBX2" s="87"/>
      <c r="SBY2" s="87"/>
      <c r="SBZ2" s="87"/>
      <c r="SCA2" s="87"/>
      <c r="SCB2" s="87"/>
      <c r="SCC2" s="87"/>
      <c r="SCD2" s="87"/>
      <c r="SCE2" s="87"/>
      <c r="SCF2" s="87"/>
      <c r="SCG2" s="87"/>
      <c r="SCH2" s="87"/>
      <c r="SCI2" s="87"/>
      <c r="SCJ2" s="87"/>
      <c r="SCK2" s="87"/>
      <c r="SCL2" s="87"/>
      <c r="SCM2" s="87"/>
      <c r="SCN2" s="87"/>
      <c r="SCO2" s="87"/>
      <c r="SCP2" s="87"/>
      <c r="SCQ2" s="87"/>
      <c r="SCR2" s="87"/>
      <c r="SCS2" s="87"/>
      <c r="SCT2" s="87"/>
      <c r="SCU2" s="87"/>
      <c r="SCV2" s="87"/>
      <c r="SCW2" s="87"/>
      <c r="SCX2" s="87"/>
      <c r="SCY2" s="87"/>
      <c r="SCZ2" s="87"/>
      <c r="SDA2" s="87"/>
      <c r="SDB2" s="87"/>
      <c r="SDC2" s="87"/>
      <c r="SDD2" s="87"/>
      <c r="SDE2" s="87"/>
      <c r="SDF2" s="87"/>
      <c r="SDG2" s="87"/>
      <c r="SDH2" s="87"/>
      <c r="SDI2" s="87"/>
      <c r="SDJ2" s="87"/>
      <c r="SDK2" s="87"/>
      <c r="SDL2" s="87"/>
      <c r="SDM2" s="87"/>
      <c r="SDN2" s="87"/>
      <c r="SDO2" s="87"/>
      <c r="SDP2" s="87"/>
      <c r="SDQ2" s="87"/>
      <c r="SDR2" s="87"/>
      <c r="SDS2" s="87"/>
      <c r="SDT2" s="87"/>
      <c r="SDU2" s="87"/>
      <c r="SDV2" s="87"/>
      <c r="SDW2" s="87"/>
      <c r="SDX2" s="87"/>
      <c r="SDY2" s="87"/>
      <c r="SDZ2" s="87"/>
      <c r="SEA2" s="87"/>
      <c r="SEB2" s="87"/>
      <c r="SEC2" s="87"/>
      <c r="SED2" s="87"/>
      <c r="SEE2" s="87"/>
      <c r="SEF2" s="87"/>
      <c r="SEG2" s="87"/>
      <c r="SEH2" s="87"/>
      <c r="SEI2" s="87"/>
      <c r="SEJ2" s="87"/>
      <c r="SEK2" s="87"/>
      <c r="SEL2" s="87"/>
      <c r="SEM2" s="87"/>
      <c r="SEN2" s="87"/>
      <c r="SEO2" s="87"/>
      <c r="SEP2" s="87"/>
      <c r="SEQ2" s="87"/>
      <c r="SER2" s="87"/>
      <c r="SES2" s="87"/>
      <c r="SET2" s="87"/>
      <c r="SEU2" s="87"/>
      <c r="SEV2" s="87"/>
      <c r="SEW2" s="87"/>
      <c r="SEX2" s="87"/>
      <c r="SEY2" s="87"/>
      <c r="SEZ2" s="87"/>
      <c r="SFA2" s="87"/>
      <c r="SFB2" s="87"/>
      <c r="SFC2" s="87"/>
      <c r="SFD2" s="87"/>
      <c r="SFE2" s="87"/>
      <c r="SFF2" s="87"/>
      <c r="SFG2" s="87"/>
      <c r="SFH2" s="87"/>
      <c r="SFI2" s="87"/>
      <c r="SFJ2" s="87"/>
      <c r="SFK2" s="87"/>
      <c r="SFL2" s="87"/>
      <c r="SFM2" s="87"/>
      <c r="SFN2" s="87"/>
      <c r="SFO2" s="87"/>
      <c r="SFP2" s="87"/>
      <c r="SFQ2" s="87"/>
      <c r="SFR2" s="87"/>
      <c r="SFS2" s="87"/>
      <c r="SFT2" s="87"/>
      <c r="SFU2" s="87"/>
      <c r="SFV2" s="87"/>
      <c r="SFW2" s="87"/>
      <c r="SFX2" s="87"/>
      <c r="SFY2" s="87"/>
      <c r="SFZ2" s="87"/>
      <c r="SGA2" s="87"/>
      <c r="SGB2" s="87"/>
      <c r="SGC2" s="87"/>
      <c r="SGD2" s="87"/>
      <c r="SGE2" s="87"/>
      <c r="SGF2" s="87"/>
      <c r="SGG2" s="87"/>
      <c r="SGH2" s="87"/>
      <c r="SGI2" s="87"/>
      <c r="SGJ2" s="87"/>
      <c r="SGK2" s="87"/>
      <c r="SGL2" s="87"/>
      <c r="SGM2" s="87"/>
      <c r="SGN2" s="87"/>
      <c r="SGO2" s="87"/>
      <c r="SGP2" s="87"/>
      <c r="SGQ2" s="87"/>
      <c r="SGR2" s="87"/>
      <c r="SGS2" s="87"/>
      <c r="SGT2" s="87"/>
      <c r="SGU2" s="87"/>
      <c r="SGV2" s="87"/>
      <c r="SGW2" s="87"/>
      <c r="SGX2" s="87"/>
      <c r="SGY2" s="87"/>
      <c r="SGZ2" s="87"/>
      <c r="SHA2" s="87"/>
      <c r="SHB2" s="87"/>
      <c r="SHC2" s="87"/>
      <c r="SHD2" s="87"/>
      <c r="SHE2" s="87"/>
      <c r="SHF2" s="87"/>
      <c r="SHG2" s="87"/>
      <c r="SHH2" s="87"/>
      <c r="SHI2" s="87"/>
      <c r="SHJ2" s="87"/>
      <c r="SHK2" s="87"/>
      <c r="SHL2" s="87"/>
      <c r="SHM2" s="87"/>
      <c r="SHN2" s="87"/>
      <c r="SHO2" s="87"/>
      <c r="SHP2" s="87"/>
      <c r="SHQ2" s="87"/>
      <c r="SHR2" s="87"/>
      <c r="SHS2" s="87"/>
      <c r="SHT2" s="87"/>
      <c r="SHU2" s="87"/>
      <c r="SHV2" s="87"/>
      <c r="SHW2" s="87"/>
      <c r="SHX2" s="87"/>
      <c r="SHY2" s="87"/>
      <c r="SHZ2" s="87"/>
      <c r="SIA2" s="87"/>
      <c r="SIB2" s="87"/>
      <c r="SIC2" s="87"/>
      <c r="SID2" s="87"/>
      <c r="SIE2" s="87"/>
      <c r="SIF2" s="87"/>
      <c r="SIG2" s="87"/>
      <c r="SIH2" s="87"/>
      <c r="SII2" s="87"/>
      <c r="SIJ2" s="87"/>
      <c r="SIK2" s="87"/>
      <c r="SIL2" s="87"/>
      <c r="SIM2" s="87"/>
      <c r="SIN2" s="87"/>
      <c r="SIO2" s="87"/>
      <c r="SIP2" s="87"/>
      <c r="SIQ2" s="87"/>
      <c r="SIR2" s="87"/>
      <c r="SIS2" s="87"/>
      <c r="SIT2" s="87"/>
      <c r="SIU2" s="87"/>
      <c r="SIV2" s="87"/>
      <c r="SIW2" s="87"/>
      <c r="SIX2" s="87"/>
      <c r="SIY2" s="87"/>
      <c r="SIZ2" s="87"/>
      <c r="SJA2" s="87"/>
      <c r="SJB2" s="87"/>
      <c r="SJC2" s="87"/>
      <c r="SJD2" s="87"/>
      <c r="SJE2" s="87"/>
      <c r="SJF2" s="87"/>
      <c r="SJG2" s="87"/>
      <c r="SJH2" s="87"/>
      <c r="SJI2" s="87"/>
      <c r="SJJ2" s="87"/>
      <c r="SJK2" s="87"/>
      <c r="SJL2" s="87"/>
      <c r="SJM2" s="87"/>
      <c r="SJN2" s="87"/>
      <c r="SJO2" s="87"/>
      <c r="SJP2" s="87"/>
      <c r="SJQ2" s="87"/>
      <c r="SJR2" s="87"/>
      <c r="SJS2" s="87"/>
      <c r="SJT2" s="87"/>
      <c r="SJU2" s="87"/>
      <c r="SJV2" s="87"/>
      <c r="SJW2" s="87"/>
      <c r="SJX2" s="87"/>
      <c r="SJY2" s="87"/>
      <c r="SJZ2" s="87"/>
      <c r="SKA2" s="87"/>
      <c r="SKB2" s="87"/>
      <c r="SKC2" s="87"/>
      <c r="SKD2" s="87"/>
      <c r="SKE2" s="87"/>
      <c r="SKF2" s="87"/>
      <c r="SKG2" s="87"/>
      <c r="SKH2" s="87"/>
      <c r="SKI2" s="87"/>
      <c r="SKJ2" s="87"/>
      <c r="SKK2" s="87"/>
      <c r="SKL2" s="87"/>
      <c r="SKM2" s="87"/>
      <c r="SKN2" s="87"/>
      <c r="SKO2" s="87"/>
      <c r="SKP2" s="87"/>
      <c r="SKQ2" s="87"/>
      <c r="SKR2" s="87"/>
      <c r="SKS2" s="87"/>
      <c r="SKT2" s="87"/>
      <c r="SKU2" s="87"/>
      <c r="SKV2" s="87"/>
      <c r="SKW2" s="87"/>
      <c r="SKX2" s="87"/>
      <c r="SKY2" s="87"/>
      <c r="SKZ2" s="87"/>
      <c r="SLA2" s="87"/>
      <c r="SLB2" s="87"/>
      <c r="SLC2" s="87"/>
      <c r="SLD2" s="87"/>
      <c r="SLE2" s="87"/>
      <c r="SLF2" s="87"/>
      <c r="SLG2" s="87"/>
      <c r="SLH2" s="87"/>
      <c r="SLI2" s="87"/>
      <c r="SLJ2" s="87"/>
      <c r="SLK2" s="87"/>
      <c r="SLL2" s="87"/>
      <c r="SLM2" s="87"/>
      <c r="SLN2" s="87"/>
      <c r="SLO2" s="87"/>
      <c r="SLP2" s="87"/>
      <c r="SLQ2" s="87"/>
      <c r="SLR2" s="87"/>
      <c r="SLS2" s="87"/>
      <c r="SLT2" s="87"/>
      <c r="SLU2" s="87"/>
      <c r="SLV2" s="87"/>
      <c r="SLW2" s="87"/>
      <c r="SLX2" s="87"/>
      <c r="SLY2" s="87"/>
      <c r="SLZ2" s="87"/>
      <c r="SMA2" s="87"/>
      <c r="SMB2" s="87"/>
      <c r="SMC2" s="87"/>
      <c r="SMD2" s="87"/>
      <c r="SME2" s="87"/>
      <c r="SMF2" s="87"/>
      <c r="SMG2" s="87"/>
      <c r="SMH2" s="87"/>
      <c r="SMI2" s="87"/>
      <c r="SMJ2" s="87"/>
      <c r="SMK2" s="87"/>
      <c r="SML2" s="87"/>
      <c r="SMM2" s="87"/>
      <c r="SMN2" s="87"/>
      <c r="SMO2" s="87"/>
      <c r="SMP2" s="87"/>
      <c r="SMQ2" s="87"/>
      <c r="SMR2" s="87"/>
      <c r="SMS2" s="87"/>
      <c r="SMT2" s="87"/>
      <c r="SMU2" s="87"/>
      <c r="SMV2" s="87"/>
      <c r="SMW2" s="87"/>
      <c r="SMX2" s="87"/>
      <c r="SMY2" s="87"/>
      <c r="SMZ2" s="87"/>
      <c r="SNA2" s="87"/>
      <c r="SNB2" s="87"/>
      <c r="SNC2" s="87"/>
      <c r="SND2" s="87"/>
      <c r="SNE2" s="87"/>
      <c r="SNF2" s="87"/>
      <c r="SNG2" s="87"/>
      <c r="SNH2" s="87"/>
      <c r="SNI2" s="87"/>
      <c r="SNJ2" s="87"/>
      <c r="SNK2" s="87"/>
      <c r="SNL2" s="87"/>
      <c r="SNM2" s="87"/>
      <c r="SNN2" s="87"/>
      <c r="SNO2" s="87"/>
      <c r="SNP2" s="87"/>
      <c r="SNQ2" s="87"/>
      <c r="SNR2" s="87"/>
      <c r="SNS2" s="87"/>
      <c r="SNT2" s="87"/>
      <c r="SNU2" s="87"/>
      <c r="SNV2" s="87"/>
      <c r="SNW2" s="87"/>
      <c r="SNX2" s="87"/>
      <c r="SNY2" s="87"/>
      <c r="SNZ2" s="87"/>
      <c r="SOA2" s="87"/>
      <c r="SOB2" s="87"/>
      <c r="SOC2" s="87"/>
      <c r="SOD2" s="87"/>
      <c r="SOE2" s="87"/>
      <c r="SOF2" s="87"/>
      <c r="SOG2" s="87"/>
      <c r="SOH2" s="87"/>
      <c r="SOI2" s="87"/>
      <c r="SOJ2" s="87"/>
      <c r="SOK2" s="87"/>
      <c r="SOL2" s="87"/>
      <c r="SOM2" s="87"/>
      <c r="SON2" s="87"/>
      <c r="SOO2" s="87"/>
      <c r="SOP2" s="87"/>
      <c r="SOQ2" s="87"/>
      <c r="SOR2" s="87"/>
      <c r="SOS2" s="87"/>
      <c r="SOT2" s="87"/>
      <c r="SOU2" s="87"/>
      <c r="SOV2" s="87"/>
      <c r="SOW2" s="87"/>
      <c r="SOX2" s="87"/>
      <c r="SOY2" s="87"/>
      <c r="SOZ2" s="87"/>
      <c r="SPA2" s="87"/>
      <c r="SPB2" s="87"/>
      <c r="SPC2" s="87"/>
      <c r="SPD2" s="87"/>
      <c r="SPE2" s="87"/>
      <c r="SPF2" s="87"/>
      <c r="SPG2" s="87"/>
      <c r="SPH2" s="87"/>
      <c r="SPI2" s="87"/>
      <c r="SPJ2" s="87"/>
      <c r="SPK2" s="87"/>
      <c r="SPL2" s="87"/>
      <c r="SPM2" s="87"/>
      <c r="SPN2" s="87"/>
      <c r="SPO2" s="87"/>
      <c r="SPP2" s="87"/>
      <c r="SPQ2" s="87"/>
      <c r="SPR2" s="87"/>
      <c r="SPS2" s="87"/>
      <c r="SPT2" s="87"/>
      <c r="SPU2" s="87"/>
      <c r="SPV2" s="87"/>
      <c r="SPW2" s="87"/>
      <c r="SPX2" s="87"/>
      <c r="SPY2" s="87"/>
      <c r="SPZ2" s="87"/>
      <c r="SQA2" s="87"/>
      <c r="SQB2" s="87"/>
      <c r="SQC2" s="87"/>
      <c r="SQD2" s="87"/>
      <c r="SQE2" s="87"/>
      <c r="SQF2" s="87"/>
      <c r="SQG2" s="87"/>
      <c r="SQH2" s="87"/>
      <c r="SQI2" s="87"/>
      <c r="SQJ2" s="87"/>
      <c r="SQK2" s="87"/>
      <c r="SQL2" s="87"/>
      <c r="SQM2" s="87"/>
      <c r="SQN2" s="87"/>
      <c r="SQO2" s="87"/>
      <c r="SQP2" s="87"/>
      <c r="SQQ2" s="87"/>
      <c r="SQR2" s="87"/>
      <c r="SQS2" s="87"/>
      <c r="SQT2" s="87"/>
      <c r="SQU2" s="87"/>
      <c r="SQV2" s="87"/>
      <c r="SQW2" s="87"/>
      <c r="SQX2" s="87"/>
      <c r="SQY2" s="87"/>
      <c r="SQZ2" s="87"/>
      <c r="SRA2" s="87"/>
      <c r="SRB2" s="87"/>
      <c r="SRC2" s="87"/>
      <c r="SRD2" s="87"/>
      <c r="SRE2" s="87"/>
      <c r="SRF2" s="87"/>
      <c r="SRG2" s="87"/>
      <c r="SRH2" s="87"/>
      <c r="SRI2" s="87"/>
      <c r="SRJ2" s="87"/>
      <c r="SRK2" s="87"/>
      <c r="SRL2" s="87"/>
      <c r="SRM2" s="87"/>
      <c r="SRN2" s="87"/>
      <c r="SRO2" s="87"/>
      <c r="SRP2" s="87"/>
      <c r="SRQ2" s="87"/>
      <c r="SRR2" s="87"/>
      <c r="SRS2" s="87"/>
      <c r="SRT2" s="87"/>
      <c r="SRU2" s="87"/>
      <c r="SRV2" s="87"/>
      <c r="SRW2" s="87"/>
      <c r="SRX2" s="87"/>
      <c r="SRY2" s="87"/>
      <c r="SRZ2" s="87"/>
      <c r="SSA2" s="87"/>
      <c r="SSB2" s="87"/>
      <c r="SSC2" s="87"/>
      <c r="SSD2" s="87"/>
      <c r="SSE2" s="87"/>
      <c r="SSF2" s="87"/>
      <c r="SSG2" s="87"/>
      <c r="SSH2" s="87"/>
      <c r="SSI2" s="87"/>
      <c r="SSJ2" s="87"/>
      <c r="SSK2" s="87"/>
      <c r="SSL2" s="87"/>
      <c r="SSM2" s="87"/>
      <c r="SSN2" s="87"/>
      <c r="SSO2" s="87"/>
      <c r="SSP2" s="87"/>
      <c r="SSQ2" s="87"/>
      <c r="SSR2" s="87"/>
      <c r="SSS2" s="87"/>
      <c r="SST2" s="87"/>
      <c r="SSU2" s="87"/>
      <c r="SSV2" s="87"/>
      <c r="SSW2" s="87"/>
      <c r="SSX2" s="87"/>
      <c r="SSY2" s="87"/>
      <c r="SSZ2" s="87"/>
      <c r="STA2" s="87"/>
      <c r="STB2" s="87"/>
      <c r="STC2" s="87"/>
      <c r="STD2" s="87"/>
      <c r="STE2" s="87"/>
      <c r="STF2" s="87"/>
      <c r="STG2" s="87"/>
      <c r="STH2" s="87"/>
      <c r="STI2" s="87"/>
      <c r="STJ2" s="87"/>
      <c r="STK2" s="87"/>
      <c r="STL2" s="87"/>
      <c r="STM2" s="87"/>
      <c r="STN2" s="87"/>
      <c r="STO2" s="87"/>
      <c r="STP2" s="87"/>
      <c r="STQ2" s="87"/>
      <c r="STR2" s="87"/>
      <c r="STS2" s="87"/>
      <c r="STT2" s="87"/>
      <c r="STU2" s="87"/>
      <c r="STV2" s="87"/>
      <c r="STW2" s="87"/>
      <c r="STX2" s="87"/>
      <c r="STY2" s="87"/>
      <c r="STZ2" s="87"/>
      <c r="SUA2" s="87"/>
      <c r="SUB2" s="87"/>
      <c r="SUC2" s="87"/>
      <c r="SUD2" s="87"/>
      <c r="SUE2" s="87"/>
      <c r="SUF2" s="87"/>
      <c r="SUG2" s="87"/>
      <c r="SUH2" s="87"/>
      <c r="SUI2" s="87"/>
      <c r="SUJ2" s="87"/>
      <c r="SUK2" s="87"/>
      <c r="SUL2" s="87"/>
      <c r="SUM2" s="87"/>
      <c r="SUN2" s="87"/>
      <c r="SUO2" s="87"/>
      <c r="SUP2" s="87"/>
      <c r="SUQ2" s="87"/>
      <c r="SUR2" s="87"/>
      <c r="SUS2" s="87"/>
      <c r="SUT2" s="87"/>
      <c r="SUU2" s="87"/>
      <c r="SUV2" s="87"/>
      <c r="SUW2" s="87"/>
      <c r="SUX2" s="87"/>
      <c r="SUY2" s="87"/>
      <c r="SUZ2" s="87"/>
      <c r="SVA2" s="87"/>
      <c r="SVB2" s="87"/>
      <c r="SVC2" s="87"/>
      <c r="SVD2" s="87"/>
      <c r="SVE2" s="87"/>
      <c r="SVF2" s="87"/>
      <c r="SVG2" s="87"/>
      <c r="SVH2" s="87"/>
      <c r="SVI2" s="87"/>
      <c r="SVJ2" s="87"/>
      <c r="SVK2" s="87"/>
      <c r="SVL2" s="87"/>
      <c r="SVM2" s="87"/>
      <c r="SVN2" s="87"/>
      <c r="SVO2" s="87"/>
      <c r="SVP2" s="87"/>
      <c r="SVQ2" s="87"/>
      <c r="SVR2" s="87"/>
      <c r="SVS2" s="87"/>
      <c r="SVT2" s="87"/>
      <c r="SVU2" s="87"/>
      <c r="SVV2" s="87"/>
      <c r="SVW2" s="87"/>
      <c r="SVX2" s="87"/>
      <c r="SVY2" s="87"/>
      <c r="SVZ2" s="87"/>
      <c r="SWA2" s="87"/>
      <c r="SWB2" s="87"/>
      <c r="SWC2" s="87"/>
      <c r="SWD2" s="87"/>
      <c r="SWE2" s="87"/>
      <c r="SWF2" s="87"/>
      <c r="SWG2" s="87"/>
      <c r="SWH2" s="87"/>
      <c r="SWI2" s="87"/>
      <c r="SWJ2" s="87"/>
      <c r="SWK2" s="87"/>
      <c r="SWL2" s="87"/>
      <c r="SWM2" s="87"/>
      <c r="SWN2" s="87"/>
      <c r="SWO2" s="87"/>
      <c r="SWP2" s="87"/>
      <c r="SWQ2" s="87"/>
      <c r="SWR2" s="87"/>
      <c r="SWS2" s="87"/>
      <c r="SWT2" s="87"/>
      <c r="SWU2" s="87"/>
      <c r="SWV2" s="87"/>
      <c r="SWW2" s="87"/>
      <c r="SWX2" s="87"/>
      <c r="SWY2" s="87"/>
      <c r="SWZ2" s="87"/>
      <c r="SXA2" s="87"/>
      <c r="SXB2" s="87"/>
      <c r="SXC2" s="87"/>
      <c r="SXD2" s="87"/>
      <c r="SXE2" s="87"/>
      <c r="SXF2" s="87"/>
      <c r="SXG2" s="87"/>
      <c r="SXH2" s="87"/>
      <c r="SXI2" s="87"/>
      <c r="SXJ2" s="87"/>
      <c r="SXK2" s="87"/>
      <c r="SXL2" s="87"/>
      <c r="SXM2" s="87"/>
      <c r="SXN2" s="87"/>
      <c r="SXO2" s="87"/>
      <c r="SXP2" s="87"/>
      <c r="SXQ2" s="87"/>
      <c r="SXR2" s="87"/>
      <c r="SXS2" s="87"/>
      <c r="SXT2" s="87"/>
      <c r="SXU2" s="87"/>
      <c r="SXV2" s="87"/>
      <c r="SXW2" s="87"/>
      <c r="SXX2" s="87"/>
      <c r="SXY2" s="87"/>
      <c r="SXZ2" s="87"/>
      <c r="SYA2" s="87"/>
      <c r="SYB2" s="87"/>
      <c r="SYC2" s="87"/>
      <c r="SYD2" s="87"/>
      <c r="SYE2" s="87"/>
      <c r="SYF2" s="87"/>
      <c r="SYG2" s="87"/>
      <c r="SYH2" s="87"/>
      <c r="SYI2" s="87"/>
      <c r="SYJ2" s="87"/>
      <c r="SYK2" s="87"/>
      <c r="SYL2" s="87"/>
      <c r="SYM2" s="87"/>
      <c r="SYN2" s="87"/>
      <c r="SYO2" s="87"/>
      <c r="SYP2" s="87"/>
      <c r="SYQ2" s="87"/>
      <c r="SYR2" s="87"/>
      <c r="SYS2" s="87"/>
      <c r="SYT2" s="87"/>
      <c r="SYU2" s="87"/>
      <c r="SYV2" s="87"/>
      <c r="SYW2" s="87"/>
      <c r="SYX2" s="87"/>
      <c r="SYY2" s="87"/>
      <c r="SYZ2" s="87"/>
      <c r="SZA2" s="87"/>
      <c r="SZB2" s="87"/>
      <c r="SZC2" s="87"/>
      <c r="SZD2" s="87"/>
      <c r="SZE2" s="87"/>
      <c r="SZF2" s="87"/>
      <c r="SZG2" s="87"/>
      <c r="SZH2" s="87"/>
      <c r="SZI2" s="87"/>
      <c r="SZJ2" s="87"/>
      <c r="SZK2" s="87"/>
      <c r="SZL2" s="87"/>
      <c r="SZM2" s="87"/>
      <c r="SZN2" s="87"/>
      <c r="SZO2" s="87"/>
      <c r="SZP2" s="87"/>
      <c r="SZQ2" s="87"/>
      <c r="SZR2" s="87"/>
      <c r="SZS2" s="87"/>
      <c r="SZT2" s="87"/>
      <c r="SZU2" s="87"/>
      <c r="SZV2" s="87"/>
      <c r="SZW2" s="87"/>
      <c r="SZX2" s="87"/>
      <c r="SZY2" s="87"/>
      <c r="SZZ2" s="87"/>
      <c r="TAA2" s="87"/>
      <c r="TAB2" s="87"/>
      <c r="TAC2" s="87"/>
      <c r="TAD2" s="87"/>
      <c r="TAE2" s="87"/>
      <c r="TAF2" s="87"/>
      <c r="TAG2" s="87"/>
      <c r="TAH2" s="87"/>
      <c r="TAI2" s="87"/>
      <c r="TAJ2" s="87"/>
      <c r="TAK2" s="87"/>
      <c r="TAL2" s="87"/>
      <c r="TAM2" s="87"/>
      <c r="TAN2" s="87"/>
      <c r="TAO2" s="87"/>
      <c r="TAP2" s="87"/>
      <c r="TAQ2" s="87"/>
      <c r="TAR2" s="87"/>
      <c r="TAS2" s="87"/>
      <c r="TAT2" s="87"/>
      <c r="TAU2" s="87"/>
      <c r="TAV2" s="87"/>
      <c r="TAW2" s="87"/>
      <c r="TAX2" s="87"/>
      <c r="TAY2" s="87"/>
      <c r="TAZ2" s="87"/>
      <c r="TBA2" s="87"/>
      <c r="TBB2" s="87"/>
      <c r="TBC2" s="87"/>
      <c r="TBD2" s="87"/>
      <c r="TBE2" s="87"/>
      <c r="TBF2" s="87"/>
      <c r="TBG2" s="87"/>
      <c r="TBH2" s="87"/>
      <c r="TBI2" s="87"/>
      <c r="TBJ2" s="87"/>
      <c r="TBK2" s="87"/>
      <c r="TBL2" s="87"/>
      <c r="TBM2" s="87"/>
      <c r="TBN2" s="87"/>
      <c r="TBO2" s="87"/>
      <c r="TBP2" s="87"/>
      <c r="TBQ2" s="87"/>
      <c r="TBR2" s="87"/>
      <c r="TBS2" s="87"/>
      <c r="TBT2" s="87"/>
      <c r="TBU2" s="87"/>
      <c r="TBV2" s="87"/>
      <c r="TBW2" s="87"/>
      <c r="TBX2" s="87"/>
      <c r="TBY2" s="87"/>
      <c r="TBZ2" s="87"/>
      <c r="TCA2" s="87"/>
      <c r="TCB2" s="87"/>
      <c r="TCC2" s="87"/>
      <c r="TCD2" s="87"/>
      <c r="TCE2" s="87"/>
      <c r="TCF2" s="87"/>
      <c r="TCG2" s="87"/>
      <c r="TCH2" s="87"/>
      <c r="TCI2" s="87"/>
      <c r="TCJ2" s="87"/>
      <c r="TCK2" s="87"/>
      <c r="TCL2" s="87"/>
      <c r="TCM2" s="87"/>
      <c r="TCN2" s="87"/>
      <c r="TCO2" s="87"/>
      <c r="TCP2" s="87"/>
      <c r="TCQ2" s="87"/>
      <c r="TCR2" s="87"/>
      <c r="TCS2" s="87"/>
      <c r="TCT2" s="87"/>
      <c r="TCU2" s="87"/>
      <c r="TCV2" s="87"/>
      <c r="TCW2" s="87"/>
      <c r="TCX2" s="87"/>
      <c r="TCY2" s="87"/>
      <c r="TCZ2" s="87"/>
      <c r="TDA2" s="87"/>
      <c r="TDB2" s="87"/>
      <c r="TDC2" s="87"/>
      <c r="TDD2" s="87"/>
      <c r="TDE2" s="87"/>
      <c r="TDF2" s="87"/>
      <c r="TDG2" s="87"/>
      <c r="TDH2" s="87"/>
      <c r="TDI2" s="87"/>
      <c r="TDJ2" s="87"/>
      <c r="TDK2" s="87"/>
      <c r="TDL2" s="87"/>
      <c r="TDM2" s="87"/>
      <c r="TDN2" s="87"/>
      <c r="TDO2" s="87"/>
      <c r="TDP2" s="87"/>
      <c r="TDQ2" s="87"/>
      <c r="TDR2" s="87"/>
      <c r="TDS2" s="87"/>
      <c r="TDT2" s="87"/>
      <c r="TDU2" s="87"/>
      <c r="TDV2" s="87"/>
      <c r="TDW2" s="87"/>
      <c r="TDX2" s="87"/>
      <c r="TDY2" s="87"/>
      <c r="TDZ2" s="87"/>
      <c r="TEA2" s="87"/>
      <c r="TEB2" s="87"/>
      <c r="TEC2" s="87"/>
      <c r="TED2" s="87"/>
      <c r="TEE2" s="87"/>
      <c r="TEF2" s="87"/>
      <c r="TEG2" s="87"/>
      <c r="TEH2" s="87"/>
      <c r="TEI2" s="87"/>
      <c r="TEJ2" s="87"/>
      <c r="TEK2" s="87"/>
      <c r="TEL2" s="87"/>
      <c r="TEM2" s="87"/>
      <c r="TEN2" s="87"/>
      <c r="TEO2" s="87"/>
      <c r="TEP2" s="87"/>
      <c r="TEQ2" s="87"/>
      <c r="TER2" s="87"/>
      <c r="TES2" s="87"/>
      <c r="TET2" s="87"/>
      <c r="TEU2" s="87"/>
      <c r="TEV2" s="87"/>
      <c r="TEW2" s="87"/>
      <c r="TEX2" s="87"/>
      <c r="TEY2" s="87"/>
      <c r="TEZ2" s="87"/>
      <c r="TFA2" s="87"/>
      <c r="TFB2" s="87"/>
      <c r="TFC2" s="87"/>
      <c r="TFD2" s="87"/>
      <c r="TFE2" s="87"/>
      <c r="TFF2" s="87"/>
      <c r="TFG2" s="87"/>
      <c r="TFH2" s="87"/>
      <c r="TFI2" s="87"/>
      <c r="TFJ2" s="87"/>
      <c r="TFK2" s="87"/>
      <c r="TFL2" s="87"/>
      <c r="TFM2" s="87"/>
      <c r="TFN2" s="87"/>
      <c r="TFO2" s="87"/>
      <c r="TFP2" s="87"/>
      <c r="TFQ2" s="87"/>
      <c r="TFR2" s="87"/>
      <c r="TFS2" s="87"/>
      <c r="TFT2" s="87"/>
      <c r="TFU2" s="87"/>
      <c r="TFV2" s="87"/>
      <c r="TFW2" s="87"/>
      <c r="TFX2" s="87"/>
      <c r="TFY2" s="87"/>
      <c r="TFZ2" s="87"/>
      <c r="TGA2" s="87"/>
      <c r="TGB2" s="87"/>
      <c r="TGC2" s="87"/>
      <c r="TGD2" s="87"/>
      <c r="TGE2" s="87"/>
      <c r="TGF2" s="87"/>
      <c r="TGG2" s="87"/>
      <c r="TGH2" s="87"/>
      <c r="TGI2" s="87"/>
      <c r="TGJ2" s="87"/>
      <c r="TGK2" s="87"/>
      <c r="TGL2" s="87"/>
      <c r="TGM2" s="87"/>
      <c r="TGN2" s="87"/>
      <c r="TGO2" s="87"/>
      <c r="TGP2" s="87"/>
      <c r="TGQ2" s="87"/>
      <c r="TGR2" s="87"/>
      <c r="TGS2" s="87"/>
      <c r="TGT2" s="87"/>
      <c r="TGU2" s="87"/>
      <c r="TGV2" s="87"/>
      <c r="TGW2" s="87"/>
      <c r="TGX2" s="87"/>
      <c r="TGY2" s="87"/>
      <c r="TGZ2" s="87"/>
      <c r="THA2" s="87"/>
      <c r="THB2" s="87"/>
      <c r="THC2" s="87"/>
      <c r="THD2" s="87"/>
      <c r="THE2" s="87"/>
      <c r="THF2" s="87"/>
      <c r="THG2" s="87"/>
      <c r="THH2" s="87"/>
      <c r="THI2" s="87"/>
      <c r="THJ2" s="87"/>
      <c r="THK2" s="87"/>
      <c r="THL2" s="87"/>
      <c r="THM2" s="87"/>
      <c r="THN2" s="87"/>
      <c r="THO2" s="87"/>
      <c r="THP2" s="87"/>
      <c r="THQ2" s="87"/>
      <c r="THR2" s="87"/>
      <c r="THS2" s="87"/>
      <c r="THT2" s="87"/>
      <c r="THU2" s="87"/>
      <c r="THV2" s="87"/>
      <c r="THW2" s="87"/>
      <c r="THX2" s="87"/>
      <c r="THY2" s="87"/>
      <c r="THZ2" s="87"/>
      <c r="TIA2" s="87"/>
      <c r="TIB2" s="87"/>
      <c r="TIC2" s="87"/>
      <c r="TID2" s="87"/>
      <c r="TIE2" s="87"/>
      <c r="TIF2" s="87"/>
      <c r="TIG2" s="87"/>
      <c r="TIH2" s="87"/>
      <c r="TII2" s="87"/>
      <c r="TIJ2" s="87"/>
      <c r="TIK2" s="87"/>
      <c r="TIL2" s="87"/>
      <c r="TIM2" s="87"/>
      <c r="TIN2" s="87"/>
      <c r="TIO2" s="87"/>
      <c r="TIP2" s="87"/>
      <c r="TIQ2" s="87"/>
      <c r="TIR2" s="87"/>
      <c r="TIS2" s="87"/>
      <c r="TIT2" s="87"/>
      <c r="TIU2" s="87"/>
      <c r="TIV2" s="87"/>
      <c r="TIW2" s="87"/>
      <c r="TIX2" s="87"/>
      <c r="TIY2" s="87"/>
      <c r="TIZ2" s="87"/>
      <c r="TJA2" s="87"/>
      <c r="TJB2" s="87"/>
      <c r="TJC2" s="87"/>
      <c r="TJD2" s="87"/>
      <c r="TJE2" s="87"/>
      <c r="TJF2" s="87"/>
      <c r="TJG2" s="87"/>
      <c r="TJH2" s="87"/>
      <c r="TJI2" s="87"/>
      <c r="TJJ2" s="87"/>
      <c r="TJK2" s="87"/>
      <c r="TJL2" s="87"/>
      <c r="TJM2" s="87"/>
      <c r="TJN2" s="87"/>
      <c r="TJO2" s="87"/>
      <c r="TJP2" s="87"/>
      <c r="TJQ2" s="87"/>
      <c r="TJR2" s="87"/>
      <c r="TJS2" s="87"/>
      <c r="TJT2" s="87"/>
      <c r="TJU2" s="87"/>
      <c r="TJV2" s="87"/>
      <c r="TJW2" s="87"/>
      <c r="TJX2" s="87"/>
      <c r="TJY2" s="87"/>
      <c r="TJZ2" s="87"/>
      <c r="TKA2" s="87"/>
      <c r="TKB2" s="87"/>
      <c r="TKC2" s="87"/>
      <c r="TKD2" s="87"/>
      <c r="TKE2" s="87"/>
      <c r="TKF2" s="87"/>
      <c r="TKG2" s="87"/>
      <c r="TKH2" s="87"/>
      <c r="TKI2" s="87"/>
      <c r="TKJ2" s="87"/>
      <c r="TKK2" s="87"/>
      <c r="TKL2" s="87"/>
      <c r="TKM2" s="87"/>
      <c r="TKN2" s="87"/>
      <c r="TKO2" s="87"/>
      <c r="TKP2" s="87"/>
      <c r="TKQ2" s="87"/>
      <c r="TKR2" s="87"/>
      <c r="TKS2" s="87"/>
      <c r="TKT2" s="87"/>
      <c r="TKU2" s="87"/>
      <c r="TKV2" s="87"/>
      <c r="TKW2" s="87"/>
      <c r="TKX2" s="87"/>
      <c r="TKY2" s="87"/>
      <c r="TKZ2" s="87"/>
      <c r="TLA2" s="87"/>
      <c r="TLB2" s="87"/>
      <c r="TLC2" s="87"/>
      <c r="TLD2" s="87"/>
      <c r="TLE2" s="87"/>
      <c r="TLF2" s="87"/>
      <c r="TLG2" s="87"/>
      <c r="TLH2" s="87"/>
      <c r="TLI2" s="87"/>
      <c r="TLJ2" s="87"/>
      <c r="TLK2" s="87"/>
      <c r="TLL2" s="87"/>
      <c r="TLM2" s="87"/>
      <c r="TLN2" s="87"/>
      <c r="TLO2" s="87"/>
      <c r="TLP2" s="87"/>
      <c r="TLQ2" s="87"/>
      <c r="TLR2" s="87"/>
      <c r="TLS2" s="87"/>
      <c r="TLT2" s="87"/>
      <c r="TLU2" s="87"/>
      <c r="TLV2" s="87"/>
      <c r="TLW2" s="87"/>
      <c r="TLX2" s="87"/>
      <c r="TLY2" s="87"/>
      <c r="TLZ2" s="87"/>
      <c r="TMA2" s="87"/>
      <c r="TMB2" s="87"/>
      <c r="TMC2" s="87"/>
      <c r="TMD2" s="87"/>
      <c r="TME2" s="87"/>
      <c r="TMF2" s="87"/>
      <c r="TMG2" s="87"/>
      <c r="TMH2" s="87"/>
      <c r="TMI2" s="87"/>
      <c r="TMJ2" s="87"/>
      <c r="TMK2" s="87"/>
      <c r="TML2" s="87"/>
      <c r="TMM2" s="87"/>
      <c r="TMN2" s="87"/>
      <c r="TMO2" s="87"/>
      <c r="TMP2" s="87"/>
      <c r="TMQ2" s="87"/>
      <c r="TMR2" s="87"/>
      <c r="TMS2" s="87"/>
      <c r="TMT2" s="87"/>
      <c r="TMU2" s="87"/>
      <c r="TMV2" s="87"/>
      <c r="TMW2" s="87"/>
      <c r="TMX2" s="87"/>
      <c r="TMY2" s="87"/>
      <c r="TMZ2" s="87"/>
      <c r="TNA2" s="87"/>
      <c r="TNB2" s="87"/>
      <c r="TNC2" s="87"/>
      <c r="TND2" s="87"/>
      <c r="TNE2" s="87"/>
      <c r="TNF2" s="87"/>
      <c r="TNG2" s="87"/>
      <c r="TNH2" s="87"/>
      <c r="TNI2" s="87"/>
      <c r="TNJ2" s="87"/>
      <c r="TNK2" s="87"/>
      <c r="TNL2" s="87"/>
      <c r="TNM2" s="87"/>
      <c r="TNN2" s="87"/>
      <c r="TNO2" s="87"/>
      <c r="TNP2" s="87"/>
      <c r="TNQ2" s="87"/>
      <c r="TNR2" s="87"/>
      <c r="TNS2" s="87"/>
      <c r="TNT2" s="87"/>
      <c r="TNU2" s="87"/>
      <c r="TNV2" s="87"/>
      <c r="TNW2" s="87"/>
      <c r="TNX2" s="87"/>
      <c r="TNY2" s="87"/>
      <c r="TNZ2" s="87"/>
      <c r="TOA2" s="87"/>
      <c r="TOB2" s="87"/>
      <c r="TOC2" s="87"/>
      <c r="TOD2" s="87"/>
      <c r="TOE2" s="87"/>
      <c r="TOF2" s="87"/>
      <c r="TOG2" s="87"/>
      <c r="TOH2" s="87"/>
      <c r="TOI2" s="87"/>
      <c r="TOJ2" s="87"/>
      <c r="TOK2" s="87"/>
      <c r="TOL2" s="87"/>
      <c r="TOM2" s="87"/>
      <c r="TON2" s="87"/>
      <c r="TOO2" s="87"/>
      <c r="TOP2" s="87"/>
      <c r="TOQ2" s="87"/>
      <c r="TOR2" s="87"/>
      <c r="TOS2" s="87"/>
      <c r="TOT2" s="87"/>
      <c r="TOU2" s="87"/>
      <c r="TOV2" s="87"/>
      <c r="TOW2" s="87"/>
      <c r="TOX2" s="87"/>
      <c r="TOY2" s="87"/>
      <c r="TOZ2" s="87"/>
      <c r="TPA2" s="87"/>
      <c r="TPB2" s="87"/>
      <c r="TPC2" s="87"/>
      <c r="TPD2" s="87"/>
      <c r="TPE2" s="87"/>
      <c r="TPF2" s="87"/>
      <c r="TPG2" s="87"/>
      <c r="TPH2" s="87"/>
      <c r="TPI2" s="87"/>
      <c r="TPJ2" s="87"/>
      <c r="TPK2" s="87"/>
      <c r="TPL2" s="87"/>
      <c r="TPM2" s="87"/>
      <c r="TPN2" s="87"/>
      <c r="TPO2" s="87"/>
      <c r="TPP2" s="87"/>
      <c r="TPQ2" s="87"/>
      <c r="TPR2" s="87"/>
      <c r="TPS2" s="87"/>
      <c r="TPT2" s="87"/>
      <c r="TPU2" s="87"/>
      <c r="TPV2" s="87"/>
      <c r="TPW2" s="87"/>
      <c r="TPX2" s="87"/>
      <c r="TPY2" s="87"/>
      <c r="TPZ2" s="87"/>
      <c r="TQA2" s="87"/>
      <c r="TQB2" s="87"/>
      <c r="TQC2" s="87"/>
      <c r="TQD2" s="87"/>
      <c r="TQE2" s="87"/>
      <c r="TQF2" s="87"/>
      <c r="TQG2" s="87"/>
      <c r="TQH2" s="87"/>
      <c r="TQI2" s="87"/>
      <c r="TQJ2" s="87"/>
      <c r="TQK2" s="87"/>
      <c r="TQL2" s="87"/>
      <c r="TQM2" s="87"/>
      <c r="TQN2" s="87"/>
      <c r="TQO2" s="87"/>
      <c r="TQP2" s="87"/>
      <c r="TQQ2" s="87"/>
      <c r="TQR2" s="87"/>
      <c r="TQS2" s="87"/>
      <c r="TQT2" s="87"/>
      <c r="TQU2" s="87"/>
      <c r="TQV2" s="87"/>
      <c r="TQW2" s="87"/>
      <c r="TQX2" s="87"/>
      <c r="TQY2" s="87"/>
      <c r="TQZ2" s="87"/>
      <c r="TRA2" s="87"/>
      <c r="TRB2" s="87"/>
      <c r="TRC2" s="87"/>
      <c r="TRD2" s="87"/>
      <c r="TRE2" s="87"/>
      <c r="TRF2" s="87"/>
      <c r="TRG2" s="87"/>
      <c r="TRH2" s="87"/>
      <c r="TRI2" s="87"/>
      <c r="TRJ2" s="87"/>
      <c r="TRK2" s="87"/>
      <c r="TRL2" s="87"/>
      <c r="TRM2" s="87"/>
      <c r="TRN2" s="87"/>
      <c r="TRO2" s="87"/>
      <c r="TRP2" s="87"/>
      <c r="TRQ2" s="87"/>
      <c r="TRR2" s="87"/>
      <c r="TRS2" s="87"/>
      <c r="TRT2" s="87"/>
      <c r="TRU2" s="87"/>
      <c r="TRV2" s="87"/>
      <c r="TRW2" s="87"/>
      <c r="TRX2" s="87"/>
      <c r="TRY2" s="87"/>
      <c r="TRZ2" s="87"/>
      <c r="TSA2" s="87"/>
      <c r="TSB2" s="87"/>
      <c r="TSC2" s="87"/>
      <c r="TSD2" s="87"/>
      <c r="TSE2" s="87"/>
      <c r="TSF2" s="87"/>
      <c r="TSG2" s="87"/>
      <c r="TSH2" s="87"/>
      <c r="TSI2" s="87"/>
      <c r="TSJ2" s="87"/>
      <c r="TSK2" s="87"/>
      <c r="TSL2" s="87"/>
      <c r="TSM2" s="87"/>
      <c r="TSN2" s="87"/>
      <c r="TSO2" s="87"/>
      <c r="TSP2" s="87"/>
      <c r="TSQ2" s="87"/>
      <c r="TSR2" s="87"/>
      <c r="TSS2" s="87"/>
      <c r="TST2" s="87"/>
      <c r="TSU2" s="87"/>
      <c r="TSV2" s="87"/>
      <c r="TSW2" s="87"/>
      <c r="TSX2" s="87"/>
      <c r="TSY2" s="87"/>
      <c r="TSZ2" s="87"/>
      <c r="TTA2" s="87"/>
      <c r="TTB2" s="87"/>
      <c r="TTC2" s="87"/>
      <c r="TTD2" s="87"/>
      <c r="TTE2" s="87"/>
      <c r="TTF2" s="87"/>
      <c r="TTG2" s="87"/>
      <c r="TTH2" s="87"/>
      <c r="TTI2" s="87"/>
      <c r="TTJ2" s="87"/>
      <c r="TTK2" s="87"/>
      <c r="TTL2" s="87"/>
      <c r="TTM2" s="87"/>
      <c r="TTN2" s="87"/>
      <c r="TTO2" s="87"/>
      <c r="TTP2" s="87"/>
      <c r="TTQ2" s="87"/>
      <c r="TTR2" s="87"/>
      <c r="TTS2" s="87"/>
      <c r="TTT2" s="87"/>
      <c r="TTU2" s="87"/>
      <c r="TTV2" s="87"/>
      <c r="TTW2" s="87"/>
      <c r="TTX2" s="87"/>
      <c r="TTY2" s="87"/>
      <c r="TTZ2" s="87"/>
      <c r="TUA2" s="87"/>
      <c r="TUB2" s="87"/>
      <c r="TUC2" s="87"/>
      <c r="TUD2" s="87"/>
      <c r="TUE2" s="87"/>
      <c r="TUF2" s="87"/>
      <c r="TUG2" s="87"/>
      <c r="TUH2" s="87"/>
      <c r="TUI2" s="87"/>
      <c r="TUJ2" s="87"/>
      <c r="TUK2" s="87"/>
      <c r="TUL2" s="87"/>
      <c r="TUM2" s="87"/>
      <c r="TUN2" s="87"/>
      <c r="TUO2" s="87"/>
      <c r="TUP2" s="87"/>
      <c r="TUQ2" s="87"/>
      <c r="TUR2" s="87"/>
      <c r="TUS2" s="87"/>
      <c r="TUT2" s="87"/>
      <c r="TUU2" s="87"/>
      <c r="TUV2" s="87"/>
      <c r="TUW2" s="87"/>
      <c r="TUX2" s="87"/>
      <c r="TUY2" s="87"/>
      <c r="TUZ2" s="87"/>
      <c r="TVA2" s="87"/>
      <c r="TVB2" s="87"/>
      <c r="TVC2" s="87"/>
      <c r="TVD2" s="87"/>
      <c r="TVE2" s="87"/>
      <c r="TVF2" s="87"/>
      <c r="TVG2" s="87"/>
      <c r="TVH2" s="87"/>
      <c r="TVI2" s="87"/>
      <c r="TVJ2" s="87"/>
      <c r="TVK2" s="87"/>
      <c r="TVL2" s="87"/>
      <c r="TVM2" s="87"/>
      <c r="TVN2" s="87"/>
      <c r="TVO2" s="87"/>
      <c r="TVP2" s="87"/>
      <c r="TVQ2" s="87"/>
      <c r="TVR2" s="87"/>
      <c r="TVS2" s="87"/>
      <c r="TVT2" s="87"/>
      <c r="TVU2" s="87"/>
      <c r="TVV2" s="87"/>
      <c r="TVW2" s="87"/>
      <c r="TVX2" s="87"/>
      <c r="TVY2" s="87"/>
      <c r="TVZ2" s="87"/>
      <c r="TWA2" s="87"/>
      <c r="TWB2" s="87"/>
      <c r="TWC2" s="87"/>
      <c r="TWD2" s="87"/>
      <c r="TWE2" s="87"/>
      <c r="TWF2" s="87"/>
      <c r="TWG2" s="87"/>
      <c r="TWH2" s="87"/>
      <c r="TWI2" s="87"/>
      <c r="TWJ2" s="87"/>
      <c r="TWK2" s="87"/>
      <c r="TWL2" s="87"/>
      <c r="TWM2" s="87"/>
      <c r="TWN2" s="87"/>
      <c r="TWO2" s="87"/>
      <c r="TWP2" s="87"/>
      <c r="TWQ2" s="87"/>
      <c r="TWR2" s="87"/>
      <c r="TWS2" s="87"/>
      <c r="TWT2" s="87"/>
      <c r="TWU2" s="87"/>
      <c r="TWV2" s="87"/>
      <c r="TWW2" s="87"/>
      <c r="TWX2" s="87"/>
      <c r="TWY2" s="87"/>
      <c r="TWZ2" s="87"/>
      <c r="TXA2" s="87"/>
      <c r="TXB2" s="87"/>
      <c r="TXC2" s="87"/>
      <c r="TXD2" s="87"/>
      <c r="TXE2" s="87"/>
      <c r="TXF2" s="87"/>
      <c r="TXG2" s="87"/>
      <c r="TXH2" s="87"/>
      <c r="TXI2" s="87"/>
      <c r="TXJ2" s="87"/>
      <c r="TXK2" s="87"/>
      <c r="TXL2" s="87"/>
      <c r="TXM2" s="87"/>
      <c r="TXN2" s="87"/>
      <c r="TXO2" s="87"/>
      <c r="TXP2" s="87"/>
      <c r="TXQ2" s="87"/>
      <c r="TXR2" s="87"/>
      <c r="TXS2" s="87"/>
      <c r="TXT2" s="87"/>
      <c r="TXU2" s="87"/>
      <c r="TXV2" s="87"/>
      <c r="TXW2" s="87"/>
      <c r="TXX2" s="87"/>
      <c r="TXY2" s="87"/>
      <c r="TXZ2" s="87"/>
      <c r="TYA2" s="87"/>
      <c r="TYB2" s="87"/>
      <c r="TYC2" s="87"/>
      <c r="TYD2" s="87"/>
      <c r="TYE2" s="87"/>
      <c r="TYF2" s="87"/>
      <c r="TYG2" s="87"/>
      <c r="TYH2" s="87"/>
      <c r="TYI2" s="87"/>
      <c r="TYJ2" s="87"/>
      <c r="TYK2" s="87"/>
      <c r="TYL2" s="87"/>
      <c r="TYM2" s="87"/>
      <c r="TYN2" s="87"/>
      <c r="TYO2" s="87"/>
      <c r="TYP2" s="87"/>
      <c r="TYQ2" s="87"/>
      <c r="TYR2" s="87"/>
      <c r="TYS2" s="87"/>
      <c r="TYT2" s="87"/>
      <c r="TYU2" s="87"/>
      <c r="TYV2" s="87"/>
      <c r="TYW2" s="87"/>
      <c r="TYX2" s="87"/>
      <c r="TYY2" s="87"/>
      <c r="TYZ2" s="87"/>
      <c r="TZA2" s="87"/>
      <c r="TZB2" s="87"/>
      <c r="TZC2" s="87"/>
      <c r="TZD2" s="87"/>
      <c r="TZE2" s="87"/>
      <c r="TZF2" s="87"/>
      <c r="TZG2" s="87"/>
      <c r="TZH2" s="87"/>
      <c r="TZI2" s="87"/>
      <c r="TZJ2" s="87"/>
      <c r="TZK2" s="87"/>
      <c r="TZL2" s="87"/>
      <c r="TZM2" s="87"/>
      <c r="TZN2" s="87"/>
      <c r="TZO2" s="87"/>
      <c r="TZP2" s="87"/>
      <c r="TZQ2" s="87"/>
      <c r="TZR2" s="87"/>
      <c r="TZS2" s="87"/>
      <c r="TZT2" s="87"/>
      <c r="TZU2" s="87"/>
      <c r="TZV2" s="87"/>
      <c r="TZW2" s="87"/>
      <c r="TZX2" s="87"/>
      <c r="TZY2" s="87"/>
      <c r="TZZ2" s="87"/>
      <c r="UAA2" s="87"/>
      <c r="UAB2" s="87"/>
      <c r="UAC2" s="87"/>
      <c r="UAD2" s="87"/>
      <c r="UAE2" s="87"/>
      <c r="UAF2" s="87"/>
      <c r="UAG2" s="87"/>
      <c r="UAH2" s="87"/>
      <c r="UAI2" s="87"/>
      <c r="UAJ2" s="87"/>
      <c r="UAK2" s="87"/>
      <c r="UAL2" s="87"/>
      <c r="UAM2" s="87"/>
      <c r="UAN2" s="87"/>
      <c r="UAO2" s="87"/>
      <c r="UAP2" s="87"/>
      <c r="UAQ2" s="87"/>
      <c r="UAR2" s="87"/>
      <c r="UAS2" s="87"/>
      <c r="UAT2" s="87"/>
      <c r="UAU2" s="87"/>
      <c r="UAV2" s="87"/>
      <c r="UAW2" s="87"/>
      <c r="UAX2" s="87"/>
      <c r="UAY2" s="87"/>
      <c r="UAZ2" s="87"/>
      <c r="UBA2" s="87"/>
      <c r="UBB2" s="87"/>
      <c r="UBC2" s="87"/>
      <c r="UBD2" s="87"/>
      <c r="UBE2" s="87"/>
      <c r="UBF2" s="87"/>
      <c r="UBG2" s="87"/>
      <c r="UBH2" s="87"/>
      <c r="UBI2" s="87"/>
      <c r="UBJ2" s="87"/>
      <c r="UBK2" s="87"/>
      <c r="UBL2" s="87"/>
      <c r="UBM2" s="87"/>
      <c r="UBN2" s="87"/>
      <c r="UBO2" s="87"/>
      <c r="UBP2" s="87"/>
      <c r="UBQ2" s="87"/>
      <c r="UBR2" s="87"/>
      <c r="UBS2" s="87"/>
      <c r="UBT2" s="87"/>
      <c r="UBU2" s="87"/>
      <c r="UBV2" s="87"/>
      <c r="UBW2" s="87"/>
      <c r="UBX2" s="87"/>
      <c r="UBY2" s="87"/>
      <c r="UBZ2" s="87"/>
      <c r="UCA2" s="87"/>
      <c r="UCB2" s="87"/>
      <c r="UCC2" s="87"/>
      <c r="UCD2" s="87"/>
      <c r="UCE2" s="87"/>
      <c r="UCF2" s="87"/>
      <c r="UCG2" s="87"/>
      <c r="UCH2" s="87"/>
      <c r="UCI2" s="87"/>
      <c r="UCJ2" s="87"/>
      <c r="UCK2" s="87"/>
      <c r="UCL2" s="87"/>
      <c r="UCM2" s="87"/>
      <c r="UCN2" s="87"/>
      <c r="UCO2" s="87"/>
      <c r="UCP2" s="87"/>
      <c r="UCQ2" s="87"/>
      <c r="UCR2" s="87"/>
      <c r="UCS2" s="87"/>
      <c r="UCT2" s="87"/>
      <c r="UCU2" s="87"/>
      <c r="UCV2" s="87"/>
      <c r="UCW2" s="87"/>
      <c r="UCX2" s="87"/>
      <c r="UCY2" s="87"/>
      <c r="UCZ2" s="87"/>
      <c r="UDA2" s="87"/>
      <c r="UDB2" s="87"/>
      <c r="UDC2" s="87"/>
      <c r="UDD2" s="87"/>
      <c r="UDE2" s="87"/>
      <c r="UDF2" s="87"/>
      <c r="UDG2" s="87"/>
      <c r="UDH2" s="87"/>
      <c r="UDI2" s="87"/>
      <c r="UDJ2" s="87"/>
      <c r="UDK2" s="87"/>
      <c r="UDL2" s="87"/>
      <c r="UDM2" s="87"/>
      <c r="UDN2" s="87"/>
      <c r="UDO2" s="87"/>
      <c r="UDP2" s="87"/>
      <c r="UDQ2" s="87"/>
      <c r="UDR2" s="87"/>
      <c r="UDS2" s="87"/>
      <c r="UDT2" s="87"/>
      <c r="UDU2" s="87"/>
      <c r="UDV2" s="87"/>
      <c r="UDW2" s="87"/>
      <c r="UDX2" s="87"/>
      <c r="UDY2" s="87"/>
      <c r="UDZ2" s="87"/>
      <c r="UEA2" s="87"/>
      <c r="UEB2" s="87"/>
      <c r="UEC2" s="87"/>
      <c r="UED2" s="87"/>
      <c r="UEE2" s="87"/>
      <c r="UEF2" s="87"/>
      <c r="UEG2" s="87"/>
      <c r="UEH2" s="87"/>
      <c r="UEI2" s="87"/>
      <c r="UEJ2" s="87"/>
      <c r="UEK2" s="87"/>
      <c r="UEL2" s="87"/>
      <c r="UEM2" s="87"/>
      <c r="UEN2" s="87"/>
      <c r="UEO2" s="87"/>
      <c r="UEP2" s="87"/>
      <c r="UEQ2" s="87"/>
      <c r="UER2" s="87"/>
      <c r="UES2" s="87"/>
      <c r="UET2" s="87"/>
      <c r="UEU2" s="87"/>
      <c r="UEV2" s="87"/>
      <c r="UEW2" s="87"/>
      <c r="UEX2" s="87"/>
      <c r="UEY2" s="87"/>
      <c r="UEZ2" s="87"/>
      <c r="UFA2" s="87"/>
      <c r="UFB2" s="87"/>
      <c r="UFC2" s="87"/>
      <c r="UFD2" s="87"/>
      <c r="UFE2" s="87"/>
      <c r="UFF2" s="87"/>
      <c r="UFG2" s="87"/>
      <c r="UFH2" s="87"/>
      <c r="UFI2" s="87"/>
      <c r="UFJ2" s="87"/>
      <c r="UFK2" s="87"/>
      <c r="UFL2" s="87"/>
      <c r="UFM2" s="87"/>
      <c r="UFN2" s="87"/>
      <c r="UFO2" s="87"/>
      <c r="UFP2" s="87"/>
      <c r="UFQ2" s="87"/>
      <c r="UFR2" s="87"/>
      <c r="UFS2" s="87"/>
      <c r="UFT2" s="87"/>
      <c r="UFU2" s="87"/>
      <c r="UFV2" s="87"/>
      <c r="UFW2" s="87"/>
      <c r="UFX2" s="87"/>
      <c r="UFY2" s="87"/>
      <c r="UFZ2" s="87"/>
      <c r="UGA2" s="87"/>
      <c r="UGB2" s="87"/>
      <c r="UGC2" s="87"/>
      <c r="UGD2" s="87"/>
      <c r="UGE2" s="87"/>
      <c r="UGF2" s="87"/>
      <c r="UGG2" s="87"/>
      <c r="UGH2" s="87"/>
      <c r="UGI2" s="87"/>
      <c r="UGJ2" s="87"/>
      <c r="UGK2" s="87"/>
      <c r="UGL2" s="87"/>
      <c r="UGM2" s="87"/>
      <c r="UGN2" s="87"/>
      <c r="UGO2" s="87"/>
      <c r="UGP2" s="87"/>
      <c r="UGQ2" s="87"/>
      <c r="UGR2" s="87"/>
      <c r="UGS2" s="87"/>
      <c r="UGT2" s="87"/>
      <c r="UGU2" s="87"/>
      <c r="UGV2" s="87"/>
      <c r="UGW2" s="87"/>
      <c r="UGX2" s="87"/>
      <c r="UGY2" s="87"/>
      <c r="UGZ2" s="87"/>
      <c r="UHA2" s="87"/>
      <c r="UHB2" s="87"/>
      <c r="UHC2" s="87"/>
      <c r="UHD2" s="87"/>
      <c r="UHE2" s="87"/>
      <c r="UHF2" s="87"/>
      <c r="UHG2" s="87"/>
      <c r="UHH2" s="87"/>
      <c r="UHI2" s="87"/>
      <c r="UHJ2" s="87"/>
      <c r="UHK2" s="87"/>
      <c r="UHL2" s="87"/>
      <c r="UHM2" s="87"/>
      <c r="UHN2" s="87"/>
      <c r="UHO2" s="87"/>
      <c r="UHP2" s="87"/>
      <c r="UHQ2" s="87"/>
      <c r="UHR2" s="87"/>
      <c r="UHS2" s="87"/>
      <c r="UHT2" s="87"/>
      <c r="UHU2" s="87"/>
      <c r="UHV2" s="87"/>
      <c r="UHW2" s="87"/>
      <c r="UHX2" s="87"/>
      <c r="UHY2" s="87"/>
      <c r="UHZ2" s="87"/>
      <c r="UIA2" s="87"/>
      <c r="UIB2" s="87"/>
      <c r="UIC2" s="87"/>
      <c r="UID2" s="87"/>
      <c r="UIE2" s="87"/>
      <c r="UIF2" s="87"/>
      <c r="UIG2" s="87"/>
      <c r="UIH2" s="87"/>
      <c r="UII2" s="87"/>
      <c r="UIJ2" s="87"/>
      <c r="UIK2" s="87"/>
      <c r="UIL2" s="87"/>
      <c r="UIM2" s="87"/>
      <c r="UIN2" s="87"/>
      <c r="UIO2" s="87"/>
      <c r="UIP2" s="87"/>
      <c r="UIQ2" s="87"/>
      <c r="UIR2" s="87"/>
      <c r="UIS2" s="87"/>
      <c r="UIT2" s="87"/>
      <c r="UIU2" s="87"/>
      <c r="UIV2" s="87"/>
      <c r="UIW2" s="87"/>
      <c r="UIX2" s="87"/>
      <c r="UIY2" s="87"/>
      <c r="UIZ2" s="87"/>
      <c r="UJA2" s="87"/>
      <c r="UJB2" s="87"/>
      <c r="UJC2" s="87"/>
      <c r="UJD2" s="87"/>
      <c r="UJE2" s="87"/>
      <c r="UJF2" s="87"/>
      <c r="UJG2" s="87"/>
      <c r="UJH2" s="87"/>
      <c r="UJI2" s="87"/>
      <c r="UJJ2" s="87"/>
      <c r="UJK2" s="87"/>
      <c r="UJL2" s="87"/>
      <c r="UJM2" s="87"/>
      <c r="UJN2" s="87"/>
      <c r="UJO2" s="87"/>
      <c r="UJP2" s="87"/>
      <c r="UJQ2" s="87"/>
      <c r="UJR2" s="87"/>
      <c r="UJS2" s="87"/>
      <c r="UJT2" s="87"/>
      <c r="UJU2" s="87"/>
      <c r="UJV2" s="87"/>
      <c r="UJW2" s="87"/>
      <c r="UJX2" s="87"/>
      <c r="UJY2" s="87"/>
      <c r="UJZ2" s="87"/>
      <c r="UKA2" s="87"/>
      <c r="UKB2" s="87"/>
      <c r="UKC2" s="87"/>
      <c r="UKD2" s="87"/>
      <c r="UKE2" s="87"/>
      <c r="UKF2" s="87"/>
      <c r="UKG2" s="87"/>
      <c r="UKH2" s="87"/>
      <c r="UKI2" s="87"/>
      <c r="UKJ2" s="87"/>
      <c r="UKK2" s="87"/>
      <c r="UKL2" s="87"/>
      <c r="UKM2" s="87"/>
      <c r="UKN2" s="87"/>
      <c r="UKO2" s="87"/>
      <c r="UKP2" s="87"/>
      <c r="UKQ2" s="87"/>
      <c r="UKR2" s="87"/>
      <c r="UKS2" s="87"/>
      <c r="UKT2" s="87"/>
      <c r="UKU2" s="87"/>
      <c r="UKV2" s="87"/>
      <c r="UKW2" s="87"/>
      <c r="UKX2" s="87"/>
      <c r="UKY2" s="87"/>
      <c r="UKZ2" s="87"/>
      <c r="ULA2" s="87"/>
      <c r="ULB2" s="87"/>
      <c r="ULC2" s="87"/>
      <c r="ULD2" s="87"/>
      <c r="ULE2" s="87"/>
      <c r="ULF2" s="87"/>
      <c r="ULG2" s="87"/>
      <c r="ULH2" s="87"/>
      <c r="ULI2" s="87"/>
      <c r="ULJ2" s="87"/>
      <c r="ULK2" s="87"/>
      <c r="ULL2" s="87"/>
      <c r="ULM2" s="87"/>
      <c r="ULN2" s="87"/>
      <c r="ULO2" s="87"/>
      <c r="ULP2" s="87"/>
      <c r="ULQ2" s="87"/>
      <c r="ULR2" s="87"/>
      <c r="ULS2" s="87"/>
      <c r="ULT2" s="87"/>
      <c r="ULU2" s="87"/>
      <c r="ULV2" s="87"/>
      <c r="ULW2" s="87"/>
      <c r="ULX2" s="87"/>
      <c r="ULY2" s="87"/>
      <c r="ULZ2" s="87"/>
      <c r="UMA2" s="87"/>
      <c r="UMB2" s="87"/>
      <c r="UMC2" s="87"/>
      <c r="UMD2" s="87"/>
      <c r="UME2" s="87"/>
      <c r="UMF2" s="87"/>
      <c r="UMG2" s="87"/>
      <c r="UMH2" s="87"/>
      <c r="UMI2" s="87"/>
      <c r="UMJ2" s="87"/>
      <c r="UMK2" s="87"/>
      <c r="UML2" s="87"/>
      <c r="UMM2" s="87"/>
      <c r="UMN2" s="87"/>
      <c r="UMO2" s="87"/>
      <c r="UMP2" s="87"/>
      <c r="UMQ2" s="87"/>
      <c r="UMR2" s="87"/>
      <c r="UMS2" s="87"/>
      <c r="UMT2" s="87"/>
      <c r="UMU2" s="87"/>
      <c r="UMV2" s="87"/>
      <c r="UMW2" s="87"/>
      <c r="UMX2" s="87"/>
      <c r="UMY2" s="87"/>
      <c r="UMZ2" s="87"/>
      <c r="UNA2" s="87"/>
      <c r="UNB2" s="87"/>
      <c r="UNC2" s="87"/>
      <c r="UND2" s="87"/>
      <c r="UNE2" s="87"/>
      <c r="UNF2" s="87"/>
      <c r="UNG2" s="87"/>
      <c r="UNH2" s="87"/>
      <c r="UNI2" s="87"/>
      <c r="UNJ2" s="87"/>
      <c r="UNK2" s="87"/>
      <c r="UNL2" s="87"/>
      <c r="UNM2" s="87"/>
      <c r="UNN2" s="87"/>
      <c r="UNO2" s="87"/>
      <c r="UNP2" s="87"/>
      <c r="UNQ2" s="87"/>
      <c r="UNR2" s="87"/>
      <c r="UNS2" s="87"/>
      <c r="UNT2" s="87"/>
      <c r="UNU2" s="87"/>
      <c r="UNV2" s="87"/>
      <c r="UNW2" s="87"/>
      <c r="UNX2" s="87"/>
      <c r="UNY2" s="87"/>
      <c r="UNZ2" s="87"/>
      <c r="UOA2" s="87"/>
      <c r="UOB2" s="87"/>
      <c r="UOC2" s="87"/>
      <c r="UOD2" s="87"/>
      <c r="UOE2" s="87"/>
      <c r="UOF2" s="87"/>
      <c r="UOG2" s="87"/>
      <c r="UOH2" s="87"/>
      <c r="UOI2" s="87"/>
      <c r="UOJ2" s="87"/>
      <c r="UOK2" s="87"/>
      <c r="UOL2" s="87"/>
      <c r="UOM2" s="87"/>
      <c r="UON2" s="87"/>
      <c r="UOO2" s="87"/>
      <c r="UOP2" s="87"/>
      <c r="UOQ2" s="87"/>
      <c r="UOR2" s="87"/>
      <c r="UOS2" s="87"/>
      <c r="UOT2" s="87"/>
      <c r="UOU2" s="87"/>
      <c r="UOV2" s="87"/>
      <c r="UOW2" s="87"/>
      <c r="UOX2" s="87"/>
      <c r="UOY2" s="87"/>
      <c r="UOZ2" s="87"/>
      <c r="UPA2" s="87"/>
      <c r="UPB2" s="87"/>
      <c r="UPC2" s="87"/>
      <c r="UPD2" s="87"/>
      <c r="UPE2" s="87"/>
      <c r="UPF2" s="87"/>
      <c r="UPG2" s="87"/>
      <c r="UPH2" s="87"/>
      <c r="UPI2" s="87"/>
      <c r="UPJ2" s="87"/>
      <c r="UPK2" s="87"/>
      <c r="UPL2" s="87"/>
      <c r="UPM2" s="87"/>
      <c r="UPN2" s="87"/>
      <c r="UPO2" s="87"/>
      <c r="UPP2" s="87"/>
      <c r="UPQ2" s="87"/>
      <c r="UPR2" s="87"/>
      <c r="UPS2" s="87"/>
      <c r="UPT2" s="87"/>
      <c r="UPU2" s="87"/>
      <c r="UPV2" s="87"/>
      <c r="UPW2" s="87"/>
      <c r="UPX2" s="87"/>
      <c r="UPY2" s="87"/>
      <c r="UPZ2" s="87"/>
      <c r="UQA2" s="87"/>
      <c r="UQB2" s="87"/>
      <c r="UQC2" s="87"/>
      <c r="UQD2" s="87"/>
      <c r="UQE2" s="87"/>
      <c r="UQF2" s="87"/>
      <c r="UQG2" s="87"/>
      <c r="UQH2" s="87"/>
      <c r="UQI2" s="87"/>
      <c r="UQJ2" s="87"/>
      <c r="UQK2" s="87"/>
      <c r="UQL2" s="87"/>
      <c r="UQM2" s="87"/>
      <c r="UQN2" s="87"/>
      <c r="UQO2" s="87"/>
      <c r="UQP2" s="87"/>
      <c r="UQQ2" s="87"/>
      <c r="UQR2" s="87"/>
      <c r="UQS2" s="87"/>
      <c r="UQT2" s="87"/>
      <c r="UQU2" s="87"/>
      <c r="UQV2" s="87"/>
      <c r="UQW2" s="87"/>
      <c r="UQX2" s="87"/>
      <c r="UQY2" s="87"/>
      <c r="UQZ2" s="87"/>
      <c r="URA2" s="87"/>
      <c r="URB2" s="87"/>
      <c r="URC2" s="87"/>
      <c r="URD2" s="87"/>
      <c r="URE2" s="87"/>
      <c r="URF2" s="87"/>
      <c r="URG2" s="87"/>
      <c r="URH2" s="87"/>
      <c r="URI2" s="87"/>
      <c r="URJ2" s="87"/>
      <c r="URK2" s="87"/>
      <c r="URL2" s="87"/>
      <c r="URM2" s="87"/>
      <c r="URN2" s="87"/>
      <c r="URO2" s="87"/>
      <c r="URP2" s="87"/>
      <c r="URQ2" s="87"/>
      <c r="URR2" s="87"/>
      <c r="URS2" s="87"/>
      <c r="URT2" s="87"/>
      <c r="URU2" s="87"/>
      <c r="URV2" s="87"/>
      <c r="URW2" s="87"/>
      <c r="URX2" s="87"/>
      <c r="URY2" s="87"/>
      <c r="URZ2" s="87"/>
      <c r="USA2" s="87"/>
      <c r="USB2" s="87"/>
      <c r="USC2" s="87"/>
      <c r="USD2" s="87"/>
      <c r="USE2" s="87"/>
      <c r="USF2" s="87"/>
      <c r="USG2" s="87"/>
      <c r="USH2" s="87"/>
      <c r="USI2" s="87"/>
      <c r="USJ2" s="87"/>
      <c r="USK2" s="87"/>
      <c r="USL2" s="87"/>
      <c r="USM2" s="87"/>
      <c r="USN2" s="87"/>
      <c r="USO2" s="87"/>
      <c r="USP2" s="87"/>
      <c r="USQ2" s="87"/>
      <c r="USR2" s="87"/>
      <c r="USS2" s="87"/>
      <c r="UST2" s="87"/>
      <c r="USU2" s="87"/>
      <c r="USV2" s="87"/>
      <c r="USW2" s="87"/>
      <c r="USX2" s="87"/>
      <c r="USY2" s="87"/>
      <c r="USZ2" s="87"/>
      <c r="UTA2" s="87"/>
      <c r="UTB2" s="87"/>
      <c r="UTC2" s="87"/>
      <c r="UTD2" s="87"/>
      <c r="UTE2" s="87"/>
      <c r="UTF2" s="87"/>
      <c r="UTG2" s="87"/>
      <c r="UTH2" s="87"/>
      <c r="UTI2" s="87"/>
      <c r="UTJ2" s="87"/>
      <c r="UTK2" s="87"/>
      <c r="UTL2" s="87"/>
      <c r="UTM2" s="87"/>
      <c r="UTN2" s="87"/>
      <c r="UTO2" s="87"/>
      <c r="UTP2" s="87"/>
      <c r="UTQ2" s="87"/>
      <c r="UTR2" s="87"/>
      <c r="UTS2" s="87"/>
      <c r="UTT2" s="87"/>
      <c r="UTU2" s="87"/>
      <c r="UTV2" s="87"/>
      <c r="UTW2" s="87"/>
      <c r="UTX2" s="87"/>
      <c r="UTY2" s="87"/>
      <c r="UTZ2" s="87"/>
      <c r="UUA2" s="87"/>
      <c r="UUB2" s="87"/>
      <c r="UUC2" s="87"/>
      <c r="UUD2" s="87"/>
      <c r="UUE2" s="87"/>
      <c r="UUF2" s="87"/>
      <c r="UUG2" s="87"/>
      <c r="UUH2" s="87"/>
      <c r="UUI2" s="87"/>
      <c r="UUJ2" s="87"/>
      <c r="UUK2" s="87"/>
      <c r="UUL2" s="87"/>
      <c r="UUM2" s="87"/>
      <c r="UUN2" s="87"/>
      <c r="UUO2" s="87"/>
      <c r="UUP2" s="87"/>
      <c r="UUQ2" s="87"/>
      <c r="UUR2" s="87"/>
      <c r="UUS2" s="87"/>
      <c r="UUT2" s="87"/>
      <c r="UUU2" s="87"/>
      <c r="UUV2" s="87"/>
      <c r="UUW2" s="87"/>
      <c r="UUX2" s="87"/>
      <c r="UUY2" s="87"/>
      <c r="UUZ2" s="87"/>
      <c r="UVA2" s="87"/>
      <c r="UVB2" s="87"/>
      <c r="UVC2" s="87"/>
      <c r="UVD2" s="87"/>
      <c r="UVE2" s="87"/>
      <c r="UVF2" s="87"/>
      <c r="UVG2" s="87"/>
      <c r="UVH2" s="87"/>
      <c r="UVI2" s="87"/>
      <c r="UVJ2" s="87"/>
      <c r="UVK2" s="87"/>
      <c r="UVL2" s="87"/>
      <c r="UVM2" s="87"/>
      <c r="UVN2" s="87"/>
      <c r="UVO2" s="87"/>
      <c r="UVP2" s="87"/>
      <c r="UVQ2" s="87"/>
      <c r="UVR2" s="87"/>
      <c r="UVS2" s="87"/>
      <c r="UVT2" s="87"/>
      <c r="UVU2" s="87"/>
      <c r="UVV2" s="87"/>
      <c r="UVW2" s="87"/>
      <c r="UVX2" s="87"/>
      <c r="UVY2" s="87"/>
      <c r="UVZ2" s="87"/>
      <c r="UWA2" s="87"/>
      <c r="UWB2" s="87"/>
      <c r="UWC2" s="87"/>
      <c r="UWD2" s="87"/>
      <c r="UWE2" s="87"/>
      <c r="UWF2" s="87"/>
      <c r="UWG2" s="87"/>
      <c r="UWH2" s="87"/>
      <c r="UWI2" s="87"/>
      <c r="UWJ2" s="87"/>
      <c r="UWK2" s="87"/>
      <c r="UWL2" s="87"/>
      <c r="UWM2" s="87"/>
      <c r="UWN2" s="87"/>
      <c r="UWO2" s="87"/>
      <c r="UWP2" s="87"/>
      <c r="UWQ2" s="87"/>
      <c r="UWR2" s="87"/>
      <c r="UWS2" s="87"/>
      <c r="UWT2" s="87"/>
      <c r="UWU2" s="87"/>
      <c r="UWV2" s="87"/>
      <c r="UWW2" s="87"/>
      <c r="UWX2" s="87"/>
      <c r="UWY2" s="87"/>
      <c r="UWZ2" s="87"/>
      <c r="UXA2" s="87"/>
      <c r="UXB2" s="87"/>
      <c r="UXC2" s="87"/>
      <c r="UXD2" s="87"/>
      <c r="UXE2" s="87"/>
      <c r="UXF2" s="87"/>
      <c r="UXG2" s="87"/>
      <c r="UXH2" s="87"/>
      <c r="UXI2" s="87"/>
      <c r="UXJ2" s="87"/>
      <c r="UXK2" s="87"/>
      <c r="UXL2" s="87"/>
      <c r="UXM2" s="87"/>
      <c r="UXN2" s="87"/>
      <c r="UXO2" s="87"/>
      <c r="UXP2" s="87"/>
      <c r="UXQ2" s="87"/>
      <c r="UXR2" s="87"/>
      <c r="UXS2" s="87"/>
      <c r="UXT2" s="87"/>
      <c r="UXU2" s="87"/>
      <c r="UXV2" s="87"/>
      <c r="UXW2" s="87"/>
      <c r="UXX2" s="87"/>
      <c r="UXY2" s="87"/>
      <c r="UXZ2" s="87"/>
      <c r="UYA2" s="87"/>
      <c r="UYB2" s="87"/>
      <c r="UYC2" s="87"/>
      <c r="UYD2" s="87"/>
      <c r="UYE2" s="87"/>
      <c r="UYF2" s="87"/>
      <c r="UYG2" s="87"/>
      <c r="UYH2" s="87"/>
      <c r="UYI2" s="87"/>
      <c r="UYJ2" s="87"/>
      <c r="UYK2" s="87"/>
      <c r="UYL2" s="87"/>
      <c r="UYM2" s="87"/>
      <c r="UYN2" s="87"/>
      <c r="UYO2" s="87"/>
      <c r="UYP2" s="87"/>
      <c r="UYQ2" s="87"/>
      <c r="UYR2" s="87"/>
      <c r="UYS2" s="87"/>
      <c r="UYT2" s="87"/>
      <c r="UYU2" s="87"/>
      <c r="UYV2" s="87"/>
      <c r="UYW2" s="87"/>
      <c r="UYX2" s="87"/>
      <c r="UYY2" s="87"/>
      <c r="UYZ2" s="87"/>
      <c r="UZA2" s="87"/>
      <c r="UZB2" s="87"/>
      <c r="UZC2" s="87"/>
      <c r="UZD2" s="87"/>
      <c r="UZE2" s="87"/>
      <c r="UZF2" s="87"/>
      <c r="UZG2" s="87"/>
      <c r="UZH2" s="87"/>
      <c r="UZI2" s="87"/>
      <c r="UZJ2" s="87"/>
      <c r="UZK2" s="87"/>
      <c r="UZL2" s="87"/>
      <c r="UZM2" s="87"/>
      <c r="UZN2" s="87"/>
      <c r="UZO2" s="87"/>
      <c r="UZP2" s="87"/>
      <c r="UZQ2" s="87"/>
      <c r="UZR2" s="87"/>
      <c r="UZS2" s="87"/>
      <c r="UZT2" s="87"/>
      <c r="UZU2" s="87"/>
      <c r="UZV2" s="87"/>
      <c r="UZW2" s="87"/>
      <c r="UZX2" s="87"/>
      <c r="UZY2" s="87"/>
      <c r="UZZ2" s="87"/>
      <c r="VAA2" s="87"/>
      <c r="VAB2" s="87"/>
      <c r="VAC2" s="87"/>
      <c r="VAD2" s="87"/>
      <c r="VAE2" s="87"/>
      <c r="VAF2" s="87"/>
      <c r="VAG2" s="87"/>
      <c r="VAH2" s="87"/>
      <c r="VAI2" s="87"/>
      <c r="VAJ2" s="87"/>
      <c r="VAK2" s="87"/>
      <c r="VAL2" s="87"/>
      <c r="VAM2" s="87"/>
      <c r="VAN2" s="87"/>
      <c r="VAO2" s="87"/>
      <c r="VAP2" s="87"/>
      <c r="VAQ2" s="87"/>
      <c r="VAR2" s="87"/>
      <c r="VAS2" s="87"/>
      <c r="VAT2" s="87"/>
      <c r="VAU2" s="87"/>
      <c r="VAV2" s="87"/>
      <c r="VAW2" s="87"/>
      <c r="VAX2" s="87"/>
      <c r="VAY2" s="87"/>
      <c r="VAZ2" s="87"/>
      <c r="VBA2" s="87"/>
      <c r="VBB2" s="87"/>
      <c r="VBC2" s="87"/>
      <c r="VBD2" s="87"/>
      <c r="VBE2" s="87"/>
      <c r="VBF2" s="87"/>
      <c r="VBG2" s="87"/>
      <c r="VBH2" s="87"/>
      <c r="VBI2" s="87"/>
      <c r="VBJ2" s="87"/>
      <c r="VBK2" s="87"/>
      <c r="VBL2" s="87"/>
      <c r="VBM2" s="87"/>
      <c r="VBN2" s="87"/>
      <c r="VBO2" s="87"/>
      <c r="VBP2" s="87"/>
      <c r="VBQ2" s="87"/>
      <c r="VBR2" s="87"/>
      <c r="VBS2" s="87"/>
      <c r="VBT2" s="87"/>
      <c r="VBU2" s="87"/>
      <c r="VBV2" s="87"/>
      <c r="VBW2" s="87"/>
      <c r="VBX2" s="87"/>
      <c r="VBY2" s="87"/>
      <c r="VBZ2" s="87"/>
      <c r="VCA2" s="87"/>
      <c r="VCB2" s="87"/>
      <c r="VCC2" s="87"/>
      <c r="VCD2" s="87"/>
      <c r="VCE2" s="87"/>
      <c r="VCF2" s="87"/>
      <c r="VCG2" s="87"/>
      <c r="VCH2" s="87"/>
      <c r="VCI2" s="87"/>
      <c r="VCJ2" s="87"/>
      <c r="VCK2" s="87"/>
      <c r="VCL2" s="87"/>
      <c r="VCM2" s="87"/>
      <c r="VCN2" s="87"/>
      <c r="VCO2" s="87"/>
      <c r="VCP2" s="87"/>
      <c r="VCQ2" s="87"/>
      <c r="VCR2" s="87"/>
      <c r="VCS2" s="87"/>
      <c r="VCT2" s="87"/>
      <c r="VCU2" s="87"/>
      <c r="VCV2" s="87"/>
      <c r="VCW2" s="87"/>
      <c r="VCX2" s="87"/>
      <c r="VCY2" s="87"/>
      <c r="VCZ2" s="87"/>
      <c r="VDA2" s="87"/>
      <c r="VDB2" s="87"/>
      <c r="VDC2" s="87"/>
      <c r="VDD2" s="87"/>
      <c r="VDE2" s="87"/>
      <c r="VDF2" s="87"/>
      <c r="VDG2" s="87"/>
      <c r="VDH2" s="87"/>
      <c r="VDI2" s="87"/>
      <c r="VDJ2" s="87"/>
      <c r="VDK2" s="87"/>
      <c r="VDL2" s="87"/>
      <c r="VDM2" s="87"/>
      <c r="VDN2" s="87"/>
      <c r="VDO2" s="87"/>
      <c r="VDP2" s="87"/>
      <c r="VDQ2" s="87"/>
      <c r="VDR2" s="87"/>
      <c r="VDS2" s="87"/>
      <c r="VDT2" s="87"/>
      <c r="VDU2" s="87"/>
      <c r="VDV2" s="87"/>
      <c r="VDW2" s="87"/>
      <c r="VDX2" s="87"/>
      <c r="VDY2" s="87"/>
      <c r="VDZ2" s="87"/>
      <c r="VEA2" s="87"/>
      <c r="VEB2" s="87"/>
      <c r="VEC2" s="87"/>
      <c r="VED2" s="87"/>
      <c r="VEE2" s="87"/>
      <c r="VEF2" s="87"/>
      <c r="VEG2" s="87"/>
      <c r="VEH2" s="87"/>
      <c r="VEI2" s="87"/>
      <c r="VEJ2" s="87"/>
      <c r="VEK2" s="87"/>
      <c r="VEL2" s="87"/>
      <c r="VEM2" s="87"/>
      <c r="VEN2" s="87"/>
      <c r="VEO2" s="87"/>
      <c r="VEP2" s="87"/>
      <c r="VEQ2" s="87"/>
      <c r="VER2" s="87"/>
      <c r="VES2" s="87"/>
      <c r="VET2" s="87"/>
      <c r="VEU2" s="87"/>
      <c r="VEV2" s="87"/>
      <c r="VEW2" s="87"/>
      <c r="VEX2" s="87"/>
      <c r="VEY2" s="87"/>
      <c r="VEZ2" s="87"/>
      <c r="VFA2" s="87"/>
      <c r="VFB2" s="87"/>
      <c r="VFC2" s="87"/>
      <c r="VFD2" s="87"/>
      <c r="VFE2" s="87"/>
      <c r="VFF2" s="87"/>
      <c r="VFG2" s="87"/>
      <c r="VFH2" s="87"/>
      <c r="VFI2" s="87"/>
      <c r="VFJ2" s="87"/>
      <c r="VFK2" s="87"/>
      <c r="VFL2" s="87"/>
      <c r="VFM2" s="87"/>
      <c r="VFN2" s="87"/>
      <c r="VFO2" s="87"/>
      <c r="VFP2" s="87"/>
      <c r="VFQ2" s="87"/>
      <c r="VFR2" s="87"/>
      <c r="VFS2" s="87"/>
      <c r="VFT2" s="87"/>
      <c r="VFU2" s="87"/>
      <c r="VFV2" s="87"/>
      <c r="VFW2" s="87"/>
      <c r="VFX2" s="87"/>
      <c r="VFY2" s="87"/>
      <c r="VFZ2" s="87"/>
      <c r="VGA2" s="87"/>
      <c r="VGB2" s="87"/>
      <c r="VGC2" s="87"/>
      <c r="VGD2" s="87"/>
      <c r="VGE2" s="87"/>
      <c r="VGF2" s="87"/>
      <c r="VGG2" s="87"/>
      <c r="VGH2" s="87"/>
      <c r="VGI2" s="87"/>
      <c r="VGJ2" s="87"/>
      <c r="VGK2" s="87"/>
      <c r="VGL2" s="87"/>
      <c r="VGM2" s="87"/>
      <c r="VGN2" s="87"/>
      <c r="VGO2" s="87"/>
      <c r="VGP2" s="87"/>
      <c r="VGQ2" s="87"/>
      <c r="VGR2" s="87"/>
      <c r="VGS2" s="87"/>
      <c r="VGT2" s="87"/>
      <c r="VGU2" s="87"/>
      <c r="VGV2" s="87"/>
      <c r="VGW2" s="87"/>
      <c r="VGX2" s="87"/>
      <c r="VGY2" s="87"/>
      <c r="VGZ2" s="87"/>
      <c r="VHA2" s="87"/>
      <c r="VHB2" s="87"/>
      <c r="VHC2" s="87"/>
      <c r="VHD2" s="87"/>
      <c r="VHE2" s="87"/>
      <c r="VHF2" s="87"/>
      <c r="VHG2" s="87"/>
      <c r="VHH2" s="87"/>
      <c r="VHI2" s="87"/>
      <c r="VHJ2" s="87"/>
      <c r="VHK2" s="87"/>
      <c r="VHL2" s="87"/>
      <c r="VHM2" s="87"/>
      <c r="VHN2" s="87"/>
      <c r="VHO2" s="87"/>
      <c r="VHP2" s="87"/>
      <c r="VHQ2" s="87"/>
      <c r="VHR2" s="87"/>
      <c r="VHS2" s="87"/>
      <c r="VHT2" s="87"/>
      <c r="VHU2" s="87"/>
      <c r="VHV2" s="87"/>
      <c r="VHW2" s="87"/>
      <c r="VHX2" s="87"/>
      <c r="VHY2" s="87"/>
      <c r="VHZ2" s="87"/>
      <c r="VIA2" s="87"/>
      <c r="VIB2" s="87"/>
      <c r="VIC2" s="87"/>
      <c r="VID2" s="87"/>
      <c r="VIE2" s="87"/>
      <c r="VIF2" s="87"/>
      <c r="VIG2" s="87"/>
      <c r="VIH2" s="87"/>
      <c r="VII2" s="87"/>
      <c r="VIJ2" s="87"/>
      <c r="VIK2" s="87"/>
      <c r="VIL2" s="87"/>
      <c r="VIM2" s="87"/>
      <c r="VIN2" s="87"/>
      <c r="VIO2" s="87"/>
      <c r="VIP2" s="87"/>
      <c r="VIQ2" s="87"/>
      <c r="VIR2" s="87"/>
      <c r="VIS2" s="87"/>
      <c r="VIT2" s="87"/>
      <c r="VIU2" s="87"/>
      <c r="VIV2" s="87"/>
      <c r="VIW2" s="87"/>
      <c r="VIX2" s="87"/>
      <c r="VIY2" s="87"/>
      <c r="VIZ2" s="87"/>
      <c r="VJA2" s="87"/>
      <c r="VJB2" s="87"/>
      <c r="VJC2" s="87"/>
      <c r="VJD2" s="87"/>
      <c r="VJE2" s="87"/>
      <c r="VJF2" s="87"/>
      <c r="VJG2" s="87"/>
      <c r="VJH2" s="87"/>
      <c r="VJI2" s="87"/>
      <c r="VJJ2" s="87"/>
      <c r="VJK2" s="87"/>
      <c r="VJL2" s="87"/>
      <c r="VJM2" s="87"/>
      <c r="VJN2" s="87"/>
      <c r="VJO2" s="87"/>
      <c r="VJP2" s="87"/>
      <c r="VJQ2" s="87"/>
      <c r="VJR2" s="87"/>
      <c r="VJS2" s="87"/>
      <c r="VJT2" s="87"/>
      <c r="VJU2" s="87"/>
      <c r="VJV2" s="87"/>
      <c r="VJW2" s="87"/>
      <c r="VJX2" s="87"/>
      <c r="VJY2" s="87"/>
      <c r="VJZ2" s="87"/>
      <c r="VKA2" s="87"/>
      <c r="VKB2" s="87"/>
      <c r="VKC2" s="87"/>
      <c r="VKD2" s="87"/>
      <c r="VKE2" s="87"/>
      <c r="VKF2" s="87"/>
      <c r="VKG2" s="87"/>
      <c r="VKH2" s="87"/>
      <c r="VKI2" s="87"/>
      <c r="VKJ2" s="87"/>
      <c r="VKK2" s="87"/>
      <c r="VKL2" s="87"/>
      <c r="VKM2" s="87"/>
      <c r="VKN2" s="87"/>
      <c r="VKO2" s="87"/>
      <c r="VKP2" s="87"/>
      <c r="VKQ2" s="87"/>
      <c r="VKR2" s="87"/>
      <c r="VKS2" s="87"/>
      <c r="VKT2" s="87"/>
      <c r="VKU2" s="87"/>
      <c r="VKV2" s="87"/>
      <c r="VKW2" s="87"/>
      <c r="VKX2" s="87"/>
      <c r="VKY2" s="87"/>
      <c r="VKZ2" s="87"/>
      <c r="VLA2" s="87"/>
      <c r="VLB2" s="87"/>
      <c r="VLC2" s="87"/>
      <c r="VLD2" s="87"/>
      <c r="VLE2" s="87"/>
      <c r="VLF2" s="87"/>
      <c r="VLG2" s="87"/>
      <c r="VLH2" s="87"/>
      <c r="VLI2" s="87"/>
      <c r="VLJ2" s="87"/>
      <c r="VLK2" s="87"/>
      <c r="VLL2" s="87"/>
      <c r="VLM2" s="87"/>
      <c r="VLN2" s="87"/>
      <c r="VLO2" s="87"/>
      <c r="VLP2" s="87"/>
      <c r="VLQ2" s="87"/>
      <c r="VLR2" s="87"/>
      <c r="VLS2" s="87"/>
      <c r="VLT2" s="87"/>
      <c r="VLU2" s="87"/>
      <c r="VLV2" s="87"/>
      <c r="VLW2" s="87"/>
      <c r="VLX2" s="87"/>
      <c r="VLY2" s="87"/>
      <c r="VLZ2" s="87"/>
      <c r="VMA2" s="87"/>
      <c r="VMB2" s="87"/>
      <c r="VMC2" s="87"/>
      <c r="VMD2" s="87"/>
      <c r="VME2" s="87"/>
      <c r="VMF2" s="87"/>
      <c r="VMG2" s="87"/>
      <c r="VMH2" s="87"/>
      <c r="VMI2" s="87"/>
      <c r="VMJ2" s="87"/>
      <c r="VMK2" s="87"/>
      <c r="VML2" s="87"/>
      <c r="VMM2" s="87"/>
      <c r="VMN2" s="87"/>
      <c r="VMO2" s="87"/>
      <c r="VMP2" s="87"/>
      <c r="VMQ2" s="87"/>
      <c r="VMR2" s="87"/>
      <c r="VMS2" s="87"/>
      <c r="VMT2" s="87"/>
      <c r="VMU2" s="87"/>
      <c r="VMV2" s="87"/>
      <c r="VMW2" s="87"/>
      <c r="VMX2" s="87"/>
      <c r="VMY2" s="87"/>
      <c r="VMZ2" s="87"/>
      <c r="VNA2" s="87"/>
      <c r="VNB2" s="87"/>
      <c r="VNC2" s="87"/>
      <c r="VND2" s="87"/>
      <c r="VNE2" s="87"/>
      <c r="VNF2" s="87"/>
      <c r="VNG2" s="87"/>
      <c r="VNH2" s="87"/>
      <c r="VNI2" s="87"/>
      <c r="VNJ2" s="87"/>
      <c r="VNK2" s="87"/>
      <c r="VNL2" s="87"/>
      <c r="VNM2" s="87"/>
      <c r="VNN2" s="87"/>
      <c r="VNO2" s="87"/>
      <c r="VNP2" s="87"/>
      <c r="VNQ2" s="87"/>
      <c r="VNR2" s="87"/>
      <c r="VNS2" s="87"/>
      <c r="VNT2" s="87"/>
      <c r="VNU2" s="87"/>
      <c r="VNV2" s="87"/>
      <c r="VNW2" s="87"/>
      <c r="VNX2" s="87"/>
      <c r="VNY2" s="87"/>
      <c r="VNZ2" s="87"/>
      <c r="VOA2" s="87"/>
      <c r="VOB2" s="87"/>
      <c r="VOC2" s="87"/>
      <c r="VOD2" s="87"/>
      <c r="VOE2" s="87"/>
      <c r="VOF2" s="87"/>
      <c r="VOG2" s="87"/>
      <c r="VOH2" s="87"/>
      <c r="VOI2" s="87"/>
      <c r="VOJ2" s="87"/>
      <c r="VOK2" s="87"/>
      <c r="VOL2" s="87"/>
      <c r="VOM2" s="87"/>
      <c r="VON2" s="87"/>
      <c r="VOO2" s="87"/>
      <c r="VOP2" s="87"/>
      <c r="VOQ2" s="87"/>
      <c r="VOR2" s="87"/>
      <c r="VOS2" s="87"/>
      <c r="VOT2" s="87"/>
      <c r="VOU2" s="87"/>
      <c r="VOV2" s="87"/>
      <c r="VOW2" s="87"/>
      <c r="VOX2" s="87"/>
      <c r="VOY2" s="87"/>
      <c r="VOZ2" s="87"/>
      <c r="VPA2" s="87"/>
      <c r="VPB2" s="87"/>
      <c r="VPC2" s="87"/>
      <c r="VPD2" s="87"/>
      <c r="VPE2" s="87"/>
      <c r="VPF2" s="87"/>
      <c r="VPG2" s="87"/>
      <c r="VPH2" s="87"/>
      <c r="VPI2" s="87"/>
      <c r="VPJ2" s="87"/>
      <c r="VPK2" s="87"/>
      <c r="VPL2" s="87"/>
      <c r="VPM2" s="87"/>
      <c r="VPN2" s="87"/>
      <c r="VPO2" s="87"/>
      <c r="VPP2" s="87"/>
      <c r="VPQ2" s="87"/>
      <c r="VPR2" s="87"/>
      <c r="VPS2" s="87"/>
      <c r="VPT2" s="87"/>
      <c r="VPU2" s="87"/>
      <c r="VPV2" s="87"/>
      <c r="VPW2" s="87"/>
      <c r="VPX2" s="87"/>
      <c r="VPY2" s="87"/>
      <c r="VPZ2" s="87"/>
      <c r="VQA2" s="87"/>
      <c r="VQB2" s="87"/>
      <c r="VQC2" s="87"/>
      <c r="VQD2" s="87"/>
      <c r="VQE2" s="87"/>
      <c r="VQF2" s="87"/>
      <c r="VQG2" s="87"/>
      <c r="VQH2" s="87"/>
      <c r="VQI2" s="87"/>
      <c r="VQJ2" s="87"/>
      <c r="VQK2" s="87"/>
      <c r="VQL2" s="87"/>
      <c r="VQM2" s="87"/>
      <c r="VQN2" s="87"/>
      <c r="VQO2" s="87"/>
      <c r="VQP2" s="87"/>
      <c r="VQQ2" s="87"/>
      <c r="VQR2" s="87"/>
      <c r="VQS2" s="87"/>
      <c r="VQT2" s="87"/>
      <c r="VQU2" s="87"/>
      <c r="VQV2" s="87"/>
      <c r="VQW2" s="87"/>
      <c r="VQX2" s="87"/>
      <c r="VQY2" s="87"/>
      <c r="VQZ2" s="87"/>
      <c r="VRA2" s="87"/>
      <c r="VRB2" s="87"/>
      <c r="VRC2" s="87"/>
      <c r="VRD2" s="87"/>
      <c r="VRE2" s="87"/>
      <c r="VRF2" s="87"/>
      <c r="VRG2" s="87"/>
      <c r="VRH2" s="87"/>
      <c r="VRI2" s="87"/>
      <c r="VRJ2" s="87"/>
      <c r="VRK2" s="87"/>
      <c r="VRL2" s="87"/>
      <c r="VRM2" s="87"/>
      <c r="VRN2" s="87"/>
      <c r="VRO2" s="87"/>
      <c r="VRP2" s="87"/>
      <c r="VRQ2" s="87"/>
      <c r="VRR2" s="87"/>
      <c r="VRS2" s="87"/>
      <c r="VRT2" s="87"/>
      <c r="VRU2" s="87"/>
      <c r="VRV2" s="87"/>
      <c r="VRW2" s="87"/>
      <c r="VRX2" s="87"/>
      <c r="VRY2" s="87"/>
      <c r="VRZ2" s="87"/>
      <c r="VSA2" s="87"/>
      <c r="VSB2" s="87"/>
      <c r="VSC2" s="87"/>
      <c r="VSD2" s="87"/>
      <c r="VSE2" s="87"/>
      <c r="VSF2" s="87"/>
      <c r="VSG2" s="87"/>
      <c r="VSH2" s="87"/>
      <c r="VSI2" s="87"/>
      <c r="VSJ2" s="87"/>
      <c r="VSK2" s="87"/>
      <c r="VSL2" s="87"/>
      <c r="VSM2" s="87"/>
      <c r="VSN2" s="87"/>
      <c r="VSO2" s="87"/>
      <c r="VSP2" s="87"/>
      <c r="VSQ2" s="87"/>
      <c r="VSR2" s="87"/>
      <c r="VSS2" s="87"/>
      <c r="VST2" s="87"/>
      <c r="VSU2" s="87"/>
      <c r="VSV2" s="87"/>
      <c r="VSW2" s="87"/>
      <c r="VSX2" s="87"/>
      <c r="VSY2" s="87"/>
      <c r="VSZ2" s="87"/>
      <c r="VTA2" s="87"/>
      <c r="VTB2" s="87"/>
      <c r="VTC2" s="87"/>
      <c r="VTD2" s="87"/>
      <c r="VTE2" s="87"/>
      <c r="VTF2" s="87"/>
      <c r="VTG2" s="87"/>
      <c r="VTH2" s="87"/>
      <c r="VTI2" s="87"/>
      <c r="VTJ2" s="87"/>
      <c r="VTK2" s="87"/>
      <c r="VTL2" s="87"/>
      <c r="VTM2" s="87"/>
      <c r="VTN2" s="87"/>
      <c r="VTO2" s="87"/>
      <c r="VTP2" s="87"/>
      <c r="VTQ2" s="87"/>
      <c r="VTR2" s="87"/>
      <c r="VTS2" s="87"/>
      <c r="VTT2" s="87"/>
      <c r="VTU2" s="87"/>
      <c r="VTV2" s="87"/>
      <c r="VTW2" s="87"/>
      <c r="VTX2" s="87"/>
      <c r="VTY2" s="87"/>
      <c r="VTZ2" s="87"/>
      <c r="VUA2" s="87"/>
      <c r="VUB2" s="87"/>
      <c r="VUC2" s="87"/>
      <c r="VUD2" s="87"/>
      <c r="VUE2" s="87"/>
      <c r="VUF2" s="87"/>
      <c r="VUG2" s="87"/>
      <c r="VUH2" s="87"/>
      <c r="VUI2" s="87"/>
      <c r="VUJ2" s="87"/>
      <c r="VUK2" s="87"/>
      <c r="VUL2" s="87"/>
      <c r="VUM2" s="87"/>
      <c r="VUN2" s="87"/>
      <c r="VUO2" s="87"/>
      <c r="VUP2" s="87"/>
      <c r="VUQ2" s="87"/>
      <c r="VUR2" s="87"/>
      <c r="VUS2" s="87"/>
      <c r="VUT2" s="87"/>
      <c r="VUU2" s="87"/>
      <c r="VUV2" s="87"/>
      <c r="VUW2" s="87"/>
      <c r="VUX2" s="87"/>
      <c r="VUY2" s="87"/>
      <c r="VUZ2" s="87"/>
      <c r="VVA2" s="87"/>
      <c r="VVB2" s="87"/>
      <c r="VVC2" s="87"/>
      <c r="VVD2" s="87"/>
      <c r="VVE2" s="87"/>
      <c r="VVF2" s="87"/>
      <c r="VVG2" s="87"/>
      <c r="VVH2" s="87"/>
      <c r="VVI2" s="87"/>
      <c r="VVJ2" s="87"/>
      <c r="VVK2" s="87"/>
      <c r="VVL2" s="87"/>
      <c r="VVM2" s="87"/>
      <c r="VVN2" s="87"/>
      <c r="VVO2" s="87"/>
      <c r="VVP2" s="87"/>
      <c r="VVQ2" s="87"/>
      <c r="VVR2" s="87"/>
      <c r="VVS2" s="87"/>
      <c r="VVT2" s="87"/>
      <c r="VVU2" s="87"/>
      <c r="VVV2" s="87"/>
      <c r="VVW2" s="87"/>
      <c r="VVX2" s="87"/>
      <c r="VVY2" s="87"/>
      <c r="VVZ2" s="87"/>
      <c r="VWA2" s="87"/>
      <c r="VWB2" s="87"/>
      <c r="VWC2" s="87"/>
      <c r="VWD2" s="87"/>
      <c r="VWE2" s="87"/>
      <c r="VWF2" s="87"/>
      <c r="VWG2" s="87"/>
      <c r="VWH2" s="87"/>
      <c r="VWI2" s="87"/>
      <c r="VWJ2" s="87"/>
      <c r="VWK2" s="87"/>
      <c r="VWL2" s="87"/>
      <c r="VWM2" s="87"/>
      <c r="VWN2" s="87"/>
      <c r="VWO2" s="87"/>
      <c r="VWP2" s="87"/>
      <c r="VWQ2" s="87"/>
      <c r="VWR2" s="87"/>
      <c r="VWS2" s="87"/>
      <c r="VWT2" s="87"/>
      <c r="VWU2" s="87"/>
      <c r="VWV2" s="87"/>
      <c r="VWW2" s="87"/>
      <c r="VWX2" s="87"/>
      <c r="VWY2" s="87"/>
      <c r="VWZ2" s="87"/>
      <c r="VXA2" s="87"/>
      <c r="VXB2" s="87"/>
      <c r="VXC2" s="87"/>
      <c r="VXD2" s="87"/>
      <c r="VXE2" s="87"/>
      <c r="VXF2" s="87"/>
      <c r="VXG2" s="87"/>
      <c r="VXH2" s="87"/>
      <c r="VXI2" s="87"/>
      <c r="VXJ2" s="87"/>
      <c r="VXK2" s="87"/>
      <c r="VXL2" s="87"/>
      <c r="VXM2" s="87"/>
      <c r="VXN2" s="87"/>
      <c r="VXO2" s="87"/>
      <c r="VXP2" s="87"/>
      <c r="VXQ2" s="87"/>
      <c r="VXR2" s="87"/>
      <c r="VXS2" s="87"/>
      <c r="VXT2" s="87"/>
      <c r="VXU2" s="87"/>
      <c r="VXV2" s="87"/>
      <c r="VXW2" s="87"/>
      <c r="VXX2" s="87"/>
      <c r="VXY2" s="87"/>
      <c r="VXZ2" s="87"/>
      <c r="VYA2" s="87"/>
      <c r="VYB2" s="87"/>
      <c r="VYC2" s="87"/>
      <c r="VYD2" s="87"/>
      <c r="VYE2" s="87"/>
      <c r="VYF2" s="87"/>
      <c r="VYG2" s="87"/>
      <c r="VYH2" s="87"/>
      <c r="VYI2" s="87"/>
      <c r="VYJ2" s="87"/>
      <c r="VYK2" s="87"/>
      <c r="VYL2" s="87"/>
      <c r="VYM2" s="87"/>
      <c r="VYN2" s="87"/>
      <c r="VYO2" s="87"/>
      <c r="VYP2" s="87"/>
      <c r="VYQ2" s="87"/>
      <c r="VYR2" s="87"/>
      <c r="VYS2" s="87"/>
      <c r="VYT2" s="87"/>
      <c r="VYU2" s="87"/>
      <c r="VYV2" s="87"/>
      <c r="VYW2" s="87"/>
      <c r="VYX2" s="87"/>
      <c r="VYY2" s="87"/>
      <c r="VYZ2" s="87"/>
      <c r="VZA2" s="87"/>
      <c r="VZB2" s="87"/>
      <c r="VZC2" s="87"/>
      <c r="VZD2" s="87"/>
      <c r="VZE2" s="87"/>
      <c r="VZF2" s="87"/>
      <c r="VZG2" s="87"/>
      <c r="VZH2" s="87"/>
      <c r="VZI2" s="87"/>
      <c r="VZJ2" s="87"/>
      <c r="VZK2" s="87"/>
      <c r="VZL2" s="87"/>
      <c r="VZM2" s="87"/>
      <c r="VZN2" s="87"/>
      <c r="VZO2" s="87"/>
      <c r="VZP2" s="87"/>
      <c r="VZQ2" s="87"/>
      <c r="VZR2" s="87"/>
      <c r="VZS2" s="87"/>
      <c r="VZT2" s="87"/>
      <c r="VZU2" s="87"/>
      <c r="VZV2" s="87"/>
      <c r="VZW2" s="87"/>
      <c r="VZX2" s="87"/>
      <c r="VZY2" s="87"/>
      <c r="VZZ2" s="87"/>
      <c r="WAA2" s="87"/>
      <c r="WAB2" s="87"/>
      <c r="WAC2" s="87"/>
      <c r="WAD2" s="87"/>
      <c r="WAE2" s="87"/>
      <c r="WAF2" s="87"/>
      <c r="WAG2" s="87"/>
      <c r="WAH2" s="87"/>
      <c r="WAI2" s="87"/>
      <c r="WAJ2" s="87"/>
      <c r="WAK2" s="87"/>
      <c r="WAL2" s="87"/>
      <c r="WAM2" s="87"/>
      <c r="WAN2" s="87"/>
      <c r="WAO2" s="87"/>
      <c r="WAP2" s="87"/>
      <c r="WAQ2" s="87"/>
      <c r="WAR2" s="87"/>
      <c r="WAS2" s="87"/>
      <c r="WAT2" s="87"/>
      <c r="WAU2" s="87"/>
      <c r="WAV2" s="87"/>
      <c r="WAW2" s="87"/>
      <c r="WAX2" s="87"/>
      <c r="WAY2" s="87"/>
      <c r="WAZ2" s="87"/>
      <c r="WBA2" s="87"/>
      <c r="WBB2" s="87"/>
      <c r="WBC2" s="87"/>
      <c r="WBD2" s="87"/>
      <c r="WBE2" s="87"/>
      <c r="WBF2" s="87"/>
      <c r="WBG2" s="87"/>
      <c r="WBH2" s="87"/>
      <c r="WBI2" s="87"/>
      <c r="WBJ2" s="87"/>
      <c r="WBK2" s="87"/>
      <c r="WBL2" s="87"/>
      <c r="WBM2" s="87"/>
      <c r="WBN2" s="87"/>
      <c r="WBO2" s="87"/>
      <c r="WBP2" s="87"/>
      <c r="WBQ2" s="87"/>
      <c r="WBR2" s="87"/>
      <c r="WBS2" s="87"/>
      <c r="WBT2" s="87"/>
      <c r="WBU2" s="87"/>
      <c r="WBV2" s="87"/>
      <c r="WBW2" s="87"/>
      <c r="WBX2" s="87"/>
      <c r="WBY2" s="87"/>
      <c r="WBZ2" s="87"/>
      <c r="WCA2" s="87"/>
      <c r="WCB2" s="87"/>
      <c r="WCC2" s="87"/>
      <c r="WCD2" s="87"/>
      <c r="WCE2" s="87"/>
      <c r="WCF2" s="87"/>
      <c r="WCG2" s="87"/>
      <c r="WCH2" s="87"/>
      <c r="WCI2" s="87"/>
      <c r="WCJ2" s="87"/>
      <c r="WCK2" s="87"/>
      <c r="WCL2" s="87"/>
      <c r="WCM2" s="87"/>
      <c r="WCN2" s="87"/>
      <c r="WCO2" s="87"/>
      <c r="WCP2" s="87"/>
      <c r="WCQ2" s="87"/>
      <c r="WCR2" s="87"/>
      <c r="WCS2" s="87"/>
      <c r="WCT2" s="87"/>
      <c r="WCU2" s="87"/>
      <c r="WCV2" s="87"/>
      <c r="WCW2" s="87"/>
      <c r="WCX2" s="87"/>
      <c r="WCY2" s="87"/>
      <c r="WCZ2" s="87"/>
      <c r="WDA2" s="87"/>
      <c r="WDB2" s="87"/>
      <c r="WDC2" s="87"/>
      <c r="WDD2" s="87"/>
      <c r="WDE2" s="87"/>
      <c r="WDF2" s="87"/>
      <c r="WDG2" s="87"/>
      <c r="WDH2" s="87"/>
      <c r="WDI2" s="87"/>
      <c r="WDJ2" s="87"/>
      <c r="WDK2" s="87"/>
      <c r="WDL2" s="87"/>
      <c r="WDM2" s="87"/>
      <c r="WDN2" s="87"/>
      <c r="WDO2" s="87"/>
      <c r="WDP2" s="87"/>
      <c r="WDQ2" s="87"/>
      <c r="WDR2" s="87"/>
      <c r="WDS2" s="87"/>
      <c r="WDT2" s="87"/>
      <c r="WDU2" s="87"/>
      <c r="WDV2" s="87"/>
      <c r="WDW2" s="87"/>
      <c r="WDX2" s="87"/>
      <c r="WDY2" s="87"/>
      <c r="WDZ2" s="87"/>
      <c r="WEA2" s="87"/>
      <c r="WEB2" s="87"/>
      <c r="WEC2" s="87"/>
      <c r="WED2" s="87"/>
      <c r="WEE2" s="87"/>
      <c r="WEF2" s="87"/>
      <c r="WEG2" s="87"/>
      <c r="WEH2" s="87"/>
      <c r="WEI2" s="87"/>
      <c r="WEJ2" s="87"/>
      <c r="WEK2" s="87"/>
      <c r="WEL2" s="87"/>
      <c r="WEM2" s="87"/>
      <c r="WEN2" s="87"/>
      <c r="WEO2" s="87"/>
      <c r="WEP2" s="87"/>
      <c r="WEQ2" s="87"/>
      <c r="WER2" s="87"/>
      <c r="WES2" s="87"/>
      <c r="WET2" s="87"/>
      <c r="WEU2" s="87"/>
      <c r="WEV2" s="87"/>
      <c r="WEW2" s="87"/>
      <c r="WEX2" s="87"/>
      <c r="WEY2" s="87"/>
      <c r="WEZ2" s="87"/>
      <c r="WFA2" s="87"/>
      <c r="WFB2" s="87"/>
      <c r="WFC2" s="87"/>
      <c r="WFD2" s="87"/>
      <c r="WFE2" s="87"/>
      <c r="WFF2" s="87"/>
      <c r="WFG2" s="87"/>
      <c r="WFH2" s="87"/>
      <c r="WFI2" s="87"/>
      <c r="WFJ2" s="87"/>
      <c r="WFK2" s="87"/>
      <c r="WFL2" s="87"/>
      <c r="WFM2" s="87"/>
      <c r="WFN2" s="87"/>
      <c r="WFO2" s="87"/>
      <c r="WFP2" s="87"/>
      <c r="WFQ2" s="87"/>
      <c r="WFR2" s="87"/>
      <c r="WFS2" s="87"/>
      <c r="WFT2" s="87"/>
      <c r="WFU2" s="87"/>
      <c r="WFV2" s="87"/>
      <c r="WFW2" s="87"/>
      <c r="WFX2" s="87"/>
      <c r="WFY2" s="87"/>
      <c r="WFZ2" s="87"/>
      <c r="WGA2" s="87"/>
      <c r="WGB2" s="87"/>
      <c r="WGC2" s="87"/>
      <c r="WGD2" s="87"/>
      <c r="WGE2" s="87"/>
      <c r="WGF2" s="87"/>
      <c r="WGG2" s="87"/>
      <c r="WGH2" s="87"/>
      <c r="WGI2" s="87"/>
      <c r="WGJ2" s="87"/>
      <c r="WGK2" s="87"/>
      <c r="WGL2" s="87"/>
      <c r="WGM2" s="87"/>
      <c r="WGN2" s="87"/>
      <c r="WGO2" s="87"/>
      <c r="WGP2" s="87"/>
      <c r="WGQ2" s="87"/>
      <c r="WGR2" s="87"/>
      <c r="WGS2" s="87"/>
      <c r="WGT2" s="87"/>
      <c r="WGU2" s="87"/>
      <c r="WGV2" s="87"/>
      <c r="WGW2" s="87"/>
      <c r="WGX2" s="87"/>
      <c r="WGY2" s="87"/>
      <c r="WGZ2" s="87"/>
      <c r="WHA2" s="87"/>
      <c r="WHB2" s="87"/>
      <c r="WHC2" s="87"/>
      <c r="WHD2" s="87"/>
      <c r="WHE2" s="87"/>
      <c r="WHF2" s="87"/>
      <c r="WHG2" s="87"/>
      <c r="WHH2" s="87"/>
      <c r="WHI2" s="87"/>
      <c r="WHJ2" s="87"/>
      <c r="WHK2" s="87"/>
      <c r="WHL2" s="87"/>
      <c r="WHM2" s="87"/>
      <c r="WHN2" s="87"/>
      <c r="WHO2" s="87"/>
      <c r="WHP2" s="87"/>
      <c r="WHQ2" s="87"/>
      <c r="WHR2" s="87"/>
      <c r="WHS2" s="87"/>
      <c r="WHT2" s="87"/>
      <c r="WHU2" s="87"/>
      <c r="WHV2" s="87"/>
      <c r="WHW2" s="87"/>
      <c r="WHX2" s="87"/>
      <c r="WHY2" s="87"/>
      <c r="WHZ2" s="87"/>
      <c r="WIA2" s="87"/>
      <c r="WIB2" s="87"/>
      <c r="WIC2" s="87"/>
      <c r="WID2" s="87"/>
      <c r="WIE2" s="87"/>
      <c r="WIF2" s="87"/>
      <c r="WIG2" s="87"/>
      <c r="WIH2" s="87"/>
      <c r="WII2" s="87"/>
      <c r="WIJ2" s="87"/>
      <c r="WIK2" s="87"/>
      <c r="WIL2" s="87"/>
      <c r="WIM2" s="87"/>
      <c r="WIN2" s="87"/>
      <c r="WIO2" s="87"/>
      <c r="WIP2" s="87"/>
      <c r="WIQ2" s="87"/>
      <c r="WIR2" s="87"/>
      <c r="WIS2" s="87"/>
      <c r="WIT2" s="87"/>
      <c r="WIU2" s="87"/>
      <c r="WIV2" s="87"/>
      <c r="WIW2" s="87"/>
      <c r="WIX2" s="87"/>
      <c r="WIY2" s="87"/>
      <c r="WIZ2" s="87"/>
      <c r="WJA2" s="87"/>
      <c r="WJB2" s="87"/>
      <c r="WJC2" s="87"/>
      <c r="WJD2" s="87"/>
      <c r="WJE2" s="87"/>
      <c r="WJF2" s="87"/>
      <c r="WJG2" s="87"/>
      <c r="WJH2" s="87"/>
      <c r="WJI2" s="87"/>
      <c r="WJJ2" s="87"/>
      <c r="WJK2" s="87"/>
      <c r="WJL2" s="87"/>
      <c r="WJM2" s="87"/>
      <c r="WJN2" s="87"/>
      <c r="WJO2" s="87"/>
      <c r="WJP2" s="87"/>
      <c r="WJQ2" s="87"/>
      <c r="WJR2" s="87"/>
      <c r="WJS2" s="87"/>
      <c r="WJT2" s="87"/>
      <c r="WJU2" s="87"/>
      <c r="WJV2" s="87"/>
      <c r="WJW2" s="87"/>
      <c r="WJX2" s="87"/>
      <c r="WJY2" s="87"/>
      <c r="WJZ2" s="87"/>
      <c r="WKA2" s="87"/>
      <c r="WKB2" s="87"/>
      <c r="WKC2" s="87"/>
      <c r="WKD2" s="87"/>
      <c r="WKE2" s="87"/>
      <c r="WKF2" s="87"/>
      <c r="WKG2" s="87"/>
      <c r="WKH2" s="87"/>
      <c r="WKI2" s="87"/>
      <c r="WKJ2" s="87"/>
      <c r="WKK2" s="87"/>
      <c r="WKL2" s="87"/>
      <c r="WKM2" s="87"/>
      <c r="WKN2" s="87"/>
      <c r="WKO2" s="87"/>
      <c r="WKP2" s="87"/>
      <c r="WKQ2" s="87"/>
      <c r="WKR2" s="87"/>
      <c r="WKS2" s="87"/>
      <c r="WKT2" s="87"/>
      <c r="WKU2" s="87"/>
      <c r="WKV2" s="87"/>
      <c r="WKW2" s="87"/>
      <c r="WKX2" s="87"/>
      <c r="WKY2" s="87"/>
      <c r="WKZ2" s="87"/>
      <c r="WLA2" s="87"/>
      <c r="WLB2" s="87"/>
      <c r="WLC2" s="87"/>
      <c r="WLD2" s="87"/>
      <c r="WLE2" s="87"/>
      <c r="WLF2" s="87"/>
      <c r="WLG2" s="87"/>
      <c r="WLH2" s="87"/>
      <c r="WLI2" s="87"/>
      <c r="WLJ2" s="87"/>
      <c r="WLK2" s="87"/>
      <c r="WLL2" s="87"/>
      <c r="WLM2" s="87"/>
      <c r="WLN2" s="87"/>
      <c r="WLO2" s="87"/>
      <c r="WLP2" s="87"/>
      <c r="WLQ2" s="87"/>
      <c r="WLR2" s="87"/>
      <c r="WLS2" s="87"/>
      <c r="WLT2" s="87"/>
      <c r="WLU2" s="87"/>
      <c r="WLV2" s="87"/>
      <c r="WLW2" s="87"/>
      <c r="WLX2" s="87"/>
      <c r="WLY2" s="87"/>
      <c r="WLZ2" s="87"/>
      <c r="WMA2" s="87"/>
      <c r="WMB2" s="87"/>
      <c r="WMC2" s="87"/>
      <c r="WMD2" s="87"/>
      <c r="WME2" s="87"/>
      <c r="WMF2" s="87"/>
      <c r="WMG2" s="87"/>
      <c r="WMH2" s="87"/>
      <c r="WMI2" s="87"/>
      <c r="WMJ2" s="87"/>
      <c r="WMK2" s="87"/>
      <c r="WML2" s="87"/>
      <c r="WMM2" s="87"/>
      <c r="WMN2" s="87"/>
      <c r="WMO2" s="87"/>
      <c r="WMP2" s="87"/>
      <c r="WMQ2" s="87"/>
      <c r="WMR2" s="87"/>
      <c r="WMS2" s="87"/>
      <c r="WMT2" s="87"/>
      <c r="WMU2" s="87"/>
      <c r="WMV2" s="87"/>
      <c r="WMW2" s="87"/>
      <c r="WMX2" s="87"/>
      <c r="WMY2" s="87"/>
      <c r="WMZ2" s="87"/>
      <c r="WNA2" s="87"/>
      <c r="WNB2" s="87"/>
      <c r="WNC2" s="87"/>
      <c r="WND2" s="87"/>
      <c r="WNE2" s="87"/>
      <c r="WNF2" s="87"/>
      <c r="WNG2" s="87"/>
      <c r="WNH2" s="87"/>
      <c r="WNI2" s="87"/>
      <c r="WNJ2" s="87"/>
      <c r="WNK2" s="87"/>
      <c r="WNL2" s="87"/>
      <c r="WNM2" s="87"/>
      <c r="WNN2" s="87"/>
      <c r="WNO2" s="87"/>
      <c r="WNP2" s="87"/>
      <c r="WNQ2" s="87"/>
      <c r="WNR2" s="87"/>
      <c r="WNS2" s="87"/>
      <c r="WNT2" s="87"/>
      <c r="WNU2" s="87"/>
      <c r="WNV2" s="87"/>
      <c r="WNW2" s="87"/>
      <c r="WNX2" s="87"/>
      <c r="WNY2" s="87"/>
      <c r="WNZ2" s="87"/>
      <c r="WOA2" s="87"/>
      <c r="WOB2" s="87"/>
      <c r="WOC2" s="87"/>
      <c r="WOD2" s="87"/>
      <c r="WOE2" s="87"/>
      <c r="WOF2" s="87"/>
      <c r="WOG2" s="87"/>
      <c r="WOH2" s="87"/>
      <c r="WOI2" s="87"/>
      <c r="WOJ2" s="87"/>
      <c r="WOK2" s="87"/>
      <c r="WOL2" s="87"/>
      <c r="WOM2" s="87"/>
      <c r="WON2" s="87"/>
      <c r="WOO2" s="87"/>
      <c r="WOP2" s="87"/>
      <c r="WOQ2" s="87"/>
      <c r="WOR2" s="87"/>
      <c r="WOS2" s="87"/>
      <c r="WOT2" s="87"/>
      <c r="WOU2" s="87"/>
      <c r="WOV2" s="87"/>
      <c r="WOW2" s="87"/>
      <c r="WOX2" s="87"/>
      <c r="WOY2" s="87"/>
      <c r="WOZ2" s="87"/>
      <c r="WPA2" s="87"/>
      <c r="WPB2" s="87"/>
      <c r="WPC2" s="87"/>
      <c r="WPD2" s="87"/>
      <c r="WPE2" s="87"/>
      <c r="WPF2" s="87"/>
      <c r="WPG2" s="87"/>
      <c r="WPH2" s="87"/>
      <c r="WPI2" s="87"/>
      <c r="WPJ2" s="87"/>
      <c r="WPK2" s="87"/>
      <c r="WPL2" s="87"/>
      <c r="WPM2" s="87"/>
      <c r="WPN2" s="87"/>
      <c r="WPO2" s="87"/>
      <c r="WPP2" s="87"/>
      <c r="WPQ2" s="87"/>
      <c r="WPR2" s="87"/>
      <c r="WPS2" s="87"/>
      <c r="WPT2" s="87"/>
      <c r="WPU2" s="87"/>
      <c r="WPV2" s="87"/>
      <c r="WPW2" s="87"/>
      <c r="WPX2" s="87"/>
      <c r="WPY2" s="87"/>
      <c r="WPZ2" s="87"/>
      <c r="WQA2" s="87"/>
      <c r="WQB2" s="87"/>
      <c r="WQC2" s="87"/>
      <c r="WQD2" s="87"/>
      <c r="WQE2" s="87"/>
      <c r="WQF2" s="87"/>
      <c r="WQG2" s="87"/>
      <c r="WQH2" s="87"/>
      <c r="WQI2" s="87"/>
      <c r="WQJ2" s="87"/>
      <c r="WQK2" s="87"/>
      <c r="WQL2" s="87"/>
      <c r="WQM2" s="87"/>
      <c r="WQN2" s="87"/>
      <c r="WQO2" s="87"/>
      <c r="WQP2" s="87"/>
      <c r="WQQ2" s="87"/>
      <c r="WQR2" s="87"/>
      <c r="WQS2" s="87"/>
      <c r="WQT2" s="87"/>
      <c r="WQU2" s="87"/>
      <c r="WQV2" s="87"/>
      <c r="WQW2" s="87"/>
      <c r="WQX2" s="87"/>
      <c r="WQY2" s="87"/>
      <c r="WQZ2" s="87"/>
      <c r="WRA2" s="87"/>
      <c r="WRB2" s="87"/>
      <c r="WRC2" s="87"/>
      <c r="WRD2" s="87"/>
      <c r="WRE2" s="87"/>
      <c r="WRF2" s="87"/>
      <c r="WRG2" s="87"/>
      <c r="WRH2" s="87"/>
      <c r="WRI2" s="87"/>
      <c r="WRJ2" s="87"/>
      <c r="WRK2" s="87"/>
      <c r="WRL2" s="87"/>
      <c r="WRM2" s="87"/>
      <c r="WRN2" s="87"/>
      <c r="WRO2" s="87"/>
      <c r="WRP2" s="87"/>
      <c r="WRQ2" s="87"/>
      <c r="WRR2" s="87"/>
      <c r="WRS2" s="87"/>
      <c r="WRT2" s="87"/>
      <c r="WRU2" s="87"/>
      <c r="WRV2" s="87"/>
      <c r="WRW2" s="87"/>
      <c r="WRX2" s="87"/>
      <c r="WRY2" s="87"/>
      <c r="WRZ2" s="87"/>
      <c r="WSA2" s="87"/>
      <c r="WSB2" s="87"/>
      <c r="WSC2" s="87"/>
      <c r="WSD2" s="87"/>
      <c r="WSE2" s="87"/>
      <c r="WSF2" s="87"/>
      <c r="WSG2" s="87"/>
      <c r="WSH2" s="87"/>
      <c r="WSI2" s="87"/>
      <c r="WSJ2" s="87"/>
      <c r="WSK2" s="87"/>
      <c r="WSL2" s="87"/>
      <c r="WSM2" s="87"/>
      <c r="WSN2" s="87"/>
      <c r="WSO2" s="87"/>
      <c r="WSP2" s="87"/>
      <c r="WSQ2" s="87"/>
      <c r="WSR2" s="87"/>
      <c r="WSS2" s="87"/>
      <c r="WST2" s="87"/>
      <c r="WSU2" s="87"/>
      <c r="WSV2" s="87"/>
      <c r="WSW2" s="87"/>
      <c r="WSX2" s="87"/>
      <c r="WSY2" s="87"/>
      <c r="WSZ2" s="87"/>
      <c r="WTA2" s="87"/>
      <c r="WTB2" s="87"/>
      <c r="WTC2" s="87"/>
      <c r="WTD2" s="87"/>
      <c r="WTE2" s="87"/>
      <c r="WTF2" s="87"/>
      <c r="WTG2" s="87"/>
      <c r="WTH2" s="87"/>
      <c r="WTI2" s="87"/>
      <c r="WTJ2" s="87"/>
      <c r="WTK2" s="87"/>
      <c r="WTL2" s="87"/>
      <c r="WTM2" s="87"/>
      <c r="WTN2" s="87"/>
      <c r="WTO2" s="87"/>
      <c r="WTP2" s="87"/>
      <c r="WTQ2" s="87"/>
      <c r="WTR2" s="87"/>
      <c r="WTS2" s="87"/>
      <c r="WTT2" s="87"/>
      <c r="WTU2" s="87"/>
      <c r="WTV2" s="87"/>
      <c r="WTW2" s="87"/>
      <c r="WTX2" s="87"/>
      <c r="WTY2" s="87"/>
      <c r="WTZ2" s="87"/>
      <c r="WUA2" s="87"/>
      <c r="WUB2" s="87"/>
      <c r="WUC2" s="87"/>
      <c r="WUD2" s="87"/>
      <c r="WUE2" s="87"/>
      <c r="WUF2" s="87"/>
      <c r="WUG2" s="87"/>
      <c r="WUH2" s="87"/>
      <c r="WUI2" s="87"/>
      <c r="WUJ2" s="87"/>
      <c r="WUK2" s="87"/>
      <c r="WUL2" s="87"/>
      <c r="WUM2" s="87"/>
      <c r="WUN2" s="87"/>
      <c r="WUO2" s="87"/>
      <c r="WUP2" s="87"/>
      <c r="WUQ2" s="87"/>
      <c r="WUR2" s="87"/>
      <c r="WUS2" s="87"/>
      <c r="WUT2" s="87"/>
      <c r="WUU2" s="87"/>
      <c r="WUV2" s="87"/>
      <c r="WUW2" s="87"/>
      <c r="WUX2" s="87"/>
      <c r="WUY2" s="87"/>
      <c r="WUZ2" s="87"/>
      <c r="WVA2" s="87"/>
      <c r="WVB2" s="87"/>
      <c r="WVC2" s="87"/>
      <c r="WVD2" s="87"/>
      <c r="WVE2" s="87"/>
      <c r="WVF2" s="87"/>
      <c r="WVG2" s="87"/>
      <c r="WVH2" s="87"/>
      <c r="WVI2" s="87"/>
      <c r="WVJ2" s="87"/>
      <c r="WVK2" s="87"/>
      <c r="WVL2" s="87"/>
      <c r="WVM2" s="87"/>
      <c r="WVN2" s="87"/>
      <c r="WVO2" s="87"/>
      <c r="WVP2" s="87"/>
      <c r="WVQ2" s="87"/>
      <c r="WVR2" s="87"/>
      <c r="WVS2" s="87"/>
      <c r="WVT2" s="87"/>
      <c r="WVU2" s="87"/>
      <c r="WVV2" s="87"/>
      <c r="WVW2" s="87"/>
      <c r="WVX2" s="87"/>
      <c r="WVY2" s="87"/>
      <c r="WVZ2" s="87"/>
      <c r="WWA2" s="87"/>
      <c r="WWB2" s="87"/>
      <c r="WWC2" s="87"/>
      <c r="WWD2" s="87"/>
      <c r="WWE2" s="87"/>
      <c r="WWF2" s="87"/>
      <c r="WWG2" s="87"/>
      <c r="WWH2" s="87"/>
      <c r="WWI2" s="87"/>
      <c r="WWJ2" s="87"/>
      <c r="WWK2" s="87"/>
      <c r="WWL2" s="87"/>
      <c r="WWM2" s="87"/>
      <c r="WWN2" s="87"/>
      <c r="WWO2" s="87"/>
      <c r="WWP2" s="87"/>
      <c r="WWQ2" s="87"/>
      <c r="WWR2" s="87"/>
      <c r="WWS2" s="87"/>
      <c r="WWT2" s="87"/>
      <c r="WWU2" s="87"/>
      <c r="WWV2" s="87"/>
      <c r="WWW2" s="87"/>
      <c r="WWX2" s="87"/>
      <c r="WWY2" s="87"/>
      <c r="WWZ2" s="87"/>
      <c r="WXA2" s="87"/>
      <c r="WXB2" s="87"/>
      <c r="WXC2" s="87"/>
      <c r="WXD2" s="87"/>
      <c r="WXE2" s="87"/>
      <c r="WXF2" s="87"/>
      <c r="WXG2" s="87"/>
      <c r="WXH2" s="87"/>
      <c r="WXI2" s="87"/>
      <c r="WXJ2" s="87"/>
      <c r="WXK2" s="87"/>
      <c r="WXL2" s="87"/>
      <c r="WXM2" s="87"/>
      <c r="WXN2" s="87"/>
      <c r="WXO2" s="87"/>
      <c r="WXP2" s="87"/>
      <c r="WXQ2" s="87"/>
      <c r="WXR2" s="87"/>
      <c r="WXS2" s="87"/>
      <c r="WXT2" s="87"/>
      <c r="WXU2" s="87"/>
      <c r="WXV2" s="87"/>
      <c r="WXW2" s="87"/>
      <c r="WXX2" s="87"/>
      <c r="WXY2" s="87"/>
      <c r="WXZ2" s="87"/>
      <c r="WYA2" s="87"/>
      <c r="WYB2" s="87"/>
      <c r="WYC2" s="87"/>
      <c r="WYD2" s="87"/>
      <c r="WYE2" s="87"/>
      <c r="WYF2" s="87"/>
      <c r="WYG2" s="87"/>
      <c r="WYH2" s="87"/>
      <c r="WYI2" s="87"/>
      <c r="WYJ2" s="87"/>
      <c r="WYK2" s="87"/>
      <c r="WYL2" s="87"/>
      <c r="WYM2" s="87"/>
      <c r="WYN2" s="87"/>
      <c r="WYO2" s="87"/>
      <c r="WYP2" s="87"/>
      <c r="WYQ2" s="87"/>
      <c r="WYR2" s="87"/>
      <c r="WYS2" s="87"/>
      <c r="WYT2" s="87"/>
      <c r="WYU2" s="87"/>
      <c r="WYV2" s="87"/>
      <c r="WYW2" s="87"/>
      <c r="WYX2" s="87"/>
      <c r="WYY2" s="87"/>
      <c r="WYZ2" s="87"/>
      <c r="WZA2" s="87"/>
      <c r="WZB2" s="87"/>
      <c r="WZC2" s="87"/>
      <c r="WZD2" s="87"/>
      <c r="WZE2" s="87"/>
      <c r="WZF2" s="87"/>
      <c r="WZG2" s="87"/>
      <c r="WZH2" s="87"/>
      <c r="WZI2" s="87"/>
      <c r="WZJ2" s="87"/>
      <c r="WZK2" s="87"/>
      <c r="WZL2" s="87"/>
      <c r="WZM2" s="87"/>
      <c r="WZN2" s="87"/>
      <c r="WZO2" s="87"/>
      <c r="WZP2" s="87"/>
      <c r="WZQ2" s="87"/>
      <c r="WZR2" s="87"/>
      <c r="WZS2" s="87"/>
      <c r="WZT2" s="87"/>
      <c r="WZU2" s="87"/>
      <c r="WZV2" s="87"/>
      <c r="WZW2" s="87"/>
      <c r="WZX2" s="87"/>
      <c r="WZY2" s="87"/>
      <c r="WZZ2" s="87"/>
      <c r="XAA2" s="87"/>
      <c r="XAB2" s="87"/>
      <c r="XAC2" s="87"/>
      <c r="XAD2" s="87"/>
      <c r="XAE2" s="87"/>
      <c r="XAF2" s="87"/>
      <c r="XAG2" s="87"/>
      <c r="XAH2" s="87"/>
      <c r="XAI2" s="87"/>
      <c r="XAJ2" s="87"/>
      <c r="XAK2" s="87"/>
      <c r="XAL2" s="87"/>
      <c r="XAM2" s="87"/>
      <c r="XAN2" s="87"/>
      <c r="XAO2" s="87"/>
      <c r="XAP2" s="87"/>
      <c r="XAQ2" s="87"/>
      <c r="XAR2" s="87"/>
      <c r="XAS2" s="87"/>
      <c r="XAT2" s="87"/>
      <c r="XAU2" s="87"/>
      <c r="XAV2" s="87"/>
      <c r="XAW2" s="87"/>
      <c r="XAX2" s="87"/>
      <c r="XAY2" s="87"/>
      <c r="XAZ2" s="87"/>
      <c r="XBA2" s="87"/>
      <c r="XBB2" s="87"/>
      <c r="XBC2" s="87"/>
      <c r="XBD2" s="87"/>
      <c r="XBE2" s="87"/>
      <c r="XBF2" s="87"/>
      <c r="XBG2" s="87"/>
      <c r="XBH2" s="87"/>
      <c r="XBI2" s="87"/>
      <c r="XBJ2" s="87"/>
      <c r="XBK2" s="87"/>
      <c r="XBL2" s="87"/>
      <c r="XBM2" s="87"/>
      <c r="XBN2" s="87"/>
      <c r="XBO2" s="87"/>
      <c r="XBP2" s="87"/>
      <c r="XBQ2" s="87"/>
      <c r="XBR2" s="87"/>
      <c r="XBS2" s="87"/>
      <c r="XBT2" s="87"/>
      <c r="XBU2" s="87"/>
      <c r="XBV2" s="87"/>
      <c r="XBW2" s="87"/>
      <c r="XBX2" s="87"/>
      <c r="XBY2" s="87"/>
      <c r="XBZ2" s="87"/>
      <c r="XCA2" s="87"/>
      <c r="XCB2" s="87"/>
      <c r="XCC2" s="87"/>
      <c r="XCD2" s="87"/>
      <c r="XCE2" s="87"/>
      <c r="XCF2" s="87"/>
      <c r="XCG2" s="87"/>
      <c r="XCH2" s="87"/>
      <c r="XCI2" s="87"/>
      <c r="XCJ2" s="87"/>
      <c r="XCK2" s="87"/>
      <c r="XCL2" s="87"/>
      <c r="XCM2" s="87"/>
      <c r="XCN2" s="87"/>
      <c r="XCO2" s="87"/>
      <c r="XCP2" s="87"/>
      <c r="XCQ2" s="87"/>
      <c r="XCR2" s="87"/>
      <c r="XCS2" s="87"/>
      <c r="XCT2" s="87"/>
      <c r="XCU2" s="87"/>
      <c r="XCV2" s="87"/>
      <c r="XCW2" s="87"/>
      <c r="XCX2" s="87"/>
      <c r="XCY2" s="87"/>
      <c r="XCZ2" s="87"/>
      <c r="XDA2" s="87"/>
      <c r="XDB2" s="87"/>
      <c r="XDC2" s="87"/>
      <c r="XDD2" s="87"/>
      <c r="XDE2" s="87"/>
      <c r="XDF2" s="87"/>
      <c r="XDG2" s="87"/>
      <c r="XDH2" s="87"/>
      <c r="XDI2" s="87"/>
      <c r="XDJ2" s="87"/>
      <c r="XDK2" s="87"/>
      <c r="XDL2" s="87"/>
      <c r="XDM2" s="87"/>
      <c r="XDN2" s="87"/>
      <c r="XDO2" s="87"/>
      <c r="XDP2" s="87"/>
      <c r="XDQ2" s="87"/>
      <c r="XDR2" s="87"/>
      <c r="XDS2" s="87"/>
      <c r="XDT2" s="87"/>
      <c r="XDU2" s="87"/>
      <c r="XDV2" s="87"/>
      <c r="XDW2" s="87"/>
      <c r="XDX2" s="87"/>
      <c r="XDY2" s="87"/>
      <c r="XDZ2" s="87"/>
      <c r="XEA2" s="87"/>
      <c r="XEB2" s="87"/>
      <c r="XEC2" s="87"/>
      <c r="XED2" s="87"/>
      <c r="XEE2" s="87"/>
      <c r="XEF2" s="87"/>
      <c r="XEG2" s="87"/>
      <c r="XEH2" s="87"/>
      <c r="XEI2" s="87"/>
      <c r="XEJ2" s="87"/>
      <c r="XEK2" s="87"/>
      <c r="XEL2" s="87"/>
      <c r="XEM2" s="87"/>
      <c r="XEN2" s="87"/>
      <c r="XEO2" s="87"/>
      <c r="XEP2" s="87"/>
      <c r="XEQ2" s="87"/>
      <c r="XER2" s="87"/>
      <c r="XES2" s="87"/>
      <c r="XET2" s="87"/>
      <c r="XEU2" s="87"/>
      <c r="XEV2" s="87"/>
      <c r="XEW2" s="87"/>
      <c r="XEX2" s="87"/>
      <c r="XEY2" s="87"/>
      <c r="XEZ2" s="87"/>
      <c r="XFA2" s="87"/>
      <c r="XFB2" s="87"/>
      <c r="XFC2" s="87"/>
      <c r="XFD2" s="88"/>
    </row>
    <row r="3" spans="2:16384" s="89" customFormat="1" ht="15" customHeight="1">
      <c r="B3" s="815"/>
      <c r="C3" s="816"/>
      <c r="D3" s="816"/>
      <c r="E3" s="816"/>
      <c r="F3" s="816"/>
      <c r="G3" s="817"/>
      <c r="H3" s="86"/>
      <c r="I3" s="86"/>
      <c r="J3" s="86"/>
      <c r="K3" s="86"/>
      <c r="L3" s="86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87"/>
      <c r="BI3" s="87"/>
      <c r="BJ3" s="87"/>
      <c r="BK3" s="87"/>
      <c r="BL3" s="87"/>
      <c r="BM3" s="87"/>
      <c r="BN3" s="87"/>
      <c r="BO3" s="87"/>
      <c r="BP3" s="87"/>
      <c r="BQ3" s="87"/>
      <c r="BR3" s="87"/>
      <c r="BS3" s="87"/>
      <c r="BT3" s="87"/>
      <c r="BU3" s="87"/>
      <c r="BV3" s="87"/>
      <c r="BW3" s="87"/>
      <c r="BX3" s="87"/>
      <c r="BY3" s="87"/>
      <c r="BZ3" s="87"/>
      <c r="CA3" s="87"/>
      <c r="CB3" s="87"/>
      <c r="CC3" s="87"/>
      <c r="CD3" s="87"/>
      <c r="CE3" s="87"/>
      <c r="CF3" s="87"/>
      <c r="CG3" s="87"/>
      <c r="CH3" s="87"/>
      <c r="CI3" s="87"/>
      <c r="CJ3" s="87"/>
      <c r="CK3" s="87"/>
      <c r="CL3" s="87"/>
      <c r="CM3" s="87"/>
      <c r="CN3" s="87"/>
      <c r="CO3" s="87"/>
      <c r="CP3" s="87"/>
      <c r="CQ3" s="87"/>
      <c r="CR3" s="87"/>
      <c r="CS3" s="87"/>
      <c r="CT3" s="87"/>
      <c r="CU3" s="87"/>
      <c r="CV3" s="87"/>
      <c r="CW3" s="87"/>
      <c r="CX3" s="87"/>
      <c r="CY3" s="87"/>
      <c r="CZ3" s="87"/>
      <c r="DA3" s="87"/>
      <c r="DB3" s="87"/>
      <c r="DC3" s="87"/>
      <c r="DD3" s="87"/>
      <c r="DE3" s="87"/>
      <c r="DF3" s="87"/>
      <c r="DG3" s="87"/>
      <c r="DH3" s="87"/>
      <c r="DI3" s="87"/>
      <c r="DJ3" s="87"/>
      <c r="DK3" s="87"/>
      <c r="DL3" s="87"/>
      <c r="DM3" s="87"/>
      <c r="DN3" s="87"/>
      <c r="DO3" s="87"/>
      <c r="DP3" s="87"/>
      <c r="DQ3" s="87"/>
      <c r="DR3" s="87"/>
      <c r="DS3" s="87"/>
      <c r="DT3" s="87"/>
      <c r="DU3" s="87"/>
      <c r="DV3" s="87"/>
      <c r="DW3" s="87"/>
      <c r="DX3" s="87"/>
      <c r="DY3" s="87"/>
      <c r="DZ3" s="87"/>
      <c r="EA3" s="87"/>
      <c r="EB3" s="87"/>
      <c r="EC3" s="87"/>
      <c r="ED3" s="87"/>
      <c r="EE3" s="87"/>
      <c r="EF3" s="87"/>
      <c r="EG3" s="87"/>
      <c r="EH3" s="87"/>
      <c r="EI3" s="87"/>
      <c r="EJ3" s="87"/>
      <c r="EK3" s="87"/>
      <c r="EL3" s="87"/>
      <c r="EM3" s="87"/>
      <c r="EN3" s="87"/>
      <c r="EO3" s="87"/>
      <c r="EP3" s="87"/>
      <c r="EQ3" s="87"/>
      <c r="ER3" s="87"/>
      <c r="ES3" s="87"/>
      <c r="ET3" s="87"/>
      <c r="EU3" s="87"/>
      <c r="EV3" s="87"/>
      <c r="EW3" s="87"/>
      <c r="EX3" s="87"/>
      <c r="EY3" s="87"/>
      <c r="EZ3" s="87"/>
      <c r="FA3" s="87"/>
      <c r="FB3" s="87"/>
      <c r="FC3" s="87"/>
      <c r="FD3" s="87"/>
      <c r="FE3" s="87"/>
      <c r="FF3" s="87"/>
      <c r="FG3" s="87"/>
      <c r="FH3" s="87"/>
      <c r="FI3" s="87"/>
      <c r="FJ3" s="87"/>
      <c r="FK3" s="87"/>
      <c r="FL3" s="87"/>
      <c r="FM3" s="87"/>
      <c r="FN3" s="87"/>
      <c r="FO3" s="87"/>
      <c r="FP3" s="87"/>
      <c r="FQ3" s="87"/>
      <c r="FR3" s="87"/>
      <c r="FS3" s="87"/>
      <c r="FT3" s="87"/>
      <c r="FU3" s="87"/>
      <c r="FV3" s="87"/>
      <c r="FW3" s="87"/>
      <c r="FX3" s="87"/>
      <c r="FY3" s="87"/>
      <c r="FZ3" s="87"/>
      <c r="GA3" s="87"/>
      <c r="GB3" s="87"/>
      <c r="GC3" s="87"/>
      <c r="GD3" s="87"/>
      <c r="GE3" s="87"/>
      <c r="GF3" s="87"/>
      <c r="GG3" s="87"/>
      <c r="GH3" s="87"/>
      <c r="GI3" s="87"/>
      <c r="GJ3" s="87"/>
      <c r="GK3" s="87"/>
      <c r="GL3" s="87"/>
      <c r="GM3" s="87"/>
      <c r="GN3" s="87"/>
      <c r="GO3" s="87"/>
      <c r="GP3" s="87"/>
      <c r="GQ3" s="87"/>
      <c r="GR3" s="87"/>
      <c r="GS3" s="87"/>
      <c r="GT3" s="87"/>
      <c r="GU3" s="87"/>
      <c r="GV3" s="87"/>
      <c r="GW3" s="87"/>
      <c r="GX3" s="87"/>
      <c r="GY3" s="87"/>
      <c r="GZ3" s="87"/>
      <c r="HA3" s="87"/>
      <c r="HB3" s="87"/>
      <c r="HC3" s="87"/>
      <c r="HD3" s="87"/>
      <c r="HE3" s="87"/>
      <c r="HF3" s="87"/>
      <c r="HG3" s="87"/>
      <c r="HH3" s="87"/>
      <c r="HI3" s="87"/>
      <c r="HJ3" s="87"/>
      <c r="HK3" s="87"/>
      <c r="HL3" s="87"/>
      <c r="HM3" s="87"/>
      <c r="HN3" s="87"/>
      <c r="HO3" s="87"/>
      <c r="HP3" s="87"/>
      <c r="HQ3" s="87"/>
      <c r="HR3" s="87"/>
      <c r="HS3" s="87"/>
      <c r="HT3" s="87"/>
      <c r="HU3" s="87"/>
      <c r="HV3" s="87"/>
      <c r="HW3" s="87"/>
      <c r="HX3" s="87"/>
      <c r="HY3" s="87"/>
      <c r="HZ3" s="87"/>
      <c r="IA3" s="87"/>
      <c r="IB3" s="87"/>
      <c r="IC3" s="87"/>
      <c r="ID3" s="87"/>
      <c r="IE3" s="87"/>
      <c r="IF3" s="87"/>
      <c r="IG3" s="87"/>
      <c r="IH3" s="87"/>
      <c r="II3" s="87"/>
      <c r="IJ3" s="87"/>
      <c r="IK3" s="87"/>
      <c r="IL3" s="87"/>
      <c r="IM3" s="87"/>
      <c r="IN3" s="87"/>
      <c r="IO3" s="87"/>
      <c r="IP3" s="87"/>
      <c r="IQ3" s="87"/>
      <c r="IR3" s="87"/>
      <c r="IS3" s="87"/>
      <c r="IT3" s="87"/>
      <c r="IU3" s="87"/>
      <c r="IV3" s="87"/>
      <c r="IW3" s="87"/>
      <c r="IX3" s="87"/>
      <c r="IY3" s="87"/>
      <c r="IZ3" s="87"/>
      <c r="JA3" s="87"/>
      <c r="JB3" s="87"/>
      <c r="JC3" s="87"/>
      <c r="JD3" s="87"/>
      <c r="JE3" s="87"/>
      <c r="JF3" s="87"/>
      <c r="JG3" s="87"/>
      <c r="JH3" s="87"/>
      <c r="JI3" s="87"/>
      <c r="JJ3" s="87"/>
      <c r="JK3" s="87"/>
      <c r="JL3" s="87"/>
      <c r="JM3" s="87"/>
      <c r="JN3" s="87"/>
      <c r="JO3" s="87"/>
      <c r="JP3" s="87"/>
      <c r="JQ3" s="87"/>
      <c r="JR3" s="87"/>
      <c r="JS3" s="87"/>
      <c r="JT3" s="87"/>
      <c r="JU3" s="87"/>
      <c r="JV3" s="87"/>
      <c r="JW3" s="87"/>
      <c r="JX3" s="87"/>
      <c r="JY3" s="87"/>
      <c r="JZ3" s="87"/>
      <c r="KA3" s="87"/>
      <c r="KB3" s="87"/>
      <c r="KC3" s="87"/>
      <c r="KD3" s="87"/>
      <c r="KE3" s="87"/>
      <c r="KF3" s="87"/>
      <c r="KG3" s="87"/>
      <c r="KH3" s="87"/>
      <c r="KI3" s="87"/>
      <c r="KJ3" s="87"/>
      <c r="KK3" s="87"/>
      <c r="KL3" s="87"/>
      <c r="KM3" s="87"/>
      <c r="KN3" s="87"/>
      <c r="KO3" s="87"/>
      <c r="KP3" s="87"/>
      <c r="KQ3" s="87"/>
      <c r="KR3" s="87"/>
      <c r="KS3" s="87"/>
      <c r="KT3" s="87"/>
      <c r="KU3" s="87"/>
      <c r="KV3" s="87"/>
      <c r="KW3" s="87"/>
      <c r="KX3" s="87"/>
      <c r="KY3" s="87"/>
      <c r="KZ3" s="87"/>
      <c r="LA3" s="87"/>
      <c r="LB3" s="87"/>
      <c r="LC3" s="87"/>
      <c r="LD3" s="87"/>
      <c r="LE3" s="87"/>
      <c r="LF3" s="87"/>
      <c r="LG3" s="87"/>
      <c r="LH3" s="87"/>
      <c r="LI3" s="87"/>
      <c r="LJ3" s="87"/>
      <c r="LK3" s="87"/>
      <c r="LL3" s="87"/>
      <c r="LM3" s="87"/>
      <c r="LN3" s="87"/>
      <c r="LO3" s="87"/>
      <c r="LP3" s="87"/>
      <c r="LQ3" s="87"/>
      <c r="LR3" s="87"/>
      <c r="LS3" s="87"/>
      <c r="LT3" s="87"/>
      <c r="LU3" s="87"/>
      <c r="LV3" s="87"/>
      <c r="LW3" s="87"/>
      <c r="LX3" s="87"/>
      <c r="LY3" s="87"/>
      <c r="LZ3" s="87"/>
      <c r="MA3" s="87"/>
      <c r="MB3" s="87"/>
      <c r="MC3" s="87"/>
      <c r="MD3" s="87"/>
      <c r="ME3" s="87"/>
      <c r="MF3" s="87"/>
      <c r="MG3" s="87"/>
      <c r="MH3" s="87"/>
      <c r="MI3" s="87"/>
      <c r="MJ3" s="87"/>
      <c r="MK3" s="87"/>
      <c r="ML3" s="87"/>
      <c r="MM3" s="87"/>
      <c r="MN3" s="87"/>
      <c r="MO3" s="87"/>
      <c r="MP3" s="87"/>
      <c r="MQ3" s="87"/>
      <c r="MR3" s="87"/>
      <c r="MS3" s="87"/>
      <c r="MT3" s="87"/>
      <c r="MU3" s="87"/>
      <c r="MV3" s="87"/>
      <c r="MW3" s="87"/>
      <c r="MX3" s="87"/>
      <c r="MY3" s="87"/>
      <c r="MZ3" s="87"/>
      <c r="NA3" s="87"/>
      <c r="NB3" s="87"/>
      <c r="NC3" s="87"/>
      <c r="ND3" s="87"/>
      <c r="NE3" s="87"/>
      <c r="NF3" s="87"/>
      <c r="NG3" s="87"/>
      <c r="NH3" s="87"/>
      <c r="NI3" s="87"/>
      <c r="NJ3" s="87"/>
      <c r="NK3" s="87"/>
      <c r="NL3" s="87"/>
      <c r="NM3" s="87"/>
      <c r="NN3" s="87"/>
      <c r="NO3" s="87"/>
      <c r="NP3" s="87"/>
      <c r="NQ3" s="87"/>
      <c r="NR3" s="87"/>
      <c r="NS3" s="87"/>
      <c r="NT3" s="87"/>
      <c r="NU3" s="87"/>
      <c r="NV3" s="87"/>
      <c r="NW3" s="87"/>
      <c r="NX3" s="87"/>
      <c r="NY3" s="87"/>
      <c r="NZ3" s="87"/>
      <c r="OA3" s="87"/>
      <c r="OB3" s="87"/>
      <c r="OC3" s="87"/>
      <c r="OD3" s="87"/>
      <c r="OE3" s="87"/>
      <c r="OF3" s="87"/>
      <c r="OG3" s="87"/>
      <c r="OH3" s="87"/>
      <c r="OI3" s="87"/>
      <c r="OJ3" s="87"/>
      <c r="OK3" s="87"/>
      <c r="OL3" s="87"/>
      <c r="OM3" s="87"/>
      <c r="ON3" s="87"/>
      <c r="OO3" s="87"/>
      <c r="OP3" s="87"/>
      <c r="OQ3" s="87"/>
      <c r="OR3" s="87"/>
      <c r="OS3" s="87"/>
      <c r="OT3" s="87"/>
      <c r="OU3" s="87"/>
      <c r="OV3" s="87"/>
      <c r="OW3" s="87"/>
      <c r="OX3" s="87"/>
      <c r="OY3" s="87"/>
      <c r="OZ3" s="87"/>
      <c r="PA3" s="87"/>
      <c r="PB3" s="87"/>
      <c r="PC3" s="87"/>
      <c r="PD3" s="87"/>
      <c r="PE3" s="87"/>
      <c r="PF3" s="87"/>
      <c r="PG3" s="87"/>
      <c r="PH3" s="87"/>
      <c r="PI3" s="87"/>
      <c r="PJ3" s="87"/>
      <c r="PK3" s="87"/>
      <c r="PL3" s="87"/>
      <c r="PM3" s="87"/>
      <c r="PN3" s="87"/>
      <c r="PO3" s="87"/>
      <c r="PP3" s="87"/>
      <c r="PQ3" s="87"/>
      <c r="PR3" s="87"/>
      <c r="PS3" s="87"/>
      <c r="PT3" s="87"/>
      <c r="PU3" s="87"/>
      <c r="PV3" s="87"/>
      <c r="PW3" s="87"/>
      <c r="PX3" s="87"/>
      <c r="PY3" s="87"/>
      <c r="PZ3" s="87"/>
      <c r="QA3" s="87"/>
      <c r="QB3" s="87"/>
      <c r="QC3" s="87"/>
      <c r="QD3" s="87"/>
      <c r="QE3" s="87"/>
      <c r="QF3" s="87"/>
      <c r="QG3" s="87"/>
      <c r="QH3" s="87"/>
      <c r="QI3" s="87"/>
      <c r="QJ3" s="87"/>
      <c r="QK3" s="87"/>
      <c r="QL3" s="87"/>
      <c r="QM3" s="87"/>
      <c r="QN3" s="87"/>
      <c r="QO3" s="87"/>
      <c r="QP3" s="87"/>
      <c r="QQ3" s="87"/>
      <c r="QR3" s="87"/>
      <c r="QS3" s="87"/>
      <c r="QT3" s="87"/>
      <c r="QU3" s="87"/>
      <c r="QV3" s="87"/>
      <c r="QW3" s="87"/>
      <c r="QX3" s="87"/>
      <c r="QY3" s="87"/>
      <c r="QZ3" s="87"/>
      <c r="RA3" s="87"/>
      <c r="RB3" s="87"/>
      <c r="RC3" s="87"/>
      <c r="RD3" s="87"/>
      <c r="RE3" s="87"/>
      <c r="RF3" s="87"/>
      <c r="RG3" s="87"/>
      <c r="RH3" s="87"/>
      <c r="RI3" s="87"/>
      <c r="RJ3" s="87"/>
      <c r="RK3" s="87"/>
      <c r="RL3" s="87"/>
      <c r="RM3" s="87"/>
      <c r="RN3" s="87"/>
      <c r="RO3" s="87"/>
      <c r="RP3" s="87"/>
      <c r="RQ3" s="87"/>
      <c r="RR3" s="87"/>
      <c r="RS3" s="87"/>
      <c r="RT3" s="87"/>
      <c r="RU3" s="87"/>
      <c r="RV3" s="87"/>
      <c r="RW3" s="87"/>
      <c r="RX3" s="87"/>
      <c r="RY3" s="87"/>
      <c r="RZ3" s="87"/>
      <c r="SA3" s="87"/>
      <c r="SB3" s="87"/>
      <c r="SC3" s="87"/>
      <c r="SD3" s="87"/>
      <c r="SE3" s="87"/>
      <c r="SF3" s="87"/>
      <c r="SG3" s="87"/>
      <c r="SH3" s="87"/>
      <c r="SI3" s="87"/>
      <c r="SJ3" s="87"/>
      <c r="SK3" s="87"/>
      <c r="SL3" s="87"/>
      <c r="SM3" s="87"/>
      <c r="SN3" s="87"/>
      <c r="SO3" s="87"/>
      <c r="SP3" s="87"/>
      <c r="SQ3" s="87"/>
      <c r="SR3" s="87"/>
      <c r="SS3" s="87"/>
      <c r="ST3" s="87"/>
      <c r="SU3" s="87"/>
      <c r="SV3" s="87"/>
      <c r="SW3" s="87"/>
      <c r="SX3" s="87"/>
      <c r="SY3" s="87"/>
      <c r="SZ3" s="87"/>
      <c r="TA3" s="87"/>
      <c r="TB3" s="87"/>
      <c r="TC3" s="87"/>
      <c r="TD3" s="87"/>
      <c r="TE3" s="87"/>
      <c r="TF3" s="87"/>
      <c r="TG3" s="87"/>
      <c r="TH3" s="87"/>
      <c r="TI3" s="87"/>
      <c r="TJ3" s="87"/>
      <c r="TK3" s="87"/>
      <c r="TL3" s="87"/>
      <c r="TM3" s="87"/>
      <c r="TN3" s="87"/>
      <c r="TO3" s="87"/>
      <c r="TP3" s="87"/>
      <c r="TQ3" s="87"/>
      <c r="TR3" s="87"/>
      <c r="TS3" s="87"/>
      <c r="TT3" s="87"/>
      <c r="TU3" s="87"/>
      <c r="TV3" s="87"/>
      <c r="TW3" s="87"/>
      <c r="TX3" s="87"/>
      <c r="TY3" s="87"/>
      <c r="TZ3" s="87"/>
      <c r="UA3" s="87"/>
      <c r="UB3" s="87"/>
      <c r="UC3" s="87"/>
      <c r="UD3" s="87"/>
      <c r="UE3" s="87"/>
      <c r="UF3" s="87"/>
      <c r="UG3" s="87"/>
      <c r="UH3" s="87"/>
      <c r="UI3" s="87"/>
      <c r="UJ3" s="87"/>
      <c r="UK3" s="87"/>
      <c r="UL3" s="87"/>
      <c r="UM3" s="87"/>
      <c r="UN3" s="87"/>
      <c r="UO3" s="87"/>
      <c r="UP3" s="87"/>
      <c r="UQ3" s="87"/>
      <c r="UR3" s="87"/>
      <c r="US3" s="87"/>
      <c r="UT3" s="87"/>
      <c r="UU3" s="87"/>
      <c r="UV3" s="87"/>
      <c r="UW3" s="87"/>
      <c r="UX3" s="87"/>
      <c r="UY3" s="87"/>
      <c r="UZ3" s="87"/>
      <c r="VA3" s="87"/>
      <c r="VB3" s="87"/>
      <c r="VC3" s="87"/>
      <c r="VD3" s="87"/>
      <c r="VE3" s="87"/>
      <c r="VF3" s="87"/>
      <c r="VG3" s="87"/>
      <c r="VH3" s="87"/>
      <c r="VI3" s="87"/>
      <c r="VJ3" s="87"/>
      <c r="VK3" s="87"/>
      <c r="VL3" s="87"/>
      <c r="VM3" s="87"/>
      <c r="VN3" s="87"/>
      <c r="VO3" s="87"/>
      <c r="VP3" s="87"/>
      <c r="VQ3" s="87"/>
      <c r="VR3" s="87"/>
      <c r="VS3" s="87"/>
      <c r="VT3" s="87"/>
      <c r="VU3" s="87"/>
      <c r="VV3" s="87"/>
      <c r="VW3" s="87"/>
      <c r="VX3" s="87"/>
      <c r="VY3" s="87"/>
      <c r="VZ3" s="87"/>
      <c r="WA3" s="87"/>
      <c r="WB3" s="87"/>
      <c r="WC3" s="87"/>
      <c r="WD3" s="87"/>
      <c r="WE3" s="87"/>
      <c r="WF3" s="87"/>
      <c r="WG3" s="87"/>
      <c r="WH3" s="87"/>
      <c r="WI3" s="87"/>
      <c r="WJ3" s="87"/>
      <c r="WK3" s="87"/>
      <c r="WL3" s="87"/>
      <c r="WM3" s="87"/>
      <c r="WN3" s="87"/>
      <c r="WO3" s="87"/>
      <c r="WP3" s="87"/>
      <c r="WQ3" s="87"/>
      <c r="WR3" s="87"/>
      <c r="WS3" s="87"/>
      <c r="WT3" s="87"/>
      <c r="WU3" s="87"/>
      <c r="WV3" s="87"/>
      <c r="WW3" s="87"/>
      <c r="WX3" s="87"/>
      <c r="WY3" s="87"/>
      <c r="WZ3" s="87"/>
      <c r="XA3" s="87"/>
      <c r="XB3" s="87"/>
      <c r="XC3" s="87"/>
      <c r="XD3" s="87"/>
      <c r="XE3" s="87"/>
      <c r="XF3" s="87"/>
      <c r="XG3" s="87"/>
      <c r="XH3" s="87"/>
      <c r="XI3" s="87"/>
      <c r="XJ3" s="87"/>
      <c r="XK3" s="87"/>
      <c r="XL3" s="87"/>
      <c r="XM3" s="87"/>
      <c r="XN3" s="87"/>
      <c r="XO3" s="87"/>
      <c r="XP3" s="87"/>
      <c r="XQ3" s="87"/>
      <c r="XR3" s="87"/>
      <c r="XS3" s="87"/>
      <c r="XT3" s="87"/>
      <c r="XU3" s="87"/>
      <c r="XV3" s="87"/>
      <c r="XW3" s="87"/>
      <c r="XX3" s="87"/>
      <c r="XY3" s="87"/>
      <c r="XZ3" s="87"/>
      <c r="YA3" s="87"/>
      <c r="YB3" s="87"/>
      <c r="YC3" s="87"/>
      <c r="YD3" s="87"/>
      <c r="YE3" s="87"/>
      <c r="YF3" s="87"/>
      <c r="YG3" s="87"/>
      <c r="YH3" s="87"/>
      <c r="YI3" s="87"/>
      <c r="YJ3" s="87"/>
      <c r="YK3" s="87"/>
      <c r="YL3" s="87"/>
      <c r="YM3" s="87"/>
      <c r="YN3" s="87"/>
      <c r="YO3" s="87"/>
      <c r="YP3" s="87"/>
      <c r="YQ3" s="87"/>
      <c r="YR3" s="87"/>
      <c r="YS3" s="87"/>
      <c r="YT3" s="87"/>
      <c r="YU3" s="87"/>
      <c r="YV3" s="87"/>
      <c r="YW3" s="87"/>
      <c r="YX3" s="87"/>
      <c r="YY3" s="87"/>
      <c r="YZ3" s="87"/>
      <c r="ZA3" s="87"/>
      <c r="ZB3" s="87"/>
      <c r="ZC3" s="87"/>
      <c r="ZD3" s="87"/>
      <c r="ZE3" s="87"/>
      <c r="ZF3" s="87"/>
      <c r="ZG3" s="87"/>
      <c r="ZH3" s="87"/>
      <c r="ZI3" s="87"/>
      <c r="ZJ3" s="87"/>
      <c r="ZK3" s="87"/>
      <c r="ZL3" s="87"/>
      <c r="ZM3" s="87"/>
      <c r="ZN3" s="87"/>
      <c r="ZO3" s="87"/>
      <c r="ZP3" s="87"/>
      <c r="ZQ3" s="87"/>
      <c r="ZR3" s="87"/>
      <c r="ZS3" s="87"/>
      <c r="ZT3" s="87"/>
      <c r="ZU3" s="87"/>
      <c r="ZV3" s="87"/>
      <c r="ZW3" s="87"/>
      <c r="ZX3" s="87"/>
      <c r="ZY3" s="87"/>
      <c r="ZZ3" s="87"/>
      <c r="AAA3" s="87"/>
      <c r="AAB3" s="87"/>
      <c r="AAC3" s="87"/>
      <c r="AAD3" s="87"/>
      <c r="AAE3" s="87"/>
      <c r="AAF3" s="87"/>
      <c r="AAG3" s="87"/>
      <c r="AAH3" s="87"/>
      <c r="AAI3" s="87"/>
      <c r="AAJ3" s="87"/>
      <c r="AAK3" s="87"/>
      <c r="AAL3" s="87"/>
      <c r="AAM3" s="87"/>
      <c r="AAN3" s="87"/>
      <c r="AAO3" s="87"/>
      <c r="AAP3" s="87"/>
      <c r="AAQ3" s="87"/>
      <c r="AAR3" s="87"/>
      <c r="AAS3" s="87"/>
      <c r="AAT3" s="87"/>
      <c r="AAU3" s="87"/>
      <c r="AAV3" s="87"/>
      <c r="AAW3" s="87"/>
      <c r="AAX3" s="87"/>
      <c r="AAY3" s="87"/>
      <c r="AAZ3" s="87"/>
      <c r="ABA3" s="87"/>
      <c r="ABB3" s="87"/>
      <c r="ABC3" s="87"/>
      <c r="ABD3" s="87"/>
      <c r="ABE3" s="87"/>
      <c r="ABF3" s="87"/>
      <c r="ABG3" s="87"/>
      <c r="ABH3" s="87"/>
      <c r="ABI3" s="87"/>
      <c r="ABJ3" s="87"/>
      <c r="ABK3" s="87"/>
      <c r="ABL3" s="87"/>
      <c r="ABM3" s="87"/>
      <c r="ABN3" s="87"/>
      <c r="ABO3" s="87"/>
      <c r="ABP3" s="87"/>
      <c r="ABQ3" s="87"/>
      <c r="ABR3" s="87"/>
      <c r="ABS3" s="87"/>
      <c r="ABT3" s="87"/>
      <c r="ABU3" s="87"/>
      <c r="ABV3" s="87"/>
      <c r="ABW3" s="87"/>
      <c r="ABX3" s="87"/>
      <c r="ABY3" s="87"/>
      <c r="ABZ3" s="87"/>
      <c r="ACA3" s="87"/>
      <c r="ACB3" s="87"/>
      <c r="ACC3" s="87"/>
      <c r="ACD3" s="87"/>
      <c r="ACE3" s="87"/>
      <c r="ACF3" s="87"/>
      <c r="ACG3" s="87"/>
      <c r="ACH3" s="87"/>
      <c r="ACI3" s="87"/>
      <c r="ACJ3" s="87"/>
      <c r="ACK3" s="87"/>
      <c r="ACL3" s="87"/>
      <c r="ACM3" s="87"/>
      <c r="ACN3" s="87"/>
      <c r="ACO3" s="87"/>
      <c r="ACP3" s="87"/>
      <c r="ACQ3" s="87"/>
      <c r="ACR3" s="87"/>
      <c r="ACS3" s="87"/>
      <c r="ACT3" s="87"/>
      <c r="ACU3" s="87"/>
      <c r="ACV3" s="87"/>
      <c r="ACW3" s="87"/>
      <c r="ACX3" s="87"/>
      <c r="ACY3" s="87"/>
      <c r="ACZ3" s="87"/>
      <c r="ADA3" s="87"/>
      <c r="ADB3" s="87"/>
      <c r="ADC3" s="87"/>
      <c r="ADD3" s="87"/>
      <c r="ADE3" s="87"/>
      <c r="ADF3" s="87"/>
      <c r="ADG3" s="87"/>
      <c r="ADH3" s="87"/>
      <c r="ADI3" s="87"/>
      <c r="ADJ3" s="87"/>
      <c r="ADK3" s="87"/>
      <c r="ADL3" s="87"/>
      <c r="ADM3" s="87"/>
      <c r="ADN3" s="87"/>
      <c r="ADO3" s="87"/>
      <c r="ADP3" s="87"/>
      <c r="ADQ3" s="87"/>
      <c r="ADR3" s="87"/>
      <c r="ADS3" s="87"/>
      <c r="ADT3" s="87"/>
      <c r="ADU3" s="87"/>
      <c r="ADV3" s="87"/>
      <c r="ADW3" s="87"/>
      <c r="ADX3" s="87"/>
      <c r="ADY3" s="87"/>
      <c r="ADZ3" s="87"/>
      <c r="AEA3" s="87"/>
      <c r="AEB3" s="87"/>
      <c r="AEC3" s="87"/>
      <c r="AED3" s="87"/>
      <c r="AEE3" s="87"/>
      <c r="AEF3" s="87"/>
      <c r="AEG3" s="87"/>
      <c r="AEH3" s="87"/>
      <c r="AEI3" s="87"/>
      <c r="AEJ3" s="87"/>
      <c r="AEK3" s="87"/>
      <c r="AEL3" s="87"/>
      <c r="AEM3" s="87"/>
      <c r="AEN3" s="87"/>
      <c r="AEO3" s="87"/>
      <c r="AEP3" s="87"/>
      <c r="AEQ3" s="87"/>
      <c r="AER3" s="87"/>
      <c r="AES3" s="87"/>
      <c r="AET3" s="87"/>
      <c r="AEU3" s="87"/>
      <c r="AEV3" s="87"/>
      <c r="AEW3" s="87"/>
      <c r="AEX3" s="87"/>
      <c r="AEY3" s="87"/>
      <c r="AEZ3" s="87"/>
      <c r="AFA3" s="87"/>
      <c r="AFB3" s="87"/>
      <c r="AFC3" s="87"/>
      <c r="AFD3" s="87"/>
      <c r="AFE3" s="87"/>
      <c r="AFF3" s="87"/>
      <c r="AFG3" s="87"/>
      <c r="AFH3" s="87"/>
      <c r="AFI3" s="87"/>
      <c r="AFJ3" s="87"/>
      <c r="AFK3" s="87"/>
      <c r="AFL3" s="87"/>
      <c r="AFM3" s="87"/>
      <c r="AFN3" s="87"/>
      <c r="AFO3" s="87"/>
      <c r="AFP3" s="87"/>
      <c r="AFQ3" s="87"/>
      <c r="AFR3" s="87"/>
      <c r="AFS3" s="87"/>
      <c r="AFT3" s="87"/>
      <c r="AFU3" s="87"/>
      <c r="AFV3" s="87"/>
      <c r="AFW3" s="87"/>
      <c r="AFX3" s="87"/>
      <c r="AFY3" s="87"/>
      <c r="AFZ3" s="87"/>
      <c r="AGA3" s="87"/>
      <c r="AGB3" s="87"/>
      <c r="AGC3" s="87"/>
      <c r="AGD3" s="87"/>
      <c r="AGE3" s="87"/>
      <c r="AGF3" s="87"/>
      <c r="AGG3" s="87"/>
      <c r="AGH3" s="87"/>
      <c r="AGI3" s="87"/>
      <c r="AGJ3" s="87"/>
      <c r="AGK3" s="87"/>
      <c r="AGL3" s="87"/>
      <c r="AGM3" s="87"/>
      <c r="AGN3" s="87"/>
      <c r="AGO3" s="87"/>
      <c r="AGP3" s="87"/>
      <c r="AGQ3" s="87"/>
      <c r="AGR3" s="87"/>
      <c r="AGS3" s="87"/>
      <c r="AGT3" s="87"/>
      <c r="AGU3" s="87"/>
      <c r="AGV3" s="87"/>
      <c r="AGW3" s="87"/>
      <c r="AGX3" s="87"/>
      <c r="AGY3" s="87"/>
      <c r="AGZ3" s="87"/>
      <c r="AHA3" s="87"/>
      <c r="AHB3" s="87"/>
      <c r="AHC3" s="87"/>
      <c r="AHD3" s="87"/>
      <c r="AHE3" s="87"/>
      <c r="AHF3" s="87"/>
      <c r="AHG3" s="87"/>
      <c r="AHH3" s="87"/>
      <c r="AHI3" s="87"/>
      <c r="AHJ3" s="87"/>
      <c r="AHK3" s="87"/>
      <c r="AHL3" s="87"/>
      <c r="AHM3" s="87"/>
      <c r="AHN3" s="87"/>
      <c r="AHO3" s="87"/>
      <c r="AHP3" s="87"/>
      <c r="AHQ3" s="87"/>
      <c r="AHR3" s="87"/>
      <c r="AHS3" s="87"/>
      <c r="AHT3" s="87"/>
      <c r="AHU3" s="87"/>
      <c r="AHV3" s="87"/>
      <c r="AHW3" s="87"/>
      <c r="AHX3" s="87"/>
      <c r="AHY3" s="87"/>
      <c r="AHZ3" s="87"/>
      <c r="AIA3" s="87"/>
      <c r="AIB3" s="87"/>
      <c r="AIC3" s="87"/>
      <c r="AID3" s="87"/>
      <c r="AIE3" s="87"/>
      <c r="AIF3" s="87"/>
      <c r="AIG3" s="87"/>
      <c r="AIH3" s="87"/>
      <c r="AII3" s="87"/>
      <c r="AIJ3" s="87"/>
      <c r="AIK3" s="87"/>
      <c r="AIL3" s="87"/>
      <c r="AIM3" s="87"/>
      <c r="AIN3" s="87"/>
      <c r="AIO3" s="87"/>
      <c r="AIP3" s="87"/>
      <c r="AIQ3" s="87"/>
      <c r="AIR3" s="87"/>
      <c r="AIS3" s="87"/>
      <c r="AIT3" s="87"/>
      <c r="AIU3" s="87"/>
      <c r="AIV3" s="87"/>
      <c r="AIW3" s="87"/>
      <c r="AIX3" s="87"/>
      <c r="AIY3" s="87"/>
      <c r="AIZ3" s="87"/>
      <c r="AJA3" s="87"/>
      <c r="AJB3" s="87"/>
      <c r="AJC3" s="87"/>
      <c r="AJD3" s="87"/>
      <c r="AJE3" s="87"/>
      <c r="AJF3" s="87"/>
      <c r="AJG3" s="87"/>
      <c r="AJH3" s="87"/>
      <c r="AJI3" s="87"/>
      <c r="AJJ3" s="87"/>
      <c r="AJK3" s="87"/>
      <c r="AJL3" s="87"/>
      <c r="AJM3" s="87"/>
      <c r="AJN3" s="87"/>
      <c r="AJO3" s="87"/>
      <c r="AJP3" s="87"/>
      <c r="AJQ3" s="87"/>
      <c r="AJR3" s="87"/>
      <c r="AJS3" s="87"/>
      <c r="AJT3" s="87"/>
      <c r="AJU3" s="87"/>
      <c r="AJV3" s="87"/>
      <c r="AJW3" s="87"/>
      <c r="AJX3" s="87"/>
      <c r="AJY3" s="87"/>
      <c r="AJZ3" s="87"/>
      <c r="AKA3" s="87"/>
      <c r="AKB3" s="87"/>
      <c r="AKC3" s="87"/>
      <c r="AKD3" s="87"/>
      <c r="AKE3" s="87"/>
      <c r="AKF3" s="87"/>
      <c r="AKG3" s="87"/>
      <c r="AKH3" s="87"/>
      <c r="AKI3" s="87"/>
      <c r="AKJ3" s="87"/>
      <c r="AKK3" s="87"/>
      <c r="AKL3" s="87"/>
      <c r="AKM3" s="87"/>
      <c r="AKN3" s="87"/>
      <c r="AKO3" s="87"/>
      <c r="AKP3" s="87"/>
      <c r="AKQ3" s="87"/>
      <c r="AKR3" s="87"/>
      <c r="AKS3" s="87"/>
      <c r="AKT3" s="87"/>
      <c r="AKU3" s="87"/>
      <c r="AKV3" s="87"/>
      <c r="AKW3" s="87"/>
      <c r="AKX3" s="87"/>
      <c r="AKY3" s="87"/>
      <c r="AKZ3" s="87"/>
      <c r="ALA3" s="87"/>
      <c r="ALB3" s="87"/>
      <c r="ALC3" s="87"/>
      <c r="ALD3" s="87"/>
      <c r="ALE3" s="87"/>
      <c r="ALF3" s="87"/>
      <c r="ALG3" s="87"/>
      <c r="ALH3" s="87"/>
      <c r="ALI3" s="87"/>
      <c r="ALJ3" s="87"/>
      <c r="ALK3" s="87"/>
      <c r="ALL3" s="87"/>
      <c r="ALM3" s="87"/>
      <c r="ALN3" s="87"/>
      <c r="ALO3" s="87"/>
      <c r="ALP3" s="87"/>
      <c r="ALQ3" s="87"/>
      <c r="ALR3" s="87"/>
      <c r="ALS3" s="87"/>
      <c r="ALT3" s="87"/>
      <c r="ALU3" s="87"/>
      <c r="ALV3" s="87"/>
      <c r="ALW3" s="87"/>
      <c r="ALX3" s="87"/>
      <c r="ALY3" s="87"/>
      <c r="ALZ3" s="87"/>
      <c r="AMA3" s="87"/>
      <c r="AMB3" s="87"/>
      <c r="AMC3" s="87"/>
      <c r="AMD3" s="87"/>
      <c r="AME3" s="87"/>
      <c r="AMF3" s="87"/>
      <c r="AMG3" s="87"/>
      <c r="AMH3" s="87"/>
      <c r="AMI3" s="87"/>
      <c r="AMJ3" s="87"/>
      <c r="AMK3" s="87"/>
      <c r="AML3" s="87"/>
      <c r="AMM3" s="87"/>
      <c r="AMN3" s="87"/>
      <c r="AMO3" s="87"/>
      <c r="AMP3" s="87"/>
      <c r="AMQ3" s="87"/>
      <c r="AMR3" s="87"/>
      <c r="AMS3" s="87"/>
      <c r="AMT3" s="87"/>
      <c r="AMU3" s="87"/>
      <c r="AMV3" s="87"/>
      <c r="AMW3" s="87"/>
      <c r="AMX3" s="87"/>
      <c r="AMY3" s="87"/>
      <c r="AMZ3" s="87"/>
      <c r="ANA3" s="87"/>
      <c r="ANB3" s="87"/>
      <c r="ANC3" s="87"/>
      <c r="AND3" s="87"/>
      <c r="ANE3" s="87"/>
      <c r="ANF3" s="87"/>
      <c r="ANG3" s="87"/>
      <c r="ANH3" s="87"/>
      <c r="ANI3" s="87"/>
      <c r="ANJ3" s="87"/>
      <c r="ANK3" s="87"/>
      <c r="ANL3" s="87"/>
      <c r="ANM3" s="87"/>
      <c r="ANN3" s="87"/>
      <c r="ANO3" s="87"/>
      <c r="ANP3" s="87"/>
      <c r="ANQ3" s="87"/>
      <c r="ANR3" s="87"/>
      <c r="ANS3" s="87"/>
      <c r="ANT3" s="87"/>
      <c r="ANU3" s="87"/>
      <c r="ANV3" s="87"/>
      <c r="ANW3" s="87"/>
      <c r="ANX3" s="87"/>
      <c r="ANY3" s="87"/>
      <c r="ANZ3" s="87"/>
      <c r="AOA3" s="87"/>
      <c r="AOB3" s="87"/>
      <c r="AOC3" s="87"/>
      <c r="AOD3" s="87"/>
      <c r="AOE3" s="87"/>
      <c r="AOF3" s="87"/>
      <c r="AOG3" s="87"/>
      <c r="AOH3" s="87"/>
      <c r="AOI3" s="87"/>
      <c r="AOJ3" s="87"/>
      <c r="AOK3" s="87"/>
      <c r="AOL3" s="87"/>
      <c r="AOM3" s="87"/>
      <c r="AON3" s="87"/>
      <c r="AOO3" s="87"/>
      <c r="AOP3" s="87"/>
      <c r="AOQ3" s="87"/>
      <c r="AOR3" s="87"/>
      <c r="AOS3" s="87"/>
      <c r="AOT3" s="87"/>
      <c r="AOU3" s="87"/>
      <c r="AOV3" s="87"/>
      <c r="AOW3" s="87"/>
      <c r="AOX3" s="87"/>
      <c r="AOY3" s="87"/>
      <c r="AOZ3" s="87"/>
      <c r="APA3" s="87"/>
      <c r="APB3" s="87"/>
      <c r="APC3" s="87"/>
      <c r="APD3" s="87"/>
      <c r="APE3" s="87"/>
      <c r="APF3" s="87"/>
      <c r="APG3" s="87"/>
      <c r="APH3" s="87"/>
      <c r="API3" s="87"/>
      <c r="APJ3" s="87"/>
      <c r="APK3" s="87"/>
      <c r="APL3" s="87"/>
      <c r="APM3" s="87"/>
      <c r="APN3" s="87"/>
      <c r="APO3" s="87"/>
      <c r="APP3" s="87"/>
      <c r="APQ3" s="87"/>
      <c r="APR3" s="87"/>
      <c r="APS3" s="87"/>
      <c r="APT3" s="87"/>
      <c r="APU3" s="87"/>
      <c r="APV3" s="87"/>
      <c r="APW3" s="87"/>
      <c r="APX3" s="87"/>
      <c r="APY3" s="87"/>
      <c r="APZ3" s="87"/>
      <c r="AQA3" s="87"/>
      <c r="AQB3" s="87"/>
      <c r="AQC3" s="87"/>
      <c r="AQD3" s="87"/>
      <c r="AQE3" s="87"/>
      <c r="AQF3" s="87"/>
      <c r="AQG3" s="87"/>
      <c r="AQH3" s="87"/>
      <c r="AQI3" s="87"/>
      <c r="AQJ3" s="87"/>
      <c r="AQK3" s="87"/>
      <c r="AQL3" s="87"/>
      <c r="AQM3" s="87"/>
      <c r="AQN3" s="87"/>
      <c r="AQO3" s="87"/>
      <c r="AQP3" s="87"/>
      <c r="AQQ3" s="87"/>
      <c r="AQR3" s="87"/>
      <c r="AQS3" s="87"/>
      <c r="AQT3" s="87"/>
      <c r="AQU3" s="87"/>
      <c r="AQV3" s="87"/>
      <c r="AQW3" s="87"/>
      <c r="AQX3" s="87"/>
      <c r="AQY3" s="87"/>
      <c r="AQZ3" s="87"/>
      <c r="ARA3" s="87"/>
      <c r="ARB3" s="87"/>
      <c r="ARC3" s="87"/>
      <c r="ARD3" s="87"/>
      <c r="ARE3" s="87"/>
      <c r="ARF3" s="87"/>
      <c r="ARG3" s="87"/>
      <c r="ARH3" s="87"/>
      <c r="ARI3" s="87"/>
      <c r="ARJ3" s="87"/>
      <c r="ARK3" s="87"/>
      <c r="ARL3" s="87"/>
      <c r="ARM3" s="87"/>
      <c r="ARN3" s="87"/>
      <c r="ARO3" s="87"/>
      <c r="ARP3" s="87"/>
      <c r="ARQ3" s="87"/>
      <c r="ARR3" s="87"/>
      <c r="ARS3" s="87"/>
      <c r="ART3" s="87"/>
      <c r="ARU3" s="87"/>
      <c r="ARV3" s="87"/>
      <c r="ARW3" s="87"/>
      <c r="ARX3" s="87"/>
      <c r="ARY3" s="87"/>
      <c r="ARZ3" s="87"/>
      <c r="ASA3" s="87"/>
      <c r="ASB3" s="87"/>
      <c r="ASC3" s="87"/>
      <c r="ASD3" s="87"/>
      <c r="ASE3" s="87"/>
      <c r="ASF3" s="87"/>
      <c r="ASG3" s="87"/>
      <c r="ASH3" s="87"/>
      <c r="ASI3" s="87"/>
      <c r="ASJ3" s="87"/>
      <c r="ASK3" s="87"/>
      <c r="ASL3" s="87"/>
      <c r="ASM3" s="87"/>
      <c r="ASN3" s="87"/>
      <c r="ASO3" s="87"/>
      <c r="ASP3" s="87"/>
      <c r="ASQ3" s="87"/>
      <c r="ASR3" s="87"/>
      <c r="ASS3" s="87"/>
      <c r="AST3" s="87"/>
      <c r="ASU3" s="87"/>
      <c r="ASV3" s="87"/>
      <c r="ASW3" s="87"/>
      <c r="ASX3" s="87"/>
      <c r="ASY3" s="87"/>
      <c r="ASZ3" s="87"/>
      <c r="ATA3" s="87"/>
      <c r="ATB3" s="87"/>
      <c r="ATC3" s="87"/>
      <c r="ATD3" s="87"/>
      <c r="ATE3" s="87"/>
      <c r="ATF3" s="87"/>
      <c r="ATG3" s="87"/>
      <c r="ATH3" s="87"/>
      <c r="ATI3" s="87"/>
      <c r="ATJ3" s="87"/>
      <c r="ATK3" s="87"/>
      <c r="ATL3" s="87"/>
      <c r="ATM3" s="87"/>
      <c r="ATN3" s="87"/>
      <c r="ATO3" s="87"/>
      <c r="ATP3" s="87"/>
      <c r="ATQ3" s="87"/>
      <c r="ATR3" s="87"/>
      <c r="ATS3" s="87"/>
      <c r="ATT3" s="87"/>
      <c r="ATU3" s="87"/>
      <c r="ATV3" s="87"/>
      <c r="ATW3" s="87"/>
      <c r="ATX3" s="87"/>
      <c r="ATY3" s="87"/>
      <c r="ATZ3" s="87"/>
      <c r="AUA3" s="87"/>
      <c r="AUB3" s="87"/>
      <c r="AUC3" s="87"/>
      <c r="AUD3" s="87"/>
      <c r="AUE3" s="87"/>
      <c r="AUF3" s="87"/>
      <c r="AUG3" s="87"/>
      <c r="AUH3" s="87"/>
      <c r="AUI3" s="87"/>
      <c r="AUJ3" s="87"/>
      <c r="AUK3" s="87"/>
      <c r="AUL3" s="87"/>
      <c r="AUM3" s="87"/>
      <c r="AUN3" s="87"/>
      <c r="AUO3" s="87"/>
      <c r="AUP3" s="87"/>
      <c r="AUQ3" s="87"/>
      <c r="AUR3" s="87"/>
      <c r="AUS3" s="87"/>
      <c r="AUT3" s="87"/>
      <c r="AUU3" s="87"/>
      <c r="AUV3" s="87"/>
      <c r="AUW3" s="87"/>
      <c r="AUX3" s="87"/>
      <c r="AUY3" s="87"/>
      <c r="AUZ3" s="87"/>
      <c r="AVA3" s="87"/>
      <c r="AVB3" s="87"/>
      <c r="AVC3" s="87"/>
      <c r="AVD3" s="87"/>
      <c r="AVE3" s="87"/>
      <c r="AVF3" s="87"/>
      <c r="AVG3" s="87"/>
      <c r="AVH3" s="87"/>
      <c r="AVI3" s="87"/>
      <c r="AVJ3" s="87"/>
      <c r="AVK3" s="87"/>
      <c r="AVL3" s="87"/>
      <c r="AVM3" s="87"/>
      <c r="AVN3" s="87"/>
      <c r="AVO3" s="87"/>
      <c r="AVP3" s="87"/>
      <c r="AVQ3" s="87"/>
      <c r="AVR3" s="87"/>
      <c r="AVS3" s="87"/>
      <c r="AVT3" s="87"/>
      <c r="AVU3" s="87"/>
      <c r="AVV3" s="87"/>
      <c r="AVW3" s="87"/>
      <c r="AVX3" s="87"/>
      <c r="AVY3" s="87"/>
      <c r="AVZ3" s="87"/>
      <c r="AWA3" s="87"/>
      <c r="AWB3" s="87"/>
      <c r="AWC3" s="87"/>
      <c r="AWD3" s="87"/>
      <c r="AWE3" s="87"/>
      <c r="AWF3" s="87"/>
      <c r="AWG3" s="87"/>
      <c r="AWH3" s="87"/>
      <c r="AWI3" s="87"/>
      <c r="AWJ3" s="87"/>
      <c r="AWK3" s="87"/>
      <c r="AWL3" s="87"/>
      <c r="AWM3" s="87"/>
      <c r="AWN3" s="87"/>
      <c r="AWO3" s="87"/>
      <c r="AWP3" s="87"/>
      <c r="AWQ3" s="87"/>
      <c r="AWR3" s="87"/>
      <c r="AWS3" s="87"/>
      <c r="AWT3" s="87"/>
      <c r="AWU3" s="87"/>
      <c r="AWV3" s="87"/>
      <c r="AWW3" s="87"/>
      <c r="AWX3" s="87"/>
      <c r="AWY3" s="87"/>
      <c r="AWZ3" s="87"/>
      <c r="AXA3" s="87"/>
      <c r="AXB3" s="87"/>
      <c r="AXC3" s="87"/>
      <c r="AXD3" s="87"/>
      <c r="AXE3" s="87"/>
      <c r="AXF3" s="87"/>
      <c r="AXG3" s="87"/>
      <c r="AXH3" s="87"/>
      <c r="AXI3" s="87"/>
      <c r="AXJ3" s="87"/>
      <c r="AXK3" s="87"/>
      <c r="AXL3" s="87"/>
      <c r="AXM3" s="87"/>
      <c r="AXN3" s="87"/>
      <c r="AXO3" s="87"/>
      <c r="AXP3" s="87"/>
      <c r="AXQ3" s="87"/>
      <c r="AXR3" s="87"/>
      <c r="AXS3" s="87"/>
      <c r="AXT3" s="87"/>
      <c r="AXU3" s="87"/>
      <c r="AXV3" s="87"/>
      <c r="AXW3" s="87"/>
      <c r="AXX3" s="87"/>
      <c r="AXY3" s="87"/>
      <c r="AXZ3" s="87"/>
      <c r="AYA3" s="87"/>
      <c r="AYB3" s="87"/>
      <c r="AYC3" s="87"/>
      <c r="AYD3" s="87"/>
      <c r="AYE3" s="87"/>
      <c r="AYF3" s="87"/>
      <c r="AYG3" s="87"/>
      <c r="AYH3" s="87"/>
      <c r="AYI3" s="87"/>
      <c r="AYJ3" s="87"/>
      <c r="AYK3" s="87"/>
      <c r="AYL3" s="87"/>
      <c r="AYM3" s="87"/>
      <c r="AYN3" s="87"/>
      <c r="AYO3" s="87"/>
      <c r="AYP3" s="87"/>
      <c r="AYQ3" s="87"/>
      <c r="AYR3" s="87"/>
      <c r="AYS3" s="87"/>
      <c r="AYT3" s="87"/>
      <c r="AYU3" s="87"/>
      <c r="AYV3" s="87"/>
      <c r="AYW3" s="87"/>
      <c r="AYX3" s="87"/>
      <c r="AYY3" s="87"/>
      <c r="AYZ3" s="87"/>
      <c r="AZA3" s="87"/>
      <c r="AZB3" s="87"/>
      <c r="AZC3" s="87"/>
      <c r="AZD3" s="87"/>
      <c r="AZE3" s="87"/>
      <c r="AZF3" s="87"/>
      <c r="AZG3" s="87"/>
      <c r="AZH3" s="87"/>
      <c r="AZI3" s="87"/>
      <c r="AZJ3" s="87"/>
      <c r="AZK3" s="87"/>
      <c r="AZL3" s="87"/>
      <c r="AZM3" s="87"/>
      <c r="AZN3" s="87"/>
      <c r="AZO3" s="87"/>
      <c r="AZP3" s="87"/>
      <c r="AZQ3" s="87"/>
      <c r="AZR3" s="87"/>
      <c r="AZS3" s="87"/>
      <c r="AZT3" s="87"/>
      <c r="AZU3" s="87"/>
      <c r="AZV3" s="87"/>
      <c r="AZW3" s="87"/>
      <c r="AZX3" s="87"/>
      <c r="AZY3" s="87"/>
      <c r="AZZ3" s="87"/>
      <c r="BAA3" s="87"/>
      <c r="BAB3" s="87"/>
      <c r="BAC3" s="87"/>
      <c r="BAD3" s="87"/>
      <c r="BAE3" s="87"/>
      <c r="BAF3" s="87"/>
      <c r="BAG3" s="87"/>
      <c r="BAH3" s="87"/>
      <c r="BAI3" s="87"/>
      <c r="BAJ3" s="87"/>
      <c r="BAK3" s="87"/>
      <c r="BAL3" s="87"/>
      <c r="BAM3" s="87"/>
      <c r="BAN3" s="87"/>
      <c r="BAO3" s="87"/>
      <c r="BAP3" s="87"/>
      <c r="BAQ3" s="87"/>
      <c r="BAR3" s="87"/>
      <c r="BAS3" s="87"/>
      <c r="BAT3" s="87"/>
      <c r="BAU3" s="87"/>
      <c r="BAV3" s="87"/>
      <c r="BAW3" s="87"/>
      <c r="BAX3" s="87"/>
      <c r="BAY3" s="87"/>
      <c r="BAZ3" s="87"/>
      <c r="BBA3" s="87"/>
      <c r="BBB3" s="87"/>
      <c r="BBC3" s="87"/>
      <c r="BBD3" s="87"/>
      <c r="BBE3" s="87"/>
      <c r="BBF3" s="87"/>
      <c r="BBG3" s="87"/>
      <c r="BBH3" s="87"/>
      <c r="BBI3" s="87"/>
      <c r="BBJ3" s="87"/>
      <c r="BBK3" s="87"/>
      <c r="BBL3" s="87"/>
      <c r="BBM3" s="87"/>
      <c r="BBN3" s="87"/>
      <c r="BBO3" s="87"/>
      <c r="BBP3" s="87"/>
      <c r="BBQ3" s="87"/>
      <c r="BBR3" s="87"/>
      <c r="BBS3" s="87"/>
      <c r="BBT3" s="87"/>
      <c r="BBU3" s="87"/>
      <c r="BBV3" s="87"/>
      <c r="BBW3" s="87"/>
      <c r="BBX3" s="87"/>
      <c r="BBY3" s="87"/>
      <c r="BBZ3" s="87"/>
      <c r="BCA3" s="87"/>
      <c r="BCB3" s="87"/>
      <c r="BCC3" s="87"/>
      <c r="BCD3" s="87"/>
      <c r="BCE3" s="87"/>
      <c r="BCF3" s="87"/>
      <c r="BCG3" s="87"/>
      <c r="BCH3" s="87"/>
      <c r="BCI3" s="87"/>
      <c r="BCJ3" s="87"/>
      <c r="BCK3" s="87"/>
      <c r="BCL3" s="87"/>
      <c r="BCM3" s="87"/>
      <c r="BCN3" s="87"/>
      <c r="BCO3" s="87"/>
      <c r="BCP3" s="87"/>
      <c r="BCQ3" s="87"/>
      <c r="BCR3" s="87"/>
      <c r="BCS3" s="87"/>
      <c r="BCT3" s="87"/>
      <c r="BCU3" s="87"/>
      <c r="BCV3" s="87"/>
      <c r="BCW3" s="87"/>
      <c r="BCX3" s="87"/>
      <c r="BCY3" s="87"/>
      <c r="BCZ3" s="87"/>
      <c r="BDA3" s="87"/>
      <c r="BDB3" s="87"/>
      <c r="BDC3" s="87"/>
      <c r="BDD3" s="87"/>
      <c r="BDE3" s="87"/>
      <c r="BDF3" s="87"/>
      <c r="BDG3" s="87"/>
      <c r="BDH3" s="87"/>
      <c r="BDI3" s="87"/>
      <c r="BDJ3" s="87"/>
      <c r="BDK3" s="87"/>
      <c r="BDL3" s="87"/>
      <c r="BDM3" s="87"/>
      <c r="BDN3" s="87"/>
      <c r="BDO3" s="87"/>
      <c r="BDP3" s="87"/>
      <c r="BDQ3" s="87"/>
      <c r="BDR3" s="87"/>
      <c r="BDS3" s="87"/>
      <c r="BDT3" s="87"/>
      <c r="BDU3" s="87"/>
      <c r="BDV3" s="87"/>
      <c r="BDW3" s="87"/>
      <c r="BDX3" s="87"/>
      <c r="BDY3" s="87"/>
      <c r="BDZ3" s="87"/>
      <c r="BEA3" s="87"/>
      <c r="BEB3" s="87"/>
      <c r="BEC3" s="87"/>
      <c r="BED3" s="87"/>
      <c r="BEE3" s="87"/>
      <c r="BEF3" s="87"/>
      <c r="BEG3" s="87"/>
      <c r="BEH3" s="87"/>
      <c r="BEI3" s="87"/>
      <c r="BEJ3" s="87"/>
      <c r="BEK3" s="87"/>
      <c r="BEL3" s="87"/>
      <c r="BEM3" s="87"/>
      <c r="BEN3" s="87"/>
      <c r="BEO3" s="87"/>
      <c r="BEP3" s="87"/>
      <c r="BEQ3" s="87"/>
      <c r="BER3" s="87"/>
      <c r="BES3" s="87"/>
      <c r="BET3" s="87"/>
      <c r="BEU3" s="87"/>
      <c r="BEV3" s="87"/>
      <c r="BEW3" s="87"/>
      <c r="BEX3" s="87"/>
      <c r="BEY3" s="87"/>
      <c r="BEZ3" s="87"/>
      <c r="BFA3" s="87"/>
      <c r="BFB3" s="87"/>
      <c r="BFC3" s="87"/>
      <c r="BFD3" s="87"/>
      <c r="BFE3" s="87"/>
      <c r="BFF3" s="87"/>
      <c r="BFG3" s="87"/>
      <c r="BFH3" s="87"/>
      <c r="BFI3" s="87"/>
      <c r="BFJ3" s="87"/>
      <c r="BFK3" s="87"/>
      <c r="BFL3" s="87"/>
      <c r="BFM3" s="87"/>
      <c r="BFN3" s="87"/>
      <c r="BFO3" s="87"/>
      <c r="BFP3" s="87"/>
      <c r="BFQ3" s="87"/>
      <c r="BFR3" s="87"/>
      <c r="BFS3" s="87"/>
      <c r="BFT3" s="87"/>
      <c r="BFU3" s="87"/>
      <c r="BFV3" s="87"/>
      <c r="BFW3" s="87"/>
      <c r="BFX3" s="87"/>
      <c r="BFY3" s="87"/>
      <c r="BFZ3" s="87"/>
      <c r="BGA3" s="87"/>
      <c r="BGB3" s="87"/>
      <c r="BGC3" s="87"/>
      <c r="BGD3" s="87"/>
      <c r="BGE3" s="87"/>
      <c r="BGF3" s="87"/>
      <c r="BGG3" s="87"/>
      <c r="BGH3" s="87"/>
      <c r="BGI3" s="87"/>
      <c r="BGJ3" s="87"/>
      <c r="BGK3" s="87"/>
      <c r="BGL3" s="87"/>
      <c r="BGM3" s="87"/>
      <c r="BGN3" s="87"/>
      <c r="BGO3" s="87"/>
      <c r="BGP3" s="87"/>
      <c r="BGQ3" s="87"/>
      <c r="BGR3" s="87"/>
      <c r="BGS3" s="87"/>
      <c r="BGT3" s="87"/>
      <c r="BGU3" s="87"/>
      <c r="BGV3" s="87"/>
      <c r="BGW3" s="87"/>
      <c r="BGX3" s="87"/>
      <c r="BGY3" s="87"/>
      <c r="BGZ3" s="87"/>
      <c r="BHA3" s="87"/>
      <c r="BHB3" s="87"/>
      <c r="BHC3" s="87"/>
      <c r="BHD3" s="87"/>
      <c r="BHE3" s="87"/>
      <c r="BHF3" s="87"/>
      <c r="BHG3" s="87"/>
      <c r="BHH3" s="87"/>
      <c r="BHI3" s="87"/>
      <c r="BHJ3" s="87"/>
      <c r="BHK3" s="87"/>
      <c r="BHL3" s="87"/>
      <c r="BHM3" s="87"/>
      <c r="BHN3" s="87"/>
      <c r="BHO3" s="87"/>
      <c r="BHP3" s="87"/>
      <c r="BHQ3" s="87"/>
      <c r="BHR3" s="87"/>
      <c r="BHS3" s="87"/>
      <c r="BHT3" s="87"/>
      <c r="BHU3" s="87"/>
      <c r="BHV3" s="87"/>
      <c r="BHW3" s="87"/>
      <c r="BHX3" s="87"/>
      <c r="BHY3" s="87"/>
      <c r="BHZ3" s="87"/>
      <c r="BIA3" s="87"/>
      <c r="BIB3" s="87"/>
      <c r="BIC3" s="87"/>
      <c r="BID3" s="87"/>
      <c r="BIE3" s="87"/>
      <c r="BIF3" s="87"/>
      <c r="BIG3" s="87"/>
      <c r="BIH3" s="87"/>
      <c r="BII3" s="87"/>
      <c r="BIJ3" s="87"/>
      <c r="BIK3" s="87"/>
      <c r="BIL3" s="87"/>
      <c r="BIM3" s="87"/>
      <c r="BIN3" s="87"/>
      <c r="BIO3" s="87"/>
      <c r="BIP3" s="87"/>
      <c r="BIQ3" s="87"/>
      <c r="BIR3" s="87"/>
      <c r="BIS3" s="87"/>
      <c r="BIT3" s="87"/>
      <c r="BIU3" s="87"/>
      <c r="BIV3" s="87"/>
      <c r="BIW3" s="87"/>
      <c r="BIX3" s="87"/>
      <c r="BIY3" s="87"/>
      <c r="BIZ3" s="87"/>
      <c r="BJA3" s="87"/>
      <c r="BJB3" s="87"/>
      <c r="BJC3" s="87"/>
      <c r="BJD3" s="87"/>
      <c r="BJE3" s="87"/>
      <c r="BJF3" s="87"/>
      <c r="BJG3" s="87"/>
      <c r="BJH3" s="87"/>
      <c r="BJI3" s="87"/>
      <c r="BJJ3" s="87"/>
      <c r="BJK3" s="87"/>
      <c r="BJL3" s="87"/>
      <c r="BJM3" s="87"/>
      <c r="BJN3" s="87"/>
      <c r="BJO3" s="87"/>
      <c r="BJP3" s="87"/>
      <c r="BJQ3" s="87"/>
      <c r="BJR3" s="87"/>
      <c r="BJS3" s="87"/>
      <c r="BJT3" s="87"/>
      <c r="BJU3" s="87"/>
      <c r="BJV3" s="87"/>
      <c r="BJW3" s="87"/>
      <c r="BJX3" s="87"/>
      <c r="BJY3" s="87"/>
      <c r="BJZ3" s="87"/>
      <c r="BKA3" s="87"/>
      <c r="BKB3" s="87"/>
      <c r="BKC3" s="87"/>
      <c r="BKD3" s="87"/>
      <c r="BKE3" s="87"/>
      <c r="BKF3" s="87"/>
      <c r="BKG3" s="87"/>
      <c r="BKH3" s="87"/>
      <c r="BKI3" s="87"/>
      <c r="BKJ3" s="87"/>
      <c r="BKK3" s="87"/>
      <c r="BKL3" s="87"/>
      <c r="BKM3" s="87"/>
      <c r="BKN3" s="87"/>
      <c r="BKO3" s="87"/>
      <c r="BKP3" s="87"/>
      <c r="BKQ3" s="87"/>
      <c r="BKR3" s="87"/>
      <c r="BKS3" s="87"/>
      <c r="BKT3" s="87"/>
      <c r="BKU3" s="87"/>
      <c r="BKV3" s="87"/>
      <c r="BKW3" s="87"/>
      <c r="BKX3" s="87"/>
      <c r="BKY3" s="87"/>
      <c r="BKZ3" s="87"/>
      <c r="BLA3" s="87"/>
      <c r="BLB3" s="87"/>
      <c r="BLC3" s="87"/>
      <c r="BLD3" s="87"/>
      <c r="BLE3" s="87"/>
      <c r="BLF3" s="87"/>
      <c r="BLG3" s="87"/>
      <c r="BLH3" s="87"/>
      <c r="BLI3" s="87"/>
      <c r="BLJ3" s="87"/>
      <c r="BLK3" s="87"/>
      <c r="BLL3" s="87"/>
      <c r="BLM3" s="87"/>
      <c r="BLN3" s="87"/>
      <c r="BLO3" s="87"/>
      <c r="BLP3" s="87"/>
      <c r="BLQ3" s="87"/>
      <c r="BLR3" s="87"/>
      <c r="BLS3" s="87"/>
      <c r="BLT3" s="87"/>
      <c r="BLU3" s="87"/>
      <c r="BLV3" s="87"/>
      <c r="BLW3" s="87"/>
      <c r="BLX3" s="87"/>
      <c r="BLY3" s="87"/>
      <c r="BLZ3" s="87"/>
      <c r="BMA3" s="87"/>
      <c r="BMB3" s="87"/>
      <c r="BMC3" s="87"/>
      <c r="BMD3" s="87"/>
      <c r="BME3" s="87"/>
      <c r="BMF3" s="87"/>
      <c r="BMG3" s="87"/>
      <c r="BMH3" s="87"/>
      <c r="BMI3" s="87"/>
      <c r="BMJ3" s="87"/>
      <c r="BMK3" s="87"/>
      <c r="BML3" s="87"/>
      <c r="BMM3" s="87"/>
      <c r="BMN3" s="87"/>
      <c r="BMO3" s="87"/>
      <c r="BMP3" s="87"/>
      <c r="BMQ3" s="87"/>
      <c r="BMR3" s="87"/>
      <c r="BMS3" s="87"/>
      <c r="BMT3" s="87"/>
      <c r="BMU3" s="87"/>
      <c r="BMV3" s="87"/>
      <c r="BMW3" s="87"/>
      <c r="BMX3" s="87"/>
      <c r="BMY3" s="87"/>
      <c r="BMZ3" s="87"/>
      <c r="BNA3" s="87"/>
      <c r="BNB3" s="87"/>
      <c r="BNC3" s="87"/>
      <c r="BND3" s="87"/>
      <c r="BNE3" s="87"/>
      <c r="BNF3" s="87"/>
      <c r="BNG3" s="87"/>
      <c r="BNH3" s="87"/>
      <c r="BNI3" s="87"/>
      <c r="BNJ3" s="87"/>
      <c r="BNK3" s="87"/>
      <c r="BNL3" s="87"/>
      <c r="BNM3" s="87"/>
      <c r="BNN3" s="87"/>
      <c r="BNO3" s="87"/>
      <c r="BNP3" s="87"/>
      <c r="BNQ3" s="87"/>
      <c r="BNR3" s="87"/>
      <c r="BNS3" s="87"/>
      <c r="BNT3" s="87"/>
      <c r="BNU3" s="87"/>
      <c r="BNV3" s="87"/>
      <c r="BNW3" s="87"/>
      <c r="BNX3" s="87"/>
      <c r="BNY3" s="87"/>
      <c r="BNZ3" s="87"/>
      <c r="BOA3" s="87"/>
      <c r="BOB3" s="87"/>
      <c r="BOC3" s="87"/>
      <c r="BOD3" s="87"/>
      <c r="BOE3" s="87"/>
      <c r="BOF3" s="87"/>
      <c r="BOG3" s="87"/>
      <c r="BOH3" s="87"/>
      <c r="BOI3" s="87"/>
      <c r="BOJ3" s="87"/>
      <c r="BOK3" s="87"/>
      <c r="BOL3" s="87"/>
      <c r="BOM3" s="87"/>
      <c r="BON3" s="87"/>
      <c r="BOO3" s="87"/>
      <c r="BOP3" s="87"/>
      <c r="BOQ3" s="87"/>
      <c r="BOR3" s="87"/>
      <c r="BOS3" s="87"/>
      <c r="BOT3" s="87"/>
      <c r="BOU3" s="87"/>
      <c r="BOV3" s="87"/>
      <c r="BOW3" s="87"/>
      <c r="BOX3" s="87"/>
      <c r="BOY3" s="87"/>
      <c r="BOZ3" s="87"/>
      <c r="BPA3" s="87"/>
      <c r="BPB3" s="87"/>
      <c r="BPC3" s="87"/>
      <c r="BPD3" s="87"/>
      <c r="BPE3" s="87"/>
      <c r="BPF3" s="87"/>
      <c r="BPG3" s="87"/>
      <c r="BPH3" s="87"/>
      <c r="BPI3" s="87"/>
      <c r="BPJ3" s="87"/>
      <c r="BPK3" s="87"/>
      <c r="BPL3" s="87"/>
      <c r="BPM3" s="87"/>
      <c r="BPN3" s="87"/>
      <c r="BPO3" s="87"/>
      <c r="BPP3" s="87"/>
      <c r="BPQ3" s="87"/>
      <c r="BPR3" s="87"/>
      <c r="BPS3" s="87"/>
      <c r="BPT3" s="87"/>
      <c r="BPU3" s="87"/>
      <c r="BPV3" s="87"/>
      <c r="BPW3" s="87"/>
      <c r="BPX3" s="87"/>
      <c r="BPY3" s="87"/>
      <c r="BPZ3" s="87"/>
      <c r="BQA3" s="87"/>
      <c r="BQB3" s="87"/>
      <c r="BQC3" s="87"/>
      <c r="BQD3" s="87"/>
      <c r="BQE3" s="87"/>
      <c r="BQF3" s="87"/>
      <c r="BQG3" s="87"/>
      <c r="BQH3" s="87"/>
      <c r="BQI3" s="87"/>
      <c r="BQJ3" s="87"/>
      <c r="BQK3" s="87"/>
      <c r="BQL3" s="87"/>
      <c r="BQM3" s="87"/>
      <c r="BQN3" s="87"/>
      <c r="BQO3" s="87"/>
      <c r="BQP3" s="87"/>
      <c r="BQQ3" s="87"/>
      <c r="BQR3" s="87"/>
      <c r="BQS3" s="87"/>
      <c r="BQT3" s="87"/>
      <c r="BQU3" s="87"/>
      <c r="BQV3" s="87"/>
      <c r="BQW3" s="87"/>
      <c r="BQX3" s="87"/>
      <c r="BQY3" s="87"/>
      <c r="BQZ3" s="87"/>
      <c r="BRA3" s="87"/>
      <c r="BRB3" s="87"/>
      <c r="BRC3" s="87"/>
      <c r="BRD3" s="87"/>
      <c r="BRE3" s="87"/>
      <c r="BRF3" s="87"/>
      <c r="BRG3" s="87"/>
      <c r="BRH3" s="87"/>
      <c r="BRI3" s="87"/>
      <c r="BRJ3" s="87"/>
      <c r="BRK3" s="87"/>
      <c r="BRL3" s="87"/>
      <c r="BRM3" s="87"/>
      <c r="BRN3" s="87"/>
      <c r="BRO3" s="87"/>
      <c r="BRP3" s="87"/>
      <c r="BRQ3" s="87"/>
      <c r="BRR3" s="87"/>
      <c r="BRS3" s="87"/>
      <c r="BRT3" s="87"/>
      <c r="BRU3" s="87"/>
      <c r="BRV3" s="87"/>
      <c r="BRW3" s="87"/>
      <c r="BRX3" s="87"/>
      <c r="BRY3" s="87"/>
      <c r="BRZ3" s="87"/>
      <c r="BSA3" s="87"/>
      <c r="BSB3" s="87"/>
      <c r="BSC3" s="87"/>
      <c r="BSD3" s="87"/>
      <c r="BSE3" s="87"/>
      <c r="BSF3" s="87"/>
      <c r="BSG3" s="87"/>
      <c r="BSH3" s="87"/>
      <c r="BSI3" s="87"/>
      <c r="BSJ3" s="87"/>
      <c r="BSK3" s="87"/>
      <c r="BSL3" s="87"/>
      <c r="BSM3" s="87"/>
      <c r="BSN3" s="87"/>
      <c r="BSO3" s="87"/>
      <c r="BSP3" s="87"/>
      <c r="BSQ3" s="87"/>
      <c r="BSR3" s="87"/>
      <c r="BSS3" s="87"/>
      <c r="BST3" s="87"/>
      <c r="BSU3" s="87"/>
      <c r="BSV3" s="87"/>
      <c r="BSW3" s="87"/>
      <c r="BSX3" s="87"/>
      <c r="BSY3" s="87"/>
      <c r="BSZ3" s="87"/>
      <c r="BTA3" s="87"/>
      <c r="BTB3" s="87"/>
      <c r="BTC3" s="87"/>
      <c r="BTD3" s="87"/>
      <c r="BTE3" s="87"/>
      <c r="BTF3" s="87"/>
      <c r="BTG3" s="87"/>
      <c r="BTH3" s="87"/>
      <c r="BTI3" s="87"/>
      <c r="BTJ3" s="87"/>
      <c r="BTK3" s="87"/>
      <c r="BTL3" s="87"/>
      <c r="BTM3" s="87"/>
      <c r="BTN3" s="87"/>
      <c r="BTO3" s="87"/>
      <c r="BTP3" s="87"/>
      <c r="BTQ3" s="87"/>
      <c r="BTR3" s="87"/>
      <c r="BTS3" s="87"/>
      <c r="BTT3" s="87"/>
      <c r="BTU3" s="87"/>
      <c r="BTV3" s="87"/>
      <c r="BTW3" s="87"/>
      <c r="BTX3" s="87"/>
      <c r="BTY3" s="87"/>
      <c r="BTZ3" s="87"/>
      <c r="BUA3" s="87"/>
      <c r="BUB3" s="87"/>
      <c r="BUC3" s="87"/>
      <c r="BUD3" s="87"/>
      <c r="BUE3" s="87"/>
      <c r="BUF3" s="87"/>
      <c r="BUG3" s="87"/>
      <c r="BUH3" s="87"/>
      <c r="BUI3" s="87"/>
      <c r="BUJ3" s="87"/>
      <c r="BUK3" s="87"/>
      <c r="BUL3" s="87"/>
      <c r="BUM3" s="87"/>
      <c r="BUN3" s="87"/>
      <c r="BUO3" s="87"/>
      <c r="BUP3" s="87"/>
      <c r="BUQ3" s="87"/>
      <c r="BUR3" s="87"/>
      <c r="BUS3" s="87"/>
      <c r="BUT3" s="87"/>
      <c r="BUU3" s="87"/>
      <c r="BUV3" s="87"/>
      <c r="BUW3" s="87"/>
      <c r="BUX3" s="87"/>
      <c r="BUY3" s="87"/>
      <c r="BUZ3" s="87"/>
      <c r="BVA3" s="87"/>
      <c r="BVB3" s="87"/>
      <c r="BVC3" s="87"/>
      <c r="BVD3" s="87"/>
      <c r="BVE3" s="87"/>
      <c r="BVF3" s="87"/>
      <c r="BVG3" s="87"/>
      <c r="BVH3" s="87"/>
      <c r="BVI3" s="87"/>
      <c r="BVJ3" s="87"/>
      <c r="BVK3" s="87"/>
      <c r="BVL3" s="87"/>
      <c r="BVM3" s="87"/>
      <c r="BVN3" s="87"/>
      <c r="BVO3" s="87"/>
      <c r="BVP3" s="87"/>
      <c r="BVQ3" s="87"/>
      <c r="BVR3" s="87"/>
      <c r="BVS3" s="87"/>
      <c r="BVT3" s="87"/>
      <c r="BVU3" s="87"/>
      <c r="BVV3" s="87"/>
      <c r="BVW3" s="87"/>
      <c r="BVX3" s="87"/>
      <c r="BVY3" s="87"/>
      <c r="BVZ3" s="87"/>
      <c r="BWA3" s="87"/>
      <c r="BWB3" s="87"/>
      <c r="BWC3" s="87"/>
      <c r="BWD3" s="87"/>
      <c r="BWE3" s="87"/>
      <c r="BWF3" s="87"/>
      <c r="BWG3" s="87"/>
      <c r="BWH3" s="87"/>
      <c r="BWI3" s="87"/>
      <c r="BWJ3" s="87"/>
      <c r="BWK3" s="87"/>
      <c r="BWL3" s="87"/>
      <c r="BWM3" s="87"/>
      <c r="BWN3" s="87"/>
      <c r="BWO3" s="87"/>
      <c r="BWP3" s="87"/>
      <c r="BWQ3" s="87"/>
      <c r="BWR3" s="87"/>
      <c r="BWS3" s="87"/>
      <c r="BWT3" s="87"/>
      <c r="BWU3" s="87"/>
      <c r="BWV3" s="87"/>
      <c r="BWW3" s="87"/>
      <c r="BWX3" s="87"/>
      <c r="BWY3" s="87"/>
      <c r="BWZ3" s="87"/>
      <c r="BXA3" s="87"/>
      <c r="BXB3" s="87"/>
      <c r="BXC3" s="87"/>
      <c r="BXD3" s="87"/>
      <c r="BXE3" s="87"/>
      <c r="BXF3" s="87"/>
      <c r="BXG3" s="87"/>
      <c r="BXH3" s="87"/>
      <c r="BXI3" s="87"/>
      <c r="BXJ3" s="87"/>
      <c r="BXK3" s="87"/>
      <c r="BXL3" s="87"/>
      <c r="BXM3" s="87"/>
      <c r="BXN3" s="87"/>
      <c r="BXO3" s="87"/>
      <c r="BXP3" s="87"/>
      <c r="BXQ3" s="87"/>
      <c r="BXR3" s="87"/>
      <c r="BXS3" s="87"/>
      <c r="BXT3" s="87"/>
      <c r="BXU3" s="87"/>
      <c r="BXV3" s="87"/>
      <c r="BXW3" s="87"/>
      <c r="BXX3" s="87"/>
      <c r="BXY3" s="87"/>
      <c r="BXZ3" s="87"/>
      <c r="BYA3" s="87"/>
      <c r="BYB3" s="87"/>
      <c r="BYC3" s="87"/>
      <c r="BYD3" s="87"/>
      <c r="BYE3" s="87"/>
      <c r="BYF3" s="87"/>
      <c r="BYG3" s="87"/>
      <c r="BYH3" s="87"/>
      <c r="BYI3" s="87"/>
      <c r="BYJ3" s="87"/>
      <c r="BYK3" s="87"/>
      <c r="BYL3" s="87"/>
      <c r="BYM3" s="87"/>
      <c r="BYN3" s="87"/>
      <c r="BYO3" s="87"/>
      <c r="BYP3" s="87"/>
      <c r="BYQ3" s="87"/>
      <c r="BYR3" s="87"/>
      <c r="BYS3" s="87"/>
      <c r="BYT3" s="87"/>
      <c r="BYU3" s="87"/>
      <c r="BYV3" s="87"/>
      <c r="BYW3" s="87"/>
      <c r="BYX3" s="87"/>
      <c r="BYY3" s="87"/>
      <c r="BYZ3" s="87"/>
      <c r="BZA3" s="87"/>
      <c r="BZB3" s="87"/>
      <c r="BZC3" s="87"/>
      <c r="BZD3" s="87"/>
      <c r="BZE3" s="87"/>
      <c r="BZF3" s="87"/>
      <c r="BZG3" s="87"/>
      <c r="BZH3" s="87"/>
      <c r="BZI3" s="87"/>
      <c r="BZJ3" s="87"/>
      <c r="BZK3" s="87"/>
      <c r="BZL3" s="87"/>
      <c r="BZM3" s="87"/>
      <c r="BZN3" s="87"/>
      <c r="BZO3" s="87"/>
      <c r="BZP3" s="87"/>
      <c r="BZQ3" s="87"/>
      <c r="BZR3" s="87"/>
      <c r="BZS3" s="87"/>
      <c r="BZT3" s="87"/>
      <c r="BZU3" s="87"/>
      <c r="BZV3" s="87"/>
      <c r="BZW3" s="87"/>
      <c r="BZX3" s="87"/>
      <c r="BZY3" s="87"/>
      <c r="BZZ3" s="87"/>
      <c r="CAA3" s="87"/>
      <c r="CAB3" s="87"/>
      <c r="CAC3" s="87"/>
      <c r="CAD3" s="87"/>
      <c r="CAE3" s="87"/>
      <c r="CAF3" s="87"/>
      <c r="CAG3" s="87"/>
      <c r="CAH3" s="87"/>
      <c r="CAI3" s="87"/>
      <c r="CAJ3" s="87"/>
      <c r="CAK3" s="87"/>
      <c r="CAL3" s="87"/>
      <c r="CAM3" s="87"/>
      <c r="CAN3" s="87"/>
      <c r="CAO3" s="87"/>
      <c r="CAP3" s="87"/>
      <c r="CAQ3" s="87"/>
      <c r="CAR3" s="87"/>
      <c r="CAS3" s="87"/>
      <c r="CAT3" s="87"/>
      <c r="CAU3" s="87"/>
      <c r="CAV3" s="87"/>
      <c r="CAW3" s="87"/>
      <c r="CAX3" s="87"/>
      <c r="CAY3" s="87"/>
      <c r="CAZ3" s="87"/>
      <c r="CBA3" s="87"/>
      <c r="CBB3" s="87"/>
      <c r="CBC3" s="87"/>
      <c r="CBD3" s="87"/>
      <c r="CBE3" s="87"/>
      <c r="CBF3" s="87"/>
      <c r="CBG3" s="87"/>
      <c r="CBH3" s="87"/>
      <c r="CBI3" s="87"/>
      <c r="CBJ3" s="87"/>
      <c r="CBK3" s="87"/>
      <c r="CBL3" s="87"/>
      <c r="CBM3" s="87"/>
      <c r="CBN3" s="87"/>
      <c r="CBO3" s="87"/>
      <c r="CBP3" s="87"/>
      <c r="CBQ3" s="87"/>
      <c r="CBR3" s="87"/>
      <c r="CBS3" s="87"/>
      <c r="CBT3" s="87"/>
      <c r="CBU3" s="87"/>
      <c r="CBV3" s="87"/>
      <c r="CBW3" s="87"/>
      <c r="CBX3" s="87"/>
      <c r="CBY3" s="87"/>
      <c r="CBZ3" s="87"/>
      <c r="CCA3" s="87"/>
      <c r="CCB3" s="87"/>
      <c r="CCC3" s="87"/>
      <c r="CCD3" s="87"/>
      <c r="CCE3" s="87"/>
      <c r="CCF3" s="87"/>
      <c r="CCG3" s="87"/>
      <c r="CCH3" s="87"/>
      <c r="CCI3" s="87"/>
      <c r="CCJ3" s="87"/>
      <c r="CCK3" s="87"/>
      <c r="CCL3" s="87"/>
      <c r="CCM3" s="87"/>
      <c r="CCN3" s="87"/>
      <c r="CCO3" s="87"/>
      <c r="CCP3" s="87"/>
      <c r="CCQ3" s="87"/>
      <c r="CCR3" s="87"/>
      <c r="CCS3" s="87"/>
      <c r="CCT3" s="87"/>
      <c r="CCU3" s="87"/>
      <c r="CCV3" s="87"/>
      <c r="CCW3" s="87"/>
      <c r="CCX3" s="87"/>
      <c r="CCY3" s="87"/>
      <c r="CCZ3" s="87"/>
      <c r="CDA3" s="87"/>
      <c r="CDB3" s="87"/>
      <c r="CDC3" s="87"/>
      <c r="CDD3" s="87"/>
      <c r="CDE3" s="87"/>
      <c r="CDF3" s="87"/>
      <c r="CDG3" s="87"/>
      <c r="CDH3" s="87"/>
      <c r="CDI3" s="87"/>
      <c r="CDJ3" s="87"/>
      <c r="CDK3" s="87"/>
      <c r="CDL3" s="87"/>
      <c r="CDM3" s="87"/>
      <c r="CDN3" s="87"/>
      <c r="CDO3" s="87"/>
      <c r="CDP3" s="87"/>
      <c r="CDQ3" s="87"/>
      <c r="CDR3" s="87"/>
      <c r="CDS3" s="87"/>
      <c r="CDT3" s="87"/>
      <c r="CDU3" s="87"/>
      <c r="CDV3" s="87"/>
      <c r="CDW3" s="87"/>
      <c r="CDX3" s="87"/>
      <c r="CDY3" s="87"/>
      <c r="CDZ3" s="87"/>
      <c r="CEA3" s="87"/>
      <c r="CEB3" s="87"/>
      <c r="CEC3" s="87"/>
      <c r="CED3" s="87"/>
      <c r="CEE3" s="87"/>
      <c r="CEF3" s="87"/>
      <c r="CEG3" s="87"/>
      <c r="CEH3" s="87"/>
      <c r="CEI3" s="87"/>
      <c r="CEJ3" s="87"/>
      <c r="CEK3" s="87"/>
      <c r="CEL3" s="87"/>
      <c r="CEM3" s="87"/>
      <c r="CEN3" s="87"/>
      <c r="CEO3" s="87"/>
      <c r="CEP3" s="87"/>
      <c r="CEQ3" s="87"/>
      <c r="CER3" s="87"/>
      <c r="CES3" s="87"/>
      <c r="CET3" s="87"/>
      <c r="CEU3" s="87"/>
      <c r="CEV3" s="87"/>
      <c r="CEW3" s="87"/>
      <c r="CEX3" s="87"/>
      <c r="CEY3" s="87"/>
      <c r="CEZ3" s="87"/>
      <c r="CFA3" s="87"/>
      <c r="CFB3" s="87"/>
      <c r="CFC3" s="87"/>
      <c r="CFD3" s="87"/>
      <c r="CFE3" s="87"/>
      <c r="CFF3" s="87"/>
      <c r="CFG3" s="87"/>
      <c r="CFH3" s="87"/>
      <c r="CFI3" s="87"/>
      <c r="CFJ3" s="87"/>
      <c r="CFK3" s="87"/>
      <c r="CFL3" s="87"/>
      <c r="CFM3" s="87"/>
      <c r="CFN3" s="87"/>
      <c r="CFO3" s="87"/>
      <c r="CFP3" s="87"/>
      <c r="CFQ3" s="87"/>
      <c r="CFR3" s="87"/>
      <c r="CFS3" s="87"/>
      <c r="CFT3" s="87"/>
      <c r="CFU3" s="87"/>
      <c r="CFV3" s="87"/>
      <c r="CFW3" s="87"/>
      <c r="CFX3" s="87"/>
      <c r="CFY3" s="87"/>
      <c r="CFZ3" s="87"/>
      <c r="CGA3" s="87"/>
      <c r="CGB3" s="87"/>
      <c r="CGC3" s="87"/>
      <c r="CGD3" s="87"/>
      <c r="CGE3" s="87"/>
      <c r="CGF3" s="87"/>
      <c r="CGG3" s="87"/>
      <c r="CGH3" s="87"/>
      <c r="CGI3" s="87"/>
      <c r="CGJ3" s="87"/>
      <c r="CGK3" s="87"/>
      <c r="CGL3" s="87"/>
      <c r="CGM3" s="87"/>
      <c r="CGN3" s="87"/>
      <c r="CGO3" s="87"/>
      <c r="CGP3" s="87"/>
      <c r="CGQ3" s="87"/>
      <c r="CGR3" s="87"/>
      <c r="CGS3" s="87"/>
      <c r="CGT3" s="87"/>
      <c r="CGU3" s="87"/>
      <c r="CGV3" s="87"/>
      <c r="CGW3" s="87"/>
      <c r="CGX3" s="87"/>
      <c r="CGY3" s="87"/>
      <c r="CGZ3" s="87"/>
      <c r="CHA3" s="87"/>
      <c r="CHB3" s="87"/>
      <c r="CHC3" s="87"/>
      <c r="CHD3" s="87"/>
      <c r="CHE3" s="87"/>
      <c r="CHF3" s="87"/>
      <c r="CHG3" s="87"/>
      <c r="CHH3" s="87"/>
      <c r="CHI3" s="87"/>
      <c r="CHJ3" s="87"/>
      <c r="CHK3" s="87"/>
      <c r="CHL3" s="87"/>
      <c r="CHM3" s="87"/>
      <c r="CHN3" s="87"/>
      <c r="CHO3" s="87"/>
      <c r="CHP3" s="87"/>
      <c r="CHQ3" s="87"/>
      <c r="CHR3" s="87"/>
      <c r="CHS3" s="87"/>
      <c r="CHT3" s="87"/>
      <c r="CHU3" s="87"/>
      <c r="CHV3" s="87"/>
      <c r="CHW3" s="87"/>
      <c r="CHX3" s="87"/>
      <c r="CHY3" s="87"/>
      <c r="CHZ3" s="87"/>
      <c r="CIA3" s="87"/>
      <c r="CIB3" s="87"/>
      <c r="CIC3" s="87"/>
      <c r="CID3" s="87"/>
      <c r="CIE3" s="87"/>
      <c r="CIF3" s="87"/>
      <c r="CIG3" s="87"/>
      <c r="CIH3" s="87"/>
      <c r="CII3" s="87"/>
      <c r="CIJ3" s="87"/>
      <c r="CIK3" s="87"/>
      <c r="CIL3" s="87"/>
      <c r="CIM3" s="87"/>
      <c r="CIN3" s="87"/>
      <c r="CIO3" s="87"/>
      <c r="CIP3" s="87"/>
      <c r="CIQ3" s="87"/>
      <c r="CIR3" s="87"/>
      <c r="CIS3" s="87"/>
      <c r="CIT3" s="87"/>
      <c r="CIU3" s="87"/>
      <c r="CIV3" s="87"/>
      <c r="CIW3" s="87"/>
      <c r="CIX3" s="87"/>
      <c r="CIY3" s="87"/>
      <c r="CIZ3" s="87"/>
      <c r="CJA3" s="87"/>
      <c r="CJB3" s="87"/>
      <c r="CJC3" s="87"/>
      <c r="CJD3" s="87"/>
      <c r="CJE3" s="87"/>
      <c r="CJF3" s="87"/>
      <c r="CJG3" s="87"/>
      <c r="CJH3" s="87"/>
      <c r="CJI3" s="87"/>
      <c r="CJJ3" s="87"/>
      <c r="CJK3" s="87"/>
      <c r="CJL3" s="87"/>
      <c r="CJM3" s="87"/>
      <c r="CJN3" s="87"/>
      <c r="CJO3" s="87"/>
      <c r="CJP3" s="87"/>
      <c r="CJQ3" s="87"/>
      <c r="CJR3" s="87"/>
      <c r="CJS3" s="87"/>
      <c r="CJT3" s="87"/>
      <c r="CJU3" s="87"/>
      <c r="CJV3" s="87"/>
      <c r="CJW3" s="87"/>
      <c r="CJX3" s="87"/>
      <c r="CJY3" s="87"/>
      <c r="CJZ3" s="87"/>
      <c r="CKA3" s="87"/>
      <c r="CKB3" s="87"/>
      <c r="CKC3" s="87"/>
      <c r="CKD3" s="87"/>
      <c r="CKE3" s="87"/>
      <c r="CKF3" s="87"/>
      <c r="CKG3" s="87"/>
      <c r="CKH3" s="87"/>
      <c r="CKI3" s="87"/>
      <c r="CKJ3" s="87"/>
      <c r="CKK3" s="87"/>
      <c r="CKL3" s="87"/>
      <c r="CKM3" s="87"/>
      <c r="CKN3" s="87"/>
      <c r="CKO3" s="87"/>
      <c r="CKP3" s="87"/>
      <c r="CKQ3" s="87"/>
      <c r="CKR3" s="87"/>
      <c r="CKS3" s="87"/>
      <c r="CKT3" s="87"/>
      <c r="CKU3" s="87"/>
      <c r="CKV3" s="87"/>
      <c r="CKW3" s="87"/>
      <c r="CKX3" s="87"/>
      <c r="CKY3" s="87"/>
      <c r="CKZ3" s="87"/>
      <c r="CLA3" s="87"/>
      <c r="CLB3" s="87"/>
      <c r="CLC3" s="87"/>
      <c r="CLD3" s="87"/>
      <c r="CLE3" s="87"/>
      <c r="CLF3" s="87"/>
      <c r="CLG3" s="87"/>
      <c r="CLH3" s="87"/>
      <c r="CLI3" s="87"/>
      <c r="CLJ3" s="87"/>
      <c r="CLK3" s="87"/>
      <c r="CLL3" s="87"/>
      <c r="CLM3" s="87"/>
      <c r="CLN3" s="87"/>
      <c r="CLO3" s="87"/>
      <c r="CLP3" s="87"/>
      <c r="CLQ3" s="87"/>
      <c r="CLR3" s="87"/>
      <c r="CLS3" s="87"/>
      <c r="CLT3" s="87"/>
      <c r="CLU3" s="87"/>
      <c r="CLV3" s="87"/>
      <c r="CLW3" s="87"/>
      <c r="CLX3" s="87"/>
      <c r="CLY3" s="87"/>
      <c r="CLZ3" s="87"/>
      <c r="CMA3" s="87"/>
      <c r="CMB3" s="87"/>
      <c r="CMC3" s="87"/>
      <c r="CMD3" s="87"/>
      <c r="CME3" s="87"/>
      <c r="CMF3" s="87"/>
      <c r="CMG3" s="87"/>
      <c r="CMH3" s="87"/>
      <c r="CMI3" s="87"/>
      <c r="CMJ3" s="87"/>
      <c r="CMK3" s="87"/>
      <c r="CML3" s="87"/>
      <c r="CMM3" s="87"/>
      <c r="CMN3" s="87"/>
      <c r="CMO3" s="87"/>
      <c r="CMP3" s="87"/>
      <c r="CMQ3" s="87"/>
      <c r="CMR3" s="87"/>
      <c r="CMS3" s="87"/>
      <c r="CMT3" s="87"/>
      <c r="CMU3" s="87"/>
      <c r="CMV3" s="87"/>
      <c r="CMW3" s="87"/>
      <c r="CMX3" s="87"/>
      <c r="CMY3" s="87"/>
      <c r="CMZ3" s="87"/>
      <c r="CNA3" s="87"/>
      <c r="CNB3" s="87"/>
      <c r="CNC3" s="87"/>
      <c r="CND3" s="87"/>
      <c r="CNE3" s="87"/>
      <c r="CNF3" s="87"/>
      <c r="CNG3" s="87"/>
      <c r="CNH3" s="87"/>
      <c r="CNI3" s="87"/>
      <c r="CNJ3" s="87"/>
      <c r="CNK3" s="87"/>
      <c r="CNL3" s="87"/>
      <c r="CNM3" s="87"/>
      <c r="CNN3" s="87"/>
      <c r="CNO3" s="87"/>
      <c r="CNP3" s="87"/>
      <c r="CNQ3" s="87"/>
      <c r="CNR3" s="87"/>
      <c r="CNS3" s="87"/>
      <c r="CNT3" s="87"/>
      <c r="CNU3" s="87"/>
      <c r="CNV3" s="87"/>
      <c r="CNW3" s="87"/>
      <c r="CNX3" s="87"/>
      <c r="CNY3" s="87"/>
      <c r="CNZ3" s="87"/>
      <c r="COA3" s="87"/>
      <c r="COB3" s="87"/>
      <c r="COC3" s="87"/>
      <c r="COD3" s="87"/>
      <c r="COE3" s="87"/>
      <c r="COF3" s="87"/>
      <c r="COG3" s="87"/>
      <c r="COH3" s="87"/>
      <c r="COI3" s="87"/>
      <c r="COJ3" s="87"/>
      <c r="COK3" s="87"/>
      <c r="COL3" s="87"/>
      <c r="COM3" s="87"/>
      <c r="CON3" s="87"/>
      <c r="COO3" s="87"/>
      <c r="COP3" s="87"/>
      <c r="COQ3" s="87"/>
      <c r="COR3" s="87"/>
      <c r="COS3" s="87"/>
      <c r="COT3" s="87"/>
      <c r="COU3" s="87"/>
      <c r="COV3" s="87"/>
      <c r="COW3" s="87"/>
      <c r="COX3" s="87"/>
      <c r="COY3" s="87"/>
      <c r="COZ3" s="87"/>
      <c r="CPA3" s="87"/>
      <c r="CPB3" s="87"/>
      <c r="CPC3" s="87"/>
      <c r="CPD3" s="87"/>
      <c r="CPE3" s="87"/>
      <c r="CPF3" s="87"/>
      <c r="CPG3" s="87"/>
      <c r="CPH3" s="87"/>
      <c r="CPI3" s="87"/>
      <c r="CPJ3" s="87"/>
      <c r="CPK3" s="87"/>
      <c r="CPL3" s="87"/>
      <c r="CPM3" s="87"/>
      <c r="CPN3" s="87"/>
      <c r="CPO3" s="87"/>
      <c r="CPP3" s="87"/>
      <c r="CPQ3" s="87"/>
      <c r="CPR3" s="87"/>
      <c r="CPS3" s="87"/>
      <c r="CPT3" s="87"/>
      <c r="CPU3" s="87"/>
      <c r="CPV3" s="87"/>
      <c r="CPW3" s="87"/>
      <c r="CPX3" s="87"/>
      <c r="CPY3" s="87"/>
      <c r="CPZ3" s="87"/>
      <c r="CQA3" s="87"/>
      <c r="CQB3" s="87"/>
      <c r="CQC3" s="87"/>
      <c r="CQD3" s="87"/>
      <c r="CQE3" s="87"/>
      <c r="CQF3" s="87"/>
      <c r="CQG3" s="87"/>
      <c r="CQH3" s="87"/>
      <c r="CQI3" s="87"/>
      <c r="CQJ3" s="87"/>
      <c r="CQK3" s="87"/>
      <c r="CQL3" s="87"/>
      <c r="CQM3" s="87"/>
      <c r="CQN3" s="87"/>
      <c r="CQO3" s="87"/>
      <c r="CQP3" s="87"/>
      <c r="CQQ3" s="87"/>
      <c r="CQR3" s="87"/>
      <c r="CQS3" s="87"/>
      <c r="CQT3" s="87"/>
      <c r="CQU3" s="87"/>
      <c r="CQV3" s="87"/>
      <c r="CQW3" s="87"/>
      <c r="CQX3" s="87"/>
      <c r="CQY3" s="87"/>
      <c r="CQZ3" s="87"/>
      <c r="CRA3" s="87"/>
      <c r="CRB3" s="87"/>
      <c r="CRC3" s="87"/>
      <c r="CRD3" s="87"/>
      <c r="CRE3" s="87"/>
      <c r="CRF3" s="87"/>
      <c r="CRG3" s="87"/>
      <c r="CRH3" s="87"/>
      <c r="CRI3" s="87"/>
      <c r="CRJ3" s="87"/>
      <c r="CRK3" s="87"/>
      <c r="CRL3" s="87"/>
      <c r="CRM3" s="87"/>
      <c r="CRN3" s="87"/>
      <c r="CRO3" s="87"/>
      <c r="CRP3" s="87"/>
      <c r="CRQ3" s="87"/>
      <c r="CRR3" s="87"/>
      <c r="CRS3" s="87"/>
      <c r="CRT3" s="87"/>
      <c r="CRU3" s="87"/>
      <c r="CRV3" s="87"/>
      <c r="CRW3" s="87"/>
      <c r="CRX3" s="87"/>
      <c r="CRY3" s="87"/>
      <c r="CRZ3" s="87"/>
      <c r="CSA3" s="87"/>
      <c r="CSB3" s="87"/>
      <c r="CSC3" s="87"/>
      <c r="CSD3" s="87"/>
      <c r="CSE3" s="87"/>
      <c r="CSF3" s="87"/>
      <c r="CSG3" s="87"/>
      <c r="CSH3" s="87"/>
      <c r="CSI3" s="87"/>
      <c r="CSJ3" s="87"/>
      <c r="CSK3" s="87"/>
      <c r="CSL3" s="87"/>
      <c r="CSM3" s="87"/>
      <c r="CSN3" s="87"/>
      <c r="CSO3" s="87"/>
      <c r="CSP3" s="87"/>
      <c r="CSQ3" s="87"/>
      <c r="CSR3" s="87"/>
      <c r="CSS3" s="87"/>
      <c r="CST3" s="87"/>
      <c r="CSU3" s="87"/>
      <c r="CSV3" s="87"/>
      <c r="CSW3" s="87"/>
      <c r="CSX3" s="87"/>
      <c r="CSY3" s="87"/>
      <c r="CSZ3" s="87"/>
      <c r="CTA3" s="87"/>
      <c r="CTB3" s="87"/>
      <c r="CTC3" s="87"/>
      <c r="CTD3" s="87"/>
      <c r="CTE3" s="87"/>
      <c r="CTF3" s="87"/>
      <c r="CTG3" s="87"/>
      <c r="CTH3" s="87"/>
      <c r="CTI3" s="87"/>
      <c r="CTJ3" s="87"/>
      <c r="CTK3" s="87"/>
      <c r="CTL3" s="87"/>
      <c r="CTM3" s="87"/>
      <c r="CTN3" s="87"/>
      <c r="CTO3" s="87"/>
      <c r="CTP3" s="87"/>
      <c r="CTQ3" s="87"/>
      <c r="CTR3" s="87"/>
      <c r="CTS3" s="87"/>
      <c r="CTT3" s="87"/>
      <c r="CTU3" s="87"/>
      <c r="CTV3" s="87"/>
      <c r="CTW3" s="87"/>
      <c r="CTX3" s="87"/>
      <c r="CTY3" s="87"/>
      <c r="CTZ3" s="87"/>
      <c r="CUA3" s="87"/>
      <c r="CUB3" s="87"/>
      <c r="CUC3" s="87"/>
      <c r="CUD3" s="87"/>
      <c r="CUE3" s="87"/>
      <c r="CUF3" s="87"/>
      <c r="CUG3" s="87"/>
      <c r="CUH3" s="87"/>
      <c r="CUI3" s="87"/>
      <c r="CUJ3" s="87"/>
      <c r="CUK3" s="87"/>
      <c r="CUL3" s="87"/>
      <c r="CUM3" s="87"/>
      <c r="CUN3" s="87"/>
      <c r="CUO3" s="87"/>
      <c r="CUP3" s="87"/>
      <c r="CUQ3" s="87"/>
      <c r="CUR3" s="87"/>
      <c r="CUS3" s="87"/>
      <c r="CUT3" s="87"/>
      <c r="CUU3" s="87"/>
      <c r="CUV3" s="87"/>
      <c r="CUW3" s="87"/>
      <c r="CUX3" s="87"/>
      <c r="CUY3" s="87"/>
      <c r="CUZ3" s="87"/>
      <c r="CVA3" s="87"/>
      <c r="CVB3" s="87"/>
      <c r="CVC3" s="87"/>
      <c r="CVD3" s="87"/>
      <c r="CVE3" s="87"/>
      <c r="CVF3" s="87"/>
      <c r="CVG3" s="87"/>
      <c r="CVH3" s="87"/>
      <c r="CVI3" s="87"/>
      <c r="CVJ3" s="87"/>
      <c r="CVK3" s="87"/>
      <c r="CVL3" s="87"/>
      <c r="CVM3" s="87"/>
      <c r="CVN3" s="87"/>
      <c r="CVO3" s="87"/>
      <c r="CVP3" s="87"/>
      <c r="CVQ3" s="87"/>
      <c r="CVR3" s="87"/>
      <c r="CVS3" s="87"/>
      <c r="CVT3" s="87"/>
      <c r="CVU3" s="87"/>
      <c r="CVV3" s="87"/>
      <c r="CVW3" s="87"/>
      <c r="CVX3" s="87"/>
      <c r="CVY3" s="87"/>
      <c r="CVZ3" s="87"/>
      <c r="CWA3" s="87"/>
      <c r="CWB3" s="87"/>
      <c r="CWC3" s="87"/>
      <c r="CWD3" s="87"/>
      <c r="CWE3" s="87"/>
      <c r="CWF3" s="87"/>
      <c r="CWG3" s="87"/>
      <c r="CWH3" s="87"/>
      <c r="CWI3" s="87"/>
      <c r="CWJ3" s="87"/>
      <c r="CWK3" s="87"/>
      <c r="CWL3" s="87"/>
      <c r="CWM3" s="87"/>
      <c r="CWN3" s="87"/>
      <c r="CWO3" s="87"/>
      <c r="CWP3" s="87"/>
      <c r="CWQ3" s="87"/>
      <c r="CWR3" s="87"/>
      <c r="CWS3" s="87"/>
      <c r="CWT3" s="87"/>
      <c r="CWU3" s="87"/>
      <c r="CWV3" s="87"/>
      <c r="CWW3" s="87"/>
      <c r="CWX3" s="87"/>
      <c r="CWY3" s="87"/>
      <c r="CWZ3" s="87"/>
      <c r="CXA3" s="87"/>
      <c r="CXB3" s="87"/>
      <c r="CXC3" s="87"/>
      <c r="CXD3" s="87"/>
      <c r="CXE3" s="87"/>
      <c r="CXF3" s="87"/>
      <c r="CXG3" s="87"/>
      <c r="CXH3" s="87"/>
      <c r="CXI3" s="87"/>
      <c r="CXJ3" s="87"/>
      <c r="CXK3" s="87"/>
      <c r="CXL3" s="87"/>
      <c r="CXM3" s="87"/>
      <c r="CXN3" s="87"/>
      <c r="CXO3" s="87"/>
      <c r="CXP3" s="87"/>
      <c r="CXQ3" s="87"/>
      <c r="CXR3" s="87"/>
      <c r="CXS3" s="87"/>
      <c r="CXT3" s="87"/>
      <c r="CXU3" s="87"/>
      <c r="CXV3" s="87"/>
      <c r="CXW3" s="87"/>
      <c r="CXX3" s="87"/>
      <c r="CXY3" s="87"/>
      <c r="CXZ3" s="87"/>
      <c r="CYA3" s="87"/>
      <c r="CYB3" s="87"/>
      <c r="CYC3" s="87"/>
      <c r="CYD3" s="87"/>
      <c r="CYE3" s="87"/>
      <c r="CYF3" s="87"/>
      <c r="CYG3" s="87"/>
      <c r="CYH3" s="87"/>
      <c r="CYI3" s="87"/>
      <c r="CYJ3" s="87"/>
      <c r="CYK3" s="87"/>
      <c r="CYL3" s="87"/>
      <c r="CYM3" s="87"/>
      <c r="CYN3" s="87"/>
      <c r="CYO3" s="87"/>
      <c r="CYP3" s="87"/>
      <c r="CYQ3" s="87"/>
      <c r="CYR3" s="87"/>
      <c r="CYS3" s="87"/>
      <c r="CYT3" s="87"/>
      <c r="CYU3" s="87"/>
      <c r="CYV3" s="87"/>
      <c r="CYW3" s="87"/>
      <c r="CYX3" s="87"/>
      <c r="CYY3" s="87"/>
      <c r="CYZ3" s="87"/>
      <c r="CZA3" s="87"/>
      <c r="CZB3" s="87"/>
      <c r="CZC3" s="87"/>
      <c r="CZD3" s="87"/>
      <c r="CZE3" s="87"/>
      <c r="CZF3" s="87"/>
      <c r="CZG3" s="87"/>
      <c r="CZH3" s="87"/>
      <c r="CZI3" s="87"/>
      <c r="CZJ3" s="87"/>
      <c r="CZK3" s="87"/>
      <c r="CZL3" s="87"/>
      <c r="CZM3" s="87"/>
      <c r="CZN3" s="87"/>
      <c r="CZO3" s="87"/>
      <c r="CZP3" s="87"/>
      <c r="CZQ3" s="87"/>
      <c r="CZR3" s="87"/>
      <c r="CZS3" s="87"/>
      <c r="CZT3" s="87"/>
      <c r="CZU3" s="87"/>
      <c r="CZV3" s="87"/>
      <c r="CZW3" s="87"/>
      <c r="CZX3" s="87"/>
      <c r="CZY3" s="87"/>
      <c r="CZZ3" s="87"/>
      <c r="DAA3" s="87"/>
      <c r="DAB3" s="87"/>
      <c r="DAC3" s="87"/>
      <c r="DAD3" s="87"/>
      <c r="DAE3" s="87"/>
      <c r="DAF3" s="87"/>
      <c r="DAG3" s="87"/>
      <c r="DAH3" s="87"/>
      <c r="DAI3" s="87"/>
      <c r="DAJ3" s="87"/>
      <c r="DAK3" s="87"/>
      <c r="DAL3" s="87"/>
      <c r="DAM3" s="87"/>
      <c r="DAN3" s="87"/>
      <c r="DAO3" s="87"/>
      <c r="DAP3" s="87"/>
      <c r="DAQ3" s="87"/>
      <c r="DAR3" s="87"/>
      <c r="DAS3" s="87"/>
      <c r="DAT3" s="87"/>
      <c r="DAU3" s="87"/>
      <c r="DAV3" s="87"/>
      <c r="DAW3" s="87"/>
      <c r="DAX3" s="87"/>
      <c r="DAY3" s="87"/>
      <c r="DAZ3" s="87"/>
      <c r="DBA3" s="87"/>
      <c r="DBB3" s="87"/>
      <c r="DBC3" s="87"/>
      <c r="DBD3" s="87"/>
      <c r="DBE3" s="87"/>
      <c r="DBF3" s="87"/>
      <c r="DBG3" s="87"/>
      <c r="DBH3" s="87"/>
      <c r="DBI3" s="87"/>
      <c r="DBJ3" s="87"/>
      <c r="DBK3" s="87"/>
      <c r="DBL3" s="87"/>
      <c r="DBM3" s="87"/>
      <c r="DBN3" s="87"/>
      <c r="DBO3" s="87"/>
      <c r="DBP3" s="87"/>
      <c r="DBQ3" s="87"/>
      <c r="DBR3" s="87"/>
      <c r="DBS3" s="87"/>
      <c r="DBT3" s="87"/>
      <c r="DBU3" s="87"/>
      <c r="DBV3" s="87"/>
      <c r="DBW3" s="87"/>
      <c r="DBX3" s="87"/>
      <c r="DBY3" s="87"/>
      <c r="DBZ3" s="87"/>
      <c r="DCA3" s="87"/>
      <c r="DCB3" s="87"/>
      <c r="DCC3" s="87"/>
      <c r="DCD3" s="87"/>
      <c r="DCE3" s="87"/>
      <c r="DCF3" s="87"/>
      <c r="DCG3" s="87"/>
      <c r="DCH3" s="87"/>
      <c r="DCI3" s="87"/>
      <c r="DCJ3" s="87"/>
      <c r="DCK3" s="87"/>
      <c r="DCL3" s="87"/>
      <c r="DCM3" s="87"/>
      <c r="DCN3" s="87"/>
      <c r="DCO3" s="87"/>
      <c r="DCP3" s="87"/>
      <c r="DCQ3" s="87"/>
      <c r="DCR3" s="87"/>
      <c r="DCS3" s="87"/>
      <c r="DCT3" s="87"/>
      <c r="DCU3" s="87"/>
      <c r="DCV3" s="87"/>
      <c r="DCW3" s="87"/>
      <c r="DCX3" s="87"/>
      <c r="DCY3" s="87"/>
      <c r="DCZ3" s="87"/>
      <c r="DDA3" s="87"/>
      <c r="DDB3" s="87"/>
      <c r="DDC3" s="87"/>
      <c r="DDD3" s="87"/>
      <c r="DDE3" s="87"/>
      <c r="DDF3" s="87"/>
      <c r="DDG3" s="87"/>
      <c r="DDH3" s="87"/>
      <c r="DDI3" s="87"/>
      <c r="DDJ3" s="87"/>
      <c r="DDK3" s="87"/>
      <c r="DDL3" s="87"/>
      <c r="DDM3" s="87"/>
      <c r="DDN3" s="87"/>
      <c r="DDO3" s="87"/>
      <c r="DDP3" s="87"/>
      <c r="DDQ3" s="87"/>
      <c r="DDR3" s="87"/>
      <c r="DDS3" s="87"/>
      <c r="DDT3" s="87"/>
      <c r="DDU3" s="87"/>
      <c r="DDV3" s="87"/>
      <c r="DDW3" s="87"/>
      <c r="DDX3" s="87"/>
      <c r="DDY3" s="87"/>
      <c r="DDZ3" s="87"/>
      <c r="DEA3" s="87"/>
      <c r="DEB3" s="87"/>
      <c r="DEC3" s="87"/>
      <c r="DED3" s="87"/>
      <c r="DEE3" s="87"/>
      <c r="DEF3" s="87"/>
      <c r="DEG3" s="87"/>
      <c r="DEH3" s="87"/>
      <c r="DEI3" s="87"/>
      <c r="DEJ3" s="87"/>
      <c r="DEK3" s="87"/>
      <c r="DEL3" s="87"/>
      <c r="DEM3" s="87"/>
      <c r="DEN3" s="87"/>
      <c r="DEO3" s="87"/>
      <c r="DEP3" s="87"/>
      <c r="DEQ3" s="87"/>
      <c r="DER3" s="87"/>
      <c r="DES3" s="87"/>
      <c r="DET3" s="87"/>
      <c r="DEU3" s="87"/>
      <c r="DEV3" s="87"/>
      <c r="DEW3" s="87"/>
      <c r="DEX3" s="87"/>
      <c r="DEY3" s="87"/>
      <c r="DEZ3" s="87"/>
      <c r="DFA3" s="87"/>
      <c r="DFB3" s="87"/>
      <c r="DFC3" s="87"/>
      <c r="DFD3" s="87"/>
      <c r="DFE3" s="87"/>
      <c r="DFF3" s="87"/>
      <c r="DFG3" s="87"/>
      <c r="DFH3" s="87"/>
      <c r="DFI3" s="87"/>
      <c r="DFJ3" s="87"/>
      <c r="DFK3" s="87"/>
      <c r="DFL3" s="87"/>
      <c r="DFM3" s="87"/>
      <c r="DFN3" s="87"/>
      <c r="DFO3" s="87"/>
      <c r="DFP3" s="87"/>
      <c r="DFQ3" s="87"/>
      <c r="DFR3" s="87"/>
      <c r="DFS3" s="87"/>
      <c r="DFT3" s="87"/>
      <c r="DFU3" s="87"/>
      <c r="DFV3" s="87"/>
      <c r="DFW3" s="87"/>
      <c r="DFX3" s="87"/>
      <c r="DFY3" s="87"/>
      <c r="DFZ3" s="87"/>
      <c r="DGA3" s="87"/>
      <c r="DGB3" s="87"/>
      <c r="DGC3" s="87"/>
      <c r="DGD3" s="87"/>
      <c r="DGE3" s="87"/>
      <c r="DGF3" s="87"/>
      <c r="DGG3" s="87"/>
      <c r="DGH3" s="87"/>
      <c r="DGI3" s="87"/>
      <c r="DGJ3" s="87"/>
      <c r="DGK3" s="87"/>
      <c r="DGL3" s="87"/>
      <c r="DGM3" s="87"/>
      <c r="DGN3" s="87"/>
      <c r="DGO3" s="87"/>
      <c r="DGP3" s="87"/>
      <c r="DGQ3" s="87"/>
      <c r="DGR3" s="87"/>
      <c r="DGS3" s="87"/>
      <c r="DGT3" s="87"/>
      <c r="DGU3" s="87"/>
      <c r="DGV3" s="87"/>
      <c r="DGW3" s="87"/>
      <c r="DGX3" s="87"/>
      <c r="DGY3" s="87"/>
      <c r="DGZ3" s="87"/>
      <c r="DHA3" s="87"/>
      <c r="DHB3" s="87"/>
      <c r="DHC3" s="87"/>
      <c r="DHD3" s="87"/>
      <c r="DHE3" s="87"/>
      <c r="DHF3" s="87"/>
      <c r="DHG3" s="87"/>
      <c r="DHH3" s="87"/>
      <c r="DHI3" s="87"/>
      <c r="DHJ3" s="87"/>
      <c r="DHK3" s="87"/>
      <c r="DHL3" s="87"/>
      <c r="DHM3" s="87"/>
      <c r="DHN3" s="87"/>
      <c r="DHO3" s="87"/>
      <c r="DHP3" s="87"/>
      <c r="DHQ3" s="87"/>
      <c r="DHR3" s="87"/>
      <c r="DHS3" s="87"/>
      <c r="DHT3" s="87"/>
      <c r="DHU3" s="87"/>
      <c r="DHV3" s="87"/>
      <c r="DHW3" s="87"/>
      <c r="DHX3" s="87"/>
      <c r="DHY3" s="87"/>
      <c r="DHZ3" s="87"/>
      <c r="DIA3" s="87"/>
      <c r="DIB3" s="87"/>
      <c r="DIC3" s="87"/>
      <c r="DID3" s="87"/>
      <c r="DIE3" s="87"/>
      <c r="DIF3" s="87"/>
      <c r="DIG3" s="87"/>
      <c r="DIH3" s="87"/>
      <c r="DII3" s="87"/>
      <c r="DIJ3" s="87"/>
      <c r="DIK3" s="87"/>
      <c r="DIL3" s="87"/>
      <c r="DIM3" s="87"/>
      <c r="DIN3" s="87"/>
      <c r="DIO3" s="87"/>
      <c r="DIP3" s="87"/>
      <c r="DIQ3" s="87"/>
      <c r="DIR3" s="87"/>
      <c r="DIS3" s="87"/>
      <c r="DIT3" s="87"/>
      <c r="DIU3" s="87"/>
      <c r="DIV3" s="87"/>
      <c r="DIW3" s="87"/>
      <c r="DIX3" s="87"/>
      <c r="DIY3" s="87"/>
      <c r="DIZ3" s="87"/>
      <c r="DJA3" s="87"/>
      <c r="DJB3" s="87"/>
      <c r="DJC3" s="87"/>
      <c r="DJD3" s="87"/>
      <c r="DJE3" s="87"/>
      <c r="DJF3" s="87"/>
      <c r="DJG3" s="87"/>
      <c r="DJH3" s="87"/>
      <c r="DJI3" s="87"/>
      <c r="DJJ3" s="87"/>
      <c r="DJK3" s="87"/>
      <c r="DJL3" s="87"/>
      <c r="DJM3" s="87"/>
      <c r="DJN3" s="87"/>
      <c r="DJO3" s="87"/>
      <c r="DJP3" s="87"/>
      <c r="DJQ3" s="87"/>
      <c r="DJR3" s="87"/>
      <c r="DJS3" s="87"/>
      <c r="DJT3" s="87"/>
      <c r="DJU3" s="87"/>
      <c r="DJV3" s="87"/>
      <c r="DJW3" s="87"/>
      <c r="DJX3" s="87"/>
      <c r="DJY3" s="87"/>
      <c r="DJZ3" s="87"/>
      <c r="DKA3" s="87"/>
      <c r="DKB3" s="87"/>
      <c r="DKC3" s="87"/>
      <c r="DKD3" s="87"/>
      <c r="DKE3" s="87"/>
      <c r="DKF3" s="87"/>
      <c r="DKG3" s="87"/>
      <c r="DKH3" s="87"/>
      <c r="DKI3" s="87"/>
      <c r="DKJ3" s="87"/>
      <c r="DKK3" s="87"/>
      <c r="DKL3" s="87"/>
      <c r="DKM3" s="87"/>
      <c r="DKN3" s="87"/>
      <c r="DKO3" s="87"/>
      <c r="DKP3" s="87"/>
      <c r="DKQ3" s="87"/>
      <c r="DKR3" s="87"/>
      <c r="DKS3" s="87"/>
      <c r="DKT3" s="87"/>
      <c r="DKU3" s="87"/>
      <c r="DKV3" s="87"/>
      <c r="DKW3" s="87"/>
      <c r="DKX3" s="87"/>
      <c r="DKY3" s="87"/>
      <c r="DKZ3" s="87"/>
      <c r="DLA3" s="87"/>
      <c r="DLB3" s="87"/>
      <c r="DLC3" s="87"/>
      <c r="DLD3" s="87"/>
      <c r="DLE3" s="87"/>
      <c r="DLF3" s="87"/>
      <c r="DLG3" s="87"/>
      <c r="DLH3" s="87"/>
      <c r="DLI3" s="87"/>
      <c r="DLJ3" s="87"/>
      <c r="DLK3" s="87"/>
      <c r="DLL3" s="87"/>
      <c r="DLM3" s="87"/>
      <c r="DLN3" s="87"/>
      <c r="DLO3" s="87"/>
      <c r="DLP3" s="87"/>
      <c r="DLQ3" s="87"/>
      <c r="DLR3" s="87"/>
      <c r="DLS3" s="87"/>
      <c r="DLT3" s="87"/>
      <c r="DLU3" s="87"/>
      <c r="DLV3" s="87"/>
      <c r="DLW3" s="87"/>
      <c r="DLX3" s="87"/>
      <c r="DLY3" s="87"/>
      <c r="DLZ3" s="87"/>
      <c r="DMA3" s="87"/>
      <c r="DMB3" s="87"/>
      <c r="DMC3" s="87"/>
      <c r="DMD3" s="87"/>
      <c r="DME3" s="87"/>
      <c r="DMF3" s="87"/>
      <c r="DMG3" s="87"/>
      <c r="DMH3" s="87"/>
      <c r="DMI3" s="87"/>
      <c r="DMJ3" s="87"/>
      <c r="DMK3" s="87"/>
      <c r="DML3" s="87"/>
      <c r="DMM3" s="87"/>
      <c r="DMN3" s="87"/>
      <c r="DMO3" s="87"/>
      <c r="DMP3" s="87"/>
      <c r="DMQ3" s="87"/>
      <c r="DMR3" s="87"/>
      <c r="DMS3" s="87"/>
      <c r="DMT3" s="87"/>
      <c r="DMU3" s="87"/>
      <c r="DMV3" s="87"/>
      <c r="DMW3" s="87"/>
      <c r="DMX3" s="87"/>
      <c r="DMY3" s="87"/>
      <c r="DMZ3" s="87"/>
      <c r="DNA3" s="87"/>
      <c r="DNB3" s="87"/>
      <c r="DNC3" s="87"/>
      <c r="DND3" s="87"/>
      <c r="DNE3" s="87"/>
      <c r="DNF3" s="87"/>
      <c r="DNG3" s="87"/>
      <c r="DNH3" s="87"/>
      <c r="DNI3" s="87"/>
      <c r="DNJ3" s="87"/>
      <c r="DNK3" s="87"/>
      <c r="DNL3" s="87"/>
      <c r="DNM3" s="87"/>
      <c r="DNN3" s="87"/>
      <c r="DNO3" s="87"/>
      <c r="DNP3" s="87"/>
      <c r="DNQ3" s="87"/>
      <c r="DNR3" s="87"/>
      <c r="DNS3" s="87"/>
      <c r="DNT3" s="87"/>
      <c r="DNU3" s="87"/>
      <c r="DNV3" s="87"/>
      <c r="DNW3" s="87"/>
      <c r="DNX3" s="87"/>
      <c r="DNY3" s="87"/>
      <c r="DNZ3" s="87"/>
      <c r="DOA3" s="87"/>
      <c r="DOB3" s="87"/>
      <c r="DOC3" s="87"/>
      <c r="DOD3" s="87"/>
      <c r="DOE3" s="87"/>
      <c r="DOF3" s="87"/>
      <c r="DOG3" s="87"/>
      <c r="DOH3" s="87"/>
      <c r="DOI3" s="87"/>
      <c r="DOJ3" s="87"/>
      <c r="DOK3" s="87"/>
      <c r="DOL3" s="87"/>
      <c r="DOM3" s="87"/>
      <c r="DON3" s="87"/>
      <c r="DOO3" s="87"/>
      <c r="DOP3" s="87"/>
      <c r="DOQ3" s="87"/>
      <c r="DOR3" s="87"/>
      <c r="DOS3" s="87"/>
      <c r="DOT3" s="87"/>
      <c r="DOU3" s="87"/>
      <c r="DOV3" s="87"/>
      <c r="DOW3" s="87"/>
      <c r="DOX3" s="87"/>
      <c r="DOY3" s="87"/>
      <c r="DOZ3" s="87"/>
      <c r="DPA3" s="87"/>
      <c r="DPB3" s="87"/>
      <c r="DPC3" s="87"/>
      <c r="DPD3" s="87"/>
      <c r="DPE3" s="87"/>
      <c r="DPF3" s="87"/>
      <c r="DPG3" s="87"/>
      <c r="DPH3" s="87"/>
      <c r="DPI3" s="87"/>
      <c r="DPJ3" s="87"/>
      <c r="DPK3" s="87"/>
      <c r="DPL3" s="87"/>
      <c r="DPM3" s="87"/>
      <c r="DPN3" s="87"/>
      <c r="DPO3" s="87"/>
      <c r="DPP3" s="87"/>
      <c r="DPQ3" s="87"/>
      <c r="DPR3" s="87"/>
      <c r="DPS3" s="87"/>
      <c r="DPT3" s="87"/>
      <c r="DPU3" s="87"/>
      <c r="DPV3" s="87"/>
      <c r="DPW3" s="87"/>
      <c r="DPX3" s="87"/>
      <c r="DPY3" s="87"/>
      <c r="DPZ3" s="87"/>
      <c r="DQA3" s="87"/>
      <c r="DQB3" s="87"/>
      <c r="DQC3" s="87"/>
      <c r="DQD3" s="87"/>
      <c r="DQE3" s="87"/>
      <c r="DQF3" s="87"/>
      <c r="DQG3" s="87"/>
      <c r="DQH3" s="87"/>
      <c r="DQI3" s="87"/>
      <c r="DQJ3" s="87"/>
      <c r="DQK3" s="87"/>
      <c r="DQL3" s="87"/>
      <c r="DQM3" s="87"/>
      <c r="DQN3" s="87"/>
      <c r="DQO3" s="87"/>
      <c r="DQP3" s="87"/>
      <c r="DQQ3" s="87"/>
      <c r="DQR3" s="87"/>
      <c r="DQS3" s="87"/>
      <c r="DQT3" s="87"/>
      <c r="DQU3" s="87"/>
      <c r="DQV3" s="87"/>
      <c r="DQW3" s="87"/>
      <c r="DQX3" s="87"/>
      <c r="DQY3" s="87"/>
      <c r="DQZ3" s="87"/>
      <c r="DRA3" s="87"/>
      <c r="DRB3" s="87"/>
      <c r="DRC3" s="87"/>
      <c r="DRD3" s="87"/>
      <c r="DRE3" s="87"/>
      <c r="DRF3" s="87"/>
      <c r="DRG3" s="87"/>
      <c r="DRH3" s="87"/>
      <c r="DRI3" s="87"/>
      <c r="DRJ3" s="87"/>
      <c r="DRK3" s="87"/>
      <c r="DRL3" s="87"/>
      <c r="DRM3" s="87"/>
      <c r="DRN3" s="87"/>
      <c r="DRO3" s="87"/>
      <c r="DRP3" s="87"/>
      <c r="DRQ3" s="87"/>
      <c r="DRR3" s="87"/>
      <c r="DRS3" s="87"/>
      <c r="DRT3" s="87"/>
      <c r="DRU3" s="87"/>
      <c r="DRV3" s="87"/>
      <c r="DRW3" s="87"/>
      <c r="DRX3" s="87"/>
      <c r="DRY3" s="87"/>
      <c r="DRZ3" s="87"/>
      <c r="DSA3" s="87"/>
      <c r="DSB3" s="87"/>
      <c r="DSC3" s="87"/>
      <c r="DSD3" s="87"/>
      <c r="DSE3" s="87"/>
      <c r="DSF3" s="87"/>
      <c r="DSG3" s="87"/>
      <c r="DSH3" s="87"/>
      <c r="DSI3" s="87"/>
      <c r="DSJ3" s="87"/>
      <c r="DSK3" s="87"/>
      <c r="DSL3" s="87"/>
      <c r="DSM3" s="87"/>
      <c r="DSN3" s="87"/>
      <c r="DSO3" s="87"/>
      <c r="DSP3" s="87"/>
      <c r="DSQ3" s="87"/>
      <c r="DSR3" s="87"/>
      <c r="DSS3" s="87"/>
      <c r="DST3" s="87"/>
      <c r="DSU3" s="87"/>
      <c r="DSV3" s="87"/>
      <c r="DSW3" s="87"/>
      <c r="DSX3" s="87"/>
      <c r="DSY3" s="87"/>
      <c r="DSZ3" s="87"/>
      <c r="DTA3" s="87"/>
      <c r="DTB3" s="87"/>
      <c r="DTC3" s="87"/>
      <c r="DTD3" s="87"/>
      <c r="DTE3" s="87"/>
      <c r="DTF3" s="87"/>
      <c r="DTG3" s="87"/>
      <c r="DTH3" s="87"/>
      <c r="DTI3" s="87"/>
      <c r="DTJ3" s="87"/>
      <c r="DTK3" s="87"/>
      <c r="DTL3" s="87"/>
      <c r="DTM3" s="87"/>
      <c r="DTN3" s="87"/>
      <c r="DTO3" s="87"/>
      <c r="DTP3" s="87"/>
      <c r="DTQ3" s="87"/>
      <c r="DTR3" s="87"/>
      <c r="DTS3" s="87"/>
      <c r="DTT3" s="87"/>
      <c r="DTU3" s="87"/>
      <c r="DTV3" s="87"/>
      <c r="DTW3" s="87"/>
      <c r="DTX3" s="87"/>
      <c r="DTY3" s="87"/>
      <c r="DTZ3" s="87"/>
      <c r="DUA3" s="87"/>
      <c r="DUB3" s="87"/>
      <c r="DUC3" s="87"/>
      <c r="DUD3" s="87"/>
      <c r="DUE3" s="87"/>
      <c r="DUF3" s="87"/>
      <c r="DUG3" s="87"/>
      <c r="DUH3" s="87"/>
      <c r="DUI3" s="87"/>
      <c r="DUJ3" s="87"/>
      <c r="DUK3" s="87"/>
      <c r="DUL3" s="87"/>
      <c r="DUM3" s="87"/>
      <c r="DUN3" s="87"/>
      <c r="DUO3" s="87"/>
      <c r="DUP3" s="87"/>
      <c r="DUQ3" s="87"/>
      <c r="DUR3" s="87"/>
      <c r="DUS3" s="87"/>
      <c r="DUT3" s="87"/>
      <c r="DUU3" s="87"/>
      <c r="DUV3" s="87"/>
      <c r="DUW3" s="87"/>
      <c r="DUX3" s="87"/>
      <c r="DUY3" s="87"/>
      <c r="DUZ3" s="87"/>
      <c r="DVA3" s="87"/>
      <c r="DVB3" s="87"/>
      <c r="DVC3" s="87"/>
      <c r="DVD3" s="87"/>
      <c r="DVE3" s="87"/>
      <c r="DVF3" s="87"/>
      <c r="DVG3" s="87"/>
      <c r="DVH3" s="87"/>
      <c r="DVI3" s="87"/>
      <c r="DVJ3" s="87"/>
      <c r="DVK3" s="87"/>
      <c r="DVL3" s="87"/>
      <c r="DVM3" s="87"/>
      <c r="DVN3" s="87"/>
      <c r="DVO3" s="87"/>
      <c r="DVP3" s="87"/>
      <c r="DVQ3" s="87"/>
      <c r="DVR3" s="87"/>
      <c r="DVS3" s="87"/>
      <c r="DVT3" s="87"/>
      <c r="DVU3" s="87"/>
      <c r="DVV3" s="87"/>
      <c r="DVW3" s="87"/>
      <c r="DVX3" s="87"/>
      <c r="DVY3" s="87"/>
      <c r="DVZ3" s="87"/>
      <c r="DWA3" s="87"/>
      <c r="DWB3" s="87"/>
      <c r="DWC3" s="87"/>
      <c r="DWD3" s="87"/>
      <c r="DWE3" s="87"/>
      <c r="DWF3" s="87"/>
      <c r="DWG3" s="87"/>
      <c r="DWH3" s="87"/>
      <c r="DWI3" s="87"/>
      <c r="DWJ3" s="87"/>
      <c r="DWK3" s="87"/>
      <c r="DWL3" s="87"/>
      <c r="DWM3" s="87"/>
      <c r="DWN3" s="87"/>
      <c r="DWO3" s="87"/>
      <c r="DWP3" s="87"/>
      <c r="DWQ3" s="87"/>
      <c r="DWR3" s="87"/>
      <c r="DWS3" s="87"/>
      <c r="DWT3" s="87"/>
      <c r="DWU3" s="87"/>
      <c r="DWV3" s="87"/>
      <c r="DWW3" s="87"/>
      <c r="DWX3" s="87"/>
      <c r="DWY3" s="87"/>
      <c r="DWZ3" s="87"/>
      <c r="DXA3" s="87"/>
      <c r="DXB3" s="87"/>
      <c r="DXC3" s="87"/>
      <c r="DXD3" s="87"/>
      <c r="DXE3" s="87"/>
      <c r="DXF3" s="87"/>
      <c r="DXG3" s="87"/>
      <c r="DXH3" s="87"/>
      <c r="DXI3" s="87"/>
      <c r="DXJ3" s="87"/>
      <c r="DXK3" s="87"/>
      <c r="DXL3" s="87"/>
      <c r="DXM3" s="87"/>
      <c r="DXN3" s="87"/>
      <c r="DXO3" s="87"/>
      <c r="DXP3" s="87"/>
      <c r="DXQ3" s="87"/>
      <c r="DXR3" s="87"/>
      <c r="DXS3" s="87"/>
      <c r="DXT3" s="87"/>
      <c r="DXU3" s="87"/>
      <c r="DXV3" s="87"/>
      <c r="DXW3" s="87"/>
      <c r="DXX3" s="87"/>
      <c r="DXY3" s="87"/>
      <c r="DXZ3" s="87"/>
      <c r="DYA3" s="87"/>
      <c r="DYB3" s="87"/>
      <c r="DYC3" s="87"/>
      <c r="DYD3" s="87"/>
      <c r="DYE3" s="87"/>
      <c r="DYF3" s="87"/>
      <c r="DYG3" s="87"/>
      <c r="DYH3" s="87"/>
      <c r="DYI3" s="87"/>
      <c r="DYJ3" s="87"/>
      <c r="DYK3" s="87"/>
      <c r="DYL3" s="87"/>
      <c r="DYM3" s="87"/>
      <c r="DYN3" s="87"/>
      <c r="DYO3" s="87"/>
      <c r="DYP3" s="87"/>
      <c r="DYQ3" s="87"/>
      <c r="DYR3" s="87"/>
      <c r="DYS3" s="87"/>
      <c r="DYT3" s="87"/>
      <c r="DYU3" s="87"/>
      <c r="DYV3" s="87"/>
      <c r="DYW3" s="87"/>
      <c r="DYX3" s="87"/>
      <c r="DYY3" s="87"/>
      <c r="DYZ3" s="87"/>
      <c r="DZA3" s="87"/>
      <c r="DZB3" s="87"/>
      <c r="DZC3" s="87"/>
      <c r="DZD3" s="87"/>
      <c r="DZE3" s="87"/>
      <c r="DZF3" s="87"/>
      <c r="DZG3" s="87"/>
      <c r="DZH3" s="87"/>
      <c r="DZI3" s="87"/>
      <c r="DZJ3" s="87"/>
      <c r="DZK3" s="87"/>
      <c r="DZL3" s="87"/>
      <c r="DZM3" s="87"/>
      <c r="DZN3" s="87"/>
      <c r="DZO3" s="87"/>
      <c r="DZP3" s="87"/>
      <c r="DZQ3" s="87"/>
      <c r="DZR3" s="87"/>
      <c r="DZS3" s="87"/>
      <c r="DZT3" s="87"/>
      <c r="DZU3" s="87"/>
      <c r="DZV3" s="87"/>
      <c r="DZW3" s="87"/>
      <c r="DZX3" s="87"/>
      <c r="DZY3" s="87"/>
      <c r="DZZ3" s="87"/>
      <c r="EAA3" s="87"/>
      <c r="EAB3" s="87"/>
      <c r="EAC3" s="87"/>
      <c r="EAD3" s="87"/>
      <c r="EAE3" s="87"/>
      <c r="EAF3" s="87"/>
      <c r="EAG3" s="87"/>
      <c r="EAH3" s="87"/>
      <c r="EAI3" s="87"/>
      <c r="EAJ3" s="87"/>
      <c r="EAK3" s="87"/>
      <c r="EAL3" s="87"/>
      <c r="EAM3" s="87"/>
      <c r="EAN3" s="87"/>
      <c r="EAO3" s="87"/>
      <c r="EAP3" s="87"/>
      <c r="EAQ3" s="87"/>
      <c r="EAR3" s="87"/>
      <c r="EAS3" s="87"/>
      <c r="EAT3" s="87"/>
      <c r="EAU3" s="87"/>
      <c r="EAV3" s="87"/>
      <c r="EAW3" s="87"/>
      <c r="EAX3" s="87"/>
      <c r="EAY3" s="87"/>
      <c r="EAZ3" s="87"/>
      <c r="EBA3" s="87"/>
      <c r="EBB3" s="87"/>
      <c r="EBC3" s="87"/>
      <c r="EBD3" s="87"/>
      <c r="EBE3" s="87"/>
      <c r="EBF3" s="87"/>
      <c r="EBG3" s="87"/>
      <c r="EBH3" s="87"/>
      <c r="EBI3" s="87"/>
      <c r="EBJ3" s="87"/>
      <c r="EBK3" s="87"/>
      <c r="EBL3" s="87"/>
      <c r="EBM3" s="87"/>
      <c r="EBN3" s="87"/>
      <c r="EBO3" s="87"/>
      <c r="EBP3" s="87"/>
      <c r="EBQ3" s="87"/>
      <c r="EBR3" s="87"/>
      <c r="EBS3" s="87"/>
      <c r="EBT3" s="87"/>
      <c r="EBU3" s="87"/>
      <c r="EBV3" s="87"/>
      <c r="EBW3" s="87"/>
      <c r="EBX3" s="87"/>
      <c r="EBY3" s="87"/>
      <c r="EBZ3" s="87"/>
      <c r="ECA3" s="87"/>
      <c r="ECB3" s="87"/>
      <c r="ECC3" s="87"/>
      <c r="ECD3" s="87"/>
      <c r="ECE3" s="87"/>
      <c r="ECF3" s="87"/>
      <c r="ECG3" s="87"/>
      <c r="ECH3" s="87"/>
      <c r="ECI3" s="87"/>
      <c r="ECJ3" s="87"/>
      <c r="ECK3" s="87"/>
      <c r="ECL3" s="87"/>
      <c r="ECM3" s="87"/>
      <c r="ECN3" s="87"/>
      <c r="ECO3" s="87"/>
      <c r="ECP3" s="87"/>
      <c r="ECQ3" s="87"/>
      <c r="ECR3" s="87"/>
      <c r="ECS3" s="87"/>
      <c r="ECT3" s="87"/>
      <c r="ECU3" s="87"/>
      <c r="ECV3" s="87"/>
      <c r="ECW3" s="87"/>
      <c r="ECX3" s="87"/>
      <c r="ECY3" s="87"/>
      <c r="ECZ3" s="87"/>
      <c r="EDA3" s="87"/>
      <c r="EDB3" s="87"/>
      <c r="EDC3" s="87"/>
      <c r="EDD3" s="87"/>
      <c r="EDE3" s="87"/>
      <c r="EDF3" s="87"/>
      <c r="EDG3" s="87"/>
      <c r="EDH3" s="87"/>
      <c r="EDI3" s="87"/>
      <c r="EDJ3" s="87"/>
      <c r="EDK3" s="87"/>
      <c r="EDL3" s="87"/>
      <c r="EDM3" s="87"/>
      <c r="EDN3" s="87"/>
      <c r="EDO3" s="87"/>
      <c r="EDP3" s="87"/>
      <c r="EDQ3" s="87"/>
      <c r="EDR3" s="87"/>
      <c r="EDS3" s="87"/>
      <c r="EDT3" s="87"/>
      <c r="EDU3" s="87"/>
      <c r="EDV3" s="87"/>
      <c r="EDW3" s="87"/>
      <c r="EDX3" s="87"/>
      <c r="EDY3" s="87"/>
      <c r="EDZ3" s="87"/>
      <c r="EEA3" s="87"/>
      <c r="EEB3" s="87"/>
      <c r="EEC3" s="87"/>
      <c r="EED3" s="87"/>
      <c r="EEE3" s="87"/>
      <c r="EEF3" s="87"/>
      <c r="EEG3" s="87"/>
      <c r="EEH3" s="87"/>
      <c r="EEI3" s="87"/>
      <c r="EEJ3" s="87"/>
      <c r="EEK3" s="87"/>
      <c r="EEL3" s="87"/>
      <c r="EEM3" s="87"/>
      <c r="EEN3" s="87"/>
      <c r="EEO3" s="87"/>
      <c r="EEP3" s="87"/>
      <c r="EEQ3" s="87"/>
      <c r="EER3" s="87"/>
      <c r="EES3" s="87"/>
      <c r="EET3" s="87"/>
      <c r="EEU3" s="87"/>
      <c r="EEV3" s="87"/>
      <c r="EEW3" s="87"/>
      <c r="EEX3" s="87"/>
      <c r="EEY3" s="87"/>
      <c r="EEZ3" s="87"/>
      <c r="EFA3" s="87"/>
      <c r="EFB3" s="87"/>
      <c r="EFC3" s="87"/>
      <c r="EFD3" s="87"/>
      <c r="EFE3" s="87"/>
      <c r="EFF3" s="87"/>
      <c r="EFG3" s="87"/>
      <c r="EFH3" s="87"/>
      <c r="EFI3" s="87"/>
      <c r="EFJ3" s="87"/>
      <c r="EFK3" s="87"/>
      <c r="EFL3" s="87"/>
      <c r="EFM3" s="87"/>
      <c r="EFN3" s="87"/>
      <c r="EFO3" s="87"/>
      <c r="EFP3" s="87"/>
      <c r="EFQ3" s="87"/>
      <c r="EFR3" s="87"/>
      <c r="EFS3" s="87"/>
      <c r="EFT3" s="87"/>
      <c r="EFU3" s="87"/>
      <c r="EFV3" s="87"/>
      <c r="EFW3" s="87"/>
      <c r="EFX3" s="87"/>
      <c r="EFY3" s="87"/>
      <c r="EFZ3" s="87"/>
      <c r="EGA3" s="87"/>
      <c r="EGB3" s="87"/>
      <c r="EGC3" s="87"/>
      <c r="EGD3" s="87"/>
      <c r="EGE3" s="87"/>
      <c r="EGF3" s="87"/>
      <c r="EGG3" s="87"/>
      <c r="EGH3" s="87"/>
      <c r="EGI3" s="87"/>
      <c r="EGJ3" s="87"/>
      <c r="EGK3" s="87"/>
      <c r="EGL3" s="87"/>
      <c r="EGM3" s="87"/>
      <c r="EGN3" s="87"/>
      <c r="EGO3" s="87"/>
      <c r="EGP3" s="87"/>
      <c r="EGQ3" s="87"/>
      <c r="EGR3" s="87"/>
      <c r="EGS3" s="87"/>
      <c r="EGT3" s="87"/>
      <c r="EGU3" s="87"/>
      <c r="EGV3" s="87"/>
      <c r="EGW3" s="87"/>
      <c r="EGX3" s="87"/>
      <c r="EGY3" s="87"/>
      <c r="EGZ3" s="87"/>
      <c r="EHA3" s="87"/>
      <c r="EHB3" s="87"/>
      <c r="EHC3" s="87"/>
      <c r="EHD3" s="87"/>
      <c r="EHE3" s="87"/>
      <c r="EHF3" s="87"/>
      <c r="EHG3" s="87"/>
      <c r="EHH3" s="87"/>
      <c r="EHI3" s="87"/>
      <c r="EHJ3" s="87"/>
      <c r="EHK3" s="87"/>
      <c r="EHL3" s="87"/>
      <c r="EHM3" s="87"/>
      <c r="EHN3" s="87"/>
      <c r="EHO3" s="87"/>
      <c r="EHP3" s="87"/>
      <c r="EHQ3" s="87"/>
      <c r="EHR3" s="87"/>
      <c r="EHS3" s="87"/>
      <c r="EHT3" s="87"/>
      <c r="EHU3" s="87"/>
      <c r="EHV3" s="87"/>
      <c r="EHW3" s="87"/>
      <c r="EHX3" s="87"/>
      <c r="EHY3" s="87"/>
      <c r="EHZ3" s="87"/>
      <c r="EIA3" s="87"/>
      <c r="EIB3" s="87"/>
      <c r="EIC3" s="87"/>
      <c r="EID3" s="87"/>
      <c r="EIE3" s="87"/>
      <c r="EIF3" s="87"/>
      <c r="EIG3" s="87"/>
      <c r="EIH3" s="87"/>
      <c r="EII3" s="87"/>
      <c r="EIJ3" s="87"/>
      <c r="EIK3" s="87"/>
      <c r="EIL3" s="87"/>
      <c r="EIM3" s="87"/>
      <c r="EIN3" s="87"/>
      <c r="EIO3" s="87"/>
      <c r="EIP3" s="87"/>
      <c r="EIQ3" s="87"/>
      <c r="EIR3" s="87"/>
      <c r="EIS3" s="87"/>
      <c r="EIT3" s="87"/>
      <c r="EIU3" s="87"/>
      <c r="EIV3" s="87"/>
      <c r="EIW3" s="87"/>
      <c r="EIX3" s="87"/>
      <c r="EIY3" s="87"/>
      <c r="EIZ3" s="87"/>
      <c r="EJA3" s="87"/>
      <c r="EJB3" s="87"/>
      <c r="EJC3" s="87"/>
      <c r="EJD3" s="87"/>
      <c r="EJE3" s="87"/>
      <c r="EJF3" s="87"/>
      <c r="EJG3" s="87"/>
      <c r="EJH3" s="87"/>
      <c r="EJI3" s="87"/>
      <c r="EJJ3" s="87"/>
      <c r="EJK3" s="87"/>
      <c r="EJL3" s="87"/>
      <c r="EJM3" s="87"/>
      <c r="EJN3" s="87"/>
      <c r="EJO3" s="87"/>
      <c r="EJP3" s="87"/>
      <c r="EJQ3" s="87"/>
      <c r="EJR3" s="87"/>
      <c r="EJS3" s="87"/>
      <c r="EJT3" s="87"/>
      <c r="EJU3" s="87"/>
      <c r="EJV3" s="87"/>
      <c r="EJW3" s="87"/>
      <c r="EJX3" s="87"/>
      <c r="EJY3" s="87"/>
      <c r="EJZ3" s="87"/>
      <c r="EKA3" s="87"/>
      <c r="EKB3" s="87"/>
      <c r="EKC3" s="87"/>
      <c r="EKD3" s="87"/>
      <c r="EKE3" s="87"/>
      <c r="EKF3" s="87"/>
      <c r="EKG3" s="87"/>
      <c r="EKH3" s="87"/>
      <c r="EKI3" s="87"/>
      <c r="EKJ3" s="87"/>
      <c r="EKK3" s="87"/>
      <c r="EKL3" s="87"/>
      <c r="EKM3" s="87"/>
      <c r="EKN3" s="87"/>
      <c r="EKO3" s="87"/>
      <c r="EKP3" s="87"/>
      <c r="EKQ3" s="87"/>
      <c r="EKR3" s="87"/>
      <c r="EKS3" s="87"/>
      <c r="EKT3" s="87"/>
      <c r="EKU3" s="87"/>
      <c r="EKV3" s="87"/>
      <c r="EKW3" s="87"/>
      <c r="EKX3" s="87"/>
      <c r="EKY3" s="87"/>
      <c r="EKZ3" s="87"/>
      <c r="ELA3" s="87"/>
      <c r="ELB3" s="87"/>
      <c r="ELC3" s="87"/>
      <c r="ELD3" s="87"/>
      <c r="ELE3" s="87"/>
      <c r="ELF3" s="87"/>
      <c r="ELG3" s="87"/>
      <c r="ELH3" s="87"/>
      <c r="ELI3" s="87"/>
      <c r="ELJ3" s="87"/>
      <c r="ELK3" s="87"/>
      <c r="ELL3" s="87"/>
      <c r="ELM3" s="87"/>
      <c r="ELN3" s="87"/>
      <c r="ELO3" s="87"/>
      <c r="ELP3" s="87"/>
      <c r="ELQ3" s="87"/>
      <c r="ELR3" s="87"/>
      <c r="ELS3" s="87"/>
      <c r="ELT3" s="87"/>
      <c r="ELU3" s="87"/>
      <c r="ELV3" s="87"/>
      <c r="ELW3" s="87"/>
      <c r="ELX3" s="87"/>
      <c r="ELY3" s="87"/>
      <c r="ELZ3" s="87"/>
      <c r="EMA3" s="87"/>
      <c r="EMB3" s="87"/>
      <c r="EMC3" s="87"/>
      <c r="EMD3" s="87"/>
      <c r="EME3" s="87"/>
      <c r="EMF3" s="87"/>
      <c r="EMG3" s="87"/>
      <c r="EMH3" s="87"/>
      <c r="EMI3" s="87"/>
      <c r="EMJ3" s="87"/>
      <c r="EMK3" s="87"/>
      <c r="EML3" s="87"/>
      <c r="EMM3" s="87"/>
      <c r="EMN3" s="87"/>
      <c r="EMO3" s="87"/>
      <c r="EMP3" s="87"/>
      <c r="EMQ3" s="87"/>
      <c r="EMR3" s="87"/>
      <c r="EMS3" s="87"/>
      <c r="EMT3" s="87"/>
      <c r="EMU3" s="87"/>
      <c r="EMV3" s="87"/>
      <c r="EMW3" s="87"/>
      <c r="EMX3" s="87"/>
      <c r="EMY3" s="87"/>
      <c r="EMZ3" s="87"/>
      <c r="ENA3" s="87"/>
      <c r="ENB3" s="87"/>
      <c r="ENC3" s="87"/>
      <c r="END3" s="87"/>
      <c r="ENE3" s="87"/>
      <c r="ENF3" s="87"/>
      <c r="ENG3" s="87"/>
      <c r="ENH3" s="87"/>
      <c r="ENI3" s="87"/>
      <c r="ENJ3" s="87"/>
      <c r="ENK3" s="87"/>
      <c r="ENL3" s="87"/>
      <c r="ENM3" s="87"/>
      <c r="ENN3" s="87"/>
      <c r="ENO3" s="87"/>
      <c r="ENP3" s="87"/>
      <c r="ENQ3" s="87"/>
      <c r="ENR3" s="87"/>
      <c r="ENS3" s="87"/>
      <c r="ENT3" s="87"/>
      <c r="ENU3" s="87"/>
      <c r="ENV3" s="87"/>
      <c r="ENW3" s="87"/>
      <c r="ENX3" s="87"/>
      <c r="ENY3" s="87"/>
      <c r="ENZ3" s="87"/>
      <c r="EOA3" s="87"/>
      <c r="EOB3" s="87"/>
      <c r="EOC3" s="87"/>
      <c r="EOD3" s="87"/>
      <c r="EOE3" s="87"/>
      <c r="EOF3" s="87"/>
      <c r="EOG3" s="87"/>
      <c r="EOH3" s="87"/>
      <c r="EOI3" s="87"/>
      <c r="EOJ3" s="87"/>
      <c r="EOK3" s="87"/>
      <c r="EOL3" s="87"/>
      <c r="EOM3" s="87"/>
      <c r="EON3" s="87"/>
      <c r="EOO3" s="87"/>
      <c r="EOP3" s="87"/>
      <c r="EOQ3" s="87"/>
      <c r="EOR3" s="87"/>
      <c r="EOS3" s="87"/>
      <c r="EOT3" s="87"/>
      <c r="EOU3" s="87"/>
      <c r="EOV3" s="87"/>
      <c r="EOW3" s="87"/>
      <c r="EOX3" s="87"/>
      <c r="EOY3" s="87"/>
      <c r="EOZ3" s="87"/>
      <c r="EPA3" s="87"/>
      <c r="EPB3" s="87"/>
      <c r="EPC3" s="87"/>
      <c r="EPD3" s="87"/>
      <c r="EPE3" s="87"/>
      <c r="EPF3" s="87"/>
      <c r="EPG3" s="87"/>
      <c r="EPH3" s="87"/>
      <c r="EPI3" s="87"/>
      <c r="EPJ3" s="87"/>
      <c r="EPK3" s="87"/>
      <c r="EPL3" s="87"/>
      <c r="EPM3" s="87"/>
      <c r="EPN3" s="87"/>
      <c r="EPO3" s="87"/>
      <c r="EPP3" s="87"/>
      <c r="EPQ3" s="87"/>
      <c r="EPR3" s="87"/>
      <c r="EPS3" s="87"/>
      <c r="EPT3" s="87"/>
      <c r="EPU3" s="87"/>
      <c r="EPV3" s="87"/>
      <c r="EPW3" s="87"/>
      <c r="EPX3" s="87"/>
      <c r="EPY3" s="87"/>
      <c r="EPZ3" s="87"/>
      <c r="EQA3" s="87"/>
      <c r="EQB3" s="87"/>
      <c r="EQC3" s="87"/>
      <c r="EQD3" s="87"/>
      <c r="EQE3" s="87"/>
      <c r="EQF3" s="87"/>
      <c r="EQG3" s="87"/>
      <c r="EQH3" s="87"/>
      <c r="EQI3" s="87"/>
      <c r="EQJ3" s="87"/>
      <c r="EQK3" s="87"/>
      <c r="EQL3" s="87"/>
      <c r="EQM3" s="87"/>
      <c r="EQN3" s="87"/>
      <c r="EQO3" s="87"/>
      <c r="EQP3" s="87"/>
      <c r="EQQ3" s="87"/>
      <c r="EQR3" s="87"/>
      <c r="EQS3" s="87"/>
      <c r="EQT3" s="87"/>
      <c r="EQU3" s="87"/>
      <c r="EQV3" s="87"/>
      <c r="EQW3" s="87"/>
      <c r="EQX3" s="87"/>
      <c r="EQY3" s="87"/>
      <c r="EQZ3" s="87"/>
      <c r="ERA3" s="87"/>
      <c r="ERB3" s="87"/>
      <c r="ERC3" s="87"/>
      <c r="ERD3" s="87"/>
      <c r="ERE3" s="87"/>
      <c r="ERF3" s="87"/>
      <c r="ERG3" s="87"/>
      <c r="ERH3" s="87"/>
      <c r="ERI3" s="87"/>
      <c r="ERJ3" s="87"/>
      <c r="ERK3" s="87"/>
      <c r="ERL3" s="87"/>
      <c r="ERM3" s="87"/>
      <c r="ERN3" s="87"/>
      <c r="ERO3" s="87"/>
      <c r="ERP3" s="87"/>
      <c r="ERQ3" s="87"/>
      <c r="ERR3" s="87"/>
      <c r="ERS3" s="87"/>
      <c r="ERT3" s="87"/>
      <c r="ERU3" s="87"/>
      <c r="ERV3" s="87"/>
      <c r="ERW3" s="87"/>
      <c r="ERX3" s="87"/>
      <c r="ERY3" s="87"/>
      <c r="ERZ3" s="87"/>
      <c r="ESA3" s="87"/>
      <c r="ESB3" s="87"/>
      <c r="ESC3" s="87"/>
      <c r="ESD3" s="87"/>
      <c r="ESE3" s="87"/>
      <c r="ESF3" s="87"/>
      <c r="ESG3" s="87"/>
      <c r="ESH3" s="87"/>
      <c r="ESI3" s="87"/>
      <c r="ESJ3" s="87"/>
      <c r="ESK3" s="87"/>
      <c r="ESL3" s="87"/>
      <c r="ESM3" s="87"/>
      <c r="ESN3" s="87"/>
      <c r="ESO3" s="87"/>
      <c r="ESP3" s="87"/>
      <c r="ESQ3" s="87"/>
      <c r="ESR3" s="87"/>
      <c r="ESS3" s="87"/>
      <c r="EST3" s="87"/>
      <c r="ESU3" s="87"/>
      <c r="ESV3" s="87"/>
      <c r="ESW3" s="87"/>
      <c r="ESX3" s="87"/>
      <c r="ESY3" s="87"/>
      <c r="ESZ3" s="87"/>
      <c r="ETA3" s="87"/>
      <c r="ETB3" s="87"/>
      <c r="ETC3" s="87"/>
      <c r="ETD3" s="87"/>
      <c r="ETE3" s="87"/>
      <c r="ETF3" s="87"/>
      <c r="ETG3" s="87"/>
      <c r="ETH3" s="87"/>
      <c r="ETI3" s="87"/>
      <c r="ETJ3" s="87"/>
      <c r="ETK3" s="87"/>
      <c r="ETL3" s="87"/>
      <c r="ETM3" s="87"/>
      <c r="ETN3" s="87"/>
      <c r="ETO3" s="87"/>
      <c r="ETP3" s="87"/>
      <c r="ETQ3" s="87"/>
      <c r="ETR3" s="87"/>
      <c r="ETS3" s="87"/>
      <c r="ETT3" s="87"/>
      <c r="ETU3" s="87"/>
      <c r="ETV3" s="87"/>
      <c r="ETW3" s="87"/>
      <c r="ETX3" s="87"/>
      <c r="ETY3" s="87"/>
      <c r="ETZ3" s="87"/>
      <c r="EUA3" s="87"/>
      <c r="EUB3" s="87"/>
      <c r="EUC3" s="87"/>
      <c r="EUD3" s="87"/>
      <c r="EUE3" s="87"/>
      <c r="EUF3" s="87"/>
      <c r="EUG3" s="87"/>
      <c r="EUH3" s="87"/>
      <c r="EUI3" s="87"/>
      <c r="EUJ3" s="87"/>
      <c r="EUK3" s="87"/>
      <c r="EUL3" s="87"/>
      <c r="EUM3" s="87"/>
      <c r="EUN3" s="87"/>
      <c r="EUO3" s="87"/>
      <c r="EUP3" s="87"/>
      <c r="EUQ3" s="87"/>
      <c r="EUR3" s="87"/>
      <c r="EUS3" s="87"/>
      <c r="EUT3" s="87"/>
      <c r="EUU3" s="87"/>
      <c r="EUV3" s="87"/>
      <c r="EUW3" s="87"/>
      <c r="EUX3" s="87"/>
      <c r="EUY3" s="87"/>
      <c r="EUZ3" s="87"/>
      <c r="EVA3" s="87"/>
      <c r="EVB3" s="87"/>
      <c r="EVC3" s="87"/>
      <c r="EVD3" s="87"/>
      <c r="EVE3" s="87"/>
      <c r="EVF3" s="87"/>
      <c r="EVG3" s="87"/>
      <c r="EVH3" s="87"/>
      <c r="EVI3" s="87"/>
      <c r="EVJ3" s="87"/>
      <c r="EVK3" s="87"/>
      <c r="EVL3" s="87"/>
      <c r="EVM3" s="87"/>
      <c r="EVN3" s="87"/>
      <c r="EVO3" s="87"/>
      <c r="EVP3" s="87"/>
      <c r="EVQ3" s="87"/>
      <c r="EVR3" s="87"/>
      <c r="EVS3" s="87"/>
      <c r="EVT3" s="87"/>
      <c r="EVU3" s="87"/>
      <c r="EVV3" s="87"/>
      <c r="EVW3" s="87"/>
      <c r="EVX3" s="87"/>
      <c r="EVY3" s="87"/>
      <c r="EVZ3" s="87"/>
      <c r="EWA3" s="87"/>
      <c r="EWB3" s="87"/>
      <c r="EWC3" s="87"/>
      <c r="EWD3" s="87"/>
      <c r="EWE3" s="87"/>
      <c r="EWF3" s="87"/>
      <c r="EWG3" s="87"/>
      <c r="EWH3" s="87"/>
      <c r="EWI3" s="87"/>
      <c r="EWJ3" s="87"/>
      <c r="EWK3" s="87"/>
      <c r="EWL3" s="87"/>
      <c r="EWM3" s="87"/>
      <c r="EWN3" s="87"/>
      <c r="EWO3" s="87"/>
      <c r="EWP3" s="87"/>
      <c r="EWQ3" s="87"/>
      <c r="EWR3" s="87"/>
      <c r="EWS3" s="87"/>
      <c r="EWT3" s="87"/>
      <c r="EWU3" s="87"/>
      <c r="EWV3" s="87"/>
      <c r="EWW3" s="87"/>
      <c r="EWX3" s="87"/>
      <c r="EWY3" s="87"/>
      <c r="EWZ3" s="87"/>
      <c r="EXA3" s="87"/>
      <c r="EXB3" s="87"/>
      <c r="EXC3" s="87"/>
      <c r="EXD3" s="87"/>
      <c r="EXE3" s="87"/>
      <c r="EXF3" s="87"/>
      <c r="EXG3" s="87"/>
      <c r="EXH3" s="87"/>
      <c r="EXI3" s="87"/>
      <c r="EXJ3" s="87"/>
      <c r="EXK3" s="87"/>
      <c r="EXL3" s="87"/>
      <c r="EXM3" s="87"/>
      <c r="EXN3" s="87"/>
      <c r="EXO3" s="87"/>
      <c r="EXP3" s="87"/>
      <c r="EXQ3" s="87"/>
      <c r="EXR3" s="87"/>
      <c r="EXS3" s="87"/>
      <c r="EXT3" s="87"/>
      <c r="EXU3" s="87"/>
      <c r="EXV3" s="87"/>
      <c r="EXW3" s="87"/>
      <c r="EXX3" s="87"/>
      <c r="EXY3" s="87"/>
      <c r="EXZ3" s="87"/>
      <c r="EYA3" s="87"/>
      <c r="EYB3" s="87"/>
      <c r="EYC3" s="87"/>
      <c r="EYD3" s="87"/>
      <c r="EYE3" s="87"/>
      <c r="EYF3" s="87"/>
      <c r="EYG3" s="87"/>
      <c r="EYH3" s="87"/>
      <c r="EYI3" s="87"/>
      <c r="EYJ3" s="87"/>
      <c r="EYK3" s="87"/>
      <c r="EYL3" s="87"/>
      <c r="EYM3" s="87"/>
      <c r="EYN3" s="87"/>
      <c r="EYO3" s="87"/>
      <c r="EYP3" s="87"/>
      <c r="EYQ3" s="87"/>
      <c r="EYR3" s="87"/>
      <c r="EYS3" s="87"/>
      <c r="EYT3" s="87"/>
      <c r="EYU3" s="87"/>
      <c r="EYV3" s="87"/>
      <c r="EYW3" s="87"/>
      <c r="EYX3" s="87"/>
      <c r="EYY3" s="87"/>
      <c r="EYZ3" s="87"/>
      <c r="EZA3" s="87"/>
      <c r="EZB3" s="87"/>
      <c r="EZC3" s="87"/>
      <c r="EZD3" s="87"/>
      <c r="EZE3" s="87"/>
      <c r="EZF3" s="87"/>
      <c r="EZG3" s="87"/>
      <c r="EZH3" s="87"/>
      <c r="EZI3" s="87"/>
      <c r="EZJ3" s="87"/>
      <c r="EZK3" s="87"/>
      <c r="EZL3" s="87"/>
      <c r="EZM3" s="87"/>
      <c r="EZN3" s="87"/>
      <c r="EZO3" s="87"/>
      <c r="EZP3" s="87"/>
      <c r="EZQ3" s="87"/>
      <c r="EZR3" s="87"/>
      <c r="EZS3" s="87"/>
      <c r="EZT3" s="87"/>
      <c r="EZU3" s="87"/>
      <c r="EZV3" s="87"/>
      <c r="EZW3" s="87"/>
      <c r="EZX3" s="87"/>
      <c r="EZY3" s="87"/>
      <c r="EZZ3" s="87"/>
      <c r="FAA3" s="87"/>
      <c r="FAB3" s="87"/>
      <c r="FAC3" s="87"/>
      <c r="FAD3" s="87"/>
      <c r="FAE3" s="87"/>
      <c r="FAF3" s="87"/>
      <c r="FAG3" s="87"/>
      <c r="FAH3" s="87"/>
      <c r="FAI3" s="87"/>
      <c r="FAJ3" s="87"/>
      <c r="FAK3" s="87"/>
      <c r="FAL3" s="87"/>
      <c r="FAM3" s="87"/>
      <c r="FAN3" s="87"/>
      <c r="FAO3" s="87"/>
      <c r="FAP3" s="87"/>
      <c r="FAQ3" s="87"/>
      <c r="FAR3" s="87"/>
      <c r="FAS3" s="87"/>
      <c r="FAT3" s="87"/>
      <c r="FAU3" s="87"/>
      <c r="FAV3" s="87"/>
      <c r="FAW3" s="87"/>
      <c r="FAX3" s="87"/>
      <c r="FAY3" s="87"/>
      <c r="FAZ3" s="87"/>
      <c r="FBA3" s="87"/>
      <c r="FBB3" s="87"/>
      <c r="FBC3" s="87"/>
      <c r="FBD3" s="87"/>
      <c r="FBE3" s="87"/>
      <c r="FBF3" s="87"/>
      <c r="FBG3" s="87"/>
      <c r="FBH3" s="87"/>
      <c r="FBI3" s="87"/>
      <c r="FBJ3" s="87"/>
      <c r="FBK3" s="87"/>
      <c r="FBL3" s="87"/>
      <c r="FBM3" s="87"/>
      <c r="FBN3" s="87"/>
      <c r="FBO3" s="87"/>
      <c r="FBP3" s="87"/>
      <c r="FBQ3" s="87"/>
      <c r="FBR3" s="87"/>
      <c r="FBS3" s="87"/>
      <c r="FBT3" s="87"/>
      <c r="FBU3" s="87"/>
      <c r="FBV3" s="87"/>
      <c r="FBW3" s="87"/>
      <c r="FBX3" s="87"/>
      <c r="FBY3" s="87"/>
      <c r="FBZ3" s="87"/>
      <c r="FCA3" s="87"/>
      <c r="FCB3" s="87"/>
      <c r="FCC3" s="87"/>
      <c r="FCD3" s="87"/>
      <c r="FCE3" s="87"/>
      <c r="FCF3" s="87"/>
      <c r="FCG3" s="87"/>
      <c r="FCH3" s="87"/>
      <c r="FCI3" s="87"/>
      <c r="FCJ3" s="87"/>
      <c r="FCK3" s="87"/>
      <c r="FCL3" s="87"/>
      <c r="FCM3" s="87"/>
      <c r="FCN3" s="87"/>
      <c r="FCO3" s="87"/>
      <c r="FCP3" s="87"/>
      <c r="FCQ3" s="87"/>
      <c r="FCR3" s="87"/>
      <c r="FCS3" s="87"/>
      <c r="FCT3" s="87"/>
      <c r="FCU3" s="87"/>
      <c r="FCV3" s="87"/>
      <c r="FCW3" s="87"/>
      <c r="FCX3" s="87"/>
      <c r="FCY3" s="87"/>
      <c r="FCZ3" s="87"/>
      <c r="FDA3" s="87"/>
      <c r="FDB3" s="87"/>
      <c r="FDC3" s="87"/>
      <c r="FDD3" s="87"/>
      <c r="FDE3" s="87"/>
      <c r="FDF3" s="87"/>
      <c r="FDG3" s="87"/>
      <c r="FDH3" s="87"/>
      <c r="FDI3" s="87"/>
      <c r="FDJ3" s="87"/>
      <c r="FDK3" s="87"/>
      <c r="FDL3" s="87"/>
      <c r="FDM3" s="87"/>
      <c r="FDN3" s="87"/>
      <c r="FDO3" s="87"/>
      <c r="FDP3" s="87"/>
      <c r="FDQ3" s="87"/>
      <c r="FDR3" s="87"/>
      <c r="FDS3" s="87"/>
      <c r="FDT3" s="87"/>
      <c r="FDU3" s="87"/>
      <c r="FDV3" s="87"/>
      <c r="FDW3" s="87"/>
      <c r="FDX3" s="87"/>
      <c r="FDY3" s="87"/>
      <c r="FDZ3" s="87"/>
      <c r="FEA3" s="87"/>
      <c r="FEB3" s="87"/>
      <c r="FEC3" s="87"/>
      <c r="FED3" s="87"/>
      <c r="FEE3" s="87"/>
      <c r="FEF3" s="87"/>
      <c r="FEG3" s="87"/>
      <c r="FEH3" s="87"/>
      <c r="FEI3" s="87"/>
      <c r="FEJ3" s="87"/>
      <c r="FEK3" s="87"/>
      <c r="FEL3" s="87"/>
      <c r="FEM3" s="87"/>
      <c r="FEN3" s="87"/>
      <c r="FEO3" s="87"/>
      <c r="FEP3" s="87"/>
      <c r="FEQ3" s="87"/>
      <c r="FER3" s="87"/>
      <c r="FES3" s="87"/>
      <c r="FET3" s="87"/>
      <c r="FEU3" s="87"/>
      <c r="FEV3" s="87"/>
      <c r="FEW3" s="87"/>
      <c r="FEX3" s="87"/>
      <c r="FEY3" s="87"/>
      <c r="FEZ3" s="87"/>
      <c r="FFA3" s="87"/>
      <c r="FFB3" s="87"/>
      <c r="FFC3" s="87"/>
      <c r="FFD3" s="87"/>
      <c r="FFE3" s="87"/>
      <c r="FFF3" s="87"/>
      <c r="FFG3" s="87"/>
      <c r="FFH3" s="87"/>
      <c r="FFI3" s="87"/>
      <c r="FFJ3" s="87"/>
      <c r="FFK3" s="87"/>
      <c r="FFL3" s="87"/>
      <c r="FFM3" s="87"/>
      <c r="FFN3" s="87"/>
      <c r="FFO3" s="87"/>
      <c r="FFP3" s="87"/>
      <c r="FFQ3" s="87"/>
      <c r="FFR3" s="87"/>
      <c r="FFS3" s="87"/>
      <c r="FFT3" s="87"/>
      <c r="FFU3" s="87"/>
      <c r="FFV3" s="87"/>
      <c r="FFW3" s="87"/>
      <c r="FFX3" s="87"/>
      <c r="FFY3" s="87"/>
      <c r="FFZ3" s="87"/>
      <c r="FGA3" s="87"/>
      <c r="FGB3" s="87"/>
      <c r="FGC3" s="87"/>
      <c r="FGD3" s="87"/>
      <c r="FGE3" s="87"/>
      <c r="FGF3" s="87"/>
      <c r="FGG3" s="87"/>
      <c r="FGH3" s="87"/>
      <c r="FGI3" s="87"/>
      <c r="FGJ3" s="87"/>
      <c r="FGK3" s="87"/>
      <c r="FGL3" s="87"/>
      <c r="FGM3" s="87"/>
      <c r="FGN3" s="87"/>
      <c r="FGO3" s="87"/>
      <c r="FGP3" s="87"/>
      <c r="FGQ3" s="87"/>
      <c r="FGR3" s="87"/>
      <c r="FGS3" s="87"/>
      <c r="FGT3" s="87"/>
      <c r="FGU3" s="87"/>
      <c r="FGV3" s="87"/>
      <c r="FGW3" s="87"/>
      <c r="FGX3" s="87"/>
      <c r="FGY3" s="87"/>
      <c r="FGZ3" s="87"/>
      <c r="FHA3" s="87"/>
      <c r="FHB3" s="87"/>
      <c r="FHC3" s="87"/>
      <c r="FHD3" s="87"/>
      <c r="FHE3" s="87"/>
      <c r="FHF3" s="87"/>
      <c r="FHG3" s="87"/>
      <c r="FHH3" s="87"/>
      <c r="FHI3" s="87"/>
      <c r="FHJ3" s="87"/>
      <c r="FHK3" s="87"/>
      <c r="FHL3" s="87"/>
      <c r="FHM3" s="87"/>
      <c r="FHN3" s="87"/>
      <c r="FHO3" s="87"/>
      <c r="FHP3" s="87"/>
      <c r="FHQ3" s="87"/>
      <c r="FHR3" s="87"/>
      <c r="FHS3" s="87"/>
      <c r="FHT3" s="87"/>
      <c r="FHU3" s="87"/>
      <c r="FHV3" s="87"/>
      <c r="FHW3" s="87"/>
      <c r="FHX3" s="87"/>
      <c r="FHY3" s="87"/>
      <c r="FHZ3" s="87"/>
      <c r="FIA3" s="87"/>
      <c r="FIB3" s="87"/>
      <c r="FIC3" s="87"/>
      <c r="FID3" s="87"/>
      <c r="FIE3" s="87"/>
      <c r="FIF3" s="87"/>
      <c r="FIG3" s="87"/>
      <c r="FIH3" s="87"/>
      <c r="FII3" s="87"/>
      <c r="FIJ3" s="87"/>
      <c r="FIK3" s="87"/>
      <c r="FIL3" s="87"/>
      <c r="FIM3" s="87"/>
      <c r="FIN3" s="87"/>
      <c r="FIO3" s="87"/>
      <c r="FIP3" s="87"/>
      <c r="FIQ3" s="87"/>
      <c r="FIR3" s="87"/>
      <c r="FIS3" s="87"/>
      <c r="FIT3" s="87"/>
      <c r="FIU3" s="87"/>
      <c r="FIV3" s="87"/>
      <c r="FIW3" s="87"/>
      <c r="FIX3" s="87"/>
      <c r="FIY3" s="87"/>
      <c r="FIZ3" s="87"/>
      <c r="FJA3" s="87"/>
      <c r="FJB3" s="87"/>
      <c r="FJC3" s="87"/>
      <c r="FJD3" s="87"/>
      <c r="FJE3" s="87"/>
      <c r="FJF3" s="87"/>
      <c r="FJG3" s="87"/>
      <c r="FJH3" s="87"/>
      <c r="FJI3" s="87"/>
      <c r="FJJ3" s="87"/>
      <c r="FJK3" s="87"/>
      <c r="FJL3" s="87"/>
      <c r="FJM3" s="87"/>
      <c r="FJN3" s="87"/>
      <c r="FJO3" s="87"/>
      <c r="FJP3" s="87"/>
      <c r="FJQ3" s="87"/>
      <c r="FJR3" s="87"/>
      <c r="FJS3" s="87"/>
      <c r="FJT3" s="87"/>
      <c r="FJU3" s="87"/>
      <c r="FJV3" s="87"/>
      <c r="FJW3" s="87"/>
      <c r="FJX3" s="87"/>
      <c r="FJY3" s="87"/>
      <c r="FJZ3" s="87"/>
      <c r="FKA3" s="87"/>
      <c r="FKB3" s="87"/>
      <c r="FKC3" s="87"/>
      <c r="FKD3" s="87"/>
      <c r="FKE3" s="87"/>
      <c r="FKF3" s="87"/>
      <c r="FKG3" s="87"/>
      <c r="FKH3" s="87"/>
      <c r="FKI3" s="87"/>
      <c r="FKJ3" s="87"/>
      <c r="FKK3" s="87"/>
      <c r="FKL3" s="87"/>
      <c r="FKM3" s="87"/>
      <c r="FKN3" s="87"/>
      <c r="FKO3" s="87"/>
      <c r="FKP3" s="87"/>
      <c r="FKQ3" s="87"/>
      <c r="FKR3" s="87"/>
      <c r="FKS3" s="87"/>
      <c r="FKT3" s="87"/>
      <c r="FKU3" s="87"/>
      <c r="FKV3" s="87"/>
      <c r="FKW3" s="87"/>
      <c r="FKX3" s="87"/>
      <c r="FKY3" s="87"/>
      <c r="FKZ3" s="87"/>
      <c r="FLA3" s="87"/>
      <c r="FLB3" s="87"/>
      <c r="FLC3" s="87"/>
      <c r="FLD3" s="87"/>
      <c r="FLE3" s="87"/>
      <c r="FLF3" s="87"/>
      <c r="FLG3" s="87"/>
      <c r="FLH3" s="87"/>
      <c r="FLI3" s="87"/>
      <c r="FLJ3" s="87"/>
      <c r="FLK3" s="87"/>
      <c r="FLL3" s="87"/>
      <c r="FLM3" s="87"/>
      <c r="FLN3" s="87"/>
      <c r="FLO3" s="87"/>
      <c r="FLP3" s="87"/>
      <c r="FLQ3" s="87"/>
      <c r="FLR3" s="87"/>
      <c r="FLS3" s="87"/>
      <c r="FLT3" s="87"/>
      <c r="FLU3" s="87"/>
      <c r="FLV3" s="87"/>
      <c r="FLW3" s="87"/>
      <c r="FLX3" s="87"/>
      <c r="FLY3" s="87"/>
      <c r="FLZ3" s="87"/>
      <c r="FMA3" s="87"/>
      <c r="FMB3" s="87"/>
      <c r="FMC3" s="87"/>
      <c r="FMD3" s="87"/>
      <c r="FME3" s="87"/>
      <c r="FMF3" s="87"/>
      <c r="FMG3" s="87"/>
      <c r="FMH3" s="87"/>
      <c r="FMI3" s="87"/>
      <c r="FMJ3" s="87"/>
      <c r="FMK3" s="87"/>
      <c r="FML3" s="87"/>
      <c r="FMM3" s="87"/>
      <c r="FMN3" s="87"/>
      <c r="FMO3" s="87"/>
      <c r="FMP3" s="87"/>
      <c r="FMQ3" s="87"/>
      <c r="FMR3" s="87"/>
      <c r="FMS3" s="87"/>
      <c r="FMT3" s="87"/>
      <c r="FMU3" s="87"/>
      <c r="FMV3" s="87"/>
      <c r="FMW3" s="87"/>
      <c r="FMX3" s="87"/>
      <c r="FMY3" s="87"/>
      <c r="FMZ3" s="87"/>
      <c r="FNA3" s="87"/>
      <c r="FNB3" s="87"/>
      <c r="FNC3" s="87"/>
      <c r="FND3" s="87"/>
      <c r="FNE3" s="87"/>
      <c r="FNF3" s="87"/>
      <c r="FNG3" s="87"/>
      <c r="FNH3" s="87"/>
      <c r="FNI3" s="87"/>
      <c r="FNJ3" s="87"/>
      <c r="FNK3" s="87"/>
      <c r="FNL3" s="87"/>
      <c r="FNM3" s="87"/>
      <c r="FNN3" s="87"/>
      <c r="FNO3" s="87"/>
      <c r="FNP3" s="87"/>
      <c r="FNQ3" s="87"/>
      <c r="FNR3" s="87"/>
      <c r="FNS3" s="87"/>
      <c r="FNT3" s="87"/>
      <c r="FNU3" s="87"/>
      <c r="FNV3" s="87"/>
      <c r="FNW3" s="87"/>
      <c r="FNX3" s="87"/>
      <c r="FNY3" s="87"/>
      <c r="FNZ3" s="87"/>
      <c r="FOA3" s="87"/>
      <c r="FOB3" s="87"/>
      <c r="FOC3" s="87"/>
      <c r="FOD3" s="87"/>
      <c r="FOE3" s="87"/>
      <c r="FOF3" s="87"/>
      <c r="FOG3" s="87"/>
      <c r="FOH3" s="87"/>
      <c r="FOI3" s="87"/>
      <c r="FOJ3" s="87"/>
      <c r="FOK3" s="87"/>
      <c r="FOL3" s="87"/>
      <c r="FOM3" s="87"/>
      <c r="FON3" s="87"/>
      <c r="FOO3" s="87"/>
      <c r="FOP3" s="87"/>
      <c r="FOQ3" s="87"/>
      <c r="FOR3" s="87"/>
      <c r="FOS3" s="87"/>
      <c r="FOT3" s="87"/>
      <c r="FOU3" s="87"/>
      <c r="FOV3" s="87"/>
      <c r="FOW3" s="87"/>
      <c r="FOX3" s="87"/>
      <c r="FOY3" s="87"/>
      <c r="FOZ3" s="87"/>
      <c r="FPA3" s="87"/>
      <c r="FPB3" s="87"/>
      <c r="FPC3" s="87"/>
      <c r="FPD3" s="87"/>
      <c r="FPE3" s="87"/>
      <c r="FPF3" s="87"/>
      <c r="FPG3" s="87"/>
      <c r="FPH3" s="87"/>
      <c r="FPI3" s="87"/>
      <c r="FPJ3" s="87"/>
      <c r="FPK3" s="87"/>
      <c r="FPL3" s="87"/>
      <c r="FPM3" s="87"/>
      <c r="FPN3" s="87"/>
      <c r="FPO3" s="87"/>
      <c r="FPP3" s="87"/>
      <c r="FPQ3" s="87"/>
      <c r="FPR3" s="87"/>
      <c r="FPS3" s="87"/>
      <c r="FPT3" s="87"/>
      <c r="FPU3" s="87"/>
      <c r="FPV3" s="87"/>
      <c r="FPW3" s="87"/>
      <c r="FPX3" s="87"/>
      <c r="FPY3" s="87"/>
      <c r="FPZ3" s="87"/>
      <c r="FQA3" s="87"/>
      <c r="FQB3" s="87"/>
      <c r="FQC3" s="87"/>
      <c r="FQD3" s="87"/>
      <c r="FQE3" s="87"/>
      <c r="FQF3" s="87"/>
      <c r="FQG3" s="87"/>
      <c r="FQH3" s="87"/>
      <c r="FQI3" s="87"/>
      <c r="FQJ3" s="87"/>
      <c r="FQK3" s="87"/>
      <c r="FQL3" s="87"/>
      <c r="FQM3" s="87"/>
      <c r="FQN3" s="87"/>
      <c r="FQO3" s="87"/>
      <c r="FQP3" s="87"/>
      <c r="FQQ3" s="87"/>
      <c r="FQR3" s="87"/>
      <c r="FQS3" s="87"/>
      <c r="FQT3" s="87"/>
      <c r="FQU3" s="87"/>
      <c r="FQV3" s="87"/>
      <c r="FQW3" s="87"/>
      <c r="FQX3" s="87"/>
      <c r="FQY3" s="87"/>
      <c r="FQZ3" s="87"/>
      <c r="FRA3" s="87"/>
      <c r="FRB3" s="87"/>
      <c r="FRC3" s="87"/>
      <c r="FRD3" s="87"/>
      <c r="FRE3" s="87"/>
      <c r="FRF3" s="87"/>
      <c r="FRG3" s="87"/>
      <c r="FRH3" s="87"/>
      <c r="FRI3" s="87"/>
      <c r="FRJ3" s="87"/>
      <c r="FRK3" s="87"/>
      <c r="FRL3" s="87"/>
      <c r="FRM3" s="87"/>
      <c r="FRN3" s="87"/>
      <c r="FRO3" s="87"/>
      <c r="FRP3" s="87"/>
      <c r="FRQ3" s="87"/>
      <c r="FRR3" s="87"/>
      <c r="FRS3" s="87"/>
      <c r="FRT3" s="87"/>
      <c r="FRU3" s="87"/>
      <c r="FRV3" s="87"/>
      <c r="FRW3" s="87"/>
      <c r="FRX3" s="87"/>
      <c r="FRY3" s="87"/>
      <c r="FRZ3" s="87"/>
      <c r="FSA3" s="87"/>
      <c r="FSB3" s="87"/>
      <c r="FSC3" s="87"/>
      <c r="FSD3" s="87"/>
      <c r="FSE3" s="87"/>
      <c r="FSF3" s="87"/>
      <c r="FSG3" s="87"/>
      <c r="FSH3" s="87"/>
      <c r="FSI3" s="87"/>
      <c r="FSJ3" s="87"/>
      <c r="FSK3" s="87"/>
      <c r="FSL3" s="87"/>
      <c r="FSM3" s="87"/>
      <c r="FSN3" s="87"/>
      <c r="FSO3" s="87"/>
      <c r="FSP3" s="87"/>
      <c r="FSQ3" s="87"/>
      <c r="FSR3" s="87"/>
      <c r="FSS3" s="87"/>
      <c r="FST3" s="87"/>
      <c r="FSU3" s="87"/>
      <c r="FSV3" s="87"/>
      <c r="FSW3" s="87"/>
      <c r="FSX3" s="87"/>
      <c r="FSY3" s="87"/>
      <c r="FSZ3" s="87"/>
      <c r="FTA3" s="87"/>
      <c r="FTB3" s="87"/>
      <c r="FTC3" s="87"/>
      <c r="FTD3" s="87"/>
      <c r="FTE3" s="87"/>
      <c r="FTF3" s="87"/>
      <c r="FTG3" s="87"/>
      <c r="FTH3" s="87"/>
      <c r="FTI3" s="87"/>
      <c r="FTJ3" s="87"/>
      <c r="FTK3" s="87"/>
      <c r="FTL3" s="87"/>
      <c r="FTM3" s="87"/>
      <c r="FTN3" s="87"/>
      <c r="FTO3" s="87"/>
      <c r="FTP3" s="87"/>
      <c r="FTQ3" s="87"/>
      <c r="FTR3" s="87"/>
      <c r="FTS3" s="87"/>
      <c r="FTT3" s="87"/>
      <c r="FTU3" s="87"/>
      <c r="FTV3" s="87"/>
      <c r="FTW3" s="87"/>
      <c r="FTX3" s="87"/>
      <c r="FTY3" s="87"/>
      <c r="FTZ3" s="87"/>
      <c r="FUA3" s="87"/>
      <c r="FUB3" s="87"/>
      <c r="FUC3" s="87"/>
      <c r="FUD3" s="87"/>
      <c r="FUE3" s="87"/>
      <c r="FUF3" s="87"/>
      <c r="FUG3" s="87"/>
      <c r="FUH3" s="87"/>
      <c r="FUI3" s="87"/>
      <c r="FUJ3" s="87"/>
      <c r="FUK3" s="87"/>
      <c r="FUL3" s="87"/>
      <c r="FUM3" s="87"/>
      <c r="FUN3" s="87"/>
      <c r="FUO3" s="87"/>
      <c r="FUP3" s="87"/>
      <c r="FUQ3" s="87"/>
      <c r="FUR3" s="87"/>
      <c r="FUS3" s="87"/>
      <c r="FUT3" s="87"/>
      <c r="FUU3" s="87"/>
      <c r="FUV3" s="87"/>
      <c r="FUW3" s="87"/>
      <c r="FUX3" s="87"/>
      <c r="FUY3" s="87"/>
      <c r="FUZ3" s="87"/>
      <c r="FVA3" s="87"/>
      <c r="FVB3" s="87"/>
      <c r="FVC3" s="87"/>
      <c r="FVD3" s="87"/>
      <c r="FVE3" s="87"/>
      <c r="FVF3" s="87"/>
      <c r="FVG3" s="87"/>
      <c r="FVH3" s="87"/>
      <c r="FVI3" s="87"/>
      <c r="FVJ3" s="87"/>
      <c r="FVK3" s="87"/>
      <c r="FVL3" s="87"/>
      <c r="FVM3" s="87"/>
      <c r="FVN3" s="87"/>
      <c r="FVO3" s="87"/>
      <c r="FVP3" s="87"/>
      <c r="FVQ3" s="87"/>
      <c r="FVR3" s="87"/>
      <c r="FVS3" s="87"/>
      <c r="FVT3" s="87"/>
      <c r="FVU3" s="87"/>
      <c r="FVV3" s="87"/>
      <c r="FVW3" s="87"/>
      <c r="FVX3" s="87"/>
      <c r="FVY3" s="87"/>
      <c r="FVZ3" s="87"/>
      <c r="FWA3" s="87"/>
      <c r="FWB3" s="87"/>
      <c r="FWC3" s="87"/>
      <c r="FWD3" s="87"/>
      <c r="FWE3" s="87"/>
      <c r="FWF3" s="87"/>
      <c r="FWG3" s="87"/>
      <c r="FWH3" s="87"/>
      <c r="FWI3" s="87"/>
      <c r="FWJ3" s="87"/>
      <c r="FWK3" s="87"/>
      <c r="FWL3" s="87"/>
      <c r="FWM3" s="87"/>
      <c r="FWN3" s="87"/>
      <c r="FWO3" s="87"/>
      <c r="FWP3" s="87"/>
      <c r="FWQ3" s="87"/>
      <c r="FWR3" s="87"/>
      <c r="FWS3" s="87"/>
      <c r="FWT3" s="87"/>
      <c r="FWU3" s="87"/>
      <c r="FWV3" s="87"/>
      <c r="FWW3" s="87"/>
      <c r="FWX3" s="87"/>
      <c r="FWY3" s="87"/>
      <c r="FWZ3" s="87"/>
      <c r="FXA3" s="87"/>
      <c r="FXB3" s="87"/>
      <c r="FXC3" s="87"/>
      <c r="FXD3" s="87"/>
      <c r="FXE3" s="87"/>
      <c r="FXF3" s="87"/>
      <c r="FXG3" s="87"/>
      <c r="FXH3" s="87"/>
      <c r="FXI3" s="87"/>
      <c r="FXJ3" s="87"/>
      <c r="FXK3" s="87"/>
      <c r="FXL3" s="87"/>
      <c r="FXM3" s="87"/>
      <c r="FXN3" s="87"/>
      <c r="FXO3" s="87"/>
      <c r="FXP3" s="87"/>
      <c r="FXQ3" s="87"/>
      <c r="FXR3" s="87"/>
      <c r="FXS3" s="87"/>
      <c r="FXT3" s="87"/>
      <c r="FXU3" s="87"/>
      <c r="FXV3" s="87"/>
      <c r="FXW3" s="87"/>
      <c r="FXX3" s="87"/>
      <c r="FXY3" s="87"/>
      <c r="FXZ3" s="87"/>
      <c r="FYA3" s="87"/>
      <c r="FYB3" s="87"/>
      <c r="FYC3" s="87"/>
      <c r="FYD3" s="87"/>
      <c r="FYE3" s="87"/>
      <c r="FYF3" s="87"/>
      <c r="FYG3" s="87"/>
      <c r="FYH3" s="87"/>
      <c r="FYI3" s="87"/>
      <c r="FYJ3" s="87"/>
      <c r="FYK3" s="87"/>
      <c r="FYL3" s="87"/>
      <c r="FYM3" s="87"/>
      <c r="FYN3" s="87"/>
      <c r="FYO3" s="87"/>
      <c r="FYP3" s="87"/>
      <c r="FYQ3" s="87"/>
      <c r="FYR3" s="87"/>
      <c r="FYS3" s="87"/>
      <c r="FYT3" s="87"/>
      <c r="FYU3" s="87"/>
      <c r="FYV3" s="87"/>
      <c r="FYW3" s="87"/>
      <c r="FYX3" s="87"/>
      <c r="FYY3" s="87"/>
      <c r="FYZ3" s="87"/>
      <c r="FZA3" s="87"/>
      <c r="FZB3" s="87"/>
      <c r="FZC3" s="87"/>
      <c r="FZD3" s="87"/>
      <c r="FZE3" s="87"/>
      <c r="FZF3" s="87"/>
      <c r="FZG3" s="87"/>
      <c r="FZH3" s="87"/>
      <c r="FZI3" s="87"/>
      <c r="FZJ3" s="87"/>
      <c r="FZK3" s="87"/>
      <c r="FZL3" s="87"/>
      <c r="FZM3" s="87"/>
      <c r="FZN3" s="87"/>
      <c r="FZO3" s="87"/>
      <c r="FZP3" s="87"/>
      <c r="FZQ3" s="87"/>
      <c r="FZR3" s="87"/>
      <c r="FZS3" s="87"/>
      <c r="FZT3" s="87"/>
      <c r="FZU3" s="87"/>
      <c r="FZV3" s="87"/>
      <c r="FZW3" s="87"/>
      <c r="FZX3" s="87"/>
      <c r="FZY3" s="87"/>
      <c r="FZZ3" s="87"/>
      <c r="GAA3" s="87"/>
      <c r="GAB3" s="87"/>
      <c r="GAC3" s="87"/>
      <c r="GAD3" s="87"/>
      <c r="GAE3" s="87"/>
      <c r="GAF3" s="87"/>
      <c r="GAG3" s="87"/>
      <c r="GAH3" s="87"/>
      <c r="GAI3" s="87"/>
      <c r="GAJ3" s="87"/>
      <c r="GAK3" s="87"/>
      <c r="GAL3" s="87"/>
      <c r="GAM3" s="87"/>
      <c r="GAN3" s="87"/>
      <c r="GAO3" s="87"/>
      <c r="GAP3" s="87"/>
      <c r="GAQ3" s="87"/>
      <c r="GAR3" s="87"/>
      <c r="GAS3" s="87"/>
      <c r="GAT3" s="87"/>
      <c r="GAU3" s="87"/>
      <c r="GAV3" s="87"/>
      <c r="GAW3" s="87"/>
      <c r="GAX3" s="87"/>
      <c r="GAY3" s="87"/>
      <c r="GAZ3" s="87"/>
      <c r="GBA3" s="87"/>
      <c r="GBB3" s="87"/>
      <c r="GBC3" s="87"/>
      <c r="GBD3" s="87"/>
      <c r="GBE3" s="87"/>
      <c r="GBF3" s="87"/>
      <c r="GBG3" s="87"/>
      <c r="GBH3" s="87"/>
      <c r="GBI3" s="87"/>
      <c r="GBJ3" s="87"/>
      <c r="GBK3" s="87"/>
      <c r="GBL3" s="87"/>
      <c r="GBM3" s="87"/>
      <c r="GBN3" s="87"/>
      <c r="GBO3" s="87"/>
      <c r="GBP3" s="87"/>
      <c r="GBQ3" s="87"/>
      <c r="GBR3" s="87"/>
      <c r="GBS3" s="87"/>
      <c r="GBT3" s="87"/>
      <c r="GBU3" s="87"/>
      <c r="GBV3" s="87"/>
      <c r="GBW3" s="87"/>
      <c r="GBX3" s="87"/>
      <c r="GBY3" s="87"/>
      <c r="GBZ3" s="87"/>
      <c r="GCA3" s="87"/>
      <c r="GCB3" s="87"/>
      <c r="GCC3" s="87"/>
      <c r="GCD3" s="87"/>
      <c r="GCE3" s="87"/>
      <c r="GCF3" s="87"/>
      <c r="GCG3" s="87"/>
      <c r="GCH3" s="87"/>
      <c r="GCI3" s="87"/>
      <c r="GCJ3" s="87"/>
      <c r="GCK3" s="87"/>
      <c r="GCL3" s="87"/>
      <c r="GCM3" s="87"/>
      <c r="GCN3" s="87"/>
      <c r="GCO3" s="87"/>
      <c r="GCP3" s="87"/>
      <c r="GCQ3" s="87"/>
      <c r="GCR3" s="87"/>
      <c r="GCS3" s="87"/>
      <c r="GCT3" s="87"/>
      <c r="GCU3" s="87"/>
      <c r="GCV3" s="87"/>
      <c r="GCW3" s="87"/>
      <c r="GCX3" s="87"/>
      <c r="GCY3" s="87"/>
      <c r="GCZ3" s="87"/>
      <c r="GDA3" s="87"/>
      <c r="GDB3" s="87"/>
      <c r="GDC3" s="87"/>
      <c r="GDD3" s="87"/>
      <c r="GDE3" s="87"/>
      <c r="GDF3" s="87"/>
      <c r="GDG3" s="87"/>
      <c r="GDH3" s="87"/>
      <c r="GDI3" s="87"/>
      <c r="GDJ3" s="87"/>
      <c r="GDK3" s="87"/>
      <c r="GDL3" s="87"/>
      <c r="GDM3" s="87"/>
      <c r="GDN3" s="87"/>
      <c r="GDO3" s="87"/>
      <c r="GDP3" s="87"/>
      <c r="GDQ3" s="87"/>
      <c r="GDR3" s="87"/>
      <c r="GDS3" s="87"/>
      <c r="GDT3" s="87"/>
      <c r="GDU3" s="87"/>
      <c r="GDV3" s="87"/>
      <c r="GDW3" s="87"/>
      <c r="GDX3" s="87"/>
      <c r="GDY3" s="87"/>
      <c r="GDZ3" s="87"/>
      <c r="GEA3" s="87"/>
      <c r="GEB3" s="87"/>
      <c r="GEC3" s="87"/>
      <c r="GED3" s="87"/>
      <c r="GEE3" s="87"/>
      <c r="GEF3" s="87"/>
      <c r="GEG3" s="87"/>
      <c r="GEH3" s="87"/>
      <c r="GEI3" s="87"/>
      <c r="GEJ3" s="87"/>
      <c r="GEK3" s="87"/>
      <c r="GEL3" s="87"/>
      <c r="GEM3" s="87"/>
      <c r="GEN3" s="87"/>
      <c r="GEO3" s="87"/>
      <c r="GEP3" s="87"/>
      <c r="GEQ3" s="87"/>
      <c r="GER3" s="87"/>
      <c r="GES3" s="87"/>
      <c r="GET3" s="87"/>
      <c r="GEU3" s="87"/>
      <c r="GEV3" s="87"/>
      <c r="GEW3" s="87"/>
      <c r="GEX3" s="87"/>
      <c r="GEY3" s="87"/>
      <c r="GEZ3" s="87"/>
      <c r="GFA3" s="87"/>
      <c r="GFB3" s="87"/>
      <c r="GFC3" s="87"/>
      <c r="GFD3" s="87"/>
      <c r="GFE3" s="87"/>
      <c r="GFF3" s="87"/>
      <c r="GFG3" s="87"/>
      <c r="GFH3" s="87"/>
      <c r="GFI3" s="87"/>
      <c r="GFJ3" s="87"/>
      <c r="GFK3" s="87"/>
      <c r="GFL3" s="87"/>
      <c r="GFM3" s="87"/>
      <c r="GFN3" s="87"/>
      <c r="GFO3" s="87"/>
      <c r="GFP3" s="87"/>
      <c r="GFQ3" s="87"/>
      <c r="GFR3" s="87"/>
      <c r="GFS3" s="87"/>
      <c r="GFT3" s="87"/>
      <c r="GFU3" s="87"/>
      <c r="GFV3" s="87"/>
      <c r="GFW3" s="87"/>
      <c r="GFX3" s="87"/>
      <c r="GFY3" s="87"/>
      <c r="GFZ3" s="87"/>
      <c r="GGA3" s="87"/>
      <c r="GGB3" s="87"/>
      <c r="GGC3" s="87"/>
      <c r="GGD3" s="87"/>
      <c r="GGE3" s="87"/>
      <c r="GGF3" s="87"/>
      <c r="GGG3" s="87"/>
      <c r="GGH3" s="87"/>
      <c r="GGI3" s="87"/>
      <c r="GGJ3" s="87"/>
      <c r="GGK3" s="87"/>
      <c r="GGL3" s="87"/>
      <c r="GGM3" s="87"/>
      <c r="GGN3" s="87"/>
      <c r="GGO3" s="87"/>
      <c r="GGP3" s="87"/>
      <c r="GGQ3" s="87"/>
      <c r="GGR3" s="87"/>
      <c r="GGS3" s="87"/>
      <c r="GGT3" s="87"/>
      <c r="GGU3" s="87"/>
      <c r="GGV3" s="87"/>
      <c r="GGW3" s="87"/>
      <c r="GGX3" s="87"/>
      <c r="GGY3" s="87"/>
      <c r="GGZ3" s="87"/>
      <c r="GHA3" s="87"/>
      <c r="GHB3" s="87"/>
      <c r="GHC3" s="87"/>
      <c r="GHD3" s="87"/>
      <c r="GHE3" s="87"/>
      <c r="GHF3" s="87"/>
      <c r="GHG3" s="87"/>
      <c r="GHH3" s="87"/>
      <c r="GHI3" s="87"/>
      <c r="GHJ3" s="87"/>
      <c r="GHK3" s="87"/>
      <c r="GHL3" s="87"/>
      <c r="GHM3" s="87"/>
      <c r="GHN3" s="87"/>
      <c r="GHO3" s="87"/>
      <c r="GHP3" s="87"/>
      <c r="GHQ3" s="87"/>
      <c r="GHR3" s="87"/>
      <c r="GHS3" s="87"/>
      <c r="GHT3" s="87"/>
      <c r="GHU3" s="87"/>
      <c r="GHV3" s="87"/>
      <c r="GHW3" s="87"/>
      <c r="GHX3" s="87"/>
      <c r="GHY3" s="87"/>
      <c r="GHZ3" s="87"/>
      <c r="GIA3" s="87"/>
      <c r="GIB3" s="87"/>
      <c r="GIC3" s="87"/>
      <c r="GID3" s="87"/>
      <c r="GIE3" s="87"/>
      <c r="GIF3" s="87"/>
      <c r="GIG3" s="87"/>
      <c r="GIH3" s="87"/>
      <c r="GII3" s="87"/>
      <c r="GIJ3" s="87"/>
      <c r="GIK3" s="87"/>
      <c r="GIL3" s="87"/>
      <c r="GIM3" s="87"/>
      <c r="GIN3" s="87"/>
      <c r="GIO3" s="87"/>
      <c r="GIP3" s="87"/>
      <c r="GIQ3" s="87"/>
      <c r="GIR3" s="87"/>
      <c r="GIS3" s="87"/>
      <c r="GIT3" s="87"/>
      <c r="GIU3" s="87"/>
      <c r="GIV3" s="87"/>
      <c r="GIW3" s="87"/>
      <c r="GIX3" s="87"/>
      <c r="GIY3" s="87"/>
      <c r="GIZ3" s="87"/>
      <c r="GJA3" s="87"/>
      <c r="GJB3" s="87"/>
      <c r="GJC3" s="87"/>
      <c r="GJD3" s="87"/>
      <c r="GJE3" s="87"/>
      <c r="GJF3" s="87"/>
      <c r="GJG3" s="87"/>
      <c r="GJH3" s="87"/>
      <c r="GJI3" s="87"/>
      <c r="GJJ3" s="87"/>
      <c r="GJK3" s="87"/>
      <c r="GJL3" s="87"/>
      <c r="GJM3" s="87"/>
      <c r="GJN3" s="87"/>
      <c r="GJO3" s="87"/>
      <c r="GJP3" s="87"/>
      <c r="GJQ3" s="87"/>
      <c r="GJR3" s="87"/>
      <c r="GJS3" s="87"/>
      <c r="GJT3" s="87"/>
      <c r="GJU3" s="87"/>
      <c r="GJV3" s="87"/>
      <c r="GJW3" s="87"/>
      <c r="GJX3" s="87"/>
      <c r="GJY3" s="87"/>
      <c r="GJZ3" s="87"/>
      <c r="GKA3" s="87"/>
      <c r="GKB3" s="87"/>
      <c r="GKC3" s="87"/>
      <c r="GKD3" s="87"/>
      <c r="GKE3" s="87"/>
      <c r="GKF3" s="87"/>
      <c r="GKG3" s="87"/>
      <c r="GKH3" s="87"/>
      <c r="GKI3" s="87"/>
      <c r="GKJ3" s="87"/>
      <c r="GKK3" s="87"/>
      <c r="GKL3" s="87"/>
      <c r="GKM3" s="87"/>
      <c r="GKN3" s="87"/>
      <c r="GKO3" s="87"/>
      <c r="GKP3" s="87"/>
      <c r="GKQ3" s="87"/>
      <c r="GKR3" s="87"/>
      <c r="GKS3" s="87"/>
      <c r="GKT3" s="87"/>
      <c r="GKU3" s="87"/>
      <c r="GKV3" s="87"/>
      <c r="GKW3" s="87"/>
      <c r="GKX3" s="87"/>
      <c r="GKY3" s="87"/>
      <c r="GKZ3" s="87"/>
      <c r="GLA3" s="87"/>
      <c r="GLB3" s="87"/>
      <c r="GLC3" s="87"/>
      <c r="GLD3" s="87"/>
      <c r="GLE3" s="87"/>
      <c r="GLF3" s="87"/>
      <c r="GLG3" s="87"/>
      <c r="GLH3" s="87"/>
      <c r="GLI3" s="87"/>
      <c r="GLJ3" s="87"/>
      <c r="GLK3" s="87"/>
      <c r="GLL3" s="87"/>
      <c r="GLM3" s="87"/>
      <c r="GLN3" s="87"/>
      <c r="GLO3" s="87"/>
      <c r="GLP3" s="87"/>
      <c r="GLQ3" s="87"/>
      <c r="GLR3" s="87"/>
      <c r="GLS3" s="87"/>
      <c r="GLT3" s="87"/>
      <c r="GLU3" s="87"/>
      <c r="GLV3" s="87"/>
      <c r="GLW3" s="87"/>
      <c r="GLX3" s="87"/>
      <c r="GLY3" s="87"/>
      <c r="GLZ3" s="87"/>
      <c r="GMA3" s="87"/>
      <c r="GMB3" s="87"/>
      <c r="GMC3" s="87"/>
      <c r="GMD3" s="87"/>
      <c r="GME3" s="87"/>
      <c r="GMF3" s="87"/>
      <c r="GMG3" s="87"/>
      <c r="GMH3" s="87"/>
      <c r="GMI3" s="87"/>
      <c r="GMJ3" s="87"/>
      <c r="GMK3" s="87"/>
      <c r="GML3" s="87"/>
      <c r="GMM3" s="87"/>
      <c r="GMN3" s="87"/>
      <c r="GMO3" s="87"/>
      <c r="GMP3" s="87"/>
      <c r="GMQ3" s="87"/>
      <c r="GMR3" s="87"/>
      <c r="GMS3" s="87"/>
      <c r="GMT3" s="87"/>
      <c r="GMU3" s="87"/>
      <c r="GMV3" s="87"/>
      <c r="GMW3" s="87"/>
      <c r="GMX3" s="87"/>
      <c r="GMY3" s="87"/>
      <c r="GMZ3" s="87"/>
      <c r="GNA3" s="87"/>
      <c r="GNB3" s="87"/>
      <c r="GNC3" s="87"/>
      <c r="GND3" s="87"/>
      <c r="GNE3" s="87"/>
      <c r="GNF3" s="87"/>
      <c r="GNG3" s="87"/>
      <c r="GNH3" s="87"/>
      <c r="GNI3" s="87"/>
      <c r="GNJ3" s="87"/>
      <c r="GNK3" s="87"/>
      <c r="GNL3" s="87"/>
      <c r="GNM3" s="87"/>
      <c r="GNN3" s="87"/>
      <c r="GNO3" s="87"/>
      <c r="GNP3" s="87"/>
      <c r="GNQ3" s="87"/>
      <c r="GNR3" s="87"/>
      <c r="GNS3" s="87"/>
      <c r="GNT3" s="87"/>
      <c r="GNU3" s="87"/>
      <c r="GNV3" s="87"/>
      <c r="GNW3" s="87"/>
      <c r="GNX3" s="87"/>
      <c r="GNY3" s="87"/>
      <c r="GNZ3" s="87"/>
      <c r="GOA3" s="87"/>
      <c r="GOB3" s="87"/>
      <c r="GOC3" s="87"/>
      <c r="GOD3" s="87"/>
      <c r="GOE3" s="87"/>
      <c r="GOF3" s="87"/>
      <c r="GOG3" s="87"/>
      <c r="GOH3" s="87"/>
      <c r="GOI3" s="87"/>
      <c r="GOJ3" s="87"/>
      <c r="GOK3" s="87"/>
      <c r="GOL3" s="87"/>
      <c r="GOM3" s="87"/>
      <c r="GON3" s="87"/>
      <c r="GOO3" s="87"/>
      <c r="GOP3" s="87"/>
      <c r="GOQ3" s="87"/>
      <c r="GOR3" s="87"/>
      <c r="GOS3" s="87"/>
      <c r="GOT3" s="87"/>
      <c r="GOU3" s="87"/>
      <c r="GOV3" s="87"/>
      <c r="GOW3" s="87"/>
      <c r="GOX3" s="87"/>
      <c r="GOY3" s="87"/>
      <c r="GOZ3" s="87"/>
      <c r="GPA3" s="87"/>
      <c r="GPB3" s="87"/>
      <c r="GPC3" s="87"/>
      <c r="GPD3" s="87"/>
      <c r="GPE3" s="87"/>
      <c r="GPF3" s="87"/>
      <c r="GPG3" s="87"/>
      <c r="GPH3" s="87"/>
      <c r="GPI3" s="87"/>
      <c r="GPJ3" s="87"/>
      <c r="GPK3" s="87"/>
      <c r="GPL3" s="87"/>
      <c r="GPM3" s="87"/>
      <c r="GPN3" s="87"/>
      <c r="GPO3" s="87"/>
      <c r="GPP3" s="87"/>
      <c r="GPQ3" s="87"/>
      <c r="GPR3" s="87"/>
      <c r="GPS3" s="87"/>
      <c r="GPT3" s="87"/>
      <c r="GPU3" s="87"/>
      <c r="GPV3" s="87"/>
      <c r="GPW3" s="87"/>
      <c r="GPX3" s="87"/>
      <c r="GPY3" s="87"/>
      <c r="GPZ3" s="87"/>
      <c r="GQA3" s="87"/>
      <c r="GQB3" s="87"/>
      <c r="GQC3" s="87"/>
      <c r="GQD3" s="87"/>
      <c r="GQE3" s="87"/>
      <c r="GQF3" s="87"/>
      <c r="GQG3" s="87"/>
      <c r="GQH3" s="87"/>
      <c r="GQI3" s="87"/>
      <c r="GQJ3" s="87"/>
      <c r="GQK3" s="87"/>
      <c r="GQL3" s="87"/>
      <c r="GQM3" s="87"/>
      <c r="GQN3" s="87"/>
      <c r="GQO3" s="87"/>
      <c r="GQP3" s="87"/>
      <c r="GQQ3" s="87"/>
      <c r="GQR3" s="87"/>
      <c r="GQS3" s="87"/>
      <c r="GQT3" s="87"/>
      <c r="GQU3" s="87"/>
      <c r="GQV3" s="87"/>
      <c r="GQW3" s="87"/>
      <c r="GQX3" s="87"/>
      <c r="GQY3" s="87"/>
      <c r="GQZ3" s="87"/>
      <c r="GRA3" s="87"/>
      <c r="GRB3" s="87"/>
      <c r="GRC3" s="87"/>
      <c r="GRD3" s="87"/>
      <c r="GRE3" s="87"/>
      <c r="GRF3" s="87"/>
      <c r="GRG3" s="87"/>
      <c r="GRH3" s="87"/>
      <c r="GRI3" s="87"/>
      <c r="GRJ3" s="87"/>
      <c r="GRK3" s="87"/>
      <c r="GRL3" s="87"/>
      <c r="GRM3" s="87"/>
      <c r="GRN3" s="87"/>
      <c r="GRO3" s="87"/>
      <c r="GRP3" s="87"/>
      <c r="GRQ3" s="87"/>
      <c r="GRR3" s="87"/>
      <c r="GRS3" s="87"/>
      <c r="GRT3" s="87"/>
      <c r="GRU3" s="87"/>
      <c r="GRV3" s="87"/>
      <c r="GRW3" s="87"/>
      <c r="GRX3" s="87"/>
      <c r="GRY3" s="87"/>
      <c r="GRZ3" s="87"/>
      <c r="GSA3" s="87"/>
      <c r="GSB3" s="87"/>
      <c r="GSC3" s="87"/>
      <c r="GSD3" s="87"/>
      <c r="GSE3" s="87"/>
      <c r="GSF3" s="87"/>
      <c r="GSG3" s="87"/>
      <c r="GSH3" s="87"/>
      <c r="GSI3" s="87"/>
      <c r="GSJ3" s="87"/>
      <c r="GSK3" s="87"/>
      <c r="GSL3" s="87"/>
      <c r="GSM3" s="87"/>
      <c r="GSN3" s="87"/>
      <c r="GSO3" s="87"/>
      <c r="GSP3" s="87"/>
      <c r="GSQ3" s="87"/>
      <c r="GSR3" s="87"/>
      <c r="GSS3" s="87"/>
      <c r="GST3" s="87"/>
      <c r="GSU3" s="87"/>
      <c r="GSV3" s="87"/>
      <c r="GSW3" s="87"/>
      <c r="GSX3" s="87"/>
      <c r="GSY3" s="87"/>
      <c r="GSZ3" s="87"/>
      <c r="GTA3" s="87"/>
      <c r="GTB3" s="87"/>
      <c r="GTC3" s="87"/>
      <c r="GTD3" s="87"/>
      <c r="GTE3" s="87"/>
      <c r="GTF3" s="87"/>
      <c r="GTG3" s="87"/>
      <c r="GTH3" s="87"/>
      <c r="GTI3" s="87"/>
      <c r="GTJ3" s="87"/>
      <c r="GTK3" s="87"/>
      <c r="GTL3" s="87"/>
      <c r="GTM3" s="87"/>
      <c r="GTN3" s="87"/>
      <c r="GTO3" s="87"/>
      <c r="GTP3" s="87"/>
      <c r="GTQ3" s="87"/>
      <c r="GTR3" s="87"/>
      <c r="GTS3" s="87"/>
      <c r="GTT3" s="87"/>
      <c r="GTU3" s="87"/>
      <c r="GTV3" s="87"/>
      <c r="GTW3" s="87"/>
      <c r="GTX3" s="87"/>
      <c r="GTY3" s="87"/>
      <c r="GTZ3" s="87"/>
      <c r="GUA3" s="87"/>
      <c r="GUB3" s="87"/>
      <c r="GUC3" s="87"/>
      <c r="GUD3" s="87"/>
      <c r="GUE3" s="87"/>
      <c r="GUF3" s="87"/>
      <c r="GUG3" s="87"/>
      <c r="GUH3" s="87"/>
      <c r="GUI3" s="87"/>
      <c r="GUJ3" s="87"/>
      <c r="GUK3" s="87"/>
      <c r="GUL3" s="87"/>
      <c r="GUM3" s="87"/>
      <c r="GUN3" s="87"/>
      <c r="GUO3" s="87"/>
      <c r="GUP3" s="87"/>
      <c r="GUQ3" s="87"/>
      <c r="GUR3" s="87"/>
      <c r="GUS3" s="87"/>
      <c r="GUT3" s="87"/>
      <c r="GUU3" s="87"/>
      <c r="GUV3" s="87"/>
      <c r="GUW3" s="87"/>
      <c r="GUX3" s="87"/>
      <c r="GUY3" s="87"/>
      <c r="GUZ3" s="87"/>
      <c r="GVA3" s="87"/>
      <c r="GVB3" s="87"/>
      <c r="GVC3" s="87"/>
      <c r="GVD3" s="87"/>
      <c r="GVE3" s="87"/>
      <c r="GVF3" s="87"/>
      <c r="GVG3" s="87"/>
      <c r="GVH3" s="87"/>
      <c r="GVI3" s="87"/>
      <c r="GVJ3" s="87"/>
      <c r="GVK3" s="87"/>
      <c r="GVL3" s="87"/>
      <c r="GVM3" s="87"/>
      <c r="GVN3" s="87"/>
      <c r="GVO3" s="87"/>
      <c r="GVP3" s="87"/>
      <c r="GVQ3" s="87"/>
      <c r="GVR3" s="87"/>
      <c r="GVS3" s="87"/>
      <c r="GVT3" s="87"/>
      <c r="GVU3" s="87"/>
      <c r="GVV3" s="87"/>
      <c r="GVW3" s="87"/>
      <c r="GVX3" s="87"/>
      <c r="GVY3" s="87"/>
      <c r="GVZ3" s="87"/>
      <c r="GWA3" s="87"/>
      <c r="GWB3" s="87"/>
      <c r="GWC3" s="87"/>
      <c r="GWD3" s="87"/>
      <c r="GWE3" s="87"/>
      <c r="GWF3" s="87"/>
      <c r="GWG3" s="87"/>
      <c r="GWH3" s="87"/>
      <c r="GWI3" s="87"/>
      <c r="GWJ3" s="87"/>
      <c r="GWK3" s="87"/>
      <c r="GWL3" s="87"/>
      <c r="GWM3" s="87"/>
      <c r="GWN3" s="87"/>
      <c r="GWO3" s="87"/>
      <c r="GWP3" s="87"/>
      <c r="GWQ3" s="87"/>
      <c r="GWR3" s="87"/>
      <c r="GWS3" s="87"/>
      <c r="GWT3" s="87"/>
      <c r="GWU3" s="87"/>
      <c r="GWV3" s="87"/>
      <c r="GWW3" s="87"/>
      <c r="GWX3" s="87"/>
      <c r="GWY3" s="87"/>
      <c r="GWZ3" s="87"/>
      <c r="GXA3" s="87"/>
      <c r="GXB3" s="87"/>
      <c r="GXC3" s="87"/>
      <c r="GXD3" s="87"/>
      <c r="GXE3" s="87"/>
      <c r="GXF3" s="87"/>
      <c r="GXG3" s="87"/>
      <c r="GXH3" s="87"/>
      <c r="GXI3" s="87"/>
      <c r="GXJ3" s="87"/>
      <c r="GXK3" s="87"/>
      <c r="GXL3" s="87"/>
      <c r="GXM3" s="87"/>
      <c r="GXN3" s="87"/>
      <c r="GXO3" s="87"/>
      <c r="GXP3" s="87"/>
      <c r="GXQ3" s="87"/>
      <c r="GXR3" s="87"/>
      <c r="GXS3" s="87"/>
      <c r="GXT3" s="87"/>
      <c r="GXU3" s="87"/>
      <c r="GXV3" s="87"/>
      <c r="GXW3" s="87"/>
      <c r="GXX3" s="87"/>
      <c r="GXY3" s="87"/>
      <c r="GXZ3" s="87"/>
      <c r="GYA3" s="87"/>
      <c r="GYB3" s="87"/>
      <c r="GYC3" s="87"/>
      <c r="GYD3" s="87"/>
      <c r="GYE3" s="87"/>
      <c r="GYF3" s="87"/>
      <c r="GYG3" s="87"/>
      <c r="GYH3" s="87"/>
      <c r="GYI3" s="87"/>
      <c r="GYJ3" s="87"/>
      <c r="GYK3" s="87"/>
      <c r="GYL3" s="87"/>
      <c r="GYM3" s="87"/>
      <c r="GYN3" s="87"/>
      <c r="GYO3" s="87"/>
      <c r="GYP3" s="87"/>
      <c r="GYQ3" s="87"/>
      <c r="GYR3" s="87"/>
      <c r="GYS3" s="87"/>
      <c r="GYT3" s="87"/>
      <c r="GYU3" s="87"/>
      <c r="GYV3" s="87"/>
      <c r="GYW3" s="87"/>
      <c r="GYX3" s="87"/>
      <c r="GYY3" s="87"/>
      <c r="GYZ3" s="87"/>
      <c r="GZA3" s="87"/>
      <c r="GZB3" s="87"/>
      <c r="GZC3" s="87"/>
      <c r="GZD3" s="87"/>
      <c r="GZE3" s="87"/>
      <c r="GZF3" s="87"/>
      <c r="GZG3" s="87"/>
      <c r="GZH3" s="87"/>
      <c r="GZI3" s="87"/>
      <c r="GZJ3" s="87"/>
      <c r="GZK3" s="87"/>
      <c r="GZL3" s="87"/>
      <c r="GZM3" s="87"/>
      <c r="GZN3" s="87"/>
      <c r="GZO3" s="87"/>
      <c r="GZP3" s="87"/>
      <c r="GZQ3" s="87"/>
      <c r="GZR3" s="87"/>
      <c r="GZS3" s="87"/>
      <c r="GZT3" s="87"/>
      <c r="GZU3" s="87"/>
      <c r="GZV3" s="87"/>
      <c r="GZW3" s="87"/>
      <c r="GZX3" s="87"/>
      <c r="GZY3" s="87"/>
      <c r="GZZ3" s="87"/>
      <c r="HAA3" s="87"/>
      <c r="HAB3" s="87"/>
      <c r="HAC3" s="87"/>
      <c r="HAD3" s="87"/>
      <c r="HAE3" s="87"/>
      <c r="HAF3" s="87"/>
      <c r="HAG3" s="87"/>
      <c r="HAH3" s="87"/>
      <c r="HAI3" s="87"/>
      <c r="HAJ3" s="87"/>
      <c r="HAK3" s="87"/>
      <c r="HAL3" s="87"/>
      <c r="HAM3" s="87"/>
      <c r="HAN3" s="87"/>
      <c r="HAO3" s="87"/>
      <c r="HAP3" s="87"/>
      <c r="HAQ3" s="87"/>
      <c r="HAR3" s="87"/>
      <c r="HAS3" s="87"/>
      <c r="HAT3" s="87"/>
      <c r="HAU3" s="87"/>
      <c r="HAV3" s="87"/>
      <c r="HAW3" s="87"/>
      <c r="HAX3" s="87"/>
      <c r="HAY3" s="87"/>
      <c r="HAZ3" s="87"/>
      <c r="HBA3" s="87"/>
      <c r="HBB3" s="87"/>
      <c r="HBC3" s="87"/>
      <c r="HBD3" s="87"/>
      <c r="HBE3" s="87"/>
      <c r="HBF3" s="87"/>
      <c r="HBG3" s="87"/>
      <c r="HBH3" s="87"/>
      <c r="HBI3" s="87"/>
      <c r="HBJ3" s="87"/>
      <c r="HBK3" s="87"/>
      <c r="HBL3" s="87"/>
      <c r="HBM3" s="87"/>
      <c r="HBN3" s="87"/>
      <c r="HBO3" s="87"/>
      <c r="HBP3" s="87"/>
      <c r="HBQ3" s="87"/>
      <c r="HBR3" s="87"/>
      <c r="HBS3" s="87"/>
      <c r="HBT3" s="87"/>
      <c r="HBU3" s="87"/>
      <c r="HBV3" s="87"/>
      <c r="HBW3" s="87"/>
      <c r="HBX3" s="87"/>
      <c r="HBY3" s="87"/>
      <c r="HBZ3" s="87"/>
      <c r="HCA3" s="87"/>
      <c r="HCB3" s="87"/>
      <c r="HCC3" s="87"/>
      <c r="HCD3" s="87"/>
      <c r="HCE3" s="87"/>
      <c r="HCF3" s="87"/>
      <c r="HCG3" s="87"/>
      <c r="HCH3" s="87"/>
      <c r="HCI3" s="87"/>
      <c r="HCJ3" s="87"/>
      <c r="HCK3" s="87"/>
      <c r="HCL3" s="87"/>
      <c r="HCM3" s="87"/>
      <c r="HCN3" s="87"/>
      <c r="HCO3" s="87"/>
      <c r="HCP3" s="87"/>
      <c r="HCQ3" s="87"/>
      <c r="HCR3" s="87"/>
      <c r="HCS3" s="87"/>
      <c r="HCT3" s="87"/>
      <c r="HCU3" s="87"/>
      <c r="HCV3" s="87"/>
      <c r="HCW3" s="87"/>
      <c r="HCX3" s="87"/>
      <c r="HCY3" s="87"/>
      <c r="HCZ3" s="87"/>
      <c r="HDA3" s="87"/>
      <c r="HDB3" s="87"/>
      <c r="HDC3" s="87"/>
      <c r="HDD3" s="87"/>
      <c r="HDE3" s="87"/>
      <c r="HDF3" s="87"/>
      <c r="HDG3" s="87"/>
      <c r="HDH3" s="87"/>
      <c r="HDI3" s="87"/>
      <c r="HDJ3" s="87"/>
      <c r="HDK3" s="87"/>
      <c r="HDL3" s="87"/>
      <c r="HDM3" s="87"/>
      <c r="HDN3" s="87"/>
      <c r="HDO3" s="87"/>
      <c r="HDP3" s="87"/>
      <c r="HDQ3" s="87"/>
      <c r="HDR3" s="87"/>
      <c r="HDS3" s="87"/>
      <c r="HDT3" s="87"/>
      <c r="HDU3" s="87"/>
      <c r="HDV3" s="87"/>
      <c r="HDW3" s="87"/>
      <c r="HDX3" s="87"/>
      <c r="HDY3" s="87"/>
      <c r="HDZ3" s="87"/>
      <c r="HEA3" s="87"/>
      <c r="HEB3" s="87"/>
      <c r="HEC3" s="87"/>
      <c r="HED3" s="87"/>
      <c r="HEE3" s="87"/>
      <c r="HEF3" s="87"/>
      <c r="HEG3" s="87"/>
      <c r="HEH3" s="87"/>
      <c r="HEI3" s="87"/>
      <c r="HEJ3" s="87"/>
      <c r="HEK3" s="87"/>
      <c r="HEL3" s="87"/>
      <c r="HEM3" s="87"/>
      <c r="HEN3" s="87"/>
      <c r="HEO3" s="87"/>
      <c r="HEP3" s="87"/>
      <c r="HEQ3" s="87"/>
      <c r="HER3" s="87"/>
      <c r="HES3" s="87"/>
      <c r="HET3" s="87"/>
      <c r="HEU3" s="87"/>
      <c r="HEV3" s="87"/>
      <c r="HEW3" s="87"/>
      <c r="HEX3" s="87"/>
      <c r="HEY3" s="87"/>
      <c r="HEZ3" s="87"/>
      <c r="HFA3" s="87"/>
      <c r="HFB3" s="87"/>
      <c r="HFC3" s="87"/>
      <c r="HFD3" s="87"/>
      <c r="HFE3" s="87"/>
      <c r="HFF3" s="87"/>
      <c r="HFG3" s="87"/>
      <c r="HFH3" s="87"/>
      <c r="HFI3" s="87"/>
      <c r="HFJ3" s="87"/>
      <c r="HFK3" s="87"/>
      <c r="HFL3" s="87"/>
      <c r="HFM3" s="87"/>
      <c r="HFN3" s="87"/>
      <c r="HFO3" s="87"/>
      <c r="HFP3" s="87"/>
      <c r="HFQ3" s="87"/>
      <c r="HFR3" s="87"/>
      <c r="HFS3" s="87"/>
      <c r="HFT3" s="87"/>
      <c r="HFU3" s="87"/>
      <c r="HFV3" s="87"/>
      <c r="HFW3" s="87"/>
      <c r="HFX3" s="87"/>
      <c r="HFY3" s="87"/>
      <c r="HFZ3" s="87"/>
      <c r="HGA3" s="87"/>
      <c r="HGB3" s="87"/>
      <c r="HGC3" s="87"/>
      <c r="HGD3" s="87"/>
      <c r="HGE3" s="87"/>
      <c r="HGF3" s="87"/>
      <c r="HGG3" s="87"/>
      <c r="HGH3" s="87"/>
      <c r="HGI3" s="87"/>
      <c r="HGJ3" s="87"/>
      <c r="HGK3" s="87"/>
      <c r="HGL3" s="87"/>
      <c r="HGM3" s="87"/>
      <c r="HGN3" s="87"/>
      <c r="HGO3" s="87"/>
      <c r="HGP3" s="87"/>
      <c r="HGQ3" s="87"/>
      <c r="HGR3" s="87"/>
      <c r="HGS3" s="87"/>
      <c r="HGT3" s="87"/>
      <c r="HGU3" s="87"/>
      <c r="HGV3" s="87"/>
      <c r="HGW3" s="87"/>
      <c r="HGX3" s="87"/>
      <c r="HGY3" s="87"/>
      <c r="HGZ3" s="87"/>
      <c r="HHA3" s="87"/>
      <c r="HHB3" s="87"/>
      <c r="HHC3" s="87"/>
      <c r="HHD3" s="87"/>
      <c r="HHE3" s="87"/>
      <c r="HHF3" s="87"/>
      <c r="HHG3" s="87"/>
      <c r="HHH3" s="87"/>
      <c r="HHI3" s="87"/>
      <c r="HHJ3" s="87"/>
      <c r="HHK3" s="87"/>
      <c r="HHL3" s="87"/>
      <c r="HHM3" s="87"/>
      <c r="HHN3" s="87"/>
      <c r="HHO3" s="87"/>
      <c r="HHP3" s="87"/>
      <c r="HHQ3" s="87"/>
      <c r="HHR3" s="87"/>
      <c r="HHS3" s="87"/>
      <c r="HHT3" s="87"/>
      <c r="HHU3" s="87"/>
      <c r="HHV3" s="87"/>
      <c r="HHW3" s="87"/>
      <c r="HHX3" s="87"/>
      <c r="HHY3" s="87"/>
      <c r="HHZ3" s="87"/>
      <c r="HIA3" s="87"/>
      <c r="HIB3" s="87"/>
      <c r="HIC3" s="87"/>
      <c r="HID3" s="87"/>
      <c r="HIE3" s="87"/>
      <c r="HIF3" s="87"/>
      <c r="HIG3" s="87"/>
      <c r="HIH3" s="87"/>
      <c r="HII3" s="87"/>
      <c r="HIJ3" s="87"/>
      <c r="HIK3" s="87"/>
      <c r="HIL3" s="87"/>
      <c r="HIM3" s="87"/>
      <c r="HIN3" s="87"/>
      <c r="HIO3" s="87"/>
      <c r="HIP3" s="87"/>
      <c r="HIQ3" s="87"/>
      <c r="HIR3" s="87"/>
      <c r="HIS3" s="87"/>
      <c r="HIT3" s="87"/>
      <c r="HIU3" s="87"/>
      <c r="HIV3" s="87"/>
      <c r="HIW3" s="87"/>
      <c r="HIX3" s="87"/>
      <c r="HIY3" s="87"/>
      <c r="HIZ3" s="87"/>
      <c r="HJA3" s="87"/>
      <c r="HJB3" s="87"/>
      <c r="HJC3" s="87"/>
      <c r="HJD3" s="87"/>
      <c r="HJE3" s="87"/>
      <c r="HJF3" s="87"/>
      <c r="HJG3" s="87"/>
      <c r="HJH3" s="87"/>
      <c r="HJI3" s="87"/>
      <c r="HJJ3" s="87"/>
      <c r="HJK3" s="87"/>
      <c r="HJL3" s="87"/>
      <c r="HJM3" s="87"/>
      <c r="HJN3" s="87"/>
      <c r="HJO3" s="87"/>
      <c r="HJP3" s="87"/>
      <c r="HJQ3" s="87"/>
      <c r="HJR3" s="87"/>
      <c r="HJS3" s="87"/>
      <c r="HJT3" s="87"/>
      <c r="HJU3" s="87"/>
      <c r="HJV3" s="87"/>
      <c r="HJW3" s="87"/>
      <c r="HJX3" s="87"/>
      <c r="HJY3" s="87"/>
      <c r="HJZ3" s="87"/>
      <c r="HKA3" s="87"/>
      <c r="HKB3" s="87"/>
      <c r="HKC3" s="87"/>
      <c r="HKD3" s="87"/>
      <c r="HKE3" s="87"/>
      <c r="HKF3" s="87"/>
      <c r="HKG3" s="87"/>
      <c r="HKH3" s="87"/>
      <c r="HKI3" s="87"/>
      <c r="HKJ3" s="87"/>
      <c r="HKK3" s="87"/>
      <c r="HKL3" s="87"/>
      <c r="HKM3" s="87"/>
      <c r="HKN3" s="87"/>
      <c r="HKO3" s="87"/>
      <c r="HKP3" s="87"/>
      <c r="HKQ3" s="87"/>
      <c r="HKR3" s="87"/>
      <c r="HKS3" s="87"/>
      <c r="HKT3" s="87"/>
      <c r="HKU3" s="87"/>
      <c r="HKV3" s="87"/>
      <c r="HKW3" s="87"/>
      <c r="HKX3" s="87"/>
      <c r="HKY3" s="87"/>
      <c r="HKZ3" s="87"/>
      <c r="HLA3" s="87"/>
      <c r="HLB3" s="87"/>
      <c r="HLC3" s="87"/>
      <c r="HLD3" s="87"/>
      <c r="HLE3" s="87"/>
      <c r="HLF3" s="87"/>
      <c r="HLG3" s="87"/>
      <c r="HLH3" s="87"/>
      <c r="HLI3" s="87"/>
      <c r="HLJ3" s="87"/>
      <c r="HLK3" s="87"/>
      <c r="HLL3" s="87"/>
      <c r="HLM3" s="87"/>
      <c r="HLN3" s="87"/>
      <c r="HLO3" s="87"/>
      <c r="HLP3" s="87"/>
      <c r="HLQ3" s="87"/>
      <c r="HLR3" s="87"/>
      <c r="HLS3" s="87"/>
      <c r="HLT3" s="87"/>
      <c r="HLU3" s="87"/>
      <c r="HLV3" s="87"/>
      <c r="HLW3" s="87"/>
      <c r="HLX3" s="87"/>
      <c r="HLY3" s="87"/>
      <c r="HLZ3" s="87"/>
      <c r="HMA3" s="87"/>
      <c r="HMB3" s="87"/>
      <c r="HMC3" s="87"/>
      <c r="HMD3" s="87"/>
      <c r="HME3" s="87"/>
      <c r="HMF3" s="87"/>
      <c r="HMG3" s="87"/>
      <c r="HMH3" s="87"/>
      <c r="HMI3" s="87"/>
      <c r="HMJ3" s="87"/>
      <c r="HMK3" s="87"/>
      <c r="HML3" s="87"/>
      <c r="HMM3" s="87"/>
      <c r="HMN3" s="87"/>
      <c r="HMO3" s="87"/>
      <c r="HMP3" s="87"/>
      <c r="HMQ3" s="87"/>
      <c r="HMR3" s="87"/>
      <c r="HMS3" s="87"/>
      <c r="HMT3" s="87"/>
      <c r="HMU3" s="87"/>
      <c r="HMV3" s="87"/>
      <c r="HMW3" s="87"/>
      <c r="HMX3" s="87"/>
      <c r="HMY3" s="87"/>
      <c r="HMZ3" s="87"/>
      <c r="HNA3" s="87"/>
      <c r="HNB3" s="87"/>
      <c r="HNC3" s="87"/>
      <c r="HND3" s="87"/>
      <c r="HNE3" s="87"/>
      <c r="HNF3" s="87"/>
      <c r="HNG3" s="87"/>
      <c r="HNH3" s="87"/>
      <c r="HNI3" s="87"/>
      <c r="HNJ3" s="87"/>
      <c r="HNK3" s="87"/>
      <c r="HNL3" s="87"/>
      <c r="HNM3" s="87"/>
      <c r="HNN3" s="87"/>
      <c r="HNO3" s="87"/>
      <c r="HNP3" s="87"/>
      <c r="HNQ3" s="87"/>
      <c r="HNR3" s="87"/>
      <c r="HNS3" s="87"/>
      <c r="HNT3" s="87"/>
      <c r="HNU3" s="87"/>
      <c r="HNV3" s="87"/>
      <c r="HNW3" s="87"/>
      <c r="HNX3" s="87"/>
      <c r="HNY3" s="87"/>
      <c r="HNZ3" s="87"/>
      <c r="HOA3" s="87"/>
      <c r="HOB3" s="87"/>
      <c r="HOC3" s="87"/>
      <c r="HOD3" s="87"/>
      <c r="HOE3" s="87"/>
      <c r="HOF3" s="87"/>
      <c r="HOG3" s="87"/>
      <c r="HOH3" s="87"/>
      <c r="HOI3" s="87"/>
      <c r="HOJ3" s="87"/>
      <c r="HOK3" s="87"/>
      <c r="HOL3" s="87"/>
      <c r="HOM3" s="87"/>
      <c r="HON3" s="87"/>
      <c r="HOO3" s="87"/>
      <c r="HOP3" s="87"/>
      <c r="HOQ3" s="87"/>
      <c r="HOR3" s="87"/>
      <c r="HOS3" s="87"/>
      <c r="HOT3" s="87"/>
      <c r="HOU3" s="87"/>
      <c r="HOV3" s="87"/>
      <c r="HOW3" s="87"/>
      <c r="HOX3" s="87"/>
      <c r="HOY3" s="87"/>
      <c r="HOZ3" s="87"/>
      <c r="HPA3" s="87"/>
      <c r="HPB3" s="87"/>
      <c r="HPC3" s="87"/>
      <c r="HPD3" s="87"/>
      <c r="HPE3" s="87"/>
      <c r="HPF3" s="87"/>
      <c r="HPG3" s="87"/>
      <c r="HPH3" s="87"/>
      <c r="HPI3" s="87"/>
      <c r="HPJ3" s="87"/>
      <c r="HPK3" s="87"/>
      <c r="HPL3" s="87"/>
      <c r="HPM3" s="87"/>
      <c r="HPN3" s="87"/>
      <c r="HPO3" s="87"/>
      <c r="HPP3" s="87"/>
      <c r="HPQ3" s="87"/>
      <c r="HPR3" s="87"/>
      <c r="HPS3" s="87"/>
      <c r="HPT3" s="87"/>
      <c r="HPU3" s="87"/>
      <c r="HPV3" s="87"/>
      <c r="HPW3" s="87"/>
      <c r="HPX3" s="87"/>
      <c r="HPY3" s="87"/>
      <c r="HPZ3" s="87"/>
      <c r="HQA3" s="87"/>
      <c r="HQB3" s="87"/>
      <c r="HQC3" s="87"/>
      <c r="HQD3" s="87"/>
      <c r="HQE3" s="87"/>
      <c r="HQF3" s="87"/>
      <c r="HQG3" s="87"/>
      <c r="HQH3" s="87"/>
      <c r="HQI3" s="87"/>
      <c r="HQJ3" s="87"/>
      <c r="HQK3" s="87"/>
      <c r="HQL3" s="87"/>
      <c r="HQM3" s="87"/>
      <c r="HQN3" s="87"/>
      <c r="HQO3" s="87"/>
      <c r="HQP3" s="87"/>
      <c r="HQQ3" s="87"/>
      <c r="HQR3" s="87"/>
      <c r="HQS3" s="87"/>
      <c r="HQT3" s="87"/>
      <c r="HQU3" s="87"/>
      <c r="HQV3" s="87"/>
      <c r="HQW3" s="87"/>
      <c r="HQX3" s="87"/>
      <c r="HQY3" s="87"/>
      <c r="HQZ3" s="87"/>
      <c r="HRA3" s="87"/>
      <c r="HRB3" s="87"/>
      <c r="HRC3" s="87"/>
      <c r="HRD3" s="87"/>
      <c r="HRE3" s="87"/>
      <c r="HRF3" s="87"/>
      <c r="HRG3" s="87"/>
      <c r="HRH3" s="87"/>
      <c r="HRI3" s="87"/>
      <c r="HRJ3" s="87"/>
      <c r="HRK3" s="87"/>
      <c r="HRL3" s="87"/>
      <c r="HRM3" s="87"/>
      <c r="HRN3" s="87"/>
      <c r="HRO3" s="87"/>
      <c r="HRP3" s="87"/>
      <c r="HRQ3" s="87"/>
      <c r="HRR3" s="87"/>
      <c r="HRS3" s="87"/>
      <c r="HRT3" s="87"/>
      <c r="HRU3" s="87"/>
      <c r="HRV3" s="87"/>
      <c r="HRW3" s="87"/>
      <c r="HRX3" s="87"/>
      <c r="HRY3" s="87"/>
      <c r="HRZ3" s="87"/>
      <c r="HSA3" s="87"/>
      <c r="HSB3" s="87"/>
      <c r="HSC3" s="87"/>
      <c r="HSD3" s="87"/>
      <c r="HSE3" s="87"/>
      <c r="HSF3" s="87"/>
      <c r="HSG3" s="87"/>
      <c r="HSH3" s="87"/>
      <c r="HSI3" s="87"/>
      <c r="HSJ3" s="87"/>
      <c r="HSK3" s="87"/>
      <c r="HSL3" s="87"/>
      <c r="HSM3" s="87"/>
      <c r="HSN3" s="87"/>
      <c r="HSO3" s="87"/>
      <c r="HSP3" s="87"/>
      <c r="HSQ3" s="87"/>
      <c r="HSR3" s="87"/>
      <c r="HSS3" s="87"/>
      <c r="HST3" s="87"/>
      <c r="HSU3" s="87"/>
      <c r="HSV3" s="87"/>
      <c r="HSW3" s="87"/>
      <c r="HSX3" s="87"/>
      <c r="HSY3" s="87"/>
      <c r="HSZ3" s="87"/>
      <c r="HTA3" s="87"/>
      <c r="HTB3" s="87"/>
      <c r="HTC3" s="87"/>
      <c r="HTD3" s="87"/>
      <c r="HTE3" s="87"/>
      <c r="HTF3" s="87"/>
      <c r="HTG3" s="87"/>
      <c r="HTH3" s="87"/>
      <c r="HTI3" s="87"/>
      <c r="HTJ3" s="87"/>
      <c r="HTK3" s="87"/>
      <c r="HTL3" s="87"/>
      <c r="HTM3" s="87"/>
      <c r="HTN3" s="87"/>
      <c r="HTO3" s="87"/>
      <c r="HTP3" s="87"/>
      <c r="HTQ3" s="87"/>
      <c r="HTR3" s="87"/>
      <c r="HTS3" s="87"/>
      <c r="HTT3" s="87"/>
      <c r="HTU3" s="87"/>
      <c r="HTV3" s="87"/>
      <c r="HTW3" s="87"/>
      <c r="HTX3" s="87"/>
      <c r="HTY3" s="87"/>
      <c r="HTZ3" s="87"/>
      <c r="HUA3" s="87"/>
      <c r="HUB3" s="87"/>
      <c r="HUC3" s="87"/>
      <c r="HUD3" s="87"/>
      <c r="HUE3" s="87"/>
      <c r="HUF3" s="87"/>
      <c r="HUG3" s="87"/>
      <c r="HUH3" s="87"/>
      <c r="HUI3" s="87"/>
      <c r="HUJ3" s="87"/>
      <c r="HUK3" s="87"/>
      <c r="HUL3" s="87"/>
      <c r="HUM3" s="87"/>
      <c r="HUN3" s="87"/>
      <c r="HUO3" s="87"/>
      <c r="HUP3" s="87"/>
      <c r="HUQ3" s="87"/>
      <c r="HUR3" s="87"/>
      <c r="HUS3" s="87"/>
      <c r="HUT3" s="87"/>
      <c r="HUU3" s="87"/>
      <c r="HUV3" s="87"/>
      <c r="HUW3" s="87"/>
      <c r="HUX3" s="87"/>
      <c r="HUY3" s="87"/>
      <c r="HUZ3" s="87"/>
      <c r="HVA3" s="87"/>
      <c r="HVB3" s="87"/>
      <c r="HVC3" s="87"/>
      <c r="HVD3" s="87"/>
      <c r="HVE3" s="87"/>
      <c r="HVF3" s="87"/>
      <c r="HVG3" s="87"/>
      <c r="HVH3" s="87"/>
      <c r="HVI3" s="87"/>
      <c r="HVJ3" s="87"/>
      <c r="HVK3" s="87"/>
      <c r="HVL3" s="87"/>
      <c r="HVM3" s="87"/>
      <c r="HVN3" s="87"/>
      <c r="HVO3" s="87"/>
      <c r="HVP3" s="87"/>
      <c r="HVQ3" s="87"/>
      <c r="HVR3" s="87"/>
      <c r="HVS3" s="87"/>
      <c r="HVT3" s="87"/>
      <c r="HVU3" s="87"/>
      <c r="HVV3" s="87"/>
      <c r="HVW3" s="87"/>
      <c r="HVX3" s="87"/>
      <c r="HVY3" s="87"/>
      <c r="HVZ3" s="87"/>
      <c r="HWA3" s="87"/>
      <c r="HWB3" s="87"/>
      <c r="HWC3" s="87"/>
      <c r="HWD3" s="87"/>
      <c r="HWE3" s="87"/>
      <c r="HWF3" s="87"/>
      <c r="HWG3" s="87"/>
      <c r="HWH3" s="87"/>
      <c r="HWI3" s="87"/>
      <c r="HWJ3" s="87"/>
      <c r="HWK3" s="87"/>
      <c r="HWL3" s="87"/>
      <c r="HWM3" s="87"/>
      <c r="HWN3" s="87"/>
      <c r="HWO3" s="87"/>
      <c r="HWP3" s="87"/>
      <c r="HWQ3" s="87"/>
      <c r="HWR3" s="87"/>
      <c r="HWS3" s="87"/>
      <c r="HWT3" s="87"/>
      <c r="HWU3" s="87"/>
      <c r="HWV3" s="87"/>
      <c r="HWW3" s="87"/>
      <c r="HWX3" s="87"/>
      <c r="HWY3" s="87"/>
      <c r="HWZ3" s="87"/>
      <c r="HXA3" s="87"/>
      <c r="HXB3" s="87"/>
      <c r="HXC3" s="87"/>
      <c r="HXD3" s="87"/>
      <c r="HXE3" s="87"/>
      <c r="HXF3" s="87"/>
      <c r="HXG3" s="87"/>
      <c r="HXH3" s="87"/>
      <c r="HXI3" s="87"/>
      <c r="HXJ3" s="87"/>
      <c r="HXK3" s="87"/>
      <c r="HXL3" s="87"/>
      <c r="HXM3" s="87"/>
      <c r="HXN3" s="87"/>
      <c r="HXO3" s="87"/>
      <c r="HXP3" s="87"/>
      <c r="HXQ3" s="87"/>
      <c r="HXR3" s="87"/>
      <c r="HXS3" s="87"/>
      <c r="HXT3" s="87"/>
      <c r="HXU3" s="87"/>
      <c r="HXV3" s="87"/>
      <c r="HXW3" s="87"/>
      <c r="HXX3" s="87"/>
      <c r="HXY3" s="87"/>
      <c r="HXZ3" s="87"/>
      <c r="HYA3" s="87"/>
      <c r="HYB3" s="87"/>
      <c r="HYC3" s="87"/>
      <c r="HYD3" s="87"/>
      <c r="HYE3" s="87"/>
      <c r="HYF3" s="87"/>
      <c r="HYG3" s="87"/>
      <c r="HYH3" s="87"/>
      <c r="HYI3" s="87"/>
      <c r="HYJ3" s="87"/>
      <c r="HYK3" s="87"/>
      <c r="HYL3" s="87"/>
      <c r="HYM3" s="87"/>
      <c r="HYN3" s="87"/>
      <c r="HYO3" s="87"/>
      <c r="HYP3" s="87"/>
      <c r="HYQ3" s="87"/>
      <c r="HYR3" s="87"/>
      <c r="HYS3" s="87"/>
      <c r="HYT3" s="87"/>
      <c r="HYU3" s="87"/>
      <c r="HYV3" s="87"/>
      <c r="HYW3" s="87"/>
      <c r="HYX3" s="87"/>
      <c r="HYY3" s="87"/>
      <c r="HYZ3" s="87"/>
      <c r="HZA3" s="87"/>
      <c r="HZB3" s="87"/>
      <c r="HZC3" s="87"/>
      <c r="HZD3" s="87"/>
      <c r="HZE3" s="87"/>
      <c r="HZF3" s="87"/>
      <c r="HZG3" s="87"/>
      <c r="HZH3" s="87"/>
      <c r="HZI3" s="87"/>
      <c r="HZJ3" s="87"/>
      <c r="HZK3" s="87"/>
      <c r="HZL3" s="87"/>
      <c r="HZM3" s="87"/>
      <c r="HZN3" s="87"/>
      <c r="HZO3" s="87"/>
      <c r="HZP3" s="87"/>
      <c r="HZQ3" s="87"/>
      <c r="HZR3" s="87"/>
      <c r="HZS3" s="87"/>
      <c r="HZT3" s="87"/>
      <c r="HZU3" s="87"/>
      <c r="HZV3" s="87"/>
      <c r="HZW3" s="87"/>
      <c r="HZX3" s="87"/>
      <c r="HZY3" s="87"/>
      <c r="HZZ3" s="87"/>
      <c r="IAA3" s="87"/>
      <c r="IAB3" s="87"/>
      <c r="IAC3" s="87"/>
      <c r="IAD3" s="87"/>
      <c r="IAE3" s="87"/>
      <c r="IAF3" s="87"/>
      <c r="IAG3" s="87"/>
      <c r="IAH3" s="87"/>
      <c r="IAI3" s="87"/>
      <c r="IAJ3" s="87"/>
      <c r="IAK3" s="87"/>
      <c r="IAL3" s="87"/>
      <c r="IAM3" s="87"/>
      <c r="IAN3" s="87"/>
      <c r="IAO3" s="87"/>
      <c r="IAP3" s="87"/>
      <c r="IAQ3" s="87"/>
      <c r="IAR3" s="87"/>
      <c r="IAS3" s="87"/>
      <c r="IAT3" s="87"/>
      <c r="IAU3" s="87"/>
      <c r="IAV3" s="87"/>
      <c r="IAW3" s="87"/>
      <c r="IAX3" s="87"/>
      <c r="IAY3" s="87"/>
      <c r="IAZ3" s="87"/>
      <c r="IBA3" s="87"/>
      <c r="IBB3" s="87"/>
      <c r="IBC3" s="87"/>
      <c r="IBD3" s="87"/>
      <c r="IBE3" s="87"/>
      <c r="IBF3" s="87"/>
      <c r="IBG3" s="87"/>
      <c r="IBH3" s="87"/>
      <c r="IBI3" s="87"/>
      <c r="IBJ3" s="87"/>
      <c r="IBK3" s="87"/>
      <c r="IBL3" s="87"/>
      <c r="IBM3" s="87"/>
      <c r="IBN3" s="87"/>
      <c r="IBO3" s="87"/>
      <c r="IBP3" s="87"/>
      <c r="IBQ3" s="87"/>
      <c r="IBR3" s="87"/>
      <c r="IBS3" s="87"/>
      <c r="IBT3" s="87"/>
      <c r="IBU3" s="87"/>
      <c r="IBV3" s="87"/>
      <c r="IBW3" s="87"/>
      <c r="IBX3" s="87"/>
      <c r="IBY3" s="87"/>
      <c r="IBZ3" s="87"/>
      <c r="ICA3" s="87"/>
      <c r="ICB3" s="87"/>
      <c r="ICC3" s="87"/>
      <c r="ICD3" s="87"/>
      <c r="ICE3" s="87"/>
      <c r="ICF3" s="87"/>
      <c r="ICG3" s="87"/>
      <c r="ICH3" s="87"/>
      <c r="ICI3" s="87"/>
      <c r="ICJ3" s="87"/>
      <c r="ICK3" s="87"/>
      <c r="ICL3" s="87"/>
      <c r="ICM3" s="87"/>
      <c r="ICN3" s="87"/>
      <c r="ICO3" s="87"/>
      <c r="ICP3" s="87"/>
      <c r="ICQ3" s="87"/>
      <c r="ICR3" s="87"/>
      <c r="ICS3" s="87"/>
      <c r="ICT3" s="87"/>
      <c r="ICU3" s="87"/>
      <c r="ICV3" s="87"/>
      <c r="ICW3" s="87"/>
      <c r="ICX3" s="87"/>
      <c r="ICY3" s="87"/>
      <c r="ICZ3" s="87"/>
      <c r="IDA3" s="87"/>
      <c r="IDB3" s="87"/>
      <c r="IDC3" s="87"/>
      <c r="IDD3" s="87"/>
      <c r="IDE3" s="87"/>
      <c r="IDF3" s="87"/>
      <c r="IDG3" s="87"/>
      <c r="IDH3" s="87"/>
      <c r="IDI3" s="87"/>
      <c r="IDJ3" s="87"/>
      <c r="IDK3" s="87"/>
      <c r="IDL3" s="87"/>
      <c r="IDM3" s="87"/>
      <c r="IDN3" s="87"/>
      <c r="IDO3" s="87"/>
      <c r="IDP3" s="87"/>
      <c r="IDQ3" s="87"/>
      <c r="IDR3" s="87"/>
      <c r="IDS3" s="87"/>
      <c r="IDT3" s="87"/>
      <c r="IDU3" s="87"/>
      <c r="IDV3" s="87"/>
      <c r="IDW3" s="87"/>
      <c r="IDX3" s="87"/>
      <c r="IDY3" s="87"/>
      <c r="IDZ3" s="87"/>
      <c r="IEA3" s="87"/>
      <c r="IEB3" s="87"/>
      <c r="IEC3" s="87"/>
      <c r="IED3" s="87"/>
      <c r="IEE3" s="87"/>
      <c r="IEF3" s="87"/>
      <c r="IEG3" s="87"/>
      <c r="IEH3" s="87"/>
      <c r="IEI3" s="87"/>
      <c r="IEJ3" s="87"/>
      <c r="IEK3" s="87"/>
      <c r="IEL3" s="87"/>
      <c r="IEM3" s="87"/>
      <c r="IEN3" s="87"/>
      <c r="IEO3" s="87"/>
      <c r="IEP3" s="87"/>
      <c r="IEQ3" s="87"/>
      <c r="IER3" s="87"/>
      <c r="IES3" s="87"/>
      <c r="IET3" s="87"/>
      <c r="IEU3" s="87"/>
      <c r="IEV3" s="87"/>
      <c r="IEW3" s="87"/>
      <c r="IEX3" s="87"/>
      <c r="IEY3" s="87"/>
      <c r="IEZ3" s="87"/>
      <c r="IFA3" s="87"/>
      <c r="IFB3" s="87"/>
      <c r="IFC3" s="87"/>
      <c r="IFD3" s="87"/>
      <c r="IFE3" s="87"/>
      <c r="IFF3" s="87"/>
      <c r="IFG3" s="87"/>
      <c r="IFH3" s="87"/>
      <c r="IFI3" s="87"/>
      <c r="IFJ3" s="87"/>
      <c r="IFK3" s="87"/>
      <c r="IFL3" s="87"/>
      <c r="IFM3" s="87"/>
      <c r="IFN3" s="87"/>
      <c r="IFO3" s="87"/>
      <c r="IFP3" s="87"/>
      <c r="IFQ3" s="87"/>
      <c r="IFR3" s="87"/>
      <c r="IFS3" s="87"/>
      <c r="IFT3" s="87"/>
      <c r="IFU3" s="87"/>
      <c r="IFV3" s="87"/>
      <c r="IFW3" s="87"/>
      <c r="IFX3" s="87"/>
      <c r="IFY3" s="87"/>
      <c r="IFZ3" s="87"/>
      <c r="IGA3" s="87"/>
      <c r="IGB3" s="87"/>
      <c r="IGC3" s="87"/>
      <c r="IGD3" s="87"/>
      <c r="IGE3" s="87"/>
      <c r="IGF3" s="87"/>
      <c r="IGG3" s="87"/>
      <c r="IGH3" s="87"/>
      <c r="IGI3" s="87"/>
      <c r="IGJ3" s="87"/>
      <c r="IGK3" s="87"/>
      <c r="IGL3" s="87"/>
      <c r="IGM3" s="87"/>
      <c r="IGN3" s="87"/>
      <c r="IGO3" s="87"/>
      <c r="IGP3" s="87"/>
      <c r="IGQ3" s="87"/>
      <c r="IGR3" s="87"/>
      <c r="IGS3" s="87"/>
      <c r="IGT3" s="87"/>
      <c r="IGU3" s="87"/>
      <c r="IGV3" s="87"/>
      <c r="IGW3" s="87"/>
      <c r="IGX3" s="87"/>
      <c r="IGY3" s="87"/>
      <c r="IGZ3" s="87"/>
      <c r="IHA3" s="87"/>
      <c r="IHB3" s="87"/>
      <c r="IHC3" s="87"/>
      <c r="IHD3" s="87"/>
      <c r="IHE3" s="87"/>
      <c r="IHF3" s="87"/>
      <c r="IHG3" s="87"/>
      <c r="IHH3" s="87"/>
      <c r="IHI3" s="87"/>
      <c r="IHJ3" s="87"/>
      <c r="IHK3" s="87"/>
      <c r="IHL3" s="87"/>
      <c r="IHM3" s="87"/>
      <c r="IHN3" s="87"/>
      <c r="IHO3" s="87"/>
      <c r="IHP3" s="87"/>
      <c r="IHQ3" s="87"/>
      <c r="IHR3" s="87"/>
      <c r="IHS3" s="87"/>
      <c r="IHT3" s="87"/>
      <c r="IHU3" s="87"/>
      <c r="IHV3" s="87"/>
      <c r="IHW3" s="87"/>
      <c r="IHX3" s="87"/>
      <c r="IHY3" s="87"/>
      <c r="IHZ3" s="87"/>
      <c r="IIA3" s="87"/>
      <c r="IIB3" s="87"/>
      <c r="IIC3" s="87"/>
      <c r="IID3" s="87"/>
      <c r="IIE3" s="87"/>
      <c r="IIF3" s="87"/>
      <c r="IIG3" s="87"/>
      <c r="IIH3" s="87"/>
      <c r="III3" s="87"/>
      <c r="IIJ3" s="87"/>
      <c r="IIK3" s="87"/>
      <c r="IIL3" s="87"/>
      <c r="IIM3" s="87"/>
      <c r="IIN3" s="87"/>
      <c r="IIO3" s="87"/>
      <c r="IIP3" s="87"/>
      <c r="IIQ3" s="87"/>
      <c r="IIR3" s="87"/>
      <c r="IIS3" s="87"/>
      <c r="IIT3" s="87"/>
      <c r="IIU3" s="87"/>
      <c r="IIV3" s="87"/>
      <c r="IIW3" s="87"/>
      <c r="IIX3" s="87"/>
      <c r="IIY3" s="87"/>
      <c r="IIZ3" s="87"/>
      <c r="IJA3" s="87"/>
      <c r="IJB3" s="87"/>
      <c r="IJC3" s="87"/>
      <c r="IJD3" s="87"/>
      <c r="IJE3" s="87"/>
      <c r="IJF3" s="87"/>
      <c r="IJG3" s="87"/>
      <c r="IJH3" s="87"/>
      <c r="IJI3" s="87"/>
      <c r="IJJ3" s="87"/>
      <c r="IJK3" s="87"/>
      <c r="IJL3" s="87"/>
      <c r="IJM3" s="87"/>
      <c r="IJN3" s="87"/>
      <c r="IJO3" s="87"/>
      <c r="IJP3" s="87"/>
      <c r="IJQ3" s="87"/>
      <c r="IJR3" s="87"/>
      <c r="IJS3" s="87"/>
      <c r="IJT3" s="87"/>
      <c r="IJU3" s="87"/>
      <c r="IJV3" s="87"/>
      <c r="IJW3" s="87"/>
      <c r="IJX3" s="87"/>
      <c r="IJY3" s="87"/>
      <c r="IJZ3" s="87"/>
      <c r="IKA3" s="87"/>
      <c r="IKB3" s="87"/>
      <c r="IKC3" s="87"/>
      <c r="IKD3" s="87"/>
      <c r="IKE3" s="87"/>
      <c r="IKF3" s="87"/>
      <c r="IKG3" s="87"/>
      <c r="IKH3" s="87"/>
      <c r="IKI3" s="87"/>
      <c r="IKJ3" s="87"/>
      <c r="IKK3" s="87"/>
      <c r="IKL3" s="87"/>
      <c r="IKM3" s="87"/>
      <c r="IKN3" s="87"/>
      <c r="IKO3" s="87"/>
      <c r="IKP3" s="87"/>
      <c r="IKQ3" s="87"/>
      <c r="IKR3" s="87"/>
      <c r="IKS3" s="87"/>
      <c r="IKT3" s="87"/>
      <c r="IKU3" s="87"/>
      <c r="IKV3" s="87"/>
      <c r="IKW3" s="87"/>
      <c r="IKX3" s="87"/>
      <c r="IKY3" s="87"/>
      <c r="IKZ3" s="87"/>
      <c r="ILA3" s="87"/>
      <c r="ILB3" s="87"/>
      <c r="ILC3" s="87"/>
      <c r="ILD3" s="87"/>
      <c r="ILE3" s="87"/>
      <c r="ILF3" s="87"/>
      <c r="ILG3" s="87"/>
      <c r="ILH3" s="87"/>
      <c r="ILI3" s="87"/>
      <c r="ILJ3" s="87"/>
      <c r="ILK3" s="87"/>
      <c r="ILL3" s="87"/>
      <c r="ILM3" s="87"/>
      <c r="ILN3" s="87"/>
      <c r="ILO3" s="87"/>
      <c r="ILP3" s="87"/>
      <c r="ILQ3" s="87"/>
      <c r="ILR3" s="87"/>
      <c r="ILS3" s="87"/>
      <c r="ILT3" s="87"/>
      <c r="ILU3" s="87"/>
      <c r="ILV3" s="87"/>
      <c r="ILW3" s="87"/>
      <c r="ILX3" s="87"/>
      <c r="ILY3" s="87"/>
      <c r="ILZ3" s="87"/>
      <c r="IMA3" s="87"/>
      <c r="IMB3" s="87"/>
      <c r="IMC3" s="87"/>
      <c r="IMD3" s="87"/>
      <c r="IME3" s="87"/>
      <c r="IMF3" s="87"/>
      <c r="IMG3" s="87"/>
      <c r="IMH3" s="87"/>
      <c r="IMI3" s="87"/>
      <c r="IMJ3" s="87"/>
      <c r="IMK3" s="87"/>
      <c r="IML3" s="87"/>
      <c r="IMM3" s="87"/>
      <c r="IMN3" s="87"/>
      <c r="IMO3" s="87"/>
      <c r="IMP3" s="87"/>
      <c r="IMQ3" s="87"/>
      <c r="IMR3" s="87"/>
      <c r="IMS3" s="87"/>
      <c r="IMT3" s="87"/>
      <c r="IMU3" s="87"/>
      <c r="IMV3" s="87"/>
      <c r="IMW3" s="87"/>
      <c r="IMX3" s="87"/>
      <c r="IMY3" s="87"/>
      <c r="IMZ3" s="87"/>
      <c r="INA3" s="87"/>
      <c r="INB3" s="87"/>
      <c r="INC3" s="87"/>
      <c r="IND3" s="87"/>
      <c r="INE3" s="87"/>
      <c r="INF3" s="87"/>
      <c r="ING3" s="87"/>
      <c r="INH3" s="87"/>
      <c r="INI3" s="87"/>
      <c r="INJ3" s="87"/>
      <c r="INK3" s="87"/>
      <c r="INL3" s="87"/>
      <c r="INM3" s="87"/>
      <c r="INN3" s="87"/>
      <c r="INO3" s="87"/>
      <c r="INP3" s="87"/>
      <c r="INQ3" s="87"/>
      <c r="INR3" s="87"/>
      <c r="INS3" s="87"/>
      <c r="INT3" s="87"/>
      <c r="INU3" s="87"/>
      <c r="INV3" s="87"/>
      <c r="INW3" s="87"/>
      <c r="INX3" s="87"/>
      <c r="INY3" s="87"/>
      <c r="INZ3" s="87"/>
      <c r="IOA3" s="87"/>
      <c r="IOB3" s="87"/>
      <c r="IOC3" s="87"/>
      <c r="IOD3" s="87"/>
      <c r="IOE3" s="87"/>
      <c r="IOF3" s="87"/>
      <c r="IOG3" s="87"/>
      <c r="IOH3" s="87"/>
      <c r="IOI3" s="87"/>
      <c r="IOJ3" s="87"/>
      <c r="IOK3" s="87"/>
      <c r="IOL3" s="87"/>
      <c r="IOM3" s="87"/>
      <c r="ION3" s="87"/>
      <c r="IOO3" s="87"/>
      <c r="IOP3" s="87"/>
      <c r="IOQ3" s="87"/>
      <c r="IOR3" s="87"/>
      <c r="IOS3" s="87"/>
      <c r="IOT3" s="87"/>
      <c r="IOU3" s="87"/>
      <c r="IOV3" s="87"/>
      <c r="IOW3" s="87"/>
      <c r="IOX3" s="87"/>
      <c r="IOY3" s="87"/>
      <c r="IOZ3" s="87"/>
      <c r="IPA3" s="87"/>
      <c r="IPB3" s="87"/>
      <c r="IPC3" s="87"/>
      <c r="IPD3" s="87"/>
      <c r="IPE3" s="87"/>
      <c r="IPF3" s="87"/>
      <c r="IPG3" s="87"/>
      <c r="IPH3" s="87"/>
      <c r="IPI3" s="87"/>
      <c r="IPJ3" s="87"/>
      <c r="IPK3" s="87"/>
      <c r="IPL3" s="87"/>
      <c r="IPM3" s="87"/>
      <c r="IPN3" s="87"/>
      <c r="IPO3" s="87"/>
      <c r="IPP3" s="87"/>
      <c r="IPQ3" s="87"/>
      <c r="IPR3" s="87"/>
      <c r="IPS3" s="87"/>
      <c r="IPT3" s="87"/>
      <c r="IPU3" s="87"/>
      <c r="IPV3" s="87"/>
      <c r="IPW3" s="87"/>
      <c r="IPX3" s="87"/>
      <c r="IPY3" s="87"/>
      <c r="IPZ3" s="87"/>
      <c r="IQA3" s="87"/>
      <c r="IQB3" s="87"/>
      <c r="IQC3" s="87"/>
      <c r="IQD3" s="87"/>
      <c r="IQE3" s="87"/>
      <c r="IQF3" s="87"/>
      <c r="IQG3" s="87"/>
      <c r="IQH3" s="87"/>
      <c r="IQI3" s="87"/>
      <c r="IQJ3" s="87"/>
      <c r="IQK3" s="87"/>
      <c r="IQL3" s="87"/>
      <c r="IQM3" s="87"/>
      <c r="IQN3" s="87"/>
      <c r="IQO3" s="87"/>
      <c r="IQP3" s="87"/>
      <c r="IQQ3" s="87"/>
      <c r="IQR3" s="87"/>
      <c r="IQS3" s="87"/>
      <c r="IQT3" s="87"/>
      <c r="IQU3" s="87"/>
      <c r="IQV3" s="87"/>
      <c r="IQW3" s="87"/>
      <c r="IQX3" s="87"/>
      <c r="IQY3" s="87"/>
      <c r="IQZ3" s="87"/>
      <c r="IRA3" s="87"/>
      <c r="IRB3" s="87"/>
      <c r="IRC3" s="87"/>
      <c r="IRD3" s="87"/>
      <c r="IRE3" s="87"/>
      <c r="IRF3" s="87"/>
      <c r="IRG3" s="87"/>
      <c r="IRH3" s="87"/>
      <c r="IRI3" s="87"/>
      <c r="IRJ3" s="87"/>
      <c r="IRK3" s="87"/>
      <c r="IRL3" s="87"/>
      <c r="IRM3" s="87"/>
      <c r="IRN3" s="87"/>
      <c r="IRO3" s="87"/>
      <c r="IRP3" s="87"/>
      <c r="IRQ3" s="87"/>
      <c r="IRR3" s="87"/>
      <c r="IRS3" s="87"/>
      <c r="IRT3" s="87"/>
      <c r="IRU3" s="87"/>
      <c r="IRV3" s="87"/>
      <c r="IRW3" s="87"/>
      <c r="IRX3" s="87"/>
      <c r="IRY3" s="87"/>
      <c r="IRZ3" s="87"/>
      <c r="ISA3" s="87"/>
      <c r="ISB3" s="87"/>
      <c r="ISC3" s="87"/>
      <c r="ISD3" s="87"/>
      <c r="ISE3" s="87"/>
      <c r="ISF3" s="87"/>
      <c r="ISG3" s="87"/>
      <c r="ISH3" s="87"/>
      <c r="ISI3" s="87"/>
      <c r="ISJ3" s="87"/>
      <c r="ISK3" s="87"/>
      <c r="ISL3" s="87"/>
      <c r="ISM3" s="87"/>
      <c r="ISN3" s="87"/>
      <c r="ISO3" s="87"/>
      <c r="ISP3" s="87"/>
      <c r="ISQ3" s="87"/>
      <c r="ISR3" s="87"/>
      <c r="ISS3" s="87"/>
      <c r="IST3" s="87"/>
      <c r="ISU3" s="87"/>
      <c r="ISV3" s="87"/>
      <c r="ISW3" s="87"/>
      <c r="ISX3" s="87"/>
      <c r="ISY3" s="87"/>
      <c r="ISZ3" s="87"/>
      <c r="ITA3" s="87"/>
      <c r="ITB3" s="87"/>
      <c r="ITC3" s="87"/>
      <c r="ITD3" s="87"/>
      <c r="ITE3" s="87"/>
      <c r="ITF3" s="87"/>
      <c r="ITG3" s="87"/>
      <c r="ITH3" s="87"/>
      <c r="ITI3" s="87"/>
      <c r="ITJ3" s="87"/>
      <c r="ITK3" s="87"/>
      <c r="ITL3" s="87"/>
      <c r="ITM3" s="87"/>
      <c r="ITN3" s="87"/>
      <c r="ITO3" s="87"/>
      <c r="ITP3" s="87"/>
      <c r="ITQ3" s="87"/>
      <c r="ITR3" s="87"/>
      <c r="ITS3" s="87"/>
      <c r="ITT3" s="87"/>
      <c r="ITU3" s="87"/>
      <c r="ITV3" s="87"/>
      <c r="ITW3" s="87"/>
      <c r="ITX3" s="87"/>
      <c r="ITY3" s="87"/>
      <c r="ITZ3" s="87"/>
      <c r="IUA3" s="87"/>
      <c r="IUB3" s="87"/>
      <c r="IUC3" s="87"/>
      <c r="IUD3" s="87"/>
      <c r="IUE3" s="87"/>
      <c r="IUF3" s="87"/>
      <c r="IUG3" s="87"/>
      <c r="IUH3" s="87"/>
      <c r="IUI3" s="87"/>
      <c r="IUJ3" s="87"/>
      <c r="IUK3" s="87"/>
      <c r="IUL3" s="87"/>
      <c r="IUM3" s="87"/>
      <c r="IUN3" s="87"/>
      <c r="IUO3" s="87"/>
      <c r="IUP3" s="87"/>
      <c r="IUQ3" s="87"/>
      <c r="IUR3" s="87"/>
      <c r="IUS3" s="87"/>
      <c r="IUT3" s="87"/>
      <c r="IUU3" s="87"/>
      <c r="IUV3" s="87"/>
      <c r="IUW3" s="87"/>
      <c r="IUX3" s="87"/>
      <c r="IUY3" s="87"/>
      <c r="IUZ3" s="87"/>
      <c r="IVA3" s="87"/>
      <c r="IVB3" s="87"/>
      <c r="IVC3" s="87"/>
      <c r="IVD3" s="87"/>
      <c r="IVE3" s="87"/>
      <c r="IVF3" s="87"/>
      <c r="IVG3" s="87"/>
      <c r="IVH3" s="87"/>
      <c r="IVI3" s="87"/>
      <c r="IVJ3" s="87"/>
      <c r="IVK3" s="87"/>
      <c r="IVL3" s="87"/>
      <c r="IVM3" s="87"/>
      <c r="IVN3" s="87"/>
      <c r="IVO3" s="87"/>
      <c r="IVP3" s="87"/>
      <c r="IVQ3" s="87"/>
      <c r="IVR3" s="87"/>
      <c r="IVS3" s="87"/>
      <c r="IVT3" s="87"/>
      <c r="IVU3" s="87"/>
      <c r="IVV3" s="87"/>
      <c r="IVW3" s="87"/>
      <c r="IVX3" s="87"/>
      <c r="IVY3" s="87"/>
      <c r="IVZ3" s="87"/>
      <c r="IWA3" s="87"/>
      <c r="IWB3" s="87"/>
      <c r="IWC3" s="87"/>
      <c r="IWD3" s="87"/>
      <c r="IWE3" s="87"/>
      <c r="IWF3" s="87"/>
      <c r="IWG3" s="87"/>
      <c r="IWH3" s="87"/>
      <c r="IWI3" s="87"/>
      <c r="IWJ3" s="87"/>
      <c r="IWK3" s="87"/>
      <c r="IWL3" s="87"/>
      <c r="IWM3" s="87"/>
      <c r="IWN3" s="87"/>
      <c r="IWO3" s="87"/>
      <c r="IWP3" s="87"/>
      <c r="IWQ3" s="87"/>
      <c r="IWR3" s="87"/>
      <c r="IWS3" s="87"/>
      <c r="IWT3" s="87"/>
      <c r="IWU3" s="87"/>
      <c r="IWV3" s="87"/>
      <c r="IWW3" s="87"/>
      <c r="IWX3" s="87"/>
      <c r="IWY3" s="87"/>
      <c r="IWZ3" s="87"/>
      <c r="IXA3" s="87"/>
      <c r="IXB3" s="87"/>
      <c r="IXC3" s="87"/>
      <c r="IXD3" s="87"/>
      <c r="IXE3" s="87"/>
      <c r="IXF3" s="87"/>
      <c r="IXG3" s="87"/>
      <c r="IXH3" s="87"/>
      <c r="IXI3" s="87"/>
      <c r="IXJ3" s="87"/>
      <c r="IXK3" s="87"/>
      <c r="IXL3" s="87"/>
      <c r="IXM3" s="87"/>
      <c r="IXN3" s="87"/>
      <c r="IXO3" s="87"/>
      <c r="IXP3" s="87"/>
      <c r="IXQ3" s="87"/>
      <c r="IXR3" s="87"/>
      <c r="IXS3" s="87"/>
      <c r="IXT3" s="87"/>
      <c r="IXU3" s="87"/>
      <c r="IXV3" s="87"/>
      <c r="IXW3" s="87"/>
      <c r="IXX3" s="87"/>
      <c r="IXY3" s="87"/>
      <c r="IXZ3" s="87"/>
      <c r="IYA3" s="87"/>
      <c r="IYB3" s="87"/>
      <c r="IYC3" s="87"/>
      <c r="IYD3" s="87"/>
      <c r="IYE3" s="87"/>
      <c r="IYF3" s="87"/>
      <c r="IYG3" s="87"/>
      <c r="IYH3" s="87"/>
      <c r="IYI3" s="87"/>
      <c r="IYJ3" s="87"/>
      <c r="IYK3" s="87"/>
      <c r="IYL3" s="87"/>
      <c r="IYM3" s="87"/>
      <c r="IYN3" s="87"/>
      <c r="IYO3" s="87"/>
      <c r="IYP3" s="87"/>
      <c r="IYQ3" s="87"/>
      <c r="IYR3" s="87"/>
      <c r="IYS3" s="87"/>
      <c r="IYT3" s="87"/>
      <c r="IYU3" s="87"/>
      <c r="IYV3" s="87"/>
      <c r="IYW3" s="87"/>
      <c r="IYX3" s="87"/>
      <c r="IYY3" s="87"/>
      <c r="IYZ3" s="87"/>
      <c r="IZA3" s="87"/>
      <c r="IZB3" s="87"/>
      <c r="IZC3" s="87"/>
      <c r="IZD3" s="87"/>
      <c r="IZE3" s="87"/>
      <c r="IZF3" s="87"/>
      <c r="IZG3" s="87"/>
      <c r="IZH3" s="87"/>
      <c r="IZI3" s="87"/>
      <c r="IZJ3" s="87"/>
      <c r="IZK3" s="87"/>
      <c r="IZL3" s="87"/>
      <c r="IZM3" s="87"/>
      <c r="IZN3" s="87"/>
      <c r="IZO3" s="87"/>
      <c r="IZP3" s="87"/>
      <c r="IZQ3" s="87"/>
      <c r="IZR3" s="87"/>
      <c r="IZS3" s="87"/>
      <c r="IZT3" s="87"/>
      <c r="IZU3" s="87"/>
      <c r="IZV3" s="87"/>
      <c r="IZW3" s="87"/>
      <c r="IZX3" s="87"/>
      <c r="IZY3" s="87"/>
      <c r="IZZ3" s="87"/>
      <c r="JAA3" s="87"/>
      <c r="JAB3" s="87"/>
      <c r="JAC3" s="87"/>
      <c r="JAD3" s="87"/>
      <c r="JAE3" s="87"/>
      <c r="JAF3" s="87"/>
      <c r="JAG3" s="87"/>
      <c r="JAH3" s="87"/>
      <c r="JAI3" s="87"/>
      <c r="JAJ3" s="87"/>
      <c r="JAK3" s="87"/>
      <c r="JAL3" s="87"/>
      <c r="JAM3" s="87"/>
      <c r="JAN3" s="87"/>
      <c r="JAO3" s="87"/>
      <c r="JAP3" s="87"/>
      <c r="JAQ3" s="87"/>
      <c r="JAR3" s="87"/>
      <c r="JAS3" s="87"/>
      <c r="JAT3" s="87"/>
      <c r="JAU3" s="87"/>
      <c r="JAV3" s="87"/>
      <c r="JAW3" s="87"/>
      <c r="JAX3" s="87"/>
      <c r="JAY3" s="87"/>
      <c r="JAZ3" s="87"/>
      <c r="JBA3" s="87"/>
      <c r="JBB3" s="87"/>
      <c r="JBC3" s="87"/>
      <c r="JBD3" s="87"/>
      <c r="JBE3" s="87"/>
      <c r="JBF3" s="87"/>
      <c r="JBG3" s="87"/>
      <c r="JBH3" s="87"/>
      <c r="JBI3" s="87"/>
      <c r="JBJ3" s="87"/>
      <c r="JBK3" s="87"/>
      <c r="JBL3" s="87"/>
      <c r="JBM3" s="87"/>
      <c r="JBN3" s="87"/>
      <c r="JBO3" s="87"/>
      <c r="JBP3" s="87"/>
      <c r="JBQ3" s="87"/>
      <c r="JBR3" s="87"/>
      <c r="JBS3" s="87"/>
      <c r="JBT3" s="87"/>
      <c r="JBU3" s="87"/>
      <c r="JBV3" s="87"/>
      <c r="JBW3" s="87"/>
      <c r="JBX3" s="87"/>
      <c r="JBY3" s="87"/>
      <c r="JBZ3" s="87"/>
      <c r="JCA3" s="87"/>
      <c r="JCB3" s="87"/>
      <c r="JCC3" s="87"/>
      <c r="JCD3" s="87"/>
      <c r="JCE3" s="87"/>
      <c r="JCF3" s="87"/>
      <c r="JCG3" s="87"/>
      <c r="JCH3" s="87"/>
      <c r="JCI3" s="87"/>
      <c r="JCJ3" s="87"/>
      <c r="JCK3" s="87"/>
      <c r="JCL3" s="87"/>
      <c r="JCM3" s="87"/>
      <c r="JCN3" s="87"/>
      <c r="JCO3" s="87"/>
      <c r="JCP3" s="87"/>
      <c r="JCQ3" s="87"/>
      <c r="JCR3" s="87"/>
      <c r="JCS3" s="87"/>
      <c r="JCT3" s="87"/>
      <c r="JCU3" s="87"/>
      <c r="JCV3" s="87"/>
      <c r="JCW3" s="87"/>
      <c r="JCX3" s="87"/>
      <c r="JCY3" s="87"/>
      <c r="JCZ3" s="87"/>
      <c r="JDA3" s="87"/>
      <c r="JDB3" s="87"/>
      <c r="JDC3" s="87"/>
      <c r="JDD3" s="87"/>
      <c r="JDE3" s="87"/>
      <c r="JDF3" s="87"/>
      <c r="JDG3" s="87"/>
      <c r="JDH3" s="87"/>
      <c r="JDI3" s="87"/>
      <c r="JDJ3" s="87"/>
      <c r="JDK3" s="87"/>
      <c r="JDL3" s="87"/>
      <c r="JDM3" s="87"/>
      <c r="JDN3" s="87"/>
      <c r="JDO3" s="87"/>
      <c r="JDP3" s="87"/>
      <c r="JDQ3" s="87"/>
      <c r="JDR3" s="87"/>
      <c r="JDS3" s="87"/>
      <c r="JDT3" s="87"/>
      <c r="JDU3" s="87"/>
      <c r="JDV3" s="87"/>
      <c r="JDW3" s="87"/>
      <c r="JDX3" s="87"/>
      <c r="JDY3" s="87"/>
      <c r="JDZ3" s="87"/>
      <c r="JEA3" s="87"/>
      <c r="JEB3" s="87"/>
      <c r="JEC3" s="87"/>
      <c r="JED3" s="87"/>
      <c r="JEE3" s="87"/>
      <c r="JEF3" s="87"/>
      <c r="JEG3" s="87"/>
      <c r="JEH3" s="87"/>
      <c r="JEI3" s="87"/>
      <c r="JEJ3" s="87"/>
      <c r="JEK3" s="87"/>
      <c r="JEL3" s="87"/>
      <c r="JEM3" s="87"/>
      <c r="JEN3" s="87"/>
      <c r="JEO3" s="87"/>
      <c r="JEP3" s="87"/>
      <c r="JEQ3" s="87"/>
      <c r="JER3" s="87"/>
      <c r="JES3" s="87"/>
      <c r="JET3" s="87"/>
      <c r="JEU3" s="87"/>
      <c r="JEV3" s="87"/>
      <c r="JEW3" s="87"/>
      <c r="JEX3" s="87"/>
      <c r="JEY3" s="87"/>
      <c r="JEZ3" s="87"/>
      <c r="JFA3" s="87"/>
      <c r="JFB3" s="87"/>
      <c r="JFC3" s="87"/>
      <c r="JFD3" s="87"/>
      <c r="JFE3" s="87"/>
      <c r="JFF3" s="87"/>
      <c r="JFG3" s="87"/>
      <c r="JFH3" s="87"/>
      <c r="JFI3" s="87"/>
      <c r="JFJ3" s="87"/>
      <c r="JFK3" s="87"/>
      <c r="JFL3" s="87"/>
      <c r="JFM3" s="87"/>
      <c r="JFN3" s="87"/>
      <c r="JFO3" s="87"/>
      <c r="JFP3" s="87"/>
      <c r="JFQ3" s="87"/>
      <c r="JFR3" s="87"/>
      <c r="JFS3" s="87"/>
      <c r="JFT3" s="87"/>
      <c r="JFU3" s="87"/>
      <c r="JFV3" s="87"/>
      <c r="JFW3" s="87"/>
      <c r="JFX3" s="87"/>
      <c r="JFY3" s="87"/>
      <c r="JFZ3" s="87"/>
      <c r="JGA3" s="87"/>
      <c r="JGB3" s="87"/>
      <c r="JGC3" s="87"/>
      <c r="JGD3" s="87"/>
      <c r="JGE3" s="87"/>
      <c r="JGF3" s="87"/>
      <c r="JGG3" s="87"/>
      <c r="JGH3" s="87"/>
      <c r="JGI3" s="87"/>
      <c r="JGJ3" s="87"/>
      <c r="JGK3" s="87"/>
      <c r="JGL3" s="87"/>
      <c r="JGM3" s="87"/>
      <c r="JGN3" s="87"/>
      <c r="JGO3" s="87"/>
      <c r="JGP3" s="87"/>
      <c r="JGQ3" s="87"/>
      <c r="JGR3" s="87"/>
      <c r="JGS3" s="87"/>
      <c r="JGT3" s="87"/>
      <c r="JGU3" s="87"/>
      <c r="JGV3" s="87"/>
      <c r="JGW3" s="87"/>
      <c r="JGX3" s="87"/>
      <c r="JGY3" s="87"/>
      <c r="JGZ3" s="87"/>
      <c r="JHA3" s="87"/>
      <c r="JHB3" s="87"/>
      <c r="JHC3" s="87"/>
      <c r="JHD3" s="87"/>
      <c r="JHE3" s="87"/>
      <c r="JHF3" s="87"/>
      <c r="JHG3" s="87"/>
      <c r="JHH3" s="87"/>
      <c r="JHI3" s="87"/>
      <c r="JHJ3" s="87"/>
      <c r="JHK3" s="87"/>
      <c r="JHL3" s="87"/>
      <c r="JHM3" s="87"/>
      <c r="JHN3" s="87"/>
      <c r="JHO3" s="87"/>
      <c r="JHP3" s="87"/>
      <c r="JHQ3" s="87"/>
      <c r="JHR3" s="87"/>
      <c r="JHS3" s="87"/>
      <c r="JHT3" s="87"/>
      <c r="JHU3" s="87"/>
      <c r="JHV3" s="87"/>
      <c r="JHW3" s="87"/>
      <c r="JHX3" s="87"/>
      <c r="JHY3" s="87"/>
      <c r="JHZ3" s="87"/>
      <c r="JIA3" s="87"/>
      <c r="JIB3" s="87"/>
      <c r="JIC3" s="87"/>
      <c r="JID3" s="87"/>
      <c r="JIE3" s="87"/>
      <c r="JIF3" s="87"/>
      <c r="JIG3" s="87"/>
      <c r="JIH3" s="87"/>
      <c r="JII3" s="87"/>
      <c r="JIJ3" s="87"/>
      <c r="JIK3" s="87"/>
      <c r="JIL3" s="87"/>
      <c r="JIM3" s="87"/>
      <c r="JIN3" s="87"/>
      <c r="JIO3" s="87"/>
      <c r="JIP3" s="87"/>
      <c r="JIQ3" s="87"/>
      <c r="JIR3" s="87"/>
      <c r="JIS3" s="87"/>
      <c r="JIT3" s="87"/>
      <c r="JIU3" s="87"/>
      <c r="JIV3" s="87"/>
      <c r="JIW3" s="87"/>
      <c r="JIX3" s="87"/>
      <c r="JIY3" s="87"/>
      <c r="JIZ3" s="87"/>
      <c r="JJA3" s="87"/>
      <c r="JJB3" s="87"/>
      <c r="JJC3" s="87"/>
      <c r="JJD3" s="87"/>
      <c r="JJE3" s="87"/>
      <c r="JJF3" s="87"/>
      <c r="JJG3" s="87"/>
      <c r="JJH3" s="87"/>
      <c r="JJI3" s="87"/>
      <c r="JJJ3" s="87"/>
      <c r="JJK3" s="87"/>
      <c r="JJL3" s="87"/>
      <c r="JJM3" s="87"/>
      <c r="JJN3" s="87"/>
      <c r="JJO3" s="87"/>
      <c r="JJP3" s="87"/>
      <c r="JJQ3" s="87"/>
      <c r="JJR3" s="87"/>
      <c r="JJS3" s="87"/>
      <c r="JJT3" s="87"/>
      <c r="JJU3" s="87"/>
      <c r="JJV3" s="87"/>
      <c r="JJW3" s="87"/>
      <c r="JJX3" s="87"/>
      <c r="JJY3" s="87"/>
      <c r="JJZ3" s="87"/>
      <c r="JKA3" s="87"/>
      <c r="JKB3" s="87"/>
      <c r="JKC3" s="87"/>
      <c r="JKD3" s="87"/>
      <c r="JKE3" s="87"/>
      <c r="JKF3" s="87"/>
      <c r="JKG3" s="87"/>
      <c r="JKH3" s="87"/>
      <c r="JKI3" s="87"/>
      <c r="JKJ3" s="87"/>
      <c r="JKK3" s="87"/>
      <c r="JKL3" s="87"/>
      <c r="JKM3" s="87"/>
      <c r="JKN3" s="87"/>
      <c r="JKO3" s="87"/>
      <c r="JKP3" s="87"/>
      <c r="JKQ3" s="87"/>
      <c r="JKR3" s="87"/>
      <c r="JKS3" s="87"/>
      <c r="JKT3" s="87"/>
      <c r="JKU3" s="87"/>
      <c r="JKV3" s="87"/>
      <c r="JKW3" s="87"/>
      <c r="JKX3" s="87"/>
      <c r="JKY3" s="87"/>
      <c r="JKZ3" s="87"/>
      <c r="JLA3" s="87"/>
      <c r="JLB3" s="87"/>
      <c r="JLC3" s="87"/>
      <c r="JLD3" s="87"/>
      <c r="JLE3" s="87"/>
      <c r="JLF3" s="87"/>
      <c r="JLG3" s="87"/>
      <c r="JLH3" s="87"/>
      <c r="JLI3" s="87"/>
      <c r="JLJ3" s="87"/>
      <c r="JLK3" s="87"/>
      <c r="JLL3" s="87"/>
      <c r="JLM3" s="87"/>
      <c r="JLN3" s="87"/>
      <c r="JLO3" s="87"/>
      <c r="JLP3" s="87"/>
      <c r="JLQ3" s="87"/>
      <c r="JLR3" s="87"/>
      <c r="JLS3" s="87"/>
      <c r="JLT3" s="87"/>
      <c r="JLU3" s="87"/>
      <c r="JLV3" s="87"/>
      <c r="JLW3" s="87"/>
      <c r="JLX3" s="87"/>
      <c r="JLY3" s="87"/>
      <c r="JLZ3" s="87"/>
      <c r="JMA3" s="87"/>
      <c r="JMB3" s="87"/>
      <c r="JMC3" s="87"/>
      <c r="JMD3" s="87"/>
      <c r="JME3" s="87"/>
      <c r="JMF3" s="87"/>
      <c r="JMG3" s="87"/>
      <c r="JMH3" s="87"/>
      <c r="JMI3" s="87"/>
      <c r="JMJ3" s="87"/>
      <c r="JMK3" s="87"/>
      <c r="JML3" s="87"/>
      <c r="JMM3" s="87"/>
      <c r="JMN3" s="87"/>
      <c r="JMO3" s="87"/>
      <c r="JMP3" s="87"/>
      <c r="JMQ3" s="87"/>
      <c r="JMR3" s="87"/>
      <c r="JMS3" s="87"/>
      <c r="JMT3" s="87"/>
      <c r="JMU3" s="87"/>
      <c r="JMV3" s="87"/>
      <c r="JMW3" s="87"/>
      <c r="JMX3" s="87"/>
      <c r="JMY3" s="87"/>
      <c r="JMZ3" s="87"/>
      <c r="JNA3" s="87"/>
      <c r="JNB3" s="87"/>
      <c r="JNC3" s="87"/>
      <c r="JND3" s="87"/>
      <c r="JNE3" s="87"/>
      <c r="JNF3" s="87"/>
      <c r="JNG3" s="87"/>
      <c r="JNH3" s="87"/>
      <c r="JNI3" s="87"/>
      <c r="JNJ3" s="87"/>
      <c r="JNK3" s="87"/>
      <c r="JNL3" s="87"/>
      <c r="JNM3" s="87"/>
      <c r="JNN3" s="87"/>
      <c r="JNO3" s="87"/>
      <c r="JNP3" s="87"/>
      <c r="JNQ3" s="87"/>
      <c r="JNR3" s="87"/>
      <c r="JNS3" s="87"/>
      <c r="JNT3" s="87"/>
      <c r="JNU3" s="87"/>
      <c r="JNV3" s="87"/>
      <c r="JNW3" s="87"/>
      <c r="JNX3" s="87"/>
      <c r="JNY3" s="87"/>
      <c r="JNZ3" s="87"/>
      <c r="JOA3" s="87"/>
      <c r="JOB3" s="87"/>
      <c r="JOC3" s="87"/>
      <c r="JOD3" s="87"/>
      <c r="JOE3" s="87"/>
      <c r="JOF3" s="87"/>
      <c r="JOG3" s="87"/>
      <c r="JOH3" s="87"/>
      <c r="JOI3" s="87"/>
      <c r="JOJ3" s="87"/>
      <c r="JOK3" s="87"/>
      <c r="JOL3" s="87"/>
      <c r="JOM3" s="87"/>
      <c r="JON3" s="87"/>
      <c r="JOO3" s="87"/>
      <c r="JOP3" s="87"/>
      <c r="JOQ3" s="87"/>
      <c r="JOR3" s="87"/>
      <c r="JOS3" s="87"/>
      <c r="JOT3" s="87"/>
      <c r="JOU3" s="87"/>
      <c r="JOV3" s="87"/>
      <c r="JOW3" s="87"/>
      <c r="JOX3" s="87"/>
      <c r="JOY3" s="87"/>
      <c r="JOZ3" s="87"/>
      <c r="JPA3" s="87"/>
      <c r="JPB3" s="87"/>
      <c r="JPC3" s="87"/>
      <c r="JPD3" s="87"/>
      <c r="JPE3" s="87"/>
      <c r="JPF3" s="87"/>
      <c r="JPG3" s="87"/>
      <c r="JPH3" s="87"/>
      <c r="JPI3" s="87"/>
      <c r="JPJ3" s="87"/>
      <c r="JPK3" s="87"/>
      <c r="JPL3" s="87"/>
      <c r="JPM3" s="87"/>
      <c r="JPN3" s="87"/>
      <c r="JPO3" s="87"/>
      <c r="JPP3" s="87"/>
      <c r="JPQ3" s="87"/>
      <c r="JPR3" s="87"/>
      <c r="JPS3" s="87"/>
      <c r="JPT3" s="87"/>
      <c r="JPU3" s="87"/>
      <c r="JPV3" s="87"/>
      <c r="JPW3" s="87"/>
      <c r="JPX3" s="87"/>
      <c r="JPY3" s="87"/>
      <c r="JPZ3" s="87"/>
      <c r="JQA3" s="87"/>
      <c r="JQB3" s="87"/>
      <c r="JQC3" s="87"/>
      <c r="JQD3" s="87"/>
      <c r="JQE3" s="87"/>
      <c r="JQF3" s="87"/>
      <c r="JQG3" s="87"/>
      <c r="JQH3" s="87"/>
      <c r="JQI3" s="87"/>
      <c r="JQJ3" s="87"/>
      <c r="JQK3" s="87"/>
      <c r="JQL3" s="87"/>
      <c r="JQM3" s="87"/>
      <c r="JQN3" s="87"/>
      <c r="JQO3" s="87"/>
      <c r="JQP3" s="87"/>
      <c r="JQQ3" s="87"/>
      <c r="JQR3" s="87"/>
      <c r="JQS3" s="87"/>
      <c r="JQT3" s="87"/>
      <c r="JQU3" s="87"/>
      <c r="JQV3" s="87"/>
      <c r="JQW3" s="87"/>
      <c r="JQX3" s="87"/>
      <c r="JQY3" s="87"/>
      <c r="JQZ3" s="87"/>
      <c r="JRA3" s="87"/>
      <c r="JRB3" s="87"/>
      <c r="JRC3" s="87"/>
      <c r="JRD3" s="87"/>
      <c r="JRE3" s="87"/>
      <c r="JRF3" s="87"/>
      <c r="JRG3" s="87"/>
      <c r="JRH3" s="87"/>
      <c r="JRI3" s="87"/>
      <c r="JRJ3" s="87"/>
      <c r="JRK3" s="87"/>
      <c r="JRL3" s="87"/>
      <c r="JRM3" s="87"/>
      <c r="JRN3" s="87"/>
      <c r="JRO3" s="87"/>
      <c r="JRP3" s="87"/>
      <c r="JRQ3" s="87"/>
      <c r="JRR3" s="87"/>
      <c r="JRS3" s="87"/>
      <c r="JRT3" s="87"/>
      <c r="JRU3" s="87"/>
      <c r="JRV3" s="87"/>
      <c r="JRW3" s="87"/>
      <c r="JRX3" s="87"/>
      <c r="JRY3" s="87"/>
      <c r="JRZ3" s="87"/>
      <c r="JSA3" s="87"/>
      <c r="JSB3" s="87"/>
      <c r="JSC3" s="87"/>
      <c r="JSD3" s="87"/>
      <c r="JSE3" s="87"/>
      <c r="JSF3" s="87"/>
      <c r="JSG3" s="87"/>
      <c r="JSH3" s="87"/>
      <c r="JSI3" s="87"/>
      <c r="JSJ3" s="87"/>
      <c r="JSK3" s="87"/>
      <c r="JSL3" s="87"/>
      <c r="JSM3" s="87"/>
      <c r="JSN3" s="87"/>
      <c r="JSO3" s="87"/>
      <c r="JSP3" s="87"/>
      <c r="JSQ3" s="87"/>
      <c r="JSR3" s="87"/>
      <c r="JSS3" s="87"/>
      <c r="JST3" s="87"/>
      <c r="JSU3" s="87"/>
      <c r="JSV3" s="87"/>
      <c r="JSW3" s="87"/>
      <c r="JSX3" s="87"/>
      <c r="JSY3" s="87"/>
      <c r="JSZ3" s="87"/>
      <c r="JTA3" s="87"/>
      <c r="JTB3" s="87"/>
      <c r="JTC3" s="87"/>
      <c r="JTD3" s="87"/>
      <c r="JTE3" s="87"/>
      <c r="JTF3" s="87"/>
      <c r="JTG3" s="87"/>
      <c r="JTH3" s="87"/>
      <c r="JTI3" s="87"/>
      <c r="JTJ3" s="87"/>
      <c r="JTK3" s="87"/>
      <c r="JTL3" s="87"/>
      <c r="JTM3" s="87"/>
      <c r="JTN3" s="87"/>
      <c r="JTO3" s="87"/>
      <c r="JTP3" s="87"/>
      <c r="JTQ3" s="87"/>
      <c r="JTR3" s="87"/>
      <c r="JTS3" s="87"/>
      <c r="JTT3" s="87"/>
      <c r="JTU3" s="87"/>
      <c r="JTV3" s="87"/>
      <c r="JTW3" s="87"/>
      <c r="JTX3" s="87"/>
      <c r="JTY3" s="87"/>
      <c r="JTZ3" s="87"/>
      <c r="JUA3" s="87"/>
      <c r="JUB3" s="87"/>
      <c r="JUC3" s="87"/>
      <c r="JUD3" s="87"/>
      <c r="JUE3" s="87"/>
      <c r="JUF3" s="87"/>
      <c r="JUG3" s="87"/>
      <c r="JUH3" s="87"/>
      <c r="JUI3" s="87"/>
      <c r="JUJ3" s="87"/>
      <c r="JUK3" s="87"/>
      <c r="JUL3" s="87"/>
      <c r="JUM3" s="87"/>
      <c r="JUN3" s="87"/>
      <c r="JUO3" s="87"/>
      <c r="JUP3" s="87"/>
      <c r="JUQ3" s="87"/>
      <c r="JUR3" s="87"/>
      <c r="JUS3" s="87"/>
      <c r="JUT3" s="87"/>
      <c r="JUU3" s="87"/>
      <c r="JUV3" s="87"/>
      <c r="JUW3" s="87"/>
      <c r="JUX3" s="87"/>
      <c r="JUY3" s="87"/>
      <c r="JUZ3" s="87"/>
      <c r="JVA3" s="87"/>
      <c r="JVB3" s="87"/>
      <c r="JVC3" s="87"/>
      <c r="JVD3" s="87"/>
      <c r="JVE3" s="87"/>
      <c r="JVF3" s="87"/>
      <c r="JVG3" s="87"/>
      <c r="JVH3" s="87"/>
      <c r="JVI3" s="87"/>
      <c r="JVJ3" s="87"/>
      <c r="JVK3" s="87"/>
      <c r="JVL3" s="87"/>
      <c r="JVM3" s="87"/>
      <c r="JVN3" s="87"/>
      <c r="JVO3" s="87"/>
      <c r="JVP3" s="87"/>
      <c r="JVQ3" s="87"/>
      <c r="JVR3" s="87"/>
      <c r="JVS3" s="87"/>
      <c r="JVT3" s="87"/>
      <c r="JVU3" s="87"/>
      <c r="JVV3" s="87"/>
      <c r="JVW3" s="87"/>
      <c r="JVX3" s="87"/>
      <c r="JVY3" s="87"/>
      <c r="JVZ3" s="87"/>
      <c r="JWA3" s="87"/>
      <c r="JWB3" s="87"/>
      <c r="JWC3" s="87"/>
      <c r="JWD3" s="87"/>
      <c r="JWE3" s="87"/>
      <c r="JWF3" s="87"/>
      <c r="JWG3" s="87"/>
      <c r="JWH3" s="87"/>
      <c r="JWI3" s="87"/>
      <c r="JWJ3" s="87"/>
      <c r="JWK3" s="87"/>
      <c r="JWL3" s="87"/>
      <c r="JWM3" s="87"/>
      <c r="JWN3" s="87"/>
      <c r="JWO3" s="87"/>
      <c r="JWP3" s="87"/>
      <c r="JWQ3" s="87"/>
      <c r="JWR3" s="87"/>
      <c r="JWS3" s="87"/>
      <c r="JWT3" s="87"/>
      <c r="JWU3" s="87"/>
      <c r="JWV3" s="87"/>
      <c r="JWW3" s="87"/>
      <c r="JWX3" s="87"/>
      <c r="JWY3" s="87"/>
      <c r="JWZ3" s="87"/>
      <c r="JXA3" s="87"/>
      <c r="JXB3" s="87"/>
      <c r="JXC3" s="87"/>
      <c r="JXD3" s="87"/>
      <c r="JXE3" s="87"/>
      <c r="JXF3" s="87"/>
      <c r="JXG3" s="87"/>
      <c r="JXH3" s="87"/>
      <c r="JXI3" s="87"/>
      <c r="JXJ3" s="87"/>
      <c r="JXK3" s="87"/>
      <c r="JXL3" s="87"/>
      <c r="JXM3" s="87"/>
      <c r="JXN3" s="87"/>
      <c r="JXO3" s="87"/>
      <c r="JXP3" s="87"/>
      <c r="JXQ3" s="87"/>
      <c r="JXR3" s="87"/>
      <c r="JXS3" s="87"/>
      <c r="JXT3" s="87"/>
      <c r="JXU3" s="87"/>
      <c r="JXV3" s="87"/>
      <c r="JXW3" s="87"/>
      <c r="JXX3" s="87"/>
      <c r="JXY3" s="87"/>
      <c r="JXZ3" s="87"/>
      <c r="JYA3" s="87"/>
      <c r="JYB3" s="87"/>
      <c r="JYC3" s="87"/>
      <c r="JYD3" s="87"/>
      <c r="JYE3" s="87"/>
      <c r="JYF3" s="87"/>
      <c r="JYG3" s="87"/>
      <c r="JYH3" s="87"/>
      <c r="JYI3" s="87"/>
      <c r="JYJ3" s="87"/>
      <c r="JYK3" s="87"/>
      <c r="JYL3" s="87"/>
      <c r="JYM3" s="87"/>
      <c r="JYN3" s="87"/>
      <c r="JYO3" s="87"/>
      <c r="JYP3" s="87"/>
      <c r="JYQ3" s="87"/>
      <c r="JYR3" s="87"/>
      <c r="JYS3" s="87"/>
      <c r="JYT3" s="87"/>
      <c r="JYU3" s="87"/>
      <c r="JYV3" s="87"/>
      <c r="JYW3" s="87"/>
      <c r="JYX3" s="87"/>
      <c r="JYY3" s="87"/>
      <c r="JYZ3" s="87"/>
      <c r="JZA3" s="87"/>
      <c r="JZB3" s="87"/>
      <c r="JZC3" s="87"/>
      <c r="JZD3" s="87"/>
      <c r="JZE3" s="87"/>
      <c r="JZF3" s="87"/>
      <c r="JZG3" s="87"/>
      <c r="JZH3" s="87"/>
      <c r="JZI3" s="87"/>
      <c r="JZJ3" s="87"/>
      <c r="JZK3" s="87"/>
      <c r="JZL3" s="87"/>
      <c r="JZM3" s="87"/>
      <c r="JZN3" s="87"/>
      <c r="JZO3" s="87"/>
      <c r="JZP3" s="87"/>
      <c r="JZQ3" s="87"/>
      <c r="JZR3" s="87"/>
      <c r="JZS3" s="87"/>
      <c r="JZT3" s="87"/>
      <c r="JZU3" s="87"/>
      <c r="JZV3" s="87"/>
      <c r="JZW3" s="87"/>
      <c r="JZX3" s="87"/>
      <c r="JZY3" s="87"/>
      <c r="JZZ3" s="87"/>
      <c r="KAA3" s="87"/>
      <c r="KAB3" s="87"/>
      <c r="KAC3" s="87"/>
      <c r="KAD3" s="87"/>
      <c r="KAE3" s="87"/>
      <c r="KAF3" s="87"/>
      <c r="KAG3" s="87"/>
      <c r="KAH3" s="87"/>
      <c r="KAI3" s="87"/>
      <c r="KAJ3" s="87"/>
      <c r="KAK3" s="87"/>
      <c r="KAL3" s="87"/>
      <c r="KAM3" s="87"/>
      <c r="KAN3" s="87"/>
      <c r="KAO3" s="87"/>
      <c r="KAP3" s="87"/>
      <c r="KAQ3" s="87"/>
      <c r="KAR3" s="87"/>
      <c r="KAS3" s="87"/>
      <c r="KAT3" s="87"/>
      <c r="KAU3" s="87"/>
      <c r="KAV3" s="87"/>
      <c r="KAW3" s="87"/>
      <c r="KAX3" s="87"/>
      <c r="KAY3" s="87"/>
      <c r="KAZ3" s="87"/>
      <c r="KBA3" s="87"/>
      <c r="KBB3" s="87"/>
      <c r="KBC3" s="87"/>
      <c r="KBD3" s="87"/>
      <c r="KBE3" s="87"/>
      <c r="KBF3" s="87"/>
      <c r="KBG3" s="87"/>
      <c r="KBH3" s="87"/>
      <c r="KBI3" s="87"/>
      <c r="KBJ3" s="87"/>
      <c r="KBK3" s="87"/>
      <c r="KBL3" s="87"/>
      <c r="KBM3" s="87"/>
      <c r="KBN3" s="87"/>
      <c r="KBO3" s="87"/>
      <c r="KBP3" s="87"/>
      <c r="KBQ3" s="87"/>
      <c r="KBR3" s="87"/>
      <c r="KBS3" s="87"/>
      <c r="KBT3" s="87"/>
      <c r="KBU3" s="87"/>
      <c r="KBV3" s="87"/>
      <c r="KBW3" s="87"/>
      <c r="KBX3" s="87"/>
      <c r="KBY3" s="87"/>
      <c r="KBZ3" s="87"/>
      <c r="KCA3" s="87"/>
      <c r="KCB3" s="87"/>
      <c r="KCC3" s="87"/>
      <c r="KCD3" s="87"/>
      <c r="KCE3" s="87"/>
      <c r="KCF3" s="87"/>
      <c r="KCG3" s="87"/>
      <c r="KCH3" s="87"/>
      <c r="KCI3" s="87"/>
      <c r="KCJ3" s="87"/>
      <c r="KCK3" s="87"/>
      <c r="KCL3" s="87"/>
      <c r="KCM3" s="87"/>
      <c r="KCN3" s="87"/>
      <c r="KCO3" s="87"/>
      <c r="KCP3" s="87"/>
      <c r="KCQ3" s="87"/>
      <c r="KCR3" s="87"/>
      <c r="KCS3" s="87"/>
      <c r="KCT3" s="87"/>
      <c r="KCU3" s="87"/>
      <c r="KCV3" s="87"/>
      <c r="KCW3" s="87"/>
      <c r="KCX3" s="87"/>
      <c r="KCY3" s="87"/>
      <c r="KCZ3" s="87"/>
      <c r="KDA3" s="87"/>
      <c r="KDB3" s="87"/>
      <c r="KDC3" s="87"/>
      <c r="KDD3" s="87"/>
      <c r="KDE3" s="87"/>
      <c r="KDF3" s="87"/>
      <c r="KDG3" s="87"/>
      <c r="KDH3" s="87"/>
      <c r="KDI3" s="87"/>
      <c r="KDJ3" s="87"/>
      <c r="KDK3" s="87"/>
      <c r="KDL3" s="87"/>
      <c r="KDM3" s="87"/>
      <c r="KDN3" s="87"/>
      <c r="KDO3" s="87"/>
      <c r="KDP3" s="87"/>
      <c r="KDQ3" s="87"/>
      <c r="KDR3" s="87"/>
      <c r="KDS3" s="87"/>
      <c r="KDT3" s="87"/>
      <c r="KDU3" s="87"/>
      <c r="KDV3" s="87"/>
      <c r="KDW3" s="87"/>
      <c r="KDX3" s="87"/>
      <c r="KDY3" s="87"/>
      <c r="KDZ3" s="87"/>
      <c r="KEA3" s="87"/>
      <c r="KEB3" s="87"/>
      <c r="KEC3" s="87"/>
      <c r="KED3" s="87"/>
      <c r="KEE3" s="87"/>
      <c r="KEF3" s="87"/>
      <c r="KEG3" s="87"/>
      <c r="KEH3" s="87"/>
      <c r="KEI3" s="87"/>
      <c r="KEJ3" s="87"/>
      <c r="KEK3" s="87"/>
      <c r="KEL3" s="87"/>
      <c r="KEM3" s="87"/>
      <c r="KEN3" s="87"/>
      <c r="KEO3" s="87"/>
      <c r="KEP3" s="87"/>
      <c r="KEQ3" s="87"/>
      <c r="KER3" s="87"/>
      <c r="KES3" s="87"/>
      <c r="KET3" s="87"/>
      <c r="KEU3" s="87"/>
      <c r="KEV3" s="87"/>
      <c r="KEW3" s="87"/>
      <c r="KEX3" s="87"/>
      <c r="KEY3" s="87"/>
      <c r="KEZ3" s="87"/>
      <c r="KFA3" s="87"/>
      <c r="KFB3" s="87"/>
      <c r="KFC3" s="87"/>
      <c r="KFD3" s="87"/>
      <c r="KFE3" s="87"/>
      <c r="KFF3" s="87"/>
      <c r="KFG3" s="87"/>
      <c r="KFH3" s="87"/>
      <c r="KFI3" s="87"/>
      <c r="KFJ3" s="87"/>
      <c r="KFK3" s="87"/>
      <c r="KFL3" s="87"/>
      <c r="KFM3" s="87"/>
      <c r="KFN3" s="87"/>
      <c r="KFO3" s="87"/>
      <c r="KFP3" s="87"/>
      <c r="KFQ3" s="87"/>
      <c r="KFR3" s="87"/>
      <c r="KFS3" s="87"/>
      <c r="KFT3" s="87"/>
      <c r="KFU3" s="87"/>
      <c r="KFV3" s="87"/>
      <c r="KFW3" s="87"/>
      <c r="KFX3" s="87"/>
      <c r="KFY3" s="87"/>
      <c r="KFZ3" s="87"/>
      <c r="KGA3" s="87"/>
      <c r="KGB3" s="87"/>
      <c r="KGC3" s="87"/>
      <c r="KGD3" s="87"/>
      <c r="KGE3" s="87"/>
      <c r="KGF3" s="87"/>
      <c r="KGG3" s="87"/>
      <c r="KGH3" s="87"/>
      <c r="KGI3" s="87"/>
      <c r="KGJ3" s="87"/>
      <c r="KGK3" s="87"/>
      <c r="KGL3" s="87"/>
      <c r="KGM3" s="87"/>
      <c r="KGN3" s="87"/>
      <c r="KGO3" s="87"/>
      <c r="KGP3" s="87"/>
      <c r="KGQ3" s="87"/>
      <c r="KGR3" s="87"/>
      <c r="KGS3" s="87"/>
      <c r="KGT3" s="87"/>
      <c r="KGU3" s="87"/>
      <c r="KGV3" s="87"/>
      <c r="KGW3" s="87"/>
      <c r="KGX3" s="87"/>
      <c r="KGY3" s="87"/>
      <c r="KGZ3" s="87"/>
      <c r="KHA3" s="87"/>
      <c r="KHB3" s="87"/>
      <c r="KHC3" s="87"/>
      <c r="KHD3" s="87"/>
      <c r="KHE3" s="87"/>
      <c r="KHF3" s="87"/>
      <c r="KHG3" s="87"/>
      <c r="KHH3" s="87"/>
      <c r="KHI3" s="87"/>
      <c r="KHJ3" s="87"/>
      <c r="KHK3" s="87"/>
      <c r="KHL3" s="87"/>
      <c r="KHM3" s="87"/>
      <c r="KHN3" s="87"/>
      <c r="KHO3" s="87"/>
      <c r="KHP3" s="87"/>
      <c r="KHQ3" s="87"/>
      <c r="KHR3" s="87"/>
      <c r="KHS3" s="87"/>
      <c r="KHT3" s="87"/>
      <c r="KHU3" s="87"/>
      <c r="KHV3" s="87"/>
      <c r="KHW3" s="87"/>
      <c r="KHX3" s="87"/>
      <c r="KHY3" s="87"/>
      <c r="KHZ3" s="87"/>
      <c r="KIA3" s="87"/>
      <c r="KIB3" s="87"/>
      <c r="KIC3" s="87"/>
      <c r="KID3" s="87"/>
      <c r="KIE3" s="87"/>
      <c r="KIF3" s="87"/>
      <c r="KIG3" s="87"/>
      <c r="KIH3" s="87"/>
      <c r="KII3" s="87"/>
      <c r="KIJ3" s="87"/>
      <c r="KIK3" s="87"/>
      <c r="KIL3" s="87"/>
      <c r="KIM3" s="87"/>
      <c r="KIN3" s="87"/>
      <c r="KIO3" s="87"/>
      <c r="KIP3" s="87"/>
      <c r="KIQ3" s="87"/>
      <c r="KIR3" s="87"/>
      <c r="KIS3" s="87"/>
      <c r="KIT3" s="87"/>
      <c r="KIU3" s="87"/>
      <c r="KIV3" s="87"/>
      <c r="KIW3" s="87"/>
      <c r="KIX3" s="87"/>
      <c r="KIY3" s="87"/>
      <c r="KIZ3" s="87"/>
      <c r="KJA3" s="87"/>
      <c r="KJB3" s="87"/>
      <c r="KJC3" s="87"/>
      <c r="KJD3" s="87"/>
      <c r="KJE3" s="87"/>
      <c r="KJF3" s="87"/>
      <c r="KJG3" s="87"/>
      <c r="KJH3" s="87"/>
      <c r="KJI3" s="87"/>
      <c r="KJJ3" s="87"/>
      <c r="KJK3" s="87"/>
      <c r="KJL3" s="87"/>
      <c r="KJM3" s="87"/>
      <c r="KJN3" s="87"/>
      <c r="KJO3" s="87"/>
      <c r="KJP3" s="87"/>
      <c r="KJQ3" s="87"/>
      <c r="KJR3" s="87"/>
      <c r="KJS3" s="87"/>
      <c r="KJT3" s="87"/>
      <c r="KJU3" s="87"/>
      <c r="KJV3" s="87"/>
      <c r="KJW3" s="87"/>
      <c r="KJX3" s="87"/>
      <c r="KJY3" s="87"/>
      <c r="KJZ3" s="87"/>
      <c r="KKA3" s="87"/>
      <c r="KKB3" s="87"/>
      <c r="KKC3" s="87"/>
      <c r="KKD3" s="87"/>
      <c r="KKE3" s="87"/>
      <c r="KKF3" s="87"/>
      <c r="KKG3" s="87"/>
      <c r="KKH3" s="87"/>
      <c r="KKI3" s="87"/>
      <c r="KKJ3" s="87"/>
      <c r="KKK3" s="87"/>
      <c r="KKL3" s="87"/>
      <c r="KKM3" s="87"/>
      <c r="KKN3" s="87"/>
      <c r="KKO3" s="87"/>
      <c r="KKP3" s="87"/>
      <c r="KKQ3" s="87"/>
      <c r="KKR3" s="87"/>
      <c r="KKS3" s="87"/>
      <c r="KKT3" s="87"/>
      <c r="KKU3" s="87"/>
      <c r="KKV3" s="87"/>
      <c r="KKW3" s="87"/>
      <c r="KKX3" s="87"/>
      <c r="KKY3" s="87"/>
      <c r="KKZ3" s="87"/>
      <c r="KLA3" s="87"/>
      <c r="KLB3" s="87"/>
      <c r="KLC3" s="87"/>
      <c r="KLD3" s="87"/>
      <c r="KLE3" s="87"/>
      <c r="KLF3" s="87"/>
      <c r="KLG3" s="87"/>
      <c r="KLH3" s="87"/>
      <c r="KLI3" s="87"/>
      <c r="KLJ3" s="87"/>
      <c r="KLK3" s="87"/>
      <c r="KLL3" s="87"/>
      <c r="KLM3" s="87"/>
      <c r="KLN3" s="87"/>
      <c r="KLO3" s="87"/>
      <c r="KLP3" s="87"/>
      <c r="KLQ3" s="87"/>
      <c r="KLR3" s="87"/>
      <c r="KLS3" s="87"/>
      <c r="KLT3" s="87"/>
      <c r="KLU3" s="87"/>
      <c r="KLV3" s="87"/>
      <c r="KLW3" s="87"/>
      <c r="KLX3" s="87"/>
      <c r="KLY3" s="87"/>
      <c r="KLZ3" s="87"/>
      <c r="KMA3" s="87"/>
      <c r="KMB3" s="87"/>
      <c r="KMC3" s="87"/>
      <c r="KMD3" s="87"/>
      <c r="KME3" s="87"/>
      <c r="KMF3" s="87"/>
      <c r="KMG3" s="87"/>
      <c r="KMH3" s="87"/>
      <c r="KMI3" s="87"/>
      <c r="KMJ3" s="87"/>
      <c r="KMK3" s="87"/>
      <c r="KML3" s="87"/>
      <c r="KMM3" s="87"/>
      <c r="KMN3" s="87"/>
      <c r="KMO3" s="87"/>
      <c r="KMP3" s="87"/>
      <c r="KMQ3" s="87"/>
      <c r="KMR3" s="87"/>
      <c r="KMS3" s="87"/>
      <c r="KMT3" s="87"/>
      <c r="KMU3" s="87"/>
      <c r="KMV3" s="87"/>
      <c r="KMW3" s="87"/>
      <c r="KMX3" s="87"/>
      <c r="KMY3" s="87"/>
      <c r="KMZ3" s="87"/>
      <c r="KNA3" s="87"/>
      <c r="KNB3" s="87"/>
      <c r="KNC3" s="87"/>
      <c r="KND3" s="87"/>
      <c r="KNE3" s="87"/>
      <c r="KNF3" s="87"/>
      <c r="KNG3" s="87"/>
      <c r="KNH3" s="87"/>
      <c r="KNI3" s="87"/>
      <c r="KNJ3" s="87"/>
      <c r="KNK3" s="87"/>
      <c r="KNL3" s="87"/>
      <c r="KNM3" s="87"/>
      <c r="KNN3" s="87"/>
      <c r="KNO3" s="87"/>
      <c r="KNP3" s="87"/>
      <c r="KNQ3" s="87"/>
      <c r="KNR3" s="87"/>
      <c r="KNS3" s="87"/>
      <c r="KNT3" s="87"/>
      <c r="KNU3" s="87"/>
      <c r="KNV3" s="87"/>
      <c r="KNW3" s="87"/>
      <c r="KNX3" s="87"/>
      <c r="KNY3" s="87"/>
      <c r="KNZ3" s="87"/>
      <c r="KOA3" s="87"/>
      <c r="KOB3" s="87"/>
      <c r="KOC3" s="87"/>
      <c r="KOD3" s="87"/>
      <c r="KOE3" s="87"/>
      <c r="KOF3" s="87"/>
      <c r="KOG3" s="87"/>
      <c r="KOH3" s="87"/>
      <c r="KOI3" s="87"/>
      <c r="KOJ3" s="87"/>
      <c r="KOK3" s="87"/>
      <c r="KOL3" s="87"/>
      <c r="KOM3" s="87"/>
      <c r="KON3" s="87"/>
      <c r="KOO3" s="87"/>
      <c r="KOP3" s="87"/>
      <c r="KOQ3" s="87"/>
      <c r="KOR3" s="87"/>
      <c r="KOS3" s="87"/>
      <c r="KOT3" s="87"/>
      <c r="KOU3" s="87"/>
      <c r="KOV3" s="87"/>
      <c r="KOW3" s="87"/>
      <c r="KOX3" s="87"/>
      <c r="KOY3" s="87"/>
      <c r="KOZ3" s="87"/>
      <c r="KPA3" s="87"/>
      <c r="KPB3" s="87"/>
      <c r="KPC3" s="87"/>
      <c r="KPD3" s="87"/>
      <c r="KPE3" s="87"/>
      <c r="KPF3" s="87"/>
      <c r="KPG3" s="87"/>
      <c r="KPH3" s="87"/>
      <c r="KPI3" s="87"/>
      <c r="KPJ3" s="87"/>
      <c r="KPK3" s="87"/>
      <c r="KPL3" s="87"/>
      <c r="KPM3" s="87"/>
      <c r="KPN3" s="87"/>
      <c r="KPO3" s="87"/>
      <c r="KPP3" s="87"/>
      <c r="KPQ3" s="87"/>
      <c r="KPR3" s="87"/>
      <c r="KPS3" s="87"/>
      <c r="KPT3" s="87"/>
      <c r="KPU3" s="87"/>
      <c r="KPV3" s="87"/>
      <c r="KPW3" s="87"/>
      <c r="KPX3" s="87"/>
      <c r="KPY3" s="87"/>
      <c r="KPZ3" s="87"/>
      <c r="KQA3" s="87"/>
      <c r="KQB3" s="87"/>
      <c r="KQC3" s="87"/>
      <c r="KQD3" s="87"/>
      <c r="KQE3" s="87"/>
      <c r="KQF3" s="87"/>
      <c r="KQG3" s="87"/>
      <c r="KQH3" s="87"/>
      <c r="KQI3" s="87"/>
      <c r="KQJ3" s="87"/>
      <c r="KQK3" s="87"/>
      <c r="KQL3" s="87"/>
      <c r="KQM3" s="87"/>
      <c r="KQN3" s="87"/>
      <c r="KQO3" s="87"/>
      <c r="KQP3" s="87"/>
      <c r="KQQ3" s="87"/>
      <c r="KQR3" s="87"/>
      <c r="KQS3" s="87"/>
      <c r="KQT3" s="87"/>
      <c r="KQU3" s="87"/>
      <c r="KQV3" s="87"/>
      <c r="KQW3" s="87"/>
      <c r="KQX3" s="87"/>
      <c r="KQY3" s="87"/>
      <c r="KQZ3" s="87"/>
      <c r="KRA3" s="87"/>
      <c r="KRB3" s="87"/>
      <c r="KRC3" s="87"/>
      <c r="KRD3" s="87"/>
      <c r="KRE3" s="87"/>
      <c r="KRF3" s="87"/>
      <c r="KRG3" s="87"/>
      <c r="KRH3" s="87"/>
      <c r="KRI3" s="87"/>
      <c r="KRJ3" s="87"/>
      <c r="KRK3" s="87"/>
      <c r="KRL3" s="87"/>
      <c r="KRM3" s="87"/>
      <c r="KRN3" s="87"/>
      <c r="KRO3" s="87"/>
      <c r="KRP3" s="87"/>
      <c r="KRQ3" s="87"/>
      <c r="KRR3" s="87"/>
      <c r="KRS3" s="87"/>
      <c r="KRT3" s="87"/>
      <c r="KRU3" s="87"/>
      <c r="KRV3" s="87"/>
      <c r="KRW3" s="87"/>
      <c r="KRX3" s="87"/>
      <c r="KRY3" s="87"/>
      <c r="KRZ3" s="87"/>
      <c r="KSA3" s="87"/>
      <c r="KSB3" s="87"/>
      <c r="KSC3" s="87"/>
      <c r="KSD3" s="87"/>
      <c r="KSE3" s="87"/>
      <c r="KSF3" s="87"/>
      <c r="KSG3" s="87"/>
      <c r="KSH3" s="87"/>
      <c r="KSI3" s="87"/>
      <c r="KSJ3" s="87"/>
      <c r="KSK3" s="87"/>
      <c r="KSL3" s="87"/>
      <c r="KSM3" s="87"/>
      <c r="KSN3" s="87"/>
      <c r="KSO3" s="87"/>
      <c r="KSP3" s="87"/>
      <c r="KSQ3" s="87"/>
      <c r="KSR3" s="87"/>
      <c r="KSS3" s="87"/>
      <c r="KST3" s="87"/>
      <c r="KSU3" s="87"/>
      <c r="KSV3" s="87"/>
      <c r="KSW3" s="87"/>
      <c r="KSX3" s="87"/>
      <c r="KSY3" s="87"/>
      <c r="KSZ3" s="87"/>
      <c r="KTA3" s="87"/>
      <c r="KTB3" s="87"/>
      <c r="KTC3" s="87"/>
      <c r="KTD3" s="87"/>
      <c r="KTE3" s="87"/>
      <c r="KTF3" s="87"/>
      <c r="KTG3" s="87"/>
      <c r="KTH3" s="87"/>
      <c r="KTI3" s="87"/>
      <c r="KTJ3" s="87"/>
      <c r="KTK3" s="87"/>
      <c r="KTL3" s="87"/>
      <c r="KTM3" s="87"/>
      <c r="KTN3" s="87"/>
      <c r="KTO3" s="87"/>
      <c r="KTP3" s="87"/>
      <c r="KTQ3" s="87"/>
      <c r="KTR3" s="87"/>
      <c r="KTS3" s="87"/>
      <c r="KTT3" s="87"/>
      <c r="KTU3" s="87"/>
      <c r="KTV3" s="87"/>
      <c r="KTW3" s="87"/>
      <c r="KTX3" s="87"/>
      <c r="KTY3" s="87"/>
      <c r="KTZ3" s="87"/>
      <c r="KUA3" s="87"/>
      <c r="KUB3" s="87"/>
      <c r="KUC3" s="87"/>
      <c r="KUD3" s="87"/>
      <c r="KUE3" s="87"/>
      <c r="KUF3" s="87"/>
      <c r="KUG3" s="87"/>
      <c r="KUH3" s="87"/>
      <c r="KUI3" s="87"/>
      <c r="KUJ3" s="87"/>
      <c r="KUK3" s="87"/>
      <c r="KUL3" s="87"/>
      <c r="KUM3" s="87"/>
      <c r="KUN3" s="87"/>
      <c r="KUO3" s="87"/>
      <c r="KUP3" s="87"/>
      <c r="KUQ3" s="87"/>
      <c r="KUR3" s="87"/>
      <c r="KUS3" s="87"/>
      <c r="KUT3" s="87"/>
      <c r="KUU3" s="87"/>
      <c r="KUV3" s="87"/>
      <c r="KUW3" s="87"/>
      <c r="KUX3" s="87"/>
      <c r="KUY3" s="87"/>
      <c r="KUZ3" s="87"/>
      <c r="KVA3" s="87"/>
      <c r="KVB3" s="87"/>
      <c r="KVC3" s="87"/>
      <c r="KVD3" s="87"/>
      <c r="KVE3" s="87"/>
      <c r="KVF3" s="87"/>
      <c r="KVG3" s="87"/>
      <c r="KVH3" s="87"/>
      <c r="KVI3" s="87"/>
      <c r="KVJ3" s="87"/>
      <c r="KVK3" s="87"/>
      <c r="KVL3" s="87"/>
      <c r="KVM3" s="87"/>
      <c r="KVN3" s="87"/>
      <c r="KVO3" s="87"/>
      <c r="KVP3" s="87"/>
      <c r="KVQ3" s="87"/>
      <c r="KVR3" s="87"/>
      <c r="KVS3" s="87"/>
      <c r="KVT3" s="87"/>
      <c r="KVU3" s="87"/>
      <c r="KVV3" s="87"/>
      <c r="KVW3" s="87"/>
      <c r="KVX3" s="87"/>
      <c r="KVY3" s="87"/>
      <c r="KVZ3" s="87"/>
      <c r="KWA3" s="87"/>
      <c r="KWB3" s="87"/>
      <c r="KWC3" s="87"/>
      <c r="KWD3" s="87"/>
      <c r="KWE3" s="87"/>
      <c r="KWF3" s="87"/>
      <c r="KWG3" s="87"/>
      <c r="KWH3" s="87"/>
      <c r="KWI3" s="87"/>
      <c r="KWJ3" s="87"/>
      <c r="KWK3" s="87"/>
      <c r="KWL3" s="87"/>
      <c r="KWM3" s="87"/>
      <c r="KWN3" s="87"/>
      <c r="KWO3" s="87"/>
      <c r="KWP3" s="87"/>
      <c r="KWQ3" s="87"/>
      <c r="KWR3" s="87"/>
      <c r="KWS3" s="87"/>
      <c r="KWT3" s="87"/>
      <c r="KWU3" s="87"/>
      <c r="KWV3" s="87"/>
      <c r="KWW3" s="87"/>
      <c r="KWX3" s="87"/>
      <c r="KWY3" s="87"/>
      <c r="KWZ3" s="87"/>
      <c r="KXA3" s="87"/>
      <c r="KXB3" s="87"/>
      <c r="KXC3" s="87"/>
      <c r="KXD3" s="87"/>
      <c r="KXE3" s="87"/>
      <c r="KXF3" s="87"/>
      <c r="KXG3" s="87"/>
      <c r="KXH3" s="87"/>
      <c r="KXI3" s="87"/>
      <c r="KXJ3" s="87"/>
      <c r="KXK3" s="87"/>
      <c r="KXL3" s="87"/>
      <c r="KXM3" s="87"/>
      <c r="KXN3" s="87"/>
      <c r="KXO3" s="87"/>
      <c r="KXP3" s="87"/>
      <c r="KXQ3" s="87"/>
      <c r="KXR3" s="87"/>
      <c r="KXS3" s="87"/>
      <c r="KXT3" s="87"/>
      <c r="KXU3" s="87"/>
      <c r="KXV3" s="87"/>
      <c r="KXW3" s="87"/>
      <c r="KXX3" s="87"/>
      <c r="KXY3" s="87"/>
      <c r="KXZ3" s="87"/>
      <c r="KYA3" s="87"/>
      <c r="KYB3" s="87"/>
      <c r="KYC3" s="87"/>
      <c r="KYD3" s="87"/>
      <c r="KYE3" s="87"/>
      <c r="KYF3" s="87"/>
      <c r="KYG3" s="87"/>
      <c r="KYH3" s="87"/>
      <c r="KYI3" s="87"/>
      <c r="KYJ3" s="87"/>
      <c r="KYK3" s="87"/>
      <c r="KYL3" s="87"/>
      <c r="KYM3" s="87"/>
      <c r="KYN3" s="87"/>
      <c r="KYO3" s="87"/>
      <c r="KYP3" s="87"/>
      <c r="KYQ3" s="87"/>
      <c r="KYR3" s="87"/>
      <c r="KYS3" s="87"/>
      <c r="KYT3" s="87"/>
      <c r="KYU3" s="87"/>
      <c r="KYV3" s="87"/>
      <c r="KYW3" s="87"/>
      <c r="KYX3" s="87"/>
      <c r="KYY3" s="87"/>
      <c r="KYZ3" s="87"/>
      <c r="KZA3" s="87"/>
      <c r="KZB3" s="87"/>
      <c r="KZC3" s="87"/>
      <c r="KZD3" s="87"/>
      <c r="KZE3" s="87"/>
      <c r="KZF3" s="87"/>
      <c r="KZG3" s="87"/>
      <c r="KZH3" s="87"/>
      <c r="KZI3" s="87"/>
      <c r="KZJ3" s="87"/>
      <c r="KZK3" s="87"/>
      <c r="KZL3" s="87"/>
      <c r="KZM3" s="87"/>
      <c r="KZN3" s="87"/>
      <c r="KZO3" s="87"/>
      <c r="KZP3" s="87"/>
      <c r="KZQ3" s="87"/>
      <c r="KZR3" s="87"/>
      <c r="KZS3" s="87"/>
      <c r="KZT3" s="87"/>
      <c r="KZU3" s="87"/>
      <c r="KZV3" s="87"/>
      <c r="KZW3" s="87"/>
      <c r="KZX3" s="87"/>
      <c r="KZY3" s="87"/>
      <c r="KZZ3" s="87"/>
      <c r="LAA3" s="87"/>
      <c r="LAB3" s="87"/>
      <c r="LAC3" s="87"/>
      <c r="LAD3" s="87"/>
      <c r="LAE3" s="87"/>
      <c r="LAF3" s="87"/>
      <c r="LAG3" s="87"/>
      <c r="LAH3" s="87"/>
      <c r="LAI3" s="87"/>
      <c r="LAJ3" s="87"/>
      <c r="LAK3" s="87"/>
      <c r="LAL3" s="87"/>
      <c r="LAM3" s="87"/>
      <c r="LAN3" s="87"/>
      <c r="LAO3" s="87"/>
      <c r="LAP3" s="87"/>
      <c r="LAQ3" s="87"/>
      <c r="LAR3" s="87"/>
      <c r="LAS3" s="87"/>
      <c r="LAT3" s="87"/>
      <c r="LAU3" s="87"/>
      <c r="LAV3" s="87"/>
      <c r="LAW3" s="87"/>
      <c r="LAX3" s="87"/>
      <c r="LAY3" s="87"/>
      <c r="LAZ3" s="87"/>
      <c r="LBA3" s="87"/>
      <c r="LBB3" s="87"/>
      <c r="LBC3" s="87"/>
      <c r="LBD3" s="87"/>
      <c r="LBE3" s="87"/>
      <c r="LBF3" s="87"/>
      <c r="LBG3" s="87"/>
      <c r="LBH3" s="87"/>
      <c r="LBI3" s="87"/>
      <c r="LBJ3" s="87"/>
      <c r="LBK3" s="87"/>
      <c r="LBL3" s="87"/>
      <c r="LBM3" s="87"/>
      <c r="LBN3" s="87"/>
      <c r="LBO3" s="87"/>
      <c r="LBP3" s="87"/>
      <c r="LBQ3" s="87"/>
      <c r="LBR3" s="87"/>
      <c r="LBS3" s="87"/>
      <c r="LBT3" s="87"/>
      <c r="LBU3" s="87"/>
      <c r="LBV3" s="87"/>
      <c r="LBW3" s="87"/>
      <c r="LBX3" s="87"/>
      <c r="LBY3" s="87"/>
      <c r="LBZ3" s="87"/>
      <c r="LCA3" s="87"/>
      <c r="LCB3" s="87"/>
      <c r="LCC3" s="87"/>
      <c r="LCD3" s="87"/>
      <c r="LCE3" s="87"/>
      <c r="LCF3" s="87"/>
      <c r="LCG3" s="87"/>
      <c r="LCH3" s="87"/>
      <c r="LCI3" s="87"/>
      <c r="LCJ3" s="87"/>
      <c r="LCK3" s="87"/>
      <c r="LCL3" s="87"/>
      <c r="LCM3" s="87"/>
      <c r="LCN3" s="87"/>
      <c r="LCO3" s="87"/>
      <c r="LCP3" s="87"/>
      <c r="LCQ3" s="87"/>
      <c r="LCR3" s="87"/>
      <c r="LCS3" s="87"/>
      <c r="LCT3" s="87"/>
      <c r="LCU3" s="87"/>
      <c r="LCV3" s="87"/>
      <c r="LCW3" s="87"/>
      <c r="LCX3" s="87"/>
      <c r="LCY3" s="87"/>
      <c r="LCZ3" s="87"/>
      <c r="LDA3" s="87"/>
      <c r="LDB3" s="87"/>
      <c r="LDC3" s="87"/>
      <c r="LDD3" s="87"/>
      <c r="LDE3" s="87"/>
      <c r="LDF3" s="87"/>
      <c r="LDG3" s="87"/>
      <c r="LDH3" s="87"/>
      <c r="LDI3" s="87"/>
      <c r="LDJ3" s="87"/>
      <c r="LDK3" s="87"/>
      <c r="LDL3" s="87"/>
      <c r="LDM3" s="87"/>
      <c r="LDN3" s="87"/>
      <c r="LDO3" s="87"/>
      <c r="LDP3" s="87"/>
      <c r="LDQ3" s="87"/>
      <c r="LDR3" s="87"/>
      <c r="LDS3" s="87"/>
      <c r="LDT3" s="87"/>
      <c r="LDU3" s="87"/>
      <c r="LDV3" s="87"/>
      <c r="LDW3" s="87"/>
      <c r="LDX3" s="87"/>
      <c r="LDY3" s="87"/>
      <c r="LDZ3" s="87"/>
      <c r="LEA3" s="87"/>
      <c r="LEB3" s="87"/>
      <c r="LEC3" s="87"/>
      <c r="LED3" s="87"/>
      <c r="LEE3" s="87"/>
      <c r="LEF3" s="87"/>
      <c r="LEG3" s="87"/>
      <c r="LEH3" s="87"/>
      <c r="LEI3" s="87"/>
      <c r="LEJ3" s="87"/>
      <c r="LEK3" s="87"/>
      <c r="LEL3" s="87"/>
      <c r="LEM3" s="87"/>
      <c r="LEN3" s="87"/>
      <c r="LEO3" s="87"/>
      <c r="LEP3" s="87"/>
      <c r="LEQ3" s="87"/>
      <c r="LER3" s="87"/>
      <c r="LES3" s="87"/>
      <c r="LET3" s="87"/>
      <c r="LEU3" s="87"/>
      <c r="LEV3" s="87"/>
      <c r="LEW3" s="87"/>
      <c r="LEX3" s="87"/>
      <c r="LEY3" s="87"/>
      <c r="LEZ3" s="87"/>
      <c r="LFA3" s="87"/>
      <c r="LFB3" s="87"/>
      <c r="LFC3" s="87"/>
      <c r="LFD3" s="87"/>
      <c r="LFE3" s="87"/>
      <c r="LFF3" s="87"/>
      <c r="LFG3" s="87"/>
      <c r="LFH3" s="87"/>
      <c r="LFI3" s="87"/>
      <c r="LFJ3" s="87"/>
      <c r="LFK3" s="87"/>
      <c r="LFL3" s="87"/>
      <c r="LFM3" s="87"/>
      <c r="LFN3" s="87"/>
      <c r="LFO3" s="87"/>
      <c r="LFP3" s="87"/>
      <c r="LFQ3" s="87"/>
      <c r="LFR3" s="87"/>
      <c r="LFS3" s="87"/>
      <c r="LFT3" s="87"/>
      <c r="LFU3" s="87"/>
      <c r="LFV3" s="87"/>
      <c r="LFW3" s="87"/>
      <c r="LFX3" s="87"/>
      <c r="LFY3" s="87"/>
      <c r="LFZ3" s="87"/>
      <c r="LGA3" s="87"/>
      <c r="LGB3" s="87"/>
      <c r="LGC3" s="87"/>
      <c r="LGD3" s="87"/>
      <c r="LGE3" s="87"/>
      <c r="LGF3" s="87"/>
      <c r="LGG3" s="87"/>
      <c r="LGH3" s="87"/>
      <c r="LGI3" s="87"/>
      <c r="LGJ3" s="87"/>
      <c r="LGK3" s="87"/>
      <c r="LGL3" s="87"/>
      <c r="LGM3" s="87"/>
      <c r="LGN3" s="87"/>
      <c r="LGO3" s="87"/>
      <c r="LGP3" s="87"/>
      <c r="LGQ3" s="87"/>
      <c r="LGR3" s="87"/>
      <c r="LGS3" s="87"/>
      <c r="LGT3" s="87"/>
      <c r="LGU3" s="87"/>
      <c r="LGV3" s="87"/>
      <c r="LGW3" s="87"/>
      <c r="LGX3" s="87"/>
      <c r="LGY3" s="87"/>
      <c r="LGZ3" s="87"/>
      <c r="LHA3" s="87"/>
      <c r="LHB3" s="87"/>
      <c r="LHC3" s="87"/>
      <c r="LHD3" s="87"/>
      <c r="LHE3" s="87"/>
      <c r="LHF3" s="87"/>
      <c r="LHG3" s="87"/>
      <c r="LHH3" s="87"/>
      <c r="LHI3" s="87"/>
      <c r="LHJ3" s="87"/>
      <c r="LHK3" s="87"/>
      <c r="LHL3" s="87"/>
      <c r="LHM3" s="87"/>
      <c r="LHN3" s="87"/>
      <c r="LHO3" s="87"/>
      <c r="LHP3" s="87"/>
      <c r="LHQ3" s="87"/>
      <c r="LHR3" s="87"/>
      <c r="LHS3" s="87"/>
      <c r="LHT3" s="87"/>
      <c r="LHU3" s="87"/>
      <c r="LHV3" s="87"/>
      <c r="LHW3" s="87"/>
      <c r="LHX3" s="87"/>
      <c r="LHY3" s="87"/>
      <c r="LHZ3" s="87"/>
      <c r="LIA3" s="87"/>
      <c r="LIB3" s="87"/>
      <c r="LIC3" s="87"/>
      <c r="LID3" s="87"/>
      <c r="LIE3" s="87"/>
      <c r="LIF3" s="87"/>
      <c r="LIG3" s="87"/>
      <c r="LIH3" s="87"/>
      <c r="LII3" s="87"/>
      <c r="LIJ3" s="87"/>
      <c r="LIK3" s="87"/>
      <c r="LIL3" s="87"/>
      <c r="LIM3" s="87"/>
      <c r="LIN3" s="87"/>
      <c r="LIO3" s="87"/>
      <c r="LIP3" s="87"/>
      <c r="LIQ3" s="87"/>
      <c r="LIR3" s="87"/>
      <c r="LIS3" s="87"/>
      <c r="LIT3" s="87"/>
      <c r="LIU3" s="87"/>
      <c r="LIV3" s="87"/>
      <c r="LIW3" s="87"/>
      <c r="LIX3" s="87"/>
      <c r="LIY3" s="87"/>
      <c r="LIZ3" s="87"/>
      <c r="LJA3" s="87"/>
      <c r="LJB3" s="87"/>
      <c r="LJC3" s="87"/>
      <c r="LJD3" s="87"/>
      <c r="LJE3" s="87"/>
      <c r="LJF3" s="87"/>
      <c r="LJG3" s="87"/>
      <c r="LJH3" s="87"/>
      <c r="LJI3" s="87"/>
      <c r="LJJ3" s="87"/>
      <c r="LJK3" s="87"/>
      <c r="LJL3" s="87"/>
      <c r="LJM3" s="87"/>
      <c r="LJN3" s="87"/>
      <c r="LJO3" s="87"/>
      <c r="LJP3" s="87"/>
      <c r="LJQ3" s="87"/>
      <c r="LJR3" s="87"/>
      <c r="LJS3" s="87"/>
      <c r="LJT3" s="87"/>
      <c r="LJU3" s="87"/>
      <c r="LJV3" s="87"/>
      <c r="LJW3" s="87"/>
      <c r="LJX3" s="87"/>
      <c r="LJY3" s="87"/>
      <c r="LJZ3" s="87"/>
      <c r="LKA3" s="87"/>
      <c r="LKB3" s="87"/>
      <c r="LKC3" s="87"/>
      <c r="LKD3" s="87"/>
      <c r="LKE3" s="87"/>
      <c r="LKF3" s="87"/>
      <c r="LKG3" s="87"/>
      <c r="LKH3" s="87"/>
      <c r="LKI3" s="87"/>
      <c r="LKJ3" s="87"/>
      <c r="LKK3" s="87"/>
      <c r="LKL3" s="87"/>
      <c r="LKM3" s="87"/>
      <c r="LKN3" s="87"/>
      <c r="LKO3" s="87"/>
      <c r="LKP3" s="87"/>
      <c r="LKQ3" s="87"/>
      <c r="LKR3" s="87"/>
      <c r="LKS3" s="87"/>
      <c r="LKT3" s="87"/>
      <c r="LKU3" s="87"/>
      <c r="LKV3" s="87"/>
      <c r="LKW3" s="87"/>
      <c r="LKX3" s="87"/>
      <c r="LKY3" s="87"/>
      <c r="LKZ3" s="87"/>
      <c r="LLA3" s="87"/>
      <c r="LLB3" s="87"/>
      <c r="LLC3" s="87"/>
      <c r="LLD3" s="87"/>
      <c r="LLE3" s="87"/>
      <c r="LLF3" s="87"/>
      <c r="LLG3" s="87"/>
      <c r="LLH3" s="87"/>
      <c r="LLI3" s="87"/>
      <c r="LLJ3" s="87"/>
      <c r="LLK3" s="87"/>
      <c r="LLL3" s="87"/>
      <c r="LLM3" s="87"/>
      <c r="LLN3" s="87"/>
      <c r="LLO3" s="87"/>
      <c r="LLP3" s="87"/>
      <c r="LLQ3" s="87"/>
      <c r="LLR3" s="87"/>
      <c r="LLS3" s="87"/>
      <c r="LLT3" s="87"/>
      <c r="LLU3" s="87"/>
      <c r="LLV3" s="87"/>
      <c r="LLW3" s="87"/>
      <c r="LLX3" s="87"/>
      <c r="LLY3" s="87"/>
      <c r="LLZ3" s="87"/>
      <c r="LMA3" s="87"/>
      <c r="LMB3" s="87"/>
      <c r="LMC3" s="87"/>
      <c r="LMD3" s="87"/>
      <c r="LME3" s="87"/>
      <c r="LMF3" s="87"/>
      <c r="LMG3" s="87"/>
      <c r="LMH3" s="87"/>
      <c r="LMI3" s="87"/>
      <c r="LMJ3" s="87"/>
      <c r="LMK3" s="87"/>
      <c r="LML3" s="87"/>
      <c r="LMM3" s="87"/>
      <c r="LMN3" s="87"/>
      <c r="LMO3" s="87"/>
      <c r="LMP3" s="87"/>
      <c r="LMQ3" s="87"/>
      <c r="LMR3" s="87"/>
      <c r="LMS3" s="87"/>
      <c r="LMT3" s="87"/>
      <c r="LMU3" s="87"/>
      <c r="LMV3" s="87"/>
      <c r="LMW3" s="87"/>
      <c r="LMX3" s="87"/>
      <c r="LMY3" s="87"/>
      <c r="LMZ3" s="87"/>
      <c r="LNA3" s="87"/>
      <c r="LNB3" s="87"/>
      <c r="LNC3" s="87"/>
      <c r="LND3" s="87"/>
      <c r="LNE3" s="87"/>
      <c r="LNF3" s="87"/>
      <c r="LNG3" s="87"/>
      <c r="LNH3" s="87"/>
      <c r="LNI3" s="87"/>
      <c r="LNJ3" s="87"/>
      <c r="LNK3" s="87"/>
      <c r="LNL3" s="87"/>
      <c r="LNM3" s="87"/>
      <c r="LNN3" s="87"/>
      <c r="LNO3" s="87"/>
      <c r="LNP3" s="87"/>
      <c r="LNQ3" s="87"/>
      <c r="LNR3" s="87"/>
      <c r="LNS3" s="87"/>
      <c r="LNT3" s="87"/>
      <c r="LNU3" s="87"/>
      <c r="LNV3" s="87"/>
      <c r="LNW3" s="87"/>
      <c r="LNX3" s="87"/>
      <c r="LNY3" s="87"/>
      <c r="LNZ3" s="87"/>
      <c r="LOA3" s="87"/>
      <c r="LOB3" s="87"/>
      <c r="LOC3" s="87"/>
      <c r="LOD3" s="87"/>
      <c r="LOE3" s="87"/>
      <c r="LOF3" s="87"/>
      <c r="LOG3" s="87"/>
      <c r="LOH3" s="87"/>
      <c r="LOI3" s="87"/>
      <c r="LOJ3" s="87"/>
      <c r="LOK3" s="87"/>
      <c r="LOL3" s="87"/>
      <c r="LOM3" s="87"/>
      <c r="LON3" s="87"/>
      <c r="LOO3" s="87"/>
      <c r="LOP3" s="87"/>
      <c r="LOQ3" s="87"/>
      <c r="LOR3" s="87"/>
      <c r="LOS3" s="87"/>
      <c r="LOT3" s="87"/>
      <c r="LOU3" s="87"/>
      <c r="LOV3" s="87"/>
      <c r="LOW3" s="87"/>
      <c r="LOX3" s="87"/>
      <c r="LOY3" s="87"/>
      <c r="LOZ3" s="87"/>
      <c r="LPA3" s="87"/>
      <c r="LPB3" s="87"/>
      <c r="LPC3" s="87"/>
      <c r="LPD3" s="87"/>
      <c r="LPE3" s="87"/>
      <c r="LPF3" s="87"/>
      <c r="LPG3" s="87"/>
      <c r="LPH3" s="87"/>
      <c r="LPI3" s="87"/>
      <c r="LPJ3" s="87"/>
      <c r="LPK3" s="87"/>
      <c r="LPL3" s="87"/>
      <c r="LPM3" s="87"/>
      <c r="LPN3" s="87"/>
      <c r="LPO3" s="87"/>
      <c r="LPP3" s="87"/>
      <c r="LPQ3" s="87"/>
      <c r="LPR3" s="87"/>
      <c r="LPS3" s="87"/>
      <c r="LPT3" s="87"/>
      <c r="LPU3" s="87"/>
      <c r="LPV3" s="87"/>
      <c r="LPW3" s="87"/>
      <c r="LPX3" s="87"/>
      <c r="LPY3" s="87"/>
      <c r="LPZ3" s="87"/>
      <c r="LQA3" s="87"/>
      <c r="LQB3" s="87"/>
      <c r="LQC3" s="87"/>
      <c r="LQD3" s="87"/>
      <c r="LQE3" s="87"/>
      <c r="LQF3" s="87"/>
      <c r="LQG3" s="87"/>
      <c r="LQH3" s="87"/>
      <c r="LQI3" s="87"/>
      <c r="LQJ3" s="87"/>
      <c r="LQK3" s="87"/>
      <c r="LQL3" s="87"/>
      <c r="LQM3" s="87"/>
      <c r="LQN3" s="87"/>
      <c r="LQO3" s="87"/>
      <c r="LQP3" s="87"/>
      <c r="LQQ3" s="87"/>
      <c r="LQR3" s="87"/>
      <c r="LQS3" s="87"/>
      <c r="LQT3" s="87"/>
      <c r="LQU3" s="87"/>
      <c r="LQV3" s="87"/>
      <c r="LQW3" s="87"/>
      <c r="LQX3" s="87"/>
      <c r="LQY3" s="87"/>
      <c r="LQZ3" s="87"/>
      <c r="LRA3" s="87"/>
      <c r="LRB3" s="87"/>
      <c r="LRC3" s="87"/>
      <c r="LRD3" s="87"/>
      <c r="LRE3" s="87"/>
      <c r="LRF3" s="87"/>
      <c r="LRG3" s="87"/>
      <c r="LRH3" s="87"/>
      <c r="LRI3" s="87"/>
      <c r="LRJ3" s="87"/>
      <c r="LRK3" s="87"/>
      <c r="LRL3" s="87"/>
      <c r="LRM3" s="87"/>
      <c r="LRN3" s="87"/>
      <c r="LRO3" s="87"/>
      <c r="LRP3" s="87"/>
      <c r="LRQ3" s="87"/>
      <c r="LRR3" s="87"/>
      <c r="LRS3" s="87"/>
      <c r="LRT3" s="87"/>
      <c r="LRU3" s="87"/>
      <c r="LRV3" s="87"/>
      <c r="LRW3" s="87"/>
      <c r="LRX3" s="87"/>
      <c r="LRY3" s="87"/>
      <c r="LRZ3" s="87"/>
      <c r="LSA3" s="87"/>
      <c r="LSB3" s="87"/>
      <c r="LSC3" s="87"/>
      <c r="LSD3" s="87"/>
      <c r="LSE3" s="87"/>
      <c r="LSF3" s="87"/>
      <c r="LSG3" s="87"/>
      <c r="LSH3" s="87"/>
      <c r="LSI3" s="87"/>
      <c r="LSJ3" s="87"/>
      <c r="LSK3" s="87"/>
      <c r="LSL3" s="87"/>
      <c r="LSM3" s="87"/>
      <c r="LSN3" s="87"/>
      <c r="LSO3" s="87"/>
      <c r="LSP3" s="87"/>
      <c r="LSQ3" s="87"/>
      <c r="LSR3" s="87"/>
      <c r="LSS3" s="87"/>
      <c r="LST3" s="87"/>
      <c r="LSU3" s="87"/>
      <c r="LSV3" s="87"/>
      <c r="LSW3" s="87"/>
      <c r="LSX3" s="87"/>
      <c r="LSY3" s="87"/>
      <c r="LSZ3" s="87"/>
      <c r="LTA3" s="87"/>
      <c r="LTB3" s="87"/>
      <c r="LTC3" s="87"/>
      <c r="LTD3" s="87"/>
      <c r="LTE3" s="87"/>
      <c r="LTF3" s="87"/>
      <c r="LTG3" s="87"/>
      <c r="LTH3" s="87"/>
      <c r="LTI3" s="87"/>
      <c r="LTJ3" s="87"/>
      <c r="LTK3" s="87"/>
      <c r="LTL3" s="87"/>
      <c r="LTM3" s="87"/>
      <c r="LTN3" s="87"/>
      <c r="LTO3" s="87"/>
      <c r="LTP3" s="87"/>
      <c r="LTQ3" s="87"/>
      <c r="LTR3" s="87"/>
      <c r="LTS3" s="87"/>
      <c r="LTT3" s="87"/>
      <c r="LTU3" s="87"/>
      <c r="LTV3" s="87"/>
      <c r="LTW3" s="87"/>
      <c r="LTX3" s="87"/>
      <c r="LTY3" s="87"/>
      <c r="LTZ3" s="87"/>
      <c r="LUA3" s="87"/>
      <c r="LUB3" s="87"/>
      <c r="LUC3" s="87"/>
      <c r="LUD3" s="87"/>
      <c r="LUE3" s="87"/>
      <c r="LUF3" s="87"/>
      <c r="LUG3" s="87"/>
      <c r="LUH3" s="87"/>
      <c r="LUI3" s="87"/>
      <c r="LUJ3" s="87"/>
      <c r="LUK3" s="87"/>
      <c r="LUL3" s="87"/>
      <c r="LUM3" s="87"/>
      <c r="LUN3" s="87"/>
      <c r="LUO3" s="87"/>
      <c r="LUP3" s="87"/>
      <c r="LUQ3" s="87"/>
      <c r="LUR3" s="87"/>
      <c r="LUS3" s="87"/>
      <c r="LUT3" s="87"/>
      <c r="LUU3" s="87"/>
      <c r="LUV3" s="87"/>
      <c r="LUW3" s="87"/>
      <c r="LUX3" s="87"/>
      <c r="LUY3" s="87"/>
      <c r="LUZ3" s="87"/>
      <c r="LVA3" s="87"/>
      <c r="LVB3" s="87"/>
      <c r="LVC3" s="87"/>
      <c r="LVD3" s="87"/>
      <c r="LVE3" s="87"/>
      <c r="LVF3" s="87"/>
      <c r="LVG3" s="87"/>
      <c r="LVH3" s="87"/>
      <c r="LVI3" s="87"/>
      <c r="LVJ3" s="87"/>
      <c r="LVK3" s="87"/>
      <c r="LVL3" s="87"/>
      <c r="LVM3" s="87"/>
      <c r="LVN3" s="87"/>
      <c r="LVO3" s="87"/>
      <c r="LVP3" s="87"/>
      <c r="LVQ3" s="87"/>
      <c r="LVR3" s="87"/>
      <c r="LVS3" s="87"/>
      <c r="LVT3" s="87"/>
      <c r="LVU3" s="87"/>
      <c r="LVV3" s="87"/>
      <c r="LVW3" s="87"/>
      <c r="LVX3" s="87"/>
      <c r="LVY3" s="87"/>
      <c r="LVZ3" s="87"/>
      <c r="LWA3" s="87"/>
      <c r="LWB3" s="87"/>
      <c r="LWC3" s="87"/>
      <c r="LWD3" s="87"/>
      <c r="LWE3" s="87"/>
      <c r="LWF3" s="87"/>
      <c r="LWG3" s="87"/>
      <c r="LWH3" s="87"/>
      <c r="LWI3" s="87"/>
      <c r="LWJ3" s="87"/>
      <c r="LWK3" s="87"/>
      <c r="LWL3" s="87"/>
      <c r="LWM3" s="87"/>
      <c r="LWN3" s="87"/>
      <c r="LWO3" s="87"/>
      <c r="LWP3" s="87"/>
      <c r="LWQ3" s="87"/>
      <c r="LWR3" s="87"/>
      <c r="LWS3" s="87"/>
      <c r="LWT3" s="87"/>
      <c r="LWU3" s="87"/>
      <c r="LWV3" s="87"/>
      <c r="LWW3" s="87"/>
      <c r="LWX3" s="87"/>
      <c r="LWY3" s="87"/>
      <c r="LWZ3" s="87"/>
      <c r="LXA3" s="87"/>
      <c r="LXB3" s="87"/>
      <c r="LXC3" s="87"/>
      <c r="LXD3" s="87"/>
      <c r="LXE3" s="87"/>
      <c r="LXF3" s="87"/>
      <c r="LXG3" s="87"/>
      <c r="LXH3" s="87"/>
      <c r="LXI3" s="87"/>
      <c r="LXJ3" s="87"/>
      <c r="LXK3" s="87"/>
      <c r="LXL3" s="87"/>
      <c r="LXM3" s="87"/>
      <c r="LXN3" s="87"/>
      <c r="LXO3" s="87"/>
      <c r="LXP3" s="87"/>
      <c r="LXQ3" s="87"/>
      <c r="LXR3" s="87"/>
      <c r="LXS3" s="87"/>
      <c r="LXT3" s="87"/>
      <c r="LXU3" s="87"/>
      <c r="LXV3" s="87"/>
      <c r="LXW3" s="87"/>
      <c r="LXX3" s="87"/>
      <c r="LXY3" s="87"/>
      <c r="LXZ3" s="87"/>
      <c r="LYA3" s="87"/>
      <c r="LYB3" s="87"/>
      <c r="LYC3" s="87"/>
      <c r="LYD3" s="87"/>
      <c r="LYE3" s="87"/>
      <c r="LYF3" s="87"/>
      <c r="LYG3" s="87"/>
      <c r="LYH3" s="87"/>
      <c r="LYI3" s="87"/>
      <c r="LYJ3" s="87"/>
      <c r="LYK3" s="87"/>
      <c r="LYL3" s="87"/>
      <c r="LYM3" s="87"/>
      <c r="LYN3" s="87"/>
      <c r="LYO3" s="87"/>
      <c r="LYP3" s="87"/>
      <c r="LYQ3" s="87"/>
      <c r="LYR3" s="87"/>
      <c r="LYS3" s="87"/>
      <c r="LYT3" s="87"/>
      <c r="LYU3" s="87"/>
      <c r="LYV3" s="87"/>
      <c r="LYW3" s="87"/>
      <c r="LYX3" s="87"/>
      <c r="LYY3" s="87"/>
      <c r="LYZ3" s="87"/>
      <c r="LZA3" s="87"/>
      <c r="LZB3" s="87"/>
      <c r="LZC3" s="87"/>
      <c r="LZD3" s="87"/>
      <c r="LZE3" s="87"/>
      <c r="LZF3" s="87"/>
      <c r="LZG3" s="87"/>
      <c r="LZH3" s="87"/>
      <c r="LZI3" s="87"/>
      <c r="LZJ3" s="87"/>
      <c r="LZK3" s="87"/>
      <c r="LZL3" s="87"/>
      <c r="LZM3" s="87"/>
      <c r="LZN3" s="87"/>
      <c r="LZO3" s="87"/>
      <c r="LZP3" s="87"/>
      <c r="LZQ3" s="87"/>
      <c r="LZR3" s="87"/>
      <c r="LZS3" s="87"/>
      <c r="LZT3" s="87"/>
      <c r="LZU3" s="87"/>
      <c r="LZV3" s="87"/>
      <c r="LZW3" s="87"/>
      <c r="LZX3" s="87"/>
      <c r="LZY3" s="87"/>
      <c r="LZZ3" s="87"/>
      <c r="MAA3" s="87"/>
      <c r="MAB3" s="87"/>
      <c r="MAC3" s="87"/>
      <c r="MAD3" s="87"/>
      <c r="MAE3" s="87"/>
      <c r="MAF3" s="87"/>
      <c r="MAG3" s="87"/>
      <c r="MAH3" s="87"/>
      <c r="MAI3" s="87"/>
      <c r="MAJ3" s="87"/>
      <c r="MAK3" s="87"/>
      <c r="MAL3" s="87"/>
      <c r="MAM3" s="87"/>
      <c r="MAN3" s="87"/>
      <c r="MAO3" s="87"/>
      <c r="MAP3" s="87"/>
      <c r="MAQ3" s="87"/>
      <c r="MAR3" s="87"/>
      <c r="MAS3" s="87"/>
      <c r="MAT3" s="87"/>
      <c r="MAU3" s="87"/>
      <c r="MAV3" s="87"/>
      <c r="MAW3" s="87"/>
      <c r="MAX3" s="87"/>
      <c r="MAY3" s="87"/>
      <c r="MAZ3" s="87"/>
      <c r="MBA3" s="87"/>
      <c r="MBB3" s="87"/>
      <c r="MBC3" s="87"/>
      <c r="MBD3" s="87"/>
      <c r="MBE3" s="87"/>
      <c r="MBF3" s="87"/>
      <c r="MBG3" s="87"/>
      <c r="MBH3" s="87"/>
      <c r="MBI3" s="87"/>
      <c r="MBJ3" s="87"/>
      <c r="MBK3" s="87"/>
      <c r="MBL3" s="87"/>
      <c r="MBM3" s="87"/>
      <c r="MBN3" s="87"/>
      <c r="MBO3" s="87"/>
      <c r="MBP3" s="87"/>
      <c r="MBQ3" s="87"/>
      <c r="MBR3" s="87"/>
      <c r="MBS3" s="87"/>
      <c r="MBT3" s="87"/>
      <c r="MBU3" s="87"/>
      <c r="MBV3" s="87"/>
      <c r="MBW3" s="87"/>
      <c r="MBX3" s="87"/>
      <c r="MBY3" s="87"/>
      <c r="MBZ3" s="87"/>
      <c r="MCA3" s="87"/>
      <c r="MCB3" s="87"/>
      <c r="MCC3" s="87"/>
      <c r="MCD3" s="87"/>
      <c r="MCE3" s="87"/>
      <c r="MCF3" s="87"/>
      <c r="MCG3" s="87"/>
      <c r="MCH3" s="87"/>
      <c r="MCI3" s="87"/>
      <c r="MCJ3" s="87"/>
      <c r="MCK3" s="87"/>
      <c r="MCL3" s="87"/>
      <c r="MCM3" s="87"/>
      <c r="MCN3" s="87"/>
      <c r="MCO3" s="87"/>
      <c r="MCP3" s="87"/>
      <c r="MCQ3" s="87"/>
      <c r="MCR3" s="87"/>
      <c r="MCS3" s="87"/>
      <c r="MCT3" s="87"/>
      <c r="MCU3" s="87"/>
      <c r="MCV3" s="87"/>
      <c r="MCW3" s="87"/>
      <c r="MCX3" s="87"/>
      <c r="MCY3" s="87"/>
      <c r="MCZ3" s="87"/>
      <c r="MDA3" s="87"/>
      <c r="MDB3" s="87"/>
      <c r="MDC3" s="87"/>
      <c r="MDD3" s="87"/>
      <c r="MDE3" s="87"/>
      <c r="MDF3" s="87"/>
      <c r="MDG3" s="87"/>
      <c r="MDH3" s="87"/>
      <c r="MDI3" s="87"/>
      <c r="MDJ3" s="87"/>
      <c r="MDK3" s="87"/>
      <c r="MDL3" s="87"/>
      <c r="MDM3" s="87"/>
      <c r="MDN3" s="87"/>
      <c r="MDO3" s="87"/>
      <c r="MDP3" s="87"/>
      <c r="MDQ3" s="87"/>
      <c r="MDR3" s="87"/>
      <c r="MDS3" s="87"/>
      <c r="MDT3" s="87"/>
      <c r="MDU3" s="87"/>
      <c r="MDV3" s="87"/>
      <c r="MDW3" s="87"/>
      <c r="MDX3" s="87"/>
      <c r="MDY3" s="87"/>
      <c r="MDZ3" s="87"/>
      <c r="MEA3" s="87"/>
      <c r="MEB3" s="87"/>
      <c r="MEC3" s="87"/>
      <c r="MED3" s="87"/>
      <c r="MEE3" s="87"/>
      <c r="MEF3" s="87"/>
      <c r="MEG3" s="87"/>
      <c r="MEH3" s="87"/>
      <c r="MEI3" s="87"/>
      <c r="MEJ3" s="87"/>
      <c r="MEK3" s="87"/>
      <c r="MEL3" s="87"/>
      <c r="MEM3" s="87"/>
      <c r="MEN3" s="87"/>
      <c r="MEO3" s="87"/>
      <c r="MEP3" s="87"/>
      <c r="MEQ3" s="87"/>
      <c r="MER3" s="87"/>
      <c r="MES3" s="87"/>
      <c r="MET3" s="87"/>
      <c r="MEU3" s="87"/>
      <c r="MEV3" s="87"/>
      <c r="MEW3" s="87"/>
      <c r="MEX3" s="87"/>
      <c r="MEY3" s="87"/>
      <c r="MEZ3" s="87"/>
      <c r="MFA3" s="87"/>
      <c r="MFB3" s="87"/>
      <c r="MFC3" s="87"/>
      <c r="MFD3" s="87"/>
      <c r="MFE3" s="87"/>
      <c r="MFF3" s="87"/>
      <c r="MFG3" s="87"/>
      <c r="MFH3" s="87"/>
      <c r="MFI3" s="87"/>
      <c r="MFJ3" s="87"/>
      <c r="MFK3" s="87"/>
      <c r="MFL3" s="87"/>
      <c r="MFM3" s="87"/>
      <c r="MFN3" s="87"/>
      <c r="MFO3" s="87"/>
      <c r="MFP3" s="87"/>
      <c r="MFQ3" s="87"/>
      <c r="MFR3" s="87"/>
      <c r="MFS3" s="87"/>
      <c r="MFT3" s="87"/>
      <c r="MFU3" s="87"/>
      <c r="MFV3" s="87"/>
      <c r="MFW3" s="87"/>
      <c r="MFX3" s="87"/>
      <c r="MFY3" s="87"/>
      <c r="MFZ3" s="87"/>
      <c r="MGA3" s="87"/>
      <c r="MGB3" s="87"/>
      <c r="MGC3" s="87"/>
      <c r="MGD3" s="87"/>
      <c r="MGE3" s="87"/>
      <c r="MGF3" s="87"/>
      <c r="MGG3" s="87"/>
      <c r="MGH3" s="87"/>
      <c r="MGI3" s="87"/>
      <c r="MGJ3" s="87"/>
      <c r="MGK3" s="87"/>
      <c r="MGL3" s="87"/>
      <c r="MGM3" s="87"/>
      <c r="MGN3" s="87"/>
      <c r="MGO3" s="87"/>
      <c r="MGP3" s="87"/>
      <c r="MGQ3" s="87"/>
      <c r="MGR3" s="87"/>
      <c r="MGS3" s="87"/>
      <c r="MGT3" s="87"/>
      <c r="MGU3" s="87"/>
      <c r="MGV3" s="87"/>
      <c r="MGW3" s="87"/>
      <c r="MGX3" s="87"/>
      <c r="MGY3" s="87"/>
      <c r="MGZ3" s="87"/>
      <c r="MHA3" s="87"/>
      <c r="MHB3" s="87"/>
      <c r="MHC3" s="87"/>
      <c r="MHD3" s="87"/>
      <c r="MHE3" s="87"/>
      <c r="MHF3" s="87"/>
      <c r="MHG3" s="87"/>
      <c r="MHH3" s="87"/>
      <c r="MHI3" s="87"/>
      <c r="MHJ3" s="87"/>
      <c r="MHK3" s="87"/>
      <c r="MHL3" s="87"/>
      <c r="MHM3" s="87"/>
      <c r="MHN3" s="87"/>
      <c r="MHO3" s="87"/>
      <c r="MHP3" s="87"/>
      <c r="MHQ3" s="87"/>
      <c r="MHR3" s="87"/>
      <c r="MHS3" s="87"/>
      <c r="MHT3" s="87"/>
      <c r="MHU3" s="87"/>
      <c r="MHV3" s="87"/>
      <c r="MHW3" s="87"/>
      <c r="MHX3" s="87"/>
      <c r="MHY3" s="87"/>
      <c r="MHZ3" s="87"/>
      <c r="MIA3" s="87"/>
      <c r="MIB3" s="87"/>
      <c r="MIC3" s="87"/>
      <c r="MID3" s="87"/>
      <c r="MIE3" s="87"/>
      <c r="MIF3" s="87"/>
      <c r="MIG3" s="87"/>
      <c r="MIH3" s="87"/>
      <c r="MII3" s="87"/>
      <c r="MIJ3" s="87"/>
      <c r="MIK3" s="87"/>
      <c r="MIL3" s="87"/>
      <c r="MIM3" s="87"/>
      <c r="MIN3" s="87"/>
      <c r="MIO3" s="87"/>
      <c r="MIP3" s="87"/>
      <c r="MIQ3" s="87"/>
      <c r="MIR3" s="87"/>
      <c r="MIS3" s="87"/>
      <c r="MIT3" s="87"/>
      <c r="MIU3" s="87"/>
      <c r="MIV3" s="87"/>
      <c r="MIW3" s="87"/>
      <c r="MIX3" s="87"/>
      <c r="MIY3" s="87"/>
      <c r="MIZ3" s="87"/>
      <c r="MJA3" s="87"/>
      <c r="MJB3" s="87"/>
      <c r="MJC3" s="87"/>
      <c r="MJD3" s="87"/>
      <c r="MJE3" s="87"/>
      <c r="MJF3" s="87"/>
      <c r="MJG3" s="87"/>
      <c r="MJH3" s="87"/>
      <c r="MJI3" s="87"/>
      <c r="MJJ3" s="87"/>
      <c r="MJK3" s="87"/>
      <c r="MJL3" s="87"/>
      <c r="MJM3" s="87"/>
      <c r="MJN3" s="87"/>
      <c r="MJO3" s="87"/>
      <c r="MJP3" s="87"/>
      <c r="MJQ3" s="87"/>
      <c r="MJR3" s="87"/>
      <c r="MJS3" s="87"/>
      <c r="MJT3" s="87"/>
      <c r="MJU3" s="87"/>
      <c r="MJV3" s="87"/>
      <c r="MJW3" s="87"/>
      <c r="MJX3" s="87"/>
      <c r="MJY3" s="87"/>
      <c r="MJZ3" s="87"/>
      <c r="MKA3" s="87"/>
      <c r="MKB3" s="87"/>
      <c r="MKC3" s="87"/>
      <c r="MKD3" s="87"/>
      <c r="MKE3" s="87"/>
      <c r="MKF3" s="87"/>
      <c r="MKG3" s="87"/>
      <c r="MKH3" s="87"/>
      <c r="MKI3" s="87"/>
      <c r="MKJ3" s="87"/>
      <c r="MKK3" s="87"/>
      <c r="MKL3" s="87"/>
      <c r="MKM3" s="87"/>
      <c r="MKN3" s="87"/>
      <c r="MKO3" s="87"/>
      <c r="MKP3" s="87"/>
      <c r="MKQ3" s="87"/>
      <c r="MKR3" s="87"/>
      <c r="MKS3" s="87"/>
      <c r="MKT3" s="87"/>
      <c r="MKU3" s="87"/>
      <c r="MKV3" s="87"/>
      <c r="MKW3" s="87"/>
      <c r="MKX3" s="87"/>
      <c r="MKY3" s="87"/>
      <c r="MKZ3" s="87"/>
      <c r="MLA3" s="87"/>
      <c r="MLB3" s="87"/>
      <c r="MLC3" s="87"/>
      <c r="MLD3" s="87"/>
      <c r="MLE3" s="87"/>
      <c r="MLF3" s="87"/>
      <c r="MLG3" s="87"/>
      <c r="MLH3" s="87"/>
      <c r="MLI3" s="87"/>
      <c r="MLJ3" s="87"/>
      <c r="MLK3" s="87"/>
      <c r="MLL3" s="87"/>
      <c r="MLM3" s="87"/>
      <c r="MLN3" s="87"/>
      <c r="MLO3" s="87"/>
      <c r="MLP3" s="87"/>
      <c r="MLQ3" s="87"/>
      <c r="MLR3" s="87"/>
      <c r="MLS3" s="87"/>
      <c r="MLT3" s="87"/>
      <c r="MLU3" s="87"/>
      <c r="MLV3" s="87"/>
      <c r="MLW3" s="87"/>
      <c r="MLX3" s="87"/>
      <c r="MLY3" s="87"/>
      <c r="MLZ3" s="87"/>
      <c r="MMA3" s="87"/>
      <c r="MMB3" s="87"/>
      <c r="MMC3" s="87"/>
      <c r="MMD3" s="87"/>
      <c r="MME3" s="87"/>
      <c r="MMF3" s="87"/>
      <c r="MMG3" s="87"/>
      <c r="MMH3" s="87"/>
      <c r="MMI3" s="87"/>
      <c r="MMJ3" s="87"/>
      <c r="MMK3" s="87"/>
      <c r="MML3" s="87"/>
      <c r="MMM3" s="87"/>
      <c r="MMN3" s="87"/>
      <c r="MMO3" s="87"/>
      <c r="MMP3" s="87"/>
      <c r="MMQ3" s="87"/>
      <c r="MMR3" s="87"/>
      <c r="MMS3" s="87"/>
      <c r="MMT3" s="87"/>
      <c r="MMU3" s="87"/>
      <c r="MMV3" s="87"/>
      <c r="MMW3" s="87"/>
      <c r="MMX3" s="87"/>
      <c r="MMY3" s="87"/>
      <c r="MMZ3" s="87"/>
      <c r="MNA3" s="87"/>
      <c r="MNB3" s="87"/>
      <c r="MNC3" s="87"/>
      <c r="MND3" s="87"/>
      <c r="MNE3" s="87"/>
      <c r="MNF3" s="87"/>
      <c r="MNG3" s="87"/>
      <c r="MNH3" s="87"/>
      <c r="MNI3" s="87"/>
      <c r="MNJ3" s="87"/>
      <c r="MNK3" s="87"/>
      <c r="MNL3" s="87"/>
      <c r="MNM3" s="87"/>
      <c r="MNN3" s="87"/>
      <c r="MNO3" s="87"/>
      <c r="MNP3" s="87"/>
      <c r="MNQ3" s="87"/>
      <c r="MNR3" s="87"/>
      <c r="MNS3" s="87"/>
      <c r="MNT3" s="87"/>
      <c r="MNU3" s="87"/>
      <c r="MNV3" s="87"/>
      <c r="MNW3" s="87"/>
      <c r="MNX3" s="87"/>
      <c r="MNY3" s="87"/>
      <c r="MNZ3" s="87"/>
      <c r="MOA3" s="87"/>
      <c r="MOB3" s="87"/>
      <c r="MOC3" s="87"/>
      <c r="MOD3" s="87"/>
      <c r="MOE3" s="87"/>
      <c r="MOF3" s="87"/>
      <c r="MOG3" s="87"/>
      <c r="MOH3" s="87"/>
      <c r="MOI3" s="87"/>
      <c r="MOJ3" s="87"/>
      <c r="MOK3" s="87"/>
      <c r="MOL3" s="87"/>
      <c r="MOM3" s="87"/>
      <c r="MON3" s="87"/>
      <c r="MOO3" s="87"/>
      <c r="MOP3" s="87"/>
      <c r="MOQ3" s="87"/>
      <c r="MOR3" s="87"/>
      <c r="MOS3" s="87"/>
      <c r="MOT3" s="87"/>
      <c r="MOU3" s="87"/>
      <c r="MOV3" s="87"/>
      <c r="MOW3" s="87"/>
      <c r="MOX3" s="87"/>
      <c r="MOY3" s="87"/>
      <c r="MOZ3" s="87"/>
      <c r="MPA3" s="87"/>
      <c r="MPB3" s="87"/>
      <c r="MPC3" s="87"/>
      <c r="MPD3" s="87"/>
      <c r="MPE3" s="87"/>
      <c r="MPF3" s="87"/>
      <c r="MPG3" s="87"/>
      <c r="MPH3" s="87"/>
      <c r="MPI3" s="87"/>
      <c r="MPJ3" s="87"/>
      <c r="MPK3" s="87"/>
      <c r="MPL3" s="87"/>
      <c r="MPM3" s="87"/>
      <c r="MPN3" s="87"/>
      <c r="MPO3" s="87"/>
      <c r="MPP3" s="87"/>
      <c r="MPQ3" s="87"/>
      <c r="MPR3" s="87"/>
      <c r="MPS3" s="87"/>
      <c r="MPT3" s="87"/>
      <c r="MPU3" s="87"/>
      <c r="MPV3" s="87"/>
      <c r="MPW3" s="87"/>
      <c r="MPX3" s="87"/>
      <c r="MPY3" s="87"/>
      <c r="MPZ3" s="87"/>
      <c r="MQA3" s="87"/>
      <c r="MQB3" s="87"/>
      <c r="MQC3" s="87"/>
      <c r="MQD3" s="87"/>
      <c r="MQE3" s="87"/>
      <c r="MQF3" s="87"/>
      <c r="MQG3" s="87"/>
      <c r="MQH3" s="87"/>
      <c r="MQI3" s="87"/>
      <c r="MQJ3" s="87"/>
      <c r="MQK3" s="87"/>
      <c r="MQL3" s="87"/>
      <c r="MQM3" s="87"/>
      <c r="MQN3" s="87"/>
      <c r="MQO3" s="87"/>
      <c r="MQP3" s="87"/>
      <c r="MQQ3" s="87"/>
      <c r="MQR3" s="87"/>
      <c r="MQS3" s="87"/>
      <c r="MQT3" s="87"/>
      <c r="MQU3" s="87"/>
      <c r="MQV3" s="87"/>
      <c r="MQW3" s="87"/>
      <c r="MQX3" s="87"/>
      <c r="MQY3" s="87"/>
      <c r="MQZ3" s="87"/>
      <c r="MRA3" s="87"/>
      <c r="MRB3" s="87"/>
      <c r="MRC3" s="87"/>
      <c r="MRD3" s="87"/>
      <c r="MRE3" s="87"/>
      <c r="MRF3" s="87"/>
      <c r="MRG3" s="87"/>
      <c r="MRH3" s="87"/>
      <c r="MRI3" s="87"/>
      <c r="MRJ3" s="87"/>
      <c r="MRK3" s="87"/>
      <c r="MRL3" s="87"/>
      <c r="MRM3" s="87"/>
      <c r="MRN3" s="87"/>
      <c r="MRO3" s="87"/>
      <c r="MRP3" s="87"/>
      <c r="MRQ3" s="87"/>
      <c r="MRR3" s="87"/>
      <c r="MRS3" s="87"/>
      <c r="MRT3" s="87"/>
      <c r="MRU3" s="87"/>
      <c r="MRV3" s="87"/>
      <c r="MRW3" s="87"/>
      <c r="MRX3" s="87"/>
      <c r="MRY3" s="87"/>
      <c r="MRZ3" s="87"/>
      <c r="MSA3" s="87"/>
      <c r="MSB3" s="87"/>
      <c r="MSC3" s="87"/>
      <c r="MSD3" s="87"/>
      <c r="MSE3" s="87"/>
      <c r="MSF3" s="87"/>
      <c r="MSG3" s="87"/>
      <c r="MSH3" s="87"/>
      <c r="MSI3" s="87"/>
      <c r="MSJ3" s="87"/>
      <c r="MSK3" s="87"/>
      <c r="MSL3" s="87"/>
      <c r="MSM3" s="87"/>
      <c r="MSN3" s="87"/>
      <c r="MSO3" s="87"/>
      <c r="MSP3" s="87"/>
      <c r="MSQ3" s="87"/>
      <c r="MSR3" s="87"/>
      <c r="MSS3" s="87"/>
      <c r="MST3" s="87"/>
      <c r="MSU3" s="87"/>
      <c r="MSV3" s="87"/>
      <c r="MSW3" s="87"/>
      <c r="MSX3" s="87"/>
      <c r="MSY3" s="87"/>
      <c r="MSZ3" s="87"/>
      <c r="MTA3" s="87"/>
      <c r="MTB3" s="87"/>
      <c r="MTC3" s="87"/>
      <c r="MTD3" s="87"/>
      <c r="MTE3" s="87"/>
      <c r="MTF3" s="87"/>
      <c r="MTG3" s="87"/>
      <c r="MTH3" s="87"/>
      <c r="MTI3" s="87"/>
      <c r="MTJ3" s="87"/>
      <c r="MTK3" s="87"/>
      <c r="MTL3" s="87"/>
      <c r="MTM3" s="87"/>
      <c r="MTN3" s="87"/>
      <c r="MTO3" s="87"/>
      <c r="MTP3" s="87"/>
      <c r="MTQ3" s="87"/>
      <c r="MTR3" s="87"/>
      <c r="MTS3" s="87"/>
      <c r="MTT3" s="87"/>
      <c r="MTU3" s="87"/>
      <c r="MTV3" s="87"/>
      <c r="MTW3" s="87"/>
      <c r="MTX3" s="87"/>
      <c r="MTY3" s="87"/>
      <c r="MTZ3" s="87"/>
      <c r="MUA3" s="87"/>
      <c r="MUB3" s="87"/>
      <c r="MUC3" s="87"/>
      <c r="MUD3" s="87"/>
      <c r="MUE3" s="87"/>
      <c r="MUF3" s="87"/>
      <c r="MUG3" s="87"/>
      <c r="MUH3" s="87"/>
      <c r="MUI3" s="87"/>
      <c r="MUJ3" s="87"/>
      <c r="MUK3" s="87"/>
      <c r="MUL3" s="87"/>
      <c r="MUM3" s="87"/>
      <c r="MUN3" s="87"/>
      <c r="MUO3" s="87"/>
      <c r="MUP3" s="87"/>
      <c r="MUQ3" s="87"/>
      <c r="MUR3" s="87"/>
      <c r="MUS3" s="87"/>
      <c r="MUT3" s="87"/>
      <c r="MUU3" s="87"/>
      <c r="MUV3" s="87"/>
      <c r="MUW3" s="87"/>
      <c r="MUX3" s="87"/>
      <c r="MUY3" s="87"/>
      <c r="MUZ3" s="87"/>
      <c r="MVA3" s="87"/>
      <c r="MVB3" s="87"/>
      <c r="MVC3" s="87"/>
      <c r="MVD3" s="87"/>
      <c r="MVE3" s="87"/>
      <c r="MVF3" s="87"/>
      <c r="MVG3" s="87"/>
      <c r="MVH3" s="87"/>
      <c r="MVI3" s="87"/>
      <c r="MVJ3" s="87"/>
      <c r="MVK3" s="87"/>
      <c r="MVL3" s="87"/>
      <c r="MVM3" s="87"/>
      <c r="MVN3" s="87"/>
      <c r="MVO3" s="87"/>
      <c r="MVP3" s="87"/>
      <c r="MVQ3" s="87"/>
      <c r="MVR3" s="87"/>
      <c r="MVS3" s="87"/>
      <c r="MVT3" s="87"/>
      <c r="MVU3" s="87"/>
      <c r="MVV3" s="87"/>
      <c r="MVW3" s="87"/>
      <c r="MVX3" s="87"/>
      <c r="MVY3" s="87"/>
      <c r="MVZ3" s="87"/>
      <c r="MWA3" s="87"/>
      <c r="MWB3" s="87"/>
      <c r="MWC3" s="87"/>
      <c r="MWD3" s="87"/>
      <c r="MWE3" s="87"/>
      <c r="MWF3" s="87"/>
      <c r="MWG3" s="87"/>
      <c r="MWH3" s="87"/>
      <c r="MWI3" s="87"/>
      <c r="MWJ3" s="87"/>
      <c r="MWK3" s="87"/>
      <c r="MWL3" s="87"/>
      <c r="MWM3" s="87"/>
      <c r="MWN3" s="87"/>
      <c r="MWO3" s="87"/>
      <c r="MWP3" s="87"/>
      <c r="MWQ3" s="87"/>
      <c r="MWR3" s="87"/>
      <c r="MWS3" s="87"/>
      <c r="MWT3" s="87"/>
      <c r="MWU3" s="87"/>
      <c r="MWV3" s="87"/>
      <c r="MWW3" s="87"/>
      <c r="MWX3" s="87"/>
      <c r="MWY3" s="87"/>
      <c r="MWZ3" s="87"/>
      <c r="MXA3" s="87"/>
      <c r="MXB3" s="87"/>
      <c r="MXC3" s="87"/>
      <c r="MXD3" s="87"/>
      <c r="MXE3" s="87"/>
      <c r="MXF3" s="87"/>
      <c r="MXG3" s="87"/>
      <c r="MXH3" s="87"/>
      <c r="MXI3" s="87"/>
      <c r="MXJ3" s="87"/>
      <c r="MXK3" s="87"/>
      <c r="MXL3" s="87"/>
      <c r="MXM3" s="87"/>
      <c r="MXN3" s="87"/>
      <c r="MXO3" s="87"/>
      <c r="MXP3" s="87"/>
      <c r="MXQ3" s="87"/>
      <c r="MXR3" s="87"/>
      <c r="MXS3" s="87"/>
      <c r="MXT3" s="87"/>
      <c r="MXU3" s="87"/>
      <c r="MXV3" s="87"/>
      <c r="MXW3" s="87"/>
      <c r="MXX3" s="87"/>
      <c r="MXY3" s="87"/>
      <c r="MXZ3" s="87"/>
      <c r="MYA3" s="87"/>
      <c r="MYB3" s="87"/>
      <c r="MYC3" s="87"/>
      <c r="MYD3" s="87"/>
      <c r="MYE3" s="87"/>
      <c r="MYF3" s="87"/>
      <c r="MYG3" s="87"/>
      <c r="MYH3" s="87"/>
      <c r="MYI3" s="87"/>
      <c r="MYJ3" s="87"/>
      <c r="MYK3" s="87"/>
      <c r="MYL3" s="87"/>
      <c r="MYM3" s="87"/>
      <c r="MYN3" s="87"/>
      <c r="MYO3" s="87"/>
      <c r="MYP3" s="87"/>
      <c r="MYQ3" s="87"/>
      <c r="MYR3" s="87"/>
      <c r="MYS3" s="87"/>
      <c r="MYT3" s="87"/>
      <c r="MYU3" s="87"/>
      <c r="MYV3" s="87"/>
      <c r="MYW3" s="87"/>
      <c r="MYX3" s="87"/>
      <c r="MYY3" s="87"/>
      <c r="MYZ3" s="87"/>
      <c r="MZA3" s="87"/>
      <c r="MZB3" s="87"/>
      <c r="MZC3" s="87"/>
      <c r="MZD3" s="87"/>
      <c r="MZE3" s="87"/>
      <c r="MZF3" s="87"/>
      <c r="MZG3" s="87"/>
      <c r="MZH3" s="87"/>
      <c r="MZI3" s="87"/>
      <c r="MZJ3" s="87"/>
      <c r="MZK3" s="87"/>
      <c r="MZL3" s="87"/>
      <c r="MZM3" s="87"/>
      <c r="MZN3" s="87"/>
      <c r="MZO3" s="87"/>
      <c r="MZP3" s="87"/>
      <c r="MZQ3" s="87"/>
      <c r="MZR3" s="87"/>
      <c r="MZS3" s="87"/>
      <c r="MZT3" s="87"/>
      <c r="MZU3" s="87"/>
      <c r="MZV3" s="87"/>
      <c r="MZW3" s="87"/>
      <c r="MZX3" s="87"/>
      <c r="MZY3" s="87"/>
      <c r="MZZ3" s="87"/>
      <c r="NAA3" s="87"/>
      <c r="NAB3" s="87"/>
      <c r="NAC3" s="87"/>
      <c r="NAD3" s="87"/>
      <c r="NAE3" s="87"/>
      <c r="NAF3" s="87"/>
      <c r="NAG3" s="87"/>
      <c r="NAH3" s="87"/>
      <c r="NAI3" s="87"/>
      <c r="NAJ3" s="87"/>
      <c r="NAK3" s="87"/>
      <c r="NAL3" s="87"/>
      <c r="NAM3" s="87"/>
      <c r="NAN3" s="87"/>
      <c r="NAO3" s="87"/>
      <c r="NAP3" s="87"/>
      <c r="NAQ3" s="87"/>
      <c r="NAR3" s="87"/>
      <c r="NAS3" s="87"/>
      <c r="NAT3" s="87"/>
      <c r="NAU3" s="87"/>
      <c r="NAV3" s="87"/>
      <c r="NAW3" s="87"/>
      <c r="NAX3" s="87"/>
      <c r="NAY3" s="87"/>
      <c r="NAZ3" s="87"/>
      <c r="NBA3" s="87"/>
      <c r="NBB3" s="87"/>
      <c r="NBC3" s="87"/>
      <c r="NBD3" s="87"/>
      <c r="NBE3" s="87"/>
      <c r="NBF3" s="87"/>
      <c r="NBG3" s="87"/>
      <c r="NBH3" s="87"/>
      <c r="NBI3" s="87"/>
      <c r="NBJ3" s="87"/>
      <c r="NBK3" s="87"/>
      <c r="NBL3" s="87"/>
      <c r="NBM3" s="87"/>
      <c r="NBN3" s="87"/>
      <c r="NBO3" s="87"/>
      <c r="NBP3" s="87"/>
      <c r="NBQ3" s="87"/>
      <c r="NBR3" s="87"/>
      <c r="NBS3" s="87"/>
      <c r="NBT3" s="87"/>
      <c r="NBU3" s="87"/>
      <c r="NBV3" s="87"/>
      <c r="NBW3" s="87"/>
      <c r="NBX3" s="87"/>
      <c r="NBY3" s="87"/>
      <c r="NBZ3" s="87"/>
      <c r="NCA3" s="87"/>
      <c r="NCB3" s="87"/>
      <c r="NCC3" s="87"/>
      <c r="NCD3" s="87"/>
      <c r="NCE3" s="87"/>
      <c r="NCF3" s="87"/>
      <c r="NCG3" s="87"/>
      <c r="NCH3" s="87"/>
      <c r="NCI3" s="87"/>
      <c r="NCJ3" s="87"/>
      <c r="NCK3" s="87"/>
      <c r="NCL3" s="87"/>
      <c r="NCM3" s="87"/>
      <c r="NCN3" s="87"/>
      <c r="NCO3" s="87"/>
      <c r="NCP3" s="87"/>
      <c r="NCQ3" s="87"/>
      <c r="NCR3" s="87"/>
      <c r="NCS3" s="87"/>
      <c r="NCT3" s="87"/>
      <c r="NCU3" s="87"/>
      <c r="NCV3" s="87"/>
      <c r="NCW3" s="87"/>
      <c r="NCX3" s="87"/>
      <c r="NCY3" s="87"/>
      <c r="NCZ3" s="87"/>
      <c r="NDA3" s="87"/>
      <c r="NDB3" s="87"/>
      <c r="NDC3" s="87"/>
      <c r="NDD3" s="87"/>
      <c r="NDE3" s="87"/>
      <c r="NDF3" s="87"/>
      <c r="NDG3" s="87"/>
      <c r="NDH3" s="87"/>
      <c r="NDI3" s="87"/>
      <c r="NDJ3" s="87"/>
      <c r="NDK3" s="87"/>
      <c r="NDL3" s="87"/>
      <c r="NDM3" s="87"/>
      <c r="NDN3" s="87"/>
      <c r="NDO3" s="87"/>
      <c r="NDP3" s="87"/>
      <c r="NDQ3" s="87"/>
      <c r="NDR3" s="87"/>
      <c r="NDS3" s="87"/>
      <c r="NDT3" s="87"/>
      <c r="NDU3" s="87"/>
      <c r="NDV3" s="87"/>
      <c r="NDW3" s="87"/>
      <c r="NDX3" s="87"/>
      <c r="NDY3" s="87"/>
      <c r="NDZ3" s="87"/>
      <c r="NEA3" s="87"/>
      <c r="NEB3" s="87"/>
      <c r="NEC3" s="87"/>
      <c r="NED3" s="87"/>
      <c r="NEE3" s="87"/>
      <c r="NEF3" s="87"/>
      <c r="NEG3" s="87"/>
      <c r="NEH3" s="87"/>
      <c r="NEI3" s="87"/>
      <c r="NEJ3" s="87"/>
      <c r="NEK3" s="87"/>
      <c r="NEL3" s="87"/>
      <c r="NEM3" s="87"/>
      <c r="NEN3" s="87"/>
      <c r="NEO3" s="87"/>
      <c r="NEP3" s="87"/>
      <c r="NEQ3" s="87"/>
      <c r="NER3" s="87"/>
      <c r="NES3" s="87"/>
      <c r="NET3" s="87"/>
      <c r="NEU3" s="87"/>
      <c r="NEV3" s="87"/>
      <c r="NEW3" s="87"/>
      <c r="NEX3" s="87"/>
      <c r="NEY3" s="87"/>
      <c r="NEZ3" s="87"/>
      <c r="NFA3" s="87"/>
      <c r="NFB3" s="87"/>
      <c r="NFC3" s="87"/>
      <c r="NFD3" s="87"/>
      <c r="NFE3" s="87"/>
      <c r="NFF3" s="87"/>
      <c r="NFG3" s="87"/>
      <c r="NFH3" s="87"/>
      <c r="NFI3" s="87"/>
      <c r="NFJ3" s="87"/>
      <c r="NFK3" s="87"/>
      <c r="NFL3" s="87"/>
      <c r="NFM3" s="87"/>
      <c r="NFN3" s="87"/>
      <c r="NFO3" s="87"/>
      <c r="NFP3" s="87"/>
      <c r="NFQ3" s="87"/>
      <c r="NFR3" s="87"/>
      <c r="NFS3" s="87"/>
      <c r="NFT3" s="87"/>
      <c r="NFU3" s="87"/>
      <c r="NFV3" s="87"/>
      <c r="NFW3" s="87"/>
      <c r="NFX3" s="87"/>
      <c r="NFY3" s="87"/>
      <c r="NFZ3" s="87"/>
      <c r="NGA3" s="87"/>
      <c r="NGB3" s="87"/>
      <c r="NGC3" s="87"/>
      <c r="NGD3" s="87"/>
      <c r="NGE3" s="87"/>
      <c r="NGF3" s="87"/>
      <c r="NGG3" s="87"/>
      <c r="NGH3" s="87"/>
      <c r="NGI3" s="87"/>
      <c r="NGJ3" s="87"/>
      <c r="NGK3" s="87"/>
      <c r="NGL3" s="87"/>
      <c r="NGM3" s="87"/>
      <c r="NGN3" s="87"/>
      <c r="NGO3" s="87"/>
      <c r="NGP3" s="87"/>
      <c r="NGQ3" s="87"/>
      <c r="NGR3" s="87"/>
      <c r="NGS3" s="87"/>
      <c r="NGT3" s="87"/>
      <c r="NGU3" s="87"/>
      <c r="NGV3" s="87"/>
      <c r="NGW3" s="87"/>
      <c r="NGX3" s="87"/>
      <c r="NGY3" s="87"/>
      <c r="NGZ3" s="87"/>
      <c r="NHA3" s="87"/>
      <c r="NHB3" s="87"/>
      <c r="NHC3" s="87"/>
      <c r="NHD3" s="87"/>
      <c r="NHE3" s="87"/>
      <c r="NHF3" s="87"/>
      <c r="NHG3" s="87"/>
      <c r="NHH3" s="87"/>
      <c r="NHI3" s="87"/>
      <c r="NHJ3" s="87"/>
      <c r="NHK3" s="87"/>
      <c r="NHL3" s="87"/>
      <c r="NHM3" s="87"/>
      <c r="NHN3" s="87"/>
      <c r="NHO3" s="87"/>
      <c r="NHP3" s="87"/>
      <c r="NHQ3" s="87"/>
      <c r="NHR3" s="87"/>
      <c r="NHS3" s="87"/>
      <c r="NHT3" s="87"/>
      <c r="NHU3" s="87"/>
      <c r="NHV3" s="87"/>
      <c r="NHW3" s="87"/>
      <c r="NHX3" s="87"/>
      <c r="NHY3" s="87"/>
      <c r="NHZ3" s="87"/>
      <c r="NIA3" s="87"/>
      <c r="NIB3" s="87"/>
      <c r="NIC3" s="87"/>
      <c r="NID3" s="87"/>
      <c r="NIE3" s="87"/>
      <c r="NIF3" s="87"/>
      <c r="NIG3" s="87"/>
      <c r="NIH3" s="87"/>
      <c r="NII3" s="87"/>
      <c r="NIJ3" s="87"/>
      <c r="NIK3" s="87"/>
      <c r="NIL3" s="87"/>
      <c r="NIM3" s="87"/>
      <c r="NIN3" s="87"/>
      <c r="NIO3" s="87"/>
      <c r="NIP3" s="87"/>
      <c r="NIQ3" s="87"/>
      <c r="NIR3" s="87"/>
      <c r="NIS3" s="87"/>
      <c r="NIT3" s="87"/>
      <c r="NIU3" s="87"/>
      <c r="NIV3" s="87"/>
      <c r="NIW3" s="87"/>
      <c r="NIX3" s="87"/>
      <c r="NIY3" s="87"/>
      <c r="NIZ3" s="87"/>
      <c r="NJA3" s="87"/>
      <c r="NJB3" s="87"/>
      <c r="NJC3" s="87"/>
      <c r="NJD3" s="87"/>
      <c r="NJE3" s="87"/>
      <c r="NJF3" s="87"/>
      <c r="NJG3" s="87"/>
      <c r="NJH3" s="87"/>
      <c r="NJI3" s="87"/>
      <c r="NJJ3" s="87"/>
      <c r="NJK3" s="87"/>
      <c r="NJL3" s="87"/>
      <c r="NJM3" s="87"/>
      <c r="NJN3" s="87"/>
      <c r="NJO3" s="87"/>
      <c r="NJP3" s="87"/>
      <c r="NJQ3" s="87"/>
      <c r="NJR3" s="87"/>
      <c r="NJS3" s="87"/>
      <c r="NJT3" s="87"/>
      <c r="NJU3" s="87"/>
      <c r="NJV3" s="87"/>
      <c r="NJW3" s="87"/>
      <c r="NJX3" s="87"/>
      <c r="NJY3" s="87"/>
      <c r="NJZ3" s="87"/>
      <c r="NKA3" s="87"/>
      <c r="NKB3" s="87"/>
      <c r="NKC3" s="87"/>
      <c r="NKD3" s="87"/>
      <c r="NKE3" s="87"/>
      <c r="NKF3" s="87"/>
      <c r="NKG3" s="87"/>
      <c r="NKH3" s="87"/>
      <c r="NKI3" s="87"/>
      <c r="NKJ3" s="87"/>
      <c r="NKK3" s="87"/>
      <c r="NKL3" s="87"/>
      <c r="NKM3" s="87"/>
      <c r="NKN3" s="87"/>
      <c r="NKO3" s="87"/>
      <c r="NKP3" s="87"/>
      <c r="NKQ3" s="87"/>
      <c r="NKR3" s="87"/>
      <c r="NKS3" s="87"/>
      <c r="NKT3" s="87"/>
      <c r="NKU3" s="87"/>
      <c r="NKV3" s="87"/>
      <c r="NKW3" s="87"/>
      <c r="NKX3" s="87"/>
      <c r="NKY3" s="87"/>
      <c r="NKZ3" s="87"/>
      <c r="NLA3" s="87"/>
      <c r="NLB3" s="87"/>
      <c r="NLC3" s="87"/>
      <c r="NLD3" s="87"/>
      <c r="NLE3" s="87"/>
      <c r="NLF3" s="87"/>
      <c r="NLG3" s="87"/>
      <c r="NLH3" s="87"/>
      <c r="NLI3" s="87"/>
      <c r="NLJ3" s="87"/>
      <c r="NLK3" s="87"/>
      <c r="NLL3" s="87"/>
      <c r="NLM3" s="87"/>
      <c r="NLN3" s="87"/>
      <c r="NLO3" s="87"/>
      <c r="NLP3" s="87"/>
      <c r="NLQ3" s="87"/>
      <c r="NLR3" s="87"/>
      <c r="NLS3" s="87"/>
      <c r="NLT3" s="87"/>
      <c r="NLU3" s="87"/>
      <c r="NLV3" s="87"/>
      <c r="NLW3" s="87"/>
      <c r="NLX3" s="87"/>
      <c r="NLY3" s="87"/>
      <c r="NLZ3" s="87"/>
      <c r="NMA3" s="87"/>
      <c r="NMB3" s="87"/>
      <c r="NMC3" s="87"/>
      <c r="NMD3" s="87"/>
      <c r="NME3" s="87"/>
      <c r="NMF3" s="87"/>
      <c r="NMG3" s="87"/>
      <c r="NMH3" s="87"/>
      <c r="NMI3" s="87"/>
      <c r="NMJ3" s="87"/>
      <c r="NMK3" s="87"/>
      <c r="NML3" s="87"/>
      <c r="NMM3" s="87"/>
      <c r="NMN3" s="87"/>
      <c r="NMO3" s="87"/>
      <c r="NMP3" s="87"/>
      <c r="NMQ3" s="87"/>
      <c r="NMR3" s="87"/>
      <c r="NMS3" s="87"/>
      <c r="NMT3" s="87"/>
      <c r="NMU3" s="87"/>
      <c r="NMV3" s="87"/>
      <c r="NMW3" s="87"/>
      <c r="NMX3" s="87"/>
      <c r="NMY3" s="87"/>
      <c r="NMZ3" s="87"/>
      <c r="NNA3" s="87"/>
      <c r="NNB3" s="87"/>
      <c r="NNC3" s="87"/>
      <c r="NND3" s="87"/>
      <c r="NNE3" s="87"/>
      <c r="NNF3" s="87"/>
      <c r="NNG3" s="87"/>
      <c r="NNH3" s="87"/>
      <c r="NNI3" s="87"/>
      <c r="NNJ3" s="87"/>
      <c r="NNK3" s="87"/>
      <c r="NNL3" s="87"/>
      <c r="NNM3" s="87"/>
      <c r="NNN3" s="87"/>
      <c r="NNO3" s="87"/>
      <c r="NNP3" s="87"/>
      <c r="NNQ3" s="87"/>
      <c r="NNR3" s="87"/>
      <c r="NNS3" s="87"/>
      <c r="NNT3" s="87"/>
      <c r="NNU3" s="87"/>
      <c r="NNV3" s="87"/>
      <c r="NNW3" s="87"/>
      <c r="NNX3" s="87"/>
      <c r="NNY3" s="87"/>
      <c r="NNZ3" s="87"/>
      <c r="NOA3" s="87"/>
      <c r="NOB3" s="87"/>
      <c r="NOC3" s="87"/>
      <c r="NOD3" s="87"/>
      <c r="NOE3" s="87"/>
      <c r="NOF3" s="87"/>
      <c r="NOG3" s="87"/>
      <c r="NOH3" s="87"/>
      <c r="NOI3" s="87"/>
      <c r="NOJ3" s="87"/>
      <c r="NOK3" s="87"/>
      <c r="NOL3" s="87"/>
      <c r="NOM3" s="87"/>
      <c r="NON3" s="87"/>
      <c r="NOO3" s="87"/>
      <c r="NOP3" s="87"/>
      <c r="NOQ3" s="87"/>
      <c r="NOR3" s="87"/>
      <c r="NOS3" s="87"/>
      <c r="NOT3" s="87"/>
      <c r="NOU3" s="87"/>
      <c r="NOV3" s="87"/>
      <c r="NOW3" s="87"/>
      <c r="NOX3" s="87"/>
      <c r="NOY3" s="87"/>
      <c r="NOZ3" s="87"/>
      <c r="NPA3" s="87"/>
      <c r="NPB3" s="87"/>
      <c r="NPC3" s="87"/>
      <c r="NPD3" s="87"/>
      <c r="NPE3" s="87"/>
      <c r="NPF3" s="87"/>
      <c r="NPG3" s="87"/>
      <c r="NPH3" s="87"/>
      <c r="NPI3" s="87"/>
      <c r="NPJ3" s="87"/>
      <c r="NPK3" s="87"/>
      <c r="NPL3" s="87"/>
      <c r="NPM3" s="87"/>
      <c r="NPN3" s="87"/>
      <c r="NPO3" s="87"/>
      <c r="NPP3" s="87"/>
      <c r="NPQ3" s="87"/>
      <c r="NPR3" s="87"/>
      <c r="NPS3" s="87"/>
      <c r="NPT3" s="87"/>
      <c r="NPU3" s="87"/>
      <c r="NPV3" s="87"/>
      <c r="NPW3" s="87"/>
      <c r="NPX3" s="87"/>
      <c r="NPY3" s="87"/>
      <c r="NPZ3" s="87"/>
      <c r="NQA3" s="87"/>
      <c r="NQB3" s="87"/>
      <c r="NQC3" s="87"/>
      <c r="NQD3" s="87"/>
      <c r="NQE3" s="87"/>
      <c r="NQF3" s="87"/>
      <c r="NQG3" s="87"/>
      <c r="NQH3" s="87"/>
      <c r="NQI3" s="87"/>
      <c r="NQJ3" s="87"/>
      <c r="NQK3" s="87"/>
      <c r="NQL3" s="87"/>
      <c r="NQM3" s="87"/>
      <c r="NQN3" s="87"/>
      <c r="NQO3" s="87"/>
      <c r="NQP3" s="87"/>
      <c r="NQQ3" s="87"/>
      <c r="NQR3" s="87"/>
      <c r="NQS3" s="87"/>
      <c r="NQT3" s="87"/>
      <c r="NQU3" s="87"/>
      <c r="NQV3" s="87"/>
      <c r="NQW3" s="87"/>
      <c r="NQX3" s="87"/>
      <c r="NQY3" s="87"/>
      <c r="NQZ3" s="87"/>
      <c r="NRA3" s="87"/>
      <c r="NRB3" s="87"/>
      <c r="NRC3" s="87"/>
      <c r="NRD3" s="87"/>
      <c r="NRE3" s="87"/>
      <c r="NRF3" s="87"/>
      <c r="NRG3" s="87"/>
      <c r="NRH3" s="87"/>
      <c r="NRI3" s="87"/>
      <c r="NRJ3" s="87"/>
      <c r="NRK3" s="87"/>
      <c r="NRL3" s="87"/>
      <c r="NRM3" s="87"/>
      <c r="NRN3" s="87"/>
      <c r="NRO3" s="87"/>
      <c r="NRP3" s="87"/>
      <c r="NRQ3" s="87"/>
      <c r="NRR3" s="87"/>
      <c r="NRS3" s="87"/>
      <c r="NRT3" s="87"/>
      <c r="NRU3" s="87"/>
      <c r="NRV3" s="87"/>
      <c r="NRW3" s="87"/>
      <c r="NRX3" s="87"/>
      <c r="NRY3" s="87"/>
      <c r="NRZ3" s="87"/>
      <c r="NSA3" s="87"/>
      <c r="NSB3" s="87"/>
      <c r="NSC3" s="87"/>
      <c r="NSD3" s="87"/>
      <c r="NSE3" s="87"/>
      <c r="NSF3" s="87"/>
      <c r="NSG3" s="87"/>
      <c r="NSH3" s="87"/>
      <c r="NSI3" s="87"/>
      <c r="NSJ3" s="87"/>
      <c r="NSK3" s="87"/>
      <c r="NSL3" s="87"/>
      <c r="NSM3" s="87"/>
      <c r="NSN3" s="87"/>
      <c r="NSO3" s="87"/>
      <c r="NSP3" s="87"/>
      <c r="NSQ3" s="87"/>
      <c r="NSR3" s="87"/>
      <c r="NSS3" s="87"/>
      <c r="NST3" s="87"/>
      <c r="NSU3" s="87"/>
      <c r="NSV3" s="87"/>
      <c r="NSW3" s="87"/>
      <c r="NSX3" s="87"/>
      <c r="NSY3" s="87"/>
      <c r="NSZ3" s="87"/>
      <c r="NTA3" s="87"/>
      <c r="NTB3" s="87"/>
      <c r="NTC3" s="87"/>
      <c r="NTD3" s="87"/>
      <c r="NTE3" s="87"/>
      <c r="NTF3" s="87"/>
      <c r="NTG3" s="87"/>
      <c r="NTH3" s="87"/>
      <c r="NTI3" s="87"/>
      <c r="NTJ3" s="87"/>
      <c r="NTK3" s="87"/>
      <c r="NTL3" s="87"/>
      <c r="NTM3" s="87"/>
      <c r="NTN3" s="87"/>
      <c r="NTO3" s="87"/>
      <c r="NTP3" s="87"/>
      <c r="NTQ3" s="87"/>
      <c r="NTR3" s="87"/>
      <c r="NTS3" s="87"/>
      <c r="NTT3" s="87"/>
      <c r="NTU3" s="87"/>
      <c r="NTV3" s="87"/>
      <c r="NTW3" s="87"/>
      <c r="NTX3" s="87"/>
      <c r="NTY3" s="87"/>
      <c r="NTZ3" s="87"/>
      <c r="NUA3" s="87"/>
      <c r="NUB3" s="87"/>
      <c r="NUC3" s="87"/>
      <c r="NUD3" s="87"/>
      <c r="NUE3" s="87"/>
      <c r="NUF3" s="87"/>
      <c r="NUG3" s="87"/>
      <c r="NUH3" s="87"/>
      <c r="NUI3" s="87"/>
      <c r="NUJ3" s="87"/>
      <c r="NUK3" s="87"/>
      <c r="NUL3" s="87"/>
      <c r="NUM3" s="87"/>
      <c r="NUN3" s="87"/>
      <c r="NUO3" s="87"/>
      <c r="NUP3" s="87"/>
      <c r="NUQ3" s="87"/>
      <c r="NUR3" s="87"/>
      <c r="NUS3" s="87"/>
      <c r="NUT3" s="87"/>
      <c r="NUU3" s="87"/>
      <c r="NUV3" s="87"/>
      <c r="NUW3" s="87"/>
      <c r="NUX3" s="87"/>
      <c r="NUY3" s="87"/>
      <c r="NUZ3" s="87"/>
      <c r="NVA3" s="87"/>
      <c r="NVB3" s="87"/>
      <c r="NVC3" s="87"/>
      <c r="NVD3" s="87"/>
      <c r="NVE3" s="87"/>
      <c r="NVF3" s="87"/>
      <c r="NVG3" s="87"/>
      <c r="NVH3" s="87"/>
      <c r="NVI3" s="87"/>
      <c r="NVJ3" s="87"/>
      <c r="NVK3" s="87"/>
      <c r="NVL3" s="87"/>
      <c r="NVM3" s="87"/>
      <c r="NVN3" s="87"/>
      <c r="NVO3" s="87"/>
      <c r="NVP3" s="87"/>
      <c r="NVQ3" s="87"/>
      <c r="NVR3" s="87"/>
      <c r="NVS3" s="87"/>
      <c r="NVT3" s="87"/>
      <c r="NVU3" s="87"/>
      <c r="NVV3" s="87"/>
      <c r="NVW3" s="87"/>
      <c r="NVX3" s="87"/>
      <c r="NVY3" s="87"/>
      <c r="NVZ3" s="87"/>
      <c r="NWA3" s="87"/>
      <c r="NWB3" s="87"/>
      <c r="NWC3" s="87"/>
      <c r="NWD3" s="87"/>
      <c r="NWE3" s="87"/>
      <c r="NWF3" s="87"/>
      <c r="NWG3" s="87"/>
      <c r="NWH3" s="87"/>
      <c r="NWI3" s="87"/>
      <c r="NWJ3" s="87"/>
      <c r="NWK3" s="87"/>
      <c r="NWL3" s="87"/>
      <c r="NWM3" s="87"/>
      <c r="NWN3" s="87"/>
      <c r="NWO3" s="87"/>
      <c r="NWP3" s="87"/>
      <c r="NWQ3" s="87"/>
      <c r="NWR3" s="87"/>
      <c r="NWS3" s="87"/>
      <c r="NWT3" s="87"/>
      <c r="NWU3" s="87"/>
      <c r="NWV3" s="87"/>
      <c r="NWW3" s="87"/>
      <c r="NWX3" s="87"/>
      <c r="NWY3" s="87"/>
      <c r="NWZ3" s="87"/>
      <c r="NXA3" s="87"/>
      <c r="NXB3" s="87"/>
      <c r="NXC3" s="87"/>
      <c r="NXD3" s="87"/>
      <c r="NXE3" s="87"/>
      <c r="NXF3" s="87"/>
      <c r="NXG3" s="87"/>
      <c r="NXH3" s="87"/>
      <c r="NXI3" s="87"/>
      <c r="NXJ3" s="87"/>
      <c r="NXK3" s="87"/>
      <c r="NXL3" s="87"/>
      <c r="NXM3" s="87"/>
      <c r="NXN3" s="87"/>
      <c r="NXO3" s="87"/>
      <c r="NXP3" s="87"/>
      <c r="NXQ3" s="87"/>
      <c r="NXR3" s="87"/>
      <c r="NXS3" s="87"/>
      <c r="NXT3" s="87"/>
      <c r="NXU3" s="87"/>
      <c r="NXV3" s="87"/>
      <c r="NXW3" s="87"/>
      <c r="NXX3" s="87"/>
      <c r="NXY3" s="87"/>
      <c r="NXZ3" s="87"/>
      <c r="NYA3" s="87"/>
      <c r="NYB3" s="87"/>
      <c r="NYC3" s="87"/>
      <c r="NYD3" s="87"/>
      <c r="NYE3" s="87"/>
      <c r="NYF3" s="87"/>
      <c r="NYG3" s="87"/>
      <c r="NYH3" s="87"/>
      <c r="NYI3" s="87"/>
      <c r="NYJ3" s="87"/>
      <c r="NYK3" s="87"/>
      <c r="NYL3" s="87"/>
      <c r="NYM3" s="87"/>
      <c r="NYN3" s="87"/>
      <c r="NYO3" s="87"/>
      <c r="NYP3" s="87"/>
      <c r="NYQ3" s="87"/>
      <c r="NYR3" s="87"/>
      <c r="NYS3" s="87"/>
      <c r="NYT3" s="87"/>
      <c r="NYU3" s="87"/>
      <c r="NYV3" s="87"/>
      <c r="NYW3" s="87"/>
      <c r="NYX3" s="87"/>
      <c r="NYY3" s="87"/>
      <c r="NYZ3" s="87"/>
      <c r="NZA3" s="87"/>
      <c r="NZB3" s="87"/>
      <c r="NZC3" s="87"/>
      <c r="NZD3" s="87"/>
      <c r="NZE3" s="87"/>
      <c r="NZF3" s="87"/>
      <c r="NZG3" s="87"/>
      <c r="NZH3" s="87"/>
      <c r="NZI3" s="87"/>
      <c r="NZJ3" s="87"/>
      <c r="NZK3" s="87"/>
      <c r="NZL3" s="87"/>
      <c r="NZM3" s="87"/>
      <c r="NZN3" s="87"/>
      <c r="NZO3" s="87"/>
      <c r="NZP3" s="87"/>
      <c r="NZQ3" s="87"/>
      <c r="NZR3" s="87"/>
      <c r="NZS3" s="87"/>
      <c r="NZT3" s="87"/>
      <c r="NZU3" s="87"/>
      <c r="NZV3" s="87"/>
      <c r="NZW3" s="87"/>
      <c r="NZX3" s="87"/>
      <c r="NZY3" s="87"/>
      <c r="NZZ3" s="87"/>
      <c r="OAA3" s="87"/>
      <c r="OAB3" s="87"/>
      <c r="OAC3" s="87"/>
      <c r="OAD3" s="87"/>
      <c r="OAE3" s="87"/>
      <c r="OAF3" s="87"/>
      <c r="OAG3" s="87"/>
      <c r="OAH3" s="87"/>
      <c r="OAI3" s="87"/>
      <c r="OAJ3" s="87"/>
      <c r="OAK3" s="87"/>
      <c r="OAL3" s="87"/>
      <c r="OAM3" s="87"/>
      <c r="OAN3" s="87"/>
      <c r="OAO3" s="87"/>
      <c r="OAP3" s="87"/>
      <c r="OAQ3" s="87"/>
      <c r="OAR3" s="87"/>
      <c r="OAS3" s="87"/>
      <c r="OAT3" s="87"/>
      <c r="OAU3" s="87"/>
      <c r="OAV3" s="87"/>
      <c r="OAW3" s="87"/>
      <c r="OAX3" s="87"/>
      <c r="OAY3" s="87"/>
      <c r="OAZ3" s="87"/>
      <c r="OBA3" s="87"/>
      <c r="OBB3" s="87"/>
      <c r="OBC3" s="87"/>
      <c r="OBD3" s="87"/>
      <c r="OBE3" s="87"/>
      <c r="OBF3" s="87"/>
      <c r="OBG3" s="87"/>
      <c r="OBH3" s="87"/>
      <c r="OBI3" s="87"/>
      <c r="OBJ3" s="87"/>
      <c r="OBK3" s="87"/>
      <c r="OBL3" s="87"/>
      <c r="OBM3" s="87"/>
      <c r="OBN3" s="87"/>
      <c r="OBO3" s="87"/>
      <c r="OBP3" s="87"/>
      <c r="OBQ3" s="87"/>
      <c r="OBR3" s="87"/>
      <c r="OBS3" s="87"/>
      <c r="OBT3" s="87"/>
      <c r="OBU3" s="87"/>
      <c r="OBV3" s="87"/>
      <c r="OBW3" s="87"/>
      <c r="OBX3" s="87"/>
      <c r="OBY3" s="87"/>
      <c r="OBZ3" s="87"/>
      <c r="OCA3" s="87"/>
      <c r="OCB3" s="87"/>
      <c r="OCC3" s="87"/>
      <c r="OCD3" s="87"/>
      <c r="OCE3" s="87"/>
      <c r="OCF3" s="87"/>
      <c r="OCG3" s="87"/>
      <c r="OCH3" s="87"/>
      <c r="OCI3" s="87"/>
      <c r="OCJ3" s="87"/>
      <c r="OCK3" s="87"/>
      <c r="OCL3" s="87"/>
      <c r="OCM3" s="87"/>
      <c r="OCN3" s="87"/>
      <c r="OCO3" s="87"/>
      <c r="OCP3" s="87"/>
      <c r="OCQ3" s="87"/>
      <c r="OCR3" s="87"/>
      <c r="OCS3" s="87"/>
      <c r="OCT3" s="87"/>
      <c r="OCU3" s="87"/>
      <c r="OCV3" s="87"/>
      <c r="OCW3" s="87"/>
      <c r="OCX3" s="87"/>
      <c r="OCY3" s="87"/>
      <c r="OCZ3" s="87"/>
      <c r="ODA3" s="87"/>
      <c r="ODB3" s="87"/>
      <c r="ODC3" s="87"/>
      <c r="ODD3" s="87"/>
      <c r="ODE3" s="87"/>
      <c r="ODF3" s="87"/>
      <c r="ODG3" s="87"/>
      <c r="ODH3" s="87"/>
      <c r="ODI3" s="87"/>
      <c r="ODJ3" s="87"/>
      <c r="ODK3" s="87"/>
      <c r="ODL3" s="87"/>
      <c r="ODM3" s="87"/>
      <c r="ODN3" s="87"/>
      <c r="ODO3" s="87"/>
      <c r="ODP3" s="87"/>
      <c r="ODQ3" s="87"/>
      <c r="ODR3" s="87"/>
      <c r="ODS3" s="87"/>
      <c r="ODT3" s="87"/>
      <c r="ODU3" s="87"/>
      <c r="ODV3" s="87"/>
      <c r="ODW3" s="87"/>
      <c r="ODX3" s="87"/>
      <c r="ODY3" s="87"/>
      <c r="ODZ3" s="87"/>
      <c r="OEA3" s="87"/>
      <c r="OEB3" s="87"/>
      <c r="OEC3" s="87"/>
      <c r="OED3" s="87"/>
      <c r="OEE3" s="87"/>
      <c r="OEF3" s="87"/>
      <c r="OEG3" s="87"/>
      <c r="OEH3" s="87"/>
      <c r="OEI3" s="87"/>
      <c r="OEJ3" s="87"/>
      <c r="OEK3" s="87"/>
      <c r="OEL3" s="87"/>
      <c r="OEM3" s="87"/>
      <c r="OEN3" s="87"/>
      <c r="OEO3" s="87"/>
      <c r="OEP3" s="87"/>
      <c r="OEQ3" s="87"/>
      <c r="OER3" s="87"/>
      <c r="OES3" s="87"/>
      <c r="OET3" s="87"/>
      <c r="OEU3" s="87"/>
      <c r="OEV3" s="87"/>
      <c r="OEW3" s="87"/>
      <c r="OEX3" s="87"/>
      <c r="OEY3" s="87"/>
      <c r="OEZ3" s="87"/>
      <c r="OFA3" s="87"/>
      <c r="OFB3" s="87"/>
      <c r="OFC3" s="87"/>
      <c r="OFD3" s="87"/>
      <c r="OFE3" s="87"/>
      <c r="OFF3" s="87"/>
      <c r="OFG3" s="87"/>
      <c r="OFH3" s="87"/>
      <c r="OFI3" s="87"/>
      <c r="OFJ3" s="87"/>
      <c r="OFK3" s="87"/>
      <c r="OFL3" s="87"/>
      <c r="OFM3" s="87"/>
      <c r="OFN3" s="87"/>
      <c r="OFO3" s="87"/>
      <c r="OFP3" s="87"/>
      <c r="OFQ3" s="87"/>
      <c r="OFR3" s="87"/>
      <c r="OFS3" s="87"/>
      <c r="OFT3" s="87"/>
      <c r="OFU3" s="87"/>
      <c r="OFV3" s="87"/>
      <c r="OFW3" s="87"/>
      <c r="OFX3" s="87"/>
      <c r="OFY3" s="87"/>
      <c r="OFZ3" s="87"/>
      <c r="OGA3" s="87"/>
      <c r="OGB3" s="87"/>
      <c r="OGC3" s="87"/>
      <c r="OGD3" s="87"/>
      <c r="OGE3" s="87"/>
      <c r="OGF3" s="87"/>
      <c r="OGG3" s="87"/>
      <c r="OGH3" s="87"/>
      <c r="OGI3" s="87"/>
      <c r="OGJ3" s="87"/>
      <c r="OGK3" s="87"/>
      <c r="OGL3" s="87"/>
      <c r="OGM3" s="87"/>
      <c r="OGN3" s="87"/>
      <c r="OGO3" s="87"/>
      <c r="OGP3" s="87"/>
      <c r="OGQ3" s="87"/>
      <c r="OGR3" s="87"/>
      <c r="OGS3" s="87"/>
      <c r="OGT3" s="87"/>
      <c r="OGU3" s="87"/>
      <c r="OGV3" s="87"/>
      <c r="OGW3" s="87"/>
      <c r="OGX3" s="87"/>
      <c r="OGY3" s="87"/>
      <c r="OGZ3" s="87"/>
      <c r="OHA3" s="87"/>
      <c r="OHB3" s="87"/>
      <c r="OHC3" s="87"/>
      <c r="OHD3" s="87"/>
      <c r="OHE3" s="87"/>
      <c r="OHF3" s="87"/>
      <c r="OHG3" s="87"/>
      <c r="OHH3" s="87"/>
      <c r="OHI3" s="87"/>
      <c r="OHJ3" s="87"/>
      <c r="OHK3" s="87"/>
      <c r="OHL3" s="87"/>
      <c r="OHM3" s="87"/>
      <c r="OHN3" s="87"/>
      <c r="OHO3" s="87"/>
      <c r="OHP3" s="87"/>
      <c r="OHQ3" s="87"/>
      <c r="OHR3" s="87"/>
      <c r="OHS3" s="87"/>
      <c r="OHT3" s="87"/>
      <c r="OHU3" s="87"/>
      <c r="OHV3" s="87"/>
      <c r="OHW3" s="87"/>
      <c r="OHX3" s="87"/>
      <c r="OHY3" s="87"/>
      <c r="OHZ3" s="87"/>
      <c r="OIA3" s="87"/>
      <c r="OIB3" s="87"/>
      <c r="OIC3" s="87"/>
      <c r="OID3" s="87"/>
      <c r="OIE3" s="87"/>
      <c r="OIF3" s="87"/>
      <c r="OIG3" s="87"/>
      <c r="OIH3" s="87"/>
      <c r="OII3" s="87"/>
      <c r="OIJ3" s="87"/>
      <c r="OIK3" s="87"/>
      <c r="OIL3" s="87"/>
      <c r="OIM3" s="87"/>
      <c r="OIN3" s="87"/>
      <c r="OIO3" s="87"/>
      <c r="OIP3" s="87"/>
      <c r="OIQ3" s="87"/>
      <c r="OIR3" s="87"/>
      <c r="OIS3" s="87"/>
      <c r="OIT3" s="87"/>
      <c r="OIU3" s="87"/>
      <c r="OIV3" s="87"/>
      <c r="OIW3" s="87"/>
      <c r="OIX3" s="87"/>
      <c r="OIY3" s="87"/>
      <c r="OIZ3" s="87"/>
      <c r="OJA3" s="87"/>
      <c r="OJB3" s="87"/>
      <c r="OJC3" s="87"/>
      <c r="OJD3" s="87"/>
      <c r="OJE3" s="87"/>
      <c r="OJF3" s="87"/>
      <c r="OJG3" s="87"/>
      <c r="OJH3" s="87"/>
      <c r="OJI3" s="87"/>
      <c r="OJJ3" s="87"/>
      <c r="OJK3" s="87"/>
      <c r="OJL3" s="87"/>
      <c r="OJM3" s="87"/>
      <c r="OJN3" s="87"/>
      <c r="OJO3" s="87"/>
      <c r="OJP3" s="87"/>
      <c r="OJQ3" s="87"/>
      <c r="OJR3" s="87"/>
      <c r="OJS3" s="87"/>
      <c r="OJT3" s="87"/>
      <c r="OJU3" s="87"/>
      <c r="OJV3" s="87"/>
      <c r="OJW3" s="87"/>
      <c r="OJX3" s="87"/>
      <c r="OJY3" s="87"/>
      <c r="OJZ3" s="87"/>
      <c r="OKA3" s="87"/>
      <c r="OKB3" s="87"/>
      <c r="OKC3" s="87"/>
      <c r="OKD3" s="87"/>
      <c r="OKE3" s="87"/>
      <c r="OKF3" s="87"/>
      <c r="OKG3" s="87"/>
      <c r="OKH3" s="87"/>
      <c r="OKI3" s="87"/>
      <c r="OKJ3" s="87"/>
      <c r="OKK3" s="87"/>
      <c r="OKL3" s="87"/>
      <c r="OKM3" s="87"/>
      <c r="OKN3" s="87"/>
      <c r="OKO3" s="87"/>
      <c r="OKP3" s="87"/>
      <c r="OKQ3" s="87"/>
      <c r="OKR3" s="87"/>
      <c r="OKS3" s="87"/>
      <c r="OKT3" s="87"/>
      <c r="OKU3" s="87"/>
      <c r="OKV3" s="87"/>
      <c r="OKW3" s="87"/>
      <c r="OKX3" s="87"/>
      <c r="OKY3" s="87"/>
      <c r="OKZ3" s="87"/>
      <c r="OLA3" s="87"/>
      <c r="OLB3" s="87"/>
      <c r="OLC3" s="87"/>
      <c r="OLD3" s="87"/>
      <c r="OLE3" s="87"/>
      <c r="OLF3" s="87"/>
      <c r="OLG3" s="87"/>
      <c r="OLH3" s="87"/>
      <c r="OLI3" s="87"/>
      <c r="OLJ3" s="87"/>
      <c r="OLK3" s="87"/>
      <c r="OLL3" s="87"/>
      <c r="OLM3" s="87"/>
      <c r="OLN3" s="87"/>
      <c r="OLO3" s="87"/>
      <c r="OLP3" s="87"/>
      <c r="OLQ3" s="87"/>
      <c r="OLR3" s="87"/>
      <c r="OLS3" s="87"/>
      <c r="OLT3" s="87"/>
      <c r="OLU3" s="87"/>
      <c r="OLV3" s="87"/>
      <c r="OLW3" s="87"/>
      <c r="OLX3" s="87"/>
      <c r="OLY3" s="87"/>
      <c r="OLZ3" s="87"/>
      <c r="OMA3" s="87"/>
      <c r="OMB3" s="87"/>
      <c r="OMC3" s="87"/>
      <c r="OMD3" s="87"/>
      <c r="OME3" s="87"/>
      <c r="OMF3" s="87"/>
      <c r="OMG3" s="87"/>
      <c r="OMH3" s="87"/>
      <c r="OMI3" s="87"/>
      <c r="OMJ3" s="87"/>
      <c r="OMK3" s="87"/>
      <c r="OML3" s="87"/>
      <c r="OMM3" s="87"/>
      <c r="OMN3" s="87"/>
      <c r="OMO3" s="87"/>
      <c r="OMP3" s="87"/>
      <c r="OMQ3" s="87"/>
      <c r="OMR3" s="87"/>
      <c r="OMS3" s="87"/>
      <c r="OMT3" s="87"/>
      <c r="OMU3" s="87"/>
      <c r="OMV3" s="87"/>
      <c r="OMW3" s="87"/>
      <c r="OMX3" s="87"/>
      <c r="OMY3" s="87"/>
      <c r="OMZ3" s="87"/>
      <c r="ONA3" s="87"/>
      <c r="ONB3" s="87"/>
      <c r="ONC3" s="87"/>
      <c r="OND3" s="87"/>
      <c r="ONE3" s="87"/>
      <c r="ONF3" s="87"/>
      <c r="ONG3" s="87"/>
      <c r="ONH3" s="87"/>
      <c r="ONI3" s="87"/>
      <c r="ONJ3" s="87"/>
      <c r="ONK3" s="87"/>
      <c r="ONL3" s="87"/>
      <c r="ONM3" s="87"/>
      <c r="ONN3" s="87"/>
      <c r="ONO3" s="87"/>
      <c r="ONP3" s="87"/>
      <c r="ONQ3" s="87"/>
      <c r="ONR3" s="87"/>
      <c r="ONS3" s="87"/>
      <c r="ONT3" s="87"/>
      <c r="ONU3" s="87"/>
      <c r="ONV3" s="87"/>
      <c r="ONW3" s="87"/>
      <c r="ONX3" s="87"/>
      <c r="ONY3" s="87"/>
      <c r="ONZ3" s="87"/>
      <c r="OOA3" s="87"/>
      <c r="OOB3" s="87"/>
      <c r="OOC3" s="87"/>
      <c r="OOD3" s="87"/>
      <c r="OOE3" s="87"/>
      <c r="OOF3" s="87"/>
      <c r="OOG3" s="87"/>
      <c r="OOH3" s="87"/>
      <c r="OOI3" s="87"/>
      <c r="OOJ3" s="87"/>
      <c r="OOK3" s="87"/>
      <c r="OOL3" s="87"/>
      <c r="OOM3" s="87"/>
      <c r="OON3" s="87"/>
      <c r="OOO3" s="87"/>
      <c r="OOP3" s="87"/>
      <c r="OOQ3" s="87"/>
      <c r="OOR3" s="87"/>
      <c r="OOS3" s="87"/>
      <c r="OOT3" s="87"/>
      <c r="OOU3" s="87"/>
      <c r="OOV3" s="87"/>
      <c r="OOW3" s="87"/>
      <c r="OOX3" s="87"/>
      <c r="OOY3" s="87"/>
      <c r="OOZ3" s="87"/>
      <c r="OPA3" s="87"/>
      <c r="OPB3" s="87"/>
      <c r="OPC3" s="87"/>
      <c r="OPD3" s="87"/>
      <c r="OPE3" s="87"/>
      <c r="OPF3" s="87"/>
      <c r="OPG3" s="87"/>
      <c r="OPH3" s="87"/>
      <c r="OPI3" s="87"/>
      <c r="OPJ3" s="87"/>
      <c r="OPK3" s="87"/>
      <c r="OPL3" s="87"/>
      <c r="OPM3" s="87"/>
      <c r="OPN3" s="87"/>
      <c r="OPO3" s="87"/>
      <c r="OPP3" s="87"/>
      <c r="OPQ3" s="87"/>
      <c r="OPR3" s="87"/>
      <c r="OPS3" s="87"/>
      <c r="OPT3" s="87"/>
      <c r="OPU3" s="87"/>
      <c r="OPV3" s="87"/>
      <c r="OPW3" s="87"/>
      <c r="OPX3" s="87"/>
      <c r="OPY3" s="87"/>
      <c r="OPZ3" s="87"/>
      <c r="OQA3" s="87"/>
      <c r="OQB3" s="87"/>
      <c r="OQC3" s="87"/>
      <c r="OQD3" s="87"/>
      <c r="OQE3" s="87"/>
      <c r="OQF3" s="87"/>
      <c r="OQG3" s="87"/>
      <c r="OQH3" s="87"/>
      <c r="OQI3" s="87"/>
      <c r="OQJ3" s="87"/>
      <c r="OQK3" s="87"/>
      <c r="OQL3" s="87"/>
      <c r="OQM3" s="87"/>
      <c r="OQN3" s="87"/>
      <c r="OQO3" s="87"/>
      <c r="OQP3" s="87"/>
      <c r="OQQ3" s="87"/>
      <c r="OQR3" s="87"/>
      <c r="OQS3" s="87"/>
      <c r="OQT3" s="87"/>
      <c r="OQU3" s="87"/>
      <c r="OQV3" s="87"/>
      <c r="OQW3" s="87"/>
      <c r="OQX3" s="87"/>
      <c r="OQY3" s="87"/>
      <c r="OQZ3" s="87"/>
      <c r="ORA3" s="87"/>
      <c r="ORB3" s="87"/>
      <c r="ORC3" s="87"/>
      <c r="ORD3" s="87"/>
      <c r="ORE3" s="87"/>
      <c r="ORF3" s="87"/>
      <c r="ORG3" s="87"/>
      <c r="ORH3" s="87"/>
      <c r="ORI3" s="87"/>
      <c r="ORJ3" s="87"/>
      <c r="ORK3" s="87"/>
      <c r="ORL3" s="87"/>
      <c r="ORM3" s="87"/>
      <c r="ORN3" s="87"/>
      <c r="ORO3" s="87"/>
      <c r="ORP3" s="87"/>
      <c r="ORQ3" s="87"/>
      <c r="ORR3" s="87"/>
      <c r="ORS3" s="87"/>
      <c r="ORT3" s="87"/>
      <c r="ORU3" s="87"/>
      <c r="ORV3" s="87"/>
      <c r="ORW3" s="87"/>
      <c r="ORX3" s="87"/>
      <c r="ORY3" s="87"/>
      <c r="ORZ3" s="87"/>
      <c r="OSA3" s="87"/>
      <c r="OSB3" s="87"/>
      <c r="OSC3" s="87"/>
      <c r="OSD3" s="87"/>
      <c r="OSE3" s="87"/>
      <c r="OSF3" s="87"/>
      <c r="OSG3" s="87"/>
      <c r="OSH3" s="87"/>
      <c r="OSI3" s="87"/>
      <c r="OSJ3" s="87"/>
      <c r="OSK3" s="87"/>
      <c r="OSL3" s="87"/>
      <c r="OSM3" s="87"/>
      <c r="OSN3" s="87"/>
      <c r="OSO3" s="87"/>
      <c r="OSP3" s="87"/>
      <c r="OSQ3" s="87"/>
      <c r="OSR3" s="87"/>
      <c r="OSS3" s="87"/>
      <c r="OST3" s="87"/>
      <c r="OSU3" s="87"/>
      <c r="OSV3" s="87"/>
      <c r="OSW3" s="87"/>
      <c r="OSX3" s="87"/>
      <c r="OSY3" s="87"/>
      <c r="OSZ3" s="87"/>
      <c r="OTA3" s="87"/>
      <c r="OTB3" s="87"/>
      <c r="OTC3" s="87"/>
      <c r="OTD3" s="87"/>
      <c r="OTE3" s="87"/>
      <c r="OTF3" s="87"/>
      <c r="OTG3" s="87"/>
      <c r="OTH3" s="87"/>
      <c r="OTI3" s="87"/>
      <c r="OTJ3" s="87"/>
      <c r="OTK3" s="87"/>
      <c r="OTL3" s="87"/>
      <c r="OTM3" s="87"/>
      <c r="OTN3" s="87"/>
      <c r="OTO3" s="87"/>
      <c r="OTP3" s="87"/>
      <c r="OTQ3" s="87"/>
      <c r="OTR3" s="87"/>
      <c r="OTS3" s="87"/>
      <c r="OTT3" s="87"/>
      <c r="OTU3" s="87"/>
      <c r="OTV3" s="87"/>
      <c r="OTW3" s="87"/>
      <c r="OTX3" s="87"/>
      <c r="OTY3" s="87"/>
      <c r="OTZ3" s="87"/>
      <c r="OUA3" s="87"/>
      <c r="OUB3" s="87"/>
      <c r="OUC3" s="87"/>
      <c r="OUD3" s="87"/>
      <c r="OUE3" s="87"/>
      <c r="OUF3" s="87"/>
      <c r="OUG3" s="87"/>
      <c r="OUH3" s="87"/>
      <c r="OUI3" s="87"/>
      <c r="OUJ3" s="87"/>
      <c r="OUK3" s="87"/>
      <c r="OUL3" s="87"/>
      <c r="OUM3" s="87"/>
      <c r="OUN3" s="87"/>
      <c r="OUO3" s="87"/>
      <c r="OUP3" s="87"/>
      <c r="OUQ3" s="87"/>
      <c r="OUR3" s="87"/>
      <c r="OUS3" s="87"/>
      <c r="OUT3" s="87"/>
      <c r="OUU3" s="87"/>
      <c r="OUV3" s="87"/>
      <c r="OUW3" s="87"/>
      <c r="OUX3" s="87"/>
      <c r="OUY3" s="87"/>
      <c r="OUZ3" s="87"/>
      <c r="OVA3" s="87"/>
      <c r="OVB3" s="87"/>
      <c r="OVC3" s="87"/>
      <c r="OVD3" s="87"/>
      <c r="OVE3" s="87"/>
      <c r="OVF3" s="87"/>
      <c r="OVG3" s="87"/>
      <c r="OVH3" s="87"/>
      <c r="OVI3" s="87"/>
      <c r="OVJ3" s="87"/>
      <c r="OVK3" s="87"/>
      <c r="OVL3" s="87"/>
      <c r="OVM3" s="87"/>
      <c r="OVN3" s="87"/>
      <c r="OVO3" s="87"/>
      <c r="OVP3" s="87"/>
      <c r="OVQ3" s="87"/>
      <c r="OVR3" s="87"/>
      <c r="OVS3" s="87"/>
      <c r="OVT3" s="87"/>
      <c r="OVU3" s="87"/>
      <c r="OVV3" s="87"/>
      <c r="OVW3" s="87"/>
      <c r="OVX3" s="87"/>
      <c r="OVY3" s="87"/>
      <c r="OVZ3" s="87"/>
      <c r="OWA3" s="87"/>
      <c r="OWB3" s="87"/>
      <c r="OWC3" s="87"/>
      <c r="OWD3" s="87"/>
      <c r="OWE3" s="87"/>
      <c r="OWF3" s="87"/>
      <c r="OWG3" s="87"/>
      <c r="OWH3" s="87"/>
      <c r="OWI3" s="87"/>
      <c r="OWJ3" s="87"/>
      <c r="OWK3" s="87"/>
      <c r="OWL3" s="87"/>
      <c r="OWM3" s="87"/>
      <c r="OWN3" s="87"/>
      <c r="OWO3" s="87"/>
      <c r="OWP3" s="87"/>
      <c r="OWQ3" s="87"/>
      <c r="OWR3" s="87"/>
      <c r="OWS3" s="87"/>
      <c r="OWT3" s="87"/>
      <c r="OWU3" s="87"/>
      <c r="OWV3" s="87"/>
      <c r="OWW3" s="87"/>
      <c r="OWX3" s="87"/>
      <c r="OWY3" s="87"/>
      <c r="OWZ3" s="87"/>
      <c r="OXA3" s="87"/>
      <c r="OXB3" s="87"/>
      <c r="OXC3" s="87"/>
      <c r="OXD3" s="87"/>
      <c r="OXE3" s="87"/>
      <c r="OXF3" s="87"/>
      <c r="OXG3" s="87"/>
      <c r="OXH3" s="87"/>
      <c r="OXI3" s="87"/>
      <c r="OXJ3" s="87"/>
      <c r="OXK3" s="87"/>
      <c r="OXL3" s="87"/>
      <c r="OXM3" s="87"/>
      <c r="OXN3" s="87"/>
      <c r="OXO3" s="87"/>
      <c r="OXP3" s="87"/>
      <c r="OXQ3" s="87"/>
      <c r="OXR3" s="87"/>
      <c r="OXS3" s="87"/>
      <c r="OXT3" s="87"/>
      <c r="OXU3" s="87"/>
      <c r="OXV3" s="87"/>
      <c r="OXW3" s="87"/>
      <c r="OXX3" s="87"/>
      <c r="OXY3" s="87"/>
      <c r="OXZ3" s="87"/>
      <c r="OYA3" s="87"/>
      <c r="OYB3" s="87"/>
      <c r="OYC3" s="87"/>
      <c r="OYD3" s="87"/>
      <c r="OYE3" s="87"/>
      <c r="OYF3" s="87"/>
      <c r="OYG3" s="87"/>
      <c r="OYH3" s="87"/>
      <c r="OYI3" s="87"/>
      <c r="OYJ3" s="87"/>
      <c r="OYK3" s="87"/>
      <c r="OYL3" s="87"/>
      <c r="OYM3" s="87"/>
      <c r="OYN3" s="87"/>
      <c r="OYO3" s="87"/>
      <c r="OYP3" s="87"/>
      <c r="OYQ3" s="87"/>
      <c r="OYR3" s="87"/>
      <c r="OYS3" s="87"/>
      <c r="OYT3" s="87"/>
      <c r="OYU3" s="87"/>
      <c r="OYV3" s="87"/>
      <c r="OYW3" s="87"/>
      <c r="OYX3" s="87"/>
      <c r="OYY3" s="87"/>
      <c r="OYZ3" s="87"/>
      <c r="OZA3" s="87"/>
      <c r="OZB3" s="87"/>
      <c r="OZC3" s="87"/>
      <c r="OZD3" s="87"/>
      <c r="OZE3" s="87"/>
      <c r="OZF3" s="87"/>
      <c r="OZG3" s="87"/>
      <c r="OZH3" s="87"/>
      <c r="OZI3" s="87"/>
      <c r="OZJ3" s="87"/>
      <c r="OZK3" s="87"/>
      <c r="OZL3" s="87"/>
      <c r="OZM3" s="87"/>
      <c r="OZN3" s="87"/>
      <c r="OZO3" s="87"/>
      <c r="OZP3" s="87"/>
      <c r="OZQ3" s="87"/>
      <c r="OZR3" s="87"/>
      <c r="OZS3" s="87"/>
      <c r="OZT3" s="87"/>
      <c r="OZU3" s="87"/>
      <c r="OZV3" s="87"/>
      <c r="OZW3" s="87"/>
      <c r="OZX3" s="87"/>
      <c r="OZY3" s="87"/>
      <c r="OZZ3" s="87"/>
      <c r="PAA3" s="87"/>
      <c r="PAB3" s="87"/>
      <c r="PAC3" s="87"/>
      <c r="PAD3" s="87"/>
      <c r="PAE3" s="87"/>
      <c r="PAF3" s="87"/>
      <c r="PAG3" s="87"/>
      <c r="PAH3" s="87"/>
      <c r="PAI3" s="87"/>
      <c r="PAJ3" s="87"/>
      <c r="PAK3" s="87"/>
      <c r="PAL3" s="87"/>
      <c r="PAM3" s="87"/>
      <c r="PAN3" s="87"/>
      <c r="PAO3" s="87"/>
      <c r="PAP3" s="87"/>
      <c r="PAQ3" s="87"/>
      <c r="PAR3" s="87"/>
      <c r="PAS3" s="87"/>
      <c r="PAT3" s="87"/>
      <c r="PAU3" s="87"/>
      <c r="PAV3" s="87"/>
      <c r="PAW3" s="87"/>
      <c r="PAX3" s="87"/>
      <c r="PAY3" s="87"/>
      <c r="PAZ3" s="87"/>
      <c r="PBA3" s="87"/>
      <c r="PBB3" s="87"/>
      <c r="PBC3" s="87"/>
      <c r="PBD3" s="87"/>
      <c r="PBE3" s="87"/>
      <c r="PBF3" s="87"/>
      <c r="PBG3" s="87"/>
      <c r="PBH3" s="87"/>
      <c r="PBI3" s="87"/>
      <c r="PBJ3" s="87"/>
      <c r="PBK3" s="87"/>
      <c r="PBL3" s="87"/>
      <c r="PBM3" s="87"/>
      <c r="PBN3" s="87"/>
      <c r="PBO3" s="87"/>
      <c r="PBP3" s="87"/>
      <c r="PBQ3" s="87"/>
      <c r="PBR3" s="87"/>
      <c r="PBS3" s="87"/>
      <c r="PBT3" s="87"/>
      <c r="PBU3" s="87"/>
      <c r="PBV3" s="87"/>
      <c r="PBW3" s="87"/>
      <c r="PBX3" s="87"/>
      <c r="PBY3" s="87"/>
      <c r="PBZ3" s="87"/>
      <c r="PCA3" s="87"/>
      <c r="PCB3" s="87"/>
      <c r="PCC3" s="87"/>
      <c r="PCD3" s="87"/>
      <c r="PCE3" s="87"/>
      <c r="PCF3" s="87"/>
      <c r="PCG3" s="87"/>
      <c r="PCH3" s="87"/>
      <c r="PCI3" s="87"/>
      <c r="PCJ3" s="87"/>
      <c r="PCK3" s="87"/>
      <c r="PCL3" s="87"/>
      <c r="PCM3" s="87"/>
      <c r="PCN3" s="87"/>
      <c r="PCO3" s="87"/>
      <c r="PCP3" s="87"/>
      <c r="PCQ3" s="87"/>
      <c r="PCR3" s="87"/>
      <c r="PCS3" s="87"/>
      <c r="PCT3" s="87"/>
      <c r="PCU3" s="87"/>
      <c r="PCV3" s="87"/>
      <c r="PCW3" s="87"/>
      <c r="PCX3" s="87"/>
      <c r="PCY3" s="87"/>
      <c r="PCZ3" s="87"/>
      <c r="PDA3" s="87"/>
      <c r="PDB3" s="87"/>
      <c r="PDC3" s="87"/>
      <c r="PDD3" s="87"/>
      <c r="PDE3" s="87"/>
      <c r="PDF3" s="87"/>
      <c r="PDG3" s="87"/>
      <c r="PDH3" s="87"/>
      <c r="PDI3" s="87"/>
      <c r="PDJ3" s="87"/>
      <c r="PDK3" s="87"/>
      <c r="PDL3" s="87"/>
      <c r="PDM3" s="87"/>
      <c r="PDN3" s="87"/>
      <c r="PDO3" s="87"/>
      <c r="PDP3" s="87"/>
      <c r="PDQ3" s="87"/>
      <c r="PDR3" s="87"/>
      <c r="PDS3" s="87"/>
      <c r="PDT3" s="87"/>
      <c r="PDU3" s="87"/>
      <c r="PDV3" s="87"/>
      <c r="PDW3" s="87"/>
      <c r="PDX3" s="87"/>
      <c r="PDY3" s="87"/>
      <c r="PDZ3" s="87"/>
      <c r="PEA3" s="87"/>
      <c r="PEB3" s="87"/>
      <c r="PEC3" s="87"/>
      <c r="PED3" s="87"/>
      <c r="PEE3" s="87"/>
      <c r="PEF3" s="87"/>
      <c r="PEG3" s="87"/>
      <c r="PEH3" s="87"/>
      <c r="PEI3" s="87"/>
      <c r="PEJ3" s="87"/>
      <c r="PEK3" s="87"/>
      <c r="PEL3" s="87"/>
      <c r="PEM3" s="87"/>
      <c r="PEN3" s="87"/>
      <c r="PEO3" s="87"/>
      <c r="PEP3" s="87"/>
      <c r="PEQ3" s="87"/>
      <c r="PER3" s="87"/>
      <c r="PES3" s="87"/>
      <c r="PET3" s="87"/>
      <c r="PEU3" s="87"/>
      <c r="PEV3" s="87"/>
      <c r="PEW3" s="87"/>
      <c r="PEX3" s="87"/>
      <c r="PEY3" s="87"/>
      <c r="PEZ3" s="87"/>
      <c r="PFA3" s="87"/>
      <c r="PFB3" s="87"/>
      <c r="PFC3" s="87"/>
      <c r="PFD3" s="87"/>
      <c r="PFE3" s="87"/>
      <c r="PFF3" s="87"/>
      <c r="PFG3" s="87"/>
      <c r="PFH3" s="87"/>
      <c r="PFI3" s="87"/>
      <c r="PFJ3" s="87"/>
      <c r="PFK3" s="87"/>
      <c r="PFL3" s="87"/>
      <c r="PFM3" s="87"/>
      <c r="PFN3" s="87"/>
      <c r="PFO3" s="87"/>
      <c r="PFP3" s="87"/>
      <c r="PFQ3" s="87"/>
      <c r="PFR3" s="87"/>
      <c r="PFS3" s="87"/>
      <c r="PFT3" s="87"/>
      <c r="PFU3" s="87"/>
      <c r="PFV3" s="87"/>
      <c r="PFW3" s="87"/>
      <c r="PFX3" s="87"/>
      <c r="PFY3" s="87"/>
      <c r="PFZ3" s="87"/>
      <c r="PGA3" s="87"/>
      <c r="PGB3" s="87"/>
      <c r="PGC3" s="87"/>
      <c r="PGD3" s="87"/>
      <c r="PGE3" s="87"/>
      <c r="PGF3" s="87"/>
      <c r="PGG3" s="87"/>
      <c r="PGH3" s="87"/>
      <c r="PGI3" s="87"/>
      <c r="PGJ3" s="87"/>
      <c r="PGK3" s="87"/>
      <c r="PGL3" s="87"/>
      <c r="PGM3" s="87"/>
      <c r="PGN3" s="87"/>
      <c r="PGO3" s="87"/>
      <c r="PGP3" s="87"/>
      <c r="PGQ3" s="87"/>
      <c r="PGR3" s="87"/>
      <c r="PGS3" s="87"/>
      <c r="PGT3" s="87"/>
      <c r="PGU3" s="87"/>
      <c r="PGV3" s="87"/>
      <c r="PGW3" s="87"/>
      <c r="PGX3" s="87"/>
      <c r="PGY3" s="87"/>
      <c r="PGZ3" s="87"/>
      <c r="PHA3" s="87"/>
      <c r="PHB3" s="87"/>
      <c r="PHC3" s="87"/>
      <c r="PHD3" s="87"/>
      <c r="PHE3" s="87"/>
      <c r="PHF3" s="87"/>
      <c r="PHG3" s="87"/>
      <c r="PHH3" s="87"/>
      <c r="PHI3" s="87"/>
      <c r="PHJ3" s="87"/>
      <c r="PHK3" s="87"/>
      <c r="PHL3" s="87"/>
      <c r="PHM3" s="87"/>
      <c r="PHN3" s="87"/>
      <c r="PHO3" s="87"/>
      <c r="PHP3" s="87"/>
      <c r="PHQ3" s="87"/>
      <c r="PHR3" s="87"/>
      <c r="PHS3" s="87"/>
      <c r="PHT3" s="87"/>
      <c r="PHU3" s="87"/>
      <c r="PHV3" s="87"/>
      <c r="PHW3" s="87"/>
      <c r="PHX3" s="87"/>
      <c r="PHY3" s="87"/>
      <c r="PHZ3" s="87"/>
      <c r="PIA3" s="87"/>
      <c r="PIB3" s="87"/>
      <c r="PIC3" s="87"/>
      <c r="PID3" s="87"/>
      <c r="PIE3" s="87"/>
      <c r="PIF3" s="87"/>
      <c r="PIG3" s="87"/>
      <c r="PIH3" s="87"/>
      <c r="PII3" s="87"/>
      <c r="PIJ3" s="87"/>
      <c r="PIK3" s="87"/>
      <c r="PIL3" s="87"/>
      <c r="PIM3" s="87"/>
      <c r="PIN3" s="87"/>
      <c r="PIO3" s="87"/>
      <c r="PIP3" s="87"/>
      <c r="PIQ3" s="87"/>
      <c r="PIR3" s="87"/>
      <c r="PIS3" s="87"/>
      <c r="PIT3" s="87"/>
      <c r="PIU3" s="87"/>
      <c r="PIV3" s="87"/>
      <c r="PIW3" s="87"/>
      <c r="PIX3" s="87"/>
      <c r="PIY3" s="87"/>
      <c r="PIZ3" s="87"/>
      <c r="PJA3" s="87"/>
      <c r="PJB3" s="87"/>
      <c r="PJC3" s="87"/>
      <c r="PJD3" s="87"/>
      <c r="PJE3" s="87"/>
      <c r="PJF3" s="87"/>
      <c r="PJG3" s="87"/>
      <c r="PJH3" s="87"/>
      <c r="PJI3" s="87"/>
      <c r="PJJ3" s="87"/>
      <c r="PJK3" s="87"/>
      <c r="PJL3" s="87"/>
      <c r="PJM3" s="87"/>
      <c r="PJN3" s="87"/>
      <c r="PJO3" s="87"/>
      <c r="PJP3" s="87"/>
      <c r="PJQ3" s="87"/>
      <c r="PJR3" s="87"/>
      <c r="PJS3" s="87"/>
      <c r="PJT3" s="87"/>
      <c r="PJU3" s="87"/>
      <c r="PJV3" s="87"/>
      <c r="PJW3" s="87"/>
      <c r="PJX3" s="87"/>
      <c r="PJY3" s="87"/>
      <c r="PJZ3" s="87"/>
      <c r="PKA3" s="87"/>
      <c r="PKB3" s="87"/>
      <c r="PKC3" s="87"/>
      <c r="PKD3" s="87"/>
      <c r="PKE3" s="87"/>
      <c r="PKF3" s="87"/>
      <c r="PKG3" s="87"/>
      <c r="PKH3" s="87"/>
      <c r="PKI3" s="87"/>
      <c r="PKJ3" s="87"/>
      <c r="PKK3" s="87"/>
      <c r="PKL3" s="87"/>
      <c r="PKM3" s="87"/>
      <c r="PKN3" s="87"/>
      <c r="PKO3" s="87"/>
      <c r="PKP3" s="87"/>
      <c r="PKQ3" s="87"/>
      <c r="PKR3" s="87"/>
      <c r="PKS3" s="87"/>
      <c r="PKT3" s="87"/>
      <c r="PKU3" s="87"/>
      <c r="PKV3" s="87"/>
      <c r="PKW3" s="87"/>
      <c r="PKX3" s="87"/>
      <c r="PKY3" s="87"/>
      <c r="PKZ3" s="87"/>
      <c r="PLA3" s="87"/>
      <c r="PLB3" s="87"/>
      <c r="PLC3" s="87"/>
      <c r="PLD3" s="87"/>
      <c r="PLE3" s="87"/>
      <c r="PLF3" s="87"/>
      <c r="PLG3" s="87"/>
      <c r="PLH3" s="87"/>
      <c r="PLI3" s="87"/>
      <c r="PLJ3" s="87"/>
      <c r="PLK3" s="87"/>
      <c r="PLL3" s="87"/>
      <c r="PLM3" s="87"/>
      <c r="PLN3" s="87"/>
      <c r="PLO3" s="87"/>
      <c r="PLP3" s="87"/>
      <c r="PLQ3" s="87"/>
      <c r="PLR3" s="87"/>
      <c r="PLS3" s="87"/>
      <c r="PLT3" s="87"/>
      <c r="PLU3" s="87"/>
      <c r="PLV3" s="87"/>
      <c r="PLW3" s="87"/>
      <c r="PLX3" s="87"/>
      <c r="PLY3" s="87"/>
      <c r="PLZ3" s="87"/>
      <c r="PMA3" s="87"/>
      <c r="PMB3" s="87"/>
      <c r="PMC3" s="87"/>
      <c r="PMD3" s="87"/>
      <c r="PME3" s="87"/>
      <c r="PMF3" s="87"/>
      <c r="PMG3" s="87"/>
      <c r="PMH3" s="87"/>
      <c r="PMI3" s="87"/>
      <c r="PMJ3" s="87"/>
      <c r="PMK3" s="87"/>
      <c r="PML3" s="87"/>
      <c r="PMM3" s="87"/>
      <c r="PMN3" s="87"/>
      <c r="PMO3" s="87"/>
      <c r="PMP3" s="87"/>
      <c r="PMQ3" s="87"/>
      <c r="PMR3" s="87"/>
      <c r="PMS3" s="87"/>
      <c r="PMT3" s="87"/>
      <c r="PMU3" s="87"/>
      <c r="PMV3" s="87"/>
      <c r="PMW3" s="87"/>
      <c r="PMX3" s="87"/>
      <c r="PMY3" s="87"/>
      <c r="PMZ3" s="87"/>
      <c r="PNA3" s="87"/>
      <c r="PNB3" s="87"/>
      <c r="PNC3" s="87"/>
      <c r="PND3" s="87"/>
      <c r="PNE3" s="87"/>
      <c r="PNF3" s="87"/>
      <c r="PNG3" s="87"/>
      <c r="PNH3" s="87"/>
      <c r="PNI3" s="87"/>
      <c r="PNJ3" s="87"/>
      <c r="PNK3" s="87"/>
      <c r="PNL3" s="87"/>
      <c r="PNM3" s="87"/>
      <c r="PNN3" s="87"/>
      <c r="PNO3" s="87"/>
      <c r="PNP3" s="87"/>
      <c r="PNQ3" s="87"/>
      <c r="PNR3" s="87"/>
      <c r="PNS3" s="87"/>
      <c r="PNT3" s="87"/>
      <c r="PNU3" s="87"/>
      <c r="PNV3" s="87"/>
      <c r="PNW3" s="87"/>
      <c r="PNX3" s="87"/>
      <c r="PNY3" s="87"/>
      <c r="PNZ3" s="87"/>
      <c r="POA3" s="87"/>
      <c r="POB3" s="87"/>
      <c r="POC3" s="87"/>
      <c r="POD3" s="87"/>
      <c r="POE3" s="87"/>
      <c r="POF3" s="87"/>
      <c r="POG3" s="87"/>
      <c r="POH3" s="87"/>
      <c r="POI3" s="87"/>
      <c r="POJ3" s="87"/>
      <c r="POK3" s="87"/>
      <c r="POL3" s="87"/>
      <c r="POM3" s="87"/>
      <c r="PON3" s="87"/>
      <c r="POO3" s="87"/>
      <c r="POP3" s="87"/>
      <c r="POQ3" s="87"/>
      <c r="POR3" s="87"/>
      <c r="POS3" s="87"/>
      <c r="POT3" s="87"/>
      <c r="POU3" s="87"/>
      <c r="POV3" s="87"/>
      <c r="POW3" s="87"/>
      <c r="POX3" s="87"/>
      <c r="POY3" s="87"/>
      <c r="POZ3" s="87"/>
      <c r="PPA3" s="87"/>
      <c r="PPB3" s="87"/>
      <c r="PPC3" s="87"/>
      <c r="PPD3" s="87"/>
      <c r="PPE3" s="87"/>
      <c r="PPF3" s="87"/>
      <c r="PPG3" s="87"/>
      <c r="PPH3" s="87"/>
      <c r="PPI3" s="87"/>
      <c r="PPJ3" s="87"/>
      <c r="PPK3" s="87"/>
      <c r="PPL3" s="87"/>
      <c r="PPM3" s="87"/>
      <c r="PPN3" s="87"/>
      <c r="PPO3" s="87"/>
      <c r="PPP3" s="87"/>
      <c r="PPQ3" s="87"/>
      <c r="PPR3" s="87"/>
      <c r="PPS3" s="87"/>
      <c r="PPT3" s="87"/>
      <c r="PPU3" s="87"/>
      <c r="PPV3" s="87"/>
      <c r="PPW3" s="87"/>
      <c r="PPX3" s="87"/>
      <c r="PPY3" s="87"/>
      <c r="PPZ3" s="87"/>
      <c r="PQA3" s="87"/>
      <c r="PQB3" s="87"/>
      <c r="PQC3" s="87"/>
      <c r="PQD3" s="87"/>
      <c r="PQE3" s="87"/>
      <c r="PQF3" s="87"/>
      <c r="PQG3" s="87"/>
      <c r="PQH3" s="87"/>
      <c r="PQI3" s="87"/>
      <c r="PQJ3" s="87"/>
      <c r="PQK3" s="87"/>
      <c r="PQL3" s="87"/>
      <c r="PQM3" s="87"/>
      <c r="PQN3" s="87"/>
      <c r="PQO3" s="87"/>
      <c r="PQP3" s="87"/>
      <c r="PQQ3" s="87"/>
      <c r="PQR3" s="87"/>
      <c r="PQS3" s="87"/>
      <c r="PQT3" s="87"/>
      <c r="PQU3" s="87"/>
      <c r="PQV3" s="87"/>
      <c r="PQW3" s="87"/>
      <c r="PQX3" s="87"/>
      <c r="PQY3" s="87"/>
      <c r="PQZ3" s="87"/>
      <c r="PRA3" s="87"/>
      <c r="PRB3" s="87"/>
      <c r="PRC3" s="87"/>
      <c r="PRD3" s="87"/>
      <c r="PRE3" s="87"/>
      <c r="PRF3" s="87"/>
      <c r="PRG3" s="87"/>
      <c r="PRH3" s="87"/>
      <c r="PRI3" s="87"/>
      <c r="PRJ3" s="87"/>
      <c r="PRK3" s="87"/>
      <c r="PRL3" s="87"/>
      <c r="PRM3" s="87"/>
      <c r="PRN3" s="87"/>
      <c r="PRO3" s="87"/>
      <c r="PRP3" s="87"/>
      <c r="PRQ3" s="87"/>
      <c r="PRR3" s="87"/>
      <c r="PRS3" s="87"/>
      <c r="PRT3" s="87"/>
      <c r="PRU3" s="87"/>
      <c r="PRV3" s="87"/>
      <c r="PRW3" s="87"/>
      <c r="PRX3" s="87"/>
      <c r="PRY3" s="87"/>
      <c r="PRZ3" s="87"/>
      <c r="PSA3" s="87"/>
      <c r="PSB3" s="87"/>
      <c r="PSC3" s="87"/>
      <c r="PSD3" s="87"/>
      <c r="PSE3" s="87"/>
      <c r="PSF3" s="87"/>
      <c r="PSG3" s="87"/>
      <c r="PSH3" s="87"/>
      <c r="PSI3" s="87"/>
      <c r="PSJ3" s="87"/>
      <c r="PSK3" s="87"/>
      <c r="PSL3" s="87"/>
      <c r="PSM3" s="87"/>
      <c r="PSN3" s="87"/>
      <c r="PSO3" s="87"/>
      <c r="PSP3" s="87"/>
      <c r="PSQ3" s="87"/>
      <c r="PSR3" s="87"/>
      <c r="PSS3" s="87"/>
      <c r="PST3" s="87"/>
      <c r="PSU3" s="87"/>
      <c r="PSV3" s="87"/>
      <c r="PSW3" s="87"/>
      <c r="PSX3" s="87"/>
      <c r="PSY3" s="87"/>
      <c r="PSZ3" s="87"/>
      <c r="PTA3" s="87"/>
      <c r="PTB3" s="87"/>
      <c r="PTC3" s="87"/>
      <c r="PTD3" s="87"/>
      <c r="PTE3" s="87"/>
      <c r="PTF3" s="87"/>
      <c r="PTG3" s="87"/>
      <c r="PTH3" s="87"/>
      <c r="PTI3" s="87"/>
      <c r="PTJ3" s="87"/>
      <c r="PTK3" s="87"/>
      <c r="PTL3" s="87"/>
      <c r="PTM3" s="87"/>
      <c r="PTN3" s="87"/>
      <c r="PTO3" s="87"/>
      <c r="PTP3" s="87"/>
      <c r="PTQ3" s="87"/>
      <c r="PTR3" s="87"/>
      <c r="PTS3" s="87"/>
      <c r="PTT3" s="87"/>
      <c r="PTU3" s="87"/>
      <c r="PTV3" s="87"/>
      <c r="PTW3" s="87"/>
      <c r="PTX3" s="87"/>
      <c r="PTY3" s="87"/>
      <c r="PTZ3" s="87"/>
      <c r="PUA3" s="87"/>
      <c r="PUB3" s="87"/>
      <c r="PUC3" s="87"/>
      <c r="PUD3" s="87"/>
      <c r="PUE3" s="87"/>
      <c r="PUF3" s="87"/>
      <c r="PUG3" s="87"/>
      <c r="PUH3" s="87"/>
      <c r="PUI3" s="87"/>
      <c r="PUJ3" s="87"/>
      <c r="PUK3" s="87"/>
      <c r="PUL3" s="87"/>
      <c r="PUM3" s="87"/>
      <c r="PUN3" s="87"/>
      <c r="PUO3" s="87"/>
      <c r="PUP3" s="87"/>
      <c r="PUQ3" s="87"/>
      <c r="PUR3" s="87"/>
      <c r="PUS3" s="87"/>
      <c r="PUT3" s="87"/>
      <c r="PUU3" s="87"/>
      <c r="PUV3" s="87"/>
      <c r="PUW3" s="87"/>
      <c r="PUX3" s="87"/>
      <c r="PUY3" s="87"/>
      <c r="PUZ3" s="87"/>
      <c r="PVA3" s="87"/>
      <c r="PVB3" s="87"/>
      <c r="PVC3" s="87"/>
      <c r="PVD3" s="87"/>
      <c r="PVE3" s="87"/>
      <c r="PVF3" s="87"/>
      <c r="PVG3" s="87"/>
      <c r="PVH3" s="87"/>
      <c r="PVI3" s="87"/>
      <c r="PVJ3" s="87"/>
      <c r="PVK3" s="87"/>
      <c r="PVL3" s="87"/>
      <c r="PVM3" s="87"/>
      <c r="PVN3" s="87"/>
      <c r="PVO3" s="87"/>
      <c r="PVP3" s="87"/>
      <c r="PVQ3" s="87"/>
      <c r="PVR3" s="87"/>
      <c r="PVS3" s="87"/>
      <c r="PVT3" s="87"/>
      <c r="PVU3" s="87"/>
      <c r="PVV3" s="87"/>
      <c r="PVW3" s="87"/>
      <c r="PVX3" s="87"/>
      <c r="PVY3" s="87"/>
      <c r="PVZ3" s="87"/>
      <c r="PWA3" s="87"/>
      <c r="PWB3" s="87"/>
      <c r="PWC3" s="87"/>
      <c r="PWD3" s="87"/>
      <c r="PWE3" s="87"/>
      <c r="PWF3" s="87"/>
      <c r="PWG3" s="87"/>
      <c r="PWH3" s="87"/>
      <c r="PWI3" s="87"/>
      <c r="PWJ3" s="87"/>
      <c r="PWK3" s="87"/>
      <c r="PWL3" s="87"/>
      <c r="PWM3" s="87"/>
      <c r="PWN3" s="87"/>
      <c r="PWO3" s="87"/>
      <c r="PWP3" s="87"/>
      <c r="PWQ3" s="87"/>
      <c r="PWR3" s="87"/>
      <c r="PWS3" s="87"/>
      <c r="PWT3" s="87"/>
      <c r="PWU3" s="87"/>
      <c r="PWV3" s="87"/>
      <c r="PWW3" s="87"/>
      <c r="PWX3" s="87"/>
      <c r="PWY3" s="87"/>
      <c r="PWZ3" s="87"/>
      <c r="PXA3" s="87"/>
      <c r="PXB3" s="87"/>
      <c r="PXC3" s="87"/>
      <c r="PXD3" s="87"/>
      <c r="PXE3" s="87"/>
      <c r="PXF3" s="87"/>
      <c r="PXG3" s="87"/>
      <c r="PXH3" s="87"/>
      <c r="PXI3" s="87"/>
      <c r="PXJ3" s="87"/>
      <c r="PXK3" s="87"/>
      <c r="PXL3" s="87"/>
      <c r="PXM3" s="87"/>
      <c r="PXN3" s="87"/>
      <c r="PXO3" s="87"/>
      <c r="PXP3" s="87"/>
      <c r="PXQ3" s="87"/>
      <c r="PXR3" s="87"/>
      <c r="PXS3" s="87"/>
      <c r="PXT3" s="87"/>
      <c r="PXU3" s="87"/>
      <c r="PXV3" s="87"/>
      <c r="PXW3" s="87"/>
      <c r="PXX3" s="87"/>
      <c r="PXY3" s="87"/>
      <c r="PXZ3" s="87"/>
      <c r="PYA3" s="87"/>
      <c r="PYB3" s="87"/>
      <c r="PYC3" s="87"/>
      <c r="PYD3" s="87"/>
      <c r="PYE3" s="87"/>
      <c r="PYF3" s="87"/>
      <c r="PYG3" s="87"/>
      <c r="PYH3" s="87"/>
      <c r="PYI3" s="87"/>
      <c r="PYJ3" s="87"/>
      <c r="PYK3" s="87"/>
      <c r="PYL3" s="87"/>
      <c r="PYM3" s="87"/>
      <c r="PYN3" s="87"/>
      <c r="PYO3" s="87"/>
      <c r="PYP3" s="87"/>
      <c r="PYQ3" s="87"/>
      <c r="PYR3" s="87"/>
      <c r="PYS3" s="87"/>
      <c r="PYT3" s="87"/>
      <c r="PYU3" s="87"/>
      <c r="PYV3" s="87"/>
      <c r="PYW3" s="87"/>
      <c r="PYX3" s="87"/>
      <c r="PYY3" s="87"/>
      <c r="PYZ3" s="87"/>
      <c r="PZA3" s="87"/>
      <c r="PZB3" s="87"/>
      <c r="PZC3" s="87"/>
      <c r="PZD3" s="87"/>
      <c r="PZE3" s="87"/>
      <c r="PZF3" s="87"/>
      <c r="PZG3" s="87"/>
      <c r="PZH3" s="87"/>
      <c r="PZI3" s="87"/>
      <c r="PZJ3" s="87"/>
      <c r="PZK3" s="87"/>
      <c r="PZL3" s="87"/>
      <c r="PZM3" s="87"/>
      <c r="PZN3" s="87"/>
      <c r="PZO3" s="87"/>
      <c r="PZP3" s="87"/>
      <c r="PZQ3" s="87"/>
      <c r="PZR3" s="87"/>
      <c r="PZS3" s="87"/>
      <c r="PZT3" s="87"/>
      <c r="PZU3" s="87"/>
      <c r="PZV3" s="87"/>
      <c r="PZW3" s="87"/>
      <c r="PZX3" s="87"/>
      <c r="PZY3" s="87"/>
      <c r="PZZ3" s="87"/>
      <c r="QAA3" s="87"/>
      <c r="QAB3" s="87"/>
      <c r="QAC3" s="87"/>
      <c r="QAD3" s="87"/>
      <c r="QAE3" s="87"/>
      <c r="QAF3" s="87"/>
      <c r="QAG3" s="87"/>
      <c r="QAH3" s="87"/>
      <c r="QAI3" s="87"/>
      <c r="QAJ3" s="87"/>
      <c r="QAK3" s="87"/>
      <c r="QAL3" s="87"/>
      <c r="QAM3" s="87"/>
      <c r="QAN3" s="87"/>
      <c r="QAO3" s="87"/>
      <c r="QAP3" s="87"/>
      <c r="QAQ3" s="87"/>
      <c r="QAR3" s="87"/>
      <c r="QAS3" s="87"/>
      <c r="QAT3" s="87"/>
      <c r="QAU3" s="87"/>
      <c r="QAV3" s="87"/>
      <c r="QAW3" s="87"/>
      <c r="QAX3" s="87"/>
      <c r="QAY3" s="87"/>
      <c r="QAZ3" s="87"/>
      <c r="QBA3" s="87"/>
      <c r="QBB3" s="87"/>
      <c r="QBC3" s="87"/>
      <c r="QBD3" s="87"/>
      <c r="QBE3" s="87"/>
      <c r="QBF3" s="87"/>
      <c r="QBG3" s="87"/>
      <c r="QBH3" s="87"/>
      <c r="QBI3" s="87"/>
      <c r="QBJ3" s="87"/>
      <c r="QBK3" s="87"/>
      <c r="QBL3" s="87"/>
      <c r="QBM3" s="87"/>
      <c r="QBN3" s="87"/>
      <c r="QBO3" s="87"/>
      <c r="QBP3" s="87"/>
      <c r="QBQ3" s="87"/>
      <c r="QBR3" s="87"/>
      <c r="QBS3" s="87"/>
      <c r="QBT3" s="87"/>
      <c r="QBU3" s="87"/>
      <c r="QBV3" s="87"/>
      <c r="QBW3" s="87"/>
      <c r="QBX3" s="87"/>
      <c r="QBY3" s="87"/>
      <c r="QBZ3" s="87"/>
      <c r="QCA3" s="87"/>
      <c r="QCB3" s="87"/>
      <c r="QCC3" s="87"/>
      <c r="QCD3" s="87"/>
      <c r="QCE3" s="87"/>
      <c r="QCF3" s="87"/>
      <c r="QCG3" s="87"/>
      <c r="QCH3" s="87"/>
      <c r="QCI3" s="87"/>
      <c r="QCJ3" s="87"/>
      <c r="QCK3" s="87"/>
      <c r="QCL3" s="87"/>
      <c r="QCM3" s="87"/>
      <c r="QCN3" s="87"/>
      <c r="QCO3" s="87"/>
      <c r="QCP3" s="87"/>
      <c r="QCQ3" s="87"/>
      <c r="QCR3" s="87"/>
      <c r="QCS3" s="87"/>
      <c r="QCT3" s="87"/>
      <c r="QCU3" s="87"/>
      <c r="QCV3" s="87"/>
      <c r="QCW3" s="87"/>
      <c r="QCX3" s="87"/>
      <c r="QCY3" s="87"/>
      <c r="QCZ3" s="87"/>
      <c r="QDA3" s="87"/>
      <c r="QDB3" s="87"/>
      <c r="QDC3" s="87"/>
      <c r="QDD3" s="87"/>
      <c r="QDE3" s="87"/>
      <c r="QDF3" s="87"/>
      <c r="QDG3" s="87"/>
      <c r="QDH3" s="87"/>
      <c r="QDI3" s="87"/>
      <c r="QDJ3" s="87"/>
      <c r="QDK3" s="87"/>
      <c r="QDL3" s="87"/>
      <c r="QDM3" s="87"/>
      <c r="QDN3" s="87"/>
      <c r="QDO3" s="87"/>
      <c r="QDP3" s="87"/>
      <c r="QDQ3" s="87"/>
      <c r="QDR3" s="87"/>
      <c r="QDS3" s="87"/>
      <c r="QDT3" s="87"/>
      <c r="QDU3" s="87"/>
      <c r="QDV3" s="87"/>
      <c r="QDW3" s="87"/>
      <c r="QDX3" s="87"/>
      <c r="QDY3" s="87"/>
      <c r="QDZ3" s="87"/>
      <c r="QEA3" s="87"/>
      <c r="QEB3" s="87"/>
      <c r="QEC3" s="87"/>
      <c r="QED3" s="87"/>
      <c r="QEE3" s="87"/>
      <c r="QEF3" s="87"/>
      <c r="QEG3" s="87"/>
      <c r="QEH3" s="87"/>
      <c r="QEI3" s="87"/>
      <c r="QEJ3" s="87"/>
      <c r="QEK3" s="87"/>
      <c r="QEL3" s="87"/>
      <c r="QEM3" s="87"/>
      <c r="QEN3" s="87"/>
      <c r="QEO3" s="87"/>
      <c r="QEP3" s="87"/>
      <c r="QEQ3" s="87"/>
      <c r="QER3" s="87"/>
      <c r="QES3" s="87"/>
      <c r="QET3" s="87"/>
      <c r="QEU3" s="87"/>
      <c r="QEV3" s="87"/>
      <c r="QEW3" s="87"/>
      <c r="QEX3" s="87"/>
      <c r="QEY3" s="87"/>
      <c r="QEZ3" s="87"/>
      <c r="QFA3" s="87"/>
      <c r="QFB3" s="87"/>
      <c r="QFC3" s="87"/>
      <c r="QFD3" s="87"/>
      <c r="QFE3" s="87"/>
      <c r="QFF3" s="87"/>
      <c r="QFG3" s="87"/>
      <c r="QFH3" s="87"/>
      <c r="QFI3" s="87"/>
      <c r="QFJ3" s="87"/>
      <c r="QFK3" s="87"/>
      <c r="QFL3" s="87"/>
      <c r="QFM3" s="87"/>
      <c r="QFN3" s="87"/>
      <c r="QFO3" s="87"/>
      <c r="QFP3" s="87"/>
      <c r="QFQ3" s="87"/>
      <c r="QFR3" s="87"/>
      <c r="QFS3" s="87"/>
      <c r="QFT3" s="87"/>
      <c r="QFU3" s="87"/>
      <c r="QFV3" s="87"/>
      <c r="QFW3" s="87"/>
      <c r="QFX3" s="87"/>
      <c r="QFY3" s="87"/>
      <c r="QFZ3" s="87"/>
      <c r="QGA3" s="87"/>
      <c r="QGB3" s="87"/>
      <c r="QGC3" s="87"/>
      <c r="QGD3" s="87"/>
      <c r="QGE3" s="87"/>
      <c r="QGF3" s="87"/>
      <c r="QGG3" s="87"/>
      <c r="QGH3" s="87"/>
      <c r="QGI3" s="87"/>
      <c r="QGJ3" s="87"/>
      <c r="QGK3" s="87"/>
      <c r="QGL3" s="87"/>
      <c r="QGM3" s="87"/>
      <c r="QGN3" s="87"/>
      <c r="QGO3" s="87"/>
      <c r="QGP3" s="87"/>
      <c r="QGQ3" s="87"/>
      <c r="QGR3" s="87"/>
      <c r="QGS3" s="87"/>
      <c r="QGT3" s="87"/>
      <c r="QGU3" s="87"/>
      <c r="QGV3" s="87"/>
      <c r="QGW3" s="87"/>
      <c r="QGX3" s="87"/>
      <c r="QGY3" s="87"/>
      <c r="QGZ3" s="87"/>
      <c r="QHA3" s="87"/>
      <c r="QHB3" s="87"/>
      <c r="QHC3" s="87"/>
      <c r="QHD3" s="87"/>
      <c r="QHE3" s="87"/>
      <c r="QHF3" s="87"/>
      <c r="QHG3" s="87"/>
      <c r="QHH3" s="87"/>
      <c r="QHI3" s="87"/>
      <c r="QHJ3" s="87"/>
      <c r="QHK3" s="87"/>
      <c r="QHL3" s="87"/>
      <c r="QHM3" s="87"/>
      <c r="QHN3" s="87"/>
      <c r="QHO3" s="87"/>
      <c r="QHP3" s="87"/>
      <c r="QHQ3" s="87"/>
      <c r="QHR3" s="87"/>
      <c r="QHS3" s="87"/>
      <c r="QHT3" s="87"/>
      <c r="QHU3" s="87"/>
      <c r="QHV3" s="87"/>
      <c r="QHW3" s="87"/>
      <c r="QHX3" s="87"/>
      <c r="QHY3" s="87"/>
      <c r="QHZ3" s="87"/>
      <c r="QIA3" s="87"/>
      <c r="QIB3" s="87"/>
      <c r="QIC3" s="87"/>
      <c r="QID3" s="87"/>
      <c r="QIE3" s="87"/>
      <c r="QIF3" s="87"/>
      <c r="QIG3" s="87"/>
      <c r="QIH3" s="87"/>
      <c r="QII3" s="87"/>
      <c r="QIJ3" s="87"/>
      <c r="QIK3" s="87"/>
      <c r="QIL3" s="87"/>
      <c r="QIM3" s="87"/>
      <c r="QIN3" s="87"/>
      <c r="QIO3" s="87"/>
      <c r="QIP3" s="87"/>
      <c r="QIQ3" s="87"/>
      <c r="QIR3" s="87"/>
      <c r="QIS3" s="87"/>
      <c r="QIT3" s="87"/>
      <c r="QIU3" s="87"/>
      <c r="QIV3" s="87"/>
      <c r="QIW3" s="87"/>
      <c r="QIX3" s="87"/>
      <c r="QIY3" s="87"/>
      <c r="QIZ3" s="87"/>
      <c r="QJA3" s="87"/>
      <c r="QJB3" s="87"/>
      <c r="QJC3" s="87"/>
      <c r="QJD3" s="87"/>
      <c r="QJE3" s="87"/>
      <c r="QJF3" s="87"/>
      <c r="QJG3" s="87"/>
      <c r="QJH3" s="87"/>
      <c r="QJI3" s="87"/>
      <c r="QJJ3" s="87"/>
      <c r="QJK3" s="87"/>
      <c r="QJL3" s="87"/>
      <c r="QJM3" s="87"/>
      <c r="QJN3" s="87"/>
      <c r="QJO3" s="87"/>
      <c r="QJP3" s="87"/>
      <c r="QJQ3" s="87"/>
      <c r="QJR3" s="87"/>
      <c r="QJS3" s="87"/>
      <c r="QJT3" s="87"/>
      <c r="QJU3" s="87"/>
      <c r="QJV3" s="87"/>
      <c r="QJW3" s="87"/>
      <c r="QJX3" s="87"/>
      <c r="QJY3" s="87"/>
      <c r="QJZ3" s="87"/>
      <c r="QKA3" s="87"/>
      <c r="QKB3" s="87"/>
      <c r="QKC3" s="87"/>
      <c r="QKD3" s="87"/>
      <c r="QKE3" s="87"/>
      <c r="QKF3" s="87"/>
      <c r="QKG3" s="87"/>
      <c r="QKH3" s="87"/>
      <c r="QKI3" s="87"/>
      <c r="QKJ3" s="87"/>
      <c r="QKK3" s="87"/>
      <c r="QKL3" s="87"/>
      <c r="QKM3" s="87"/>
      <c r="QKN3" s="87"/>
      <c r="QKO3" s="87"/>
      <c r="QKP3" s="87"/>
      <c r="QKQ3" s="87"/>
      <c r="QKR3" s="87"/>
      <c r="QKS3" s="87"/>
      <c r="QKT3" s="87"/>
      <c r="QKU3" s="87"/>
      <c r="QKV3" s="87"/>
      <c r="QKW3" s="87"/>
      <c r="QKX3" s="87"/>
      <c r="QKY3" s="87"/>
      <c r="QKZ3" s="87"/>
      <c r="QLA3" s="87"/>
      <c r="QLB3" s="87"/>
      <c r="QLC3" s="87"/>
      <c r="QLD3" s="87"/>
      <c r="QLE3" s="87"/>
      <c r="QLF3" s="87"/>
      <c r="QLG3" s="87"/>
      <c r="QLH3" s="87"/>
      <c r="QLI3" s="87"/>
      <c r="QLJ3" s="87"/>
      <c r="QLK3" s="87"/>
      <c r="QLL3" s="87"/>
      <c r="QLM3" s="87"/>
      <c r="QLN3" s="87"/>
      <c r="QLO3" s="87"/>
      <c r="QLP3" s="87"/>
      <c r="QLQ3" s="87"/>
      <c r="QLR3" s="87"/>
      <c r="QLS3" s="87"/>
      <c r="QLT3" s="87"/>
      <c r="QLU3" s="87"/>
      <c r="QLV3" s="87"/>
      <c r="QLW3" s="87"/>
      <c r="QLX3" s="87"/>
      <c r="QLY3" s="87"/>
      <c r="QLZ3" s="87"/>
      <c r="QMA3" s="87"/>
      <c r="QMB3" s="87"/>
      <c r="QMC3" s="87"/>
      <c r="QMD3" s="87"/>
      <c r="QME3" s="87"/>
      <c r="QMF3" s="87"/>
      <c r="QMG3" s="87"/>
      <c r="QMH3" s="87"/>
      <c r="QMI3" s="87"/>
      <c r="QMJ3" s="87"/>
      <c r="QMK3" s="87"/>
      <c r="QML3" s="87"/>
      <c r="QMM3" s="87"/>
      <c r="QMN3" s="87"/>
      <c r="QMO3" s="87"/>
      <c r="QMP3" s="87"/>
      <c r="QMQ3" s="87"/>
      <c r="QMR3" s="87"/>
      <c r="QMS3" s="87"/>
      <c r="QMT3" s="87"/>
      <c r="QMU3" s="87"/>
      <c r="QMV3" s="87"/>
      <c r="QMW3" s="87"/>
      <c r="QMX3" s="87"/>
      <c r="QMY3" s="87"/>
      <c r="QMZ3" s="87"/>
      <c r="QNA3" s="87"/>
      <c r="QNB3" s="87"/>
      <c r="QNC3" s="87"/>
      <c r="QND3" s="87"/>
      <c r="QNE3" s="87"/>
      <c r="QNF3" s="87"/>
      <c r="QNG3" s="87"/>
      <c r="QNH3" s="87"/>
      <c r="QNI3" s="87"/>
      <c r="QNJ3" s="87"/>
      <c r="QNK3" s="87"/>
      <c r="QNL3" s="87"/>
      <c r="QNM3" s="87"/>
      <c r="QNN3" s="87"/>
      <c r="QNO3" s="87"/>
      <c r="QNP3" s="87"/>
      <c r="QNQ3" s="87"/>
      <c r="QNR3" s="87"/>
      <c r="QNS3" s="87"/>
      <c r="QNT3" s="87"/>
      <c r="QNU3" s="87"/>
      <c r="QNV3" s="87"/>
      <c r="QNW3" s="87"/>
      <c r="QNX3" s="87"/>
      <c r="QNY3" s="87"/>
      <c r="QNZ3" s="87"/>
      <c r="QOA3" s="87"/>
      <c r="QOB3" s="87"/>
      <c r="QOC3" s="87"/>
      <c r="QOD3" s="87"/>
      <c r="QOE3" s="87"/>
      <c r="QOF3" s="87"/>
      <c r="QOG3" s="87"/>
      <c r="QOH3" s="87"/>
      <c r="QOI3" s="87"/>
      <c r="QOJ3" s="87"/>
      <c r="QOK3" s="87"/>
      <c r="QOL3" s="87"/>
      <c r="QOM3" s="87"/>
      <c r="QON3" s="87"/>
      <c r="QOO3" s="87"/>
      <c r="QOP3" s="87"/>
      <c r="QOQ3" s="87"/>
      <c r="QOR3" s="87"/>
      <c r="QOS3" s="87"/>
      <c r="QOT3" s="87"/>
      <c r="QOU3" s="87"/>
      <c r="QOV3" s="87"/>
      <c r="QOW3" s="87"/>
      <c r="QOX3" s="87"/>
      <c r="QOY3" s="87"/>
      <c r="QOZ3" s="87"/>
      <c r="QPA3" s="87"/>
      <c r="QPB3" s="87"/>
      <c r="QPC3" s="87"/>
      <c r="QPD3" s="87"/>
      <c r="QPE3" s="87"/>
      <c r="QPF3" s="87"/>
      <c r="QPG3" s="87"/>
      <c r="QPH3" s="87"/>
      <c r="QPI3" s="87"/>
      <c r="QPJ3" s="87"/>
      <c r="QPK3" s="87"/>
      <c r="QPL3" s="87"/>
      <c r="QPM3" s="87"/>
      <c r="QPN3" s="87"/>
      <c r="QPO3" s="87"/>
      <c r="QPP3" s="87"/>
      <c r="QPQ3" s="87"/>
      <c r="QPR3" s="87"/>
      <c r="QPS3" s="87"/>
      <c r="QPT3" s="87"/>
      <c r="QPU3" s="87"/>
      <c r="QPV3" s="87"/>
      <c r="QPW3" s="87"/>
      <c r="QPX3" s="87"/>
      <c r="QPY3" s="87"/>
      <c r="QPZ3" s="87"/>
      <c r="QQA3" s="87"/>
      <c r="QQB3" s="87"/>
      <c r="QQC3" s="87"/>
      <c r="QQD3" s="87"/>
      <c r="QQE3" s="87"/>
      <c r="QQF3" s="87"/>
      <c r="QQG3" s="87"/>
      <c r="QQH3" s="87"/>
      <c r="QQI3" s="87"/>
      <c r="QQJ3" s="87"/>
      <c r="QQK3" s="87"/>
      <c r="QQL3" s="87"/>
      <c r="QQM3" s="87"/>
      <c r="QQN3" s="87"/>
      <c r="QQO3" s="87"/>
      <c r="QQP3" s="87"/>
      <c r="QQQ3" s="87"/>
      <c r="QQR3" s="87"/>
      <c r="QQS3" s="87"/>
      <c r="QQT3" s="87"/>
      <c r="QQU3" s="87"/>
      <c r="QQV3" s="87"/>
      <c r="QQW3" s="87"/>
      <c r="QQX3" s="87"/>
      <c r="QQY3" s="87"/>
      <c r="QQZ3" s="87"/>
      <c r="QRA3" s="87"/>
      <c r="QRB3" s="87"/>
      <c r="QRC3" s="87"/>
      <c r="QRD3" s="87"/>
      <c r="QRE3" s="87"/>
      <c r="QRF3" s="87"/>
      <c r="QRG3" s="87"/>
      <c r="QRH3" s="87"/>
      <c r="QRI3" s="87"/>
      <c r="QRJ3" s="87"/>
      <c r="QRK3" s="87"/>
      <c r="QRL3" s="87"/>
      <c r="QRM3" s="87"/>
      <c r="QRN3" s="87"/>
      <c r="QRO3" s="87"/>
      <c r="QRP3" s="87"/>
      <c r="QRQ3" s="87"/>
      <c r="QRR3" s="87"/>
      <c r="QRS3" s="87"/>
      <c r="QRT3" s="87"/>
      <c r="QRU3" s="87"/>
      <c r="QRV3" s="87"/>
      <c r="QRW3" s="87"/>
      <c r="QRX3" s="87"/>
      <c r="QRY3" s="87"/>
      <c r="QRZ3" s="87"/>
      <c r="QSA3" s="87"/>
      <c r="QSB3" s="87"/>
      <c r="QSC3" s="87"/>
      <c r="QSD3" s="87"/>
      <c r="QSE3" s="87"/>
      <c r="QSF3" s="87"/>
      <c r="QSG3" s="87"/>
      <c r="QSH3" s="87"/>
      <c r="QSI3" s="87"/>
      <c r="QSJ3" s="87"/>
      <c r="QSK3" s="87"/>
      <c r="QSL3" s="87"/>
      <c r="QSM3" s="87"/>
      <c r="QSN3" s="87"/>
      <c r="QSO3" s="87"/>
      <c r="QSP3" s="87"/>
      <c r="QSQ3" s="87"/>
      <c r="QSR3" s="87"/>
      <c r="QSS3" s="87"/>
      <c r="QST3" s="87"/>
      <c r="QSU3" s="87"/>
      <c r="QSV3" s="87"/>
      <c r="QSW3" s="87"/>
      <c r="QSX3" s="87"/>
      <c r="QSY3" s="87"/>
      <c r="QSZ3" s="87"/>
      <c r="QTA3" s="87"/>
      <c r="QTB3" s="87"/>
      <c r="QTC3" s="87"/>
      <c r="QTD3" s="87"/>
      <c r="QTE3" s="87"/>
      <c r="QTF3" s="87"/>
      <c r="QTG3" s="87"/>
      <c r="QTH3" s="87"/>
      <c r="QTI3" s="87"/>
      <c r="QTJ3" s="87"/>
      <c r="QTK3" s="87"/>
      <c r="QTL3" s="87"/>
      <c r="QTM3" s="87"/>
      <c r="QTN3" s="87"/>
      <c r="QTO3" s="87"/>
      <c r="QTP3" s="87"/>
      <c r="QTQ3" s="87"/>
      <c r="QTR3" s="87"/>
      <c r="QTS3" s="87"/>
      <c r="QTT3" s="87"/>
      <c r="QTU3" s="87"/>
      <c r="QTV3" s="87"/>
      <c r="QTW3" s="87"/>
      <c r="QTX3" s="87"/>
      <c r="QTY3" s="87"/>
      <c r="QTZ3" s="87"/>
      <c r="QUA3" s="87"/>
      <c r="QUB3" s="87"/>
      <c r="QUC3" s="87"/>
      <c r="QUD3" s="87"/>
      <c r="QUE3" s="87"/>
      <c r="QUF3" s="87"/>
      <c r="QUG3" s="87"/>
      <c r="QUH3" s="87"/>
      <c r="QUI3" s="87"/>
      <c r="QUJ3" s="87"/>
      <c r="QUK3" s="87"/>
      <c r="QUL3" s="87"/>
      <c r="QUM3" s="87"/>
      <c r="QUN3" s="87"/>
      <c r="QUO3" s="87"/>
      <c r="QUP3" s="87"/>
      <c r="QUQ3" s="87"/>
      <c r="QUR3" s="87"/>
      <c r="QUS3" s="87"/>
      <c r="QUT3" s="87"/>
      <c r="QUU3" s="87"/>
      <c r="QUV3" s="87"/>
      <c r="QUW3" s="87"/>
      <c r="QUX3" s="87"/>
      <c r="QUY3" s="87"/>
      <c r="QUZ3" s="87"/>
      <c r="QVA3" s="87"/>
      <c r="QVB3" s="87"/>
      <c r="QVC3" s="87"/>
      <c r="QVD3" s="87"/>
      <c r="QVE3" s="87"/>
      <c r="QVF3" s="87"/>
      <c r="QVG3" s="87"/>
      <c r="QVH3" s="87"/>
      <c r="QVI3" s="87"/>
      <c r="QVJ3" s="87"/>
      <c r="QVK3" s="87"/>
      <c r="QVL3" s="87"/>
      <c r="QVM3" s="87"/>
      <c r="QVN3" s="87"/>
      <c r="QVO3" s="87"/>
      <c r="QVP3" s="87"/>
      <c r="QVQ3" s="87"/>
      <c r="QVR3" s="87"/>
      <c r="QVS3" s="87"/>
      <c r="QVT3" s="87"/>
      <c r="QVU3" s="87"/>
      <c r="QVV3" s="87"/>
      <c r="QVW3" s="87"/>
      <c r="QVX3" s="87"/>
      <c r="QVY3" s="87"/>
      <c r="QVZ3" s="87"/>
      <c r="QWA3" s="87"/>
      <c r="QWB3" s="87"/>
      <c r="QWC3" s="87"/>
      <c r="QWD3" s="87"/>
      <c r="QWE3" s="87"/>
      <c r="QWF3" s="87"/>
      <c r="QWG3" s="87"/>
      <c r="QWH3" s="87"/>
      <c r="QWI3" s="87"/>
      <c r="QWJ3" s="87"/>
      <c r="QWK3" s="87"/>
      <c r="QWL3" s="87"/>
      <c r="QWM3" s="87"/>
      <c r="QWN3" s="87"/>
      <c r="QWO3" s="87"/>
      <c r="QWP3" s="87"/>
      <c r="QWQ3" s="87"/>
      <c r="QWR3" s="87"/>
      <c r="QWS3" s="87"/>
      <c r="QWT3" s="87"/>
      <c r="QWU3" s="87"/>
      <c r="QWV3" s="87"/>
      <c r="QWW3" s="87"/>
      <c r="QWX3" s="87"/>
      <c r="QWY3" s="87"/>
      <c r="QWZ3" s="87"/>
      <c r="QXA3" s="87"/>
      <c r="QXB3" s="87"/>
      <c r="QXC3" s="87"/>
      <c r="QXD3" s="87"/>
      <c r="QXE3" s="87"/>
      <c r="QXF3" s="87"/>
      <c r="QXG3" s="87"/>
      <c r="QXH3" s="87"/>
      <c r="QXI3" s="87"/>
      <c r="QXJ3" s="87"/>
      <c r="QXK3" s="87"/>
      <c r="QXL3" s="87"/>
      <c r="QXM3" s="87"/>
      <c r="QXN3" s="87"/>
      <c r="QXO3" s="87"/>
      <c r="QXP3" s="87"/>
      <c r="QXQ3" s="87"/>
      <c r="QXR3" s="87"/>
      <c r="QXS3" s="87"/>
      <c r="QXT3" s="87"/>
      <c r="QXU3" s="87"/>
      <c r="QXV3" s="87"/>
      <c r="QXW3" s="87"/>
      <c r="QXX3" s="87"/>
      <c r="QXY3" s="87"/>
      <c r="QXZ3" s="87"/>
      <c r="QYA3" s="87"/>
      <c r="QYB3" s="87"/>
      <c r="QYC3" s="87"/>
      <c r="QYD3" s="87"/>
      <c r="QYE3" s="87"/>
      <c r="QYF3" s="87"/>
      <c r="QYG3" s="87"/>
      <c r="QYH3" s="87"/>
      <c r="QYI3" s="87"/>
      <c r="QYJ3" s="87"/>
      <c r="QYK3" s="87"/>
      <c r="QYL3" s="87"/>
      <c r="QYM3" s="87"/>
      <c r="QYN3" s="87"/>
      <c r="QYO3" s="87"/>
      <c r="QYP3" s="87"/>
      <c r="QYQ3" s="87"/>
      <c r="QYR3" s="87"/>
      <c r="QYS3" s="87"/>
      <c r="QYT3" s="87"/>
      <c r="QYU3" s="87"/>
      <c r="QYV3" s="87"/>
      <c r="QYW3" s="87"/>
      <c r="QYX3" s="87"/>
      <c r="QYY3" s="87"/>
      <c r="QYZ3" s="87"/>
      <c r="QZA3" s="87"/>
      <c r="QZB3" s="87"/>
      <c r="QZC3" s="87"/>
      <c r="QZD3" s="87"/>
      <c r="QZE3" s="87"/>
      <c r="QZF3" s="87"/>
      <c r="QZG3" s="87"/>
      <c r="QZH3" s="87"/>
      <c r="QZI3" s="87"/>
      <c r="QZJ3" s="87"/>
      <c r="QZK3" s="87"/>
      <c r="QZL3" s="87"/>
      <c r="QZM3" s="87"/>
      <c r="QZN3" s="87"/>
      <c r="QZO3" s="87"/>
      <c r="QZP3" s="87"/>
      <c r="QZQ3" s="87"/>
      <c r="QZR3" s="87"/>
      <c r="QZS3" s="87"/>
      <c r="QZT3" s="87"/>
      <c r="QZU3" s="87"/>
      <c r="QZV3" s="87"/>
      <c r="QZW3" s="87"/>
      <c r="QZX3" s="87"/>
      <c r="QZY3" s="87"/>
      <c r="QZZ3" s="87"/>
      <c r="RAA3" s="87"/>
      <c r="RAB3" s="87"/>
      <c r="RAC3" s="87"/>
      <c r="RAD3" s="87"/>
      <c r="RAE3" s="87"/>
      <c r="RAF3" s="87"/>
      <c r="RAG3" s="87"/>
      <c r="RAH3" s="87"/>
      <c r="RAI3" s="87"/>
      <c r="RAJ3" s="87"/>
      <c r="RAK3" s="87"/>
      <c r="RAL3" s="87"/>
      <c r="RAM3" s="87"/>
      <c r="RAN3" s="87"/>
      <c r="RAO3" s="87"/>
      <c r="RAP3" s="87"/>
      <c r="RAQ3" s="87"/>
      <c r="RAR3" s="87"/>
      <c r="RAS3" s="87"/>
      <c r="RAT3" s="87"/>
      <c r="RAU3" s="87"/>
      <c r="RAV3" s="87"/>
      <c r="RAW3" s="87"/>
      <c r="RAX3" s="87"/>
      <c r="RAY3" s="87"/>
      <c r="RAZ3" s="87"/>
      <c r="RBA3" s="87"/>
      <c r="RBB3" s="87"/>
      <c r="RBC3" s="87"/>
      <c r="RBD3" s="87"/>
      <c r="RBE3" s="87"/>
      <c r="RBF3" s="87"/>
      <c r="RBG3" s="87"/>
      <c r="RBH3" s="87"/>
      <c r="RBI3" s="87"/>
      <c r="RBJ3" s="87"/>
      <c r="RBK3" s="87"/>
      <c r="RBL3" s="87"/>
      <c r="RBM3" s="87"/>
      <c r="RBN3" s="87"/>
      <c r="RBO3" s="87"/>
      <c r="RBP3" s="87"/>
      <c r="RBQ3" s="87"/>
      <c r="RBR3" s="87"/>
      <c r="RBS3" s="87"/>
      <c r="RBT3" s="87"/>
      <c r="RBU3" s="87"/>
      <c r="RBV3" s="87"/>
      <c r="RBW3" s="87"/>
      <c r="RBX3" s="87"/>
      <c r="RBY3" s="87"/>
      <c r="RBZ3" s="87"/>
      <c r="RCA3" s="87"/>
      <c r="RCB3" s="87"/>
      <c r="RCC3" s="87"/>
      <c r="RCD3" s="87"/>
      <c r="RCE3" s="87"/>
      <c r="RCF3" s="87"/>
      <c r="RCG3" s="87"/>
      <c r="RCH3" s="87"/>
      <c r="RCI3" s="87"/>
      <c r="RCJ3" s="87"/>
      <c r="RCK3" s="87"/>
      <c r="RCL3" s="87"/>
      <c r="RCM3" s="87"/>
      <c r="RCN3" s="87"/>
      <c r="RCO3" s="87"/>
      <c r="RCP3" s="87"/>
      <c r="RCQ3" s="87"/>
      <c r="RCR3" s="87"/>
      <c r="RCS3" s="87"/>
      <c r="RCT3" s="87"/>
      <c r="RCU3" s="87"/>
      <c r="RCV3" s="87"/>
      <c r="RCW3" s="87"/>
      <c r="RCX3" s="87"/>
      <c r="RCY3" s="87"/>
      <c r="RCZ3" s="87"/>
      <c r="RDA3" s="87"/>
      <c r="RDB3" s="87"/>
      <c r="RDC3" s="87"/>
      <c r="RDD3" s="87"/>
      <c r="RDE3" s="87"/>
      <c r="RDF3" s="87"/>
      <c r="RDG3" s="87"/>
      <c r="RDH3" s="87"/>
      <c r="RDI3" s="87"/>
      <c r="RDJ3" s="87"/>
      <c r="RDK3" s="87"/>
      <c r="RDL3" s="87"/>
      <c r="RDM3" s="87"/>
      <c r="RDN3" s="87"/>
      <c r="RDO3" s="87"/>
      <c r="RDP3" s="87"/>
      <c r="RDQ3" s="87"/>
      <c r="RDR3" s="87"/>
      <c r="RDS3" s="87"/>
      <c r="RDT3" s="87"/>
      <c r="RDU3" s="87"/>
      <c r="RDV3" s="87"/>
      <c r="RDW3" s="87"/>
      <c r="RDX3" s="87"/>
      <c r="RDY3" s="87"/>
      <c r="RDZ3" s="87"/>
      <c r="REA3" s="87"/>
      <c r="REB3" s="87"/>
      <c r="REC3" s="87"/>
      <c r="RED3" s="87"/>
      <c r="REE3" s="87"/>
      <c r="REF3" s="87"/>
      <c r="REG3" s="87"/>
      <c r="REH3" s="87"/>
      <c r="REI3" s="87"/>
      <c r="REJ3" s="87"/>
      <c r="REK3" s="87"/>
      <c r="REL3" s="87"/>
      <c r="REM3" s="87"/>
      <c r="REN3" s="87"/>
      <c r="REO3" s="87"/>
      <c r="REP3" s="87"/>
      <c r="REQ3" s="87"/>
      <c r="RER3" s="87"/>
      <c r="RES3" s="87"/>
      <c r="RET3" s="87"/>
      <c r="REU3" s="87"/>
      <c r="REV3" s="87"/>
      <c r="REW3" s="87"/>
      <c r="REX3" s="87"/>
      <c r="REY3" s="87"/>
      <c r="REZ3" s="87"/>
      <c r="RFA3" s="87"/>
      <c r="RFB3" s="87"/>
      <c r="RFC3" s="87"/>
      <c r="RFD3" s="87"/>
      <c r="RFE3" s="87"/>
      <c r="RFF3" s="87"/>
      <c r="RFG3" s="87"/>
      <c r="RFH3" s="87"/>
      <c r="RFI3" s="87"/>
      <c r="RFJ3" s="87"/>
      <c r="RFK3" s="87"/>
      <c r="RFL3" s="87"/>
      <c r="RFM3" s="87"/>
      <c r="RFN3" s="87"/>
      <c r="RFO3" s="87"/>
      <c r="RFP3" s="87"/>
      <c r="RFQ3" s="87"/>
      <c r="RFR3" s="87"/>
      <c r="RFS3" s="87"/>
      <c r="RFT3" s="87"/>
      <c r="RFU3" s="87"/>
      <c r="RFV3" s="87"/>
      <c r="RFW3" s="87"/>
      <c r="RFX3" s="87"/>
      <c r="RFY3" s="87"/>
      <c r="RFZ3" s="87"/>
      <c r="RGA3" s="87"/>
      <c r="RGB3" s="87"/>
      <c r="RGC3" s="87"/>
      <c r="RGD3" s="87"/>
      <c r="RGE3" s="87"/>
      <c r="RGF3" s="87"/>
      <c r="RGG3" s="87"/>
      <c r="RGH3" s="87"/>
      <c r="RGI3" s="87"/>
      <c r="RGJ3" s="87"/>
      <c r="RGK3" s="87"/>
      <c r="RGL3" s="87"/>
      <c r="RGM3" s="87"/>
      <c r="RGN3" s="87"/>
      <c r="RGO3" s="87"/>
      <c r="RGP3" s="87"/>
      <c r="RGQ3" s="87"/>
      <c r="RGR3" s="87"/>
      <c r="RGS3" s="87"/>
      <c r="RGT3" s="87"/>
      <c r="RGU3" s="87"/>
      <c r="RGV3" s="87"/>
      <c r="RGW3" s="87"/>
      <c r="RGX3" s="87"/>
      <c r="RGY3" s="87"/>
      <c r="RGZ3" s="87"/>
      <c r="RHA3" s="87"/>
      <c r="RHB3" s="87"/>
      <c r="RHC3" s="87"/>
      <c r="RHD3" s="87"/>
      <c r="RHE3" s="87"/>
      <c r="RHF3" s="87"/>
      <c r="RHG3" s="87"/>
      <c r="RHH3" s="87"/>
      <c r="RHI3" s="87"/>
      <c r="RHJ3" s="87"/>
      <c r="RHK3" s="87"/>
      <c r="RHL3" s="87"/>
      <c r="RHM3" s="87"/>
      <c r="RHN3" s="87"/>
      <c r="RHO3" s="87"/>
      <c r="RHP3" s="87"/>
      <c r="RHQ3" s="87"/>
      <c r="RHR3" s="87"/>
      <c r="RHS3" s="87"/>
      <c r="RHT3" s="87"/>
      <c r="RHU3" s="87"/>
      <c r="RHV3" s="87"/>
      <c r="RHW3" s="87"/>
      <c r="RHX3" s="87"/>
      <c r="RHY3" s="87"/>
      <c r="RHZ3" s="87"/>
      <c r="RIA3" s="87"/>
      <c r="RIB3" s="87"/>
      <c r="RIC3" s="87"/>
      <c r="RID3" s="87"/>
      <c r="RIE3" s="87"/>
      <c r="RIF3" s="87"/>
      <c r="RIG3" s="87"/>
      <c r="RIH3" s="87"/>
      <c r="RII3" s="87"/>
      <c r="RIJ3" s="87"/>
      <c r="RIK3" s="87"/>
      <c r="RIL3" s="87"/>
      <c r="RIM3" s="87"/>
      <c r="RIN3" s="87"/>
      <c r="RIO3" s="87"/>
      <c r="RIP3" s="87"/>
      <c r="RIQ3" s="87"/>
      <c r="RIR3" s="87"/>
      <c r="RIS3" s="87"/>
      <c r="RIT3" s="87"/>
      <c r="RIU3" s="87"/>
      <c r="RIV3" s="87"/>
      <c r="RIW3" s="87"/>
      <c r="RIX3" s="87"/>
      <c r="RIY3" s="87"/>
      <c r="RIZ3" s="87"/>
      <c r="RJA3" s="87"/>
      <c r="RJB3" s="87"/>
      <c r="RJC3" s="87"/>
      <c r="RJD3" s="87"/>
      <c r="RJE3" s="87"/>
      <c r="RJF3" s="87"/>
      <c r="RJG3" s="87"/>
      <c r="RJH3" s="87"/>
      <c r="RJI3" s="87"/>
      <c r="RJJ3" s="87"/>
      <c r="RJK3" s="87"/>
      <c r="RJL3" s="87"/>
      <c r="RJM3" s="87"/>
      <c r="RJN3" s="87"/>
      <c r="RJO3" s="87"/>
      <c r="RJP3" s="87"/>
      <c r="RJQ3" s="87"/>
      <c r="RJR3" s="87"/>
      <c r="RJS3" s="87"/>
      <c r="RJT3" s="87"/>
      <c r="RJU3" s="87"/>
      <c r="RJV3" s="87"/>
      <c r="RJW3" s="87"/>
      <c r="RJX3" s="87"/>
      <c r="RJY3" s="87"/>
      <c r="RJZ3" s="87"/>
      <c r="RKA3" s="87"/>
      <c r="RKB3" s="87"/>
      <c r="RKC3" s="87"/>
      <c r="RKD3" s="87"/>
      <c r="RKE3" s="87"/>
      <c r="RKF3" s="87"/>
      <c r="RKG3" s="87"/>
      <c r="RKH3" s="87"/>
      <c r="RKI3" s="87"/>
      <c r="RKJ3" s="87"/>
      <c r="RKK3" s="87"/>
      <c r="RKL3" s="87"/>
      <c r="RKM3" s="87"/>
      <c r="RKN3" s="87"/>
      <c r="RKO3" s="87"/>
      <c r="RKP3" s="87"/>
      <c r="RKQ3" s="87"/>
      <c r="RKR3" s="87"/>
      <c r="RKS3" s="87"/>
      <c r="RKT3" s="87"/>
      <c r="RKU3" s="87"/>
      <c r="RKV3" s="87"/>
      <c r="RKW3" s="87"/>
      <c r="RKX3" s="87"/>
      <c r="RKY3" s="87"/>
      <c r="RKZ3" s="87"/>
      <c r="RLA3" s="87"/>
      <c r="RLB3" s="87"/>
      <c r="RLC3" s="87"/>
      <c r="RLD3" s="87"/>
      <c r="RLE3" s="87"/>
      <c r="RLF3" s="87"/>
      <c r="RLG3" s="87"/>
      <c r="RLH3" s="87"/>
      <c r="RLI3" s="87"/>
      <c r="RLJ3" s="87"/>
      <c r="RLK3" s="87"/>
      <c r="RLL3" s="87"/>
      <c r="RLM3" s="87"/>
      <c r="RLN3" s="87"/>
      <c r="RLO3" s="87"/>
      <c r="RLP3" s="87"/>
      <c r="RLQ3" s="87"/>
      <c r="RLR3" s="87"/>
      <c r="RLS3" s="87"/>
      <c r="RLT3" s="87"/>
      <c r="RLU3" s="87"/>
      <c r="RLV3" s="87"/>
      <c r="RLW3" s="87"/>
      <c r="RLX3" s="87"/>
      <c r="RLY3" s="87"/>
      <c r="RLZ3" s="87"/>
      <c r="RMA3" s="87"/>
      <c r="RMB3" s="87"/>
      <c r="RMC3" s="87"/>
      <c r="RMD3" s="87"/>
      <c r="RME3" s="87"/>
      <c r="RMF3" s="87"/>
      <c r="RMG3" s="87"/>
      <c r="RMH3" s="87"/>
      <c r="RMI3" s="87"/>
      <c r="RMJ3" s="87"/>
      <c r="RMK3" s="87"/>
      <c r="RML3" s="87"/>
      <c r="RMM3" s="87"/>
      <c r="RMN3" s="87"/>
      <c r="RMO3" s="87"/>
      <c r="RMP3" s="87"/>
      <c r="RMQ3" s="87"/>
      <c r="RMR3" s="87"/>
      <c r="RMS3" s="87"/>
      <c r="RMT3" s="87"/>
      <c r="RMU3" s="87"/>
      <c r="RMV3" s="87"/>
      <c r="RMW3" s="87"/>
      <c r="RMX3" s="87"/>
      <c r="RMY3" s="87"/>
      <c r="RMZ3" s="87"/>
      <c r="RNA3" s="87"/>
      <c r="RNB3" s="87"/>
      <c r="RNC3" s="87"/>
      <c r="RND3" s="87"/>
      <c r="RNE3" s="87"/>
      <c r="RNF3" s="87"/>
      <c r="RNG3" s="87"/>
      <c r="RNH3" s="87"/>
      <c r="RNI3" s="87"/>
      <c r="RNJ3" s="87"/>
      <c r="RNK3" s="87"/>
      <c r="RNL3" s="87"/>
      <c r="RNM3" s="87"/>
      <c r="RNN3" s="87"/>
      <c r="RNO3" s="87"/>
      <c r="RNP3" s="87"/>
      <c r="RNQ3" s="87"/>
      <c r="RNR3" s="87"/>
      <c r="RNS3" s="87"/>
      <c r="RNT3" s="87"/>
      <c r="RNU3" s="87"/>
      <c r="RNV3" s="87"/>
      <c r="RNW3" s="87"/>
      <c r="RNX3" s="87"/>
      <c r="RNY3" s="87"/>
      <c r="RNZ3" s="87"/>
      <c r="ROA3" s="87"/>
      <c r="ROB3" s="87"/>
      <c r="ROC3" s="87"/>
      <c r="ROD3" s="87"/>
      <c r="ROE3" s="87"/>
      <c r="ROF3" s="87"/>
      <c r="ROG3" s="87"/>
      <c r="ROH3" s="87"/>
      <c r="ROI3" s="87"/>
      <c r="ROJ3" s="87"/>
      <c r="ROK3" s="87"/>
      <c r="ROL3" s="87"/>
      <c r="ROM3" s="87"/>
      <c r="RON3" s="87"/>
      <c r="ROO3" s="87"/>
      <c r="ROP3" s="87"/>
      <c r="ROQ3" s="87"/>
      <c r="ROR3" s="87"/>
      <c r="ROS3" s="87"/>
      <c r="ROT3" s="87"/>
      <c r="ROU3" s="87"/>
      <c r="ROV3" s="87"/>
      <c r="ROW3" s="87"/>
      <c r="ROX3" s="87"/>
      <c r="ROY3" s="87"/>
      <c r="ROZ3" s="87"/>
      <c r="RPA3" s="87"/>
      <c r="RPB3" s="87"/>
      <c r="RPC3" s="87"/>
      <c r="RPD3" s="87"/>
      <c r="RPE3" s="87"/>
      <c r="RPF3" s="87"/>
      <c r="RPG3" s="87"/>
      <c r="RPH3" s="87"/>
      <c r="RPI3" s="87"/>
      <c r="RPJ3" s="87"/>
      <c r="RPK3" s="87"/>
      <c r="RPL3" s="87"/>
      <c r="RPM3" s="87"/>
      <c r="RPN3" s="87"/>
      <c r="RPO3" s="87"/>
      <c r="RPP3" s="87"/>
      <c r="RPQ3" s="87"/>
      <c r="RPR3" s="87"/>
      <c r="RPS3" s="87"/>
      <c r="RPT3" s="87"/>
      <c r="RPU3" s="87"/>
      <c r="RPV3" s="87"/>
      <c r="RPW3" s="87"/>
      <c r="RPX3" s="87"/>
      <c r="RPY3" s="87"/>
      <c r="RPZ3" s="87"/>
      <c r="RQA3" s="87"/>
      <c r="RQB3" s="87"/>
      <c r="RQC3" s="87"/>
      <c r="RQD3" s="87"/>
      <c r="RQE3" s="87"/>
      <c r="RQF3" s="87"/>
      <c r="RQG3" s="87"/>
      <c r="RQH3" s="87"/>
      <c r="RQI3" s="87"/>
      <c r="RQJ3" s="87"/>
      <c r="RQK3" s="87"/>
      <c r="RQL3" s="87"/>
      <c r="RQM3" s="87"/>
      <c r="RQN3" s="87"/>
      <c r="RQO3" s="87"/>
      <c r="RQP3" s="87"/>
      <c r="RQQ3" s="87"/>
      <c r="RQR3" s="87"/>
      <c r="RQS3" s="87"/>
      <c r="RQT3" s="87"/>
      <c r="RQU3" s="87"/>
      <c r="RQV3" s="87"/>
      <c r="RQW3" s="87"/>
      <c r="RQX3" s="87"/>
      <c r="RQY3" s="87"/>
      <c r="RQZ3" s="87"/>
      <c r="RRA3" s="87"/>
      <c r="RRB3" s="87"/>
      <c r="RRC3" s="87"/>
      <c r="RRD3" s="87"/>
      <c r="RRE3" s="87"/>
      <c r="RRF3" s="87"/>
      <c r="RRG3" s="87"/>
      <c r="RRH3" s="87"/>
      <c r="RRI3" s="87"/>
      <c r="RRJ3" s="87"/>
      <c r="RRK3" s="87"/>
      <c r="RRL3" s="87"/>
      <c r="RRM3" s="87"/>
      <c r="RRN3" s="87"/>
      <c r="RRO3" s="87"/>
      <c r="RRP3" s="87"/>
      <c r="RRQ3" s="87"/>
      <c r="RRR3" s="87"/>
      <c r="RRS3" s="87"/>
      <c r="RRT3" s="87"/>
      <c r="RRU3" s="87"/>
      <c r="RRV3" s="87"/>
      <c r="RRW3" s="87"/>
      <c r="RRX3" s="87"/>
      <c r="RRY3" s="87"/>
      <c r="RRZ3" s="87"/>
      <c r="RSA3" s="87"/>
      <c r="RSB3" s="87"/>
      <c r="RSC3" s="87"/>
      <c r="RSD3" s="87"/>
      <c r="RSE3" s="87"/>
      <c r="RSF3" s="87"/>
      <c r="RSG3" s="87"/>
      <c r="RSH3" s="87"/>
      <c r="RSI3" s="87"/>
      <c r="RSJ3" s="87"/>
      <c r="RSK3" s="87"/>
      <c r="RSL3" s="87"/>
      <c r="RSM3" s="87"/>
      <c r="RSN3" s="87"/>
      <c r="RSO3" s="87"/>
      <c r="RSP3" s="87"/>
      <c r="RSQ3" s="87"/>
      <c r="RSR3" s="87"/>
      <c r="RSS3" s="87"/>
      <c r="RST3" s="87"/>
      <c r="RSU3" s="87"/>
      <c r="RSV3" s="87"/>
      <c r="RSW3" s="87"/>
      <c r="RSX3" s="87"/>
      <c r="RSY3" s="87"/>
      <c r="RSZ3" s="87"/>
      <c r="RTA3" s="87"/>
      <c r="RTB3" s="87"/>
      <c r="RTC3" s="87"/>
      <c r="RTD3" s="87"/>
      <c r="RTE3" s="87"/>
      <c r="RTF3" s="87"/>
      <c r="RTG3" s="87"/>
      <c r="RTH3" s="87"/>
      <c r="RTI3" s="87"/>
      <c r="RTJ3" s="87"/>
      <c r="RTK3" s="87"/>
      <c r="RTL3" s="87"/>
      <c r="RTM3" s="87"/>
      <c r="RTN3" s="87"/>
      <c r="RTO3" s="87"/>
      <c r="RTP3" s="87"/>
      <c r="RTQ3" s="87"/>
      <c r="RTR3" s="87"/>
      <c r="RTS3" s="87"/>
      <c r="RTT3" s="87"/>
      <c r="RTU3" s="87"/>
      <c r="RTV3" s="87"/>
      <c r="RTW3" s="87"/>
      <c r="RTX3" s="87"/>
      <c r="RTY3" s="87"/>
      <c r="RTZ3" s="87"/>
      <c r="RUA3" s="87"/>
      <c r="RUB3" s="87"/>
      <c r="RUC3" s="87"/>
      <c r="RUD3" s="87"/>
      <c r="RUE3" s="87"/>
      <c r="RUF3" s="87"/>
      <c r="RUG3" s="87"/>
      <c r="RUH3" s="87"/>
      <c r="RUI3" s="87"/>
      <c r="RUJ3" s="87"/>
      <c r="RUK3" s="87"/>
      <c r="RUL3" s="87"/>
      <c r="RUM3" s="87"/>
      <c r="RUN3" s="87"/>
      <c r="RUO3" s="87"/>
      <c r="RUP3" s="87"/>
      <c r="RUQ3" s="87"/>
      <c r="RUR3" s="87"/>
      <c r="RUS3" s="87"/>
      <c r="RUT3" s="87"/>
      <c r="RUU3" s="87"/>
      <c r="RUV3" s="87"/>
      <c r="RUW3" s="87"/>
      <c r="RUX3" s="87"/>
      <c r="RUY3" s="87"/>
      <c r="RUZ3" s="87"/>
      <c r="RVA3" s="87"/>
      <c r="RVB3" s="87"/>
      <c r="RVC3" s="87"/>
      <c r="RVD3" s="87"/>
      <c r="RVE3" s="87"/>
      <c r="RVF3" s="87"/>
      <c r="RVG3" s="87"/>
      <c r="RVH3" s="87"/>
      <c r="RVI3" s="87"/>
      <c r="RVJ3" s="87"/>
      <c r="RVK3" s="87"/>
      <c r="RVL3" s="87"/>
      <c r="RVM3" s="87"/>
      <c r="RVN3" s="87"/>
      <c r="RVO3" s="87"/>
      <c r="RVP3" s="87"/>
      <c r="RVQ3" s="87"/>
      <c r="RVR3" s="87"/>
      <c r="RVS3" s="87"/>
      <c r="RVT3" s="87"/>
      <c r="RVU3" s="87"/>
      <c r="RVV3" s="87"/>
      <c r="RVW3" s="87"/>
      <c r="RVX3" s="87"/>
      <c r="RVY3" s="87"/>
      <c r="RVZ3" s="87"/>
      <c r="RWA3" s="87"/>
      <c r="RWB3" s="87"/>
      <c r="RWC3" s="87"/>
      <c r="RWD3" s="87"/>
      <c r="RWE3" s="87"/>
      <c r="RWF3" s="87"/>
      <c r="RWG3" s="87"/>
      <c r="RWH3" s="87"/>
      <c r="RWI3" s="87"/>
      <c r="RWJ3" s="87"/>
      <c r="RWK3" s="87"/>
      <c r="RWL3" s="87"/>
      <c r="RWM3" s="87"/>
      <c r="RWN3" s="87"/>
      <c r="RWO3" s="87"/>
      <c r="RWP3" s="87"/>
      <c r="RWQ3" s="87"/>
      <c r="RWR3" s="87"/>
      <c r="RWS3" s="87"/>
      <c r="RWT3" s="87"/>
      <c r="RWU3" s="87"/>
      <c r="RWV3" s="87"/>
      <c r="RWW3" s="87"/>
      <c r="RWX3" s="87"/>
      <c r="RWY3" s="87"/>
      <c r="RWZ3" s="87"/>
      <c r="RXA3" s="87"/>
      <c r="RXB3" s="87"/>
      <c r="RXC3" s="87"/>
      <c r="RXD3" s="87"/>
      <c r="RXE3" s="87"/>
      <c r="RXF3" s="87"/>
      <c r="RXG3" s="87"/>
      <c r="RXH3" s="87"/>
      <c r="RXI3" s="87"/>
      <c r="RXJ3" s="87"/>
      <c r="RXK3" s="87"/>
      <c r="RXL3" s="87"/>
      <c r="RXM3" s="87"/>
      <c r="RXN3" s="87"/>
      <c r="RXO3" s="87"/>
      <c r="RXP3" s="87"/>
      <c r="RXQ3" s="87"/>
      <c r="RXR3" s="87"/>
      <c r="RXS3" s="87"/>
      <c r="RXT3" s="87"/>
      <c r="RXU3" s="87"/>
      <c r="RXV3" s="87"/>
      <c r="RXW3" s="87"/>
      <c r="RXX3" s="87"/>
      <c r="RXY3" s="87"/>
      <c r="RXZ3" s="87"/>
      <c r="RYA3" s="87"/>
      <c r="RYB3" s="87"/>
      <c r="RYC3" s="87"/>
      <c r="RYD3" s="87"/>
      <c r="RYE3" s="87"/>
      <c r="RYF3" s="87"/>
      <c r="RYG3" s="87"/>
      <c r="RYH3" s="87"/>
      <c r="RYI3" s="87"/>
      <c r="RYJ3" s="87"/>
      <c r="RYK3" s="87"/>
      <c r="RYL3" s="87"/>
      <c r="RYM3" s="87"/>
      <c r="RYN3" s="87"/>
      <c r="RYO3" s="87"/>
      <c r="RYP3" s="87"/>
      <c r="RYQ3" s="87"/>
      <c r="RYR3" s="87"/>
      <c r="RYS3" s="87"/>
      <c r="RYT3" s="87"/>
      <c r="RYU3" s="87"/>
      <c r="RYV3" s="87"/>
      <c r="RYW3" s="87"/>
      <c r="RYX3" s="87"/>
      <c r="RYY3" s="87"/>
      <c r="RYZ3" s="87"/>
      <c r="RZA3" s="87"/>
      <c r="RZB3" s="87"/>
      <c r="RZC3" s="87"/>
      <c r="RZD3" s="87"/>
      <c r="RZE3" s="87"/>
      <c r="RZF3" s="87"/>
      <c r="RZG3" s="87"/>
      <c r="RZH3" s="87"/>
      <c r="RZI3" s="87"/>
      <c r="RZJ3" s="87"/>
      <c r="RZK3" s="87"/>
      <c r="RZL3" s="87"/>
      <c r="RZM3" s="87"/>
      <c r="RZN3" s="87"/>
      <c r="RZO3" s="87"/>
      <c r="RZP3" s="87"/>
      <c r="RZQ3" s="87"/>
      <c r="RZR3" s="87"/>
      <c r="RZS3" s="87"/>
      <c r="RZT3" s="87"/>
      <c r="RZU3" s="87"/>
      <c r="RZV3" s="87"/>
      <c r="RZW3" s="87"/>
      <c r="RZX3" s="87"/>
      <c r="RZY3" s="87"/>
      <c r="RZZ3" s="87"/>
      <c r="SAA3" s="87"/>
      <c r="SAB3" s="87"/>
      <c r="SAC3" s="87"/>
      <c r="SAD3" s="87"/>
      <c r="SAE3" s="87"/>
      <c r="SAF3" s="87"/>
      <c r="SAG3" s="87"/>
      <c r="SAH3" s="87"/>
      <c r="SAI3" s="87"/>
      <c r="SAJ3" s="87"/>
      <c r="SAK3" s="87"/>
      <c r="SAL3" s="87"/>
      <c r="SAM3" s="87"/>
      <c r="SAN3" s="87"/>
      <c r="SAO3" s="87"/>
      <c r="SAP3" s="87"/>
      <c r="SAQ3" s="87"/>
      <c r="SAR3" s="87"/>
      <c r="SAS3" s="87"/>
      <c r="SAT3" s="87"/>
      <c r="SAU3" s="87"/>
      <c r="SAV3" s="87"/>
      <c r="SAW3" s="87"/>
      <c r="SAX3" s="87"/>
      <c r="SAY3" s="87"/>
      <c r="SAZ3" s="87"/>
      <c r="SBA3" s="87"/>
      <c r="SBB3" s="87"/>
      <c r="SBC3" s="87"/>
      <c r="SBD3" s="87"/>
      <c r="SBE3" s="87"/>
      <c r="SBF3" s="87"/>
      <c r="SBG3" s="87"/>
      <c r="SBH3" s="87"/>
      <c r="SBI3" s="87"/>
      <c r="SBJ3" s="87"/>
      <c r="SBK3" s="87"/>
      <c r="SBL3" s="87"/>
      <c r="SBM3" s="87"/>
      <c r="SBN3" s="87"/>
      <c r="SBO3" s="87"/>
      <c r="SBP3" s="87"/>
      <c r="SBQ3" s="87"/>
      <c r="SBR3" s="87"/>
      <c r="SBS3" s="87"/>
      <c r="SBT3" s="87"/>
      <c r="SBU3" s="87"/>
      <c r="SBV3" s="87"/>
      <c r="SBW3" s="87"/>
      <c r="SBX3" s="87"/>
      <c r="SBY3" s="87"/>
      <c r="SBZ3" s="87"/>
      <c r="SCA3" s="87"/>
      <c r="SCB3" s="87"/>
      <c r="SCC3" s="87"/>
      <c r="SCD3" s="87"/>
      <c r="SCE3" s="87"/>
      <c r="SCF3" s="87"/>
      <c r="SCG3" s="87"/>
      <c r="SCH3" s="87"/>
      <c r="SCI3" s="87"/>
      <c r="SCJ3" s="87"/>
      <c r="SCK3" s="87"/>
      <c r="SCL3" s="87"/>
      <c r="SCM3" s="87"/>
      <c r="SCN3" s="87"/>
      <c r="SCO3" s="87"/>
      <c r="SCP3" s="87"/>
      <c r="SCQ3" s="87"/>
      <c r="SCR3" s="87"/>
      <c r="SCS3" s="87"/>
      <c r="SCT3" s="87"/>
      <c r="SCU3" s="87"/>
      <c r="SCV3" s="87"/>
      <c r="SCW3" s="87"/>
      <c r="SCX3" s="87"/>
      <c r="SCY3" s="87"/>
      <c r="SCZ3" s="87"/>
      <c r="SDA3" s="87"/>
      <c r="SDB3" s="87"/>
      <c r="SDC3" s="87"/>
      <c r="SDD3" s="87"/>
      <c r="SDE3" s="87"/>
      <c r="SDF3" s="87"/>
      <c r="SDG3" s="87"/>
      <c r="SDH3" s="87"/>
      <c r="SDI3" s="87"/>
      <c r="SDJ3" s="87"/>
      <c r="SDK3" s="87"/>
      <c r="SDL3" s="87"/>
      <c r="SDM3" s="87"/>
      <c r="SDN3" s="87"/>
      <c r="SDO3" s="87"/>
      <c r="SDP3" s="87"/>
      <c r="SDQ3" s="87"/>
      <c r="SDR3" s="87"/>
      <c r="SDS3" s="87"/>
      <c r="SDT3" s="87"/>
      <c r="SDU3" s="87"/>
      <c r="SDV3" s="87"/>
      <c r="SDW3" s="87"/>
      <c r="SDX3" s="87"/>
      <c r="SDY3" s="87"/>
      <c r="SDZ3" s="87"/>
      <c r="SEA3" s="87"/>
      <c r="SEB3" s="87"/>
      <c r="SEC3" s="87"/>
      <c r="SED3" s="87"/>
      <c r="SEE3" s="87"/>
      <c r="SEF3" s="87"/>
      <c r="SEG3" s="87"/>
      <c r="SEH3" s="87"/>
      <c r="SEI3" s="87"/>
      <c r="SEJ3" s="87"/>
      <c r="SEK3" s="87"/>
      <c r="SEL3" s="87"/>
      <c r="SEM3" s="87"/>
      <c r="SEN3" s="87"/>
      <c r="SEO3" s="87"/>
      <c r="SEP3" s="87"/>
      <c r="SEQ3" s="87"/>
      <c r="SER3" s="87"/>
      <c r="SES3" s="87"/>
      <c r="SET3" s="87"/>
      <c r="SEU3" s="87"/>
      <c r="SEV3" s="87"/>
      <c r="SEW3" s="87"/>
      <c r="SEX3" s="87"/>
      <c r="SEY3" s="87"/>
      <c r="SEZ3" s="87"/>
      <c r="SFA3" s="87"/>
      <c r="SFB3" s="87"/>
      <c r="SFC3" s="87"/>
      <c r="SFD3" s="87"/>
      <c r="SFE3" s="87"/>
      <c r="SFF3" s="87"/>
      <c r="SFG3" s="87"/>
      <c r="SFH3" s="87"/>
      <c r="SFI3" s="87"/>
      <c r="SFJ3" s="87"/>
      <c r="SFK3" s="87"/>
      <c r="SFL3" s="87"/>
      <c r="SFM3" s="87"/>
      <c r="SFN3" s="87"/>
      <c r="SFO3" s="87"/>
      <c r="SFP3" s="87"/>
      <c r="SFQ3" s="87"/>
      <c r="SFR3" s="87"/>
      <c r="SFS3" s="87"/>
      <c r="SFT3" s="87"/>
      <c r="SFU3" s="87"/>
      <c r="SFV3" s="87"/>
      <c r="SFW3" s="87"/>
      <c r="SFX3" s="87"/>
      <c r="SFY3" s="87"/>
      <c r="SFZ3" s="87"/>
      <c r="SGA3" s="87"/>
      <c r="SGB3" s="87"/>
      <c r="SGC3" s="87"/>
      <c r="SGD3" s="87"/>
      <c r="SGE3" s="87"/>
      <c r="SGF3" s="87"/>
      <c r="SGG3" s="87"/>
      <c r="SGH3" s="87"/>
      <c r="SGI3" s="87"/>
      <c r="SGJ3" s="87"/>
      <c r="SGK3" s="87"/>
      <c r="SGL3" s="87"/>
      <c r="SGM3" s="87"/>
      <c r="SGN3" s="87"/>
      <c r="SGO3" s="87"/>
      <c r="SGP3" s="87"/>
      <c r="SGQ3" s="87"/>
      <c r="SGR3" s="87"/>
      <c r="SGS3" s="87"/>
      <c r="SGT3" s="87"/>
      <c r="SGU3" s="87"/>
      <c r="SGV3" s="87"/>
      <c r="SGW3" s="87"/>
      <c r="SGX3" s="87"/>
      <c r="SGY3" s="87"/>
      <c r="SGZ3" s="87"/>
      <c r="SHA3" s="87"/>
      <c r="SHB3" s="87"/>
      <c r="SHC3" s="87"/>
      <c r="SHD3" s="87"/>
      <c r="SHE3" s="87"/>
      <c r="SHF3" s="87"/>
      <c r="SHG3" s="87"/>
      <c r="SHH3" s="87"/>
      <c r="SHI3" s="87"/>
      <c r="SHJ3" s="87"/>
      <c r="SHK3" s="87"/>
      <c r="SHL3" s="87"/>
      <c r="SHM3" s="87"/>
      <c r="SHN3" s="87"/>
      <c r="SHO3" s="87"/>
      <c r="SHP3" s="87"/>
      <c r="SHQ3" s="87"/>
      <c r="SHR3" s="87"/>
      <c r="SHS3" s="87"/>
      <c r="SHT3" s="87"/>
      <c r="SHU3" s="87"/>
      <c r="SHV3" s="87"/>
      <c r="SHW3" s="87"/>
      <c r="SHX3" s="87"/>
      <c r="SHY3" s="87"/>
      <c r="SHZ3" s="87"/>
      <c r="SIA3" s="87"/>
      <c r="SIB3" s="87"/>
      <c r="SIC3" s="87"/>
      <c r="SID3" s="87"/>
      <c r="SIE3" s="87"/>
      <c r="SIF3" s="87"/>
      <c r="SIG3" s="87"/>
      <c r="SIH3" s="87"/>
      <c r="SII3" s="87"/>
      <c r="SIJ3" s="87"/>
      <c r="SIK3" s="87"/>
      <c r="SIL3" s="87"/>
      <c r="SIM3" s="87"/>
      <c r="SIN3" s="87"/>
      <c r="SIO3" s="87"/>
      <c r="SIP3" s="87"/>
      <c r="SIQ3" s="87"/>
      <c r="SIR3" s="87"/>
      <c r="SIS3" s="87"/>
      <c r="SIT3" s="87"/>
      <c r="SIU3" s="87"/>
      <c r="SIV3" s="87"/>
      <c r="SIW3" s="87"/>
      <c r="SIX3" s="87"/>
      <c r="SIY3" s="87"/>
      <c r="SIZ3" s="87"/>
      <c r="SJA3" s="87"/>
      <c r="SJB3" s="87"/>
      <c r="SJC3" s="87"/>
      <c r="SJD3" s="87"/>
      <c r="SJE3" s="87"/>
      <c r="SJF3" s="87"/>
      <c r="SJG3" s="87"/>
      <c r="SJH3" s="87"/>
      <c r="SJI3" s="87"/>
      <c r="SJJ3" s="87"/>
      <c r="SJK3" s="87"/>
      <c r="SJL3" s="87"/>
      <c r="SJM3" s="87"/>
      <c r="SJN3" s="87"/>
      <c r="SJO3" s="87"/>
      <c r="SJP3" s="87"/>
      <c r="SJQ3" s="87"/>
      <c r="SJR3" s="87"/>
      <c r="SJS3" s="87"/>
      <c r="SJT3" s="87"/>
      <c r="SJU3" s="87"/>
      <c r="SJV3" s="87"/>
      <c r="SJW3" s="87"/>
      <c r="SJX3" s="87"/>
      <c r="SJY3" s="87"/>
      <c r="SJZ3" s="87"/>
      <c r="SKA3" s="87"/>
      <c r="SKB3" s="87"/>
      <c r="SKC3" s="87"/>
      <c r="SKD3" s="87"/>
      <c r="SKE3" s="87"/>
      <c r="SKF3" s="87"/>
      <c r="SKG3" s="87"/>
      <c r="SKH3" s="87"/>
      <c r="SKI3" s="87"/>
      <c r="SKJ3" s="87"/>
      <c r="SKK3" s="87"/>
      <c r="SKL3" s="87"/>
      <c r="SKM3" s="87"/>
      <c r="SKN3" s="87"/>
      <c r="SKO3" s="87"/>
      <c r="SKP3" s="87"/>
      <c r="SKQ3" s="87"/>
      <c r="SKR3" s="87"/>
      <c r="SKS3" s="87"/>
      <c r="SKT3" s="87"/>
      <c r="SKU3" s="87"/>
      <c r="SKV3" s="87"/>
      <c r="SKW3" s="87"/>
      <c r="SKX3" s="87"/>
      <c r="SKY3" s="87"/>
      <c r="SKZ3" s="87"/>
      <c r="SLA3" s="87"/>
      <c r="SLB3" s="87"/>
      <c r="SLC3" s="87"/>
      <c r="SLD3" s="87"/>
      <c r="SLE3" s="87"/>
      <c r="SLF3" s="87"/>
      <c r="SLG3" s="87"/>
      <c r="SLH3" s="87"/>
      <c r="SLI3" s="87"/>
      <c r="SLJ3" s="87"/>
      <c r="SLK3" s="87"/>
      <c r="SLL3" s="87"/>
      <c r="SLM3" s="87"/>
      <c r="SLN3" s="87"/>
      <c r="SLO3" s="87"/>
      <c r="SLP3" s="87"/>
      <c r="SLQ3" s="87"/>
      <c r="SLR3" s="87"/>
      <c r="SLS3" s="87"/>
      <c r="SLT3" s="87"/>
      <c r="SLU3" s="87"/>
      <c r="SLV3" s="87"/>
      <c r="SLW3" s="87"/>
      <c r="SLX3" s="87"/>
      <c r="SLY3" s="87"/>
      <c r="SLZ3" s="87"/>
      <c r="SMA3" s="87"/>
      <c r="SMB3" s="87"/>
      <c r="SMC3" s="87"/>
      <c r="SMD3" s="87"/>
      <c r="SME3" s="87"/>
      <c r="SMF3" s="87"/>
      <c r="SMG3" s="87"/>
      <c r="SMH3" s="87"/>
      <c r="SMI3" s="87"/>
      <c r="SMJ3" s="87"/>
      <c r="SMK3" s="87"/>
      <c r="SML3" s="87"/>
      <c r="SMM3" s="87"/>
      <c r="SMN3" s="87"/>
      <c r="SMO3" s="87"/>
      <c r="SMP3" s="87"/>
      <c r="SMQ3" s="87"/>
      <c r="SMR3" s="87"/>
      <c r="SMS3" s="87"/>
      <c r="SMT3" s="87"/>
      <c r="SMU3" s="87"/>
      <c r="SMV3" s="87"/>
      <c r="SMW3" s="87"/>
      <c r="SMX3" s="87"/>
      <c r="SMY3" s="87"/>
      <c r="SMZ3" s="87"/>
      <c r="SNA3" s="87"/>
      <c r="SNB3" s="87"/>
      <c r="SNC3" s="87"/>
      <c r="SND3" s="87"/>
      <c r="SNE3" s="87"/>
      <c r="SNF3" s="87"/>
      <c r="SNG3" s="87"/>
      <c r="SNH3" s="87"/>
      <c r="SNI3" s="87"/>
      <c r="SNJ3" s="87"/>
      <c r="SNK3" s="87"/>
      <c r="SNL3" s="87"/>
      <c r="SNM3" s="87"/>
      <c r="SNN3" s="87"/>
      <c r="SNO3" s="87"/>
      <c r="SNP3" s="87"/>
      <c r="SNQ3" s="87"/>
      <c r="SNR3" s="87"/>
      <c r="SNS3" s="87"/>
      <c r="SNT3" s="87"/>
      <c r="SNU3" s="87"/>
      <c r="SNV3" s="87"/>
      <c r="SNW3" s="87"/>
      <c r="SNX3" s="87"/>
      <c r="SNY3" s="87"/>
      <c r="SNZ3" s="87"/>
      <c r="SOA3" s="87"/>
      <c r="SOB3" s="87"/>
      <c r="SOC3" s="87"/>
      <c r="SOD3" s="87"/>
      <c r="SOE3" s="87"/>
      <c r="SOF3" s="87"/>
      <c r="SOG3" s="87"/>
      <c r="SOH3" s="87"/>
      <c r="SOI3" s="87"/>
      <c r="SOJ3" s="87"/>
      <c r="SOK3" s="87"/>
      <c r="SOL3" s="87"/>
      <c r="SOM3" s="87"/>
      <c r="SON3" s="87"/>
      <c r="SOO3" s="87"/>
      <c r="SOP3" s="87"/>
      <c r="SOQ3" s="87"/>
      <c r="SOR3" s="87"/>
      <c r="SOS3" s="87"/>
      <c r="SOT3" s="87"/>
      <c r="SOU3" s="87"/>
      <c r="SOV3" s="87"/>
      <c r="SOW3" s="87"/>
      <c r="SOX3" s="87"/>
      <c r="SOY3" s="87"/>
      <c r="SOZ3" s="87"/>
      <c r="SPA3" s="87"/>
      <c r="SPB3" s="87"/>
      <c r="SPC3" s="87"/>
      <c r="SPD3" s="87"/>
      <c r="SPE3" s="87"/>
      <c r="SPF3" s="87"/>
      <c r="SPG3" s="87"/>
      <c r="SPH3" s="87"/>
      <c r="SPI3" s="87"/>
      <c r="SPJ3" s="87"/>
      <c r="SPK3" s="87"/>
      <c r="SPL3" s="87"/>
      <c r="SPM3" s="87"/>
      <c r="SPN3" s="87"/>
      <c r="SPO3" s="87"/>
      <c r="SPP3" s="87"/>
      <c r="SPQ3" s="87"/>
      <c r="SPR3" s="87"/>
      <c r="SPS3" s="87"/>
      <c r="SPT3" s="87"/>
      <c r="SPU3" s="87"/>
      <c r="SPV3" s="87"/>
      <c r="SPW3" s="87"/>
      <c r="SPX3" s="87"/>
      <c r="SPY3" s="87"/>
      <c r="SPZ3" s="87"/>
      <c r="SQA3" s="87"/>
      <c r="SQB3" s="87"/>
      <c r="SQC3" s="87"/>
      <c r="SQD3" s="87"/>
      <c r="SQE3" s="87"/>
      <c r="SQF3" s="87"/>
      <c r="SQG3" s="87"/>
      <c r="SQH3" s="87"/>
      <c r="SQI3" s="87"/>
      <c r="SQJ3" s="87"/>
      <c r="SQK3" s="87"/>
      <c r="SQL3" s="87"/>
      <c r="SQM3" s="87"/>
      <c r="SQN3" s="87"/>
      <c r="SQO3" s="87"/>
      <c r="SQP3" s="87"/>
      <c r="SQQ3" s="87"/>
      <c r="SQR3" s="87"/>
      <c r="SQS3" s="87"/>
      <c r="SQT3" s="87"/>
      <c r="SQU3" s="87"/>
      <c r="SQV3" s="87"/>
      <c r="SQW3" s="87"/>
      <c r="SQX3" s="87"/>
      <c r="SQY3" s="87"/>
      <c r="SQZ3" s="87"/>
      <c r="SRA3" s="87"/>
      <c r="SRB3" s="87"/>
      <c r="SRC3" s="87"/>
      <c r="SRD3" s="87"/>
      <c r="SRE3" s="87"/>
      <c r="SRF3" s="87"/>
      <c r="SRG3" s="87"/>
      <c r="SRH3" s="87"/>
      <c r="SRI3" s="87"/>
      <c r="SRJ3" s="87"/>
      <c r="SRK3" s="87"/>
      <c r="SRL3" s="87"/>
      <c r="SRM3" s="87"/>
      <c r="SRN3" s="87"/>
      <c r="SRO3" s="87"/>
      <c r="SRP3" s="87"/>
      <c r="SRQ3" s="87"/>
      <c r="SRR3" s="87"/>
      <c r="SRS3" s="87"/>
      <c r="SRT3" s="87"/>
      <c r="SRU3" s="87"/>
      <c r="SRV3" s="87"/>
      <c r="SRW3" s="87"/>
      <c r="SRX3" s="87"/>
      <c r="SRY3" s="87"/>
      <c r="SRZ3" s="87"/>
      <c r="SSA3" s="87"/>
      <c r="SSB3" s="87"/>
      <c r="SSC3" s="87"/>
      <c r="SSD3" s="87"/>
      <c r="SSE3" s="87"/>
      <c r="SSF3" s="87"/>
      <c r="SSG3" s="87"/>
      <c r="SSH3" s="87"/>
      <c r="SSI3" s="87"/>
      <c r="SSJ3" s="87"/>
      <c r="SSK3" s="87"/>
      <c r="SSL3" s="87"/>
      <c r="SSM3" s="87"/>
      <c r="SSN3" s="87"/>
      <c r="SSO3" s="87"/>
      <c r="SSP3" s="87"/>
      <c r="SSQ3" s="87"/>
      <c r="SSR3" s="87"/>
      <c r="SSS3" s="87"/>
      <c r="SST3" s="87"/>
      <c r="SSU3" s="87"/>
      <c r="SSV3" s="87"/>
      <c r="SSW3" s="87"/>
      <c r="SSX3" s="87"/>
      <c r="SSY3" s="87"/>
      <c r="SSZ3" s="87"/>
      <c r="STA3" s="87"/>
      <c r="STB3" s="87"/>
      <c r="STC3" s="87"/>
      <c r="STD3" s="87"/>
      <c r="STE3" s="87"/>
      <c r="STF3" s="87"/>
      <c r="STG3" s="87"/>
      <c r="STH3" s="87"/>
      <c r="STI3" s="87"/>
      <c r="STJ3" s="87"/>
      <c r="STK3" s="87"/>
      <c r="STL3" s="87"/>
      <c r="STM3" s="87"/>
      <c r="STN3" s="87"/>
      <c r="STO3" s="87"/>
      <c r="STP3" s="87"/>
      <c r="STQ3" s="87"/>
      <c r="STR3" s="87"/>
      <c r="STS3" s="87"/>
      <c r="STT3" s="87"/>
      <c r="STU3" s="87"/>
      <c r="STV3" s="87"/>
      <c r="STW3" s="87"/>
      <c r="STX3" s="87"/>
      <c r="STY3" s="87"/>
      <c r="STZ3" s="87"/>
      <c r="SUA3" s="87"/>
      <c r="SUB3" s="87"/>
      <c r="SUC3" s="87"/>
      <c r="SUD3" s="87"/>
      <c r="SUE3" s="87"/>
      <c r="SUF3" s="87"/>
      <c r="SUG3" s="87"/>
      <c r="SUH3" s="87"/>
      <c r="SUI3" s="87"/>
      <c r="SUJ3" s="87"/>
      <c r="SUK3" s="87"/>
      <c r="SUL3" s="87"/>
      <c r="SUM3" s="87"/>
      <c r="SUN3" s="87"/>
      <c r="SUO3" s="87"/>
      <c r="SUP3" s="87"/>
      <c r="SUQ3" s="87"/>
      <c r="SUR3" s="87"/>
      <c r="SUS3" s="87"/>
      <c r="SUT3" s="87"/>
      <c r="SUU3" s="87"/>
      <c r="SUV3" s="87"/>
      <c r="SUW3" s="87"/>
      <c r="SUX3" s="87"/>
      <c r="SUY3" s="87"/>
      <c r="SUZ3" s="87"/>
      <c r="SVA3" s="87"/>
      <c r="SVB3" s="87"/>
      <c r="SVC3" s="87"/>
      <c r="SVD3" s="87"/>
      <c r="SVE3" s="87"/>
      <c r="SVF3" s="87"/>
      <c r="SVG3" s="87"/>
      <c r="SVH3" s="87"/>
      <c r="SVI3" s="87"/>
      <c r="SVJ3" s="87"/>
      <c r="SVK3" s="87"/>
      <c r="SVL3" s="87"/>
      <c r="SVM3" s="87"/>
      <c r="SVN3" s="87"/>
      <c r="SVO3" s="87"/>
      <c r="SVP3" s="87"/>
      <c r="SVQ3" s="87"/>
      <c r="SVR3" s="87"/>
      <c r="SVS3" s="87"/>
      <c r="SVT3" s="87"/>
      <c r="SVU3" s="87"/>
      <c r="SVV3" s="87"/>
      <c r="SVW3" s="87"/>
      <c r="SVX3" s="87"/>
      <c r="SVY3" s="87"/>
      <c r="SVZ3" s="87"/>
      <c r="SWA3" s="87"/>
      <c r="SWB3" s="87"/>
      <c r="SWC3" s="87"/>
      <c r="SWD3" s="87"/>
      <c r="SWE3" s="87"/>
      <c r="SWF3" s="87"/>
      <c r="SWG3" s="87"/>
      <c r="SWH3" s="87"/>
      <c r="SWI3" s="87"/>
      <c r="SWJ3" s="87"/>
      <c r="SWK3" s="87"/>
      <c r="SWL3" s="87"/>
      <c r="SWM3" s="87"/>
      <c r="SWN3" s="87"/>
      <c r="SWO3" s="87"/>
      <c r="SWP3" s="87"/>
      <c r="SWQ3" s="87"/>
      <c r="SWR3" s="87"/>
      <c r="SWS3" s="87"/>
      <c r="SWT3" s="87"/>
      <c r="SWU3" s="87"/>
      <c r="SWV3" s="87"/>
      <c r="SWW3" s="87"/>
      <c r="SWX3" s="87"/>
      <c r="SWY3" s="87"/>
      <c r="SWZ3" s="87"/>
      <c r="SXA3" s="87"/>
      <c r="SXB3" s="87"/>
      <c r="SXC3" s="87"/>
      <c r="SXD3" s="87"/>
      <c r="SXE3" s="87"/>
      <c r="SXF3" s="87"/>
      <c r="SXG3" s="87"/>
      <c r="SXH3" s="87"/>
      <c r="SXI3" s="87"/>
      <c r="SXJ3" s="87"/>
      <c r="SXK3" s="87"/>
      <c r="SXL3" s="87"/>
      <c r="SXM3" s="87"/>
      <c r="SXN3" s="87"/>
      <c r="SXO3" s="87"/>
      <c r="SXP3" s="87"/>
      <c r="SXQ3" s="87"/>
      <c r="SXR3" s="87"/>
      <c r="SXS3" s="87"/>
      <c r="SXT3" s="87"/>
      <c r="SXU3" s="87"/>
      <c r="SXV3" s="87"/>
      <c r="SXW3" s="87"/>
      <c r="SXX3" s="87"/>
      <c r="SXY3" s="87"/>
      <c r="SXZ3" s="87"/>
      <c r="SYA3" s="87"/>
      <c r="SYB3" s="87"/>
      <c r="SYC3" s="87"/>
      <c r="SYD3" s="87"/>
      <c r="SYE3" s="87"/>
      <c r="SYF3" s="87"/>
      <c r="SYG3" s="87"/>
      <c r="SYH3" s="87"/>
      <c r="SYI3" s="87"/>
      <c r="SYJ3" s="87"/>
      <c r="SYK3" s="87"/>
      <c r="SYL3" s="87"/>
      <c r="SYM3" s="87"/>
      <c r="SYN3" s="87"/>
      <c r="SYO3" s="87"/>
      <c r="SYP3" s="87"/>
      <c r="SYQ3" s="87"/>
      <c r="SYR3" s="87"/>
      <c r="SYS3" s="87"/>
      <c r="SYT3" s="87"/>
      <c r="SYU3" s="87"/>
      <c r="SYV3" s="87"/>
      <c r="SYW3" s="87"/>
      <c r="SYX3" s="87"/>
      <c r="SYY3" s="87"/>
      <c r="SYZ3" s="87"/>
      <c r="SZA3" s="87"/>
      <c r="SZB3" s="87"/>
      <c r="SZC3" s="87"/>
      <c r="SZD3" s="87"/>
      <c r="SZE3" s="87"/>
      <c r="SZF3" s="87"/>
      <c r="SZG3" s="87"/>
      <c r="SZH3" s="87"/>
      <c r="SZI3" s="87"/>
      <c r="SZJ3" s="87"/>
      <c r="SZK3" s="87"/>
      <c r="SZL3" s="87"/>
      <c r="SZM3" s="87"/>
      <c r="SZN3" s="87"/>
      <c r="SZO3" s="87"/>
      <c r="SZP3" s="87"/>
      <c r="SZQ3" s="87"/>
      <c r="SZR3" s="87"/>
      <c r="SZS3" s="87"/>
      <c r="SZT3" s="87"/>
      <c r="SZU3" s="87"/>
      <c r="SZV3" s="87"/>
      <c r="SZW3" s="87"/>
      <c r="SZX3" s="87"/>
      <c r="SZY3" s="87"/>
      <c r="SZZ3" s="87"/>
      <c r="TAA3" s="87"/>
      <c r="TAB3" s="87"/>
      <c r="TAC3" s="87"/>
      <c r="TAD3" s="87"/>
      <c r="TAE3" s="87"/>
      <c r="TAF3" s="87"/>
      <c r="TAG3" s="87"/>
      <c r="TAH3" s="87"/>
      <c r="TAI3" s="87"/>
      <c r="TAJ3" s="87"/>
      <c r="TAK3" s="87"/>
      <c r="TAL3" s="87"/>
      <c r="TAM3" s="87"/>
      <c r="TAN3" s="87"/>
      <c r="TAO3" s="87"/>
      <c r="TAP3" s="87"/>
      <c r="TAQ3" s="87"/>
      <c r="TAR3" s="87"/>
      <c r="TAS3" s="87"/>
      <c r="TAT3" s="87"/>
      <c r="TAU3" s="87"/>
      <c r="TAV3" s="87"/>
      <c r="TAW3" s="87"/>
      <c r="TAX3" s="87"/>
      <c r="TAY3" s="87"/>
      <c r="TAZ3" s="87"/>
      <c r="TBA3" s="87"/>
      <c r="TBB3" s="87"/>
      <c r="TBC3" s="87"/>
      <c r="TBD3" s="87"/>
      <c r="TBE3" s="87"/>
      <c r="TBF3" s="87"/>
      <c r="TBG3" s="87"/>
      <c r="TBH3" s="87"/>
      <c r="TBI3" s="87"/>
      <c r="TBJ3" s="87"/>
      <c r="TBK3" s="87"/>
      <c r="TBL3" s="87"/>
      <c r="TBM3" s="87"/>
      <c r="TBN3" s="87"/>
      <c r="TBO3" s="87"/>
      <c r="TBP3" s="87"/>
      <c r="TBQ3" s="87"/>
      <c r="TBR3" s="87"/>
      <c r="TBS3" s="87"/>
      <c r="TBT3" s="87"/>
      <c r="TBU3" s="87"/>
      <c r="TBV3" s="87"/>
      <c r="TBW3" s="87"/>
      <c r="TBX3" s="87"/>
      <c r="TBY3" s="87"/>
      <c r="TBZ3" s="87"/>
      <c r="TCA3" s="87"/>
      <c r="TCB3" s="87"/>
      <c r="TCC3" s="87"/>
      <c r="TCD3" s="87"/>
      <c r="TCE3" s="87"/>
      <c r="TCF3" s="87"/>
      <c r="TCG3" s="87"/>
      <c r="TCH3" s="87"/>
      <c r="TCI3" s="87"/>
      <c r="TCJ3" s="87"/>
      <c r="TCK3" s="87"/>
      <c r="TCL3" s="87"/>
      <c r="TCM3" s="87"/>
      <c r="TCN3" s="87"/>
      <c r="TCO3" s="87"/>
      <c r="TCP3" s="87"/>
      <c r="TCQ3" s="87"/>
      <c r="TCR3" s="87"/>
      <c r="TCS3" s="87"/>
      <c r="TCT3" s="87"/>
      <c r="TCU3" s="87"/>
      <c r="TCV3" s="87"/>
      <c r="TCW3" s="87"/>
      <c r="TCX3" s="87"/>
      <c r="TCY3" s="87"/>
      <c r="TCZ3" s="87"/>
      <c r="TDA3" s="87"/>
      <c r="TDB3" s="87"/>
      <c r="TDC3" s="87"/>
      <c r="TDD3" s="87"/>
      <c r="TDE3" s="87"/>
      <c r="TDF3" s="87"/>
      <c r="TDG3" s="87"/>
      <c r="TDH3" s="87"/>
      <c r="TDI3" s="87"/>
      <c r="TDJ3" s="87"/>
      <c r="TDK3" s="87"/>
      <c r="TDL3" s="87"/>
      <c r="TDM3" s="87"/>
      <c r="TDN3" s="87"/>
      <c r="TDO3" s="87"/>
      <c r="TDP3" s="87"/>
      <c r="TDQ3" s="87"/>
      <c r="TDR3" s="87"/>
      <c r="TDS3" s="87"/>
      <c r="TDT3" s="87"/>
      <c r="TDU3" s="87"/>
      <c r="TDV3" s="87"/>
      <c r="TDW3" s="87"/>
      <c r="TDX3" s="87"/>
      <c r="TDY3" s="87"/>
      <c r="TDZ3" s="87"/>
      <c r="TEA3" s="87"/>
      <c r="TEB3" s="87"/>
      <c r="TEC3" s="87"/>
      <c r="TED3" s="87"/>
      <c r="TEE3" s="87"/>
      <c r="TEF3" s="87"/>
      <c r="TEG3" s="87"/>
      <c r="TEH3" s="87"/>
      <c r="TEI3" s="87"/>
      <c r="TEJ3" s="87"/>
      <c r="TEK3" s="87"/>
      <c r="TEL3" s="87"/>
      <c r="TEM3" s="87"/>
      <c r="TEN3" s="87"/>
      <c r="TEO3" s="87"/>
      <c r="TEP3" s="87"/>
      <c r="TEQ3" s="87"/>
      <c r="TER3" s="87"/>
      <c r="TES3" s="87"/>
      <c r="TET3" s="87"/>
      <c r="TEU3" s="87"/>
      <c r="TEV3" s="87"/>
      <c r="TEW3" s="87"/>
      <c r="TEX3" s="87"/>
      <c r="TEY3" s="87"/>
      <c r="TEZ3" s="87"/>
      <c r="TFA3" s="87"/>
      <c r="TFB3" s="87"/>
      <c r="TFC3" s="87"/>
      <c r="TFD3" s="87"/>
      <c r="TFE3" s="87"/>
      <c r="TFF3" s="87"/>
      <c r="TFG3" s="87"/>
      <c r="TFH3" s="87"/>
      <c r="TFI3" s="87"/>
      <c r="TFJ3" s="87"/>
      <c r="TFK3" s="87"/>
      <c r="TFL3" s="87"/>
      <c r="TFM3" s="87"/>
      <c r="TFN3" s="87"/>
      <c r="TFO3" s="87"/>
      <c r="TFP3" s="87"/>
      <c r="TFQ3" s="87"/>
      <c r="TFR3" s="87"/>
      <c r="TFS3" s="87"/>
      <c r="TFT3" s="87"/>
      <c r="TFU3" s="87"/>
      <c r="TFV3" s="87"/>
      <c r="TFW3" s="87"/>
      <c r="TFX3" s="87"/>
      <c r="TFY3" s="87"/>
      <c r="TFZ3" s="87"/>
      <c r="TGA3" s="87"/>
      <c r="TGB3" s="87"/>
      <c r="TGC3" s="87"/>
      <c r="TGD3" s="87"/>
      <c r="TGE3" s="87"/>
      <c r="TGF3" s="87"/>
      <c r="TGG3" s="87"/>
      <c r="TGH3" s="87"/>
      <c r="TGI3" s="87"/>
      <c r="TGJ3" s="87"/>
      <c r="TGK3" s="87"/>
      <c r="TGL3" s="87"/>
      <c r="TGM3" s="87"/>
      <c r="TGN3" s="87"/>
      <c r="TGO3" s="87"/>
      <c r="TGP3" s="87"/>
      <c r="TGQ3" s="87"/>
      <c r="TGR3" s="87"/>
      <c r="TGS3" s="87"/>
      <c r="TGT3" s="87"/>
      <c r="TGU3" s="87"/>
      <c r="TGV3" s="87"/>
      <c r="TGW3" s="87"/>
      <c r="TGX3" s="87"/>
      <c r="TGY3" s="87"/>
      <c r="TGZ3" s="87"/>
      <c r="THA3" s="87"/>
      <c r="THB3" s="87"/>
      <c r="THC3" s="87"/>
      <c r="THD3" s="87"/>
      <c r="THE3" s="87"/>
      <c r="THF3" s="87"/>
      <c r="THG3" s="87"/>
      <c r="THH3" s="87"/>
      <c r="THI3" s="87"/>
      <c r="THJ3" s="87"/>
      <c r="THK3" s="87"/>
      <c r="THL3" s="87"/>
      <c r="THM3" s="87"/>
      <c r="THN3" s="87"/>
      <c r="THO3" s="87"/>
      <c r="THP3" s="87"/>
      <c r="THQ3" s="87"/>
      <c r="THR3" s="87"/>
      <c r="THS3" s="87"/>
      <c r="THT3" s="87"/>
      <c r="THU3" s="87"/>
      <c r="THV3" s="87"/>
      <c r="THW3" s="87"/>
      <c r="THX3" s="87"/>
      <c r="THY3" s="87"/>
      <c r="THZ3" s="87"/>
      <c r="TIA3" s="87"/>
      <c r="TIB3" s="87"/>
      <c r="TIC3" s="87"/>
      <c r="TID3" s="87"/>
      <c r="TIE3" s="87"/>
      <c r="TIF3" s="87"/>
      <c r="TIG3" s="87"/>
      <c r="TIH3" s="87"/>
      <c r="TII3" s="87"/>
      <c r="TIJ3" s="87"/>
      <c r="TIK3" s="87"/>
      <c r="TIL3" s="87"/>
      <c r="TIM3" s="87"/>
      <c r="TIN3" s="87"/>
      <c r="TIO3" s="87"/>
      <c r="TIP3" s="87"/>
      <c r="TIQ3" s="87"/>
      <c r="TIR3" s="87"/>
      <c r="TIS3" s="87"/>
      <c r="TIT3" s="87"/>
      <c r="TIU3" s="87"/>
      <c r="TIV3" s="87"/>
      <c r="TIW3" s="87"/>
      <c r="TIX3" s="87"/>
      <c r="TIY3" s="87"/>
      <c r="TIZ3" s="87"/>
      <c r="TJA3" s="87"/>
      <c r="TJB3" s="87"/>
      <c r="TJC3" s="87"/>
      <c r="TJD3" s="87"/>
      <c r="TJE3" s="87"/>
      <c r="TJF3" s="87"/>
      <c r="TJG3" s="87"/>
      <c r="TJH3" s="87"/>
      <c r="TJI3" s="87"/>
      <c r="TJJ3" s="87"/>
      <c r="TJK3" s="87"/>
      <c r="TJL3" s="87"/>
      <c r="TJM3" s="87"/>
      <c r="TJN3" s="87"/>
      <c r="TJO3" s="87"/>
      <c r="TJP3" s="87"/>
      <c r="TJQ3" s="87"/>
      <c r="TJR3" s="87"/>
      <c r="TJS3" s="87"/>
      <c r="TJT3" s="87"/>
      <c r="TJU3" s="87"/>
      <c r="TJV3" s="87"/>
      <c r="TJW3" s="87"/>
      <c r="TJX3" s="87"/>
      <c r="TJY3" s="87"/>
      <c r="TJZ3" s="87"/>
      <c r="TKA3" s="87"/>
      <c r="TKB3" s="87"/>
      <c r="TKC3" s="87"/>
      <c r="TKD3" s="87"/>
      <c r="TKE3" s="87"/>
      <c r="TKF3" s="87"/>
      <c r="TKG3" s="87"/>
      <c r="TKH3" s="87"/>
      <c r="TKI3" s="87"/>
      <c r="TKJ3" s="87"/>
      <c r="TKK3" s="87"/>
      <c r="TKL3" s="87"/>
      <c r="TKM3" s="87"/>
      <c r="TKN3" s="87"/>
      <c r="TKO3" s="87"/>
      <c r="TKP3" s="87"/>
      <c r="TKQ3" s="87"/>
      <c r="TKR3" s="87"/>
      <c r="TKS3" s="87"/>
      <c r="TKT3" s="87"/>
      <c r="TKU3" s="87"/>
      <c r="TKV3" s="87"/>
      <c r="TKW3" s="87"/>
      <c r="TKX3" s="87"/>
      <c r="TKY3" s="87"/>
      <c r="TKZ3" s="87"/>
      <c r="TLA3" s="87"/>
      <c r="TLB3" s="87"/>
      <c r="TLC3" s="87"/>
      <c r="TLD3" s="87"/>
      <c r="TLE3" s="87"/>
      <c r="TLF3" s="87"/>
      <c r="TLG3" s="87"/>
      <c r="TLH3" s="87"/>
      <c r="TLI3" s="87"/>
      <c r="TLJ3" s="87"/>
      <c r="TLK3" s="87"/>
      <c r="TLL3" s="87"/>
      <c r="TLM3" s="87"/>
      <c r="TLN3" s="87"/>
      <c r="TLO3" s="87"/>
      <c r="TLP3" s="87"/>
      <c r="TLQ3" s="87"/>
      <c r="TLR3" s="87"/>
      <c r="TLS3" s="87"/>
      <c r="TLT3" s="87"/>
      <c r="TLU3" s="87"/>
      <c r="TLV3" s="87"/>
      <c r="TLW3" s="87"/>
      <c r="TLX3" s="87"/>
      <c r="TLY3" s="87"/>
      <c r="TLZ3" s="87"/>
      <c r="TMA3" s="87"/>
      <c r="TMB3" s="87"/>
      <c r="TMC3" s="87"/>
      <c r="TMD3" s="87"/>
      <c r="TME3" s="87"/>
      <c r="TMF3" s="87"/>
      <c r="TMG3" s="87"/>
      <c r="TMH3" s="87"/>
      <c r="TMI3" s="87"/>
      <c r="TMJ3" s="87"/>
      <c r="TMK3" s="87"/>
      <c r="TML3" s="87"/>
      <c r="TMM3" s="87"/>
      <c r="TMN3" s="87"/>
      <c r="TMO3" s="87"/>
      <c r="TMP3" s="87"/>
      <c r="TMQ3" s="87"/>
      <c r="TMR3" s="87"/>
      <c r="TMS3" s="87"/>
      <c r="TMT3" s="87"/>
      <c r="TMU3" s="87"/>
      <c r="TMV3" s="87"/>
      <c r="TMW3" s="87"/>
      <c r="TMX3" s="87"/>
      <c r="TMY3" s="87"/>
      <c r="TMZ3" s="87"/>
      <c r="TNA3" s="87"/>
      <c r="TNB3" s="87"/>
      <c r="TNC3" s="87"/>
      <c r="TND3" s="87"/>
      <c r="TNE3" s="87"/>
      <c r="TNF3" s="87"/>
      <c r="TNG3" s="87"/>
      <c r="TNH3" s="87"/>
      <c r="TNI3" s="87"/>
      <c r="TNJ3" s="87"/>
      <c r="TNK3" s="87"/>
      <c r="TNL3" s="87"/>
      <c r="TNM3" s="87"/>
      <c r="TNN3" s="87"/>
      <c r="TNO3" s="87"/>
      <c r="TNP3" s="87"/>
      <c r="TNQ3" s="87"/>
      <c r="TNR3" s="87"/>
      <c r="TNS3" s="87"/>
      <c r="TNT3" s="87"/>
      <c r="TNU3" s="87"/>
      <c r="TNV3" s="87"/>
      <c r="TNW3" s="87"/>
      <c r="TNX3" s="87"/>
      <c r="TNY3" s="87"/>
      <c r="TNZ3" s="87"/>
      <c r="TOA3" s="87"/>
      <c r="TOB3" s="87"/>
      <c r="TOC3" s="87"/>
      <c r="TOD3" s="87"/>
      <c r="TOE3" s="87"/>
      <c r="TOF3" s="87"/>
      <c r="TOG3" s="87"/>
      <c r="TOH3" s="87"/>
      <c r="TOI3" s="87"/>
      <c r="TOJ3" s="87"/>
      <c r="TOK3" s="87"/>
      <c r="TOL3" s="87"/>
      <c r="TOM3" s="87"/>
      <c r="TON3" s="87"/>
      <c r="TOO3" s="87"/>
      <c r="TOP3" s="87"/>
      <c r="TOQ3" s="87"/>
      <c r="TOR3" s="87"/>
      <c r="TOS3" s="87"/>
      <c r="TOT3" s="87"/>
      <c r="TOU3" s="87"/>
      <c r="TOV3" s="87"/>
      <c r="TOW3" s="87"/>
      <c r="TOX3" s="87"/>
      <c r="TOY3" s="87"/>
      <c r="TOZ3" s="87"/>
      <c r="TPA3" s="87"/>
      <c r="TPB3" s="87"/>
      <c r="TPC3" s="87"/>
      <c r="TPD3" s="87"/>
      <c r="TPE3" s="87"/>
      <c r="TPF3" s="87"/>
      <c r="TPG3" s="87"/>
      <c r="TPH3" s="87"/>
      <c r="TPI3" s="87"/>
      <c r="TPJ3" s="87"/>
      <c r="TPK3" s="87"/>
      <c r="TPL3" s="87"/>
      <c r="TPM3" s="87"/>
      <c r="TPN3" s="87"/>
      <c r="TPO3" s="87"/>
      <c r="TPP3" s="87"/>
      <c r="TPQ3" s="87"/>
      <c r="TPR3" s="87"/>
      <c r="TPS3" s="87"/>
      <c r="TPT3" s="87"/>
      <c r="TPU3" s="87"/>
      <c r="TPV3" s="87"/>
      <c r="TPW3" s="87"/>
      <c r="TPX3" s="87"/>
      <c r="TPY3" s="87"/>
      <c r="TPZ3" s="87"/>
      <c r="TQA3" s="87"/>
      <c r="TQB3" s="87"/>
      <c r="TQC3" s="87"/>
      <c r="TQD3" s="87"/>
      <c r="TQE3" s="87"/>
      <c r="TQF3" s="87"/>
      <c r="TQG3" s="87"/>
      <c r="TQH3" s="87"/>
      <c r="TQI3" s="87"/>
      <c r="TQJ3" s="87"/>
      <c r="TQK3" s="87"/>
      <c r="TQL3" s="87"/>
      <c r="TQM3" s="87"/>
      <c r="TQN3" s="87"/>
      <c r="TQO3" s="87"/>
      <c r="TQP3" s="87"/>
      <c r="TQQ3" s="87"/>
      <c r="TQR3" s="87"/>
      <c r="TQS3" s="87"/>
      <c r="TQT3" s="87"/>
      <c r="TQU3" s="87"/>
      <c r="TQV3" s="87"/>
      <c r="TQW3" s="87"/>
      <c r="TQX3" s="87"/>
      <c r="TQY3" s="87"/>
      <c r="TQZ3" s="87"/>
      <c r="TRA3" s="87"/>
      <c r="TRB3" s="87"/>
      <c r="TRC3" s="87"/>
      <c r="TRD3" s="87"/>
      <c r="TRE3" s="87"/>
      <c r="TRF3" s="87"/>
      <c r="TRG3" s="87"/>
      <c r="TRH3" s="87"/>
      <c r="TRI3" s="87"/>
      <c r="TRJ3" s="87"/>
      <c r="TRK3" s="87"/>
      <c r="TRL3" s="87"/>
      <c r="TRM3" s="87"/>
      <c r="TRN3" s="87"/>
      <c r="TRO3" s="87"/>
      <c r="TRP3" s="87"/>
      <c r="TRQ3" s="87"/>
      <c r="TRR3" s="87"/>
      <c r="TRS3" s="87"/>
      <c r="TRT3" s="87"/>
      <c r="TRU3" s="87"/>
      <c r="TRV3" s="87"/>
      <c r="TRW3" s="87"/>
      <c r="TRX3" s="87"/>
      <c r="TRY3" s="87"/>
      <c r="TRZ3" s="87"/>
      <c r="TSA3" s="87"/>
      <c r="TSB3" s="87"/>
      <c r="TSC3" s="87"/>
      <c r="TSD3" s="87"/>
      <c r="TSE3" s="87"/>
      <c r="TSF3" s="87"/>
      <c r="TSG3" s="87"/>
      <c r="TSH3" s="87"/>
      <c r="TSI3" s="87"/>
      <c r="TSJ3" s="87"/>
      <c r="TSK3" s="87"/>
      <c r="TSL3" s="87"/>
      <c r="TSM3" s="87"/>
      <c r="TSN3" s="87"/>
      <c r="TSO3" s="87"/>
      <c r="TSP3" s="87"/>
      <c r="TSQ3" s="87"/>
      <c r="TSR3" s="87"/>
      <c r="TSS3" s="87"/>
      <c r="TST3" s="87"/>
      <c r="TSU3" s="87"/>
      <c r="TSV3" s="87"/>
      <c r="TSW3" s="87"/>
      <c r="TSX3" s="87"/>
      <c r="TSY3" s="87"/>
      <c r="TSZ3" s="87"/>
      <c r="TTA3" s="87"/>
      <c r="TTB3" s="87"/>
      <c r="TTC3" s="87"/>
      <c r="TTD3" s="87"/>
      <c r="TTE3" s="87"/>
      <c r="TTF3" s="87"/>
      <c r="TTG3" s="87"/>
      <c r="TTH3" s="87"/>
      <c r="TTI3" s="87"/>
      <c r="TTJ3" s="87"/>
      <c r="TTK3" s="87"/>
      <c r="TTL3" s="87"/>
      <c r="TTM3" s="87"/>
      <c r="TTN3" s="87"/>
      <c r="TTO3" s="87"/>
      <c r="TTP3" s="87"/>
      <c r="TTQ3" s="87"/>
      <c r="TTR3" s="87"/>
      <c r="TTS3" s="87"/>
      <c r="TTT3" s="87"/>
      <c r="TTU3" s="87"/>
      <c r="TTV3" s="87"/>
      <c r="TTW3" s="87"/>
      <c r="TTX3" s="87"/>
      <c r="TTY3" s="87"/>
      <c r="TTZ3" s="87"/>
      <c r="TUA3" s="87"/>
      <c r="TUB3" s="87"/>
      <c r="TUC3" s="87"/>
      <c r="TUD3" s="87"/>
      <c r="TUE3" s="87"/>
      <c r="TUF3" s="87"/>
      <c r="TUG3" s="87"/>
      <c r="TUH3" s="87"/>
      <c r="TUI3" s="87"/>
      <c r="TUJ3" s="87"/>
      <c r="TUK3" s="87"/>
      <c r="TUL3" s="87"/>
      <c r="TUM3" s="87"/>
      <c r="TUN3" s="87"/>
      <c r="TUO3" s="87"/>
      <c r="TUP3" s="87"/>
      <c r="TUQ3" s="87"/>
      <c r="TUR3" s="87"/>
      <c r="TUS3" s="87"/>
      <c r="TUT3" s="87"/>
      <c r="TUU3" s="87"/>
      <c r="TUV3" s="87"/>
      <c r="TUW3" s="87"/>
      <c r="TUX3" s="87"/>
      <c r="TUY3" s="87"/>
      <c r="TUZ3" s="87"/>
      <c r="TVA3" s="87"/>
      <c r="TVB3" s="87"/>
      <c r="TVC3" s="87"/>
      <c r="TVD3" s="87"/>
      <c r="TVE3" s="87"/>
      <c r="TVF3" s="87"/>
      <c r="TVG3" s="87"/>
      <c r="TVH3" s="87"/>
      <c r="TVI3" s="87"/>
      <c r="TVJ3" s="87"/>
      <c r="TVK3" s="87"/>
      <c r="TVL3" s="87"/>
      <c r="TVM3" s="87"/>
      <c r="TVN3" s="87"/>
      <c r="TVO3" s="87"/>
      <c r="TVP3" s="87"/>
      <c r="TVQ3" s="87"/>
      <c r="TVR3" s="87"/>
      <c r="TVS3" s="87"/>
      <c r="TVT3" s="87"/>
      <c r="TVU3" s="87"/>
      <c r="TVV3" s="87"/>
      <c r="TVW3" s="87"/>
      <c r="TVX3" s="87"/>
      <c r="TVY3" s="87"/>
      <c r="TVZ3" s="87"/>
      <c r="TWA3" s="87"/>
      <c r="TWB3" s="87"/>
      <c r="TWC3" s="87"/>
      <c r="TWD3" s="87"/>
      <c r="TWE3" s="87"/>
      <c r="TWF3" s="87"/>
      <c r="TWG3" s="87"/>
      <c r="TWH3" s="87"/>
      <c r="TWI3" s="87"/>
      <c r="TWJ3" s="87"/>
      <c r="TWK3" s="87"/>
      <c r="TWL3" s="87"/>
      <c r="TWM3" s="87"/>
      <c r="TWN3" s="87"/>
      <c r="TWO3" s="87"/>
      <c r="TWP3" s="87"/>
      <c r="TWQ3" s="87"/>
      <c r="TWR3" s="87"/>
      <c r="TWS3" s="87"/>
      <c r="TWT3" s="87"/>
      <c r="TWU3" s="87"/>
      <c r="TWV3" s="87"/>
      <c r="TWW3" s="87"/>
      <c r="TWX3" s="87"/>
      <c r="TWY3" s="87"/>
      <c r="TWZ3" s="87"/>
      <c r="TXA3" s="87"/>
      <c r="TXB3" s="87"/>
      <c r="TXC3" s="87"/>
      <c r="TXD3" s="87"/>
      <c r="TXE3" s="87"/>
      <c r="TXF3" s="87"/>
      <c r="TXG3" s="87"/>
      <c r="TXH3" s="87"/>
      <c r="TXI3" s="87"/>
      <c r="TXJ3" s="87"/>
      <c r="TXK3" s="87"/>
      <c r="TXL3" s="87"/>
      <c r="TXM3" s="87"/>
      <c r="TXN3" s="87"/>
      <c r="TXO3" s="87"/>
      <c r="TXP3" s="87"/>
      <c r="TXQ3" s="87"/>
      <c r="TXR3" s="87"/>
      <c r="TXS3" s="87"/>
      <c r="TXT3" s="87"/>
      <c r="TXU3" s="87"/>
      <c r="TXV3" s="87"/>
      <c r="TXW3" s="87"/>
      <c r="TXX3" s="87"/>
      <c r="TXY3" s="87"/>
      <c r="TXZ3" s="87"/>
      <c r="TYA3" s="87"/>
      <c r="TYB3" s="87"/>
      <c r="TYC3" s="87"/>
      <c r="TYD3" s="87"/>
      <c r="TYE3" s="87"/>
      <c r="TYF3" s="87"/>
      <c r="TYG3" s="87"/>
      <c r="TYH3" s="87"/>
      <c r="TYI3" s="87"/>
      <c r="TYJ3" s="87"/>
      <c r="TYK3" s="87"/>
      <c r="TYL3" s="87"/>
      <c r="TYM3" s="87"/>
      <c r="TYN3" s="87"/>
      <c r="TYO3" s="87"/>
      <c r="TYP3" s="87"/>
      <c r="TYQ3" s="87"/>
      <c r="TYR3" s="87"/>
      <c r="TYS3" s="87"/>
      <c r="TYT3" s="87"/>
      <c r="TYU3" s="87"/>
      <c r="TYV3" s="87"/>
      <c r="TYW3" s="87"/>
      <c r="TYX3" s="87"/>
      <c r="TYY3" s="87"/>
      <c r="TYZ3" s="87"/>
      <c r="TZA3" s="87"/>
      <c r="TZB3" s="87"/>
      <c r="TZC3" s="87"/>
      <c r="TZD3" s="87"/>
      <c r="TZE3" s="87"/>
      <c r="TZF3" s="87"/>
      <c r="TZG3" s="87"/>
      <c r="TZH3" s="87"/>
      <c r="TZI3" s="87"/>
      <c r="TZJ3" s="87"/>
      <c r="TZK3" s="87"/>
      <c r="TZL3" s="87"/>
      <c r="TZM3" s="87"/>
      <c r="TZN3" s="87"/>
      <c r="TZO3" s="87"/>
      <c r="TZP3" s="87"/>
      <c r="TZQ3" s="87"/>
      <c r="TZR3" s="87"/>
      <c r="TZS3" s="87"/>
      <c r="TZT3" s="87"/>
      <c r="TZU3" s="87"/>
      <c r="TZV3" s="87"/>
      <c r="TZW3" s="87"/>
      <c r="TZX3" s="87"/>
      <c r="TZY3" s="87"/>
      <c r="TZZ3" s="87"/>
      <c r="UAA3" s="87"/>
      <c r="UAB3" s="87"/>
      <c r="UAC3" s="87"/>
      <c r="UAD3" s="87"/>
      <c r="UAE3" s="87"/>
      <c r="UAF3" s="87"/>
      <c r="UAG3" s="87"/>
      <c r="UAH3" s="87"/>
      <c r="UAI3" s="87"/>
      <c r="UAJ3" s="87"/>
      <c r="UAK3" s="87"/>
      <c r="UAL3" s="87"/>
      <c r="UAM3" s="87"/>
      <c r="UAN3" s="87"/>
      <c r="UAO3" s="87"/>
      <c r="UAP3" s="87"/>
      <c r="UAQ3" s="87"/>
      <c r="UAR3" s="87"/>
      <c r="UAS3" s="87"/>
      <c r="UAT3" s="87"/>
      <c r="UAU3" s="87"/>
      <c r="UAV3" s="87"/>
      <c r="UAW3" s="87"/>
      <c r="UAX3" s="87"/>
      <c r="UAY3" s="87"/>
      <c r="UAZ3" s="87"/>
      <c r="UBA3" s="87"/>
      <c r="UBB3" s="87"/>
      <c r="UBC3" s="87"/>
      <c r="UBD3" s="87"/>
      <c r="UBE3" s="87"/>
      <c r="UBF3" s="87"/>
      <c r="UBG3" s="87"/>
      <c r="UBH3" s="87"/>
      <c r="UBI3" s="87"/>
      <c r="UBJ3" s="87"/>
      <c r="UBK3" s="87"/>
      <c r="UBL3" s="87"/>
      <c r="UBM3" s="87"/>
      <c r="UBN3" s="87"/>
      <c r="UBO3" s="87"/>
      <c r="UBP3" s="87"/>
      <c r="UBQ3" s="87"/>
      <c r="UBR3" s="87"/>
      <c r="UBS3" s="87"/>
      <c r="UBT3" s="87"/>
      <c r="UBU3" s="87"/>
      <c r="UBV3" s="87"/>
      <c r="UBW3" s="87"/>
      <c r="UBX3" s="87"/>
      <c r="UBY3" s="87"/>
      <c r="UBZ3" s="87"/>
      <c r="UCA3" s="87"/>
      <c r="UCB3" s="87"/>
      <c r="UCC3" s="87"/>
      <c r="UCD3" s="87"/>
      <c r="UCE3" s="87"/>
      <c r="UCF3" s="87"/>
      <c r="UCG3" s="87"/>
      <c r="UCH3" s="87"/>
      <c r="UCI3" s="87"/>
      <c r="UCJ3" s="87"/>
      <c r="UCK3" s="87"/>
      <c r="UCL3" s="87"/>
      <c r="UCM3" s="87"/>
      <c r="UCN3" s="87"/>
      <c r="UCO3" s="87"/>
      <c r="UCP3" s="87"/>
      <c r="UCQ3" s="87"/>
      <c r="UCR3" s="87"/>
      <c r="UCS3" s="87"/>
      <c r="UCT3" s="87"/>
      <c r="UCU3" s="87"/>
      <c r="UCV3" s="87"/>
      <c r="UCW3" s="87"/>
      <c r="UCX3" s="87"/>
      <c r="UCY3" s="87"/>
      <c r="UCZ3" s="87"/>
      <c r="UDA3" s="87"/>
      <c r="UDB3" s="87"/>
      <c r="UDC3" s="87"/>
      <c r="UDD3" s="87"/>
      <c r="UDE3" s="87"/>
      <c r="UDF3" s="87"/>
      <c r="UDG3" s="87"/>
      <c r="UDH3" s="87"/>
      <c r="UDI3" s="87"/>
      <c r="UDJ3" s="87"/>
      <c r="UDK3" s="87"/>
      <c r="UDL3" s="87"/>
      <c r="UDM3" s="87"/>
      <c r="UDN3" s="87"/>
      <c r="UDO3" s="87"/>
      <c r="UDP3" s="87"/>
      <c r="UDQ3" s="87"/>
      <c r="UDR3" s="87"/>
      <c r="UDS3" s="87"/>
      <c r="UDT3" s="87"/>
      <c r="UDU3" s="87"/>
      <c r="UDV3" s="87"/>
      <c r="UDW3" s="87"/>
      <c r="UDX3" s="87"/>
      <c r="UDY3" s="87"/>
      <c r="UDZ3" s="87"/>
      <c r="UEA3" s="87"/>
      <c r="UEB3" s="87"/>
      <c r="UEC3" s="87"/>
      <c r="UED3" s="87"/>
      <c r="UEE3" s="87"/>
      <c r="UEF3" s="87"/>
      <c r="UEG3" s="87"/>
      <c r="UEH3" s="87"/>
      <c r="UEI3" s="87"/>
      <c r="UEJ3" s="87"/>
      <c r="UEK3" s="87"/>
      <c r="UEL3" s="87"/>
      <c r="UEM3" s="87"/>
      <c r="UEN3" s="87"/>
      <c r="UEO3" s="87"/>
      <c r="UEP3" s="87"/>
      <c r="UEQ3" s="87"/>
      <c r="UER3" s="87"/>
      <c r="UES3" s="87"/>
      <c r="UET3" s="87"/>
      <c r="UEU3" s="87"/>
      <c r="UEV3" s="87"/>
      <c r="UEW3" s="87"/>
      <c r="UEX3" s="87"/>
      <c r="UEY3" s="87"/>
      <c r="UEZ3" s="87"/>
      <c r="UFA3" s="87"/>
      <c r="UFB3" s="87"/>
      <c r="UFC3" s="87"/>
      <c r="UFD3" s="87"/>
      <c r="UFE3" s="87"/>
      <c r="UFF3" s="87"/>
      <c r="UFG3" s="87"/>
      <c r="UFH3" s="87"/>
      <c r="UFI3" s="87"/>
      <c r="UFJ3" s="87"/>
      <c r="UFK3" s="87"/>
      <c r="UFL3" s="87"/>
      <c r="UFM3" s="87"/>
      <c r="UFN3" s="87"/>
      <c r="UFO3" s="87"/>
      <c r="UFP3" s="87"/>
      <c r="UFQ3" s="87"/>
      <c r="UFR3" s="87"/>
      <c r="UFS3" s="87"/>
      <c r="UFT3" s="87"/>
      <c r="UFU3" s="87"/>
      <c r="UFV3" s="87"/>
      <c r="UFW3" s="87"/>
      <c r="UFX3" s="87"/>
      <c r="UFY3" s="87"/>
      <c r="UFZ3" s="87"/>
      <c r="UGA3" s="87"/>
      <c r="UGB3" s="87"/>
      <c r="UGC3" s="87"/>
      <c r="UGD3" s="87"/>
      <c r="UGE3" s="87"/>
      <c r="UGF3" s="87"/>
      <c r="UGG3" s="87"/>
      <c r="UGH3" s="87"/>
      <c r="UGI3" s="87"/>
      <c r="UGJ3" s="87"/>
      <c r="UGK3" s="87"/>
      <c r="UGL3" s="87"/>
      <c r="UGM3" s="87"/>
      <c r="UGN3" s="87"/>
      <c r="UGO3" s="87"/>
      <c r="UGP3" s="87"/>
      <c r="UGQ3" s="87"/>
      <c r="UGR3" s="87"/>
      <c r="UGS3" s="87"/>
      <c r="UGT3" s="87"/>
      <c r="UGU3" s="87"/>
      <c r="UGV3" s="87"/>
      <c r="UGW3" s="87"/>
      <c r="UGX3" s="87"/>
      <c r="UGY3" s="87"/>
      <c r="UGZ3" s="87"/>
      <c r="UHA3" s="87"/>
      <c r="UHB3" s="87"/>
      <c r="UHC3" s="87"/>
      <c r="UHD3" s="87"/>
      <c r="UHE3" s="87"/>
      <c r="UHF3" s="87"/>
      <c r="UHG3" s="87"/>
      <c r="UHH3" s="87"/>
      <c r="UHI3" s="87"/>
      <c r="UHJ3" s="87"/>
      <c r="UHK3" s="87"/>
      <c r="UHL3" s="87"/>
      <c r="UHM3" s="87"/>
      <c r="UHN3" s="87"/>
      <c r="UHO3" s="87"/>
      <c r="UHP3" s="87"/>
      <c r="UHQ3" s="87"/>
      <c r="UHR3" s="87"/>
      <c r="UHS3" s="87"/>
      <c r="UHT3" s="87"/>
      <c r="UHU3" s="87"/>
      <c r="UHV3" s="87"/>
      <c r="UHW3" s="87"/>
      <c r="UHX3" s="87"/>
      <c r="UHY3" s="87"/>
      <c r="UHZ3" s="87"/>
      <c r="UIA3" s="87"/>
      <c r="UIB3" s="87"/>
      <c r="UIC3" s="87"/>
      <c r="UID3" s="87"/>
      <c r="UIE3" s="87"/>
      <c r="UIF3" s="87"/>
      <c r="UIG3" s="87"/>
      <c r="UIH3" s="87"/>
      <c r="UII3" s="87"/>
      <c r="UIJ3" s="87"/>
      <c r="UIK3" s="87"/>
      <c r="UIL3" s="87"/>
      <c r="UIM3" s="87"/>
      <c r="UIN3" s="87"/>
      <c r="UIO3" s="87"/>
      <c r="UIP3" s="87"/>
      <c r="UIQ3" s="87"/>
      <c r="UIR3" s="87"/>
      <c r="UIS3" s="87"/>
      <c r="UIT3" s="87"/>
      <c r="UIU3" s="87"/>
      <c r="UIV3" s="87"/>
      <c r="UIW3" s="87"/>
      <c r="UIX3" s="87"/>
      <c r="UIY3" s="87"/>
      <c r="UIZ3" s="87"/>
      <c r="UJA3" s="87"/>
      <c r="UJB3" s="87"/>
      <c r="UJC3" s="87"/>
      <c r="UJD3" s="87"/>
      <c r="UJE3" s="87"/>
      <c r="UJF3" s="87"/>
      <c r="UJG3" s="87"/>
      <c r="UJH3" s="87"/>
      <c r="UJI3" s="87"/>
      <c r="UJJ3" s="87"/>
      <c r="UJK3" s="87"/>
      <c r="UJL3" s="87"/>
      <c r="UJM3" s="87"/>
      <c r="UJN3" s="87"/>
      <c r="UJO3" s="87"/>
      <c r="UJP3" s="87"/>
      <c r="UJQ3" s="87"/>
      <c r="UJR3" s="87"/>
      <c r="UJS3" s="87"/>
      <c r="UJT3" s="87"/>
      <c r="UJU3" s="87"/>
      <c r="UJV3" s="87"/>
      <c r="UJW3" s="87"/>
      <c r="UJX3" s="87"/>
      <c r="UJY3" s="87"/>
      <c r="UJZ3" s="87"/>
      <c r="UKA3" s="87"/>
      <c r="UKB3" s="87"/>
      <c r="UKC3" s="87"/>
      <c r="UKD3" s="87"/>
      <c r="UKE3" s="87"/>
      <c r="UKF3" s="87"/>
      <c r="UKG3" s="87"/>
      <c r="UKH3" s="87"/>
      <c r="UKI3" s="87"/>
      <c r="UKJ3" s="87"/>
      <c r="UKK3" s="87"/>
      <c r="UKL3" s="87"/>
      <c r="UKM3" s="87"/>
      <c r="UKN3" s="87"/>
      <c r="UKO3" s="87"/>
      <c r="UKP3" s="87"/>
      <c r="UKQ3" s="87"/>
      <c r="UKR3" s="87"/>
      <c r="UKS3" s="87"/>
      <c r="UKT3" s="87"/>
      <c r="UKU3" s="87"/>
      <c r="UKV3" s="87"/>
      <c r="UKW3" s="87"/>
      <c r="UKX3" s="87"/>
      <c r="UKY3" s="87"/>
      <c r="UKZ3" s="87"/>
      <c r="ULA3" s="87"/>
      <c r="ULB3" s="87"/>
      <c r="ULC3" s="87"/>
      <c r="ULD3" s="87"/>
      <c r="ULE3" s="87"/>
      <c r="ULF3" s="87"/>
      <c r="ULG3" s="87"/>
      <c r="ULH3" s="87"/>
      <c r="ULI3" s="87"/>
      <c r="ULJ3" s="87"/>
      <c r="ULK3" s="87"/>
      <c r="ULL3" s="87"/>
      <c r="ULM3" s="87"/>
      <c r="ULN3" s="87"/>
      <c r="ULO3" s="87"/>
      <c r="ULP3" s="87"/>
      <c r="ULQ3" s="87"/>
      <c r="ULR3" s="87"/>
      <c r="ULS3" s="87"/>
      <c r="ULT3" s="87"/>
      <c r="ULU3" s="87"/>
      <c r="ULV3" s="87"/>
      <c r="ULW3" s="87"/>
      <c r="ULX3" s="87"/>
      <c r="ULY3" s="87"/>
      <c r="ULZ3" s="87"/>
      <c r="UMA3" s="87"/>
      <c r="UMB3" s="87"/>
      <c r="UMC3" s="87"/>
      <c r="UMD3" s="87"/>
      <c r="UME3" s="87"/>
      <c r="UMF3" s="87"/>
      <c r="UMG3" s="87"/>
      <c r="UMH3" s="87"/>
      <c r="UMI3" s="87"/>
      <c r="UMJ3" s="87"/>
      <c r="UMK3" s="87"/>
      <c r="UML3" s="87"/>
      <c r="UMM3" s="87"/>
      <c r="UMN3" s="87"/>
      <c r="UMO3" s="87"/>
      <c r="UMP3" s="87"/>
      <c r="UMQ3" s="87"/>
      <c r="UMR3" s="87"/>
      <c r="UMS3" s="87"/>
      <c r="UMT3" s="87"/>
      <c r="UMU3" s="87"/>
      <c r="UMV3" s="87"/>
      <c r="UMW3" s="87"/>
      <c r="UMX3" s="87"/>
      <c r="UMY3" s="87"/>
      <c r="UMZ3" s="87"/>
      <c r="UNA3" s="87"/>
      <c r="UNB3" s="87"/>
      <c r="UNC3" s="87"/>
      <c r="UND3" s="87"/>
      <c r="UNE3" s="87"/>
      <c r="UNF3" s="87"/>
      <c r="UNG3" s="87"/>
      <c r="UNH3" s="87"/>
      <c r="UNI3" s="87"/>
      <c r="UNJ3" s="87"/>
      <c r="UNK3" s="87"/>
      <c r="UNL3" s="87"/>
      <c r="UNM3" s="87"/>
      <c r="UNN3" s="87"/>
      <c r="UNO3" s="87"/>
      <c r="UNP3" s="87"/>
      <c r="UNQ3" s="87"/>
      <c r="UNR3" s="87"/>
      <c r="UNS3" s="87"/>
      <c r="UNT3" s="87"/>
      <c r="UNU3" s="87"/>
      <c r="UNV3" s="87"/>
      <c r="UNW3" s="87"/>
      <c r="UNX3" s="87"/>
      <c r="UNY3" s="87"/>
      <c r="UNZ3" s="87"/>
      <c r="UOA3" s="87"/>
      <c r="UOB3" s="87"/>
      <c r="UOC3" s="87"/>
      <c r="UOD3" s="87"/>
      <c r="UOE3" s="87"/>
      <c r="UOF3" s="87"/>
      <c r="UOG3" s="87"/>
      <c r="UOH3" s="87"/>
      <c r="UOI3" s="87"/>
      <c r="UOJ3" s="87"/>
      <c r="UOK3" s="87"/>
      <c r="UOL3" s="87"/>
      <c r="UOM3" s="87"/>
      <c r="UON3" s="87"/>
      <c r="UOO3" s="87"/>
      <c r="UOP3" s="87"/>
      <c r="UOQ3" s="87"/>
      <c r="UOR3" s="87"/>
      <c r="UOS3" s="87"/>
      <c r="UOT3" s="87"/>
      <c r="UOU3" s="87"/>
      <c r="UOV3" s="87"/>
      <c r="UOW3" s="87"/>
      <c r="UOX3" s="87"/>
      <c r="UOY3" s="87"/>
      <c r="UOZ3" s="87"/>
      <c r="UPA3" s="87"/>
      <c r="UPB3" s="87"/>
      <c r="UPC3" s="87"/>
      <c r="UPD3" s="87"/>
      <c r="UPE3" s="87"/>
      <c r="UPF3" s="87"/>
      <c r="UPG3" s="87"/>
      <c r="UPH3" s="87"/>
      <c r="UPI3" s="87"/>
      <c r="UPJ3" s="87"/>
      <c r="UPK3" s="87"/>
      <c r="UPL3" s="87"/>
      <c r="UPM3" s="87"/>
      <c r="UPN3" s="87"/>
      <c r="UPO3" s="87"/>
      <c r="UPP3" s="87"/>
      <c r="UPQ3" s="87"/>
      <c r="UPR3" s="87"/>
      <c r="UPS3" s="87"/>
      <c r="UPT3" s="87"/>
      <c r="UPU3" s="87"/>
      <c r="UPV3" s="87"/>
      <c r="UPW3" s="87"/>
      <c r="UPX3" s="87"/>
      <c r="UPY3" s="87"/>
      <c r="UPZ3" s="87"/>
      <c r="UQA3" s="87"/>
      <c r="UQB3" s="87"/>
      <c r="UQC3" s="87"/>
      <c r="UQD3" s="87"/>
      <c r="UQE3" s="87"/>
      <c r="UQF3" s="87"/>
      <c r="UQG3" s="87"/>
      <c r="UQH3" s="87"/>
      <c r="UQI3" s="87"/>
      <c r="UQJ3" s="87"/>
      <c r="UQK3" s="87"/>
      <c r="UQL3" s="87"/>
      <c r="UQM3" s="87"/>
      <c r="UQN3" s="87"/>
      <c r="UQO3" s="87"/>
      <c r="UQP3" s="87"/>
      <c r="UQQ3" s="87"/>
      <c r="UQR3" s="87"/>
      <c r="UQS3" s="87"/>
      <c r="UQT3" s="87"/>
      <c r="UQU3" s="87"/>
      <c r="UQV3" s="87"/>
      <c r="UQW3" s="87"/>
      <c r="UQX3" s="87"/>
      <c r="UQY3" s="87"/>
      <c r="UQZ3" s="87"/>
      <c r="URA3" s="87"/>
      <c r="URB3" s="87"/>
      <c r="URC3" s="87"/>
      <c r="URD3" s="87"/>
      <c r="URE3" s="87"/>
      <c r="URF3" s="87"/>
      <c r="URG3" s="87"/>
      <c r="URH3" s="87"/>
      <c r="URI3" s="87"/>
      <c r="URJ3" s="87"/>
      <c r="URK3" s="87"/>
      <c r="URL3" s="87"/>
      <c r="URM3" s="87"/>
      <c r="URN3" s="87"/>
      <c r="URO3" s="87"/>
      <c r="URP3" s="87"/>
      <c r="URQ3" s="87"/>
      <c r="URR3" s="87"/>
      <c r="URS3" s="87"/>
      <c r="URT3" s="87"/>
      <c r="URU3" s="87"/>
      <c r="URV3" s="87"/>
      <c r="URW3" s="87"/>
      <c r="URX3" s="87"/>
      <c r="URY3" s="87"/>
      <c r="URZ3" s="87"/>
      <c r="USA3" s="87"/>
      <c r="USB3" s="87"/>
      <c r="USC3" s="87"/>
      <c r="USD3" s="87"/>
      <c r="USE3" s="87"/>
      <c r="USF3" s="87"/>
      <c r="USG3" s="87"/>
      <c r="USH3" s="87"/>
      <c r="USI3" s="87"/>
      <c r="USJ3" s="87"/>
      <c r="USK3" s="87"/>
      <c r="USL3" s="87"/>
      <c r="USM3" s="87"/>
      <c r="USN3" s="87"/>
      <c r="USO3" s="87"/>
      <c r="USP3" s="87"/>
      <c r="USQ3" s="87"/>
      <c r="USR3" s="87"/>
      <c r="USS3" s="87"/>
      <c r="UST3" s="87"/>
      <c r="USU3" s="87"/>
      <c r="USV3" s="87"/>
      <c r="USW3" s="87"/>
      <c r="USX3" s="87"/>
      <c r="USY3" s="87"/>
      <c r="USZ3" s="87"/>
      <c r="UTA3" s="87"/>
      <c r="UTB3" s="87"/>
      <c r="UTC3" s="87"/>
      <c r="UTD3" s="87"/>
      <c r="UTE3" s="87"/>
      <c r="UTF3" s="87"/>
      <c r="UTG3" s="87"/>
      <c r="UTH3" s="87"/>
      <c r="UTI3" s="87"/>
      <c r="UTJ3" s="87"/>
      <c r="UTK3" s="87"/>
      <c r="UTL3" s="87"/>
      <c r="UTM3" s="87"/>
      <c r="UTN3" s="87"/>
      <c r="UTO3" s="87"/>
      <c r="UTP3" s="87"/>
      <c r="UTQ3" s="87"/>
      <c r="UTR3" s="87"/>
      <c r="UTS3" s="87"/>
      <c r="UTT3" s="87"/>
      <c r="UTU3" s="87"/>
      <c r="UTV3" s="87"/>
      <c r="UTW3" s="87"/>
      <c r="UTX3" s="87"/>
      <c r="UTY3" s="87"/>
      <c r="UTZ3" s="87"/>
      <c r="UUA3" s="87"/>
      <c r="UUB3" s="87"/>
      <c r="UUC3" s="87"/>
      <c r="UUD3" s="87"/>
      <c r="UUE3" s="87"/>
      <c r="UUF3" s="87"/>
      <c r="UUG3" s="87"/>
      <c r="UUH3" s="87"/>
      <c r="UUI3" s="87"/>
      <c r="UUJ3" s="87"/>
      <c r="UUK3" s="87"/>
      <c r="UUL3" s="87"/>
      <c r="UUM3" s="87"/>
      <c r="UUN3" s="87"/>
      <c r="UUO3" s="87"/>
      <c r="UUP3" s="87"/>
      <c r="UUQ3" s="87"/>
      <c r="UUR3" s="87"/>
      <c r="UUS3" s="87"/>
      <c r="UUT3" s="87"/>
      <c r="UUU3" s="87"/>
      <c r="UUV3" s="87"/>
      <c r="UUW3" s="87"/>
      <c r="UUX3" s="87"/>
      <c r="UUY3" s="87"/>
      <c r="UUZ3" s="87"/>
      <c r="UVA3" s="87"/>
      <c r="UVB3" s="87"/>
      <c r="UVC3" s="87"/>
      <c r="UVD3" s="87"/>
      <c r="UVE3" s="87"/>
      <c r="UVF3" s="87"/>
      <c r="UVG3" s="87"/>
      <c r="UVH3" s="87"/>
      <c r="UVI3" s="87"/>
      <c r="UVJ3" s="87"/>
      <c r="UVK3" s="87"/>
      <c r="UVL3" s="87"/>
      <c r="UVM3" s="87"/>
      <c r="UVN3" s="87"/>
      <c r="UVO3" s="87"/>
      <c r="UVP3" s="87"/>
      <c r="UVQ3" s="87"/>
      <c r="UVR3" s="87"/>
      <c r="UVS3" s="87"/>
      <c r="UVT3" s="87"/>
      <c r="UVU3" s="87"/>
      <c r="UVV3" s="87"/>
      <c r="UVW3" s="87"/>
      <c r="UVX3" s="87"/>
      <c r="UVY3" s="87"/>
      <c r="UVZ3" s="87"/>
      <c r="UWA3" s="87"/>
      <c r="UWB3" s="87"/>
      <c r="UWC3" s="87"/>
      <c r="UWD3" s="87"/>
      <c r="UWE3" s="87"/>
      <c r="UWF3" s="87"/>
      <c r="UWG3" s="87"/>
      <c r="UWH3" s="87"/>
      <c r="UWI3" s="87"/>
      <c r="UWJ3" s="87"/>
      <c r="UWK3" s="87"/>
      <c r="UWL3" s="87"/>
      <c r="UWM3" s="87"/>
      <c r="UWN3" s="87"/>
      <c r="UWO3" s="87"/>
      <c r="UWP3" s="87"/>
      <c r="UWQ3" s="87"/>
      <c r="UWR3" s="87"/>
      <c r="UWS3" s="87"/>
      <c r="UWT3" s="87"/>
      <c r="UWU3" s="87"/>
      <c r="UWV3" s="87"/>
      <c r="UWW3" s="87"/>
      <c r="UWX3" s="87"/>
      <c r="UWY3" s="87"/>
      <c r="UWZ3" s="87"/>
      <c r="UXA3" s="87"/>
      <c r="UXB3" s="87"/>
      <c r="UXC3" s="87"/>
      <c r="UXD3" s="87"/>
      <c r="UXE3" s="87"/>
      <c r="UXF3" s="87"/>
      <c r="UXG3" s="87"/>
      <c r="UXH3" s="87"/>
      <c r="UXI3" s="87"/>
      <c r="UXJ3" s="87"/>
      <c r="UXK3" s="87"/>
      <c r="UXL3" s="87"/>
      <c r="UXM3" s="87"/>
      <c r="UXN3" s="87"/>
      <c r="UXO3" s="87"/>
      <c r="UXP3" s="87"/>
      <c r="UXQ3" s="87"/>
      <c r="UXR3" s="87"/>
      <c r="UXS3" s="87"/>
      <c r="UXT3" s="87"/>
      <c r="UXU3" s="87"/>
      <c r="UXV3" s="87"/>
      <c r="UXW3" s="87"/>
      <c r="UXX3" s="87"/>
      <c r="UXY3" s="87"/>
      <c r="UXZ3" s="87"/>
      <c r="UYA3" s="87"/>
      <c r="UYB3" s="87"/>
      <c r="UYC3" s="87"/>
      <c r="UYD3" s="87"/>
      <c r="UYE3" s="87"/>
      <c r="UYF3" s="87"/>
      <c r="UYG3" s="87"/>
      <c r="UYH3" s="87"/>
      <c r="UYI3" s="87"/>
      <c r="UYJ3" s="87"/>
      <c r="UYK3" s="87"/>
      <c r="UYL3" s="87"/>
      <c r="UYM3" s="87"/>
      <c r="UYN3" s="87"/>
      <c r="UYO3" s="87"/>
      <c r="UYP3" s="87"/>
      <c r="UYQ3" s="87"/>
      <c r="UYR3" s="87"/>
      <c r="UYS3" s="87"/>
      <c r="UYT3" s="87"/>
      <c r="UYU3" s="87"/>
      <c r="UYV3" s="87"/>
      <c r="UYW3" s="87"/>
      <c r="UYX3" s="87"/>
      <c r="UYY3" s="87"/>
      <c r="UYZ3" s="87"/>
      <c r="UZA3" s="87"/>
      <c r="UZB3" s="87"/>
      <c r="UZC3" s="87"/>
      <c r="UZD3" s="87"/>
      <c r="UZE3" s="87"/>
      <c r="UZF3" s="87"/>
      <c r="UZG3" s="87"/>
      <c r="UZH3" s="87"/>
      <c r="UZI3" s="87"/>
      <c r="UZJ3" s="87"/>
      <c r="UZK3" s="87"/>
      <c r="UZL3" s="87"/>
      <c r="UZM3" s="87"/>
      <c r="UZN3" s="87"/>
      <c r="UZO3" s="87"/>
      <c r="UZP3" s="87"/>
      <c r="UZQ3" s="87"/>
      <c r="UZR3" s="87"/>
      <c r="UZS3" s="87"/>
      <c r="UZT3" s="87"/>
      <c r="UZU3" s="87"/>
      <c r="UZV3" s="87"/>
      <c r="UZW3" s="87"/>
      <c r="UZX3" s="87"/>
      <c r="UZY3" s="87"/>
      <c r="UZZ3" s="87"/>
      <c r="VAA3" s="87"/>
      <c r="VAB3" s="87"/>
      <c r="VAC3" s="87"/>
      <c r="VAD3" s="87"/>
      <c r="VAE3" s="87"/>
      <c r="VAF3" s="87"/>
      <c r="VAG3" s="87"/>
      <c r="VAH3" s="87"/>
      <c r="VAI3" s="87"/>
      <c r="VAJ3" s="87"/>
      <c r="VAK3" s="87"/>
      <c r="VAL3" s="87"/>
      <c r="VAM3" s="87"/>
      <c r="VAN3" s="87"/>
      <c r="VAO3" s="87"/>
      <c r="VAP3" s="87"/>
      <c r="VAQ3" s="87"/>
      <c r="VAR3" s="87"/>
      <c r="VAS3" s="87"/>
      <c r="VAT3" s="87"/>
      <c r="VAU3" s="87"/>
      <c r="VAV3" s="87"/>
      <c r="VAW3" s="87"/>
      <c r="VAX3" s="87"/>
      <c r="VAY3" s="87"/>
      <c r="VAZ3" s="87"/>
      <c r="VBA3" s="87"/>
      <c r="VBB3" s="87"/>
      <c r="VBC3" s="87"/>
      <c r="VBD3" s="87"/>
      <c r="VBE3" s="87"/>
      <c r="VBF3" s="87"/>
      <c r="VBG3" s="87"/>
      <c r="VBH3" s="87"/>
      <c r="VBI3" s="87"/>
      <c r="VBJ3" s="87"/>
      <c r="VBK3" s="87"/>
      <c r="VBL3" s="87"/>
      <c r="VBM3" s="87"/>
      <c r="VBN3" s="87"/>
      <c r="VBO3" s="87"/>
      <c r="VBP3" s="87"/>
      <c r="VBQ3" s="87"/>
      <c r="VBR3" s="87"/>
      <c r="VBS3" s="87"/>
      <c r="VBT3" s="87"/>
      <c r="VBU3" s="87"/>
      <c r="VBV3" s="87"/>
      <c r="VBW3" s="87"/>
      <c r="VBX3" s="87"/>
      <c r="VBY3" s="87"/>
      <c r="VBZ3" s="87"/>
      <c r="VCA3" s="87"/>
      <c r="VCB3" s="87"/>
      <c r="VCC3" s="87"/>
      <c r="VCD3" s="87"/>
      <c r="VCE3" s="87"/>
      <c r="VCF3" s="87"/>
      <c r="VCG3" s="87"/>
      <c r="VCH3" s="87"/>
      <c r="VCI3" s="87"/>
      <c r="VCJ3" s="87"/>
      <c r="VCK3" s="87"/>
      <c r="VCL3" s="87"/>
      <c r="VCM3" s="87"/>
      <c r="VCN3" s="87"/>
      <c r="VCO3" s="87"/>
      <c r="VCP3" s="87"/>
      <c r="VCQ3" s="87"/>
      <c r="VCR3" s="87"/>
      <c r="VCS3" s="87"/>
      <c r="VCT3" s="87"/>
      <c r="VCU3" s="87"/>
      <c r="VCV3" s="87"/>
      <c r="VCW3" s="87"/>
      <c r="VCX3" s="87"/>
      <c r="VCY3" s="87"/>
      <c r="VCZ3" s="87"/>
      <c r="VDA3" s="87"/>
      <c r="VDB3" s="87"/>
      <c r="VDC3" s="87"/>
      <c r="VDD3" s="87"/>
      <c r="VDE3" s="87"/>
      <c r="VDF3" s="87"/>
      <c r="VDG3" s="87"/>
      <c r="VDH3" s="87"/>
      <c r="VDI3" s="87"/>
      <c r="VDJ3" s="87"/>
      <c r="VDK3" s="87"/>
      <c r="VDL3" s="87"/>
      <c r="VDM3" s="87"/>
      <c r="VDN3" s="87"/>
      <c r="VDO3" s="87"/>
      <c r="VDP3" s="87"/>
      <c r="VDQ3" s="87"/>
      <c r="VDR3" s="87"/>
      <c r="VDS3" s="87"/>
      <c r="VDT3" s="87"/>
      <c r="VDU3" s="87"/>
      <c r="VDV3" s="87"/>
      <c r="VDW3" s="87"/>
      <c r="VDX3" s="87"/>
      <c r="VDY3" s="87"/>
      <c r="VDZ3" s="87"/>
      <c r="VEA3" s="87"/>
      <c r="VEB3" s="87"/>
      <c r="VEC3" s="87"/>
      <c r="VED3" s="87"/>
      <c r="VEE3" s="87"/>
      <c r="VEF3" s="87"/>
      <c r="VEG3" s="87"/>
      <c r="VEH3" s="87"/>
      <c r="VEI3" s="87"/>
      <c r="VEJ3" s="87"/>
      <c r="VEK3" s="87"/>
      <c r="VEL3" s="87"/>
      <c r="VEM3" s="87"/>
      <c r="VEN3" s="87"/>
      <c r="VEO3" s="87"/>
      <c r="VEP3" s="87"/>
      <c r="VEQ3" s="87"/>
      <c r="VER3" s="87"/>
      <c r="VES3" s="87"/>
      <c r="VET3" s="87"/>
      <c r="VEU3" s="87"/>
      <c r="VEV3" s="87"/>
      <c r="VEW3" s="87"/>
      <c r="VEX3" s="87"/>
      <c r="VEY3" s="87"/>
      <c r="VEZ3" s="87"/>
      <c r="VFA3" s="87"/>
      <c r="VFB3" s="87"/>
      <c r="VFC3" s="87"/>
      <c r="VFD3" s="87"/>
      <c r="VFE3" s="87"/>
      <c r="VFF3" s="87"/>
      <c r="VFG3" s="87"/>
      <c r="VFH3" s="87"/>
      <c r="VFI3" s="87"/>
      <c r="VFJ3" s="87"/>
      <c r="VFK3" s="87"/>
      <c r="VFL3" s="87"/>
      <c r="VFM3" s="87"/>
      <c r="VFN3" s="87"/>
      <c r="VFO3" s="87"/>
      <c r="VFP3" s="87"/>
      <c r="VFQ3" s="87"/>
      <c r="VFR3" s="87"/>
      <c r="VFS3" s="87"/>
      <c r="VFT3" s="87"/>
      <c r="VFU3" s="87"/>
      <c r="VFV3" s="87"/>
      <c r="VFW3" s="87"/>
      <c r="VFX3" s="87"/>
      <c r="VFY3" s="87"/>
      <c r="VFZ3" s="87"/>
      <c r="VGA3" s="87"/>
      <c r="VGB3" s="87"/>
      <c r="VGC3" s="87"/>
      <c r="VGD3" s="87"/>
      <c r="VGE3" s="87"/>
      <c r="VGF3" s="87"/>
      <c r="VGG3" s="87"/>
      <c r="VGH3" s="87"/>
      <c r="VGI3" s="87"/>
      <c r="VGJ3" s="87"/>
      <c r="VGK3" s="87"/>
      <c r="VGL3" s="87"/>
      <c r="VGM3" s="87"/>
      <c r="VGN3" s="87"/>
      <c r="VGO3" s="87"/>
      <c r="VGP3" s="87"/>
      <c r="VGQ3" s="87"/>
      <c r="VGR3" s="87"/>
      <c r="VGS3" s="87"/>
      <c r="VGT3" s="87"/>
      <c r="VGU3" s="87"/>
      <c r="VGV3" s="87"/>
      <c r="VGW3" s="87"/>
      <c r="VGX3" s="87"/>
      <c r="VGY3" s="87"/>
      <c r="VGZ3" s="87"/>
      <c r="VHA3" s="87"/>
      <c r="VHB3" s="87"/>
      <c r="VHC3" s="87"/>
      <c r="VHD3" s="87"/>
      <c r="VHE3" s="87"/>
      <c r="VHF3" s="87"/>
      <c r="VHG3" s="87"/>
      <c r="VHH3" s="87"/>
      <c r="VHI3" s="87"/>
      <c r="VHJ3" s="87"/>
      <c r="VHK3" s="87"/>
      <c r="VHL3" s="87"/>
      <c r="VHM3" s="87"/>
      <c r="VHN3" s="87"/>
      <c r="VHO3" s="87"/>
      <c r="VHP3" s="87"/>
      <c r="VHQ3" s="87"/>
      <c r="VHR3" s="87"/>
      <c r="VHS3" s="87"/>
      <c r="VHT3" s="87"/>
      <c r="VHU3" s="87"/>
      <c r="VHV3" s="87"/>
      <c r="VHW3" s="87"/>
      <c r="VHX3" s="87"/>
      <c r="VHY3" s="87"/>
      <c r="VHZ3" s="87"/>
      <c r="VIA3" s="87"/>
      <c r="VIB3" s="87"/>
      <c r="VIC3" s="87"/>
      <c r="VID3" s="87"/>
      <c r="VIE3" s="87"/>
      <c r="VIF3" s="87"/>
      <c r="VIG3" s="87"/>
      <c r="VIH3" s="87"/>
      <c r="VII3" s="87"/>
      <c r="VIJ3" s="87"/>
      <c r="VIK3" s="87"/>
      <c r="VIL3" s="87"/>
      <c r="VIM3" s="87"/>
      <c r="VIN3" s="87"/>
      <c r="VIO3" s="87"/>
      <c r="VIP3" s="87"/>
      <c r="VIQ3" s="87"/>
      <c r="VIR3" s="87"/>
      <c r="VIS3" s="87"/>
      <c r="VIT3" s="87"/>
      <c r="VIU3" s="87"/>
      <c r="VIV3" s="87"/>
      <c r="VIW3" s="87"/>
      <c r="VIX3" s="87"/>
      <c r="VIY3" s="87"/>
      <c r="VIZ3" s="87"/>
      <c r="VJA3" s="87"/>
      <c r="VJB3" s="87"/>
      <c r="VJC3" s="87"/>
      <c r="VJD3" s="87"/>
      <c r="VJE3" s="87"/>
      <c r="VJF3" s="87"/>
      <c r="VJG3" s="87"/>
      <c r="VJH3" s="87"/>
      <c r="VJI3" s="87"/>
      <c r="VJJ3" s="87"/>
      <c r="VJK3" s="87"/>
      <c r="VJL3" s="87"/>
      <c r="VJM3" s="87"/>
      <c r="VJN3" s="87"/>
      <c r="VJO3" s="87"/>
      <c r="VJP3" s="87"/>
      <c r="VJQ3" s="87"/>
      <c r="VJR3" s="87"/>
      <c r="VJS3" s="87"/>
      <c r="VJT3" s="87"/>
      <c r="VJU3" s="87"/>
      <c r="VJV3" s="87"/>
      <c r="VJW3" s="87"/>
      <c r="VJX3" s="87"/>
      <c r="VJY3" s="87"/>
      <c r="VJZ3" s="87"/>
      <c r="VKA3" s="87"/>
      <c r="VKB3" s="87"/>
      <c r="VKC3" s="87"/>
      <c r="VKD3" s="87"/>
      <c r="VKE3" s="87"/>
      <c r="VKF3" s="87"/>
      <c r="VKG3" s="87"/>
      <c r="VKH3" s="87"/>
      <c r="VKI3" s="87"/>
      <c r="VKJ3" s="87"/>
      <c r="VKK3" s="87"/>
      <c r="VKL3" s="87"/>
      <c r="VKM3" s="87"/>
      <c r="VKN3" s="87"/>
      <c r="VKO3" s="87"/>
      <c r="VKP3" s="87"/>
      <c r="VKQ3" s="87"/>
      <c r="VKR3" s="87"/>
      <c r="VKS3" s="87"/>
      <c r="VKT3" s="87"/>
      <c r="VKU3" s="87"/>
      <c r="VKV3" s="87"/>
      <c r="VKW3" s="87"/>
      <c r="VKX3" s="87"/>
      <c r="VKY3" s="87"/>
      <c r="VKZ3" s="87"/>
      <c r="VLA3" s="87"/>
      <c r="VLB3" s="87"/>
      <c r="VLC3" s="87"/>
      <c r="VLD3" s="87"/>
      <c r="VLE3" s="87"/>
      <c r="VLF3" s="87"/>
      <c r="VLG3" s="87"/>
      <c r="VLH3" s="87"/>
      <c r="VLI3" s="87"/>
      <c r="VLJ3" s="87"/>
      <c r="VLK3" s="87"/>
      <c r="VLL3" s="87"/>
      <c r="VLM3" s="87"/>
      <c r="VLN3" s="87"/>
      <c r="VLO3" s="87"/>
      <c r="VLP3" s="87"/>
      <c r="VLQ3" s="87"/>
      <c r="VLR3" s="87"/>
      <c r="VLS3" s="87"/>
      <c r="VLT3" s="87"/>
      <c r="VLU3" s="87"/>
      <c r="VLV3" s="87"/>
      <c r="VLW3" s="87"/>
      <c r="VLX3" s="87"/>
      <c r="VLY3" s="87"/>
      <c r="VLZ3" s="87"/>
      <c r="VMA3" s="87"/>
      <c r="VMB3" s="87"/>
      <c r="VMC3" s="87"/>
      <c r="VMD3" s="87"/>
      <c r="VME3" s="87"/>
      <c r="VMF3" s="87"/>
      <c r="VMG3" s="87"/>
      <c r="VMH3" s="87"/>
      <c r="VMI3" s="87"/>
      <c r="VMJ3" s="87"/>
      <c r="VMK3" s="87"/>
      <c r="VML3" s="87"/>
      <c r="VMM3" s="87"/>
      <c r="VMN3" s="87"/>
      <c r="VMO3" s="87"/>
      <c r="VMP3" s="87"/>
      <c r="VMQ3" s="87"/>
      <c r="VMR3" s="87"/>
      <c r="VMS3" s="87"/>
      <c r="VMT3" s="87"/>
      <c r="VMU3" s="87"/>
      <c r="VMV3" s="87"/>
      <c r="VMW3" s="87"/>
      <c r="VMX3" s="87"/>
      <c r="VMY3" s="87"/>
      <c r="VMZ3" s="87"/>
      <c r="VNA3" s="87"/>
      <c r="VNB3" s="87"/>
      <c r="VNC3" s="87"/>
      <c r="VND3" s="87"/>
      <c r="VNE3" s="87"/>
      <c r="VNF3" s="87"/>
      <c r="VNG3" s="87"/>
      <c r="VNH3" s="87"/>
      <c r="VNI3" s="87"/>
      <c r="VNJ3" s="87"/>
      <c r="VNK3" s="87"/>
      <c r="VNL3" s="87"/>
      <c r="VNM3" s="87"/>
      <c r="VNN3" s="87"/>
      <c r="VNO3" s="87"/>
      <c r="VNP3" s="87"/>
      <c r="VNQ3" s="87"/>
      <c r="VNR3" s="87"/>
      <c r="VNS3" s="87"/>
      <c r="VNT3" s="87"/>
      <c r="VNU3" s="87"/>
      <c r="VNV3" s="87"/>
      <c r="VNW3" s="87"/>
      <c r="VNX3" s="87"/>
      <c r="VNY3" s="87"/>
      <c r="VNZ3" s="87"/>
      <c r="VOA3" s="87"/>
      <c r="VOB3" s="87"/>
      <c r="VOC3" s="87"/>
      <c r="VOD3" s="87"/>
      <c r="VOE3" s="87"/>
      <c r="VOF3" s="87"/>
      <c r="VOG3" s="87"/>
      <c r="VOH3" s="87"/>
      <c r="VOI3" s="87"/>
      <c r="VOJ3" s="87"/>
      <c r="VOK3" s="87"/>
      <c r="VOL3" s="87"/>
      <c r="VOM3" s="87"/>
      <c r="VON3" s="87"/>
      <c r="VOO3" s="87"/>
      <c r="VOP3" s="87"/>
      <c r="VOQ3" s="87"/>
      <c r="VOR3" s="87"/>
      <c r="VOS3" s="87"/>
      <c r="VOT3" s="87"/>
      <c r="VOU3" s="87"/>
      <c r="VOV3" s="87"/>
      <c r="VOW3" s="87"/>
      <c r="VOX3" s="87"/>
      <c r="VOY3" s="87"/>
      <c r="VOZ3" s="87"/>
      <c r="VPA3" s="87"/>
      <c r="VPB3" s="87"/>
      <c r="VPC3" s="87"/>
      <c r="VPD3" s="87"/>
      <c r="VPE3" s="87"/>
      <c r="VPF3" s="87"/>
      <c r="VPG3" s="87"/>
      <c r="VPH3" s="87"/>
      <c r="VPI3" s="87"/>
      <c r="VPJ3" s="87"/>
      <c r="VPK3" s="87"/>
      <c r="VPL3" s="87"/>
      <c r="VPM3" s="87"/>
      <c r="VPN3" s="87"/>
      <c r="VPO3" s="87"/>
      <c r="VPP3" s="87"/>
      <c r="VPQ3" s="87"/>
      <c r="VPR3" s="87"/>
      <c r="VPS3" s="87"/>
      <c r="VPT3" s="87"/>
      <c r="VPU3" s="87"/>
      <c r="VPV3" s="87"/>
      <c r="VPW3" s="87"/>
      <c r="VPX3" s="87"/>
      <c r="VPY3" s="87"/>
      <c r="VPZ3" s="87"/>
      <c r="VQA3" s="87"/>
      <c r="VQB3" s="87"/>
      <c r="VQC3" s="87"/>
      <c r="VQD3" s="87"/>
      <c r="VQE3" s="87"/>
      <c r="VQF3" s="87"/>
      <c r="VQG3" s="87"/>
      <c r="VQH3" s="87"/>
      <c r="VQI3" s="87"/>
      <c r="VQJ3" s="87"/>
      <c r="VQK3" s="87"/>
      <c r="VQL3" s="87"/>
      <c r="VQM3" s="87"/>
      <c r="VQN3" s="87"/>
      <c r="VQO3" s="87"/>
      <c r="VQP3" s="87"/>
      <c r="VQQ3" s="87"/>
      <c r="VQR3" s="87"/>
      <c r="VQS3" s="87"/>
      <c r="VQT3" s="87"/>
      <c r="VQU3" s="87"/>
      <c r="VQV3" s="87"/>
      <c r="VQW3" s="87"/>
      <c r="VQX3" s="87"/>
      <c r="VQY3" s="87"/>
      <c r="VQZ3" s="87"/>
      <c r="VRA3" s="87"/>
      <c r="VRB3" s="87"/>
      <c r="VRC3" s="87"/>
      <c r="VRD3" s="87"/>
      <c r="VRE3" s="87"/>
      <c r="VRF3" s="87"/>
      <c r="VRG3" s="87"/>
      <c r="VRH3" s="87"/>
      <c r="VRI3" s="87"/>
      <c r="VRJ3" s="87"/>
      <c r="VRK3" s="87"/>
      <c r="VRL3" s="87"/>
      <c r="VRM3" s="87"/>
      <c r="VRN3" s="87"/>
      <c r="VRO3" s="87"/>
      <c r="VRP3" s="87"/>
      <c r="VRQ3" s="87"/>
      <c r="VRR3" s="87"/>
      <c r="VRS3" s="87"/>
      <c r="VRT3" s="87"/>
      <c r="VRU3" s="87"/>
      <c r="VRV3" s="87"/>
      <c r="VRW3" s="87"/>
      <c r="VRX3" s="87"/>
      <c r="VRY3" s="87"/>
      <c r="VRZ3" s="87"/>
      <c r="VSA3" s="87"/>
      <c r="VSB3" s="87"/>
      <c r="VSC3" s="87"/>
      <c r="VSD3" s="87"/>
      <c r="VSE3" s="87"/>
      <c r="VSF3" s="87"/>
      <c r="VSG3" s="87"/>
      <c r="VSH3" s="87"/>
      <c r="VSI3" s="87"/>
      <c r="VSJ3" s="87"/>
      <c r="VSK3" s="87"/>
      <c r="VSL3" s="87"/>
      <c r="VSM3" s="87"/>
      <c r="VSN3" s="87"/>
      <c r="VSO3" s="87"/>
      <c r="VSP3" s="87"/>
      <c r="VSQ3" s="87"/>
      <c r="VSR3" s="87"/>
      <c r="VSS3" s="87"/>
      <c r="VST3" s="87"/>
      <c r="VSU3" s="87"/>
      <c r="VSV3" s="87"/>
      <c r="VSW3" s="87"/>
      <c r="VSX3" s="87"/>
      <c r="VSY3" s="87"/>
      <c r="VSZ3" s="87"/>
      <c r="VTA3" s="87"/>
      <c r="VTB3" s="87"/>
      <c r="VTC3" s="87"/>
      <c r="VTD3" s="87"/>
      <c r="VTE3" s="87"/>
      <c r="VTF3" s="87"/>
      <c r="VTG3" s="87"/>
      <c r="VTH3" s="87"/>
      <c r="VTI3" s="87"/>
      <c r="VTJ3" s="87"/>
      <c r="VTK3" s="87"/>
      <c r="VTL3" s="87"/>
      <c r="VTM3" s="87"/>
      <c r="VTN3" s="87"/>
      <c r="VTO3" s="87"/>
      <c r="VTP3" s="87"/>
      <c r="VTQ3" s="87"/>
      <c r="VTR3" s="87"/>
      <c r="VTS3" s="87"/>
      <c r="VTT3" s="87"/>
      <c r="VTU3" s="87"/>
      <c r="VTV3" s="87"/>
      <c r="VTW3" s="87"/>
      <c r="VTX3" s="87"/>
      <c r="VTY3" s="87"/>
      <c r="VTZ3" s="87"/>
      <c r="VUA3" s="87"/>
      <c r="VUB3" s="87"/>
      <c r="VUC3" s="87"/>
      <c r="VUD3" s="87"/>
      <c r="VUE3" s="87"/>
      <c r="VUF3" s="87"/>
      <c r="VUG3" s="87"/>
      <c r="VUH3" s="87"/>
      <c r="VUI3" s="87"/>
      <c r="VUJ3" s="87"/>
      <c r="VUK3" s="87"/>
      <c r="VUL3" s="87"/>
      <c r="VUM3" s="87"/>
      <c r="VUN3" s="87"/>
      <c r="VUO3" s="87"/>
      <c r="VUP3" s="87"/>
      <c r="VUQ3" s="87"/>
      <c r="VUR3" s="87"/>
      <c r="VUS3" s="87"/>
      <c r="VUT3" s="87"/>
      <c r="VUU3" s="87"/>
      <c r="VUV3" s="87"/>
      <c r="VUW3" s="87"/>
      <c r="VUX3" s="87"/>
      <c r="VUY3" s="87"/>
      <c r="VUZ3" s="87"/>
      <c r="VVA3" s="87"/>
      <c r="VVB3" s="87"/>
      <c r="VVC3" s="87"/>
      <c r="VVD3" s="87"/>
      <c r="VVE3" s="87"/>
      <c r="VVF3" s="87"/>
      <c r="VVG3" s="87"/>
      <c r="VVH3" s="87"/>
      <c r="VVI3" s="87"/>
      <c r="VVJ3" s="87"/>
      <c r="VVK3" s="87"/>
      <c r="VVL3" s="87"/>
      <c r="VVM3" s="87"/>
      <c r="VVN3" s="87"/>
      <c r="VVO3" s="87"/>
      <c r="VVP3" s="87"/>
      <c r="VVQ3" s="87"/>
      <c r="VVR3" s="87"/>
      <c r="VVS3" s="87"/>
      <c r="VVT3" s="87"/>
      <c r="VVU3" s="87"/>
      <c r="VVV3" s="87"/>
      <c r="VVW3" s="87"/>
      <c r="VVX3" s="87"/>
      <c r="VVY3" s="87"/>
      <c r="VVZ3" s="87"/>
      <c r="VWA3" s="87"/>
      <c r="VWB3" s="87"/>
      <c r="VWC3" s="87"/>
      <c r="VWD3" s="87"/>
      <c r="VWE3" s="87"/>
      <c r="VWF3" s="87"/>
      <c r="VWG3" s="87"/>
      <c r="VWH3" s="87"/>
      <c r="VWI3" s="87"/>
      <c r="VWJ3" s="87"/>
      <c r="VWK3" s="87"/>
      <c r="VWL3" s="87"/>
      <c r="VWM3" s="87"/>
      <c r="VWN3" s="87"/>
      <c r="VWO3" s="87"/>
      <c r="VWP3" s="87"/>
      <c r="VWQ3" s="87"/>
      <c r="VWR3" s="87"/>
      <c r="VWS3" s="87"/>
      <c r="VWT3" s="87"/>
      <c r="VWU3" s="87"/>
      <c r="VWV3" s="87"/>
      <c r="VWW3" s="87"/>
      <c r="VWX3" s="87"/>
      <c r="VWY3" s="87"/>
      <c r="VWZ3" s="87"/>
      <c r="VXA3" s="87"/>
      <c r="VXB3" s="87"/>
      <c r="VXC3" s="87"/>
      <c r="VXD3" s="87"/>
      <c r="VXE3" s="87"/>
      <c r="VXF3" s="87"/>
      <c r="VXG3" s="87"/>
      <c r="VXH3" s="87"/>
      <c r="VXI3" s="87"/>
      <c r="VXJ3" s="87"/>
      <c r="VXK3" s="87"/>
      <c r="VXL3" s="87"/>
      <c r="VXM3" s="87"/>
      <c r="VXN3" s="87"/>
      <c r="VXO3" s="87"/>
      <c r="VXP3" s="87"/>
      <c r="VXQ3" s="87"/>
      <c r="VXR3" s="87"/>
      <c r="VXS3" s="87"/>
      <c r="VXT3" s="87"/>
      <c r="VXU3" s="87"/>
      <c r="VXV3" s="87"/>
      <c r="VXW3" s="87"/>
      <c r="VXX3" s="87"/>
      <c r="VXY3" s="87"/>
      <c r="VXZ3" s="87"/>
      <c r="VYA3" s="87"/>
      <c r="VYB3" s="87"/>
      <c r="VYC3" s="87"/>
      <c r="VYD3" s="87"/>
      <c r="VYE3" s="87"/>
      <c r="VYF3" s="87"/>
      <c r="VYG3" s="87"/>
      <c r="VYH3" s="87"/>
      <c r="VYI3" s="87"/>
      <c r="VYJ3" s="87"/>
      <c r="VYK3" s="87"/>
      <c r="VYL3" s="87"/>
      <c r="VYM3" s="87"/>
      <c r="VYN3" s="87"/>
      <c r="VYO3" s="87"/>
      <c r="VYP3" s="87"/>
      <c r="VYQ3" s="87"/>
      <c r="VYR3" s="87"/>
      <c r="VYS3" s="87"/>
      <c r="VYT3" s="87"/>
      <c r="VYU3" s="87"/>
      <c r="VYV3" s="87"/>
      <c r="VYW3" s="87"/>
      <c r="VYX3" s="87"/>
      <c r="VYY3" s="87"/>
      <c r="VYZ3" s="87"/>
      <c r="VZA3" s="87"/>
      <c r="VZB3" s="87"/>
      <c r="VZC3" s="87"/>
      <c r="VZD3" s="87"/>
      <c r="VZE3" s="87"/>
      <c r="VZF3" s="87"/>
      <c r="VZG3" s="87"/>
      <c r="VZH3" s="87"/>
      <c r="VZI3" s="87"/>
      <c r="VZJ3" s="87"/>
      <c r="VZK3" s="87"/>
      <c r="VZL3" s="87"/>
      <c r="VZM3" s="87"/>
      <c r="VZN3" s="87"/>
      <c r="VZO3" s="87"/>
      <c r="VZP3" s="87"/>
      <c r="VZQ3" s="87"/>
      <c r="VZR3" s="87"/>
      <c r="VZS3" s="87"/>
      <c r="VZT3" s="87"/>
      <c r="VZU3" s="87"/>
      <c r="VZV3" s="87"/>
      <c r="VZW3" s="87"/>
      <c r="VZX3" s="87"/>
      <c r="VZY3" s="87"/>
      <c r="VZZ3" s="87"/>
      <c r="WAA3" s="87"/>
      <c r="WAB3" s="87"/>
      <c r="WAC3" s="87"/>
      <c r="WAD3" s="87"/>
      <c r="WAE3" s="87"/>
      <c r="WAF3" s="87"/>
      <c r="WAG3" s="87"/>
      <c r="WAH3" s="87"/>
      <c r="WAI3" s="87"/>
      <c r="WAJ3" s="87"/>
      <c r="WAK3" s="87"/>
      <c r="WAL3" s="87"/>
      <c r="WAM3" s="87"/>
      <c r="WAN3" s="87"/>
      <c r="WAO3" s="87"/>
      <c r="WAP3" s="87"/>
      <c r="WAQ3" s="87"/>
      <c r="WAR3" s="87"/>
      <c r="WAS3" s="87"/>
      <c r="WAT3" s="87"/>
      <c r="WAU3" s="87"/>
      <c r="WAV3" s="87"/>
      <c r="WAW3" s="87"/>
      <c r="WAX3" s="87"/>
      <c r="WAY3" s="87"/>
      <c r="WAZ3" s="87"/>
      <c r="WBA3" s="87"/>
      <c r="WBB3" s="87"/>
      <c r="WBC3" s="87"/>
      <c r="WBD3" s="87"/>
      <c r="WBE3" s="87"/>
      <c r="WBF3" s="87"/>
      <c r="WBG3" s="87"/>
      <c r="WBH3" s="87"/>
      <c r="WBI3" s="87"/>
      <c r="WBJ3" s="87"/>
      <c r="WBK3" s="87"/>
      <c r="WBL3" s="87"/>
      <c r="WBM3" s="87"/>
      <c r="WBN3" s="87"/>
      <c r="WBO3" s="87"/>
      <c r="WBP3" s="87"/>
      <c r="WBQ3" s="87"/>
      <c r="WBR3" s="87"/>
      <c r="WBS3" s="87"/>
      <c r="WBT3" s="87"/>
      <c r="WBU3" s="87"/>
      <c r="WBV3" s="87"/>
      <c r="WBW3" s="87"/>
      <c r="WBX3" s="87"/>
      <c r="WBY3" s="87"/>
      <c r="WBZ3" s="87"/>
      <c r="WCA3" s="87"/>
      <c r="WCB3" s="87"/>
      <c r="WCC3" s="87"/>
      <c r="WCD3" s="87"/>
      <c r="WCE3" s="87"/>
      <c r="WCF3" s="87"/>
      <c r="WCG3" s="87"/>
      <c r="WCH3" s="87"/>
      <c r="WCI3" s="87"/>
      <c r="WCJ3" s="87"/>
      <c r="WCK3" s="87"/>
      <c r="WCL3" s="87"/>
      <c r="WCM3" s="87"/>
      <c r="WCN3" s="87"/>
      <c r="WCO3" s="87"/>
      <c r="WCP3" s="87"/>
      <c r="WCQ3" s="87"/>
      <c r="WCR3" s="87"/>
      <c r="WCS3" s="87"/>
      <c r="WCT3" s="87"/>
      <c r="WCU3" s="87"/>
      <c r="WCV3" s="87"/>
      <c r="WCW3" s="87"/>
      <c r="WCX3" s="87"/>
      <c r="WCY3" s="87"/>
      <c r="WCZ3" s="87"/>
      <c r="WDA3" s="87"/>
      <c r="WDB3" s="87"/>
      <c r="WDC3" s="87"/>
      <c r="WDD3" s="87"/>
      <c r="WDE3" s="87"/>
      <c r="WDF3" s="87"/>
      <c r="WDG3" s="87"/>
      <c r="WDH3" s="87"/>
      <c r="WDI3" s="87"/>
      <c r="WDJ3" s="87"/>
      <c r="WDK3" s="87"/>
      <c r="WDL3" s="87"/>
      <c r="WDM3" s="87"/>
      <c r="WDN3" s="87"/>
      <c r="WDO3" s="87"/>
      <c r="WDP3" s="87"/>
      <c r="WDQ3" s="87"/>
      <c r="WDR3" s="87"/>
      <c r="WDS3" s="87"/>
      <c r="WDT3" s="87"/>
      <c r="WDU3" s="87"/>
      <c r="WDV3" s="87"/>
      <c r="WDW3" s="87"/>
      <c r="WDX3" s="87"/>
      <c r="WDY3" s="87"/>
      <c r="WDZ3" s="87"/>
      <c r="WEA3" s="87"/>
      <c r="WEB3" s="87"/>
      <c r="WEC3" s="87"/>
      <c r="WED3" s="87"/>
      <c r="WEE3" s="87"/>
      <c r="WEF3" s="87"/>
      <c r="WEG3" s="87"/>
      <c r="WEH3" s="87"/>
      <c r="WEI3" s="87"/>
      <c r="WEJ3" s="87"/>
      <c r="WEK3" s="87"/>
      <c r="WEL3" s="87"/>
      <c r="WEM3" s="87"/>
      <c r="WEN3" s="87"/>
      <c r="WEO3" s="87"/>
      <c r="WEP3" s="87"/>
      <c r="WEQ3" s="87"/>
      <c r="WER3" s="87"/>
      <c r="WES3" s="87"/>
      <c r="WET3" s="87"/>
      <c r="WEU3" s="87"/>
      <c r="WEV3" s="87"/>
      <c r="WEW3" s="87"/>
      <c r="WEX3" s="87"/>
      <c r="WEY3" s="87"/>
      <c r="WEZ3" s="87"/>
      <c r="WFA3" s="87"/>
      <c r="WFB3" s="87"/>
      <c r="WFC3" s="87"/>
      <c r="WFD3" s="87"/>
      <c r="WFE3" s="87"/>
      <c r="WFF3" s="87"/>
      <c r="WFG3" s="87"/>
      <c r="WFH3" s="87"/>
      <c r="WFI3" s="87"/>
      <c r="WFJ3" s="87"/>
      <c r="WFK3" s="87"/>
      <c r="WFL3" s="87"/>
      <c r="WFM3" s="87"/>
      <c r="WFN3" s="87"/>
      <c r="WFO3" s="87"/>
      <c r="WFP3" s="87"/>
      <c r="WFQ3" s="87"/>
      <c r="WFR3" s="87"/>
      <c r="WFS3" s="87"/>
      <c r="WFT3" s="87"/>
      <c r="WFU3" s="87"/>
      <c r="WFV3" s="87"/>
      <c r="WFW3" s="87"/>
      <c r="WFX3" s="87"/>
      <c r="WFY3" s="87"/>
      <c r="WFZ3" s="87"/>
      <c r="WGA3" s="87"/>
      <c r="WGB3" s="87"/>
      <c r="WGC3" s="87"/>
      <c r="WGD3" s="87"/>
      <c r="WGE3" s="87"/>
      <c r="WGF3" s="87"/>
      <c r="WGG3" s="87"/>
      <c r="WGH3" s="87"/>
      <c r="WGI3" s="87"/>
      <c r="WGJ3" s="87"/>
      <c r="WGK3" s="87"/>
      <c r="WGL3" s="87"/>
      <c r="WGM3" s="87"/>
      <c r="WGN3" s="87"/>
      <c r="WGO3" s="87"/>
      <c r="WGP3" s="87"/>
      <c r="WGQ3" s="87"/>
      <c r="WGR3" s="87"/>
      <c r="WGS3" s="87"/>
      <c r="WGT3" s="87"/>
      <c r="WGU3" s="87"/>
      <c r="WGV3" s="87"/>
      <c r="WGW3" s="87"/>
      <c r="WGX3" s="87"/>
      <c r="WGY3" s="87"/>
      <c r="WGZ3" s="87"/>
      <c r="WHA3" s="87"/>
      <c r="WHB3" s="87"/>
      <c r="WHC3" s="87"/>
      <c r="WHD3" s="87"/>
      <c r="WHE3" s="87"/>
      <c r="WHF3" s="87"/>
      <c r="WHG3" s="87"/>
      <c r="WHH3" s="87"/>
      <c r="WHI3" s="87"/>
      <c r="WHJ3" s="87"/>
      <c r="WHK3" s="87"/>
      <c r="WHL3" s="87"/>
      <c r="WHM3" s="87"/>
      <c r="WHN3" s="87"/>
      <c r="WHO3" s="87"/>
      <c r="WHP3" s="87"/>
      <c r="WHQ3" s="87"/>
      <c r="WHR3" s="87"/>
      <c r="WHS3" s="87"/>
      <c r="WHT3" s="87"/>
      <c r="WHU3" s="87"/>
      <c r="WHV3" s="87"/>
      <c r="WHW3" s="87"/>
      <c r="WHX3" s="87"/>
      <c r="WHY3" s="87"/>
      <c r="WHZ3" s="87"/>
      <c r="WIA3" s="87"/>
      <c r="WIB3" s="87"/>
      <c r="WIC3" s="87"/>
      <c r="WID3" s="87"/>
      <c r="WIE3" s="87"/>
      <c r="WIF3" s="87"/>
      <c r="WIG3" s="87"/>
      <c r="WIH3" s="87"/>
      <c r="WII3" s="87"/>
      <c r="WIJ3" s="87"/>
      <c r="WIK3" s="87"/>
      <c r="WIL3" s="87"/>
      <c r="WIM3" s="87"/>
      <c r="WIN3" s="87"/>
      <c r="WIO3" s="87"/>
      <c r="WIP3" s="87"/>
      <c r="WIQ3" s="87"/>
      <c r="WIR3" s="87"/>
      <c r="WIS3" s="87"/>
      <c r="WIT3" s="87"/>
      <c r="WIU3" s="87"/>
      <c r="WIV3" s="87"/>
      <c r="WIW3" s="87"/>
      <c r="WIX3" s="87"/>
      <c r="WIY3" s="87"/>
      <c r="WIZ3" s="87"/>
      <c r="WJA3" s="87"/>
      <c r="WJB3" s="87"/>
      <c r="WJC3" s="87"/>
      <c r="WJD3" s="87"/>
      <c r="WJE3" s="87"/>
      <c r="WJF3" s="87"/>
      <c r="WJG3" s="87"/>
      <c r="WJH3" s="87"/>
      <c r="WJI3" s="87"/>
      <c r="WJJ3" s="87"/>
      <c r="WJK3" s="87"/>
      <c r="WJL3" s="87"/>
      <c r="WJM3" s="87"/>
      <c r="WJN3" s="87"/>
      <c r="WJO3" s="87"/>
      <c r="WJP3" s="87"/>
      <c r="WJQ3" s="87"/>
      <c r="WJR3" s="87"/>
      <c r="WJS3" s="87"/>
      <c r="WJT3" s="87"/>
      <c r="WJU3" s="87"/>
      <c r="WJV3" s="87"/>
      <c r="WJW3" s="87"/>
      <c r="WJX3" s="87"/>
      <c r="WJY3" s="87"/>
      <c r="WJZ3" s="87"/>
      <c r="WKA3" s="87"/>
      <c r="WKB3" s="87"/>
      <c r="WKC3" s="87"/>
      <c r="WKD3" s="87"/>
      <c r="WKE3" s="87"/>
      <c r="WKF3" s="87"/>
      <c r="WKG3" s="87"/>
      <c r="WKH3" s="87"/>
      <c r="WKI3" s="87"/>
      <c r="WKJ3" s="87"/>
      <c r="WKK3" s="87"/>
      <c r="WKL3" s="87"/>
      <c r="WKM3" s="87"/>
      <c r="WKN3" s="87"/>
      <c r="WKO3" s="87"/>
      <c r="WKP3" s="87"/>
      <c r="WKQ3" s="87"/>
      <c r="WKR3" s="87"/>
      <c r="WKS3" s="87"/>
      <c r="WKT3" s="87"/>
      <c r="WKU3" s="87"/>
      <c r="WKV3" s="87"/>
      <c r="WKW3" s="87"/>
      <c r="WKX3" s="87"/>
      <c r="WKY3" s="87"/>
      <c r="WKZ3" s="87"/>
      <c r="WLA3" s="87"/>
      <c r="WLB3" s="87"/>
      <c r="WLC3" s="87"/>
      <c r="WLD3" s="87"/>
      <c r="WLE3" s="87"/>
      <c r="WLF3" s="87"/>
      <c r="WLG3" s="87"/>
      <c r="WLH3" s="87"/>
      <c r="WLI3" s="87"/>
      <c r="WLJ3" s="87"/>
      <c r="WLK3" s="87"/>
      <c r="WLL3" s="87"/>
      <c r="WLM3" s="87"/>
      <c r="WLN3" s="87"/>
      <c r="WLO3" s="87"/>
      <c r="WLP3" s="87"/>
      <c r="WLQ3" s="87"/>
      <c r="WLR3" s="87"/>
      <c r="WLS3" s="87"/>
      <c r="WLT3" s="87"/>
      <c r="WLU3" s="87"/>
      <c r="WLV3" s="87"/>
      <c r="WLW3" s="87"/>
      <c r="WLX3" s="87"/>
      <c r="WLY3" s="87"/>
      <c r="WLZ3" s="87"/>
      <c r="WMA3" s="87"/>
      <c r="WMB3" s="87"/>
      <c r="WMC3" s="87"/>
      <c r="WMD3" s="87"/>
      <c r="WME3" s="87"/>
      <c r="WMF3" s="87"/>
      <c r="WMG3" s="87"/>
      <c r="WMH3" s="87"/>
      <c r="WMI3" s="87"/>
      <c r="WMJ3" s="87"/>
      <c r="WMK3" s="87"/>
      <c r="WML3" s="87"/>
      <c r="WMM3" s="87"/>
      <c r="WMN3" s="87"/>
      <c r="WMO3" s="87"/>
      <c r="WMP3" s="87"/>
      <c r="WMQ3" s="87"/>
      <c r="WMR3" s="87"/>
      <c r="WMS3" s="87"/>
      <c r="WMT3" s="87"/>
      <c r="WMU3" s="87"/>
      <c r="WMV3" s="87"/>
      <c r="WMW3" s="87"/>
      <c r="WMX3" s="87"/>
      <c r="WMY3" s="87"/>
      <c r="WMZ3" s="87"/>
      <c r="WNA3" s="87"/>
      <c r="WNB3" s="87"/>
      <c r="WNC3" s="87"/>
      <c r="WND3" s="87"/>
      <c r="WNE3" s="87"/>
      <c r="WNF3" s="87"/>
      <c r="WNG3" s="87"/>
      <c r="WNH3" s="87"/>
      <c r="WNI3" s="87"/>
      <c r="WNJ3" s="87"/>
      <c r="WNK3" s="87"/>
      <c r="WNL3" s="87"/>
      <c r="WNM3" s="87"/>
      <c r="WNN3" s="87"/>
      <c r="WNO3" s="87"/>
      <c r="WNP3" s="87"/>
      <c r="WNQ3" s="87"/>
      <c r="WNR3" s="87"/>
      <c r="WNS3" s="87"/>
      <c r="WNT3" s="87"/>
      <c r="WNU3" s="87"/>
      <c r="WNV3" s="87"/>
      <c r="WNW3" s="87"/>
      <c r="WNX3" s="87"/>
      <c r="WNY3" s="87"/>
      <c r="WNZ3" s="87"/>
      <c r="WOA3" s="87"/>
      <c r="WOB3" s="87"/>
      <c r="WOC3" s="87"/>
      <c r="WOD3" s="87"/>
      <c r="WOE3" s="87"/>
      <c r="WOF3" s="87"/>
      <c r="WOG3" s="87"/>
      <c r="WOH3" s="87"/>
      <c r="WOI3" s="87"/>
      <c r="WOJ3" s="87"/>
      <c r="WOK3" s="87"/>
      <c r="WOL3" s="87"/>
      <c r="WOM3" s="87"/>
      <c r="WON3" s="87"/>
      <c r="WOO3" s="87"/>
      <c r="WOP3" s="87"/>
      <c r="WOQ3" s="87"/>
      <c r="WOR3" s="87"/>
      <c r="WOS3" s="87"/>
      <c r="WOT3" s="87"/>
      <c r="WOU3" s="87"/>
      <c r="WOV3" s="87"/>
      <c r="WOW3" s="87"/>
      <c r="WOX3" s="87"/>
      <c r="WOY3" s="87"/>
      <c r="WOZ3" s="87"/>
      <c r="WPA3" s="87"/>
      <c r="WPB3" s="87"/>
      <c r="WPC3" s="87"/>
      <c r="WPD3" s="87"/>
      <c r="WPE3" s="87"/>
      <c r="WPF3" s="87"/>
      <c r="WPG3" s="87"/>
      <c r="WPH3" s="87"/>
      <c r="WPI3" s="87"/>
      <c r="WPJ3" s="87"/>
      <c r="WPK3" s="87"/>
      <c r="WPL3" s="87"/>
      <c r="WPM3" s="87"/>
      <c r="WPN3" s="87"/>
      <c r="WPO3" s="87"/>
      <c r="WPP3" s="87"/>
      <c r="WPQ3" s="87"/>
      <c r="WPR3" s="87"/>
      <c r="WPS3" s="87"/>
      <c r="WPT3" s="87"/>
      <c r="WPU3" s="87"/>
      <c r="WPV3" s="87"/>
      <c r="WPW3" s="87"/>
      <c r="WPX3" s="87"/>
      <c r="WPY3" s="87"/>
      <c r="WPZ3" s="87"/>
      <c r="WQA3" s="87"/>
      <c r="WQB3" s="87"/>
      <c r="WQC3" s="87"/>
      <c r="WQD3" s="87"/>
      <c r="WQE3" s="87"/>
      <c r="WQF3" s="87"/>
      <c r="WQG3" s="87"/>
      <c r="WQH3" s="87"/>
      <c r="WQI3" s="87"/>
      <c r="WQJ3" s="87"/>
      <c r="WQK3" s="87"/>
      <c r="WQL3" s="87"/>
      <c r="WQM3" s="87"/>
      <c r="WQN3" s="87"/>
      <c r="WQO3" s="87"/>
      <c r="WQP3" s="87"/>
      <c r="WQQ3" s="87"/>
      <c r="WQR3" s="87"/>
      <c r="WQS3" s="87"/>
      <c r="WQT3" s="87"/>
      <c r="WQU3" s="87"/>
      <c r="WQV3" s="87"/>
      <c r="WQW3" s="87"/>
      <c r="WQX3" s="87"/>
      <c r="WQY3" s="87"/>
      <c r="WQZ3" s="87"/>
      <c r="WRA3" s="87"/>
      <c r="WRB3" s="87"/>
      <c r="WRC3" s="87"/>
      <c r="WRD3" s="87"/>
      <c r="WRE3" s="87"/>
      <c r="WRF3" s="87"/>
      <c r="WRG3" s="87"/>
      <c r="WRH3" s="87"/>
      <c r="WRI3" s="87"/>
      <c r="WRJ3" s="87"/>
      <c r="WRK3" s="87"/>
      <c r="WRL3" s="87"/>
      <c r="WRM3" s="87"/>
      <c r="WRN3" s="87"/>
      <c r="WRO3" s="87"/>
      <c r="WRP3" s="87"/>
      <c r="WRQ3" s="87"/>
      <c r="WRR3" s="87"/>
      <c r="WRS3" s="87"/>
      <c r="WRT3" s="87"/>
      <c r="WRU3" s="87"/>
      <c r="WRV3" s="87"/>
      <c r="WRW3" s="87"/>
      <c r="WRX3" s="87"/>
      <c r="WRY3" s="87"/>
      <c r="WRZ3" s="87"/>
      <c r="WSA3" s="87"/>
      <c r="WSB3" s="87"/>
      <c r="WSC3" s="87"/>
      <c r="WSD3" s="87"/>
      <c r="WSE3" s="87"/>
      <c r="WSF3" s="87"/>
      <c r="WSG3" s="87"/>
      <c r="WSH3" s="87"/>
      <c r="WSI3" s="87"/>
      <c r="WSJ3" s="87"/>
      <c r="WSK3" s="87"/>
      <c r="WSL3" s="87"/>
      <c r="WSM3" s="87"/>
      <c r="WSN3" s="87"/>
      <c r="WSO3" s="87"/>
      <c r="WSP3" s="87"/>
      <c r="WSQ3" s="87"/>
      <c r="WSR3" s="87"/>
      <c r="WSS3" s="87"/>
      <c r="WST3" s="87"/>
      <c r="WSU3" s="87"/>
      <c r="WSV3" s="87"/>
      <c r="WSW3" s="87"/>
      <c r="WSX3" s="87"/>
      <c r="WSY3" s="87"/>
      <c r="WSZ3" s="87"/>
      <c r="WTA3" s="87"/>
      <c r="WTB3" s="87"/>
      <c r="WTC3" s="87"/>
      <c r="WTD3" s="87"/>
      <c r="WTE3" s="87"/>
      <c r="WTF3" s="87"/>
      <c r="WTG3" s="87"/>
      <c r="WTH3" s="87"/>
      <c r="WTI3" s="87"/>
      <c r="WTJ3" s="87"/>
      <c r="WTK3" s="87"/>
      <c r="WTL3" s="87"/>
      <c r="WTM3" s="87"/>
      <c r="WTN3" s="87"/>
      <c r="WTO3" s="87"/>
      <c r="WTP3" s="87"/>
      <c r="WTQ3" s="87"/>
      <c r="WTR3" s="87"/>
      <c r="WTS3" s="87"/>
      <c r="WTT3" s="87"/>
      <c r="WTU3" s="87"/>
      <c r="WTV3" s="87"/>
      <c r="WTW3" s="87"/>
      <c r="WTX3" s="87"/>
      <c r="WTY3" s="87"/>
      <c r="WTZ3" s="87"/>
      <c r="WUA3" s="87"/>
      <c r="WUB3" s="87"/>
      <c r="WUC3" s="87"/>
      <c r="WUD3" s="87"/>
      <c r="WUE3" s="87"/>
      <c r="WUF3" s="87"/>
      <c r="WUG3" s="87"/>
      <c r="WUH3" s="87"/>
      <c r="WUI3" s="87"/>
      <c r="WUJ3" s="87"/>
      <c r="WUK3" s="87"/>
      <c r="WUL3" s="87"/>
      <c r="WUM3" s="87"/>
      <c r="WUN3" s="87"/>
      <c r="WUO3" s="87"/>
      <c r="WUP3" s="87"/>
      <c r="WUQ3" s="87"/>
      <c r="WUR3" s="87"/>
      <c r="WUS3" s="87"/>
      <c r="WUT3" s="87"/>
      <c r="WUU3" s="87"/>
      <c r="WUV3" s="87"/>
      <c r="WUW3" s="87"/>
      <c r="WUX3" s="87"/>
      <c r="WUY3" s="87"/>
      <c r="WUZ3" s="87"/>
      <c r="WVA3" s="87"/>
      <c r="WVB3" s="87"/>
      <c r="WVC3" s="87"/>
      <c r="WVD3" s="87"/>
      <c r="WVE3" s="87"/>
      <c r="WVF3" s="87"/>
      <c r="WVG3" s="87"/>
      <c r="WVH3" s="87"/>
      <c r="WVI3" s="87"/>
      <c r="WVJ3" s="87"/>
      <c r="WVK3" s="87"/>
      <c r="WVL3" s="87"/>
      <c r="WVM3" s="87"/>
      <c r="WVN3" s="87"/>
      <c r="WVO3" s="87"/>
      <c r="WVP3" s="87"/>
      <c r="WVQ3" s="87"/>
      <c r="WVR3" s="87"/>
      <c r="WVS3" s="87"/>
      <c r="WVT3" s="87"/>
      <c r="WVU3" s="87"/>
      <c r="WVV3" s="87"/>
      <c r="WVW3" s="87"/>
      <c r="WVX3" s="87"/>
      <c r="WVY3" s="87"/>
      <c r="WVZ3" s="87"/>
      <c r="WWA3" s="87"/>
      <c r="WWB3" s="87"/>
      <c r="WWC3" s="87"/>
      <c r="WWD3" s="87"/>
      <c r="WWE3" s="87"/>
      <c r="WWF3" s="87"/>
      <c r="WWG3" s="87"/>
      <c r="WWH3" s="87"/>
      <c r="WWI3" s="87"/>
      <c r="WWJ3" s="87"/>
      <c r="WWK3" s="87"/>
      <c r="WWL3" s="87"/>
      <c r="WWM3" s="87"/>
      <c r="WWN3" s="87"/>
      <c r="WWO3" s="87"/>
      <c r="WWP3" s="87"/>
      <c r="WWQ3" s="87"/>
      <c r="WWR3" s="87"/>
      <c r="WWS3" s="87"/>
      <c r="WWT3" s="87"/>
      <c r="WWU3" s="87"/>
      <c r="WWV3" s="87"/>
      <c r="WWW3" s="87"/>
      <c r="WWX3" s="87"/>
      <c r="WWY3" s="87"/>
      <c r="WWZ3" s="87"/>
      <c r="WXA3" s="87"/>
      <c r="WXB3" s="87"/>
      <c r="WXC3" s="87"/>
      <c r="WXD3" s="87"/>
      <c r="WXE3" s="87"/>
      <c r="WXF3" s="87"/>
      <c r="WXG3" s="87"/>
      <c r="WXH3" s="87"/>
      <c r="WXI3" s="87"/>
      <c r="WXJ3" s="87"/>
      <c r="WXK3" s="87"/>
      <c r="WXL3" s="87"/>
      <c r="WXM3" s="87"/>
      <c r="WXN3" s="87"/>
      <c r="WXO3" s="87"/>
      <c r="WXP3" s="87"/>
      <c r="WXQ3" s="87"/>
      <c r="WXR3" s="87"/>
      <c r="WXS3" s="87"/>
      <c r="WXT3" s="87"/>
      <c r="WXU3" s="87"/>
      <c r="WXV3" s="87"/>
      <c r="WXW3" s="87"/>
      <c r="WXX3" s="87"/>
      <c r="WXY3" s="87"/>
      <c r="WXZ3" s="87"/>
      <c r="WYA3" s="87"/>
      <c r="WYB3" s="87"/>
      <c r="WYC3" s="87"/>
      <c r="WYD3" s="87"/>
      <c r="WYE3" s="87"/>
      <c r="WYF3" s="87"/>
      <c r="WYG3" s="87"/>
      <c r="WYH3" s="87"/>
      <c r="WYI3" s="87"/>
      <c r="WYJ3" s="87"/>
      <c r="WYK3" s="87"/>
      <c r="WYL3" s="87"/>
      <c r="WYM3" s="87"/>
      <c r="WYN3" s="87"/>
      <c r="WYO3" s="87"/>
      <c r="WYP3" s="87"/>
      <c r="WYQ3" s="87"/>
      <c r="WYR3" s="87"/>
      <c r="WYS3" s="87"/>
      <c r="WYT3" s="87"/>
      <c r="WYU3" s="87"/>
      <c r="WYV3" s="87"/>
      <c r="WYW3" s="87"/>
      <c r="WYX3" s="87"/>
      <c r="WYY3" s="87"/>
      <c r="WYZ3" s="87"/>
      <c r="WZA3" s="87"/>
      <c r="WZB3" s="87"/>
      <c r="WZC3" s="87"/>
      <c r="WZD3" s="87"/>
      <c r="WZE3" s="87"/>
      <c r="WZF3" s="87"/>
      <c r="WZG3" s="87"/>
      <c r="WZH3" s="87"/>
      <c r="WZI3" s="87"/>
      <c r="WZJ3" s="87"/>
      <c r="WZK3" s="87"/>
      <c r="WZL3" s="87"/>
      <c r="WZM3" s="87"/>
      <c r="WZN3" s="87"/>
      <c r="WZO3" s="87"/>
      <c r="WZP3" s="87"/>
      <c r="WZQ3" s="87"/>
      <c r="WZR3" s="87"/>
      <c r="WZS3" s="87"/>
      <c r="WZT3" s="87"/>
      <c r="WZU3" s="87"/>
      <c r="WZV3" s="87"/>
      <c r="WZW3" s="87"/>
      <c r="WZX3" s="87"/>
      <c r="WZY3" s="87"/>
      <c r="WZZ3" s="87"/>
      <c r="XAA3" s="87"/>
      <c r="XAB3" s="87"/>
      <c r="XAC3" s="87"/>
      <c r="XAD3" s="87"/>
      <c r="XAE3" s="87"/>
      <c r="XAF3" s="87"/>
      <c r="XAG3" s="87"/>
      <c r="XAH3" s="87"/>
      <c r="XAI3" s="87"/>
      <c r="XAJ3" s="87"/>
      <c r="XAK3" s="87"/>
      <c r="XAL3" s="87"/>
      <c r="XAM3" s="87"/>
      <c r="XAN3" s="87"/>
      <c r="XAO3" s="87"/>
      <c r="XAP3" s="87"/>
      <c r="XAQ3" s="87"/>
      <c r="XAR3" s="87"/>
      <c r="XAS3" s="87"/>
      <c r="XAT3" s="87"/>
      <c r="XAU3" s="87"/>
      <c r="XAV3" s="87"/>
      <c r="XAW3" s="87"/>
      <c r="XAX3" s="87"/>
      <c r="XAY3" s="87"/>
      <c r="XAZ3" s="87"/>
      <c r="XBA3" s="87"/>
      <c r="XBB3" s="87"/>
      <c r="XBC3" s="87"/>
      <c r="XBD3" s="87"/>
      <c r="XBE3" s="87"/>
      <c r="XBF3" s="87"/>
      <c r="XBG3" s="87"/>
      <c r="XBH3" s="87"/>
      <c r="XBI3" s="87"/>
      <c r="XBJ3" s="87"/>
      <c r="XBK3" s="87"/>
      <c r="XBL3" s="87"/>
      <c r="XBM3" s="87"/>
      <c r="XBN3" s="87"/>
      <c r="XBO3" s="87"/>
      <c r="XBP3" s="87"/>
      <c r="XBQ3" s="87"/>
      <c r="XBR3" s="87"/>
      <c r="XBS3" s="87"/>
      <c r="XBT3" s="87"/>
      <c r="XBU3" s="87"/>
      <c r="XBV3" s="87"/>
      <c r="XBW3" s="87"/>
      <c r="XBX3" s="87"/>
      <c r="XBY3" s="87"/>
      <c r="XBZ3" s="87"/>
      <c r="XCA3" s="87"/>
      <c r="XCB3" s="87"/>
      <c r="XCC3" s="87"/>
      <c r="XCD3" s="87"/>
      <c r="XCE3" s="87"/>
      <c r="XCF3" s="87"/>
      <c r="XCG3" s="87"/>
      <c r="XCH3" s="87"/>
      <c r="XCI3" s="87"/>
      <c r="XCJ3" s="87"/>
      <c r="XCK3" s="87"/>
      <c r="XCL3" s="87"/>
      <c r="XCM3" s="87"/>
      <c r="XCN3" s="87"/>
      <c r="XCO3" s="87"/>
      <c r="XCP3" s="87"/>
      <c r="XCQ3" s="87"/>
      <c r="XCR3" s="87"/>
      <c r="XCS3" s="87"/>
      <c r="XCT3" s="87"/>
      <c r="XCU3" s="87"/>
      <c r="XCV3" s="87"/>
      <c r="XCW3" s="87"/>
      <c r="XCX3" s="87"/>
      <c r="XCY3" s="87"/>
      <c r="XCZ3" s="87"/>
      <c r="XDA3" s="87"/>
      <c r="XDB3" s="87"/>
      <c r="XDC3" s="87"/>
      <c r="XDD3" s="87"/>
      <c r="XDE3" s="87"/>
      <c r="XDF3" s="87"/>
      <c r="XDG3" s="87"/>
      <c r="XDH3" s="87"/>
      <c r="XDI3" s="87"/>
      <c r="XDJ3" s="87"/>
      <c r="XDK3" s="87"/>
      <c r="XDL3" s="87"/>
      <c r="XDM3" s="87"/>
      <c r="XDN3" s="87"/>
      <c r="XDO3" s="87"/>
      <c r="XDP3" s="87"/>
      <c r="XDQ3" s="87"/>
      <c r="XDR3" s="87"/>
      <c r="XDS3" s="87"/>
      <c r="XDT3" s="87"/>
      <c r="XDU3" s="87"/>
      <c r="XDV3" s="87"/>
      <c r="XDW3" s="87"/>
      <c r="XDX3" s="87"/>
      <c r="XDY3" s="87"/>
      <c r="XDZ3" s="87"/>
      <c r="XEA3" s="87"/>
      <c r="XEB3" s="87"/>
      <c r="XEC3" s="87"/>
      <c r="XED3" s="87"/>
      <c r="XEE3" s="87"/>
      <c r="XEF3" s="87"/>
      <c r="XEG3" s="87"/>
      <c r="XEH3" s="87"/>
      <c r="XEI3" s="87"/>
      <c r="XEJ3" s="87"/>
      <c r="XEK3" s="87"/>
      <c r="XEL3" s="87"/>
      <c r="XEM3" s="87"/>
      <c r="XEN3" s="87"/>
      <c r="XEO3" s="87"/>
      <c r="XEP3" s="87"/>
      <c r="XEQ3" s="87"/>
      <c r="XER3" s="87"/>
      <c r="XES3" s="87"/>
      <c r="XET3" s="87"/>
      <c r="XEU3" s="87"/>
      <c r="XEV3" s="87"/>
      <c r="XEW3" s="87"/>
      <c r="XEX3" s="87"/>
      <c r="XEY3" s="87"/>
      <c r="XEZ3" s="87"/>
      <c r="XFA3" s="87"/>
      <c r="XFB3" s="87"/>
      <c r="XFC3" s="87"/>
      <c r="XFD3" s="88"/>
    </row>
    <row r="4" spans="2:16384">
      <c r="D4" s="90"/>
      <c r="E4" s="90"/>
      <c r="F4" s="90"/>
      <c r="G4" s="90"/>
      <c r="XFD4" s="91"/>
    </row>
    <row r="5" spans="2:16384" ht="15" customHeight="1">
      <c r="B5" s="836" t="s">
        <v>1148</v>
      </c>
      <c r="C5" s="8"/>
      <c r="D5" s="795" t="str">
        <f>"31 Aralık "&amp;'Veri ve kontrol'!$D$8&amp;"
Fiili"</f>
        <v>31 Aralık 2015
Fiili</v>
      </c>
      <c r="E5" s="799" t="str">
        <f>'Veri ve kontrol'!$D$5&amp;" 2016
Fiili"</f>
        <v>Ağustos 2016
Fiili</v>
      </c>
      <c r="F5" s="799" t="str">
        <f>'Veri ve kontrol'!$D$5&amp;" 2016
Bütçe"</f>
        <v>Ağustos 2016
Bütçe</v>
      </c>
      <c r="G5" s="799" t="s">
        <v>231</v>
      </c>
      <c r="H5" s="554"/>
      <c r="XFD5" s="91"/>
    </row>
    <row r="6" spans="2:16384" ht="18" customHeight="1">
      <c r="B6" s="836"/>
      <c r="C6" s="8"/>
      <c r="D6" s="795"/>
      <c r="E6" s="799"/>
      <c r="F6" s="799"/>
      <c r="G6" s="799"/>
      <c r="H6" s="554" t="s">
        <v>788</v>
      </c>
      <c r="J6" s="658">
        <v>41883</v>
      </c>
      <c r="XFD6" s="91"/>
    </row>
    <row r="7" spans="2:16384" ht="18" customHeight="1">
      <c r="B7" s="92" t="s">
        <v>124</v>
      </c>
      <c r="C7" s="93"/>
      <c r="D7" s="440">
        <v>28290948</v>
      </c>
      <c r="E7" s="440">
        <f>(9160000*2.9545)</f>
        <v>27063220</v>
      </c>
      <c r="F7" s="440">
        <f>Bilanço!J35+Bilanço!J46</f>
        <v>0</v>
      </c>
      <c r="G7" s="96">
        <f t="shared" ref="G7:G16" si="0">IF(OR(E7&gt;0,D7&gt;0)*OR(E7&lt;0,D7&gt;0),E7/D7-1,IF(OR(E7&lt;0,D7&lt;0)*OR(E7&gt;0,D7&lt;0),-1*(E7/D7-1),IF(AND(E7&lt;0,D7=0),-1,IF(AND(E7&gt;0,D7=0),1,"-"))))</f>
        <v>-4.3396495585796613E-2</v>
      </c>
      <c r="H7" s="440">
        <f>Bilanço!J35+Bilanço!J46-H8</f>
        <v>-59726</v>
      </c>
      <c r="J7" s="440">
        <f>('2015_Mizan'!BG175+'2015_Mizan'!BG176+'2015_Mizan'!BG224)/-1000</f>
        <v>796475.55</v>
      </c>
      <c r="XFD7" s="91"/>
    </row>
    <row r="8" spans="2:16384" ht="18" customHeight="1">
      <c r="B8" s="92" t="s">
        <v>125</v>
      </c>
      <c r="C8" s="93"/>
      <c r="D8" s="440">
        <v>0</v>
      </c>
      <c r="E8" s="440">
        <f>(30000*3.304)</f>
        <v>99120</v>
      </c>
      <c r="F8" s="440">
        <v>0</v>
      </c>
      <c r="G8" s="96">
        <f t="shared" si="0"/>
        <v>1</v>
      </c>
      <c r="H8" s="440">
        <v>59726</v>
      </c>
      <c r="J8" s="440">
        <f>'2015_Mizan'!BG174/-1000</f>
        <v>0</v>
      </c>
      <c r="XFD8" s="91"/>
    </row>
    <row r="9" spans="2:16384" ht="18" customHeight="1">
      <c r="B9" s="92" t="s">
        <v>126</v>
      </c>
      <c r="C9" s="93"/>
      <c r="D9" s="440">
        <f>8491.65+437.74</f>
        <v>8929.39</v>
      </c>
      <c r="E9" s="440">
        <v>26488.03</v>
      </c>
      <c r="F9" s="440">
        <v>0</v>
      </c>
      <c r="G9" s="96">
        <f t="shared" si="0"/>
        <v>1.9663874016030212</v>
      </c>
      <c r="H9" s="440"/>
      <c r="J9" s="440">
        <v>0</v>
      </c>
      <c r="XFD9" s="91"/>
    </row>
    <row r="10" spans="2:16384" ht="18" customHeight="1">
      <c r="B10" s="92" t="s">
        <v>233</v>
      </c>
      <c r="C10" s="93"/>
      <c r="D10" s="440">
        <v>40343.14</v>
      </c>
      <c r="E10" s="440">
        <v>0</v>
      </c>
      <c r="F10" s="440">
        <v>0</v>
      </c>
      <c r="G10" s="96">
        <f t="shared" si="0"/>
        <v>-1</v>
      </c>
      <c r="H10" s="440"/>
      <c r="J10" s="440">
        <v>0</v>
      </c>
      <c r="XFD10" s="91"/>
    </row>
    <row r="11" spans="2:16384" ht="18" customHeight="1">
      <c r="B11" s="97" t="s">
        <v>226</v>
      </c>
      <c r="C11" s="98"/>
      <c r="D11" s="99">
        <f>SUM(D7:D10)</f>
        <v>28340220.530000001</v>
      </c>
      <c r="E11" s="99">
        <f>SUM(E7:E10)</f>
        <v>27188828.030000001</v>
      </c>
      <c r="F11" s="99">
        <f>SUM(F7:F10)</f>
        <v>0</v>
      </c>
      <c r="G11" s="100">
        <f t="shared" si="0"/>
        <v>-4.0627506718981743E-2</v>
      </c>
      <c r="H11" s="99">
        <f>SUM(H7:H10)</f>
        <v>0</v>
      </c>
      <c r="J11" s="99">
        <f>SUM(J7:J10)</f>
        <v>796475.55</v>
      </c>
      <c r="L11" s="704"/>
      <c r="XFD11" s="91"/>
    </row>
    <row r="12" spans="2:16384" ht="18" customHeight="1">
      <c r="B12" s="93" t="s">
        <v>1163</v>
      </c>
      <c r="C12" s="98"/>
      <c r="D12" s="101">
        <f>Bilanço!D38</f>
        <v>0</v>
      </c>
      <c r="E12" s="101">
        <f>Bilanço!H38</f>
        <v>0</v>
      </c>
      <c r="F12" s="101">
        <f>Bilanço!J38</f>
        <v>0</v>
      </c>
      <c r="G12" s="585" t="str">
        <f t="shared" si="0"/>
        <v>-</v>
      </c>
      <c r="H12" s="101">
        <f>Bilanço!J38</f>
        <v>0</v>
      </c>
      <c r="J12" s="101"/>
      <c r="L12" s="704"/>
      <c r="XFD12" s="91"/>
    </row>
    <row r="13" spans="2:16384" ht="18" customHeight="1">
      <c r="B13" s="102" t="s">
        <v>117</v>
      </c>
      <c r="C13" s="98"/>
      <c r="D13" s="103">
        <f>D11+D12</f>
        <v>28340220.530000001</v>
      </c>
      <c r="E13" s="103">
        <f>E11+E12</f>
        <v>27188828.030000001</v>
      </c>
      <c r="F13" s="103">
        <f>H11</f>
        <v>0</v>
      </c>
      <c r="G13" s="104">
        <f t="shared" si="0"/>
        <v>-4.0627506718981743E-2</v>
      </c>
      <c r="H13" s="103">
        <f>H11</f>
        <v>0</v>
      </c>
      <c r="J13" s="103">
        <f>J11+J12</f>
        <v>796475.55</v>
      </c>
      <c r="XFD13" s="91"/>
    </row>
    <row r="14" spans="2:16384" ht="18" customHeight="1">
      <c r="B14" s="92" t="s">
        <v>22</v>
      </c>
      <c r="C14" s="93"/>
      <c r="D14" s="94">
        <f>Bilanço!D7</f>
        <v>396013.69</v>
      </c>
      <c r="E14" s="94">
        <f>Bilanço!H7</f>
        <v>17353114.780000001</v>
      </c>
      <c r="F14" s="94">
        <f>Bilanço!J8</f>
        <v>0</v>
      </c>
      <c r="G14" s="95">
        <f t="shared" si="0"/>
        <v>42.819482048714029</v>
      </c>
      <c r="H14" s="94">
        <f>Bilanço!J8</f>
        <v>0</v>
      </c>
      <c r="J14" s="440">
        <f>SUM('2015_Mizan'!BG2:BG105)/1000</f>
        <v>5252.6313000000009</v>
      </c>
      <c r="XFD14" s="91"/>
    </row>
    <row r="15" spans="2:16384" ht="18" customHeight="1">
      <c r="B15" s="92" t="s">
        <v>1162</v>
      </c>
      <c r="C15" s="93"/>
      <c r="D15" s="94">
        <f>Bilanço!D14+Bilanço!D26</f>
        <v>0</v>
      </c>
      <c r="E15" s="94">
        <f>Bilanço!H14+Bilanço!H26</f>
        <v>0</v>
      </c>
      <c r="F15" s="94">
        <f>Bilanço!J14</f>
        <v>0</v>
      </c>
      <c r="G15" s="95" t="str">
        <f t="shared" si="0"/>
        <v>-</v>
      </c>
      <c r="H15" s="94">
        <f>Bilanço!J14</f>
        <v>0</v>
      </c>
      <c r="J15" s="440">
        <f>SUM('2015_Mizan'!BG113:BG115)/1000</f>
        <v>820182.19441</v>
      </c>
      <c r="XFD15" s="91"/>
    </row>
    <row r="16" spans="2:16384" ht="18" customHeight="1">
      <c r="B16" s="102" t="s">
        <v>127</v>
      </c>
      <c r="C16" s="98"/>
      <c r="D16" s="103">
        <f>SUM(D14:D15)</f>
        <v>396013.69</v>
      </c>
      <c r="E16" s="103">
        <f>SUM(E14:E15)</f>
        <v>17353114.780000001</v>
      </c>
      <c r="F16" s="103">
        <f>SUM(F14:F15)</f>
        <v>0</v>
      </c>
      <c r="G16" s="104">
        <f t="shared" si="0"/>
        <v>42.819482048714029</v>
      </c>
      <c r="H16" s="103">
        <f>SUM(H14:H15)</f>
        <v>0</v>
      </c>
      <c r="J16" s="103">
        <f>SUM(J14:J15)</f>
        <v>825434.82571</v>
      </c>
      <c r="XFD16" s="91"/>
    </row>
    <row r="17" spans="2:16384" ht="6.75" customHeight="1">
      <c r="B17" s="92"/>
      <c r="C17" s="93"/>
      <c r="D17" s="94"/>
      <c r="E17" s="94"/>
      <c r="F17" s="94"/>
      <c r="G17" s="95"/>
      <c r="H17" s="94"/>
      <c r="J17" s="14"/>
      <c r="XFD17" s="91"/>
    </row>
    <row r="18" spans="2:16384" ht="18" customHeight="1" thickBot="1">
      <c r="B18" s="105" t="s">
        <v>23</v>
      </c>
      <c r="C18" s="98"/>
      <c r="D18" s="106">
        <f>D13-D16</f>
        <v>27944206.84</v>
      </c>
      <c r="E18" s="106">
        <f>E13-E16</f>
        <v>9835713.25</v>
      </c>
      <c r="F18" s="106">
        <f>H13-H16</f>
        <v>0</v>
      </c>
      <c r="G18" s="447">
        <f>IF(OR(E18&gt;0,D18&gt;0)*OR(E18&lt;0,D18&gt;0),E18/D18-1,IF(OR(E18&lt;0,D18&lt;0)*OR(E18&gt;0,D18&lt;0),-1*(E18/D18-1),IF(AND(E18&lt;0,D18=0),-1,IF(AND(E18&gt;0,D18=0),1,"-"))))</f>
        <v>-0.64802317323528658</v>
      </c>
      <c r="H18" s="106">
        <f>H13-H16</f>
        <v>0</v>
      </c>
      <c r="J18" s="106">
        <f>J13-J16</f>
        <v>-28959.275709999958</v>
      </c>
      <c r="XFD18" s="91"/>
    </row>
    <row r="19" spans="2:16384" ht="18" customHeight="1" thickTop="1">
      <c r="B19" s="92" t="s">
        <v>24</v>
      </c>
      <c r="C19" s="93"/>
      <c r="D19" s="94">
        <f>Bilanço!D33</f>
        <v>49061916.869166672</v>
      </c>
      <c r="E19" s="94">
        <f>Bilanço!H33</f>
        <v>74367355.319999993</v>
      </c>
      <c r="F19" s="94">
        <f>Bilanço!J33</f>
        <v>0</v>
      </c>
      <c r="G19" s="95">
        <f>IF(OR(E19&gt;0,D19&gt;0)*OR(E19&lt;0,D19&gt;0),E19/D19-1,IF(OR(E19&lt;0,D19&lt;0)*OR(E19&gt;0,D19&lt;0),-1*(E19/D19-1),IF(AND(E19&lt;0,D19=0),-1,IF(AND(E19&gt;0,D19=0),1,"-"))))</f>
        <v>0.51578576757029881</v>
      </c>
      <c r="H19" s="94">
        <v>953134</v>
      </c>
      <c r="J19" s="14"/>
      <c r="XFD19" s="91"/>
    </row>
    <row r="20" spans="2:16384" ht="18" customHeight="1" thickBot="1">
      <c r="B20" s="105" t="s">
        <v>25</v>
      </c>
      <c r="C20" s="98"/>
      <c r="D20" s="353">
        <f>IFERROR(D18/D19,0)</f>
        <v>0.56957022112525213</v>
      </c>
      <c r="E20" s="353">
        <f>IFERROR(E18/E19,0)</f>
        <v>0.13225847830243911</v>
      </c>
      <c r="F20" s="353">
        <f>IFERROR(H18/H19,0)</f>
        <v>0</v>
      </c>
      <c r="G20" s="107"/>
      <c r="H20" s="353">
        <f>IFERROR(H18/H19,0)</f>
        <v>0</v>
      </c>
      <c r="XFD20" s="91"/>
    </row>
    <row r="21" spans="2:16384" ht="14.7" thickTop="1">
      <c r="B21" s="108"/>
      <c r="C21" s="98"/>
      <c r="D21" s="109"/>
      <c r="E21" s="109"/>
      <c r="F21" s="110"/>
      <c r="G21" s="110"/>
      <c r="XFD21" s="91"/>
    </row>
    <row r="22" spans="2:16384">
      <c r="B22" s="19"/>
      <c r="C22" s="11"/>
      <c r="D22" s="19"/>
      <c r="E22" s="19"/>
      <c r="F22" s="19"/>
      <c r="G22" s="19"/>
      <c r="XFD22" s="91"/>
    </row>
    <row r="23" spans="2:16384" ht="15.75" customHeight="1">
      <c r="B23" s="835" t="s">
        <v>1149</v>
      </c>
      <c r="C23" s="749"/>
      <c r="D23" s="834" t="s">
        <v>26</v>
      </c>
      <c r="E23" s="834"/>
      <c r="F23" s="834"/>
      <c r="G23" s="834"/>
      <c r="H23" s="834"/>
      <c r="XFD23" s="91"/>
    </row>
    <row r="24" spans="2:16384" s="14" customFormat="1" ht="2.25" customHeight="1">
      <c r="B24" s="835"/>
      <c r="C24" s="111"/>
      <c r="D24" s="362"/>
      <c r="E24" s="362"/>
      <c r="F24" s="362"/>
      <c r="G24" s="362"/>
      <c r="H24" s="363"/>
      <c r="XFD24" s="112"/>
    </row>
    <row r="25" spans="2:16384" s="87" customFormat="1" ht="18" customHeight="1">
      <c r="B25" s="835"/>
      <c r="C25" s="113"/>
      <c r="D25" s="304">
        <v>2016</v>
      </c>
      <c r="E25" s="304">
        <v>2017</v>
      </c>
      <c r="F25" s="390" t="s">
        <v>1037</v>
      </c>
      <c r="G25" s="641" t="s">
        <v>1</v>
      </c>
      <c r="H25" s="304" t="s">
        <v>1</v>
      </c>
      <c r="XFD25" s="88"/>
    </row>
    <row r="26" spans="2:16384" ht="18" customHeight="1">
      <c r="B26" s="92" t="s">
        <v>124</v>
      </c>
      <c r="C26" s="93"/>
      <c r="D26" s="441">
        <v>27063220</v>
      </c>
      <c r="E26" s="441">
        <v>0</v>
      </c>
      <c r="F26" s="441">
        <v>0</v>
      </c>
      <c r="G26" s="441">
        <f>(D26+E26+F26)</f>
        <v>27063220</v>
      </c>
      <c r="H26" s="28">
        <f>SUM(D26:G26)</f>
        <v>54126440</v>
      </c>
      <c r="XFD26" s="91"/>
    </row>
    <row r="27" spans="2:16384" ht="18" customHeight="1">
      <c r="B27" s="92" t="s">
        <v>125</v>
      </c>
      <c r="C27" s="93"/>
      <c r="D27" s="441">
        <v>99120</v>
      </c>
      <c r="E27" s="441">
        <v>0</v>
      </c>
      <c r="F27" s="441">
        <v>0</v>
      </c>
      <c r="G27" s="441">
        <f>(D27+E27+F27)</f>
        <v>99120</v>
      </c>
      <c r="H27" s="28">
        <f>SUM(D27:G27)</f>
        <v>198240</v>
      </c>
      <c r="XFD27" s="91"/>
    </row>
    <row r="28" spans="2:16384" ht="18" customHeight="1">
      <c r="B28" s="92" t="s">
        <v>126</v>
      </c>
      <c r="C28" s="93"/>
      <c r="D28" s="441">
        <v>26488.03</v>
      </c>
      <c r="E28" s="441">
        <v>0</v>
      </c>
      <c r="F28" s="441">
        <v>0</v>
      </c>
      <c r="G28" s="441">
        <f t="shared" ref="G28:G30" si="1">D28+E28+F28</f>
        <v>26488.03</v>
      </c>
      <c r="H28" s="28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  <c r="CZ28" s="114"/>
      <c r="DA28" s="114"/>
      <c r="DB28" s="114"/>
      <c r="DC28" s="114"/>
      <c r="DD28" s="114"/>
      <c r="DE28" s="114"/>
      <c r="DF28" s="114"/>
      <c r="DG28" s="114"/>
      <c r="DH28" s="114"/>
      <c r="DI28" s="114"/>
      <c r="DJ28" s="114"/>
      <c r="DK28" s="114"/>
      <c r="DL28" s="114"/>
      <c r="DM28" s="114"/>
      <c r="DN28" s="114"/>
      <c r="DO28" s="114"/>
      <c r="DP28" s="114"/>
      <c r="DQ28" s="114"/>
      <c r="DR28" s="114"/>
      <c r="DS28" s="114"/>
      <c r="DT28" s="114"/>
      <c r="DU28" s="114"/>
      <c r="DV28" s="114"/>
      <c r="DW28" s="114"/>
      <c r="DX28" s="114"/>
      <c r="DY28" s="114"/>
      <c r="DZ28" s="114"/>
      <c r="EA28" s="114"/>
      <c r="EB28" s="114"/>
      <c r="EC28" s="114"/>
      <c r="ED28" s="114"/>
      <c r="EE28" s="114"/>
      <c r="EF28" s="114"/>
      <c r="EG28" s="114"/>
      <c r="EH28" s="114"/>
      <c r="EI28" s="114"/>
      <c r="EJ28" s="114"/>
      <c r="EK28" s="114"/>
      <c r="EL28" s="114"/>
      <c r="EM28" s="114"/>
      <c r="EN28" s="114"/>
      <c r="EO28" s="114"/>
      <c r="EP28" s="114"/>
      <c r="EQ28" s="114"/>
      <c r="ER28" s="114"/>
      <c r="ES28" s="114"/>
      <c r="ET28" s="114"/>
      <c r="EU28" s="114"/>
      <c r="EV28" s="114"/>
      <c r="EW28" s="114"/>
      <c r="EX28" s="114"/>
      <c r="EY28" s="114"/>
      <c r="EZ28" s="114"/>
      <c r="FA28" s="114"/>
      <c r="FB28" s="114"/>
      <c r="FC28" s="114"/>
      <c r="FD28" s="114"/>
      <c r="FE28" s="114"/>
      <c r="FF28" s="114"/>
      <c r="FG28" s="114"/>
      <c r="FH28" s="114"/>
      <c r="FI28" s="114"/>
      <c r="FJ28" s="114"/>
      <c r="FK28" s="114"/>
      <c r="FL28" s="114"/>
      <c r="FM28" s="114"/>
      <c r="FN28" s="114"/>
      <c r="FO28" s="114"/>
      <c r="FP28" s="114"/>
      <c r="FQ28" s="114"/>
      <c r="FR28" s="114"/>
      <c r="FS28" s="114"/>
      <c r="FT28" s="114"/>
      <c r="FU28" s="114"/>
      <c r="FV28" s="114"/>
      <c r="FW28" s="114"/>
      <c r="FX28" s="114"/>
      <c r="FY28" s="114"/>
      <c r="FZ28" s="114"/>
      <c r="GA28" s="114"/>
      <c r="GB28" s="114"/>
      <c r="GC28" s="114"/>
      <c r="GD28" s="114"/>
      <c r="GE28" s="114"/>
      <c r="GF28" s="114"/>
      <c r="GG28" s="114"/>
      <c r="GH28" s="114"/>
      <c r="GI28" s="114"/>
      <c r="GJ28" s="114"/>
      <c r="GK28" s="114"/>
      <c r="GL28" s="114"/>
      <c r="GM28" s="114"/>
      <c r="GN28" s="114"/>
      <c r="GO28" s="114"/>
      <c r="GP28" s="114"/>
      <c r="GQ28" s="114"/>
      <c r="GR28" s="114"/>
      <c r="GS28" s="114"/>
      <c r="GT28" s="114"/>
      <c r="GU28" s="114"/>
      <c r="GV28" s="114"/>
      <c r="GW28" s="114"/>
      <c r="GX28" s="114"/>
      <c r="GY28" s="114"/>
      <c r="GZ28" s="114"/>
      <c r="HA28" s="114"/>
      <c r="HB28" s="114"/>
      <c r="HC28" s="114"/>
      <c r="HD28" s="114"/>
      <c r="HE28" s="114"/>
      <c r="HF28" s="114"/>
      <c r="HG28" s="114"/>
      <c r="HH28" s="114"/>
      <c r="HI28" s="114"/>
      <c r="HJ28" s="114"/>
      <c r="HK28" s="114"/>
      <c r="HL28" s="114"/>
      <c r="HM28" s="114"/>
      <c r="HN28" s="114"/>
      <c r="HO28" s="114"/>
      <c r="HP28" s="114"/>
      <c r="HQ28" s="114"/>
      <c r="HR28" s="114"/>
      <c r="HS28" s="114"/>
      <c r="HT28" s="114"/>
      <c r="HU28" s="114"/>
      <c r="HV28" s="114"/>
      <c r="HW28" s="114"/>
      <c r="HX28" s="114"/>
      <c r="HY28" s="114"/>
      <c r="HZ28" s="114"/>
      <c r="IA28" s="114"/>
      <c r="IB28" s="114"/>
      <c r="IC28" s="114"/>
      <c r="ID28" s="114"/>
      <c r="IE28" s="114"/>
      <c r="IF28" s="114"/>
      <c r="IG28" s="114"/>
      <c r="IH28" s="114"/>
      <c r="II28" s="114"/>
      <c r="IJ28" s="114"/>
      <c r="IK28" s="114"/>
      <c r="IL28" s="114"/>
      <c r="IM28" s="114"/>
      <c r="IN28" s="114"/>
      <c r="IO28" s="114"/>
      <c r="IP28" s="114"/>
      <c r="IQ28" s="114"/>
      <c r="IR28" s="114"/>
      <c r="IS28" s="114"/>
      <c r="IT28" s="114"/>
      <c r="IU28" s="114"/>
      <c r="IV28" s="114"/>
      <c r="IW28" s="114"/>
      <c r="IX28" s="114"/>
      <c r="IY28" s="114"/>
      <c r="IZ28" s="114"/>
      <c r="JA28" s="114"/>
      <c r="JB28" s="114"/>
      <c r="JC28" s="114"/>
      <c r="JD28" s="114"/>
      <c r="JE28" s="114"/>
      <c r="JF28" s="114"/>
      <c r="JG28" s="114"/>
      <c r="JH28" s="114"/>
      <c r="JI28" s="114"/>
      <c r="JJ28" s="114"/>
      <c r="JK28" s="114"/>
      <c r="JL28" s="114"/>
      <c r="JM28" s="114"/>
      <c r="JN28" s="114"/>
      <c r="JO28" s="114"/>
      <c r="JP28" s="114"/>
      <c r="JQ28" s="114"/>
      <c r="JR28" s="114"/>
      <c r="JS28" s="114"/>
      <c r="JT28" s="114"/>
      <c r="JU28" s="114"/>
      <c r="JV28" s="114"/>
      <c r="JW28" s="114"/>
      <c r="JX28" s="114"/>
      <c r="JY28" s="114"/>
      <c r="JZ28" s="114"/>
      <c r="KA28" s="114"/>
      <c r="KB28" s="114"/>
      <c r="KC28" s="114"/>
      <c r="KD28" s="114"/>
      <c r="KE28" s="114"/>
      <c r="KF28" s="114"/>
      <c r="KG28" s="114"/>
      <c r="KH28" s="114"/>
      <c r="KI28" s="114"/>
      <c r="KJ28" s="114"/>
      <c r="KK28" s="114"/>
      <c r="KL28" s="114"/>
      <c r="KM28" s="114"/>
      <c r="KN28" s="114"/>
      <c r="KO28" s="114"/>
      <c r="KP28" s="114"/>
      <c r="KQ28" s="114"/>
      <c r="KR28" s="114"/>
      <c r="KS28" s="114"/>
      <c r="KT28" s="114"/>
      <c r="KU28" s="114"/>
      <c r="KV28" s="114"/>
      <c r="KW28" s="114"/>
      <c r="KX28" s="114"/>
      <c r="KY28" s="114"/>
      <c r="KZ28" s="114"/>
      <c r="LA28" s="114"/>
      <c r="LB28" s="114"/>
      <c r="LC28" s="114"/>
      <c r="LD28" s="114"/>
      <c r="LE28" s="114"/>
      <c r="LF28" s="114"/>
      <c r="LG28" s="114"/>
      <c r="LH28" s="114"/>
      <c r="LI28" s="114"/>
      <c r="LJ28" s="114"/>
      <c r="LK28" s="114"/>
      <c r="LL28" s="114"/>
      <c r="LM28" s="114"/>
      <c r="LN28" s="114"/>
      <c r="LO28" s="114"/>
      <c r="LP28" s="114"/>
      <c r="LQ28" s="114"/>
      <c r="LR28" s="114"/>
      <c r="LS28" s="114"/>
      <c r="LT28" s="114"/>
      <c r="LU28" s="114"/>
      <c r="LV28" s="114"/>
      <c r="LW28" s="114"/>
      <c r="LX28" s="114"/>
      <c r="LY28" s="114"/>
      <c r="LZ28" s="114"/>
      <c r="MA28" s="114"/>
      <c r="MB28" s="114"/>
      <c r="MC28" s="114"/>
      <c r="MD28" s="114"/>
      <c r="ME28" s="114"/>
      <c r="MF28" s="114"/>
      <c r="MG28" s="114"/>
      <c r="MH28" s="114"/>
      <c r="MI28" s="114"/>
      <c r="MJ28" s="114"/>
      <c r="MK28" s="114"/>
      <c r="ML28" s="114"/>
      <c r="MM28" s="114"/>
      <c r="MN28" s="114"/>
      <c r="MO28" s="114"/>
      <c r="MP28" s="114"/>
      <c r="MQ28" s="114"/>
      <c r="MR28" s="114"/>
      <c r="MS28" s="114"/>
      <c r="MT28" s="114"/>
      <c r="MU28" s="114"/>
      <c r="MV28" s="114"/>
      <c r="MW28" s="114"/>
      <c r="MX28" s="114"/>
      <c r="MY28" s="114"/>
      <c r="MZ28" s="114"/>
      <c r="NA28" s="114"/>
      <c r="NB28" s="114"/>
      <c r="NC28" s="114"/>
      <c r="ND28" s="114"/>
      <c r="NE28" s="114"/>
      <c r="NF28" s="114"/>
      <c r="NG28" s="114"/>
      <c r="NH28" s="114"/>
      <c r="NI28" s="114"/>
      <c r="NJ28" s="114"/>
      <c r="NK28" s="114"/>
      <c r="NL28" s="114"/>
      <c r="NM28" s="114"/>
      <c r="NN28" s="114"/>
      <c r="NO28" s="114"/>
      <c r="NP28" s="114"/>
      <c r="NQ28" s="114"/>
      <c r="NR28" s="114"/>
      <c r="NS28" s="114"/>
      <c r="NT28" s="114"/>
      <c r="NU28" s="114"/>
      <c r="NV28" s="114"/>
      <c r="NW28" s="114"/>
      <c r="NX28" s="114"/>
      <c r="NY28" s="114"/>
      <c r="NZ28" s="114"/>
      <c r="OA28" s="114"/>
      <c r="OB28" s="114"/>
      <c r="OC28" s="114"/>
      <c r="OD28" s="114"/>
      <c r="OE28" s="114"/>
      <c r="OF28" s="114"/>
      <c r="OG28" s="114"/>
      <c r="OH28" s="114"/>
      <c r="OI28" s="114"/>
      <c r="OJ28" s="114"/>
      <c r="OK28" s="114"/>
      <c r="OL28" s="114"/>
      <c r="OM28" s="114"/>
      <c r="ON28" s="114"/>
      <c r="OO28" s="114"/>
      <c r="OP28" s="114"/>
      <c r="OQ28" s="114"/>
      <c r="OR28" s="114"/>
      <c r="OS28" s="114"/>
      <c r="OT28" s="114"/>
      <c r="OU28" s="114"/>
      <c r="OV28" s="114"/>
      <c r="OW28" s="114"/>
      <c r="OX28" s="114"/>
      <c r="OY28" s="114"/>
      <c r="OZ28" s="114"/>
      <c r="PA28" s="114"/>
      <c r="PB28" s="114"/>
      <c r="PC28" s="114"/>
      <c r="PD28" s="114"/>
      <c r="PE28" s="114"/>
      <c r="PF28" s="114"/>
      <c r="PG28" s="114"/>
      <c r="PH28" s="114"/>
      <c r="PI28" s="114"/>
      <c r="PJ28" s="114"/>
      <c r="PK28" s="114"/>
      <c r="PL28" s="114"/>
      <c r="PM28" s="114"/>
      <c r="PN28" s="114"/>
      <c r="PO28" s="114"/>
      <c r="PP28" s="114"/>
      <c r="PQ28" s="114"/>
      <c r="PR28" s="114"/>
      <c r="PS28" s="114"/>
      <c r="PT28" s="114"/>
      <c r="PU28" s="114"/>
      <c r="PV28" s="114"/>
      <c r="PW28" s="114"/>
      <c r="PX28" s="114"/>
      <c r="PY28" s="114"/>
      <c r="PZ28" s="114"/>
      <c r="QA28" s="114"/>
      <c r="QB28" s="114"/>
      <c r="QC28" s="114"/>
      <c r="QD28" s="114"/>
      <c r="QE28" s="114"/>
      <c r="QF28" s="114"/>
      <c r="QG28" s="114"/>
      <c r="QH28" s="114"/>
      <c r="QI28" s="114"/>
      <c r="QJ28" s="114"/>
      <c r="QK28" s="114"/>
      <c r="QL28" s="114"/>
      <c r="QM28" s="114"/>
      <c r="QN28" s="114"/>
      <c r="QO28" s="114"/>
      <c r="QP28" s="114"/>
      <c r="QQ28" s="114"/>
      <c r="QR28" s="114"/>
      <c r="QS28" s="114"/>
      <c r="QT28" s="114"/>
      <c r="QU28" s="114"/>
      <c r="QV28" s="114"/>
      <c r="QW28" s="114"/>
      <c r="QX28" s="114"/>
      <c r="QY28" s="114"/>
      <c r="QZ28" s="114"/>
      <c r="RA28" s="114"/>
      <c r="RB28" s="114"/>
      <c r="RC28" s="114"/>
      <c r="RD28" s="114"/>
      <c r="RE28" s="114"/>
      <c r="RF28" s="114"/>
      <c r="RG28" s="114"/>
      <c r="RH28" s="114"/>
      <c r="RI28" s="114"/>
      <c r="RJ28" s="114"/>
      <c r="RK28" s="114"/>
      <c r="RL28" s="114"/>
      <c r="RM28" s="114"/>
      <c r="RN28" s="114"/>
      <c r="RO28" s="114"/>
      <c r="RP28" s="114"/>
      <c r="RQ28" s="114"/>
      <c r="RR28" s="114"/>
      <c r="RS28" s="114"/>
      <c r="RT28" s="114"/>
      <c r="RU28" s="114"/>
      <c r="RV28" s="114"/>
      <c r="RW28" s="114"/>
      <c r="RX28" s="114"/>
      <c r="RY28" s="114"/>
      <c r="RZ28" s="114"/>
      <c r="SA28" s="114"/>
      <c r="SB28" s="114"/>
      <c r="SC28" s="114"/>
      <c r="SD28" s="114"/>
      <c r="SE28" s="114"/>
      <c r="SF28" s="114"/>
      <c r="SG28" s="114"/>
      <c r="SH28" s="114"/>
      <c r="SI28" s="114"/>
      <c r="SJ28" s="114"/>
      <c r="SK28" s="114"/>
      <c r="SL28" s="114"/>
      <c r="SM28" s="114"/>
      <c r="SN28" s="114"/>
      <c r="SO28" s="114"/>
      <c r="SP28" s="114"/>
      <c r="SQ28" s="114"/>
      <c r="SR28" s="114"/>
      <c r="SS28" s="114"/>
      <c r="ST28" s="114"/>
      <c r="SU28" s="114"/>
      <c r="SV28" s="114"/>
      <c r="SW28" s="114"/>
      <c r="SX28" s="114"/>
      <c r="SY28" s="114"/>
      <c r="SZ28" s="114"/>
      <c r="TA28" s="114"/>
      <c r="TB28" s="114"/>
      <c r="TC28" s="114"/>
      <c r="TD28" s="114"/>
      <c r="TE28" s="114"/>
      <c r="TF28" s="114"/>
      <c r="TG28" s="114"/>
      <c r="TH28" s="114"/>
      <c r="TI28" s="114"/>
      <c r="TJ28" s="114"/>
      <c r="TK28" s="114"/>
      <c r="TL28" s="114"/>
      <c r="TM28" s="114"/>
      <c r="TN28" s="114"/>
      <c r="TO28" s="114"/>
      <c r="TP28" s="114"/>
      <c r="TQ28" s="114"/>
      <c r="TR28" s="114"/>
      <c r="TS28" s="114"/>
      <c r="TT28" s="114"/>
      <c r="TU28" s="114"/>
      <c r="TV28" s="114"/>
      <c r="TW28" s="114"/>
      <c r="TX28" s="114"/>
      <c r="TY28" s="114"/>
      <c r="TZ28" s="114"/>
      <c r="UA28" s="114"/>
      <c r="UB28" s="114"/>
      <c r="UC28" s="114"/>
      <c r="UD28" s="114"/>
      <c r="UE28" s="114"/>
      <c r="UF28" s="114"/>
      <c r="UG28" s="114"/>
      <c r="UH28" s="114"/>
      <c r="UI28" s="114"/>
      <c r="UJ28" s="114"/>
      <c r="UK28" s="114"/>
      <c r="UL28" s="114"/>
      <c r="UM28" s="114"/>
      <c r="UN28" s="114"/>
      <c r="UO28" s="114"/>
      <c r="UP28" s="114"/>
      <c r="UQ28" s="114"/>
      <c r="UR28" s="114"/>
      <c r="US28" s="114"/>
      <c r="UT28" s="114"/>
      <c r="UU28" s="114"/>
      <c r="UV28" s="114"/>
      <c r="UW28" s="114"/>
      <c r="UX28" s="114"/>
      <c r="UY28" s="114"/>
      <c r="UZ28" s="114"/>
      <c r="VA28" s="114"/>
      <c r="VB28" s="114"/>
      <c r="VC28" s="114"/>
      <c r="VD28" s="114"/>
      <c r="VE28" s="114"/>
      <c r="VF28" s="114"/>
      <c r="VG28" s="114"/>
      <c r="VH28" s="114"/>
      <c r="VI28" s="114"/>
      <c r="VJ28" s="114"/>
      <c r="VK28" s="114"/>
      <c r="VL28" s="114"/>
      <c r="VM28" s="114"/>
      <c r="VN28" s="114"/>
      <c r="VO28" s="114"/>
      <c r="VP28" s="114"/>
      <c r="VQ28" s="114"/>
      <c r="VR28" s="114"/>
      <c r="VS28" s="114"/>
      <c r="VT28" s="114"/>
      <c r="VU28" s="114"/>
      <c r="VV28" s="114"/>
      <c r="VW28" s="114"/>
      <c r="VX28" s="114"/>
      <c r="VY28" s="114"/>
      <c r="VZ28" s="114"/>
      <c r="WA28" s="114"/>
      <c r="WB28" s="114"/>
      <c r="WC28" s="114"/>
      <c r="WD28" s="114"/>
      <c r="WE28" s="114"/>
      <c r="WF28" s="114"/>
      <c r="WG28" s="114"/>
      <c r="WH28" s="114"/>
      <c r="WI28" s="114"/>
      <c r="WJ28" s="114"/>
      <c r="WK28" s="114"/>
      <c r="WL28" s="114"/>
      <c r="WM28" s="114"/>
      <c r="WN28" s="114"/>
      <c r="WO28" s="114"/>
      <c r="WP28" s="114"/>
      <c r="WQ28" s="114"/>
      <c r="WR28" s="114"/>
      <c r="WS28" s="114"/>
      <c r="WT28" s="114"/>
      <c r="WU28" s="114"/>
      <c r="WV28" s="114"/>
      <c r="WW28" s="114"/>
      <c r="WX28" s="114"/>
      <c r="WY28" s="114"/>
      <c r="WZ28" s="114"/>
      <c r="XA28" s="114"/>
      <c r="XB28" s="114"/>
      <c r="XC28" s="114"/>
      <c r="XD28" s="114"/>
      <c r="XE28" s="114"/>
      <c r="XF28" s="114"/>
      <c r="XG28" s="114"/>
      <c r="XH28" s="114"/>
      <c r="XI28" s="114"/>
      <c r="XJ28" s="114"/>
      <c r="XK28" s="114"/>
      <c r="XL28" s="114"/>
      <c r="XM28" s="114"/>
      <c r="XN28" s="114"/>
      <c r="XO28" s="114"/>
      <c r="XP28" s="114"/>
      <c r="XQ28" s="114"/>
      <c r="XR28" s="114"/>
      <c r="XS28" s="114"/>
      <c r="XT28" s="114"/>
      <c r="XU28" s="114"/>
      <c r="XV28" s="114"/>
      <c r="XW28" s="114"/>
      <c r="XX28" s="114"/>
      <c r="XY28" s="114"/>
      <c r="XZ28" s="114"/>
      <c r="YA28" s="114"/>
      <c r="YB28" s="114"/>
      <c r="YC28" s="114"/>
      <c r="YD28" s="114"/>
      <c r="YE28" s="114"/>
      <c r="YF28" s="114"/>
      <c r="YG28" s="114"/>
      <c r="YH28" s="114"/>
      <c r="YI28" s="114"/>
      <c r="YJ28" s="114"/>
      <c r="YK28" s="114"/>
      <c r="YL28" s="114"/>
      <c r="YM28" s="114"/>
      <c r="YN28" s="114"/>
      <c r="YO28" s="114"/>
      <c r="YP28" s="114"/>
      <c r="YQ28" s="114"/>
      <c r="YR28" s="114"/>
      <c r="YS28" s="114"/>
      <c r="YT28" s="114"/>
      <c r="YU28" s="114"/>
      <c r="YV28" s="114"/>
      <c r="YW28" s="114"/>
      <c r="YX28" s="114"/>
      <c r="YY28" s="114"/>
      <c r="YZ28" s="114"/>
      <c r="ZA28" s="114"/>
      <c r="ZB28" s="114"/>
      <c r="ZC28" s="114"/>
      <c r="ZD28" s="114"/>
      <c r="ZE28" s="114"/>
      <c r="ZF28" s="114"/>
      <c r="ZG28" s="114"/>
      <c r="ZH28" s="114"/>
      <c r="ZI28" s="114"/>
      <c r="ZJ28" s="114"/>
      <c r="ZK28" s="114"/>
      <c r="ZL28" s="114"/>
      <c r="ZM28" s="114"/>
      <c r="ZN28" s="114"/>
      <c r="ZO28" s="114"/>
      <c r="ZP28" s="114"/>
      <c r="ZQ28" s="114"/>
      <c r="ZR28" s="114"/>
      <c r="ZS28" s="114"/>
      <c r="ZT28" s="114"/>
      <c r="ZU28" s="114"/>
      <c r="ZV28" s="114"/>
      <c r="ZW28" s="114"/>
      <c r="ZX28" s="114"/>
      <c r="ZY28" s="114"/>
      <c r="ZZ28" s="114"/>
      <c r="AAA28" s="114"/>
      <c r="AAB28" s="114"/>
      <c r="AAC28" s="114"/>
      <c r="AAD28" s="114"/>
      <c r="AAE28" s="114"/>
      <c r="AAF28" s="114"/>
      <c r="AAG28" s="114"/>
      <c r="AAH28" s="114"/>
      <c r="AAI28" s="114"/>
      <c r="AAJ28" s="114"/>
      <c r="AAK28" s="114"/>
      <c r="AAL28" s="114"/>
      <c r="AAM28" s="114"/>
      <c r="AAN28" s="114"/>
      <c r="AAO28" s="114"/>
      <c r="AAP28" s="114"/>
      <c r="AAQ28" s="114"/>
      <c r="AAR28" s="114"/>
      <c r="AAS28" s="114"/>
      <c r="AAT28" s="114"/>
      <c r="AAU28" s="114"/>
      <c r="AAV28" s="114"/>
      <c r="AAW28" s="114"/>
      <c r="AAX28" s="114"/>
      <c r="AAY28" s="114"/>
      <c r="AAZ28" s="114"/>
      <c r="ABA28" s="114"/>
      <c r="ABB28" s="114"/>
      <c r="ABC28" s="114"/>
      <c r="ABD28" s="114"/>
      <c r="ABE28" s="114"/>
      <c r="ABF28" s="114"/>
      <c r="ABG28" s="114"/>
      <c r="ABH28" s="114"/>
      <c r="ABI28" s="114"/>
      <c r="ABJ28" s="114"/>
      <c r="ABK28" s="114"/>
      <c r="ABL28" s="114"/>
      <c r="ABM28" s="114"/>
      <c r="ABN28" s="114"/>
      <c r="ABO28" s="114"/>
      <c r="ABP28" s="114"/>
      <c r="ABQ28" s="114"/>
      <c r="ABR28" s="114"/>
      <c r="ABS28" s="114"/>
      <c r="ABT28" s="114"/>
      <c r="ABU28" s="114"/>
      <c r="ABV28" s="114"/>
      <c r="ABW28" s="114"/>
      <c r="ABX28" s="114"/>
      <c r="ABY28" s="114"/>
      <c r="ABZ28" s="114"/>
      <c r="ACA28" s="114"/>
      <c r="ACB28" s="114"/>
      <c r="ACC28" s="114"/>
      <c r="ACD28" s="114"/>
      <c r="ACE28" s="114"/>
      <c r="ACF28" s="114"/>
      <c r="ACG28" s="114"/>
      <c r="ACH28" s="114"/>
      <c r="ACI28" s="114"/>
      <c r="ACJ28" s="114"/>
      <c r="ACK28" s="114"/>
      <c r="ACL28" s="114"/>
      <c r="ACM28" s="114"/>
      <c r="ACN28" s="114"/>
      <c r="ACO28" s="114"/>
      <c r="ACP28" s="114"/>
      <c r="ACQ28" s="114"/>
      <c r="ACR28" s="114"/>
      <c r="ACS28" s="114"/>
      <c r="ACT28" s="114"/>
      <c r="ACU28" s="114"/>
      <c r="ACV28" s="114"/>
      <c r="ACW28" s="114"/>
      <c r="ACX28" s="114"/>
      <c r="ACY28" s="114"/>
      <c r="ACZ28" s="114"/>
      <c r="ADA28" s="114"/>
      <c r="ADB28" s="114"/>
      <c r="ADC28" s="114"/>
      <c r="ADD28" s="114"/>
      <c r="ADE28" s="114"/>
      <c r="ADF28" s="114"/>
      <c r="ADG28" s="114"/>
      <c r="ADH28" s="114"/>
      <c r="ADI28" s="114"/>
      <c r="ADJ28" s="114"/>
      <c r="ADK28" s="114"/>
      <c r="ADL28" s="114"/>
      <c r="ADM28" s="114"/>
      <c r="ADN28" s="114"/>
      <c r="ADO28" s="114"/>
      <c r="ADP28" s="114"/>
      <c r="ADQ28" s="114"/>
      <c r="ADR28" s="114"/>
      <c r="ADS28" s="114"/>
      <c r="ADT28" s="114"/>
      <c r="ADU28" s="114"/>
      <c r="ADV28" s="114"/>
      <c r="ADW28" s="114"/>
      <c r="ADX28" s="114"/>
      <c r="ADY28" s="114"/>
      <c r="ADZ28" s="114"/>
      <c r="AEA28" s="114"/>
      <c r="AEB28" s="114"/>
      <c r="AEC28" s="114"/>
      <c r="AED28" s="114"/>
      <c r="AEE28" s="114"/>
      <c r="AEF28" s="114"/>
      <c r="AEG28" s="114"/>
      <c r="AEH28" s="114"/>
      <c r="AEI28" s="114"/>
      <c r="AEJ28" s="114"/>
      <c r="AEK28" s="114"/>
      <c r="AEL28" s="114"/>
      <c r="AEM28" s="114"/>
      <c r="AEN28" s="114"/>
      <c r="AEO28" s="114"/>
      <c r="AEP28" s="114"/>
      <c r="AEQ28" s="114"/>
      <c r="AER28" s="114"/>
      <c r="AES28" s="114"/>
      <c r="AET28" s="114"/>
      <c r="AEU28" s="114"/>
      <c r="AEV28" s="114"/>
      <c r="AEW28" s="114"/>
      <c r="AEX28" s="114"/>
      <c r="AEY28" s="114"/>
      <c r="AEZ28" s="114"/>
      <c r="AFA28" s="114"/>
      <c r="AFB28" s="114"/>
      <c r="AFC28" s="114"/>
      <c r="AFD28" s="114"/>
      <c r="AFE28" s="114"/>
      <c r="AFF28" s="114"/>
      <c r="AFG28" s="114"/>
      <c r="AFH28" s="114"/>
      <c r="AFI28" s="114"/>
      <c r="AFJ28" s="114"/>
      <c r="AFK28" s="114"/>
      <c r="AFL28" s="114"/>
      <c r="AFM28" s="114"/>
      <c r="AFN28" s="114"/>
      <c r="AFO28" s="114"/>
      <c r="AFP28" s="114"/>
      <c r="AFQ28" s="114"/>
      <c r="AFR28" s="114"/>
      <c r="AFS28" s="114"/>
      <c r="AFT28" s="114"/>
      <c r="AFU28" s="114"/>
      <c r="AFV28" s="114"/>
      <c r="AFW28" s="114"/>
      <c r="AFX28" s="114"/>
      <c r="AFY28" s="114"/>
      <c r="AFZ28" s="114"/>
      <c r="AGA28" s="114"/>
      <c r="AGB28" s="114"/>
      <c r="AGC28" s="114"/>
      <c r="AGD28" s="114"/>
      <c r="AGE28" s="114"/>
      <c r="AGF28" s="114"/>
      <c r="AGG28" s="114"/>
      <c r="AGH28" s="114"/>
      <c r="AGI28" s="114"/>
      <c r="AGJ28" s="114"/>
      <c r="AGK28" s="114"/>
      <c r="AGL28" s="114"/>
      <c r="AGM28" s="114"/>
      <c r="AGN28" s="114"/>
      <c r="AGO28" s="114"/>
      <c r="AGP28" s="114"/>
      <c r="AGQ28" s="114"/>
      <c r="AGR28" s="114"/>
      <c r="AGS28" s="114"/>
      <c r="AGT28" s="114"/>
      <c r="AGU28" s="114"/>
      <c r="AGV28" s="114"/>
      <c r="AGW28" s="114"/>
      <c r="AGX28" s="114"/>
      <c r="AGY28" s="114"/>
      <c r="AGZ28" s="114"/>
      <c r="AHA28" s="114"/>
      <c r="AHB28" s="114"/>
      <c r="AHC28" s="114"/>
      <c r="AHD28" s="114"/>
      <c r="AHE28" s="114"/>
      <c r="AHF28" s="114"/>
      <c r="AHG28" s="114"/>
      <c r="AHH28" s="114"/>
      <c r="AHI28" s="114"/>
      <c r="AHJ28" s="114"/>
      <c r="AHK28" s="114"/>
      <c r="AHL28" s="114"/>
      <c r="AHM28" s="114"/>
      <c r="AHN28" s="114"/>
      <c r="AHO28" s="114"/>
      <c r="AHP28" s="114"/>
      <c r="AHQ28" s="114"/>
      <c r="AHR28" s="114"/>
      <c r="AHS28" s="114"/>
      <c r="AHT28" s="114"/>
      <c r="AHU28" s="114"/>
      <c r="AHV28" s="114"/>
      <c r="AHW28" s="114"/>
      <c r="AHX28" s="114"/>
      <c r="AHY28" s="114"/>
      <c r="AHZ28" s="114"/>
      <c r="AIA28" s="114"/>
      <c r="AIB28" s="114"/>
      <c r="AIC28" s="114"/>
      <c r="AID28" s="114"/>
      <c r="AIE28" s="114"/>
      <c r="AIF28" s="114"/>
      <c r="AIG28" s="114"/>
      <c r="AIH28" s="114"/>
      <c r="AII28" s="114"/>
      <c r="AIJ28" s="114"/>
      <c r="AIK28" s="114"/>
      <c r="AIL28" s="114"/>
      <c r="AIM28" s="114"/>
      <c r="AIN28" s="114"/>
      <c r="AIO28" s="114"/>
      <c r="AIP28" s="114"/>
      <c r="AIQ28" s="114"/>
      <c r="AIR28" s="114"/>
      <c r="AIS28" s="114"/>
      <c r="AIT28" s="114"/>
      <c r="AIU28" s="114"/>
      <c r="AIV28" s="114"/>
      <c r="AIW28" s="114"/>
      <c r="AIX28" s="114"/>
      <c r="AIY28" s="114"/>
      <c r="AIZ28" s="114"/>
      <c r="AJA28" s="114"/>
      <c r="AJB28" s="114"/>
      <c r="AJC28" s="114"/>
      <c r="AJD28" s="114"/>
      <c r="AJE28" s="114"/>
      <c r="AJF28" s="114"/>
      <c r="AJG28" s="114"/>
      <c r="AJH28" s="114"/>
      <c r="AJI28" s="114"/>
      <c r="AJJ28" s="114"/>
      <c r="AJK28" s="114"/>
      <c r="AJL28" s="114"/>
      <c r="AJM28" s="114"/>
      <c r="AJN28" s="114"/>
      <c r="AJO28" s="114"/>
      <c r="AJP28" s="114"/>
      <c r="AJQ28" s="114"/>
      <c r="AJR28" s="114"/>
      <c r="AJS28" s="114"/>
      <c r="AJT28" s="114"/>
      <c r="AJU28" s="114"/>
      <c r="AJV28" s="114"/>
      <c r="AJW28" s="114"/>
      <c r="AJX28" s="114"/>
      <c r="AJY28" s="114"/>
      <c r="AJZ28" s="114"/>
      <c r="AKA28" s="114"/>
      <c r="AKB28" s="114"/>
      <c r="AKC28" s="114"/>
      <c r="AKD28" s="114"/>
      <c r="AKE28" s="114"/>
      <c r="AKF28" s="114"/>
      <c r="AKG28" s="114"/>
      <c r="AKH28" s="114"/>
      <c r="AKI28" s="114"/>
      <c r="AKJ28" s="114"/>
      <c r="AKK28" s="114"/>
      <c r="AKL28" s="114"/>
      <c r="AKM28" s="114"/>
      <c r="AKN28" s="114"/>
      <c r="AKO28" s="114"/>
      <c r="AKP28" s="114"/>
      <c r="AKQ28" s="114"/>
      <c r="AKR28" s="114"/>
      <c r="AKS28" s="114"/>
      <c r="AKT28" s="114"/>
      <c r="AKU28" s="114"/>
      <c r="AKV28" s="114"/>
      <c r="AKW28" s="114"/>
      <c r="AKX28" s="114"/>
      <c r="AKY28" s="114"/>
      <c r="AKZ28" s="114"/>
      <c r="ALA28" s="114"/>
      <c r="ALB28" s="114"/>
      <c r="ALC28" s="114"/>
      <c r="ALD28" s="114"/>
      <c r="ALE28" s="114"/>
      <c r="ALF28" s="114"/>
      <c r="ALG28" s="114"/>
      <c r="ALH28" s="114"/>
      <c r="ALI28" s="114"/>
      <c r="ALJ28" s="114"/>
      <c r="ALK28" s="114"/>
      <c r="ALL28" s="114"/>
      <c r="ALM28" s="114"/>
      <c r="ALN28" s="114"/>
      <c r="ALO28" s="114"/>
      <c r="ALP28" s="114"/>
      <c r="ALQ28" s="114"/>
      <c r="ALR28" s="114"/>
      <c r="ALS28" s="114"/>
      <c r="ALT28" s="114"/>
      <c r="ALU28" s="114"/>
      <c r="ALV28" s="114"/>
      <c r="ALW28" s="114"/>
      <c r="ALX28" s="114"/>
      <c r="ALY28" s="114"/>
      <c r="ALZ28" s="114"/>
      <c r="AMA28" s="114"/>
      <c r="AMB28" s="114"/>
      <c r="AMC28" s="114"/>
      <c r="AMD28" s="114"/>
      <c r="AME28" s="114"/>
      <c r="AMF28" s="114"/>
      <c r="AMG28" s="114"/>
      <c r="AMH28" s="114"/>
      <c r="AMI28" s="114"/>
      <c r="AMJ28" s="114"/>
      <c r="AMK28" s="114"/>
      <c r="AML28" s="114"/>
      <c r="AMM28" s="114"/>
      <c r="AMN28" s="114"/>
      <c r="AMO28" s="114"/>
      <c r="AMP28" s="114"/>
      <c r="AMQ28" s="114"/>
      <c r="AMR28" s="114"/>
      <c r="AMS28" s="114"/>
      <c r="AMT28" s="114"/>
      <c r="AMU28" s="114"/>
      <c r="AMV28" s="114"/>
      <c r="AMW28" s="114"/>
      <c r="AMX28" s="114"/>
      <c r="AMY28" s="114"/>
      <c r="AMZ28" s="114"/>
      <c r="ANA28" s="114"/>
      <c r="ANB28" s="114"/>
      <c r="ANC28" s="114"/>
      <c r="AND28" s="114"/>
      <c r="ANE28" s="114"/>
      <c r="ANF28" s="114"/>
      <c r="ANG28" s="114"/>
      <c r="ANH28" s="114"/>
      <c r="ANI28" s="114"/>
      <c r="ANJ28" s="114"/>
      <c r="ANK28" s="114"/>
      <c r="ANL28" s="114"/>
      <c r="ANM28" s="114"/>
      <c r="ANN28" s="114"/>
      <c r="ANO28" s="114"/>
      <c r="ANP28" s="114"/>
      <c r="ANQ28" s="114"/>
      <c r="ANR28" s="114"/>
      <c r="ANS28" s="114"/>
      <c r="ANT28" s="114"/>
      <c r="ANU28" s="114"/>
      <c r="ANV28" s="114"/>
      <c r="ANW28" s="114"/>
      <c r="ANX28" s="114"/>
      <c r="ANY28" s="114"/>
      <c r="ANZ28" s="114"/>
      <c r="AOA28" s="114"/>
      <c r="AOB28" s="114"/>
      <c r="AOC28" s="114"/>
      <c r="AOD28" s="114"/>
      <c r="AOE28" s="114"/>
      <c r="AOF28" s="114"/>
      <c r="AOG28" s="114"/>
      <c r="AOH28" s="114"/>
      <c r="AOI28" s="114"/>
      <c r="AOJ28" s="114"/>
      <c r="AOK28" s="114"/>
      <c r="AOL28" s="114"/>
      <c r="AOM28" s="114"/>
      <c r="AON28" s="114"/>
      <c r="AOO28" s="114"/>
      <c r="AOP28" s="114"/>
      <c r="AOQ28" s="114"/>
      <c r="AOR28" s="114"/>
      <c r="AOS28" s="114"/>
      <c r="AOT28" s="114"/>
      <c r="AOU28" s="114"/>
      <c r="AOV28" s="114"/>
      <c r="AOW28" s="114"/>
      <c r="AOX28" s="114"/>
      <c r="AOY28" s="114"/>
      <c r="AOZ28" s="114"/>
      <c r="APA28" s="114"/>
      <c r="APB28" s="114"/>
      <c r="APC28" s="114"/>
      <c r="APD28" s="114"/>
      <c r="APE28" s="114"/>
      <c r="APF28" s="114"/>
      <c r="APG28" s="114"/>
      <c r="APH28" s="114"/>
      <c r="API28" s="114"/>
      <c r="APJ28" s="114"/>
      <c r="APK28" s="114"/>
      <c r="APL28" s="114"/>
      <c r="APM28" s="114"/>
      <c r="APN28" s="114"/>
      <c r="APO28" s="114"/>
      <c r="APP28" s="114"/>
      <c r="APQ28" s="114"/>
      <c r="APR28" s="114"/>
      <c r="APS28" s="114"/>
      <c r="APT28" s="114"/>
      <c r="APU28" s="114"/>
      <c r="APV28" s="114"/>
      <c r="APW28" s="114"/>
      <c r="APX28" s="114"/>
      <c r="APY28" s="114"/>
      <c r="APZ28" s="114"/>
      <c r="AQA28" s="114"/>
      <c r="AQB28" s="114"/>
      <c r="AQC28" s="114"/>
      <c r="AQD28" s="114"/>
      <c r="AQE28" s="114"/>
      <c r="AQF28" s="114"/>
      <c r="AQG28" s="114"/>
      <c r="AQH28" s="114"/>
      <c r="AQI28" s="114"/>
      <c r="AQJ28" s="114"/>
      <c r="AQK28" s="114"/>
      <c r="AQL28" s="114"/>
      <c r="AQM28" s="114"/>
      <c r="AQN28" s="114"/>
      <c r="AQO28" s="114"/>
      <c r="AQP28" s="114"/>
      <c r="AQQ28" s="114"/>
      <c r="AQR28" s="114"/>
      <c r="AQS28" s="114"/>
      <c r="AQT28" s="114"/>
      <c r="AQU28" s="114"/>
      <c r="AQV28" s="114"/>
      <c r="AQW28" s="114"/>
      <c r="AQX28" s="114"/>
      <c r="AQY28" s="114"/>
      <c r="AQZ28" s="114"/>
      <c r="ARA28" s="114"/>
      <c r="ARB28" s="114"/>
      <c r="ARC28" s="114"/>
      <c r="ARD28" s="114"/>
      <c r="ARE28" s="114"/>
      <c r="ARF28" s="114"/>
      <c r="ARG28" s="114"/>
      <c r="ARH28" s="114"/>
      <c r="ARI28" s="114"/>
      <c r="ARJ28" s="114"/>
      <c r="ARK28" s="114"/>
      <c r="ARL28" s="114"/>
      <c r="ARM28" s="114"/>
      <c r="ARN28" s="114"/>
      <c r="ARO28" s="114"/>
      <c r="ARP28" s="114"/>
      <c r="ARQ28" s="114"/>
      <c r="ARR28" s="114"/>
      <c r="ARS28" s="114"/>
      <c r="ART28" s="114"/>
      <c r="ARU28" s="114"/>
      <c r="ARV28" s="114"/>
      <c r="ARW28" s="114"/>
      <c r="ARX28" s="114"/>
      <c r="ARY28" s="114"/>
      <c r="ARZ28" s="114"/>
      <c r="ASA28" s="114"/>
      <c r="ASB28" s="114"/>
      <c r="ASC28" s="114"/>
      <c r="ASD28" s="114"/>
      <c r="ASE28" s="114"/>
      <c r="ASF28" s="114"/>
      <c r="ASG28" s="114"/>
      <c r="ASH28" s="114"/>
      <c r="ASI28" s="114"/>
      <c r="ASJ28" s="114"/>
      <c r="ASK28" s="114"/>
      <c r="ASL28" s="114"/>
      <c r="ASM28" s="114"/>
      <c r="ASN28" s="114"/>
      <c r="ASO28" s="114"/>
      <c r="ASP28" s="114"/>
      <c r="ASQ28" s="114"/>
      <c r="ASR28" s="114"/>
      <c r="ASS28" s="114"/>
      <c r="AST28" s="114"/>
      <c r="ASU28" s="114"/>
      <c r="ASV28" s="114"/>
      <c r="ASW28" s="114"/>
      <c r="ASX28" s="114"/>
      <c r="ASY28" s="114"/>
      <c r="ASZ28" s="114"/>
      <c r="ATA28" s="114"/>
      <c r="ATB28" s="114"/>
      <c r="ATC28" s="114"/>
      <c r="ATD28" s="114"/>
      <c r="ATE28" s="114"/>
      <c r="ATF28" s="114"/>
      <c r="ATG28" s="114"/>
      <c r="ATH28" s="114"/>
      <c r="ATI28" s="114"/>
      <c r="ATJ28" s="114"/>
      <c r="ATK28" s="114"/>
      <c r="ATL28" s="114"/>
      <c r="ATM28" s="114"/>
      <c r="ATN28" s="114"/>
      <c r="ATO28" s="114"/>
      <c r="ATP28" s="114"/>
      <c r="ATQ28" s="114"/>
      <c r="ATR28" s="114"/>
      <c r="ATS28" s="114"/>
      <c r="ATT28" s="114"/>
      <c r="ATU28" s="114"/>
      <c r="ATV28" s="114"/>
      <c r="ATW28" s="114"/>
      <c r="ATX28" s="114"/>
      <c r="ATY28" s="114"/>
      <c r="ATZ28" s="114"/>
      <c r="AUA28" s="114"/>
      <c r="AUB28" s="114"/>
      <c r="AUC28" s="114"/>
      <c r="AUD28" s="114"/>
      <c r="AUE28" s="114"/>
      <c r="AUF28" s="114"/>
      <c r="AUG28" s="114"/>
      <c r="AUH28" s="114"/>
      <c r="AUI28" s="114"/>
      <c r="AUJ28" s="114"/>
      <c r="AUK28" s="114"/>
      <c r="AUL28" s="114"/>
      <c r="AUM28" s="114"/>
      <c r="AUN28" s="114"/>
      <c r="AUO28" s="114"/>
      <c r="AUP28" s="114"/>
      <c r="AUQ28" s="114"/>
      <c r="AUR28" s="114"/>
      <c r="AUS28" s="114"/>
      <c r="AUT28" s="114"/>
      <c r="AUU28" s="114"/>
      <c r="AUV28" s="114"/>
      <c r="AUW28" s="114"/>
      <c r="AUX28" s="114"/>
      <c r="AUY28" s="114"/>
      <c r="AUZ28" s="114"/>
      <c r="AVA28" s="114"/>
      <c r="AVB28" s="114"/>
      <c r="AVC28" s="114"/>
      <c r="AVD28" s="114"/>
      <c r="AVE28" s="114"/>
      <c r="AVF28" s="114"/>
      <c r="AVG28" s="114"/>
      <c r="AVH28" s="114"/>
      <c r="AVI28" s="114"/>
      <c r="AVJ28" s="114"/>
      <c r="AVK28" s="114"/>
      <c r="AVL28" s="114"/>
      <c r="AVM28" s="114"/>
      <c r="AVN28" s="114"/>
      <c r="AVO28" s="114"/>
      <c r="AVP28" s="114"/>
      <c r="AVQ28" s="114"/>
      <c r="AVR28" s="114"/>
      <c r="AVS28" s="114"/>
      <c r="AVT28" s="114"/>
      <c r="AVU28" s="114"/>
      <c r="AVV28" s="114"/>
      <c r="AVW28" s="114"/>
      <c r="AVX28" s="114"/>
      <c r="AVY28" s="114"/>
      <c r="AVZ28" s="114"/>
      <c r="AWA28" s="114"/>
      <c r="AWB28" s="114"/>
      <c r="AWC28" s="114"/>
      <c r="AWD28" s="114"/>
      <c r="AWE28" s="114"/>
      <c r="AWF28" s="114"/>
      <c r="AWG28" s="114"/>
      <c r="AWH28" s="114"/>
      <c r="AWI28" s="114"/>
      <c r="AWJ28" s="114"/>
      <c r="AWK28" s="114"/>
      <c r="AWL28" s="114"/>
      <c r="AWM28" s="114"/>
      <c r="AWN28" s="114"/>
      <c r="AWO28" s="114"/>
      <c r="AWP28" s="114"/>
      <c r="AWQ28" s="114"/>
      <c r="AWR28" s="114"/>
      <c r="AWS28" s="114"/>
      <c r="AWT28" s="114"/>
      <c r="AWU28" s="114"/>
      <c r="AWV28" s="114"/>
      <c r="AWW28" s="114"/>
      <c r="AWX28" s="114"/>
      <c r="AWY28" s="114"/>
      <c r="AWZ28" s="114"/>
      <c r="AXA28" s="114"/>
      <c r="AXB28" s="114"/>
      <c r="AXC28" s="114"/>
      <c r="AXD28" s="114"/>
      <c r="AXE28" s="114"/>
      <c r="AXF28" s="114"/>
      <c r="AXG28" s="114"/>
      <c r="AXH28" s="114"/>
      <c r="AXI28" s="114"/>
      <c r="AXJ28" s="114"/>
      <c r="AXK28" s="114"/>
      <c r="AXL28" s="114"/>
      <c r="AXM28" s="114"/>
      <c r="AXN28" s="114"/>
      <c r="AXO28" s="114"/>
      <c r="AXP28" s="114"/>
      <c r="AXQ28" s="114"/>
      <c r="AXR28" s="114"/>
      <c r="AXS28" s="114"/>
      <c r="AXT28" s="114"/>
      <c r="AXU28" s="114"/>
      <c r="AXV28" s="114"/>
      <c r="AXW28" s="114"/>
      <c r="AXX28" s="114"/>
      <c r="AXY28" s="114"/>
      <c r="AXZ28" s="114"/>
      <c r="AYA28" s="114"/>
      <c r="AYB28" s="114"/>
      <c r="AYC28" s="114"/>
      <c r="AYD28" s="114"/>
      <c r="AYE28" s="114"/>
      <c r="AYF28" s="114"/>
      <c r="AYG28" s="114"/>
      <c r="AYH28" s="114"/>
      <c r="AYI28" s="114"/>
      <c r="AYJ28" s="114"/>
      <c r="AYK28" s="114"/>
      <c r="AYL28" s="114"/>
      <c r="AYM28" s="114"/>
      <c r="AYN28" s="114"/>
      <c r="AYO28" s="114"/>
      <c r="AYP28" s="114"/>
      <c r="AYQ28" s="114"/>
      <c r="AYR28" s="114"/>
      <c r="AYS28" s="114"/>
      <c r="AYT28" s="114"/>
      <c r="AYU28" s="114"/>
      <c r="AYV28" s="114"/>
      <c r="AYW28" s="114"/>
      <c r="AYX28" s="114"/>
      <c r="AYY28" s="114"/>
      <c r="AYZ28" s="114"/>
      <c r="AZA28" s="114"/>
      <c r="AZB28" s="114"/>
      <c r="AZC28" s="114"/>
      <c r="AZD28" s="114"/>
      <c r="AZE28" s="114"/>
      <c r="AZF28" s="114"/>
      <c r="AZG28" s="114"/>
      <c r="AZH28" s="114"/>
      <c r="AZI28" s="114"/>
      <c r="AZJ28" s="114"/>
      <c r="AZK28" s="114"/>
      <c r="AZL28" s="114"/>
      <c r="AZM28" s="114"/>
      <c r="AZN28" s="114"/>
      <c r="AZO28" s="114"/>
      <c r="AZP28" s="114"/>
      <c r="AZQ28" s="114"/>
      <c r="AZR28" s="114"/>
      <c r="AZS28" s="114"/>
      <c r="AZT28" s="114"/>
      <c r="AZU28" s="114"/>
      <c r="AZV28" s="114"/>
      <c r="AZW28" s="114"/>
      <c r="AZX28" s="114"/>
      <c r="AZY28" s="114"/>
      <c r="AZZ28" s="114"/>
      <c r="BAA28" s="114"/>
      <c r="BAB28" s="114"/>
      <c r="BAC28" s="114"/>
      <c r="BAD28" s="114"/>
      <c r="BAE28" s="114"/>
      <c r="BAF28" s="114"/>
      <c r="BAG28" s="114"/>
      <c r="BAH28" s="114"/>
      <c r="BAI28" s="114"/>
      <c r="BAJ28" s="114"/>
      <c r="BAK28" s="114"/>
      <c r="BAL28" s="114"/>
      <c r="BAM28" s="114"/>
      <c r="BAN28" s="114"/>
      <c r="BAO28" s="114"/>
      <c r="BAP28" s="114"/>
      <c r="BAQ28" s="114"/>
      <c r="BAR28" s="114"/>
      <c r="BAS28" s="114"/>
      <c r="BAT28" s="114"/>
      <c r="BAU28" s="114"/>
      <c r="BAV28" s="114"/>
      <c r="BAW28" s="114"/>
      <c r="BAX28" s="114"/>
      <c r="BAY28" s="114"/>
      <c r="BAZ28" s="114"/>
      <c r="BBA28" s="114"/>
      <c r="BBB28" s="114"/>
      <c r="BBC28" s="114"/>
      <c r="BBD28" s="114"/>
      <c r="BBE28" s="114"/>
      <c r="BBF28" s="114"/>
      <c r="BBG28" s="114"/>
      <c r="BBH28" s="114"/>
      <c r="BBI28" s="114"/>
      <c r="BBJ28" s="114"/>
      <c r="BBK28" s="114"/>
      <c r="BBL28" s="114"/>
      <c r="BBM28" s="114"/>
      <c r="BBN28" s="114"/>
      <c r="BBO28" s="114"/>
      <c r="BBP28" s="114"/>
      <c r="BBQ28" s="114"/>
      <c r="BBR28" s="114"/>
      <c r="BBS28" s="114"/>
      <c r="BBT28" s="114"/>
      <c r="BBU28" s="114"/>
      <c r="BBV28" s="114"/>
      <c r="BBW28" s="114"/>
      <c r="BBX28" s="114"/>
      <c r="BBY28" s="114"/>
      <c r="BBZ28" s="114"/>
      <c r="BCA28" s="114"/>
      <c r="BCB28" s="114"/>
      <c r="BCC28" s="114"/>
      <c r="BCD28" s="114"/>
      <c r="BCE28" s="114"/>
      <c r="BCF28" s="114"/>
      <c r="BCG28" s="114"/>
      <c r="BCH28" s="114"/>
      <c r="BCI28" s="114"/>
      <c r="BCJ28" s="114"/>
      <c r="BCK28" s="114"/>
      <c r="BCL28" s="114"/>
      <c r="BCM28" s="114"/>
      <c r="BCN28" s="114"/>
      <c r="BCO28" s="114"/>
      <c r="BCP28" s="114"/>
      <c r="BCQ28" s="114"/>
      <c r="BCR28" s="114"/>
      <c r="BCS28" s="114"/>
      <c r="BCT28" s="114"/>
      <c r="BCU28" s="114"/>
      <c r="BCV28" s="114"/>
      <c r="BCW28" s="114"/>
      <c r="BCX28" s="114"/>
      <c r="BCY28" s="114"/>
      <c r="BCZ28" s="114"/>
      <c r="BDA28" s="114"/>
      <c r="BDB28" s="114"/>
      <c r="BDC28" s="114"/>
      <c r="BDD28" s="114"/>
      <c r="BDE28" s="114"/>
      <c r="BDF28" s="114"/>
      <c r="BDG28" s="114"/>
      <c r="BDH28" s="114"/>
      <c r="BDI28" s="114"/>
      <c r="BDJ28" s="114"/>
      <c r="BDK28" s="114"/>
      <c r="BDL28" s="114"/>
      <c r="BDM28" s="114"/>
      <c r="BDN28" s="114"/>
      <c r="BDO28" s="114"/>
      <c r="BDP28" s="114"/>
      <c r="BDQ28" s="114"/>
      <c r="BDR28" s="114"/>
      <c r="BDS28" s="114"/>
      <c r="BDT28" s="114"/>
      <c r="BDU28" s="114"/>
      <c r="BDV28" s="114"/>
      <c r="BDW28" s="114"/>
      <c r="BDX28" s="114"/>
      <c r="BDY28" s="114"/>
      <c r="BDZ28" s="114"/>
      <c r="BEA28" s="114"/>
      <c r="BEB28" s="114"/>
      <c r="BEC28" s="114"/>
      <c r="BED28" s="114"/>
      <c r="BEE28" s="114"/>
      <c r="BEF28" s="114"/>
      <c r="BEG28" s="114"/>
      <c r="BEH28" s="114"/>
      <c r="BEI28" s="114"/>
      <c r="BEJ28" s="114"/>
      <c r="BEK28" s="114"/>
      <c r="BEL28" s="114"/>
      <c r="BEM28" s="114"/>
      <c r="BEN28" s="114"/>
      <c r="BEO28" s="114"/>
      <c r="BEP28" s="114"/>
      <c r="BEQ28" s="114"/>
      <c r="BER28" s="114"/>
      <c r="BES28" s="114"/>
      <c r="BET28" s="114"/>
      <c r="BEU28" s="114"/>
      <c r="BEV28" s="114"/>
      <c r="BEW28" s="114"/>
      <c r="BEX28" s="114"/>
      <c r="BEY28" s="114"/>
      <c r="BEZ28" s="114"/>
      <c r="BFA28" s="114"/>
      <c r="BFB28" s="114"/>
      <c r="BFC28" s="114"/>
      <c r="BFD28" s="114"/>
      <c r="BFE28" s="114"/>
      <c r="BFF28" s="114"/>
      <c r="BFG28" s="114"/>
      <c r="BFH28" s="114"/>
      <c r="BFI28" s="114"/>
      <c r="BFJ28" s="114"/>
      <c r="BFK28" s="114"/>
      <c r="BFL28" s="114"/>
      <c r="BFM28" s="114"/>
      <c r="BFN28" s="114"/>
      <c r="BFO28" s="114"/>
      <c r="BFP28" s="114"/>
      <c r="BFQ28" s="114"/>
      <c r="BFR28" s="114"/>
      <c r="BFS28" s="114"/>
      <c r="BFT28" s="114"/>
      <c r="BFU28" s="114"/>
      <c r="BFV28" s="114"/>
      <c r="BFW28" s="114"/>
      <c r="BFX28" s="114"/>
      <c r="BFY28" s="114"/>
      <c r="BFZ28" s="114"/>
      <c r="BGA28" s="114"/>
      <c r="BGB28" s="114"/>
      <c r="BGC28" s="114"/>
      <c r="BGD28" s="114"/>
      <c r="BGE28" s="114"/>
      <c r="BGF28" s="114"/>
      <c r="BGG28" s="114"/>
      <c r="BGH28" s="114"/>
      <c r="BGI28" s="114"/>
      <c r="BGJ28" s="114"/>
      <c r="BGK28" s="114"/>
      <c r="BGL28" s="114"/>
      <c r="BGM28" s="114"/>
      <c r="BGN28" s="114"/>
      <c r="BGO28" s="114"/>
      <c r="BGP28" s="114"/>
      <c r="BGQ28" s="114"/>
      <c r="BGR28" s="114"/>
      <c r="BGS28" s="114"/>
      <c r="BGT28" s="114"/>
      <c r="BGU28" s="114"/>
      <c r="BGV28" s="114"/>
      <c r="BGW28" s="114"/>
      <c r="BGX28" s="114"/>
      <c r="BGY28" s="114"/>
      <c r="BGZ28" s="114"/>
      <c r="BHA28" s="114"/>
      <c r="BHB28" s="114"/>
      <c r="BHC28" s="114"/>
      <c r="BHD28" s="114"/>
      <c r="BHE28" s="114"/>
      <c r="BHF28" s="114"/>
      <c r="BHG28" s="114"/>
      <c r="BHH28" s="114"/>
      <c r="BHI28" s="114"/>
      <c r="BHJ28" s="114"/>
      <c r="BHK28" s="114"/>
      <c r="BHL28" s="114"/>
      <c r="BHM28" s="114"/>
      <c r="BHN28" s="114"/>
      <c r="BHO28" s="114"/>
      <c r="BHP28" s="114"/>
      <c r="BHQ28" s="114"/>
      <c r="BHR28" s="114"/>
      <c r="BHS28" s="114"/>
      <c r="BHT28" s="114"/>
      <c r="BHU28" s="114"/>
      <c r="BHV28" s="114"/>
      <c r="BHW28" s="114"/>
      <c r="BHX28" s="114"/>
      <c r="BHY28" s="114"/>
      <c r="BHZ28" s="114"/>
      <c r="BIA28" s="114"/>
      <c r="BIB28" s="114"/>
      <c r="BIC28" s="114"/>
      <c r="BID28" s="114"/>
      <c r="BIE28" s="114"/>
      <c r="BIF28" s="114"/>
      <c r="BIG28" s="114"/>
      <c r="BIH28" s="114"/>
      <c r="BII28" s="114"/>
      <c r="BIJ28" s="114"/>
      <c r="BIK28" s="114"/>
      <c r="BIL28" s="114"/>
      <c r="BIM28" s="114"/>
      <c r="BIN28" s="114"/>
      <c r="BIO28" s="114"/>
      <c r="BIP28" s="114"/>
      <c r="BIQ28" s="114"/>
      <c r="BIR28" s="114"/>
      <c r="BIS28" s="114"/>
      <c r="BIT28" s="114"/>
      <c r="BIU28" s="114"/>
      <c r="BIV28" s="114"/>
      <c r="BIW28" s="114"/>
      <c r="BIX28" s="114"/>
      <c r="BIY28" s="114"/>
      <c r="BIZ28" s="114"/>
      <c r="BJA28" s="114"/>
      <c r="BJB28" s="114"/>
      <c r="BJC28" s="114"/>
      <c r="BJD28" s="114"/>
      <c r="BJE28" s="114"/>
      <c r="BJF28" s="114"/>
      <c r="BJG28" s="114"/>
      <c r="BJH28" s="114"/>
      <c r="BJI28" s="114"/>
      <c r="BJJ28" s="114"/>
      <c r="BJK28" s="114"/>
      <c r="BJL28" s="114"/>
      <c r="BJM28" s="114"/>
      <c r="BJN28" s="114"/>
      <c r="BJO28" s="114"/>
      <c r="BJP28" s="114"/>
      <c r="BJQ28" s="114"/>
      <c r="BJR28" s="114"/>
      <c r="BJS28" s="114"/>
      <c r="BJT28" s="114"/>
      <c r="BJU28" s="114"/>
      <c r="BJV28" s="114"/>
      <c r="BJW28" s="114"/>
      <c r="BJX28" s="114"/>
      <c r="BJY28" s="114"/>
      <c r="BJZ28" s="114"/>
      <c r="BKA28" s="114"/>
      <c r="BKB28" s="114"/>
      <c r="BKC28" s="114"/>
      <c r="BKD28" s="114"/>
      <c r="BKE28" s="114"/>
      <c r="BKF28" s="114"/>
      <c r="BKG28" s="114"/>
      <c r="BKH28" s="114"/>
      <c r="BKI28" s="114"/>
      <c r="BKJ28" s="114"/>
      <c r="BKK28" s="114"/>
      <c r="BKL28" s="114"/>
      <c r="BKM28" s="114"/>
      <c r="BKN28" s="114"/>
      <c r="BKO28" s="114"/>
      <c r="BKP28" s="114"/>
      <c r="BKQ28" s="114"/>
      <c r="BKR28" s="114"/>
      <c r="BKS28" s="114"/>
      <c r="BKT28" s="114"/>
      <c r="BKU28" s="114"/>
      <c r="BKV28" s="114"/>
      <c r="BKW28" s="114"/>
      <c r="BKX28" s="114"/>
      <c r="BKY28" s="114"/>
      <c r="BKZ28" s="114"/>
      <c r="BLA28" s="114"/>
      <c r="BLB28" s="114"/>
      <c r="BLC28" s="114"/>
      <c r="BLD28" s="114"/>
      <c r="BLE28" s="114"/>
      <c r="BLF28" s="114"/>
      <c r="BLG28" s="114"/>
      <c r="BLH28" s="114"/>
      <c r="BLI28" s="114"/>
      <c r="BLJ28" s="114"/>
      <c r="BLK28" s="114"/>
      <c r="BLL28" s="114"/>
      <c r="BLM28" s="114"/>
      <c r="BLN28" s="114"/>
      <c r="BLO28" s="114"/>
      <c r="BLP28" s="114"/>
      <c r="BLQ28" s="114"/>
      <c r="BLR28" s="114"/>
      <c r="BLS28" s="114"/>
      <c r="BLT28" s="114"/>
      <c r="BLU28" s="114"/>
      <c r="BLV28" s="114"/>
      <c r="BLW28" s="114"/>
      <c r="BLX28" s="114"/>
      <c r="BLY28" s="114"/>
      <c r="BLZ28" s="114"/>
      <c r="BMA28" s="114"/>
      <c r="BMB28" s="114"/>
      <c r="BMC28" s="114"/>
      <c r="BMD28" s="114"/>
      <c r="BME28" s="114"/>
      <c r="BMF28" s="114"/>
      <c r="BMG28" s="114"/>
      <c r="BMH28" s="114"/>
      <c r="BMI28" s="114"/>
      <c r="BMJ28" s="114"/>
      <c r="BMK28" s="114"/>
      <c r="BML28" s="114"/>
      <c r="BMM28" s="114"/>
      <c r="BMN28" s="114"/>
      <c r="BMO28" s="114"/>
      <c r="BMP28" s="114"/>
      <c r="BMQ28" s="114"/>
      <c r="BMR28" s="114"/>
      <c r="BMS28" s="114"/>
      <c r="BMT28" s="114"/>
      <c r="BMU28" s="114"/>
      <c r="BMV28" s="114"/>
      <c r="BMW28" s="114"/>
      <c r="BMX28" s="114"/>
      <c r="BMY28" s="114"/>
      <c r="BMZ28" s="114"/>
      <c r="BNA28" s="114"/>
      <c r="BNB28" s="114"/>
      <c r="BNC28" s="114"/>
      <c r="BND28" s="114"/>
      <c r="BNE28" s="114"/>
      <c r="BNF28" s="114"/>
      <c r="BNG28" s="114"/>
      <c r="BNH28" s="114"/>
      <c r="BNI28" s="114"/>
      <c r="BNJ28" s="114"/>
      <c r="BNK28" s="114"/>
      <c r="BNL28" s="114"/>
      <c r="BNM28" s="114"/>
      <c r="BNN28" s="114"/>
      <c r="BNO28" s="114"/>
      <c r="BNP28" s="114"/>
      <c r="BNQ28" s="114"/>
      <c r="BNR28" s="114"/>
      <c r="BNS28" s="114"/>
      <c r="BNT28" s="114"/>
      <c r="BNU28" s="114"/>
      <c r="BNV28" s="114"/>
      <c r="BNW28" s="114"/>
      <c r="BNX28" s="114"/>
      <c r="BNY28" s="114"/>
      <c r="BNZ28" s="114"/>
      <c r="BOA28" s="114"/>
      <c r="BOB28" s="114"/>
      <c r="BOC28" s="114"/>
      <c r="BOD28" s="114"/>
      <c r="BOE28" s="114"/>
      <c r="BOF28" s="114"/>
      <c r="BOG28" s="114"/>
      <c r="BOH28" s="114"/>
      <c r="BOI28" s="114"/>
      <c r="BOJ28" s="114"/>
      <c r="BOK28" s="114"/>
      <c r="BOL28" s="114"/>
      <c r="BOM28" s="114"/>
      <c r="BON28" s="114"/>
      <c r="BOO28" s="114"/>
      <c r="BOP28" s="114"/>
      <c r="BOQ28" s="114"/>
      <c r="BOR28" s="114"/>
      <c r="BOS28" s="114"/>
      <c r="BOT28" s="114"/>
      <c r="BOU28" s="114"/>
      <c r="BOV28" s="114"/>
      <c r="BOW28" s="114"/>
      <c r="BOX28" s="114"/>
      <c r="BOY28" s="114"/>
      <c r="BOZ28" s="114"/>
      <c r="BPA28" s="114"/>
      <c r="BPB28" s="114"/>
      <c r="BPC28" s="114"/>
      <c r="BPD28" s="114"/>
      <c r="BPE28" s="114"/>
      <c r="BPF28" s="114"/>
      <c r="BPG28" s="114"/>
      <c r="BPH28" s="114"/>
      <c r="BPI28" s="114"/>
      <c r="BPJ28" s="114"/>
      <c r="BPK28" s="114"/>
      <c r="BPL28" s="114"/>
      <c r="BPM28" s="114"/>
      <c r="BPN28" s="114"/>
      <c r="BPO28" s="114"/>
      <c r="BPP28" s="114"/>
      <c r="BPQ28" s="114"/>
      <c r="BPR28" s="114"/>
      <c r="BPS28" s="114"/>
      <c r="BPT28" s="114"/>
      <c r="BPU28" s="114"/>
      <c r="BPV28" s="114"/>
      <c r="BPW28" s="114"/>
      <c r="BPX28" s="114"/>
      <c r="BPY28" s="114"/>
      <c r="BPZ28" s="114"/>
      <c r="BQA28" s="114"/>
      <c r="BQB28" s="114"/>
      <c r="BQC28" s="114"/>
      <c r="BQD28" s="114"/>
      <c r="BQE28" s="114"/>
      <c r="BQF28" s="114"/>
      <c r="BQG28" s="114"/>
      <c r="BQH28" s="114"/>
      <c r="BQI28" s="114"/>
      <c r="BQJ28" s="114"/>
      <c r="BQK28" s="114"/>
      <c r="BQL28" s="114"/>
      <c r="BQM28" s="114"/>
      <c r="BQN28" s="114"/>
      <c r="BQO28" s="114"/>
      <c r="BQP28" s="114"/>
      <c r="BQQ28" s="114"/>
      <c r="BQR28" s="114"/>
      <c r="BQS28" s="114"/>
      <c r="BQT28" s="114"/>
      <c r="BQU28" s="114"/>
      <c r="BQV28" s="114"/>
      <c r="BQW28" s="114"/>
      <c r="BQX28" s="114"/>
      <c r="BQY28" s="114"/>
      <c r="BQZ28" s="114"/>
      <c r="BRA28" s="114"/>
      <c r="BRB28" s="114"/>
      <c r="BRC28" s="114"/>
      <c r="BRD28" s="114"/>
      <c r="BRE28" s="114"/>
      <c r="BRF28" s="114"/>
      <c r="BRG28" s="114"/>
      <c r="BRH28" s="114"/>
      <c r="BRI28" s="114"/>
      <c r="BRJ28" s="114"/>
      <c r="BRK28" s="114"/>
      <c r="BRL28" s="114"/>
      <c r="BRM28" s="114"/>
      <c r="BRN28" s="114"/>
      <c r="BRO28" s="114"/>
      <c r="BRP28" s="114"/>
      <c r="BRQ28" s="114"/>
      <c r="BRR28" s="114"/>
      <c r="BRS28" s="114"/>
      <c r="BRT28" s="114"/>
      <c r="BRU28" s="114"/>
      <c r="BRV28" s="114"/>
      <c r="BRW28" s="114"/>
      <c r="BRX28" s="114"/>
      <c r="BRY28" s="114"/>
      <c r="BRZ28" s="114"/>
      <c r="BSA28" s="114"/>
      <c r="BSB28" s="114"/>
      <c r="BSC28" s="114"/>
      <c r="BSD28" s="114"/>
      <c r="BSE28" s="114"/>
      <c r="BSF28" s="114"/>
      <c r="BSG28" s="114"/>
      <c r="BSH28" s="114"/>
      <c r="BSI28" s="114"/>
      <c r="BSJ28" s="114"/>
      <c r="BSK28" s="114"/>
      <c r="BSL28" s="114"/>
      <c r="BSM28" s="114"/>
      <c r="BSN28" s="114"/>
      <c r="BSO28" s="114"/>
      <c r="BSP28" s="114"/>
      <c r="BSQ28" s="114"/>
      <c r="BSR28" s="114"/>
      <c r="BSS28" s="114"/>
      <c r="BST28" s="114"/>
      <c r="BSU28" s="114"/>
      <c r="BSV28" s="114"/>
      <c r="BSW28" s="114"/>
      <c r="BSX28" s="114"/>
      <c r="BSY28" s="114"/>
      <c r="BSZ28" s="114"/>
      <c r="BTA28" s="114"/>
      <c r="BTB28" s="114"/>
      <c r="BTC28" s="114"/>
      <c r="BTD28" s="114"/>
      <c r="BTE28" s="114"/>
      <c r="BTF28" s="114"/>
      <c r="BTG28" s="114"/>
      <c r="BTH28" s="114"/>
      <c r="BTI28" s="114"/>
      <c r="BTJ28" s="114"/>
      <c r="BTK28" s="114"/>
      <c r="BTL28" s="114"/>
      <c r="BTM28" s="114"/>
      <c r="BTN28" s="114"/>
      <c r="BTO28" s="114"/>
      <c r="BTP28" s="114"/>
      <c r="BTQ28" s="114"/>
      <c r="BTR28" s="114"/>
      <c r="BTS28" s="114"/>
      <c r="BTT28" s="114"/>
      <c r="BTU28" s="114"/>
      <c r="BTV28" s="114"/>
      <c r="BTW28" s="114"/>
      <c r="BTX28" s="114"/>
      <c r="BTY28" s="114"/>
      <c r="BTZ28" s="114"/>
      <c r="BUA28" s="114"/>
      <c r="BUB28" s="114"/>
      <c r="BUC28" s="114"/>
      <c r="BUD28" s="114"/>
      <c r="BUE28" s="114"/>
      <c r="BUF28" s="114"/>
      <c r="BUG28" s="114"/>
      <c r="BUH28" s="114"/>
      <c r="BUI28" s="114"/>
      <c r="BUJ28" s="114"/>
      <c r="BUK28" s="114"/>
      <c r="BUL28" s="114"/>
      <c r="BUM28" s="114"/>
      <c r="BUN28" s="114"/>
      <c r="BUO28" s="114"/>
      <c r="BUP28" s="114"/>
      <c r="BUQ28" s="114"/>
      <c r="BUR28" s="114"/>
      <c r="BUS28" s="114"/>
      <c r="BUT28" s="114"/>
      <c r="BUU28" s="114"/>
      <c r="BUV28" s="114"/>
      <c r="BUW28" s="114"/>
      <c r="BUX28" s="114"/>
      <c r="BUY28" s="114"/>
      <c r="BUZ28" s="114"/>
      <c r="BVA28" s="114"/>
      <c r="BVB28" s="114"/>
      <c r="BVC28" s="114"/>
      <c r="BVD28" s="114"/>
      <c r="BVE28" s="114"/>
      <c r="BVF28" s="114"/>
      <c r="BVG28" s="114"/>
      <c r="BVH28" s="114"/>
      <c r="BVI28" s="114"/>
      <c r="BVJ28" s="114"/>
      <c r="BVK28" s="114"/>
      <c r="BVL28" s="114"/>
      <c r="BVM28" s="114"/>
      <c r="BVN28" s="114"/>
      <c r="BVO28" s="114"/>
      <c r="BVP28" s="114"/>
      <c r="BVQ28" s="114"/>
      <c r="BVR28" s="114"/>
      <c r="BVS28" s="114"/>
      <c r="BVT28" s="114"/>
      <c r="BVU28" s="114"/>
      <c r="BVV28" s="114"/>
      <c r="BVW28" s="114"/>
      <c r="BVX28" s="114"/>
      <c r="BVY28" s="114"/>
      <c r="BVZ28" s="114"/>
      <c r="BWA28" s="114"/>
      <c r="BWB28" s="114"/>
      <c r="BWC28" s="114"/>
      <c r="BWD28" s="114"/>
      <c r="BWE28" s="114"/>
      <c r="BWF28" s="114"/>
      <c r="BWG28" s="114"/>
      <c r="BWH28" s="114"/>
      <c r="BWI28" s="114"/>
      <c r="BWJ28" s="114"/>
      <c r="BWK28" s="114"/>
      <c r="BWL28" s="114"/>
      <c r="BWM28" s="114"/>
      <c r="BWN28" s="114"/>
      <c r="BWO28" s="114"/>
      <c r="BWP28" s="114"/>
      <c r="BWQ28" s="114"/>
      <c r="BWR28" s="114"/>
      <c r="BWS28" s="114"/>
      <c r="BWT28" s="114"/>
      <c r="BWU28" s="114"/>
      <c r="BWV28" s="114"/>
      <c r="BWW28" s="114"/>
      <c r="BWX28" s="114"/>
      <c r="BWY28" s="114"/>
      <c r="BWZ28" s="114"/>
      <c r="BXA28" s="114"/>
      <c r="BXB28" s="114"/>
      <c r="BXC28" s="114"/>
      <c r="BXD28" s="114"/>
      <c r="BXE28" s="114"/>
      <c r="BXF28" s="114"/>
      <c r="BXG28" s="114"/>
      <c r="BXH28" s="114"/>
      <c r="BXI28" s="114"/>
      <c r="BXJ28" s="114"/>
      <c r="BXK28" s="114"/>
      <c r="BXL28" s="114"/>
      <c r="BXM28" s="114"/>
      <c r="BXN28" s="114"/>
      <c r="BXO28" s="114"/>
      <c r="BXP28" s="114"/>
      <c r="BXQ28" s="114"/>
      <c r="BXR28" s="114"/>
      <c r="BXS28" s="114"/>
      <c r="BXT28" s="114"/>
      <c r="BXU28" s="114"/>
      <c r="BXV28" s="114"/>
      <c r="BXW28" s="114"/>
      <c r="BXX28" s="114"/>
      <c r="BXY28" s="114"/>
      <c r="BXZ28" s="114"/>
      <c r="BYA28" s="114"/>
      <c r="BYB28" s="114"/>
      <c r="BYC28" s="114"/>
      <c r="BYD28" s="114"/>
      <c r="BYE28" s="114"/>
      <c r="BYF28" s="114"/>
      <c r="BYG28" s="114"/>
      <c r="BYH28" s="114"/>
      <c r="BYI28" s="114"/>
      <c r="BYJ28" s="114"/>
      <c r="BYK28" s="114"/>
      <c r="BYL28" s="114"/>
      <c r="BYM28" s="114"/>
      <c r="BYN28" s="114"/>
      <c r="BYO28" s="114"/>
      <c r="BYP28" s="114"/>
      <c r="BYQ28" s="114"/>
      <c r="BYR28" s="114"/>
      <c r="BYS28" s="114"/>
      <c r="BYT28" s="114"/>
      <c r="BYU28" s="114"/>
      <c r="BYV28" s="114"/>
      <c r="BYW28" s="114"/>
      <c r="BYX28" s="114"/>
      <c r="BYY28" s="114"/>
      <c r="BYZ28" s="114"/>
      <c r="BZA28" s="114"/>
      <c r="BZB28" s="114"/>
      <c r="BZC28" s="114"/>
      <c r="BZD28" s="114"/>
      <c r="BZE28" s="114"/>
      <c r="BZF28" s="114"/>
      <c r="BZG28" s="114"/>
      <c r="BZH28" s="114"/>
      <c r="BZI28" s="114"/>
      <c r="BZJ28" s="114"/>
      <c r="BZK28" s="114"/>
      <c r="BZL28" s="114"/>
      <c r="BZM28" s="114"/>
      <c r="BZN28" s="114"/>
      <c r="BZO28" s="114"/>
      <c r="BZP28" s="114"/>
      <c r="BZQ28" s="114"/>
      <c r="BZR28" s="114"/>
      <c r="BZS28" s="114"/>
      <c r="BZT28" s="114"/>
      <c r="BZU28" s="114"/>
      <c r="BZV28" s="114"/>
      <c r="BZW28" s="114"/>
      <c r="BZX28" s="114"/>
      <c r="BZY28" s="114"/>
      <c r="BZZ28" s="114"/>
      <c r="CAA28" s="114"/>
      <c r="CAB28" s="114"/>
      <c r="CAC28" s="114"/>
      <c r="CAD28" s="114"/>
      <c r="CAE28" s="114"/>
      <c r="CAF28" s="114"/>
      <c r="CAG28" s="114"/>
      <c r="CAH28" s="114"/>
      <c r="CAI28" s="114"/>
      <c r="CAJ28" s="114"/>
      <c r="CAK28" s="114"/>
      <c r="CAL28" s="114"/>
      <c r="CAM28" s="114"/>
      <c r="CAN28" s="114"/>
      <c r="CAO28" s="114"/>
      <c r="CAP28" s="114"/>
      <c r="CAQ28" s="114"/>
      <c r="CAR28" s="114"/>
      <c r="CAS28" s="114"/>
      <c r="CAT28" s="114"/>
      <c r="CAU28" s="114"/>
      <c r="CAV28" s="114"/>
      <c r="CAW28" s="114"/>
      <c r="CAX28" s="114"/>
      <c r="CAY28" s="114"/>
      <c r="CAZ28" s="114"/>
      <c r="CBA28" s="114"/>
      <c r="CBB28" s="114"/>
      <c r="CBC28" s="114"/>
      <c r="CBD28" s="114"/>
      <c r="CBE28" s="114"/>
      <c r="CBF28" s="114"/>
      <c r="CBG28" s="114"/>
      <c r="CBH28" s="114"/>
      <c r="CBI28" s="114"/>
      <c r="CBJ28" s="114"/>
      <c r="CBK28" s="114"/>
      <c r="CBL28" s="114"/>
      <c r="CBM28" s="114"/>
      <c r="CBN28" s="114"/>
      <c r="CBO28" s="114"/>
      <c r="CBP28" s="114"/>
      <c r="CBQ28" s="114"/>
      <c r="CBR28" s="114"/>
      <c r="CBS28" s="114"/>
      <c r="CBT28" s="114"/>
      <c r="CBU28" s="114"/>
      <c r="CBV28" s="114"/>
      <c r="CBW28" s="114"/>
      <c r="CBX28" s="114"/>
      <c r="CBY28" s="114"/>
      <c r="CBZ28" s="114"/>
      <c r="CCA28" s="114"/>
      <c r="CCB28" s="114"/>
      <c r="CCC28" s="114"/>
      <c r="CCD28" s="114"/>
      <c r="CCE28" s="114"/>
      <c r="CCF28" s="114"/>
      <c r="CCG28" s="114"/>
      <c r="CCH28" s="114"/>
      <c r="CCI28" s="114"/>
      <c r="CCJ28" s="114"/>
      <c r="CCK28" s="114"/>
      <c r="CCL28" s="114"/>
      <c r="CCM28" s="114"/>
      <c r="CCN28" s="114"/>
      <c r="CCO28" s="114"/>
      <c r="CCP28" s="114"/>
      <c r="CCQ28" s="114"/>
      <c r="CCR28" s="114"/>
      <c r="CCS28" s="114"/>
      <c r="CCT28" s="114"/>
      <c r="CCU28" s="114"/>
      <c r="CCV28" s="114"/>
      <c r="CCW28" s="114"/>
      <c r="CCX28" s="114"/>
      <c r="CCY28" s="114"/>
      <c r="CCZ28" s="114"/>
      <c r="CDA28" s="114"/>
      <c r="CDB28" s="114"/>
      <c r="CDC28" s="114"/>
      <c r="CDD28" s="114"/>
      <c r="CDE28" s="114"/>
      <c r="CDF28" s="114"/>
      <c r="CDG28" s="114"/>
      <c r="CDH28" s="114"/>
      <c r="CDI28" s="114"/>
      <c r="CDJ28" s="114"/>
      <c r="CDK28" s="114"/>
      <c r="CDL28" s="114"/>
      <c r="CDM28" s="114"/>
      <c r="CDN28" s="114"/>
      <c r="CDO28" s="114"/>
      <c r="CDP28" s="114"/>
      <c r="CDQ28" s="114"/>
      <c r="CDR28" s="114"/>
      <c r="CDS28" s="114"/>
      <c r="CDT28" s="114"/>
      <c r="CDU28" s="114"/>
      <c r="CDV28" s="114"/>
      <c r="CDW28" s="114"/>
      <c r="CDX28" s="114"/>
      <c r="CDY28" s="114"/>
      <c r="CDZ28" s="114"/>
      <c r="CEA28" s="114"/>
      <c r="CEB28" s="114"/>
      <c r="CEC28" s="114"/>
      <c r="CED28" s="114"/>
      <c r="CEE28" s="114"/>
      <c r="CEF28" s="114"/>
      <c r="CEG28" s="114"/>
      <c r="CEH28" s="114"/>
      <c r="CEI28" s="114"/>
      <c r="CEJ28" s="114"/>
      <c r="CEK28" s="114"/>
      <c r="CEL28" s="114"/>
      <c r="CEM28" s="114"/>
      <c r="CEN28" s="114"/>
      <c r="CEO28" s="114"/>
      <c r="CEP28" s="114"/>
      <c r="CEQ28" s="114"/>
      <c r="CER28" s="114"/>
      <c r="CES28" s="114"/>
      <c r="CET28" s="114"/>
      <c r="CEU28" s="114"/>
      <c r="CEV28" s="114"/>
      <c r="CEW28" s="114"/>
      <c r="CEX28" s="114"/>
      <c r="CEY28" s="114"/>
      <c r="CEZ28" s="114"/>
      <c r="CFA28" s="114"/>
      <c r="CFB28" s="114"/>
      <c r="CFC28" s="114"/>
      <c r="CFD28" s="114"/>
      <c r="CFE28" s="114"/>
      <c r="CFF28" s="114"/>
      <c r="CFG28" s="114"/>
      <c r="CFH28" s="114"/>
      <c r="CFI28" s="114"/>
      <c r="CFJ28" s="114"/>
      <c r="CFK28" s="114"/>
      <c r="CFL28" s="114"/>
      <c r="CFM28" s="114"/>
      <c r="CFN28" s="114"/>
      <c r="CFO28" s="114"/>
      <c r="CFP28" s="114"/>
      <c r="CFQ28" s="114"/>
      <c r="CFR28" s="114"/>
      <c r="CFS28" s="114"/>
      <c r="CFT28" s="114"/>
      <c r="CFU28" s="114"/>
      <c r="CFV28" s="114"/>
      <c r="CFW28" s="114"/>
      <c r="CFX28" s="114"/>
      <c r="CFY28" s="114"/>
      <c r="CFZ28" s="114"/>
      <c r="CGA28" s="114"/>
      <c r="CGB28" s="114"/>
      <c r="CGC28" s="114"/>
      <c r="CGD28" s="114"/>
      <c r="CGE28" s="114"/>
      <c r="CGF28" s="114"/>
      <c r="CGG28" s="114"/>
      <c r="CGH28" s="114"/>
      <c r="CGI28" s="114"/>
      <c r="CGJ28" s="114"/>
      <c r="CGK28" s="114"/>
      <c r="CGL28" s="114"/>
      <c r="CGM28" s="114"/>
      <c r="CGN28" s="114"/>
      <c r="CGO28" s="114"/>
      <c r="CGP28" s="114"/>
      <c r="CGQ28" s="114"/>
      <c r="CGR28" s="114"/>
      <c r="CGS28" s="114"/>
      <c r="CGT28" s="114"/>
      <c r="CGU28" s="114"/>
      <c r="CGV28" s="114"/>
      <c r="CGW28" s="114"/>
      <c r="CGX28" s="114"/>
      <c r="CGY28" s="114"/>
      <c r="CGZ28" s="114"/>
      <c r="CHA28" s="114"/>
      <c r="CHB28" s="114"/>
      <c r="CHC28" s="114"/>
      <c r="CHD28" s="114"/>
      <c r="CHE28" s="114"/>
      <c r="CHF28" s="114"/>
      <c r="CHG28" s="114"/>
      <c r="CHH28" s="114"/>
      <c r="CHI28" s="114"/>
      <c r="CHJ28" s="114"/>
      <c r="CHK28" s="114"/>
      <c r="CHL28" s="114"/>
      <c r="CHM28" s="114"/>
      <c r="CHN28" s="114"/>
      <c r="CHO28" s="114"/>
      <c r="CHP28" s="114"/>
      <c r="CHQ28" s="114"/>
      <c r="CHR28" s="114"/>
      <c r="CHS28" s="114"/>
      <c r="CHT28" s="114"/>
      <c r="CHU28" s="114"/>
      <c r="CHV28" s="114"/>
      <c r="CHW28" s="114"/>
      <c r="CHX28" s="114"/>
      <c r="CHY28" s="114"/>
      <c r="CHZ28" s="114"/>
      <c r="CIA28" s="114"/>
      <c r="CIB28" s="114"/>
      <c r="CIC28" s="114"/>
      <c r="CID28" s="114"/>
      <c r="CIE28" s="114"/>
      <c r="CIF28" s="114"/>
      <c r="CIG28" s="114"/>
      <c r="CIH28" s="114"/>
      <c r="CII28" s="114"/>
      <c r="CIJ28" s="114"/>
      <c r="CIK28" s="114"/>
      <c r="CIL28" s="114"/>
      <c r="CIM28" s="114"/>
      <c r="CIN28" s="114"/>
      <c r="CIO28" s="114"/>
      <c r="CIP28" s="114"/>
      <c r="CIQ28" s="114"/>
      <c r="CIR28" s="114"/>
      <c r="CIS28" s="114"/>
      <c r="CIT28" s="114"/>
      <c r="CIU28" s="114"/>
      <c r="CIV28" s="114"/>
      <c r="CIW28" s="114"/>
      <c r="CIX28" s="114"/>
      <c r="CIY28" s="114"/>
      <c r="CIZ28" s="114"/>
      <c r="CJA28" s="114"/>
      <c r="CJB28" s="114"/>
      <c r="CJC28" s="114"/>
      <c r="CJD28" s="114"/>
      <c r="CJE28" s="114"/>
      <c r="CJF28" s="114"/>
      <c r="CJG28" s="114"/>
      <c r="CJH28" s="114"/>
      <c r="CJI28" s="114"/>
      <c r="CJJ28" s="114"/>
      <c r="CJK28" s="114"/>
      <c r="CJL28" s="114"/>
      <c r="CJM28" s="114"/>
      <c r="CJN28" s="114"/>
      <c r="CJO28" s="114"/>
      <c r="CJP28" s="114"/>
      <c r="CJQ28" s="114"/>
      <c r="CJR28" s="114"/>
      <c r="CJS28" s="114"/>
      <c r="CJT28" s="114"/>
      <c r="CJU28" s="114"/>
      <c r="CJV28" s="114"/>
      <c r="CJW28" s="114"/>
      <c r="CJX28" s="114"/>
      <c r="CJY28" s="114"/>
      <c r="CJZ28" s="114"/>
      <c r="CKA28" s="114"/>
      <c r="CKB28" s="114"/>
      <c r="CKC28" s="114"/>
      <c r="CKD28" s="114"/>
      <c r="CKE28" s="114"/>
      <c r="CKF28" s="114"/>
      <c r="CKG28" s="114"/>
      <c r="CKH28" s="114"/>
      <c r="CKI28" s="114"/>
      <c r="CKJ28" s="114"/>
      <c r="CKK28" s="114"/>
      <c r="CKL28" s="114"/>
      <c r="CKM28" s="114"/>
      <c r="CKN28" s="114"/>
      <c r="CKO28" s="114"/>
      <c r="CKP28" s="114"/>
      <c r="CKQ28" s="114"/>
      <c r="CKR28" s="114"/>
      <c r="CKS28" s="114"/>
      <c r="CKT28" s="114"/>
      <c r="CKU28" s="114"/>
      <c r="CKV28" s="114"/>
      <c r="CKW28" s="114"/>
      <c r="CKX28" s="114"/>
      <c r="CKY28" s="114"/>
      <c r="CKZ28" s="114"/>
      <c r="CLA28" s="114"/>
      <c r="CLB28" s="114"/>
      <c r="CLC28" s="114"/>
      <c r="CLD28" s="114"/>
      <c r="CLE28" s="114"/>
      <c r="CLF28" s="114"/>
      <c r="CLG28" s="114"/>
      <c r="CLH28" s="114"/>
      <c r="CLI28" s="114"/>
      <c r="CLJ28" s="114"/>
      <c r="CLK28" s="114"/>
      <c r="CLL28" s="114"/>
      <c r="CLM28" s="114"/>
      <c r="CLN28" s="114"/>
      <c r="CLO28" s="114"/>
      <c r="CLP28" s="114"/>
      <c r="CLQ28" s="114"/>
      <c r="CLR28" s="114"/>
      <c r="CLS28" s="114"/>
      <c r="CLT28" s="114"/>
      <c r="CLU28" s="114"/>
      <c r="CLV28" s="114"/>
      <c r="CLW28" s="114"/>
      <c r="CLX28" s="114"/>
      <c r="CLY28" s="114"/>
      <c r="CLZ28" s="114"/>
      <c r="CMA28" s="114"/>
      <c r="CMB28" s="114"/>
      <c r="CMC28" s="114"/>
      <c r="CMD28" s="114"/>
      <c r="CME28" s="114"/>
      <c r="CMF28" s="114"/>
      <c r="CMG28" s="114"/>
      <c r="CMH28" s="114"/>
      <c r="CMI28" s="114"/>
      <c r="CMJ28" s="114"/>
      <c r="CMK28" s="114"/>
      <c r="CML28" s="114"/>
      <c r="CMM28" s="114"/>
      <c r="CMN28" s="114"/>
      <c r="CMO28" s="114"/>
      <c r="CMP28" s="114"/>
      <c r="CMQ28" s="114"/>
      <c r="CMR28" s="114"/>
      <c r="CMS28" s="114"/>
      <c r="CMT28" s="114"/>
      <c r="CMU28" s="114"/>
      <c r="CMV28" s="114"/>
      <c r="CMW28" s="114"/>
      <c r="CMX28" s="114"/>
      <c r="CMY28" s="114"/>
      <c r="CMZ28" s="114"/>
      <c r="CNA28" s="114"/>
      <c r="CNB28" s="114"/>
      <c r="CNC28" s="114"/>
      <c r="CND28" s="114"/>
      <c r="CNE28" s="114"/>
      <c r="CNF28" s="114"/>
      <c r="CNG28" s="114"/>
      <c r="CNH28" s="114"/>
      <c r="CNI28" s="114"/>
      <c r="CNJ28" s="114"/>
      <c r="CNK28" s="114"/>
      <c r="CNL28" s="114"/>
      <c r="CNM28" s="114"/>
      <c r="CNN28" s="114"/>
      <c r="CNO28" s="114"/>
      <c r="CNP28" s="114"/>
      <c r="CNQ28" s="114"/>
      <c r="CNR28" s="114"/>
      <c r="CNS28" s="114"/>
      <c r="CNT28" s="114"/>
      <c r="CNU28" s="114"/>
      <c r="CNV28" s="114"/>
      <c r="CNW28" s="114"/>
      <c r="CNX28" s="114"/>
      <c r="CNY28" s="114"/>
      <c r="CNZ28" s="114"/>
      <c r="COA28" s="114"/>
      <c r="COB28" s="114"/>
      <c r="COC28" s="114"/>
      <c r="COD28" s="114"/>
      <c r="COE28" s="114"/>
      <c r="COF28" s="114"/>
      <c r="COG28" s="114"/>
      <c r="COH28" s="114"/>
      <c r="COI28" s="114"/>
      <c r="COJ28" s="114"/>
      <c r="COK28" s="114"/>
      <c r="COL28" s="114"/>
      <c r="COM28" s="114"/>
      <c r="CON28" s="114"/>
      <c r="COO28" s="114"/>
      <c r="COP28" s="114"/>
      <c r="COQ28" s="114"/>
      <c r="COR28" s="114"/>
      <c r="COS28" s="114"/>
      <c r="COT28" s="114"/>
      <c r="COU28" s="114"/>
      <c r="COV28" s="114"/>
      <c r="COW28" s="114"/>
      <c r="COX28" s="114"/>
      <c r="COY28" s="114"/>
      <c r="COZ28" s="114"/>
      <c r="CPA28" s="114"/>
      <c r="CPB28" s="114"/>
      <c r="CPC28" s="114"/>
      <c r="CPD28" s="114"/>
      <c r="CPE28" s="114"/>
      <c r="CPF28" s="114"/>
      <c r="CPG28" s="114"/>
      <c r="CPH28" s="114"/>
      <c r="CPI28" s="114"/>
      <c r="CPJ28" s="114"/>
      <c r="CPK28" s="114"/>
      <c r="CPL28" s="114"/>
      <c r="CPM28" s="114"/>
      <c r="CPN28" s="114"/>
      <c r="CPO28" s="114"/>
      <c r="CPP28" s="114"/>
      <c r="CPQ28" s="114"/>
      <c r="CPR28" s="114"/>
      <c r="CPS28" s="114"/>
      <c r="CPT28" s="114"/>
      <c r="CPU28" s="114"/>
      <c r="CPV28" s="114"/>
      <c r="CPW28" s="114"/>
      <c r="CPX28" s="114"/>
      <c r="CPY28" s="114"/>
      <c r="CPZ28" s="114"/>
      <c r="CQA28" s="114"/>
      <c r="CQB28" s="114"/>
      <c r="CQC28" s="114"/>
      <c r="CQD28" s="114"/>
      <c r="CQE28" s="114"/>
      <c r="CQF28" s="114"/>
      <c r="CQG28" s="114"/>
      <c r="CQH28" s="114"/>
      <c r="CQI28" s="114"/>
      <c r="CQJ28" s="114"/>
      <c r="CQK28" s="114"/>
      <c r="CQL28" s="114"/>
      <c r="CQM28" s="114"/>
      <c r="CQN28" s="114"/>
      <c r="CQO28" s="114"/>
      <c r="CQP28" s="114"/>
      <c r="CQQ28" s="114"/>
      <c r="CQR28" s="114"/>
      <c r="CQS28" s="114"/>
      <c r="CQT28" s="114"/>
      <c r="CQU28" s="114"/>
      <c r="CQV28" s="114"/>
      <c r="CQW28" s="114"/>
      <c r="CQX28" s="114"/>
      <c r="CQY28" s="114"/>
      <c r="CQZ28" s="114"/>
      <c r="CRA28" s="114"/>
      <c r="CRB28" s="114"/>
      <c r="CRC28" s="114"/>
      <c r="CRD28" s="114"/>
      <c r="CRE28" s="114"/>
      <c r="CRF28" s="114"/>
      <c r="CRG28" s="114"/>
      <c r="CRH28" s="114"/>
      <c r="CRI28" s="114"/>
      <c r="CRJ28" s="114"/>
      <c r="CRK28" s="114"/>
      <c r="CRL28" s="114"/>
      <c r="CRM28" s="114"/>
      <c r="CRN28" s="114"/>
      <c r="CRO28" s="114"/>
      <c r="CRP28" s="114"/>
      <c r="CRQ28" s="114"/>
      <c r="CRR28" s="114"/>
      <c r="CRS28" s="114"/>
      <c r="CRT28" s="114"/>
      <c r="CRU28" s="114"/>
      <c r="CRV28" s="114"/>
      <c r="CRW28" s="114"/>
      <c r="CRX28" s="114"/>
      <c r="CRY28" s="114"/>
      <c r="CRZ28" s="114"/>
      <c r="CSA28" s="114"/>
      <c r="CSB28" s="114"/>
      <c r="CSC28" s="114"/>
      <c r="CSD28" s="114"/>
      <c r="CSE28" s="114"/>
      <c r="CSF28" s="114"/>
      <c r="CSG28" s="114"/>
      <c r="CSH28" s="114"/>
      <c r="CSI28" s="114"/>
      <c r="CSJ28" s="114"/>
      <c r="CSK28" s="114"/>
      <c r="CSL28" s="114"/>
      <c r="CSM28" s="114"/>
      <c r="CSN28" s="114"/>
      <c r="CSO28" s="114"/>
      <c r="CSP28" s="114"/>
      <c r="CSQ28" s="114"/>
      <c r="CSR28" s="114"/>
      <c r="CSS28" s="114"/>
      <c r="CST28" s="114"/>
      <c r="CSU28" s="114"/>
      <c r="CSV28" s="114"/>
      <c r="CSW28" s="114"/>
      <c r="CSX28" s="114"/>
      <c r="CSY28" s="114"/>
      <c r="CSZ28" s="114"/>
      <c r="CTA28" s="114"/>
      <c r="CTB28" s="114"/>
      <c r="CTC28" s="114"/>
      <c r="CTD28" s="114"/>
      <c r="CTE28" s="114"/>
      <c r="CTF28" s="114"/>
      <c r="CTG28" s="114"/>
      <c r="CTH28" s="114"/>
      <c r="CTI28" s="114"/>
      <c r="CTJ28" s="114"/>
      <c r="CTK28" s="114"/>
      <c r="CTL28" s="114"/>
      <c r="CTM28" s="114"/>
      <c r="CTN28" s="114"/>
      <c r="CTO28" s="114"/>
      <c r="CTP28" s="114"/>
      <c r="CTQ28" s="114"/>
      <c r="CTR28" s="114"/>
      <c r="CTS28" s="114"/>
      <c r="CTT28" s="114"/>
      <c r="CTU28" s="114"/>
      <c r="CTV28" s="114"/>
      <c r="CTW28" s="114"/>
      <c r="CTX28" s="114"/>
      <c r="CTY28" s="114"/>
      <c r="CTZ28" s="114"/>
      <c r="CUA28" s="114"/>
      <c r="CUB28" s="114"/>
      <c r="CUC28" s="114"/>
      <c r="CUD28" s="114"/>
      <c r="CUE28" s="114"/>
      <c r="CUF28" s="114"/>
      <c r="CUG28" s="114"/>
      <c r="CUH28" s="114"/>
      <c r="CUI28" s="114"/>
      <c r="CUJ28" s="114"/>
      <c r="CUK28" s="114"/>
      <c r="CUL28" s="114"/>
      <c r="CUM28" s="114"/>
      <c r="CUN28" s="114"/>
      <c r="CUO28" s="114"/>
      <c r="CUP28" s="114"/>
      <c r="CUQ28" s="114"/>
      <c r="CUR28" s="114"/>
      <c r="CUS28" s="114"/>
      <c r="CUT28" s="114"/>
      <c r="CUU28" s="114"/>
      <c r="CUV28" s="114"/>
      <c r="CUW28" s="114"/>
      <c r="CUX28" s="114"/>
      <c r="CUY28" s="114"/>
      <c r="CUZ28" s="114"/>
      <c r="CVA28" s="114"/>
      <c r="CVB28" s="114"/>
      <c r="CVC28" s="114"/>
      <c r="CVD28" s="114"/>
      <c r="CVE28" s="114"/>
      <c r="CVF28" s="114"/>
      <c r="CVG28" s="114"/>
      <c r="CVH28" s="114"/>
      <c r="CVI28" s="114"/>
      <c r="CVJ28" s="114"/>
      <c r="CVK28" s="114"/>
      <c r="CVL28" s="114"/>
      <c r="CVM28" s="114"/>
      <c r="CVN28" s="114"/>
      <c r="CVO28" s="114"/>
      <c r="CVP28" s="114"/>
      <c r="CVQ28" s="114"/>
      <c r="CVR28" s="114"/>
      <c r="CVS28" s="114"/>
      <c r="CVT28" s="114"/>
      <c r="CVU28" s="114"/>
      <c r="CVV28" s="114"/>
      <c r="CVW28" s="114"/>
      <c r="CVX28" s="114"/>
      <c r="CVY28" s="114"/>
      <c r="CVZ28" s="114"/>
      <c r="CWA28" s="114"/>
      <c r="CWB28" s="114"/>
      <c r="CWC28" s="114"/>
      <c r="CWD28" s="114"/>
      <c r="CWE28" s="114"/>
      <c r="CWF28" s="114"/>
      <c r="CWG28" s="114"/>
      <c r="CWH28" s="114"/>
      <c r="CWI28" s="114"/>
      <c r="CWJ28" s="114"/>
      <c r="CWK28" s="114"/>
      <c r="CWL28" s="114"/>
      <c r="CWM28" s="114"/>
      <c r="CWN28" s="114"/>
      <c r="CWO28" s="114"/>
      <c r="CWP28" s="114"/>
      <c r="CWQ28" s="114"/>
      <c r="CWR28" s="114"/>
      <c r="CWS28" s="114"/>
      <c r="CWT28" s="114"/>
      <c r="CWU28" s="114"/>
      <c r="CWV28" s="114"/>
      <c r="CWW28" s="114"/>
      <c r="CWX28" s="114"/>
      <c r="CWY28" s="114"/>
      <c r="CWZ28" s="114"/>
      <c r="CXA28" s="114"/>
      <c r="CXB28" s="114"/>
      <c r="CXC28" s="114"/>
      <c r="CXD28" s="114"/>
      <c r="CXE28" s="114"/>
      <c r="CXF28" s="114"/>
      <c r="CXG28" s="114"/>
      <c r="CXH28" s="114"/>
      <c r="CXI28" s="114"/>
      <c r="CXJ28" s="114"/>
      <c r="CXK28" s="114"/>
      <c r="CXL28" s="114"/>
      <c r="CXM28" s="114"/>
      <c r="CXN28" s="114"/>
      <c r="CXO28" s="114"/>
      <c r="CXP28" s="114"/>
      <c r="CXQ28" s="114"/>
      <c r="CXR28" s="114"/>
      <c r="CXS28" s="114"/>
      <c r="CXT28" s="114"/>
      <c r="CXU28" s="114"/>
      <c r="CXV28" s="114"/>
      <c r="CXW28" s="114"/>
      <c r="CXX28" s="114"/>
      <c r="CXY28" s="114"/>
      <c r="CXZ28" s="114"/>
      <c r="CYA28" s="114"/>
      <c r="CYB28" s="114"/>
      <c r="CYC28" s="114"/>
      <c r="CYD28" s="114"/>
      <c r="CYE28" s="114"/>
      <c r="CYF28" s="114"/>
      <c r="CYG28" s="114"/>
      <c r="CYH28" s="114"/>
      <c r="CYI28" s="114"/>
      <c r="CYJ28" s="114"/>
      <c r="CYK28" s="114"/>
      <c r="CYL28" s="114"/>
      <c r="CYM28" s="114"/>
      <c r="CYN28" s="114"/>
      <c r="CYO28" s="114"/>
      <c r="CYP28" s="114"/>
      <c r="CYQ28" s="114"/>
      <c r="CYR28" s="114"/>
      <c r="CYS28" s="114"/>
      <c r="CYT28" s="114"/>
      <c r="CYU28" s="114"/>
      <c r="CYV28" s="114"/>
      <c r="CYW28" s="114"/>
      <c r="CYX28" s="114"/>
      <c r="CYY28" s="114"/>
      <c r="CYZ28" s="114"/>
      <c r="CZA28" s="114"/>
      <c r="CZB28" s="114"/>
      <c r="CZC28" s="114"/>
      <c r="CZD28" s="114"/>
      <c r="CZE28" s="114"/>
      <c r="CZF28" s="114"/>
      <c r="CZG28" s="114"/>
      <c r="CZH28" s="114"/>
      <c r="CZI28" s="114"/>
      <c r="CZJ28" s="114"/>
      <c r="CZK28" s="114"/>
      <c r="CZL28" s="114"/>
      <c r="CZM28" s="114"/>
      <c r="CZN28" s="114"/>
      <c r="CZO28" s="114"/>
      <c r="CZP28" s="114"/>
      <c r="CZQ28" s="114"/>
      <c r="CZR28" s="114"/>
      <c r="CZS28" s="114"/>
      <c r="CZT28" s="114"/>
      <c r="CZU28" s="114"/>
      <c r="CZV28" s="114"/>
      <c r="CZW28" s="114"/>
      <c r="CZX28" s="114"/>
      <c r="CZY28" s="114"/>
      <c r="CZZ28" s="114"/>
      <c r="DAA28" s="114"/>
      <c r="DAB28" s="114"/>
      <c r="DAC28" s="114"/>
      <c r="DAD28" s="114"/>
      <c r="DAE28" s="114"/>
      <c r="DAF28" s="114"/>
      <c r="DAG28" s="114"/>
      <c r="DAH28" s="114"/>
      <c r="DAI28" s="114"/>
      <c r="DAJ28" s="114"/>
      <c r="DAK28" s="114"/>
      <c r="DAL28" s="114"/>
      <c r="DAM28" s="114"/>
      <c r="DAN28" s="114"/>
      <c r="DAO28" s="114"/>
      <c r="DAP28" s="114"/>
      <c r="DAQ28" s="114"/>
      <c r="DAR28" s="114"/>
      <c r="DAS28" s="114"/>
      <c r="DAT28" s="114"/>
      <c r="DAU28" s="114"/>
      <c r="DAV28" s="114"/>
      <c r="DAW28" s="114"/>
      <c r="DAX28" s="114"/>
      <c r="DAY28" s="114"/>
      <c r="DAZ28" s="114"/>
      <c r="DBA28" s="114"/>
      <c r="DBB28" s="114"/>
      <c r="DBC28" s="114"/>
      <c r="DBD28" s="114"/>
      <c r="DBE28" s="114"/>
      <c r="DBF28" s="114"/>
      <c r="DBG28" s="114"/>
      <c r="DBH28" s="114"/>
      <c r="DBI28" s="114"/>
      <c r="DBJ28" s="114"/>
      <c r="DBK28" s="114"/>
      <c r="DBL28" s="114"/>
      <c r="DBM28" s="114"/>
      <c r="DBN28" s="114"/>
      <c r="DBO28" s="114"/>
      <c r="DBP28" s="114"/>
      <c r="DBQ28" s="114"/>
      <c r="DBR28" s="114"/>
      <c r="DBS28" s="114"/>
      <c r="DBT28" s="114"/>
      <c r="DBU28" s="114"/>
      <c r="DBV28" s="114"/>
      <c r="DBW28" s="114"/>
      <c r="DBX28" s="114"/>
      <c r="DBY28" s="114"/>
      <c r="DBZ28" s="114"/>
      <c r="DCA28" s="114"/>
      <c r="DCB28" s="114"/>
      <c r="DCC28" s="114"/>
      <c r="DCD28" s="114"/>
      <c r="DCE28" s="114"/>
      <c r="DCF28" s="114"/>
      <c r="DCG28" s="114"/>
      <c r="DCH28" s="114"/>
      <c r="DCI28" s="114"/>
      <c r="DCJ28" s="114"/>
      <c r="DCK28" s="114"/>
      <c r="DCL28" s="114"/>
      <c r="DCM28" s="114"/>
      <c r="DCN28" s="114"/>
      <c r="DCO28" s="114"/>
      <c r="DCP28" s="114"/>
      <c r="DCQ28" s="114"/>
      <c r="DCR28" s="114"/>
      <c r="DCS28" s="114"/>
      <c r="DCT28" s="114"/>
      <c r="DCU28" s="114"/>
      <c r="DCV28" s="114"/>
      <c r="DCW28" s="114"/>
      <c r="DCX28" s="114"/>
      <c r="DCY28" s="114"/>
      <c r="DCZ28" s="114"/>
      <c r="DDA28" s="114"/>
      <c r="DDB28" s="114"/>
      <c r="DDC28" s="114"/>
      <c r="DDD28" s="114"/>
      <c r="DDE28" s="114"/>
      <c r="DDF28" s="114"/>
      <c r="DDG28" s="114"/>
      <c r="DDH28" s="114"/>
      <c r="DDI28" s="114"/>
      <c r="DDJ28" s="114"/>
      <c r="DDK28" s="114"/>
      <c r="DDL28" s="114"/>
      <c r="DDM28" s="114"/>
      <c r="DDN28" s="114"/>
      <c r="DDO28" s="114"/>
      <c r="DDP28" s="114"/>
      <c r="DDQ28" s="114"/>
      <c r="DDR28" s="114"/>
      <c r="DDS28" s="114"/>
      <c r="DDT28" s="114"/>
      <c r="DDU28" s="114"/>
      <c r="DDV28" s="114"/>
      <c r="DDW28" s="114"/>
      <c r="DDX28" s="114"/>
      <c r="DDY28" s="114"/>
      <c r="DDZ28" s="114"/>
      <c r="DEA28" s="114"/>
      <c r="DEB28" s="114"/>
      <c r="DEC28" s="114"/>
      <c r="DED28" s="114"/>
      <c r="DEE28" s="114"/>
      <c r="DEF28" s="114"/>
      <c r="DEG28" s="114"/>
      <c r="DEH28" s="114"/>
      <c r="DEI28" s="114"/>
      <c r="DEJ28" s="114"/>
      <c r="DEK28" s="114"/>
      <c r="DEL28" s="114"/>
      <c r="DEM28" s="114"/>
      <c r="DEN28" s="114"/>
      <c r="DEO28" s="114"/>
      <c r="DEP28" s="114"/>
      <c r="DEQ28" s="114"/>
      <c r="DER28" s="114"/>
      <c r="DES28" s="114"/>
      <c r="DET28" s="114"/>
      <c r="DEU28" s="114"/>
      <c r="DEV28" s="114"/>
      <c r="DEW28" s="114"/>
      <c r="DEX28" s="114"/>
      <c r="DEY28" s="114"/>
      <c r="DEZ28" s="114"/>
      <c r="DFA28" s="114"/>
      <c r="DFB28" s="114"/>
      <c r="DFC28" s="114"/>
      <c r="DFD28" s="114"/>
      <c r="DFE28" s="114"/>
      <c r="DFF28" s="114"/>
      <c r="DFG28" s="114"/>
      <c r="DFH28" s="114"/>
      <c r="DFI28" s="114"/>
      <c r="DFJ28" s="114"/>
      <c r="DFK28" s="114"/>
      <c r="DFL28" s="114"/>
      <c r="DFM28" s="114"/>
      <c r="DFN28" s="114"/>
      <c r="DFO28" s="114"/>
      <c r="DFP28" s="114"/>
      <c r="DFQ28" s="114"/>
      <c r="DFR28" s="114"/>
      <c r="DFS28" s="114"/>
      <c r="DFT28" s="114"/>
      <c r="DFU28" s="114"/>
      <c r="DFV28" s="114"/>
      <c r="DFW28" s="114"/>
      <c r="DFX28" s="114"/>
      <c r="DFY28" s="114"/>
      <c r="DFZ28" s="114"/>
      <c r="DGA28" s="114"/>
      <c r="DGB28" s="114"/>
      <c r="DGC28" s="114"/>
      <c r="DGD28" s="114"/>
      <c r="DGE28" s="114"/>
      <c r="DGF28" s="114"/>
      <c r="DGG28" s="114"/>
      <c r="DGH28" s="114"/>
      <c r="DGI28" s="114"/>
      <c r="DGJ28" s="114"/>
      <c r="DGK28" s="114"/>
      <c r="DGL28" s="114"/>
      <c r="DGM28" s="114"/>
      <c r="DGN28" s="114"/>
      <c r="DGO28" s="114"/>
      <c r="DGP28" s="114"/>
      <c r="DGQ28" s="114"/>
      <c r="DGR28" s="114"/>
      <c r="DGS28" s="114"/>
      <c r="DGT28" s="114"/>
      <c r="DGU28" s="114"/>
      <c r="DGV28" s="114"/>
      <c r="DGW28" s="114"/>
      <c r="DGX28" s="114"/>
      <c r="DGY28" s="114"/>
      <c r="DGZ28" s="114"/>
      <c r="DHA28" s="114"/>
      <c r="DHB28" s="114"/>
      <c r="DHC28" s="114"/>
      <c r="DHD28" s="114"/>
      <c r="DHE28" s="114"/>
      <c r="DHF28" s="114"/>
      <c r="DHG28" s="114"/>
      <c r="DHH28" s="114"/>
      <c r="DHI28" s="114"/>
      <c r="DHJ28" s="114"/>
      <c r="DHK28" s="114"/>
      <c r="DHL28" s="114"/>
      <c r="DHM28" s="114"/>
      <c r="DHN28" s="114"/>
      <c r="DHO28" s="114"/>
      <c r="DHP28" s="114"/>
      <c r="DHQ28" s="114"/>
      <c r="DHR28" s="114"/>
      <c r="DHS28" s="114"/>
      <c r="DHT28" s="114"/>
      <c r="DHU28" s="114"/>
      <c r="DHV28" s="114"/>
      <c r="DHW28" s="114"/>
      <c r="DHX28" s="114"/>
      <c r="DHY28" s="114"/>
      <c r="DHZ28" s="114"/>
      <c r="DIA28" s="114"/>
      <c r="DIB28" s="114"/>
      <c r="DIC28" s="114"/>
      <c r="DID28" s="114"/>
      <c r="DIE28" s="114"/>
      <c r="DIF28" s="114"/>
      <c r="DIG28" s="114"/>
      <c r="DIH28" s="114"/>
      <c r="DII28" s="114"/>
      <c r="DIJ28" s="114"/>
      <c r="DIK28" s="114"/>
      <c r="DIL28" s="114"/>
      <c r="DIM28" s="114"/>
      <c r="DIN28" s="114"/>
      <c r="DIO28" s="114"/>
      <c r="DIP28" s="114"/>
      <c r="DIQ28" s="114"/>
      <c r="DIR28" s="114"/>
      <c r="DIS28" s="114"/>
      <c r="DIT28" s="114"/>
      <c r="DIU28" s="114"/>
      <c r="DIV28" s="114"/>
      <c r="DIW28" s="114"/>
      <c r="DIX28" s="114"/>
      <c r="DIY28" s="114"/>
      <c r="DIZ28" s="114"/>
      <c r="DJA28" s="114"/>
      <c r="DJB28" s="114"/>
      <c r="DJC28" s="114"/>
      <c r="DJD28" s="114"/>
      <c r="DJE28" s="114"/>
      <c r="DJF28" s="114"/>
      <c r="DJG28" s="114"/>
      <c r="DJH28" s="114"/>
      <c r="DJI28" s="114"/>
      <c r="DJJ28" s="114"/>
      <c r="DJK28" s="114"/>
      <c r="DJL28" s="114"/>
      <c r="DJM28" s="114"/>
      <c r="DJN28" s="114"/>
      <c r="DJO28" s="114"/>
      <c r="DJP28" s="114"/>
      <c r="DJQ28" s="114"/>
      <c r="DJR28" s="114"/>
      <c r="DJS28" s="114"/>
      <c r="DJT28" s="114"/>
      <c r="DJU28" s="114"/>
      <c r="DJV28" s="114"/>
      <c r="DJW28" s="114"/>
      <c r="DJX28" s="114"/>
      <c r="DJY28" s="114"/>
      <c r="DJZ28" s="114"/>
      <c r="DKA28" s="114"/>
      <c r="DKB28" s="114"/>
      <c r="DKC28" s="114"/>
      <c r="DKD28" s="114"/>
      <c r="DKE28" s="114"/>
      <c r="DKF28" s="114"/>
      <c r="DKG28" s="114"/>
      <c r="DKH28" s="114"/>
      <c r="DKI28" s="114"/>
      <c r="DKJ28" s="114"/>
      <c r="DKK28" s="114"/>
      <c r="DKL28" s="114"/>
      <c r="DKM28" s="114"/>
      <c r="DKN28" s="114"/>
      <c r="DKO28" s="114"/>
      <c r="DKP28" s="114"/>
      <c r="DKQ28" s="114"/>
      <c r="DKR28" s="114"/>
      <c r="DKS28" s="114"/>
      <c r="DKT28" s="114"/>
      <c r="DKU28" s="114"/>
      <c r="DKV28" s="114"/>
      <c r="DKW28" s="114"/>
      <c r="DKX28" s="114"/>
      <c r="DKY28" s="114"/>
      <c r="DKZ28" s="114"/>
      <c r="DLA28" s="114"/>
      <c r="DLB28" s="114"/>
      <c r="DLC28" s="114"/>
      <c r="DLD28" s="114"/>
      <c r="DLE28" s="114"/>
      <c r="DLF28" s="114"/>
      <c r="DLG28" s="114"/>
      <c r="DLH28" s="114"/>
      <c r="DLI28" s="114"/>
      <c r="DLJ28" s="114"/>
      <c r="DLK28" s="114"/>
      <c r="DLL28" s="114"/>
      <c r="DLM28" s="114"/>
      <c r="DLN28" s="114"/>
      <c r="DLO28" s="114"/>
      <c r="DLP28" s="114"/>
      <c r="DLQ28" s="114"/>
      <c r="DLR28" s="114"/>
      <c r="DLS28" s="114"/>
      <c r="DLT28" s="114"/>
      <c r="DLU28" s="114"/>
      <c r="DLV28" s="114"/>
      <c r="DLW28" s="114"/>
      <c r="DLX28" s="114"/>
      <c r="DLY28" s="114"/>
      <c r="DLZ28" s="114"/>
      <c r="DMA28" s="114"/>
      <c r="DMB28" s="114"/>
      <c r="DMC28" s="114"/>
      <c r="DMD28" s="114"/>
      <c r="DME28" s="114"/>
      <c r="DMF28" s="114"/>
      <c r="DMG28" s="114"/>
      <c r="DMH28" s="114"/>
      <c r="DMI28" s="114"/>
      <c r="DMJ28" s="114"/>
      <c r="DMK28" s="114"/>
      <c r="DML28" s="114"/>
      <c r="DMM28" s="114"/>
      <c r="DMN28" s="114"/>
      <c r="DMO28" s="114"/>
      <c r="DMP28" s="114"/>
      <c r="DMQ28" s="114"/>
      <c r="DMR28" s="114"/>
      <c r="DMS28" s="114"/>
      <c r="DMT28" s="114"/>
      <c r="DMU28" s="114"/>
      <c r="DMV28" s="114"/>
      <c r="DMW28" s="114"/>
      <c r="DMX28" s="114"/>
      <c r="DMY28" s="114"/>
      <c r="DMZ28" s="114"/>
      <c r="DNA28" s="114"/>
      <c r="DNB28" s="114"/>
      <c r="DNC28" s="114"/>
      <c r="DND28" s="114"/>
      <c r="DNE28" s="114"/>
      <c r="DNF28" s="114"/>
      <c r="DNG28" s="114"/>
      <c r="DNH28" s="114"/>
      <c r="DNI28" s="114"/>
      <c r="DNJ28" s="114"/>
      <c r="DNK28" s="114"/>
      <c r="DNL28" s="114"/>
      <c r="DNM28" s="114"/>
      <c r="DNN28" s="114"/>
      <c r="DNO28" s="114"/>
      <c r="DNP28" s="114"/>
      <c r="DNQ28" s="114"/>
      <c r="DNR28" s="114"/>
      <c r="DNS28" s="114"/>
      <c r="DNT28" s="114"/>
      <c r="DNU28" s="114"/>
      <c r="DNV28" s="114"/>
      <c r="DNW28" s="114"/>
      <c r="DNX28" s="114"/>
      <c r="DNY28" s="114"/>
      <c r="DNZ28" s="114"/>
      <c r="DOA28" s="114"/>
      <c r="DOB28" s="114"/>
      <c r="DOC28" s="114"/>
      <c r="DOD28" s="114"/>
      <c r="DOE28" s="114"/>
      <c r="DOF28" s="114"/>
      <c r="DOG28" s="114"/>
      <c r="DOH28" s="114"/>
      <c r="DOI28" s="114"/>
      <c r="DOJ28" s="114"/>
      <c r="DOK28" s="114"/>
      <c r="DOL28" s="114"/>
      <c r="DOM28" s="114"/>
      <c r="DON28" s="114"/>
      <c r="DOO28" s="114"/>
      <c r="DOP28" s="114"/>
      <c r="DOQ28" s="114"/>
      <c r="DOR28" s="114"/>
      <c r="DOS28" s="114"/>
      <c r="DOT28" s="114"/>
      <c r="DOU28" s="114"/>
      <c r="DOV28" s="114"/>
      <c r="DOW28" s="114"/>
      <c r="DOX28" s="114"/>
      <c r="DOY28" s="114"/>
      <c r="DOZ28" s="114"/>
      <c r="DPA28" s="114"/>
      <c r="DPB28" s="114"/>
      <c r="DPC28" s="114"/>
      <c r="DPD28" s="114"/>
      <c r="DPE28" s="114"/>
      <c r="DPF28" s="114"/>
      <c r="DPG28" s="114"/>
      <c r="DPH28" s="114"/>
      <c r="DPI28" s="114"/>
      <c r="DPJ28" s="114"/>
      <c r="DPK28" s="114"/>
      <c r="DPL28" s="114"/>
      <c r="DPM28" s="114"/>
      <c r="DPN28" s="114"/>
      <c r="DPO28" s="114"/>
      <c r="DPP28" s="114"/>
      <c r="DPQ28" s="114"/>
      <c r="DPR28" s="114"/>
      <c r="DPS28" s="114"/>
      <c r="DPT28" s="114"/>
      <c r="DPU28" s="114"/>
      <c r="DPV28" s="114"/>
      <c r="DPW28" s="114"/>
      <c r="DPX28" s="114"/>
      <c r="DPY28" s="114"/>
      <c r="DPZ28" s="114"/>
      <c r="DQA28" s="114"/>
      <c r="DQB28" s="114"/>
      <c r="DQC28" s="114"/>
      <c r="DQD28" s="114"/>
      <c r="DQE28" s="114"/>
      <c r="DQF28" s="114"/>
      <c r="DQG28" s="114"/>
      <c r="DQH28" s="114"/>
      <c r="DQI28" s="114"/>
      <c r="DQJ28" s="114"/>
      <c r="DQK28" s="114"/>
      <c r="DQL28" s="114"/>
      <c r="DQM28" s="114"/>
      <c r="DQN28" s="114"/>
      <c r="DQO28" s="114"/>
      <c r="DQP28" s="114"/>
      <c r="DQQ28" s="114"/>
      <c r="DQR28" s="114"/>
      <c r="DQS28" s="114"/>
      <c r="DQT28" s="114"/>
      <c r="DQU28" s="114"/>
      <c r="DQV28" s="114"/>
      <c r="DQW28" s="114"/>
      <c r="DQX28" s="114"/>
      <c r="DQY28" s="114"/>
      <c r="DQZ28" s="114"/>
      <c r="DRA28" s="114"/>
      <c r="DRB28" s="114"/>
      <c r="DRC28" s="114"/>
      <c r="DRD28" s="114"/>
      <c r="DRE28" s="114"/>
      <c r="DRF28" s="114"/>
      <c r="DRG28" s="114"/>
      <c r="DRH28" s="114"/>
      <c r="DRI28" s="114"/>
      <c r="DRJ28" s="114"/>
      <c r="DRK28" s="114"/>
      <c r="DRL28" s="114"/>
      <c r="DRM28" s="114"/>
      <c r="DRN28" s="114"/>
      <c r="DRO28" s="114"/>
      <c r="DRP28" s="114"/>
      <c r="DRQ28" s="114"/>
      <c r="DRR28" s="114"/>
      <c r="DRS28" s="114"/>
      <c r="DRT28" s="114"/>
      <c r="DRU28" s="114"/>
      <c r="DRV28" s="114"/>
      <c r="DRW28" s="114"/>
      <c r="DRX28" s="114"/>
      <c r="DRY28" s="114"/>
      <c r="DRZ28" s="114"/>
      <c r="DSA28" s="114"/>
      <c r="DSB28" s="114"/>
      <c r="DSC28" s="114"/>
      <c r="DSD28" s="114"/>
      <c r="DSE28" s="114"/>
      <c r="DSF28" s="114"/>
      <c r="DSG28" s="114"/>
      <c r="DSH28" s="114"/>
      <c r="DSI28" s="114"/>
      <c r="DSJ28" s="114"/>
      <c r="DSK28" s="114"/>
      <c r="DSL28" s="114"/>
      <c r="DSM28" s="114"/>
      <c r="DSN28" s="114"/>
      <c r="DSO28" s="114"/>
      <c r="DSP28" s="114"/>
      <c r="DSQ28" s="114"/>
      <c r="DSR28" s="114"/>
      <c r="DSS28" s="114"/>
      <c r="DST28" s="114"/>
      <c r="DSU28" s="114"/>
      <c r="DSV28" s="114"/>
      <c r="DSW28" s="114"/>
      <c r="DSX28" s="114"/>
      <c r="DSY28" s="114"/>
      <c r="DSZ28" s="114"/>
      <c r="DTA28" s="114"/>
      <c r="DTB28" s="114"/>
      <c r="DTC28" s="114"/>
      <c r="DTD28" s="114"/>
      <c r="DTE28" s="114"/>
      <c r="DTF28" s="114"/>
      <c r="DTG28" s="114"/>
      <c r="DTH28" s="114"/>
      <c r="DTI28" s="114"/>
      <c r="DTJ28" s="114"/>
      <c r="DTK28" s="114"/>
      <c r="DTL28" s="114"/>
      <c r="DTM28" s="114"/>
      <c r="DTN28" s="114"/>
      <c r="DTO28" s="114"/>
      <c r="DTP28" s="114"/>
      <c r="DTQ28" s="114"/>
      <c r="DTR28" s="114"/>
      <c r="DTS28" s="114"/>
      <c r="DTT28" s="114"/>
      <c r="DTU28" s="114"/>
      <c r="DTV28" s="114"/>
      <c r="DTW28" s="114"/>
      <c r="DTX28" s="114"/>
      <c r="DTY28" s="114"/>
      <c r="DTZ28" s="114"/>
      <c r="DUA28" s="114"/>
      <c r="DUB28" s="114"/>
      <c r="DUC28" s="114"/>
      <c r="DUD28" s="114"/>
      <c r="DUE28" s="114"/>
      <c r="DUF28" s="114"/>
      <c r="DUG28" s="114"/>
      <c r="DUH28" s="114"/>
      <c r="DUI28" s="114"/>
      <c r="DUJ28" s="114"/>
      <c r="DUK28" s="114"/>
      <c r="DUL28" s="114"/>
      <c r="DUM28" s="114"/>
      <c r="DUN28" s="114"/>
      <c r="DUO28" s="114"/>
      <c r="DUP28" s="114"/>
      <c r="DUQ28" s="114"/>
      <c r="DUR28" s="114"/>
      <c r="DUS28" s="114"/>
      <c r="DUT28" s="114"/>
      <c r="DUU28" s="114"/>
      <c r="DUV28" s="114"/>
      <c r="DUW28" s="114"/>
      <c r="DUX28" s="114"/>
      <c r="DUY28" s="114"/>
      <c r="DUZ28" s="114"/>
      <c r="DVA28" s="114"/>
      <c r="DVB28" s="114"/>
      <c r="DVC28" s="114"/>
      <c r="DVD28" s="114"/>
      <c r="DVE28" s="114"/>
      <c r="DVF28" s="114"/>
      <c r="DVG28" s="114"/>
      <c r="DVH28" s="114"/>
      <c r="DVI28" s="114"/>
      <c r="DVJ28" s="114"/>
      <c r="DVK28" s="114"/>
      <c r="DVL28" s="114"/>
      <c r="DVM28" s="114"/>
      <c r="DVN28" s="114"/>
      <c r="DVO28" s="114"/>
      <c r="DVP28" s="114"/>
      <c r="DVQ28" s="114"/>
      <c r="DVR28" s="114"/>
      <c r="DVS28" s="114"/>
      <c r="DVT28" s="114"/>
      <c r="DVU28" s="114"/>
      <c r="DVV28" s="114"/>
      <c r="DVW28" s="114"/>
      <c r="DVX28" s="114"/>
      <c r="DVY28" s="114"/>
      <c r="DVZ28" s="114"/>
      <c r="DWA28" s="114"/>
      <c r="DWB28" s="114"/>
      <c r="DWC28" s="114"/>
      <c r="DWD28" s="114"/>
      <c r="DWE28" s="114"/>
      <c r="DWF28" s="114"/>
      <c r="DWG28" s="114"/>
      <c r="DWH28" s="114"/>
      <c r="DWI28" s="114"/>
      <c r="DWJ28" s="114"/>
      <c r="DWK28" s="114"/>
      <c r="DWL28" s="114"/>
      <c r="DWM28" s="114"/>
      <c r="DWN28" s="114"/>
      <c r="DWO28" s="114"/>
      <c r="DWP28" s="114"/>
      <c r="DWQ28" s="114"/>
      <c r="DWR28" s="114"/>
      <c r="DWS28" s="114"/>
      <c r="DWT28" s="114"/>
      <c r="DWU28" s="114"/>
      <c r="DWV28" s="114"/>
      <c r="DWW28" s="114"/>
      <c r="DWX28" s="114"/>
      <c r="DWY28" s="114"/>
      <c r="DWZ28" s="114"/>
      <c r="DXA28" s="114"/>
      <c r="DXB28" s="114"/>
      <c r="DXC28" s="114"/>
      <c r="DXD28" s="114"/>
      <c r="DXE28" s="114"/>
      <c r="DXF28" s="114"/>
      <c r="DXG28" s="114"/>
      <c r="DXH28" s="114"/>
      <c r="DXI28" s="114"/>
      <c r="DXJ28" s="114"/>
      <c r="DXK28" s="114"/>
      <c r="DXL28" s="114"/>
      <c r="DXM28" s="114"/>
      <c r="DXN28" s="114"/>
      <c r="DXO28" s="114"/>
      <c r="DXP28" s="114"/>
      <c r="DXQ28" s="114"/>
      <c r="DXR28" s="114"/>
      <c r="DXS28" s="114"/>
      <c r="DXT28" s="114"/>
      <c r="DXU28" s="114"/>
      <c r="DXV28" s="114"/>
      <c r="DXW28" s="114"/>
      <c r="DXX28" s="114"/>
      <c r="DXY28" s="114"/>
      <c r="DXZ28" s="114"/>
      <c r="DYA28" s="114"/>
      <c r="DYB28" s="114"/>
      <c r="DYC28" s="114"/>
      <c r="DYD28" s="114"/>
      <c r="DYE28" s="114"/>
      <c r="DYF28" s="114"/>
      <c r="DYG28" s="114"/>
      <c r="DYH28" s="114"/>
      <c r="DYI28" s="114"/>
      <c r="DYJ28" s="114"/>
      <c r="DYK28" s="114"/>
      <c r="DYL28" s="114"/>
      <c r="DYM28" s="114"/>
      <c r="DYN28" s="114"/>
      <c r="DYO28" s="114"/>
      <c r="DYP28" s="114"/>
      <c r="DYQ28" s="114"/>
      <c r="DYR28" s="114"/>
      <c r="DYS28" s="114"/>
      <c r="DYT28" s="114"/>
      <c r="DYU28" s="114"/>
      <c r="DYV28" s="114"/>
      <c r="DYW28" s="114"/>
      <c r="DYX28" s="114"/>
      <c r="DYY28" s="114"/>
      <c r="DYZ28" s="114"/>
      <c r="DZA28" s="114"/>
      <c r="DZB28" s="114"/>
      <c r="DZC28" s="114"/>
      <c r="DZD28" s="114"/>
      <c r="DZE28" s="114"/>
      <c r="DZF28" s="114"/>
      <c r="DZG28" s="114"/>
      <c r="DZH28" s="114"/>
      <c r="DZI28" s="114"/>
      <c r="DZJ28" s="114"/>
      <c r="DZK28" s="114"/>
      <c r="DZL28" s="114"/>
      <c r="DZM28" s="114"/>
      <c r="DZN28" s="114"/>
      <c r="DZO28" s="114"/>
      <c r="DZP28" s="114"/>
      <c r="DZQ28" s="114"/>
      <c r="DZR28" s="114"/>
      <c r="DZS28" s="114"/>
      <c r="DZT28" s="114"/>
      <c r="DZU28" s="114"/>
      <c r="DZV28" s="114"/>
      <c r="DZW28" s="114"/>
      <c r="DZX28" s="114"/>
      <c r="DZY28" s="114"/>
      <c r="DZZ28" s="114"/>
      <c r="EAA28" s="114"/>
      <c r="EAB28" s="114"/>
      <c r="EAC28" s="114"/>
      <c r="EAD28" s="114"/>
      <c r="EAE28" s="114"/>
      <c r="EAF28" s="114"/>
      <c r="EAG28" s="114"/>
      <c r="EAH28" s="114"/>
      <c r="EAI28" s="114"/>
      <c r="EAJ28" s="114"/>
      <c r="EAK28" s="114"/>
      <c r="EAL28" s="114"/>
      <c r="EAM28" s="114"/>
      <c r="EAN28" s="114"/>
      <c r="EAO28" s="114"/>
      <c r="EAP28" s="114"/>
      <c r="EAQ28" s="114"/>
      <c r="EAR28" s="114"/>
      <c r="EAS28" s="114"/>
      <c r="EAT28" s="114"/>
      <c r="EAU28" s="114"/>
      <c r="EAV28" s="114"/>
      <c r="EAW28" s="114"/>
      <c r="EAX28" s="114"/>
      <c r="EAY28" s="114"/>
      <c r="EAZ28" s="114"/>
      <c r="EBA28" s="114"/>
      <c r="EBB28" s="114"/>
      <c r="EBC28" s="114"/>
      <c r="EBD28" s="114"/>
      <c r="EBE28" s="114"/>
      <c r="EBF28" s="114"/>
      <c r="EBG28" s="114"/>
      <c r="EBH28" s="114"/>
      <c r="EBI28" s="114"/>
      <c r="EBJ28" s="114"/>
      <c r="EBK28" s="114"/>
      <c r="EBL28" s="114"/>
      <c r="EBM28" s="114"/>
      <c r="EBN28" s="114"/>
      <c r="EBO28" s="114"/>
      <c r="EBP28" s="114"/>
      <c r="EBQ28" s="114"/>
      <c r="EBR28" s="114"/>
      <c r="EBS28" s="114"/>
      <c r="EBT28" s="114"/>
      <c r="EBU28" s="114"/>
      <c r="EBV28" s="114"/>
      <c r="EBW28" s="114"/>
      <c r="EBX28" s="114"/>
      <c r="EBY28" s="114"/>
      <c r="EBZ28" s="114"/>
      <c r="ECA28" s="114"/>
      <c r="ECB28" s="114"/>
      <c r="ECC28" s="114"/>
      <c r="ECD28" s="114"/>
      <c r="ECE28" s="114"/>
      <c r="ECF28" s="114"/>
      <c r="ECG28" s="114"/>
      <c r="ECH28" s="114"/>
      <c r="ECI28" s="114"/>
      <c r="ECJ28" s="114"/>
      <c r="ECK28" s="114"/>
      <c r="ECL28" s="114"/>
      <c r="ECM28" s="114"/>
      <c r="ECN28" s="114"/>
      <c r="ECO28" s="114"/>
      <c r="ECP28" s="114"/>
      <c r="ECQ28" s="114"/>
      <c r="ECR28" s="114"/>
      <c r="ECS28" s="114"/>
      <c r="ECT28" s="114"/>
      <c r="ECU28" s="114"/>
      <c r="ECV28" s="114"/>
      <c r="ECW28" s="114"/>
      <c r="ECX28" s="114"/>
      <c r="ECY28" s="114"/>
      <c r="ECZ28" s="114"/>
      <c r="EDA28" s="114"/>
      <c r="EDB28" s="114"/>
      <c r="EDC28" s="114"/>
      <c r="EDD28" s="114"/>
      <c r="EDE28" s="114"/>
      <c r="EDF28" s="114"/>
      <c r="EDG28" s="114"/>
      <c r="EDH28" s="114"/>
      <c r="EDI28" s="114"/>
      <c r="EDJ28" s="114"/>
      <c r="EDK28" s="114"/>
      <c r="EDL28" s="114"/>
      <c r="EDM28" s="114"/>
      <c r="EDN28" s="114"/>
      <c r="EDO28" s="114"/>
      <c r="EDP28" s="114"/>
      <c r="EDQ28" s="114"/>
      <c r="EDR28" s="114"/>
      <c r="EDS28" s="114"/>
      <c r="EDT28" s="114"/>
      <c r="EDU28" s="114"/>
      <c r="EDV28" s="114"/>
      <c r="EDW28" s="114"/>
      <c r="EDX28" s="114"/>
      <c r="EDY28" s="114"/>
      <c r="EDZ28" s="114"/>
      <c r="EEA28" s="114"/>
      <c r="EEB28" s="114"/>
      <c r="EEC28" s="114"/>
      <c r="EED28" s="114"/>
      <c r="EEE28" s="114"/>
      <c r="EEF28" s="114"/>
      <c r="EEG28" s="114"/>
      <c r="EEH28" s="114"/>
      <c r="EEI28" s="114"/>
      <c r="EEJ28" s="114"/>
      <c r="EEK28" s="114"/>
      <c r="EEL28" s="114"/>
      <c r="EEM28" s="114"/>
      <c r="EEN28" s="114"/>
      <c r="EEO28" s="114"/>
      <c r="EEP28" s="114"/>
      <c r="EEQ28" s="114"/>
      <c r="EER28" s="114"/>
      <c r="EES28" s="114"/>
      <c r="EET28" s="114"/>
      <c r="EEU28" s="114"/>
      <c r="EEV28" s="114"/>
      <c r="EEW28" s="114"/>
      <c r="EEX28" s="114"/>
      <c r="EEY28" s="114"/>
      <c r="EEZ28" s="114"/>
      <c r="EFA28" s="114"/>
      <c r="EFB28" s="114"/>
      <c r="EFC28" s="114"/>
      <c r="EFD28" s="114"/>
      <c r="EFE28" s="114"/>
      <c r="EFF28" s="114"/>
      <c r="EFG28" s="114"/>
      <c r="EFH28" s="114"/>
      <c r="EFI28" s="114"/>
      <c r="EFJ28" s="114"/>
      <c r="EFK28" s="114"/>
      <c r="EFL28" s="114"/>
      <c r="EFM28" s="114"/>
      <c r="EFN28" s="114"/>
      <c r="EFO28" s="114"/>
      <c r="EFP28" s="114"/>
      <c r="EFQ28" s="114"/>
      <c r="EFR28" s="114"/>
      <c r="EFS28" s="114"/>
      <c r="EFT28" s="114"/>
      <c r="EFU28" s="114"/>
      <c r="EFV28" s="114"/>
      <c r="EFW28" s="114"/>
      <c r="EFX28" s="114"/>
      <c r="EFY28" s="114"/>
      <c r="EFZ28" s="114"/>
      <c r="EGA28" s="114"/>
      <c r="EGB28" s="114"/>
      <c r="EGC28" s="114"/>
      <c r="EGD28" s="114"/>
      <c r="EGE28" s="114"/>
      <c r="EGF28" s="114"/>
      <c r="EGG28" s="114"/>
      <c r="EGH28" s="114"/>
      <c r="EGI28" s="114"/>
      <c r="EGJ28" s="114"/>
      <c r="EGK28" s="114"/>
      <c r="EGL28" s="114"/>
      <c r="EGM28" s="114"/>
      <c r="EGN28" s="114"/>
      <c r="EGO28" s="114"/>
      <c r="EGP28" s="114"/>
      <c r="EGQ28" s="114"/>
      <c r="EGR28" s="114"/>
      <c r="EGS28" s="114"/>
      <c r="EGT28" s="114"/>
      <c r="EGU28" s="114"/>
      <c r="EGV28" s="114"/>
      <c r="EGW28" s="114"/>
      <c r="EGX28" s="114"/>
      <c r="EGY28" s="114"/>
      <c r="EGZ28" s="114"/>
      <c r="EHA28" s="114"/>
      <c r="EHB28" s="114"/>
      <c r="EHC28" s="114"/>
      <c r="EHD28" s="114"/>
      <c r="EHE28" s="114"/>
      <c r="EHF28" s="114"/>
      <c r="EHG28" s="114"/>
      <c r="EHH28" s="114"/>
      <c r="EHI28" s="114"/>
      <c r="EHJ28" s="114"/>
      <c r="EHK28" s="114"/>
      <c r="EHL28" s="114"/>
      <c r="EHM28" s="114"/>
      <c r="EHN28" s="114"/>
      <c r="EHO28" s="114"/>
      <c r="EHP28" s="114"/>
      <c r="EHQ28" s="114"/>
      <c r="EHR28" s="114"/>
      <c r="EHS28" s="114"/>
      <c r="EHT28" s="114"/>
      <c r="EHU28" s="114"/>
      <c r="EHV28" s="114"/>
      <c r="EHW28" s="114"/>
      <c r="EHX28" s="114"/>
      <c r="EHY28" s="114"/>
      <c r="EHZ28" s="114"/>
      <c r="EIA28" s="114"/>
      <c r="EIB28" s="114"/>
      <c r="EIC28" s="114"/>
      <c r="EID28" s="114"/>
      <c r="EIE28" s="114"/>
      <c r="EIF28" s="114"/>
      <c r="EIG28" s="114"/>
      <c r="EIH28" s="114"/>
      <c r="EII28" s="114"/>
      <c r="EIJ28" s="114"/>
      <c r="EIK28" s="114"/>
      <c r="EIL28" s="114"/>
      <c r="EIM28" s="114"/>
      <c r="EIN28" s="114"/>
      <c r="EIO28" s="114"/>
      <c r="EIP28" s="114"/>
      <c r="EIQ28" s="114"/>
      <c r="EIR28" s="114"/>
      <c r="EIS28" s="114"/>
      <c r="EIT28" s="114"/>
      <c r="EIU28" s="114"/>
      <c r="EIV28" s="114"/>
      <c r="EIW28" s="114"/>
      <c r="EIX28" s="114"/>
      <c r="EIY28" s="114"/>
      <c r="EIZ28" s="114"/>
      <c r="EJA28" s="114"/>
      <c r="EJB28" s="114"/>
      <c r="EJC28" s="114"/>
      <c r="EJD28" s="114"/>
      <c r="EJE28" s="114"/>
      <c r="EJF28" s="114"/>
      <c r="EJG28" s="114"/>
      <c r="EJH28" s="114"/>
      <c r="EJI28" s="114"/>
      <c r="EJJ28" s="114"/>
      <c r="EJK28" s="114"/>
      <c r="EJL28" s="114"/>
      <c r="EJM28" s="114"/>
      <c r="EJN28" s="114"/>
      <c r="EJO28" s="114"/>
      <c r="EJP28" s="114"/>
      <c r="EJQ28" s="114"/>
      <c r="EJR28" s="114"/>
      <c r="EJS28" s="114"/>
      <c r="EJT28" s="114"/>
      <c r="EJU28" s="114"/>
      <c r="EJV28" s="114"/>
      <c r="EJW28" s="114"/>
      <c r="EJX28" s="114"/>
      <c r="EJY28" s="114"/>
      <c r="EJZ28" s="114"/>
      <c r="EKA28" s="114"/>
      <c r="EKB28" s="114"/>
      <c r="EKC28" s="114"/>
      <c r="EKD28" s="114"/>
      <c r="EKE28" s="114"/>
      <c r="EKF28" s="114"/>
      <c r="EKG28" s="114"/>
      <c r="EKH28" s="114"/>
      <c r="EKI28" s="114"/>
      <c r="EKJ28" s="114"/>
      <c r="EKK28" s="114"/>
      <c r="EKL28" s="114"/>
      <c r="EKM28" s="114"/>
      <c r="EKN28" s="114"/>
      <c r="EKO28" s="114"/>
      <c r="EKP28" s="114"/>
      <c r="EKQ28" s="114"/>
      <c r="EKR28" s="114"/>
      <c r="EKS28" s="114"/>
      <c r="EKT28" s="114"/>
      <c r="EKU28" s="114"/>
      <c r="EKV28" s="114"/>
      <c r="EKW28" s="114"/>
      <c r="EKX28" s="114"/>
      <c r="EKY28" s="114"/>
      <c r="EKZ28" s="114"/>
      <c r="ELA28" s="114"/>
      <c r="ELB28" s="114"/>
      <c r="ELC28" s="114"/>
      <c r="ELD28" s="114"/>
      <c r="ELE28" s="114"/>
      <c r="ELF28" s="114"/>
      <c r="ELG28" s="114"/>
      <c r="ELH28" s="114"/>
      <c r="ELI28" s="114"/>
      <c r="ELJ28" s="114"/>
      <c r="ELK28" s="114"/>
      <c r="ELL28" s="114"/>
      <c r="ELM28" s="114"/>
      <c r="ELN28" s="114"/>
      <c r="ELO28" s="114"/>
      <c r="ELP28" s="114"/>
      <c r="ELQ28" s="114"/>
      <c r="ELR28" s="114"/>
      <c r="ELS28" s="114"/>
      <c r="ELT28" s="114"/>
      <c r="ELU28" s="114"/>
      <c r="ELV28" s="114"/>
      <c r="ELW28" s="114"/>
      <c r="ELX28" s="114"/>
      <c r="ELY28" s="114"/>
      <c r="ELZ28" s="114"/>
      <c r="EMA28" s="114"/>
      <c r="EMB28" s="114"/>
      <c r="EMC28" s="114"/>
      <c r="EMD28" s="114"/>
      <c r="EME28" s="114"/>
      <c r="EMF28" s="114"/>
      <c r="EMG28" s="114"/>
      <c r="EMH28" s="114"/>
      <c r="EMI28" s="114"/>
      <c r="EMJ28" s="114"/>
      <c r="EMK28" s="114"/>
      <c r="EML28" s="114"/>
      <c r="EMM28" s="114"/>
      <c r="EMN28" s="114"/>
      <c r="EMO28" s="114"/>
      <c r="EMP28" s="114"/>
      <c r="EMQ28" s="114"/>
      <c r="EMR28" s="114"/>
      <c r="EMS28" s="114"/>
      <c r="EMT28" s="114"/>
      <c r="EMU28" s="114"/>
      <c r="EMV28" s="114"/>
      <c r="EMW28" s="114"/>
      <c r="EMX28" s="114"/>
      <c r="EMY28" s="114"/>
      <c r="EMZ28" s="114"/>
      <c r="ENA28" s="114"/>
      <c r="ENB28" s="114"/>
      <c r="ENC28" s="114"/>
      <c r="END28" s="114"/>
      <c r="ENE28" s="114"/>
      <c r="ENF28" s="114"/>
      <c r="ENG28" s="114"/>
      <c r="ENH28" s="114"/>
      <c r="ENI28" s="114"/>
      <c r="ENJ28" s="114"/>
      <c r="ENK28" s="114"/>
      <c r="ENL28" s="114"/>
      <c r="ENM28" s="114"/>
      <c r="ENN28" s="114"/>
      <c r="ENO28" s="114"/>
      <c r="ENP28" s="114"/>
      <c r="ENQ28" s="114"/>
      <c r="ENR28" s="114"/>
      <c r="ENS28" s="114"/>
      <c r="ENT28" s="114"/>
      <c r="ENU28" s="114"/>
      <c r="ENV28" s="114"/>
      <c r="ENW28" s="114"/>
      <c r="ENX28" s="114"/>
      <c r="ENY28" s="114"/>
      <c r="ENZ28" s="114"/>
      <c r="EOA28" s="114"/>
      <c r="EOB28" s="114"/>
      <c r="EOC28" s="114"/>
      <c r="EOD28" s="114"/>
      <c r="EOE28" s="114"/>
      <c r="EOF28" s="114"/>
      <c r="EOG28" s="114"/>
      <c r="EOH28" s="114"/>
      <c r="EOI28" s="114"/>
      <c r="EOJ28" s="114"/>
      <c r="EOK28" s="114"/>
      <c r="EOL28" s="114"/>
      <c r="EOM28" s="114"/>
      <c r="EON28" s="114"/>
      <c r="EOO28" s="114"/>
      <c r="EOP28" s="114"/>
      <c r="EOQ28" s="114"/>
      <c r="EOR28" s="114"/>
      <c r="EOS28" s="114"/>
      <c r="EOT28" s="114"/>
      <c r="EOU28" s="114"/>
      <c r="EOV28" s="114"/>
      <c r="EOW28" s="114"/>
      <c r="EOX28" s="114"/>
      <c r="EOY28" s="114"/>
      <c r="EOZ28" s="114"/>
      <c r="EPA28" s="114"/>
      <c r="EPB28" s="114"/>
      <c r="EPC28" s="114"/>
      <c r="EPD28" s="114"/>
      <c r="EPE28" s="114"/>
      <c r="EPF28" s="114"/>
      <c r="EPG28" s="114"/>
      <c r="EPH28" s="114"/>
      <c r="EPI28" s="114"/>
      <c r="EPJ28" s="114"/>
      <c r="EPK28" s="114"/>
      <c r="EPL28" s="114"/>
      <c r="EPM28" s="114"/>
      <c r="EPN28" s="114"/>
      <c r="EPO28" s="114"/>
      <c r="EPP28" s="114"/>
      <c r="EPQ28" s="114"/>
      <c r="EPR28" s="114"/>
      <c r="EPS28" s="114"/>
      <c r="EPT28" s="114"/>
      <c r="EPU28" s="114"/>
      <c r="EPV28" s="114"/>
      <c r="EPW28" s="114"/>
      <c r="EPX28" s="114"/>
      <c r="EPY28" s="114"/>
      <c r="EPZ28" s="114"/>
      <c r="EQA28" s="114"/>
      <c r="EQB28" s="114"/>
      <c r="EQC28" s="114"/>
      <c r="EQD28" s="114"/>
      <c r="EQE28" s="114"/>
      <c r="EQF28" s="114"/>
      <c r="EQG28" s="114"/>
      <c r="EQH28" s="114"/>
      <c r="EQI28" s="114"/>
      <c r="EQJ28" s="114"/>
      <c r="EQK28" s="114"/>
      <c r="EQL28" s="114"/>
      <c r="EQM28" s="114"/>
      <c r="EQN28" s="114"/>
      <c r="EQO28" s="114"/>
      <c r="EQP28" s="114"/>
      <c r="EQQ28" s="114"/>
      <c r="EQR28" s="114"/>
      <c r="EQS28" s="114"/>
      <c r="EQT28" s="114"/>
      <c r="EQU28" s="114"/>
      <c r="EQV28" s="114"/>
      <c r="EQW28" s="114"/>
      <c r="EQX28" s="114"/>
      <c r="EQY28" s="114"/>
      <c r="EQZ28" s="114"/>
      <c r="ERA28" s="114"/>
      <c r="ERB28" s="114"/>
      <c r="ERC28" s="114"/>
      <c r="ERD28" s="114"/>
      <c r="ERE28" s="114"/>
      <c r="ERF28" s="114"/>
      <c r="ERG28" s="114"/>
      <c r="ERH28" s="114"/>
      <c r="ERI28" s="114"/>
      <c r="ERJ28" s="114"/>
      <c r="ERK28" s="114"/>
      <c r="ERL28" s="114"/>
      <c r="ERM28" s="114"/>
      <c r="ERN28" s="114"/>
      <c r="ERO28" s="114"/>
      <c r="ERP28" s="114"/>
      <c r="ERQ28" s="114"/>
      <c r="ERR28" s="114"/>
      <c r="ERS28" s="114"/>
      <c r="ERT28" s="114"/>
      <c r="ERU28" s="114"/>
      <c r="ERV28" s="114"/>
      <c r="ERW28" s="114"/>
      <c r="ERX28" s="114"/>
      <c r="ERY28" s="114"/>
      <c r="ERZ28" s="114"/>
      <c r="ESA28" s="114"/>
      <c r="ESB28" s="114"/>
      <c r="ESC28" s="114"/>
      <c r="ESD28" s="114"/>
      <c r="ESE28" s="114"/>
      <c r="ESF28" s="114"/>
      <c r="ESG28" s="114"/>
      <c r="ESH28" s="114"/>
      <c r="ESI28" s="114"/>
      <c r="ESJ28" s="114"/>
      <c r="ESK28" s="114"/>
      <c r="ESL28" s="114"/>
      <c r="ESM28" s="114"/>
      <c r="ESN28" s="114"/>
      <c r="ESO28" s="114"/>
      <c r="ESP28" s="114"/>
      <c r="ESQ28" s="114"/>
      <c r="ESR28" s="114"/>
      <c r="ESS28" s="114"/>
      <c r="EST28" s="114"/>
      <c r="ESU28" s="114"/>
      <c r="ESV28" s="114"/>
      <c r="ESW28" s="114"/>
      <c r="ESX28" s="114"/>
      <c r="ESY28" s="114"/>
      <c r="ESZ28" s="114"/>
      <c r="ETA28" s="114"/>
      <c r="ETB28" s="114"/>
      <c r="ETC28" s="114"/>
      <c r="ETD28" s="114"/>
      <c r="ETE28" s="114"/>
      <c r="ETF28" s="114"/>
      <c r="ETG28" s="114"/>
      <c r="ETH28" s="114"/>
      <c r="ETI28" s="114"/>
      <c r="ETJ28" s="114"/>
      <c r="ETK28" s="114"/>
      <c r="ETL28" s="114"/>
      <c r="ETM28" s="114"/>
      <c r="ETN28" s="114"/>
      <c r="ETO28" s="114"/>
      <c r="ETP28" s="114"/>
      <c r="ETQ28" s="114"/>
      <c r="ETR28" s="114"/>
      <c r="ETS28" s="114"/>
      <c r="ETT28" s="114"/>
      <c r="ETU28" s="114"/>
      <c r="ETV28" s="114"/>
      <c r="ETW28" s="114"/>
      <c r="ETX28" s="114"/>
      <c r="ETY28" s="114"/>
      <c r="ETZ28" s="114"/>
      <c r="EUA28" s="114"/>
      <c r="EUB28" s="114"/>
      <c r="EUC28" s="114"/>
      <c r="EUD28" s="114"/>
      <c r="EUE28" s="114"/>
      <c r="EUF28" s="114"/>
      <c r="EUG28" s="114"/>
      <c r="EUH28" s="114"/>
      <c r="EUI28" s="114"/>
      <c r="EUJ28" s="114"/>
      <c r="EUK28" s="114"/>
      <c r="EUL28" s="114"/>
      <c r="EUM28" s="114"/>
      <c r="EUN28" s="114"/>
      <c r="EUO28" s="114"/>
      <c r="EUP28" s="114"/>
      <c r="EUQ28" s="114"/>
      <c r="EUR28" s="114"/>
      <c r="EUS28" s="114"/>
      <c r="EUT28" s="114"/>
      <c r="EUU28" s="114"/>
      <c r="EUV28" s="114"/>
      <c r="EUW28" s="114"/>
      <c r="EUX28" s="114"/>
      <c r="EUY28" s="114"/>
      <c r="EUZ28" s="114"/>
      <c r="EVA28" s="114"/>
      <c r="EVB28" s="114"/>
      <c r="EVC28" s="114"/>
      <c r="EVD28" s="114"/>
      <c r="EVE28" s="114"/>
      <c r="EVF28" s="114"/>
      <c r="EVG28" s="114"/>
      <c r="EVH28" s="114"/>
      <c r="EVI28" s="114"/>
      <c r="EVJ28" s="114"/>
      <c r="EVK28" s="114"/>
      <c r="EVL28" s="114"/>
      <c r="EVM28" s="114"/>
      <c r="EVN28" s="114"/>
      <c r="EVO28" s="114"/>
      <c r="EVP28" s="114"/>
      <c r="EVQ28" s="114"/>
      <c r="EVR28" s="114"/>
      <c r="EVS28" s="114"/>
      <c r="EVT28" s="114"/>
      <c r="EVU28" s="114"/>
      <c r="EVV28" s="114"/>
      <c r="EVW28" s="114"/>
      <c r="EVX28" s="114"/>
      <c r="EVY28" s="114"/>
      <c r="EVZ28" s="114"/>
      <c r="EWA28" s="114"/>
      <c r="EWB28" s="114"/>
      <c r="EWC28" s="114"/>
      <c r="EWD28" s="114"/>
      <c r="EWE28" s="114"/>
      <c r="EWF28" s="114"/>
      <c r="EWG28" s="114"/>
      <c r="EWH28" s="114"/>
      <c r="EWI28" s="114"/>
      <c r="EWJ28" s="114"/>
      <c r="EWK28" s="114"/>
      <c r="EWL28" s="114"/>
      <c r="EWM28" s="114"/>
      <c r="EWN28" s="114"/>
      <c r="EWO28" s="114"/>
      <c r="EWP28" s="114"/>
      <c r="EWQ28" s="114"/>
      <c r="EWR28" s="114"/>
      <c r="EWS28" s="114"/>
      <c r="EWT28" s="114"/>
      <c r="EWU28" s="114"/>
      <c r="EWV28" s="114"/>
      <c r="EWW28" s="114"/>
      <c r="EWX28" s="114"/>
      <c r="EWY28" s="114"/>
      <c r="EWZ28" s="114"/>
      <c r="EXA28" s="114"/>
      <c r="EXB28" s="114"/>
      <c r="EXC28" s="114"/>
      <c r="EXD28" s="114"/>
      <c r="EXE28" s="114"/>
      <c r="EXF28" s="114"/>
      <c r="EXG28" s="114"/>
      <c r="EXH28" s="114"/>
      <c r="EXI28" s="114"/>
      <c r="EXJ28" s="114"/>
      <c r="EXK28" s="114"/>
      <c r="EXL28" s="114"/>
      <c r="EXM28" s="114"/>
      <c r="EXN28" s="114"/>
      <c r="EXO28" s="114"/>
      <c r="EXP28" s="114"/>
      <c r="EXQ28" s="114"/>
      <c r="EXR28" s="114"/>
      <c r="EXS28" s="114"/>
      <c r="EXT28" s="114"/>
      <c r="EXU28" s="114"/>
      <c r="EXV28" s="114"/>
      <c r="EXW28" s="114"/>
      <c r="EXX28" s="114"/>
      <c r="EXY28" s="114"/>
      <c r="EXZ28" s="114"/>
      <c r="EYA28" s="114"/>
      <c r="EYB28" s="114"/>
      <c r="EYC28" s="114"/>
      <c r="EYD28" s="114"/>
      <c r="EYE28" s="114"/>
      <c r="EYF28" s="114"/>
      <c r="EYG28" s="114"/>
      <c r="EYH28" s="114"/>
      <c r="EYI28" s="114"/>
      <c r="EYJ28" s="114"/>
      <c r="EYK28" s="114"/>
      <c r="EYL28" s="114"/>
      <c r="EYM28" s="114"/>
      <c r="EYN28" s="114"/>
      <c r="EYO28" s="114"/>
      <c r="EYP28" s="114"/>
      <c r="EYQ28" s="114"/>
      <c r="EYR28" s="114"/>
      <c r="EYS28" s="114"/>
      <c r="EYT28" s="114"/>
      <c r="EYU28" s="114"/>
      <c r="EYV28" s="114"/>
      <c r="EYW28" s="114"/>
      <c r="EYX28" s="114"/>
      <c r="EYY28" s="114"/>
      <c r="EYZ28" s="114"/>
      <c r="EZA28" s="114"/>
      <c r="EZB28" s="114"/>
      <c r="EZC28" s="114"/>
      <c r="EZD28" s="114"/>
      <c r="EZE28" s="114"/>
      <c r="EZF28" s="114"/>
      <c r="EZG28" s="114"/>
      <c r="EZH28" s="114"/>
      <c r="EZI28" s="114"/>
      <c r="EZJ28" s="114"/>
      <c r="EZK28" s="114"/>
      <c r="EZL28" s="114"/>
      <c r="EZM28" s="114"/>
      <c r="EZN28" s="114"/>
      <c r="EZO28" s="114"/>
      <c r="EZP28" s="114"/>
      <c r="EZQ28" s="114"/>
      <c r="EZR28" s="114"/>
      <c r="EZS28" s="114"/>
      <c r="EZT28" s="114"/>
      <c r="EZU28" s="114"/>
      <c r="EZV28" s="114"/>
      <c r="EZW28" s="114"/>
      <c r="EZX28" s="114"/>
      <c r="EZY28" s="114"/>
      <c r="EZZ28" s="114"/>
      <c r="FAA28" s="114"/>
      <c r="FAB28" s="114"/>
      <c r="FAC28" s="114"/>
      <c r="FAD28" s="114"/>
      <c r="FAE28" s="114"/>
      <c r="FAF28" s="114"/>
      <c r="FAG28" s="114"/>
      <c r="FAH28" s="114"/>
      <c r="FAI28" s="114"/>
      <c r="FAJ28" s="114"/>
      <c r="FAK28" s="114"/>
      <c r="FAL28" s="114"/>
      <c r="FAM28" s="114"/>
      <c r="FAN28" s="114"/>
      <c r="FAO28" s="114"/>
      <c r="FAP28" s="114"/>
      <c r="FAQ28" s="114"/>
      <c r="FAR28" s="114"/>
      <c r="FAS28" s="114"/>
      <c r="FAT28" s="114"/>
      <c r="FAU28" s="114"/>
      <c r="FAV28" s="114"/>
      <c r="FAW28" s="114"/>
      <c r="FAX28" s="114"/>
      <c r="FAY28" s="114"/>
      <c r="FAZ28" s="114"/>
      <c r="FBA28" s="114"/>
      <c r="FBB28" s="114"/>
      <c r="FBC28" s="114"/>
      <c r="FBD28" s="114"/>
      <c r="FBE28" s="114"/>
      <c r="FBF28" s="114"/>
      <c r="FBG28" s="114"/>
      <c r="FBH28" s="114"/>
      <c r="FBI28" s="114"/>
      <c r="FBJ28" s="114"/>
      <c r="FBK28" s="114"/>
      <c r="FBL28" s="114"/>
      <c r="FBM28" s="114"/>
      <c r="FBN28" s="114"/>
      <c r="FBO28" s="114"/>
      <c r="FBP28" s="114"/>
      <c r="FBQ28" s="114"/>
      <c r="FBR28" s="114"/>
      <c r="FBS28" s="114"/>
      <c r="FBT28" s="114"/>
      <c r="FBU28" s="114"/>
      <c r="FBV28" s="114"/>
      <c r="FBW28" s="114"/>
      <c r="FBX28" s="114"/>
      <c r="FBY28" s="114"/>
      <c r="FBZ28" s="114"/>
      <c r="FCA28" s="114"/>
      <c r="FCB28" s="114"/>
      <c r="FCC28" s="114"/>
      <c r="FCD28" s="114"/>
      <c r="FCE28" s="114"/>
      <c r="FCF28" s="114"/>
      <c r="FCG28" s="114"/>
      <c r="FCH28" s="114"/>
      <c r="FCI28" s="114"/>
      <c r="FCJ28" s="114"/>
      <c r="FCK28" s="114"/>
      <c r="FCL28" s="114"/>
      <c r="FCM28" s="114"/>
      <c r="FCN28" s="114"/>
      <c r="FCO28" s="114"/>
      <c r="FCP28" s="114"/>
      <c r="FCQ28" s="114"/>
      <c r="FCR28" s="114"/>
      <c r="FCS28" s="114"/>
      <c r="FCT28" s="114"/>
      <c r="FCU28" s="114"/>
      <c r="FCV28" s="114"/>
      <c r="FCW28" s="114"/>
      <c r="FCX28" s="114"/>
      <c r="FCY28" s="114"/>
      <c r="FCZ28" s="114"/>
      <c r="FDA28" s="114"/>
      <c r="FDB28" s="114"/>
      <c r="FDC28" s="114"/>
      <c r="FDD28" s="114"/>
      <c r="FDE28" s="114"/>
      <c r="FDF28" s="114"/>
      <c r="FDG28" s="114"/>
      <c r="FDH28" s="114"/>
      <c r="FDI28" s="114"/>
      <c r="FDJ28" s="114"/>
      <c r="FDK28" s="114"/>
      <c r="FDL28" s="114"/>
      <c r="FDM28" s="114"/>
      <c r="FDN28" s="114"/>
      <c r="FDO28" s="114"/>
      <c r="FDP28" s="114"/>
      <c r="FDQ28" s="114"/>
      <c r="FDR28" s="114"/>
      <c r="FDS28" s="114"/>
      <c r="FDT28" s="114"/>
      <c r="FDU28" s="114"/>
      <c r="FDV28" s="114"/>
      <c r="FDW28" s="114"/>
      <c r="FDX28" s="114"/>
      <c r="FDY28" s="114"/>
      <c r="FDZ28" s="114"/>
      <c r="FEA28" s="114"/>
      <c r="FEB28" s="114"/>
      <c r="FEC28" s="114"/>
      <c r="FED28" s="114"/>
      <c r="FEE28" s="114"/>
      <c r="FEF28" s="114"/>
      <c r="FEG28" s="114"/>
      <c r="FEH28" s="114"/>
      <c r="FEI28" s="114"/>
      <c r="FEJ28" s="114"/>
      <c r="FEK28" s="114"/>
      <c r="FEL28" s="114"/>
      <c r="FEM28" s="114"/>
      <c r="FEN28" s="114"/>
      <c r="FEO28" s="114"/>
      <c r="FEP28" s="114"/>
      <c r="FEQ28" s="114"/>
      <c r="FER28" s="114"/>
      <c r="FES28" s="114"/>
      <c r="FET28" s="114"/>
      <c r="FEU28" s="114"/>
      <c r="FEV28" s="114"/>
      <c r="FEW28" s="114"/>
      <c r="FEX28" s="114"/>
      <c r="FEY28" s="114"/>
      <c r="FEZ28" s="114"/>
      <c r="FFA28" s="114"/>
      <c r="FFB28" s="114"/>
      <c r="FFC28" s="114"/>
      <c r="FFD28" s="114"/>
      <c r="FFE28" s="114"/>
      <c r="FFF28" s="114"/>
      <c r="FFG28" s="114"/>
      <c r="FFH28" s="114"/>
      <c r="FFI28" s="114"/>
      <c r="FFJ28" s="114"/>
      <c r="FFK28" s="114"/>
      <c r="FFL28" s="114"/>
      <c r="FFM28" s="114"/>
      <c r="FFN28" s="114"/>
      <c r="FFO28" s="114"/>
      <c r="FFP28" s="114"/>
      <c r="FFQ28" s="114"/>
      <c r="FFR28" s="114"/>
      <c r="FFS28" s="114"/>
      <c r="FFT28" s="114"/>
      <c r="FFU28" s="114"/>
      <c r="FFV28" s="114"/>
      <c r="FFW28" s="114"/>
      <c r="FFX28" s="114"/>
      <c r="FFY28" s="114"/>
      <c r="FFZ28" s="114"/>
      <c r="FGA28" s="114"/>
      <c r="FGB28" s="114"/>
      <c r="FGC28" s="114"/>
      <c r="FGD28" s="114"/>
      <c r="FGE28" s="114"/>
      <c r="FGF28" s="114"/>
      <c r="FGG28" s="114"/>
      <c r="FGH28" s="114"/>
      <c r="FGI28" s="114"/>
      <c r="FGJ28" s="114"/>
      <c r="FGK28" s="114"/>
      <c r="FGL28" s="114"/>
      <c r="FGM28" s="114"/>
      <c r="FGN28" s="114"/>
      <c r="FGO28" s="114"/>
      <c r="FGP28" s="114"/>
      <c r="FGQ28" s="114"/>
      <c r="FGR28" s="114"/>
      <c r="FGS28" s="114"/>
      <c r="FGT28" s="114"/>
      <c r="FGU28" s="114"/>
      <c r="FGV28" s="114"/>
      <c r="FGW28" s="114"/>
      <c r="FGX28" s="114"/>
      <c r="FGY28" s="114"/>
      <c r="FGZ28" s="114"/>
      <c r="FHA28" s="114"/>
      <c r="FHB28" s="114"/>
      <c r="FHC28" s="114"/>
      <c r="FHD28" s="114"/>
      <c r="FHE28" s="114"/>
      <c r="FHF28" s="114"/>
      <c r="FHG28" s="114"/>
      <c r="FHH28" s="114"/>
      <c r="FHI28" s="114"/>
      <c r="FHJ28" s="114"/>
      <c r="FHK28" s="114"/>
      <c r="FHL28" s="114"/>
      <c r="FHM28" s="114"/>
      <c r="FHN28" s="114"/>
      <c r="FHO28" s="114"/>
      <c r="FHP28" s="114"/>
      <c r="FHQ28" s="114"/>
      <c r="FHR28" s="114"/>
      <c r="FHS28" s="114"/>
      <c r="FHT28" s="114"/>
      <c r="FHU28" s="114"/>
      <c r="FHV28" s="114"/>
      <c r="FHW28" s="114"/>
      <c r="FHX28" s="114"/>
      <c r="FHY28" s="114"/>
      <c r="FHZ28" s="114"/>
      <c r="FIA28" s="114"/>
      <c r="FIB28" s="114"/>
      <c r="FIC28" s="114"/>
      <c r="FID28" s="114"/>
      <c r="FIE28" s="114"/>
      <c r="FIF28" s="114"/>
      <c r="FIG28" s="114"/>
      <c r="FIH28" s="114"/>
      <c r="FII28" s="114"/>
      <c r="FIJ28" s="114"/>
      <c r="FIK28" s="114"/>
      <c r="FIL28" s="114"/>
      <c r="FIM28" s="114"/>
      <c r="FIN28" s="114"/>
      <c r="FIO28" s="114"/>
      <c r="FIP28" s="114"/>
      <c r="FIQ28" s="114"/>
      <c r="FIR28" s="114"/>
      <c r="FIS28" s="114"/>
      <c r="FIT28" s="114"/>
      <c r="FIU28" s="114"/>
      <c r="FIV28" s="114"/>
      <c r="FIW28" s="114"/>
      <c r="FIX28" s="114"/>
      <c r="FIY28" s="114"/>
      <c r="FIZ28" s="114"/>
      <c r="FJA28" s="114"/>
      <c r="FJB28" s="114"/>
      <c r="FJC28" s="114"/>
      <c r="FJD28" s="114"/>
      <c r="FJE28" s="114"/>
      <c r="FJF28" s="114"/>
      <c r="FJG28" s="114"/>
      <c r="FJH28" s="114"/>
      <c r="FJI28" s="114"/>
      <c r="FJJ28" s="114"/>
      <c r="FJK28" s="114"/>
      <c r="FJL28" s="114"/>
      <c r="FJM28" s="114"/>
      <c r="FJN28" s="114"/>
      <c r="FJO28" s="114"/>
      <c r="FJP28" s="114"/>
      <c r="FJQ28" s="114"/>
      <c r="FJR28" s="114"/>
      <c r="FJS28" s="114"/>
      <c r="FJT28" s="114"/>
      <c r="FJU28" s="114"/>
      <c r="FJV28" s="114"/>
      <c r="FJW28" s="114"/>
      <c r="FJX28" s="114"/>
      <c r="FJY28" s="114"/>
      <c r="FJZ28" s="114"/>
      <c r="FKA28" s="114"/>
      <c r="FKB28" s="114"/>
      <c r="FKC28" s="114"/>
      <c r="FKD28" s="114"/>
      <c r="FKE28" s="114"/>
      <c r="FKF28" s="114"/>
      <c r="FKG28" s="114"/>
      <c r="FKH28" s="114"/>
      <c r="FKI28" s="114"/>
      <c r="FKJ28" s="114"/>
      <c r="FKK28" s="114"/>
      <c r="FKL28" s="114"/>
      <c r="FKM28" s="114"/>
      <c r="FKN28" s="114"/>
      <c r="FKO28" s="114"/>
      <c r="FKP28" s="114"/>
      <c r="FKQ28" s="114"/>
      <c r="FKR28" s="114"/>
      <c r="FKS28" s="114"/>
      <c r="FKT28" s="114"/>
      <c r="FKU28" s="114"/>
      <c r="FKV28" s="114"/>
      <c r="FKW28" s="114"/>
      <c r="FKX28" s="114"/>
      <c r="FKY28" s="114"/>
      <c r="FKZ28" s="114"/>
      <c r="FLA28" s="114"/>
      <c r="FLB28" s="114"/>
      <c r="FLC28" s="114"/>
      <c r="FLD28" s="114"/>
      <c r="FLE28" s="114"/>
      <c r="FLF28" s="114"/>
      <c r="FLG28" s="114"/>
      <c r="FLH28" s="114"/>
      <c r="FLI28" s="114"/>
      <c r="FLJ28" s="114"/>
      <c r="FLK28" s="114"/>
      <c r="FLL28" s="114"/>
      <c r="FLM28" s="114"/>
      <c r="FLN28" s="114"/>
      <c r="FLO28" s="114"/>
      <c r="FLP28" s="114"/>
      <c r="FLQ28" s="114"/>
      <c r="FLR28" s="114"/>
      <c r="FLS28" s="114"/>
      <c r="FLT28" s="114"/>
      <c r="FLU28" s="114"/>
      <c r="FLV28" s="114"/>
      <c r="FLW28" s="114"/>
      <c r="FLX28" s="114"/>
      <c r="FLY28" s="114"/>
      <c r="FLZ28" s="114"/>
      <c r="FMA28" s="114"/>
      <c r="FMB28" s="114"/>
      <c r="FMC28" s="114"/>
      <c r="FMD28" s="114"/>
      <c r="FME28" s="114"/>
      <c r="FMF28" s="114"/>
      <c r="FMG28" s="114"/>
      <c r="FMH28" s="114"/>
      <c r="FMI28" s="114"/>
      <c r="FMJ28" s="114"/>
      <c r="FMK28" s="114"/>
      <c r="FML28" s="114"/>
      <c r="FMM28" s="114"/>
      <c r="FMN28" s="114"/>
      <c r="FMO28" s="114"/>
      <c r="FMP28" s="114"/>
      <c r="FMQ28" s="114"/>
      <c r="FMR28" s="114"/>
      <c r="FMS28" s="114"/>
      <c r="FMT28" s="114"/>
      <c r="FMU28" s="114"/>
      <c r="FMV28" s="114"/>
      <c r="FMW28" s="114"/>
      <c r="FMX28" s="114"/>
      <c r="FMY28" s="114"/>
      <c r="FMZ28" s="114"/>
      <c r="FNA28" s="114"/>
      <c r="FNB28" s="114"/>
      <c r="FNC28" s="114"/>
      <c r="FND28" s="114"/>
      <c r="FNE28" s="114"/>
      <c r="FNF28" s="114"/>
      <c r="FNG28" s="114"/>
      <c r="FNH28" s="114"/>
      <c r="FNI28" s="114"/>
      <c r="FNJ28" s="114"/>
      <c r="FNK28" s="114"/>
      <c r="FNL28" s="114"/>
      <c r="FNM28" s="114"/>
      <c r="FNN28" s="114"/>
      <c r="FNO28" s="114"/>
      <c r="FNP28" s="114"/>
      <c r="FNQ28" s="114"/>
      <c r="FNR28" s="114"/>
      <c r="FNS28" s="114"/>
      <c r="FNT28" s="114"/>
      <c r="FNU28" s="114"/>
      <c r="FNV28" s="114"/>
      <c r="FNW28" s="114"/>
      <c r="FNX28" s="114"/>
      <c r="FNY28" s="114"/>
      <c r="FNZ28" s="114"/>
      <c r="FOA28" s="114"/>
      <c r="FOB28" s="114"/>
      <c r="FOC28" s="114"/>
      <c r="FOD28" s="114"/>
      <c r="FOE28" s="114"/>
      <c r="FOF28" s="114"/>
      <c r="FOG28" s="114"/>
      <c r="FOH28" s="114"/>
      <c r="FOI28" s="114"/>
      <c r="FOJ28" s="114"/>
      <c r="FOK28" s="114"/>
      <c r="FOL28" s="114"/>
      <c r="FOM28" s="114"/>
      <c r="FON28" s="114"/>
      <c r="FOO28" s="114"/>
      <c r="FOP28" s="114"/>
      <c r="FOQ28" s="114"/>
      <c r="FOR28" s="114"/>
      <c r="FOS28" s="114"/>
      <c r="FOT28" s="114"/>
      <c r="FOU28" s="114"/>
      <c r="FOV28" s="114"/>
      <c r="FOW28" s="114"/>
      <c r="FOX28" s="114"/>
      <c r="FOY28" s="114"/>
      <c r="FOZ28" s="114"/>
      <c r="FPA28" s="114"/>
      <c r="FPB28" s="114"/>
      <c r="FPC28" s="114"/>
      <c r="FPD28" s="114"/>
      <c r="FPE28" s="114"/>
      <c r="FPF28" s="114"/>
      <c r="FPG28" s="114"/>
      <c r="FPH28" s="114"/>
      <c r="FPI28" s="114"/>
      <c r="FPJ28" s="114"/>
      <c r="FPK28" s="114"/>
      <c r="FPL28" s="114"/>
      <c r="FPM28" s="114"/>
      <c r="FPN28" s="114"/>
      <c r="FPO28" s="114"/>
      <c r="FPP28" s="114"/>
      <c r="FPQ28" s="114"/>
      <c r="FPR28" s="114"/>
      <c r="FPS28" s="114"/>
      <c r="FPT28" s="114"/>
      <c r="FPU28" s="114"/>
      <c r="FPV28" s="114"/>
      <c r="FPW28" s="114"/>
      <c r="FPX28" s="114"/>
      <c r="FPY28" s="114"/>
      <c r="FPZ28" s="114"/>
      <c r="FQA28" s="114"/>
      <c r="FQB28" s="114"/>
      <c r="FQC28" s="114"/>
      <c r="FQD28" s="114"/>
      <c r="FQE28" s="114"/>
      <c r="FQF28" s="114"/>
      <c r="FQG28" s="114"/>
      <c r="FQH28" s="114"/>
      <c r="FQI28" s="114"/>
      <c r="FQJ28" s="114"/>
      <c r="FQK28" s="114"/>
      <c r="FQL28" s="114"/>
      <c r="FQM28" s="114"/>
      <c r="FQN28" s="114"/>
      <c r="FQO28" s="114"/>
      <c r="FQP28" s="114"/>
      <c r="FQQ28" s="114"/>
      <c r="FQR28" s="114"/>
      <c r="FQS28" s="114"/>
      <c r="FQT28" s="114"/>
      <c r="FQU28" s="114"/>
      <c r="FQV28" s="114"/>
      <c r="FQW28" s="114"/>
      <c r="FQX28" s="114"/>
      <c r="FQY28" s="114"/>
      <c r="FQZ28" s="114"/>
      <c r="FRA28" s="114"/>
      <c r="FRB28" s="114"/>
      <c r="FRC28" s="114"/>
      <c r="FRD28" s="114"/>
      <c r="FRE28" s="114"/>
      <c r="FRF28" s="114"/>
      <c r="FRG28" s="114"/>
      <c r="FRH28" s="114"/>
      <c r="FRI28" s="114"/>
      <c r="FRJ28" s="114"/>
      <c r="FRK28" s="114"/>
      <c r="FRL28" s="114"/>
      <c r="FRM28" s="114"/>
      <c r="FRN28" s="114"/>
      <c r="FRO28" s="114"/>
      <c r="FRP28" s="114"/>
      <c r="FRQ28" s="114"/>
      <c r="FRR28" s="114"/>
      <c r="FRS28" s="114"/>
      <c r="FRT28" s="114"/>
      <c r="FRU28" s="114"/>
      <c r="FRV28" s="114"/>
      <c r="FRW28" s="114"/>
      <c r="FRX28" s="114"/>
      <c r="FRY28" s="114"/>
      <c r="FRZ28" s="114"/>
      <c r="FSA28" s="114"/>
      <c r="FSB28" s="114"/>
      <c r="FSC28" s="114"/>
      <c r="FSD28" s="114"/>
      <c r="FSE28" s="114"/>
      <c r="FSF28" s="114"/>
      <c r="FSG28" s="114"/>
      <c r="FSH28" s="114"/>
      <c r="FSI28" s="114"/>
      <c r="FSJ28" s="114"/>
      <c r="FSK28" s="114"/>
      <c r="FSL28" s="114"/>
      <c r="FSM28" s="114"/>
      <c r="FSN28" s="114"/>
      <c r="FSO28" s="114"/>
      <c r="FSP28" s="114"/>
      <c r="FSQ28" s="114"/>
      <c r="FSR28" s="114"/>
      <c r="FSS28" s="114"/>
      <c r="FST28" s="114"/>
      <c r="FSU28" s="114"/>
      <c r="FSV28" s="114"/>
      <c r="FSW28" s="114"/>
      <c r="FSX28" s="114"/>
      <c r="FSY28" s="114"/>
      <c r="FSZ28" s="114"/>
      <c r="FTA28" s="114"/>
      <c r="FTB28" s="114"/>
      <c r="FTC28" s="114"/>
      <c r="FTD28" s="114"/>
      <c r="FTE28" s="114"/>
      <c r="FTF28" s="114"/>
      <c r="FTG28" s="114"/>
      <c r="FTH28" s="114"/>
      <c r="FTI28" s="114"/>
      <c r="FTJ28" s="114"/>
      <c r="FTK28" s="114"/>
      <c r="FTL28" s="114"/>
      <c r="FTM28" s="114"/>
      <c r="FTN28" s="114"/>
      <c r="FTO28" s="114"/>
      <c r="FTP28" s="114"/>
      <c r="FTQ28" s="114"/>
      <c r="FTR28" s="114"/>
      <c r="FTS28" s="114"/>
      <c r="FTT28" s="114"/>
      <c r="FTU28" s="114"/>
      <c r="FTV28" s="114"/>
      <c r="FTW28" s="114"/>
      <c r="FTX28" s="114"/>
      <c r="FTY28" s="114"/>
      <c r="FTZ28" s="114"/>
      <c r="FUA28" s="114"/>
      <c r="FUB28" s="114"/>
      <c r="FUC28" s="114"/>
      <c r="FUD28" s="114"/>
      <c r="FUE28" s="114"/>
      <c r="FUF28" s="114"/>
      <c r="FUG28" s="114"/>
      <c r="FUH28" s="114"/>
      <c r="FUI28" s="114"/>
      <c r="FUJ28" s="114"/>
      <c r="FUK28" s="114"/>
      <c r="FUL28" s="114"/>
      <c r="FUM28" s="114"/>
      <c r="FUN28" s="114"/>
      <c r="FUO28" s="114"/>
      <c r="FUP28" s="114"/>
      <c r="FUQ28" s="114"/>
      <c r="FUR28" s="114"/>
      <c r="FUS28" s="114"/>
      <c r="FUT28" s="114"/>
      <c r="FUU28" s="114"/>
      <c r="FUV28" s="114"/>
      <c r="FUW28" s="114"/>
      <c r="FUX28" s="114"/>
      <c r="FUY28" s="114"/>
      <c r="FUZ28" s="114"/>
      <c r="FVA28" s="114"/>
      <c r="FVB28" s="114"/>
      <c r="FVC28" s="114"/>
      <c r="FVD28" s="114"/>
      <c r="FVE28" s="114"/>
      <c r="FVF28" s="114"/>
      <c r="FVG28" s="114"/>
      <c r="FVH28" s="114"/>
      <c r="FVI28" s="114"/>
      <c r="FVJ28" s="114"/>
      <c r="FVK28" s="114"/>
      <c r="FVL28" s="114"/>
      <c r="FVM28" s="114"/>
      <c r="FVN28" s="114"/>
      <c r="FVO28" s="114"/>
      <c r="FVP28" s="114"/>
      <c r="FVQ28" s="114"/>
      <c r="FVR28" s="114"/>
      <c r="FVS28" s="114"/>
      <c r="FVT28" s="114"/>
      <c r="FVU28" s="114"/>
      <c r="FVV28" s="114"/>
      <c r="FVW28" s="114"/>
      <c r="FVX28" s="114"/>
      <c r="FVY28" s="114"/>
      <c r="FVZ28" s="114"/>
      <c r="FWA28" s="114"/>
      <c r="FWB28" s="114"/>
      <c r="FWC28" s="114"/>
      <c r="FWD28" s="114"/>
      <c r="FWE28" s="114"/>
      <c r="FWF28" s="114"/>
      <c r="FWG28" s="114"/>
      <c r="FWH28" s="114"/>
      <c r="FWI28" s="114"/>
      <c r="FWJ28" s="114"/>
      <c r="FWK28" s="114"/>
      <c r="FWL28" s="114"/>
      <c r="FWM28" s="114"/>
      <c r="FWN28" s="114"/>
      <c r="FWO28" s="114"/>
      <c r="FWP28" s="114"/>
      <c r="FWQ28" s="114"/>
      <c r="FWR28" s="114"/>
      <c r="FWS28" s="114"/>
      <c r="FWT28" s="114"/>
      <c r="FWU28" s="114"/>
      <c r="FWV28" s="114"/>
      <c r="FWW28" s="114"/>
      <c r="FWX28" s="114"/>
      <c r="FWY28" s="114"/>
      <c r="FWZ28" s="114"/>
      <c r="FXA28" s="114"/>
      <c r="FXB28" s="114"/>
      <c r="FXC28" s="114"/>
      <c r="FXD28" s="114"/>
      <c r="FXE28" s="114"/>
      <c r="FXF28" s="114"/>
      <c r="FXG28" s="114"/>
      <c r="FXH28" s="114"/>
      <c r="FXI28" s="114"/>
      <c r="FXJ28" s="114"/>
      <c r="FXK28" s="114"/>
      <c r="FXL28" s="114"/>
      <c r="FXM28" s="114"/>
      <c r="FXN28" s="114"/>
      <c r="FXO28" s="114"/>
      <c r="FXP28" s="114"/>
      <c r="FXQ28" s="114"/>
      <c r="FXR28" s="114"/>
      <c r="FXS28" s="114"/>
      <c r="FXT28" s="114"/>
      <c r="FXU28" s="114"/>
      <c r="FXV28" s="114"/>
      <c r="FXW28" s="114"/>
      <c r="FXX28" s="114"/>
      <c r="FXY28" s="114"/>
      <c r="FXZ28" s="114"/>
      <c r="FYA28" s="114"/>
      <c r="FYB28" s="114"/>
      <c r="FYC28" s="114"/>
      <c r="FYD28" s="114"/>
      <c r="FYE28" s="114"/>
      <c r="FYF28" s="114"/>
      <c r="FYG28" s="114"/>
      <c r="FYH28" s="114"/>
      <c r="FYI28" s="114"/>
      <c r="FYJ28" s="114"/>
      <c r="FYK28" s="114"/>
      <c r="FYL28" s="114"/>
      <c r="FYM28" s="114"/>
      <c r="FYN28" s="114"/>
      <c r="FYO28" s="114"/>
      <c r="FYP28" s="114"/>
      <c r="FYQ28" s="114"/>
      <c r="FYR28" s="114"/>
      <c r="FYS28" s="114"/>
      <c r="FYT28" s="114"/>
      <c r="FYU28" s="114"/>
      <c r="FYV28" s="114"/>
      <c r="FYW28" s="114"/>
      <c r="FYX28" s="114"/>
      <c r="FYY28" s="114"/>
      <c r="FYZ28" s="114"/>
      <c r="FZA28" s="114"/>
      <c r="FZB28" s="114"/>
      <c r="FZC28" s="114"/>
      <c r="FZD28" s="114"/>
      <c r="FZE28" s="114"/>
      <c r="FZF28" s="114"/>
      <c r="FZG28" s="114"/>
      <c r="FZH28" s="114"/>
      <c r="FZI28" s="114"/>
      <c r="FZJ28" s="114"/>
      <c r="FZK28" s="114"/>
      <c r="FZL28" s="114"/>
      <c r="FZM28" s="114"/>
      <c r="FZN28" s="114"/>
      <c r="FZO28" s="114"/>
      <c r="FZP28" s="114"/>
      <c r="FZQ28" s="114"/>
      <c r="FZR28" s="114"/>
      <c r="FZS28" s="114"/>
      <c r="FZT28" s="114"/>
      <c r="FZU28" s="114"/>
      <c r="FZV28" s="114"/>
      <c r="FZW28" s="114"/>
      <c r="FZX28" s="114"/>
      <c r="FZY28" s="114"/>
      <c r="FZZ28" s="114"/>
      <c r="GAA28" s="114"/>
      <c r="GAB28" s="114"/>
      <c r="GAC28" s="114"/>
      <c r="GAD28" s="114"/>
      <c r="GAE28" s="114"/>
      <c r="GAF28" s="114"/>
      <c r="GAG28" s="114"/>
      <c r="GAH28" s="114"/>
      <c r="GAI28" s="114"/>
      <c r="GAJ28" s="114"/>
      <c r="GAK28" s="114"/>
      <c r="GAL28" s="114"/>
      <c r="GAM28" s="114"/>
      <c r="GAN28" s="114"/>
      <c r="GAO28" s="114"/>
      <c r="GAP28" s="114"/>
      <c r="GAQ28" s="114"/>
      <c r="GAR28" s="114"/>
      <c r="GAS28" s="114"/>
      <c r="GAT28" s="114"/>
      <c r="GAU28" s="114"/>
      <c r="GAV28" s="114"/>
      <c r="GAW28" s="114"/>
      <c r="GAX28" s="114"/>
      <c r="GAY28" s="114"/>
      <c r="GAZ28" s="114"/>
      <c r="GBA28" s="114"/>
      <c r="GBB28" s="114"/>
      <c r="GBC28" s="114"/>
      <c r="GBD28" s="114"/>
      <c r="GBE28" s="114"/>
      <c r="GBF28" s="114"/>
      <c r="GBG28" s="114"/>
      <c r="GBH28" s="114"/>
      <c r="GBI28" s="114"/>
      <c r="GBJ28" s="114"/>
      <c r="GBK28" s="114"/>
      <c r="GBL28" s="114"/>
      <c r="GBM28" s="114"/>
      <c r="GBN28" s="114"/>
      <c r="GBO28" s="114"/>
      <c r="GBP28" s="114"/>
      <c r="GBQ28" s="114"/>
      <c r="GBR28" s="114"/>
      <c r="GBS28" s="114"/>
      <c r="GBT28" s="114"/>
      <c r="GBU28" s="114"/>
      <c r="GBV28" s="114"/>
      <c r="GBW28" s="114"/>
      <c r="GBX28" s="114"/>
      <c r="GBY28" s="114"/>
      <c r="GBZ28" s="114"/>
      <c r="GCA28" s="114"/>
      <c r="GCB28" s="114"/>
      <c r="GCC28" s="114"/>
      <c r="GCD28" s="114"/>
      <c r="GCE28" s="114"/>
      <c r="GCF28" s="114"/>
      <c r="GCG28" s="114"/>
      <c r="GCH28" s="114"/>
      <c r="GCI28" s="114"/>
      <c r="GCJ28" s="114"/>
      <c r="GCK28" s="114"/>
      <c r="GCL28" s="114"/>
      <c r="GCM28" s="114"/>
      <c r="GCN28" s="114"/>
      <c r="GCO28" s="114"/>
      <c r="GCP28" s="114"/>
      <c r="GCQ28" s="114"/>
      <c r="GCR28" s="114"/>
      <c r="GCS28" s="114"/>
      <c r="GCT28" s="114"/>
      <c r="GCU28" s="114"/>
      <c r="GCV28" s="114"/>
      <c r="GCW28" s="114"/>
      <c r="GCX28" s="114"/>
      <c r="GCY28" s="114"/>
      <c r="GCZ28" s="114"/>
      <c r="GDA28" s="114"/>
      <c r="GDB28" s="114"/>
      <c r="GDC28" s="114"/>
      <c r="GDD28" s="114"/>
      <c r="GDE28" s="114"/>
      <c r="GDF28" s="114"/>
      <c r="GDG28" s="114"/>
      <c r="GDH28" s="114"/>
      <c r="GDI28" s="114"/>
      <c r="GDJ28" s="114"/>
      <c r="GDK28" s="114"/>
      <c r="GDL28" s="114"/>
      <c r="GDM28" s="114"/>
      <c r="GDN28" s="114"/>
      <c r="GDO28" s="114"/>
      <c r="GDP28" s="114"/>
      <c r="GDQ28" s="114"/>
      <c r="GDR28" s="114"/>
      <c r="GDS28" s="114"/>
      <c r="GDT28" s="114"/>
      <c r="GDU28" s="114"/>
      <c r="GDV28" s="114"/>
      <c r="GDW28" s="114"/>
      <c r="GDX28" s="114"/>
      <c r="GDY28" s="114"/>
      <c r="GDZ28" s="114"/>
      <c r="GEA28" s="114"/>
      <c r="GEB28" s="114"/>
      <c r="GEC28" s="114"/>
      <c r="GED28" s="114"/>
      <c r="GEE28" s="114"/>
      <c r="GEF28" s="114"/>
      <c r="GEG28" s="114"/>
      <c r="GEH28" s="114"/>
      <c r="GEI28" s="114"/>
      <c r="GEJ28" s="114"/>
      <c r="GEK28" s="114"/>
      <c r="GEL28" s="114"/>
      <c r="GEM28" s="114"/>
      <c r="GEN28" s="114"/>
      <c r="GEO28" s="114"/>
      <c r="GEP28" s="114"/>
      <c r="GEQ28" s="114"/>
      <c r="GER28" s="114"/>
      <c r="GES28" s="114"/>
      <c r="GET28" s="114"/>
      <c r="GEU28" s="114"/>
      <c r="GEV28" s="114"/>
      <c r="GEW28" s="114"/>
      <c r="GEX28" s="114"/>
      <c r="GEY28" s="114"/>
      <c r="GEZ28" s="114"/>
      <c r="GFA28" s="114"/>
      <c r="GFB28" s="114"/>
      <c r="GFC28" s="114"/>
      <c r="GFD28" s="114"/>
      <c r="GFE28" s="114"/>
      <c r="GFF28" s="114"/>
      <c r="GFG28" s="114"/>
      <c r="GFH28" s="114"/>
      <c r="GFI28" s="114"/>
      <c r="GFJ28" s="114"/>
      <c r="GFK28" s="114"/>
      <c r="GFL28" s="114"/>
      <c r="GFM28" s="114"/>
      <c r="GFN28" s="114"/>
      <c r="GFO28" s="114"/>
      <c r="GFP28" s="114"/>
      <c r="GFQ28" s="114"/>
      <c r="GFR28" s="114"/>
      <c r="GFS28" s="114"/>
      <c r="GFT28" s="114"/>
      <c r="GFU28" s="114"/>
      <c r="GFV28" s="114"/>
      <c r="GFW28" s="114"/>
      <c r="GFX28" s="114"/>
      <c r="GFY28" s="114"/>
      <c r="GFZ28" s="114"/>
      <c r="GGA28" s="114"/>
      <c r="GGB28" s="114"/>
      <c r="GGC28" s="114"/>
      <c r="GGD28" s="114"/>
      <c r="GGE28" s="114"/>
      <c r="GGF28" s="114"/>
      <c r="GGG28" s="114"/>
      <c r="GGH28" s="114"/>
      <c r="GGI28" s="114"/>
      <c r="GGJ28" s="114"/>
      <c r="GGK28" s="114"/>
      <c r="GGL28" s="114"/>
      <c r="GGM28" s="114"/>
      <c r="GGN28" s="114"/>
      <c r="GGO28" s="114"/>
      <c r="GGP28" s="114"/>
      <c r="GGQ28" s="114"/>
      <c r="GGR28" s="114"/>
      <c r="GGS28" s="114"/>
      <c r="GGT28" s="114"/>
      <c r="GGU28" s="114"/>
      <c r="GGV28" s="114"/>
      <c r="GGW28" s="114"/>
      <c r="GGX28" s="114"/>
      <c r="GGY28" s="114"/>
      <c r="GGZ28" s="114"/>
      <c r="GHA28" s="114"/>
      <c r="GHB28" s="114"/>
      <c r="GHC28" s="114"/>
      <c r="GHD28" s="114"/>
      <c r="GHE28" s="114"/>
      <c r="GHF28" s="114"/>
      <c r="GHG28" s="114"/>
      <c r="GHH28" s="114"/>
      <c r="GHI28" s="114"/>
      <c r="GHJ28" s="114"/>
      <c r="GHK28" s="114"/>
      <c r="GHL28" s="114"/>
      <c r="GHM28" s="114"/>
      <c r="GHN28" s="114"/>
      <c r="GHO28" s="114"/>
      <c r="GHP28" s="114"/>
      <c r="GHQ28" s="114"/>
      <c r="GHR28" s="114"/>
      <c r="GHS28" s="114"/>
      <c r="GHT28" s="114"/>
      <c r="GHU28" s="114"/>
      <c r="GHV28" s="114"/>
      <c r="GHW28" s="114"/>
      <c r="GHX28" s="114"/>
      <c r="GHY28" s="114"/>
      <c r="GHZ28" s="114"/>
      <c r="GIA28" s="114"/>
      <c r="GIB28" s="114"/>
      <c r="GIC28" s="114"/>
      <c r="GID28" s="114"/>
      <c r="GIE28" s="114"/>
      <c r="GIF28" s="114"/>
      <c r="GIG28" s="114"/>
      <c r="GIH28" s="114"/>
      <c r="GII28" s="114"/>
      <c r="GIJ28" s="114"/>
      <c r="GIK28" s="114"/>
      <c r="GIL28" s="114"/>
      <c r="GIM28" s="114"/>
      <c r="GIN28" s="114"/>
      <c r="GIO28" s="114"/>
      <c r="GIP28" s="114"/>
      <c r="GIQ28" s="114"/>
      <c r="GIR28" s="114"/>
      <c r="GIS28" s="114"/>
      <c r="GIT28" s="114"/>
      <c r="GIU28" s="114"/>
      <c r="GIV28" s="114"/>
      <c r="GIW28" s="114"/>
      <c r="GIX28" s="114"/>
      <c r="GIY28" s="114"/>
      <c r="GIZ28" s="114"/>
      <c r="GJA28" s="114"/>
      <c r="GJB28" s="114"/>
      <c r="GJC28" s="114"/>
      <c r="GJD28" s="114"/>
      <c r="GJE28" s="114"/>
      <c r="GJF28" s="114"/>
      <c r="GJG28" s="114"/>
      <c r="GJH28" s="114"/>
      <c r="GJI28" s="114"/>
      <c r="GJJ28" s="114"/>
      <c r="GJK28" s="114"/>
      <c r="GJL28" s="114"/>
      <c r="GJM28" s="114"/>
      <c r="GJN28" s="114"/>
      <c r="GJO28" s="114"/>
      <c r="GJP28" s="114"/>
      <c r="GJQ28" s="114"/>
      <c r="GJR28" s="114"/>
      <c r="GJS28" s="114"/>
      <c r="GJT28" s="114"/>
      <c r="GJU28" s="114"/>
      <c r="GJV28" s="114"/>
      <c r="GJW28" s="114"/>
      <c r="GJX28" s="114"/>
      <c r="GJY28" s="114"/>
      <c r="GJZ28" s="114"/>
      <c r="GKA28" s="114"/>
      <c r="GKB28" s="114"/>
      <c r="GKC28" s="114"/>
      <c r="GKD28" s="114"/>
      <c r="GKE28" s="114"/>
      <c r="GKF28" s="114"/>
      <c r="GKG28" s="114"/>
      <c r="GKH28" s="114"/>
      <c r="GKI28" s="114"/>
      <c r="GKJ28" s="114"/>
      <c r="GKK28" s="114"/>
      <c r="GKL28" s="114"/>
      <c r="GKM28" s="114"/>
      <c r="GKN28" s="114"/>
      <c r="GKO28" s="114"/>
      <c r="GKP28" s="114"/>
      <c r="GKQ28" s="114"/>
      <c r="GKR28" s="114"/>
      <c r="GKS28" s="114"/>
      <c r="GKT28" s="114"/>
      <c r="GKU28" s="114"/>
      <c r="GKV28" s="114"/>
      <c r="GKW28" s="114"/>
      <c r="GKX28" s="114"/>
      <c r="GKY28" s="114"/>
      <c r="GKZ28" s="114"/>
      <c r="GLA28" s="114"/>
      <c r="GLB28" s="114"/>
      <c r="GLC28" s="114"/>
      <c r="GLD28" s="114"/>
      <c r="GLE28" s="114"/>
      <c r="GLF28" s="114"/>
      <c r="GLG28" s="114"/>
      <c r="GLH28" s="114"/>
      <c r="GLI28" s="114"/>
      <c r="GLJ28" s="114"/>
      <c r="GLK28" s="114"/>
      <c r="GLL28" s="114"/>
      <c r="GLM28" s="114"/>
      <c r="GLN28" s="114"/>
      <c r="GLO28" s="114"/>
      <c r="GLP28" s="114"/>
      <c r="GLQ28" s="114"/>
      <c r="GLR28" s="114"/>
      <c r="GLS28" s="114"/>
      <c r="GLT28" s="114"/>
      <c r="GLU28" s="114"/>
      <c r="GLV28" s="114"/>
      <c r="GLW28" s="114"/>
      <c r="GLX28" s="114"/>
      <c r="GLY28" s="114"/>
      <c r="GLZ28" s="114"/>
      <c r="GMA28" s="114"/>
      <c r="GMB28" s="114"/>
      <c r="GMC28" s="114"/>
      <c r="GMD28" s="114"/>
      <c r="GME28" s="114"/>
      <c r="GMF28" s="114"/>
      <c r="GMG28" s="114"/>
      <c r="GMH28" s="114"/>
      <c r="GMI28" s="114"/>
      <c r="GMJ28" s="114"/>
      <c r="GMK28" s="114"/>
      <c r="GML28" s="114"/>
      <c r="GMM28" s="114"/>
      <c r="GMN28" s="114"/>
      <c r="GMO28" s="114"/>
      <c r="GMP28" s="114"/>
      <c r="GMQ28" s="114"/>
      <c r="GMR28" s="114"/>
      <c r="GMS28" s="114"/>
      <c r="GMT28" s="114"/>
      <c r="GMU28" s="114"/>
      <c r="GMV28" s="114"/>
      <c r="GMW28" s="114"/>
      <c r="GMX28" s="114"/>
      <c r="GMY28" s="114"/>
      <c r="GMZ28" s="114"/>
      <c r="GNA28" s="114"/>
      <c r="GNB28" s="114"/>
      <c r="GNC28" s="114"/>
      <c r="GND28" s="114"/>
      <c r="GNE28" s="114"/>
      <c r="GNF28" s="114"/>
      <c r="GNG28" s="114"/>
      <c r="GNH28" s="114"/>
      <c r="GNI28" s="114"/>
      <c r="GNJ28" s="114"/>
      <c r="GNK28" s="114"/>
      <c r="GNL28" s="114"/>
      <c r="GNM28" s="114"/>
      <c r="GNN28" s="114"/>
      <c r="GNO28" s="114"/>
      <c r="GNP28" s="114"/>
      <c r="GNQ28" s="114"/>
      <c r="GNR28" s="114"/>
      <c r="GNS28" s="114"/>
      <c r="GNT28" s="114"/>
      <c r="GNU28" s="114"/>
      <c r="GNV28" s="114"/>
      <c r="GNW28" s="114"/>
      <c r="GNX28" s="114"/>
      <c r="GNY28" s="114"/>
      <c r="GNZ28" s="114"/>
      <c r="GOA28" s="114"/>
      <c r="GOB28" s="114"/>
      <c r="GOC28" s="114"/>
      <c r="GOD28" s="114"/>
      <c r="GOE28" s="114"/>
      <c r="GOF28" s="114"/>
      <c r="GOG28" s="114"/>
      <c r="GOH28" s="114"/>
      <c r="GOI28" s="114"/>
      <c r="GOJ28" s="114"/>
      <c r="GOK28" s="114"/>
      <c r="GOL28" s="114"/>
      <c r="GOM28" s="114"/>
      <c r="GON28" s="114"/>
      <c r="GOO28" s="114"/>
      <c r="GOP28" s="114"/>
      <c r="GOQ28" s="114"/>
      <c r="GOR28" s="114"/>
      <c r="GOS28" s="114"/>
      <c r="GOT28" s="114"/>
      <c r="GOU28" s="114"/>
      <c r="GOV28" s="114"/>
      <c r="GOW28" s="114"/>
      <c r="GOX28" s="114"/>
      <c r="GOY28" s="114"/>
      <c r="GOZ28" s="114"/>
      <c r="GPA28" s="114"/>
      <c r="GPB28" s="114"/>
      <c r="GPC28" s="114"/>
      <c r="GPD28" s="114"/>
      <c r="GPE28" s="114"/>
      <c r="GPF28" s="114"/>
      <c r="GPG28" s="114"/>
      <c r="GPH28" s="114"/>
      <c r="GPI28" s="114"/>
      <c r="GPJ28" s="114"/>
      <c r="GPK28" s="114"/>
      <c r="GPL28" s="114"/>
      <c r="GPM28" s="114"/>
      <c r="GPN28" s="114"/>
      <c r="GPO28" s="114"/>
      <c r="GPP28" s="114"/>
      <c r="GPQ28" s="114"/>
      <c r="GPR28" s="114"/>
      <c r="GPS28" s="114"/>
      <c r="GPT28" s="114"/>
      <c r="GPU28" s="114"/>
      <c r="GPV28" s="114"/>
      <c r="GPW28" s="114"/>
      <c r="GPX28" s="114"/>
      <c r="GPY28" s="114"/>
      <c r="GPZ28" s="114"/>
      <c r="GQA28" s="114"/>
      <c r="GQB28" s="114"/>
      <c r="GQC28" s="114"/>
      <c r="GQD28" s="114"/>
      <c r="GQE28" s="114"/>
      <c r="GQF28" s="114"/>
      <c r="GQG28" s="114"/>
      <c r="GQH28" s="114"/>
      <c r="GQI28" s="114"/>
      <c r="GQJ28" s="114"/>
      <c r="GQK28" s="114"/>
      <c r="GQL28" s="114"/>
      <c r="GQM28" s="114"/>
      <c r="GQN28" s="114"/>
      <c r="GQO28" s="114"/>
      <c r="GQP28" s="114"/>
      <c r="GQQ28" s="114"/>
      <c r="GQR28" s="114"/>
      <c r="GQS28" s="114"/>
      <c r="GQT28" s="114"/>
      <c r="GQU28" s="114"/>
      <c r="GQV28" s="114"/>
      <c r="GQW28" s="114"/>
      <c r="GQX28" s="114"/>
      <c r="GQY28" s="114"/>
      <c r="GQZ28" s="114"/>
      <c r="GRA28" s="114"/>
      <c r="GRB28" s="114"/>
      <c r="GRC28" s="114"/>
      <c r="GRD28" s="114"/>
      <c r="GRE28" s="114"/>
      <c r="GRF28" s="114"/>
      <c r="GRG28" s="114"/>
      <c r="GRH28" s="114"/>
      <c r="GRI28" s="114"/>
      <c r="GRJ28" s="114"/>
      <c r="GRK28" s="114"/>
      <c r="GRL28" s="114"/>
      <c r="GRM28" s="114"/>
      <c r="GRN28" s="114"/>
      <c r="GRO28" s="114"/>
      <c r="GRP28" s="114"/>
      <c r="GRQ28" s="114"/>
      <c r="GRR28" s="114"/>
      <c r="GRS28" s="114"/>
      <c r="GRT28" s="114"/>
      <c r="GRU28" s="114"/>
      <c r="GRV28" s="114"/>
      <c r="GRW28" s="114"/>
      <c r="GRX28" s="114"/>
      <c r="GRY28" s="114"/>
      <c r="GRZ28" s="114"/>
      <c r="GSA28" s="114"/>
      <c r="GSB28" s="114"/>
      <c r="GSC28" s="114"/>
      <c r="GSD28" s="114"/>
      <c r="GSE28" s="114"/>
      <c r="GSF28" s="114"/>
      <c r="GSG28" s="114"/>
      <c r="GSH28" s="114"/>
      <c r="GSI28" s="114"/>
      <c r="GSJ28" s="114"/>
      <c r="GSK28" s="114"/>
      <c r="GSL28" s="114"/>
      <c r="GSM28" s="114"/>
      <c r="GSN28" s="114"/>
      <c r="GSO28" s="114"/>
      <c r="GSP28" s="114"/>
      <c r="GSQ28" s="114"/>
      <c r="GSR28" s="114"/>
      <c r="GSS28" s="114"/>
      <c r="GST28" s="114"/>
      <c r="GSU28" s="114"/>
      <c r="GSV28" s="114"/>
      <c r="GSW28" s="114"/>
      <c r="GSX28" s="114"/>
      <c r="GSY28" s="114"/>
      <c r="GSZ28" s="114"/>
      <c r="GTA28" s="114"/>
      <c r="GTB28" s="114"/>
      <c r="GTC28" s="114"/>
      <c r="GTD28" s="114"/>
      <c r="GTE28" s="114"/>
      <c r="GTF28" s="114"/>
      <c r="GTG28" s="114"/>
      <c r="GTH28" s="114"/>
      <c r="GTI28" s="114"/>
      <c r="GTJ28" s="114"/>
      <c r="GTK28" s="114"/>
      <c r="GTL28" s="114"/>
      <c r="GTM28" s="114"/>
      <c r="GTN28" s="114"/>
      <c r="GTO28" s="114"/>
      <c r="GTP28" s="114"/>
      <c r="GTQ28" s="114"/>
      <c r="GTR28" s="114"/>
      <c r="GTS28" s="114"/>
      <c r="GTT28" s="114"/>
      <c r="GTU28" s="114"/>
      <c r="GTV28" s="114"/>
      <c r="GTW28" s="114"/>
      <c r="GTX28" s="114"/>
      <c r="GTY28" s="114"/>
      <c r="GTZ28" s="114"/>
      <c r="GUA28" s="114"/>
      <c r="GUB28" s="114"/>
      <c r="GUC28" s="114"/>
      <c r="GUD28" s="114"/>
      <c r="GUE28" s="114"/>
      <c r="GUF28" s="114"/>
      <c r="GUG28" s="114"/>
      <c r="GUH28" s="114"/>
      <c r="GUI28" s="114"/>
      <c r="GUJ28" s="114"/>
      <c r="GUK28" s="114"/>
      <c r="GUL28" s="114"/>
      <c r="GUM28" s="114"/>
      <c r="GUN28" s="114"/>
      <c r="GUO28" s="114"/>
      <c r="GUP28" s="114"/>
      <c r="GUQ28" s="114"/>
      <c r="GUR28" s="114"/>
      <c r="GUS28" s="114"/>
      <c r="GUT28" s="114"/>
      <c r="GUU28" s="114"/>
      <c r="GUV28" s="114"/>
      <c r="GUW28" s="114"/>
      <c r="GUX28" s="114"/>
      <c r="GUY28" s="114"/>
      <c r="GUZ28" s="114"/>
      <c r="GVA28" s="114"/>
      <c r="GVB28" s="114"/>
      <c r="GVC28" s="114"/>
      <c r="GVD28" s="114"/>
      <c r="GVE28" s="114"/>
      <c r="GVF28" s="114"/>
      <c r="GVG28" s="114"/>
      <c r="GVH28" s="114"/>
      <c r="GVI28" s="114"/>
      <c r="GVJ28" s="114"/>
      <c r="GVK28" s="114"/>
      <c r="GVL28" s="114"/>
      <c r="GVM28" s="114"/>
      <c r="GVN28" s="114"/>
      <c r="GVO28" s="114"/>
      <c r="GVP28" s="114"/>
      <c r="GVQ28" s="114"/>
      <c r="GVR28" s="114"/>
      <c r="GVS28" s="114"/>
      <c r="GVT28" s="114"/>
      <c r="GVU28" s="114"/>
      <c r="GVV28" s="114"/>
      <c r="GVW28" s="114"/>
      <c r="GVX28" s="114"/>
      <c r="GVY28" s="114"/>
      <c r="GVZ28" s="114"/>
      <c r="GWA28" s="114"/>
      <c r="GWB28" s="114"/>
      <c r="GWC28" s="114"/>
      <c r="GWD28" s="114"/>
      <c r="GWE28" s="114"/>
      <c r="GWF28" s="114"/>
      <c r="GWG28" s="114"/>
      <c r="GWH28" s="114"/>
      <c r="GWI28" s="114"/>
      <c r="GWJ28" s="114"/>
      <c r="GWK28" s="114"/>
      <c r="GWL28" s="114"/>
      <c r="GWM28" s="114"/>
      <c r="GWN28" s="114"/>
      <c r="GWO28" s="114"/>
      <c r="GWP28" s="114"/>
      <c r="GWQ28" s="114"/>
      <c r="GWR28" s="114"/>
      <c r="GWS28" s="114"/>
      <c r="GWT28" s="114"/>
      <c r="GWU28" s="114"/>
      <c r="GWV28" s="114"/>
      <c r="GWW28" s="114"/>
      <c r="GWX28" s="114"/>
      <c r="GWY28" s="114"/>
      <c r="GWZ28" s="114"/>
      <c r="GXA28" s="114"/>
      <c r="GXB28" s="114"/>
      <c r="GXC28" s="114"/>
      <c r="GXD28" s="114"/>
      <c r="GXE28" s="114"/>
      <c r="GXF28" s="114"/>
      <c r="GXG28" s="114"/>
      <c r="GXH28" s="114"/>
      <c r="GXI28" s="114"/>
      <c r="GXJ28" s="114"/>
      <c r="GXK28" s="114"/>
      <c r="GXL28" s="114"/>
      <c r="GXM28" s="114"/>
      <c r="GXN28" s="114"/>
      <c r="GXO28" s="114"/>
      <c r="GXP28" s="114"/>
      <c r="GXQ28" s="114"/>
      <c r="GXR28" s="114"/>
      <c r="GXS28" s="114"/>
      <c r="GXT28" s="114"/>
      <c r="GXU28" s="114"/>
      <c r="GXV28" s="114"/>
      <c r="GXW28" s="114"/>
      <c r="GXX28" s="114"/>
      <c r="GXY28" s="114"/>
      <c r="GXZ28" s="114"/>
      <c r="GYA28" s="114"/>
      <c r="GYB28" s="114"/>
      <c r="GYC28" s="114"/>
      <c r="GYD28" s="114"/>
      <c r="GYE28" s="114"/>
      <c r="GYF28" s="114"/>
      <c r="GYG28" s="114"/>
      <c r="GYH28" s="114"/>
      <c r="GYI28" s="114"/>
      <c r="GYJ28" s="114"/>
      <c r="GYK28" s="114"/>
      <c r="GYL28" s="114"/>
      <c r="GYM28" s="114"/>
      <c r="GYN28" s="114"/>
      <c r="GYO28" s="114"/>
      <c r="GYP28" s="114"/>
      <c r="GYQ28" s="114"/>
      <c r="GYR28" s="114"/>
      <c r="GYS28" s="114"/>
      <c r="GYT28" s="114"/>
      <c r="GYU28" s="114"/>
      <c r="GYV28" s="114"/>
      <c r="GYW28" s="114"/>
      <c r="GYX28" s="114"/>
      <c r="GYY28" s="114"/>
      <c r="GYZ28" s="114"/>
      <c r="GZA28" s="114"/>
      <c r="GZB28" s="114"/>
      <c r="GZC28" s="114"/>
      <c r="GZD28" s="114"/>
      <c r="GZE28" s="114"/>
      <c r="GZF28" s="114"/>
      <c r="GZG28" s="114"/>
      <c r="GZH28" s="114"/>
      <c r="GZI28" s="114"/>
      <c r="GZJ28" s="114"/>
      <c r="GZK28" s="114"/>
      <c r="GZL28" s="114"/>
      <c r="GZM28" s="114"/>
      <c r="GZN28" s="114"/>
      <c r="GZO28" s="114"/>
      <c r="GZP28" s="114"/>
      <c r="GZQ28" s="114"/>
      <c r="GZR28" s="114"/>
      <c r="GZS28" s="114"/>
      <c r="GZT28" s="114"/>
      <c r="GZU28" s="114"/>
      <c r="GZV28" s="114"/>
      <c r="GZW28" s="114"/>
      <c r="GZX28" s="114"/>
      <c r="GZY28" s="114"/>
      <c r="GZZ28" s="114"/>
      <c r="HAA28" s="114"/>
      <c r="HAB28" s="114"/>
      <c r="HAC28" s="114"/>
      <c r="HAD28" s="114"/>
      <c r="HAE28" s="114"/>
      <c r="HAF28" s="114"/>
      <c r="HAG28" s="114"/>
      <c r="HAH28" s="114"/>
      <c r="HAI28" s="114"/>
      <c r="HAJ28" s="114"/>
      <c r="HAK28" s="114"/>
      <c r="HAL28" s="114"/>
      <c r="HAM28" s="114"/>
      <c r="HAN28" s="114"/>
      <c r="HAO28" s="114"/>
      <c r="HAP28" s="114"/>
      <c r="HAQ28" s="114"/>
      <c r="HAR28" s="114"/>
      <c r="HAS28" s="114"/>
      <c r="HAT28" s="114"/>
      <c r="HAU28" s="114"/>
      <c r="HAV28" s="114"/>
      <c r="HAW28" s="114"/>
      <c r="HAX28" s="114"/>
      <c r="HAY28" s="114"/>
      <c r="HAZ28" s="114"/>
      <c r="HBA28" s="114"/>
      <c r="HBB28" s="114"/>
      <c r="HBC28" s="114"/>
      <c r="HBD28" s="114"/>
      <c r="HBE28" s="114"/>
      <c r="HBF28" s="114"/>
      <c r="HBG28" s="114"/>
      <c r="HBH28" s="114"/>
      <c r="HBI28" s="114"/>
      <c r="HBJ28" s="114"/>
      <c r="HBK28" s="114"/>
      <c r="HBL28" s="114"/>
      <c r="HBM28" s="114"/>
      <c r="HBN28" s="114"/>
      <c r="HBO28" s="114"/>
      <c r="HBP28" s="114"/>
      <c r="HBQ28" s="114"/>
      <c r="HBR28" s="114"/>
      <c r="HBS28" s="114"/>
      <c r="HBT28" s="114"/>
      <c r="HBU28" s="114"/>
      <c r="HBV28" s="114"/>
      <c r="HBW28" s="114"/>
      <c r="HBX28" s="114"/>
      <c r="HBY28" s="114"/>
      <c r="HBZ28" s="114"/>
      <c r="HCA28" s="114"/>
      <c r="HCB28" s="114"/>
      <c r="HCC28" s="114"/>
      <c r="HCD28" s="114"/>
      <c r="HCE28" s="114"/>
      <c r="HCF28" s="114"/>
      <c r="HCG28" s="114"/>
      <c r="HCH28" s="114"/>
      <c r="HCI28" s="114"/>
      <c r="HCJ28" s="114"/>
      <c r="HCK28" s="114"/>
      <c r="HCL28" s="114"/>
      <c r="HCM28" s="114"/>
      <c r="HCN28" s="114"/>
      <c r="HCO28" s="114"/>
      <c r="HCP28" s="114"/>
      <c r="HCQ28" s="114"/>
      <c r="HCR28" s="114"/>
      <c r="HCS28" s="114"/>
      <c r="HCT28" s="114"/>
      <c r="HCU28" s="114"/>
      <c r="HCV28" s="114"/>
      <c r="HCW28" s="114"/>
      <c r="HCX28" s="114"/>
      <c r="HCY28" s="114"/>
      <c r="HCZ28" s="114"/>
      <c r="HDA28" s="114"/>
      <c r="HDB28" s="114"/>
      <c r="HDC28" s="114"/>
      <c r="HDD28" s="114"/>
      <c r="HDE28" s="114"/>
      <c r="HDF28" s="114"/>
      <c r="HDG28" s="114"/>
      <c r="HDH28" s="114"/>
      <c r="HDI28" s="114"/>
      <c r="HDJ28" s="114"/>
      <c r="HDK28" s="114"/>
      <c r="HDL28" s="114"/>
      <c r="HDM28" s="114"/>
      <c r="HDN28" s="114"/>
      <c r="HDO28" s="114"/>
      <c r="HDP28" s="114"/>
      <c r="HDQ28" s="114"/>
      <c r="HDR28" s="114"/>
      <c r="HDS28" s="114"/>
      <c r="HDT28" s="114"/>
      <c r="HDU28" s="114"/>
      <c r="HDV28" s="114"/>
      <c r="HDW28" s="114"/>
      <c r="HDX28" s="114"/>
      <c r="HDY28" s="114"/>
      <c r="HDZ28" s="114"/>
      <c r="HEA28" s="114"/>
      <c r="HEB28" s="114"/>
      <c r="HEC28" s="114"/>
      <c r="HED28" s="114"/>
      <c r="HEE28" s="114"/>
      <c r="HEF28" s="114"/>
      <c r="HEG28" s="114"/>
      <c r="HEH28" s="114"/>
      <c r="HEI28" s="114"/>
      <c r="HEJ28" s="114"/>
      <c r="HEK28" s="114"/>
      <c r="HEL28" s="114"/>
      <c r="HEM28" s="114"/>
      <c r="HEN28" s="114"/>
      <c r="HEO28" s="114"/>
      <c r="HEP28" s="114"/>
      <c r="HEQ28" s="114"/>
      <c r="HER28" s="114"/>
      <c r="HES28" s="114"/>
      <c r="HET28" s="114"/>
      <c r="HEU28" s="114"/>
      <c r="HEV28" s="114"/>
      <c r="HEW28" s="114"/>
      <c r="HEX28" s="114"/>
      <c r="HEY28" s="114"/>
      <c r="HEZ28" s="114"/>
      <c r="HFA28" s="114"/>
      <c r="HFB28" s="114"/>
      <c r="HFC28" s="114"/>
      <c r="HFD28" s="114"/>
      <c r="HFE28" s="114"/>
      <c r="HFF28" s="114"/>
      <c r="HFG28" s="114"/>
      <c r="HFH28" s="114"/>
      <c r="HFI28" s="114"/>
      <c r="HFJ28" s="114"/>
      <c r="HFK28" s="114"/>
      <c r="HFL28" s="114"/>
      <c r="HFM28" s="114"/>
      <c r="HFN28" s="114"/>
      <c r="HFO28" s="114"/>
      <c r="HFP28" s="114"/>
      <c r="HFQ28" s="114"/>
      <c r="HFR28" s="114"/>
      <c r="HFS28" s="114"/>
      <c r="HFT28" s="114"/>
      <c r="HFU28" s="114"/>
      <c r="HFV28" s="114"/>
      <c r="HFW28" s="114"/>
      <c r="HFX28" s="114"/>
      <c r="HFY28" s="114"/>
      <c r="HFZ28" s="114"/>
      <c r="HGA28" s="114"/>
      <c r="HGB28" s="114"/>
      <c r="HGC28" s="114"/>
      <c r="HGD28" s="114"/>
      <c r="HGE28" s="114"/>
      <c r="HGF28" s="114"/>
      <c r="HGG28" s="114"/>
      <c r="HGH28" s="114"/>
      <c r="HGI28" s="114"/>
      <c r="HGJ28" s="114"/>
      <c r="HGK28" s="114"/>
      <c r="HGL28" s="114"/>
      <c r="HGM28" s="114"/>
      <c r="HGN28" s="114"/>
      <c r="HGO28" s="114"/>
      <c r="HGP28" s="114"/>
      <c r="HGQ28" s="114"/>
      <c r="HGR28" s="114"/>
      <c r="HGS28" s="114"/>
      <c r="HGT28" s="114"/>
      <c r="HGU28" s="114"/>
      <c r="HGV28" s="114"/>
      <c r="HGW28" s="114"/>
      <c r="HGX28" s="114"/>
      <c r="HGY28" s="114"/>
      <c r="HGZ28" s="114"/>
      <c r="HHA28" s="114"/>
      <c r="HHB28" s="114"/>
      <c r="HHC28" s="114"/>
      <c r="HHD28" s="114"/>
      <c r="HHE28" s="114"/>
      <c r="HHF28" s="114"/>
      <c r="HHG28" s="114"/>
      <c r="HHH28" s="114"/>
      <c r="HHI28" s="114"/>
      <c r="HHJ28" s="114"/>
      <c r="HHK28" s="114"/>
      <c r="HHL28" s="114"/>
      <c r="HHM28" s="114"/>
      <c r="HHN28" s="114"/>
      <c r="HHO28" s="114"/>
      <c r="HHP28" s="114"/>
      <c r="HHQ28" s="114"/>
      <c r="HHR28" s="114"/>
      <c r="HHS28" s="114"/>
      <c r="HHT28" s="114"/>
      <c r="HHU28" s="114"/>
      <c r="HHV28" s="114"/>
      <c r="HHW28" s="114"/>
      <c r="HHX28" s="114"/>
      <c r="HHY28" s="114"/>
      <c r="HHZ28" s="114"/>
      <c r="HIA28" s="114"/>
      <c r="HIB28" s="114"/>
      <c r="HIC28" s="114"/>
      <c r="HID28" s="114"/>
      <c r="HIE28" s="114"/>
      <c r="HIF28" s="114"/>
      <c r="HIG28" s="114"/>
      <c r="HIH28" s="114"/>
      <c r="HII28" s="114"/>
      <c r="HIJ28" s="114"/>
      <c r="HIK28" s="114"/>
      <c r="HIL28" s="114"/>
      <c r="HIM28" s="114"/>
      <c r="HIN28" s="114"/>
      <c r="HIO28" s="114"/>
      <c r="HIP28" s="114"/>
      <c r="HIQ28" s="114"/>
      <c r="HIR28" s="114"/>
      <c r="HIS28" s="114"/>
      <c r="HIT28" s="114"/>
      <c r="HIU28" s="114"/>
      <c r="HIV28" s="114"/>
      <c r="HIW28" s="114"/>
      <c r="HIX28" s="114"/>
      <c r="HIY28" s="114"/>
      <c r="HIZ28" s="114"/>
      <c r="HJA28" s="114"/>
      <c r="HJB28" s="114"/>
      <c r="HJC28" s="114"/>
      <c r="HJD28" s="114"/>
      <c r="HJE28" s="114"/>
      <c r="HJF28" s="114"/>
      <c r="HJG28" s="114"/>
      <c r="HJH28" s="114"/>
      <c r="HJI28" s="114"/>
      <c r="HJJ28" s="114"/>
      <c r="HJK28" s="114"/>
      <c r="HJL28" s="114"/>
      <c r="HJM28" s="114"/>
      <c r="HJN28" s="114"/>
      <c r="HJO28" s="114"/>
      <c r="HJP28" s="114"/>
      <c r="HJQ28" s="114"/>
      <c r="HJR28" s="114"/>
      <c r="HJS28" s="114"/>
      <c r="HJT28" s="114"/>
      <c r="HJU28" s="114"/>
      <c r="HJV28" s="114"/>
      <c r="HJW28" s="114"/>
      <c r="HJX28" s="114"/>
      <c r="HJY28" s="114"/>
      <c r="HJZ28" s="114"/>
      <c r="HKA28" s="114"/>
      <c r="HKB28" s="114"/>
      <c r="HKC28" s="114"/>
      <c r="HKD28" s="114"/>
      <c r="HKE28" s="114"/>
      <c r="HKF28" s="114"/>
      <c r="HKG28" s="114"/>
      <c r="HKH28" s="114"/>
      <c r="HKI28" s="114"/>
      <c r="HKJ28" s="114"/>
      <c r="HKK28" s="114"/>
      <c r="HKL28" s="114"/>
      <c r="HKM28" s="114"/>
      <c r="HKN28" s="114"/>
      <c r="HKO28" s="114"/>
      <c r="HKP28" s="114"/>
      <c r="HKQ28" s="114"/>
      <c r="HKR28" s="114"/>
      <c r="HKS28" s="114"/>
      <c r="HKT28" s="114"/>
      <c r="HKU28" s="114"/>
      <c r="HKV28" s="114"/>
      <c r="HKW28" s="114"/>
      <c r="HKX28" s="114"/>
      <c r="HKY28" s="114"/>
      <c r="HKZ28" s="114"/>
      <c r="HLA28" s="114"/>
      <c r="HLB28" s="114"/>
      <c r="HLC28" s="114"/>
      <c r="HLD28" s="114"/>
      <c r="HLE28" s="114"/>
      <c r="HLF28" s="114"/>
      <c r="HLG28" s="114"/>
      <c r="HLH28" s="114"/>
      <c r="HLI28" s="114"/>
      <c r="HLJ28" s="114"/>
      <c r="HLK28" s="114"/>
      <c r="HLL28" s="114"/>
      <c r="HLM28" s="114"/>
      <c r="HLN28" s="114"/>
      <c r="HLO28" s="114"/>
      <c r="HLP28" s="114"/>
      <c r="HLQ28" s="114"/>
      <c r="HLR28" s="114"/>
      <c r="HLS28" s="114"/>
      <c r="HLT28" s="114"/>
      <c r="HLU28" s="114"/>
      <c r="HLV28" s="114"/>
      <c r="HLW28" s="114"/>
      <c r="HLX28" s="114"/>
      <c r="HLY28" s="114"/>
      <c r="HLZ28" s="114"/>
      <c r="HMA28" s="114"/>
      <c r="HMB28" s="114"/>
      <c r="HMC28" s="114"/>
      <c r="HMD28" s="114"/>
      <c r="HME28" s="114"/>
      <c r="HMF28" s="114"/>
      <c r="HMG28" s="114"/>
      <c r="HMH28" s="114"/>
      <c r="HMI28" s="114"/>
      <c r="HMJ28" s="114"/>
      <c r="HMK28" s="114"/>
      <c r="HML28" s="114"/>
      <c r="HMM28" s="114"/>
      <c r="HMN28" s="114"/>
      <c r="HMO28" s="114"/>
      <c r="HMP28" s="114"/>
      <c r="HMQ28" s="114"/>
      <c r="HMR28" s="114"/>
      <c r="HMS28" s="114"/>
      <c r="HMT28" s="114"/>
      <c r="HMU28" s="114"/>
      <c r="HMV28" s="114"/>
      <c r="HMW28" s="114"/>
      <c r="HMX28" s="114"/>
      <c r="HMY28" s="114"/>
      <c r="HMZ28" s="114"/>
      <c r="HNA28" s="114"/>
      <c r="HNB28" s="114"/>
      <c r="HNC28" s="114"/>
      <c r="HND28" s="114"/>
      <c r="HNE28" s="114"/>
      <c r="HNF28" s="114"/>
      <c r="HNG28" s="114"/>
      <c r="HNH28" s="114"/>
      <c r="HNI28" s="114"/>
      <c r="HNJ28" s="114"/>
      <c r="HNK28" s="114"/>
      <c r="HNL28" s="114"/>
      <c r="HNM28" s="114"/>
      <c r="HNN28" s="114"/>
      <c r="HNO28" s="114"/>
      <c r="HNP28" s="114"/>
      <c r="HNQ28" s="114"/>
      <c r="HNR28" s="114"/>
      <c r="HNS28" s="114"/>
      <c r="HNT28" s="114"/>
      <c r="HNU28" s="114"/>
      <c r="HNV28" s="114"/>
      <c r="HNW28" s="114"/>
      <c r="HNX28" s="114"/>
      <c r="HNY28" s="114"/>
      <c r="HNZ28" s="114"/>
      <c r="HOA28" s="114"/>
      <c r="HOB28" s="114"/>
      <c r="HOC28" s="114"/>
      <c r="HOD28" s="114"/>
      <c r="HOE28" s="114"/>
      <c r="HOF28" s="114"/>
      <c r="HOG28" s="114"/>
      <c r="HOH28" s="114"/>
      <c r="HOI28" s="114"/>
      <c r="HOJ28" s="114"/>
      <c r="HOK28" s="114"/>
      <c r="HOL28" s="114"/>
      <c r="HOM28" s="114"/>
      <c r="HON28" s="114"/>
      <c r="HOO28" s="114"/>
      <c r="HOP28" s="114"/>
      <c r="HOQ28" s="114"/>
      <c r="HOR28" s="114"/>
      <c r="HOS28" s="114"/>
      <c r="HOT28" s="114"/>
      <c r="HOU28" s="114"/>
      <c r="HOV28" s="114"/>
      <c r="HOW28" s="114"/>
      <c r="HOX28" s="114"/>
      <c r="HOY28" s="114"/>
      <c r="HOZ28" s="114"/>
      <c r="HPA28" s="114"/>
      <c r="HPB28" s="114"/>
      <c r="HPC28" s="114"/>
      <c r="HPD28" s="114"/>
      <c r="HPE28" s="114"/>
      <c r="HPF28" s="114"/>
      <c r="HPG28" s="114"/>
      <c r="HPH28" s="114"/>
      <c r="HPI28" s="114"/>
      <c r="HPJ28" s="114"/>
      <c r="HPK28" s="114"/>
      <c r="HPL28" s="114"/>
      <c r="HPM28" s="114"/>
      <c r="HPN28" s="114"/>
      <c r="HPO28" s="114"/>
      <c r="HPP28" s="114"/>
      <c r="HPQ28" s="114"/>
      <c r="HPR28" s="114"/>
      <c r="HPS28" s="114"/>
      <c r="HPT28" s="114"/>
      <c r="HPU28" s="114"/>
      <c r="HPV28" s="114"/>
      <c r="HPW28" s="114"/>
      <c r="HPX28" s="114"/>
      <c r="HPY28" s="114"/>
      <c r="HPZ28" s="114"/>
      <c r="HQA28" s="114"/>
      <c r="HQB28" s="114"/>
      <c r="HQC28" s="114"/>
      <c r="HQD28" s="114"/>
      <c r="HQE28" s="114"/>
      <c r="HQF28" s="114"/>
      <c r="HQG28" s="114"/>
      <c r="HQH28" s="114"/>
      <c r="HQI28" s="114"/>
      <c r="HQJ28" s="114"/>
      <c r="HQK28" s="114"/>
      <c r="HQL28" s="114"/>
      <c r="HQM28" s="114"/>
      <c r="HQN28" s="114"/>
      <c r="HQO28" s="114"/>
      <c r="HQP28" s="114"/>
      <c r="HQQ28" s="114"/>
      <c r="HQR28" s="114"/>
      <c r="HQS28" s="114"/>
      <c r="HQT28" s="114"/>
      <c r="HQU28" s="114"/>
      <c r="HQV28" s="114"/>
      <c r="HQW28" s="114"/>
      <c r="HQX28" s="114"/>
      <c r="HQY28" s="114"/>
      <c r="HQZ28" s="114"/>
      <c r="HRA28" s="114"/>
      <c r="HRB28" s="114"/>
      <c r="HRC28" s="114"/>
      <c r="HRD28" s="114"/>
      <c r="HRE28" s="114"/>
      <c r="HRF28" s="114"/>
      <c r="HRG28" s="114"/>
      <c r="HRH28" s="114"/>
      <c r="HRI28" s="114"/>
      <c r="HRJ28" s="114"/>
      <c r="HRK28" s="114"/>
      <c r="HRL28" s="114"/>
      <c r="HRM28" s="114"/>
      <c r="HRN28" s="114"/>
      <c r="HRO28" s="114"/>
      <c r="HRP28" s="114"/>
      <c r="HRQ28" s="114"/>
      <c r="HRR28" s="114"/>
      <c r="HRS28" s="114"/>
      <c r="HRT28" s="114"/>
      <c r="HRU28" s="114"/>
      <c r="HRV28" s="114"/>
      <c r="HRW28" s="114"/>
      <c r="HRX28" s="114"/>
      <c r="HRY28" s="114"/>
      <c r="HRZ28" s="114"/>
      <c r="HSA28" s="114"/>
      <c r="HSB28" s="114"/>
      <c r="HSC28" s="114"/>
      <c r="HSD28" s="114"/>
      <c r="HSE28" s="114"/>
      <c r="HSF28" s="114"/>
      <c r="HSG28" s="114"/>
      <c r="HSH28" s="114"/>
      <c r="HSI28" s="114"/>
      <c r="HSJ28" s="114"/>
      <c r="HSK28" s="114"/>
      <c r="HSL28" s="114"/>
      <c r="HSM28" s="114"/>
      <c r="HSN28" s="114"/>
      <c r="HSO28" s="114"/>
      <c r="HSP28" s="114"/>
      <c r="HSQ28" s="114"/>
      <c r="HSR28" s="114"/>
      <c r="HSS28" s="114"/>
      <c r="HST28" s="114"/>
      <c r="HSU28" s="114"/>
      <c r="HSV28" s="114"/>
      <c r="HSW28" s="114"/>
      <c r="HSX28" s="114"/>
      <c r="HSY28" s="114"/>
      <c r="HSZ28" s="114"/>
      <c r="HTA28" s="114"/>
      <c r="HTB28" s="114"/>
      <c r="HTC28" s="114"/>
      <c r="HTD28" s="114"/>
      <c r="HTE28" s="114"/>
      <c r="HTF28" s="114"/>
      <c r="HTG28" s="114"/>
      <c r="HTH28" s="114"/>
      <c r="HTI28" s="114"/>
      <c r="HTJ28" s="114"/>
      <c r="HTK28" s="114"/>
      <c r="HTL28" s="114"/>
      <c r="HTM28" s="114"/>
      <c r="HTN28" s="114"/>
      <c r="HTO28" s="114"/>
      <c r="HTP28" s="114"/>
      <c r="HTQ28" s="114"/>
      <c r="HTR28" s="114"/>
      <c r="HTS28" s="114"/>
      <c r="HTT28" s="114"/>
      <c r="HTU28" s="114"/>
      <c r="HTV28" s="114"/>
      <c r="HTW28" s="114"/>
      <c r="HTX28" s="114"/>
      <c r="HTY28" s="114"/>
      <c r="HTZ28" s="114"/>
      <c r="HUA28" s="114"/>
      <c r="HUB28" s="114"/>
      <c r="HUC28" s="114"/>
      <c r="HUD28" s="114"/>
      <c r="HUE28" s="114"/>
      <c r="HUF28" s="114"/>
      <c r="HUG28" s="114"/>
      <c r="HUH28" s="114"/>
      <c r="HUI28" s="114"/>
      <c r="HUJ28" s="114"/>
      <c r="HUK28" s="114"/>
      <c r="HUL28" s="114"/>
      <c r="HUM28" s="114"/>
      <c r="HUN28" s="114"/>
      <c r="HUO28" s="114"/>
      <c r="HUP28" s="114"/>
      <c r="HUQ28" s="114"/>
      <c r="HUR28" s="114"/>
      <c r="HUS28" s="114"/>
      <c r="HUT28" s="114"/>
      <c r="HUU28" s="114"/>
      <c r="HUV28" s="114"/>
      <c r="HUW28" s="114"/>
      <c r="HUX28" s="114"/>
      <c r="HUY28" s="114"/>
      <c r="HUZ28" s="114"/>
      <c r="HVA28" s="114"/>
      <c r="HVB28" s="114"/>
      <c r="HVC28" s="114"/>
      <c r="HVD28" s="114"/>
      <c r="HVE28" s="114"/>
      <c r="HVF28" s="114"/>
      <c r="HVG28" s="114"/>
      <c r="HVH28" s="114"/>
      <c r="HVI28" s="114"/>
      <c r="HVJ28" s="114"/>
      <c r="HVK28" s="114"/>
      <c r="HVL28" s="114"/>
      <c r="HVM28" s="114"/>
      <c r="HVN28" s="114"/>
      <c r="HVO28" s="114"/>
      <c r="HVP28" s="114"/>
      <c r="HVQ28" s="114"/>
      <c r="HVR28" s="114"/>
      <c r="HVS28" s="114"/>
      <c r="HVT28" s="114"/>
      <c r="HVU28" s="114"/>
      <c r="HVV28" s="114"/>
      <c r="HVW28" s="114"/>
      <c r="HVX28" s="114"/>
      <c r="HVY28" s="114"/>
      <c r="HVZ28" s="114"/>
      <c r="HWA28" s="114"/>
      <c r="HWB28" s="114"/>
      <c r="HWC28" s="114"/>
      <c r="HWD28" s="114"/>
      <c r="HWE28" s="114"/>
      <c r="HWF28" s="114"/>
      <c r="HWG28" s="114"/>
      <c r="HWH28" s="114"/>
      <c r="HWI28" s="114"/>
      <c r="HWJ28" s="114"/>
      <c r="HWK28" s="114"/>
      <c r="HWL28" s="114"/>
      <c r="HWM28" s="114"/>
      <c r="HWN28" s="114"/>
      <c r="HWO28" s="114"/>
      <c r="HWP28" s="114"/>
      <c r="HWQ28" s="114"/>
      <c r="HWR28" s="114"/>
      <c r="HWS28" s="114"/>
      <c r="HWT28" s="114"/>
      <c r="HWU28" s="114"/>
      <c r="HWV28" s="114"/>
      <c r="HWW28" s="114"/>
      <c r="HWX28" s="114"/>
      <c r="HWY28" s="114"/>
      <c r="HWZ28" s="114"/>
      <c r="HXA28" s="114"/>
      <c r="HXB28" s="114"/>
      <c r="HXC28" s="114"/>
      <c r="HXD28" s="114"/>
      <c r="HXE28" s="114"/>
      <c r="HXF28" s="114"/>
      <c r="HXG28" s="114"/>
      <c r="HXH28" s="114"/>
      <c r="HXI28" s="114"/>
      <c r="HXJ28" s="114"/>
      <c r="HXK28" s="114"/>
      <c r="HXL28" s="114"/>
      <c r="HXM28" s="114"/>
      <c r="HXN28" s="114"/>
      <c r="HXO28" s="114"/>
      <c r="HXP28" s="114"/>
      <c r="HXQ28" s="114"/>
      <c r="HXR28" s="114"/>
      <c r="HXS28" s="114"/>
      <c r="HXT28" s="114"/>
      <c r="HXU28" s="114"/>
      <c r="HXV28" s="114"/>
      <c r="HXW28" s="114"/>
      <c r="HXX28" s="114"/>
      <c r="HXY28" s="114"/>
      <c r="HXZ28" s="114"/>
      <c r="HYA28" s="114"/>
      <c r="HYB28" s="114"/>
      <c r="HYC28" s="114"/>
      <c r="HYD28" s="114"/>
      <c r="HYE28" s="114"/>
      <c r="HYF28" s="114"/>
      <c r="HYG28" s="114"/>
      <c r="HYH28" s="114"/>
      <c r="HYI28" s="114"/>
      <c r="HYJ28" s="114"/>
      <c r="HYK28" s="114"/>
      <c r="HYL28" s="114"/>
      <c r="HYM28" s="114"/>
      <c r="HYN28" s="114"/>
      <c r="HYO28" s="114"/>
      <c r="HYP28" s="114"/>
      <c r="HYQ28" s="114"/>
      <c r="HYR28" s="114"/>
      <c r="HYS28" s="114"/>
      <c r="HYT28" s="114"/>
      <c r="HYU28" s="114"/>
      <c r="HYV28" s="114"/>
      <c r="HYW28" s="114"/>
      <c r="HYX28" s="114"/>
      <c r="HYY28" s="114"/>
      <c r="HYZ28" s="114"/>
      <c r="HZA28" s="114"/>
      <c r="HZB28" s="114"/>
      <c r="HZC28" s="114"/>
      <c r="HZD28" s="114"/>
      <c r="HZE28" s="114"/>
      <c r="HZF28" s="114"/>
      <c r="HZG28" s="114"/>
      <c r="HZH28" s="114"/>
      <c r="HZI28" s="114"/>
      <c r="HZJ28" s="114"/>
      <c r="HZK28" s="114"/>
      <c r="HZL28" s="114"/>
      <c r="HZM28" s="114"/>
      <c r="HZN28" s="114"/>
      <c r="HZO28" s="114"/>
      <c r="HZP28" s="114"/>
      <c r="HZQ28" s="114"/>
      <c r="HZR28" s="114"/>
      <c r="HZS28" s="114"/>
      <c r="HZT28" s="114"/>
      <c r="HZU28" s="114"/>
      <c r="HZV28" s="114"/>
      <c r="HZW28" s="114"/>
      <c r="HZX28" s="114"/>
      <c r="HZY28" s="114"/>
      <c r="HZZ28" s="114"/>
      <c r="IAA28" s="114"/>
      <c r="IAB28" s="114"/>
      <c r="IAC28" s="114"/>
      <c r="IAD28" s="114"/>
      <c r="IAE28" s="114"/>
      <c r="IAF28" s="114"/>
      <c r="IAG28" s="114"/>
      <c r="IAH28" s="114"/>
      <c r="IAI28" s="114"/>
      <c r="IAJ28" s="114"/>
      <c r="IAK28" s="114"/>
      <c r="IAL28" s="114"/>
      <c r="IAM28" s="114"/>
      <c r="IAN28" s="114"/>
      <c r="IAO28" s="114"/>
      <c r="IAP28" s="114"/>
      <c r="IAQ28" s="114"/>
      <c r="IAR28" s="114"/>
      <c r="IAS28" s="114"/>
      <c r="IAT28" s="114"/>
      <c r="IAU28" s="114"/>
      <c r="IAV28" s="114"/>
      <c r="IAW28" s="114"/>
      <c r="IAX28" s="114"/>
      <c r="IAY28" s="114"/>
      <c r="IAZ28" s="114"/>
      <c r="IBA28" s="114"/>
      <c r="IBB28" s="114"/>
      <c r="IBC28" s="114"/>
      <c r="IBD28" s="114"/>
      <c r="IBE28" s="114"/>
      <c r="IBF28" s="114"/>
      <c r="IBG28" s="114"/>
      <c r="IBH28" s="114"/>
      <c r="IBI28" s="114"/>
      <c r="IBJ28" s="114"/>
      <c r="IBK28" s="114"/>
      <c r="IBL28" s="114"/>
      <c r="IBM28" s="114"/>
      <c r="IBN28" s="114"/>
      <c r="IBO28" s="114"/>
      <c r="IBP28" s="114"/>
      <c r="IBQ28" s="114"/>
      <c r="IBR28" s="114"/>
      <c r="IBS28" s="114"/>
      <c r="IBT28" s="114"/>
      <c r="IBU28" s="114"/>
      <c r="IBV28" s="114"/>
      <c r="IBW28" s="114"/>
      <c r="IBX28" s="114"/>
      <c r="IBY28" s="114"/>
      <c r="IBZ28" s="114"/>
      <c r="ICA28" s="114"/>
      <c r="ICB28" s="114"/>
      <c r="ICC28" s="114"/>
      <c r="ICD28" s="114"/>
      <c r="ICE28" s="114"/>
      <c r="ICF28" s="114"/>
      <c r="ICG28" s="114"/>
      <c r="ICH28" s="114"/>
      <c r="ICI28" s="114"/>
      <c r="ICJ28" s="114"/>
      <c r="ICK28" s="114"/>
      <c r="ICL28" s="114"/>
      <c r="ICM28" s="114"/>
      <c r="ICN28" s="114"/>
      <c r="ICO28" s="114"/>
      <c r="ICP28" s="114"/>
      <c r="ICQ28" s="114"/>
      <c r="ICR28" s="114"/>
      <c r="ICS28" s="114"/>
      <c r="ICT28" s="114"/>
      <c r="ICU28" s="114"/>
      <c r="ICV28" s="114"/>
      <c r="ICW28" s="114"/>
      <c r="ICX28" s="114"/>
      <c r="ICY28" s="114"/>
      <c r="ICZ28" s="114"/>
      <c r="IDA28" s="114"/>
      <c r="IDB28" s="114"/>
      <c r="IDC28" s="114"/>
      <c r="IDD28" s="114"/>
      <c r="IDE28" s="114"/>
      <c r="IDF28" s="114"/>
      <c r="IDG28" s="114"/>
      <c r="IDH28" s="114"/>
      <c r="IDI28" s="114"/>
      <c r="IDJ28" s="114"/>
      <c r="IDK28" s="114"/>
      <c r="IDL28" s="114"/>
      <c r="IDM28" s="114"/>
      <c r="IDN28" s="114"/>
      <c r="IDO28" s="114"/>
      <c r="IDP28" s="114"/>
      <c r="IDQ28" s="114"/>
      <c r="IDR28" s="114"/>
      <c r="IDS28" s="114"/>
      <c r="IDT28" s="114"/>
      <c r="IDU28" s="114"/>
      <c r="IDV28" s="114"/>
      <c r="IDW28" s="114"/>
      <c r="IDX28" s="114"/>
      <c r="IDY28" s="114"/>
      <c r="IDZ28" s="114"/>
      <c r="IEA28" s="114"/>
      <c r="IEB28" s="114"/>
      <c r="IEC28" s="114"/>
      <c r="IED28" s="114"/>
      <c r="IEE28" s="114"/>
      <c r="IEF28" s="114"/>
      <c r="IEG28" s="114"/>
      <c r="IEH28" s="114"/>
      <c r="IEI28" s="114"/>
      <c r="IEJ28" s="114"/>
      <c r="IEK28" s="114"/>
      <c r="IEL28" s="114"/>
      <c r="IEM28" s="114"/>
      <c r="IEN28" s="114"/>
      <c r="IEO28" s="114"/>
      <c r="IEP28" s="114"/>
      <c r="IEQ28" s="114"/>
      <c r="IER28" s="114"/>
      <c r="IES28" s="114"/>
      <c r="IET28" s="114"/>
      <c r="IEU28" s="114"/>
      <c r="IEV28" s="114"/>
      <c r="IEW28" s="114"/>
      <c r="IEX28" s="114"/>
      <c r="IEY28" s="114"/>
      <c r="IEZ28" s="114"/>
      <c r="IFA28" s="114"/>
      <c r="IFB28" s="114"/>
      <c r="IFC28" s="114"/>
      <c r="IFD28" s="114"/>
      <c r="IFE28" s="114"/>
      <c r="IFF28" s="114"/>
      <c r="IFG28" s="114"/>
      <c r="IFH28" s="114"/>
      <c r="IFI28" s="114"/>
      <c r="IFJ28" s="114"/>
      <c r="IFK28" s="114"/>
      <c r="IFL28" s="114"/>
      <c r="IFM28" s="114"/>
      <c r="IFN28" s="114"/>
      <c r="IFO28" s="114"/>
      <c r="IFP28" s="114"/>
      <c r="IFQ28" s="114"/>
      <c r="IFR28" s="114"/>
      <c r="IFS28" s="114"/>
      <c r="IFT28" s="114"/>
      <c r="IFU28" s="114"/>
      <c r="IFV28" s="114"/>
      <c r="IFW28" s="114"/>
      <c r="IFX28" s="114"/>
      <c r="IFY28" s="114"/>
      <c r="IFZ28" s="114"/>
      <c r="IGA28" s="114"/>
      <c r="IGB28" s="114"/>
      <c r="IGC28" s="114"/>
      <c r="IGD28" s="114"/>
      <c r="IGE28" s="114"/>
      <c r="IGF28" s="114"/>
      <c r="IGG28" s="114"/>
      <c r="IGH28" s="114"/>
      <c r="IGI28" s="114"/>
      <c r="IGJ28" s="114"/>
      <c r="IGK28" s="114"/>
      <c r="IGL28" s="114"/>
      <c r="IGM28" s="114"/>
      <c r="IGN28" s="114"/>
      <c r="IGO28" s="114"/>
      <c r="IGP28" s="114"/>
      <c r="IGQ28" s="114"/>
      <c r="IGR28" s="114"/>
      <c r="IGS28" s="114"/>
      <c r="IGT28" s="114"/>
      <c r="IGU28" s="114"/>
      <c r="IGV28" s="114"/>
      <c r="IGW28" s="114"/>
      <c r="IGX28" s="114"/>
      <c r="IGY28" s="114"/>
      <c r="IGZ28" s="114"/>
      <c r="IHA28" s="114"/>
      <c r="IHB28" s="114"/>
      <c r="IHC28" s="114"/>
      <c r="IHD28" s="114"/>
      <c r="IHE28" s="114"/>
      <c r="IHF28" s="114"/>
      <c r="IHG28" s="114"/>
      <c r="IHH28" s="114"/>
      <c r="IHI28" s="114"/>
      <c r="IHJ28" s="114"/>
      <c r="IHK28" s="114"/>
      <c r="IHL28" s="114"/>
      <c r="IHM28" s="114"/>
      <c r="IHN28" s="114"/>
      <c r="IHO28" s="114"/>
      <c r="IHP28" s="114"/>
      <c r="IHQ28" s="114"/>
      <c r="IHR28" s="114"/>
      <c r="IHS28" s="114"/>
      <c r="IHT28" s="114"/>
      <c r="IHU28" s="114"/>
      <c r="IHV28" s="114"/>
      <c r="IHW28" s="114"/>
      <c r="IHX28" s="114"/>
      <c r="IHY28" s="114"/>
      <c r="IHZ28" s="114"/>
      <c r="IIA28" s="114"/>
      <c r="IIB28" s="114"/>
      <c r="IIC28" s="114"/>
      <c r="IID28" s="114"/>
      <c r="IIE28" s="114"/>
      <c r="IIF28" s="114"/>
      <c r="IIG28" s="114"/>
      <c r="IIH28" s="114"/>
      <c r="III28" s="114"/>
      <c r="IIJ28" s="114"/>
      <c r="IIK28" s="114"/>
      <c r="IIL28" s="114"/>
      <c r="IIM28" s="114"/>
      <c r="IIN28" s="114"/>
      <c r="IIO28" s="114"/>
      <c r="IIP28" s="114"/>
      <c r="IIQ28" s="114"/>
      <c r="IIR28" s="114"/>
      <c r="IIS28" s="114"/>
      <c r="IIT28" s="114"/>
      <c r="IIU28" s="114"/>
      <c r="IIV28" s="114"/>
      <c r="IIW28" s="114"/>
      <c r="IIX28" s="114"/>
      <c r="IIY28" s="114"/>
      <c r="IIZ28" s="114"/>
      <c r="IJA28" s="114"/>
      <c r="IJB28" s="114"/>
      <c r="IJC28" s="114"/>
      <c r="IJD28" s="114"/>
      <c r="IJE28" s="114"/>
      <c r="IJF28" s="114"/>
      <c r="IJG28" s="114"/>
      <c r="IJH28" s="114"/>
      <c r="IJI28" s="114"/>
      <c r="IJJ28" s="114"/>
      <c r="IJK28" s="114"/>
      <c r="IJL28" s="114"/>
      <c r="IJM28" s="114"/>
      <c r="IJN28" s="114"/>
      <c r="IJO28" s="114"/>
      <c r="IJP28" s="114"/>
      <c r="IJQ28" s="114"/>
      <c r="IJR28" s="114"/>
      <c r="IJS28" s="114"/>
      <c r="IJT28" s="114"/>
      <c r="IJU28" s="114"/>
      <c r="IJV28" s="114"/>
      <c r="IJW28" s="114"/>
      <c r="IJX28" s="114"/>
      <c r="IJY28" s="114"/>
      <c r="IJZ28" s="114"/>
      <c r="IKA28" s="114"/>
      <c r="IKB28" s="114"/>
      <c r="IKC28" s="114"/>
      <c r="IKD28" s="114"/>
      <c r="IKE28" s="114"/>
      <c r="IKF28" s="114"/>
      <c r="IKG28" s="114"/>
      <c r="IKH28" s="114"/>
      <c r="IKI28" s="114"/>
      <c r="IKJ28" s="114"/>
      <c r="IKK28" s="114"/>
      <c r="IKL28" s="114"/>
      <c r="IKM28" s="114"/>
      <c r="IKN28" s="114"/>
      <c r="IKO28" s="114"/>
      <c r="IKP28" s="114"/>
      <c r="IKQ28" s="114"/>
      <c r="IKR28" s="114"/>
      <c r="IKS28" s="114"/>
      <c r="IKT28" s="114"/>
      <c r="IKU28" s="114"/>
      <c r="IKV28" s="114"/>
      <c r="IKW28" s="114"/>
      <c r="IKX28" s="114"/>
      <c r="IKY28" s="114"/>
      <c r="IKZ28" s="114"/>
      <c r="ILA28" s="114"/>
      <c r="ILB28" s="114"/>
      <c r="ILC28" s="114"/>
      <c r="ILD28" s="114"/>
      <c r="ILE28" s="114"/>
      <c r="ILF28" s="114"/>
      <c r="ILG28" s="114"/>
      <c r="ILH28" s="114"/>
      <c r="ILI28" s="114"/>
      <c r="ILJ28" s="114"/>
      <c r="ILK28" s="114"/>
      <c r="ILL28" s="114"/>
      <c r="ILM28" s="114"/>
      <c r="ILN28" s="114"/>
      <c r="ILO28" s="114"/>
      <c r="ILP28" s="114"/>
      <c r="ILQ28" s="114"/>
      <c r="ILR28" s="114"/>
      <c r="ILS28" s="114"/>
      <c r="ILT28" s="114"/>
      <c r="ILU28" s="114"/>
      <c r="ILV28" s="114"/>
      <c r="ILW28" s="114"/>
      <c r="ILX28" s="114"/>
      <c r="ILY28" s="114"/>
      <c r="ILZ28" s="114"/>
      <c r="IMA28" s="114"/>
      <c r="IMB28" s="114"/>
      <c r="IMC28" s="114"/>
      <c r="IMD28" s="114"/>
      <c r="IME28" s="114"/>
      <c r="IMF28" s="114"/>
      <c r="IMG28" s="114"/>
      <c r="IMH28" s="114"/>
      <c r="IMI28" s="114"/>
      <c r="IMJ28" s="114"/>
      <c r="IMK28" s="114"/>
      <c r="IML28" s="114"/>
      <c r="IMM28" s="114"/>
      <c r="IMN28" s="114"/>
      <c r="IMO28" s="114"/>
      <c r="IMP28" s="114"/>
      <c r="IMQ28" s="114"/>
      <c r="IMR28" s="114"/>
      <c r="IMS28" s="114"/>
      <c r="IMT28" s="114"/>
      <c r="IMU28" s="114"/>
      <c r="IMV28" s="114"/>
      <c r="IMW28" s="114"/>
      <c r="IMX28" s="114"/>
      <c r="IMY28" s="114"/>
      <c r="IMZ28" s="114"/>
      <c r="INA28" s="114"/>
      <c r="INB28" s="114"/>
      <c r="INC28" s="114"/>
      <c r="IND28" s="114"/>
      <c r="INE28" s="114"/>
      <c r="INF28" s="114"/>
      <c r="ING28" s="114"/>
      <c r="INH28" s="114"/>
      <c r="INI28" s="114"/>
      <c r="INJ28" s="114"/>
      <c r="INK28" s="114"/>
      <c r="INL28" s="114"/>
      <c r="INM28" s="114"/>
      <c r="INN28" s="114"/>
      <c r="INO28" s="114"/>
      <c r="INP28" s="114"/>
      <c r="INQ28" s="114"/>
      <c r="INR28" s="114"/>
      <c r="INS28" s="114"/>
      <c r="INT28" s="114"/>
      <c r="INU28" s="114"/>
      <c r="INV28" s="114"/>
      <c r="INW28" s="114"/>
      <c r="INX28" s="114"/>
      <c r="INY28" s="114"/>
      <c r="INZ28" s="114"/>
      <c r="IOA28" s="114"/>
      <c r="IOB28" s="114"/>
      <c r="IOC28" s="114"/>
      <c r="IOD28" s="114"/>
      <c r="IOE28" s="114"/>
      <c r="IOF28" s="114"/>
      <c r="IOG28" s="114"/>
      <c r="IOH28" s="114"/>
      <c r="IOI28" s="114"/>
      <c r="IOJ28" s="114"/>
      <c r="IOK28" s="114"/>
      <c r="IOL28" s="114"/>
      <c r="IOM28" s="114"/>
      <c r="ION28" s="114"/>
      <c r="IOO28" s="114"/>
      <c r="IOP28" s="114"/>
      <c r="IOQ28" s="114"/>
      <c r="IOR28" s="114"/>
      <c r="IOS28" s="114"/>
      <c r="IOT28" s="114"/>
      <c r="IOU28" s="114"/>
      <c r="IOV28" s="114"/>
      <c r="IOW28" s="114"/>
      <c r="IOX28" s="114"/>
      <c r="IOY28" s="114"/>
      <c r="IOZ28" s="114"/>
      <c r="IPA28" s="114"/>
      <c r="IPB28" s="114"/>
      <c r="IPC28" s="114"/>
      <c r="IPD28" s="114"/>
      <c r="IPE28" s="114"/>
      <c r="IPF28" s="114"/>
      <c r="IPG28" s="114"/>
      <c r="IPH28" s="114"/>
      <c r="IPI28" s="114"/>
      <c r="IPJ28" s="114"/>
      <c r="IPK28" s="114"/>
      <c r="IPL28" s="114"/>
      <c r="IPM28" s="114"/>
      <c r="IPN28" s="114"/>
      <c r="IPO28" s="114"/>
      <c r="IPP28" s="114"/>
      <c r="IPQ28" s="114"/>
      <c r="IPR28" s="114"/>
      <c r="IPS28" s="114"/>
      <c r="IPT28" s="114"/>
      <c r="IPU28" s="114"/>
      <c r="IPV28" s="114"/>
      <c r="IPW28" s="114"/>
      <c r="IPX28" s="114"/>
      <c r="IPY28" s="114"/>
      <c r="IPZ28" s="114"/>
      <c r="IQA28" s="114"/>
      <c r="IQB28" s="114"/>
      <c r="IQC28" s="114"/>
      <c r="IQD28" s="114"/>
      <c r="IQE28" s="114"/>
      <c r="IQF28" s="114"/>
      <c r="IQG28" s="114"/>
      <c r="IQH28" s="114"/>
      <c r="IQI28" s="114"/>
      <c r="IQJ28" s="114"/>
      <c r="IQK28" s="114"/>
      <c r="IQL28" s="114"/>
      <c r="IQM28" s="114"/>
      <c r="IQN28" s="114"/>
      <c r="IQO28" s="114"/>
      <c r="IQP28" s="114"/>
      <c r="IQQ28" s="114"/>
      <c r="IQR28" s="114"/>
      <c r="IQS28" s="114"/>
      <c r="IQT28" s="114"/>
      <c r="IQU28" s="114"/>
      <c r="IQV28" s="114"/>
      <c r="IQW28" s="114"/>
      <c r="IQX28" s="114"/>
      <c r="IQY28" s="114"/>
      <c r="IQZ28" s="114"/>
      <c r="IRA28" s="114"/>
      <c r="IRB28" s="114"/>
      <c r="IRC28" s="114"/>
      <c r="IRD28" s="114"/>
      <c r="IRE28" s="114"/>
      <c r="IRF28" s="114"/>
      <c r="IRG28" s="114"/>
      <c r="IRH28" s="114"/>
      <c r="IRI28" s="114"/>
      <c r="IRJ28" s="114"/>
      <c r="IRK28" s="114"/>
      <c r="IRL28" s="114"/>
      <c r="IRM28" s="114"/>
      <c r="IRN28" s="114"/>
      <c r="IRO28" s="114"/>
      <c r="IRP28" s="114"/>
      <c r="IRQ28" s="114"/>
      <c r="IRR28" s="114"/>
      <c r="IRS28" s="114"/>
      <c r="IRT28" s="114"/>
      <c r="IRU28" s="114"/>
      <c r="IRV28" s="114"/>
      <c r="IRW28" s="114"/>
      <c r="IRX28" s="114"/>
      <c r="IRY28" s="114"/>
      <c r="IRZ28" s="114"/>
      <c r="ISA28" s="114"/>
      <c r="ISB28" s="114"/>
      <c r="ISC28" s="114"/>
      <c r="ISD28" s="114"/>
      <c r="ISE28" s="114"/>
      <c r="ISF28" s="114"/>
      <c r="ISG28" s="114"/>
      <c r="ISH28" s="114"/>
      <c r="ISI28" s="114"/>
      <c r="ISJ28" s="114"/>
      <c r="ISK28" s="114"/>
      <c r="ISL28" s="114"/>
      <c r="ISM28" s="114"/>
      <c r="ISN28" s="114"/>
      <c r="ISO28" s="114"/>
      <c r="ISP28" s="114"/>
      <c r="ISQ28" s="114"/>
      <c r="ISR28" s="114"/>
      <c r="ISS28" s="114"/>
      <c r="IST28" s="114"/>
      <c r="ISU28" s="114"/>
      <c r="ISV28" s="114"/>
      <c r="ISW28" s="114"/>
      <c r="ISX28" s="114"/>
      <c r="ISY28" s="114"/>
      <c r="ISZ28" s="114"/>
      <c r="ITA28" s="114"/>
      <c r="ITB28" s="114"/>
      <c r="ITC28" s="114"/>
      <c r="ITD28" s="114"/>
      <c r="ITE28" s="114"/>
      <c r="ITF28" s="114"/>
      <c r="ITG28" s="114"/>
      <c r="ITH28" s="114"/>
      <c r="ITI28" s="114"/>
      <c r="ITJ28" s="114"/>
      <c r="ITK28" s="114"/>
      <c r="ITL28" s="114"/>
      <c r="ITM28" s="114"/>
      <c r="ITN28" s="114"/>
      <c r="ITO28" s="114"/>
      <c r="ITP28" s="114"/>
      <c r="ITQ28" s="114"/>
      <c r="ITR28" s="114"/>
      <c r="ITS28" s="114"/>
      <c r="ITT28" s="114"/>
      <c r="ITU28" s="114"/>
      <c r="ITV28" s="114"/>
      <c r="ITW28" s="114"/>
      <c r="ITX28" s="114"/>
      <c r="ITY28" s="114"/>
      <c r="ITZ28" s="114"/>
      <c r="IUA28" s="114"/>
      <c r="IUB28" s="114"/>
      <c r="IUC28" s="114"/>
      <c r="IUD28" s="114"/>
      <c r="IUE28" s="114"/>
      <c r="IUF28" s="114"/>
      <c r="IUG28" s="114"/>
      <c r="IUH28" s="114"/>
      <c r="IUI28" s="114"/>
      <c r="IUJ28" s="114"/>
      <c r="IUK28" s="114"/>
      <c r="IUL28" s="114"/>
      <c r="IUM28" s="114"/>
      <c r="IUN28" s="114"/>
      <c r="IUO28" s="114"/>
      <c r="IUP28" s="114"/>
      <c r="IUQ28" s="114"/>
      <c r="IUR28" s="114"/>
      <c r="IUS28" s="114"/>
      <c r="IUT28" s="114"/>
      <c r="IUU28" s="114"/>
      <c r="IUV28" s="114"/>
      <c r="IUW28" s="114"/>
      <c r="IUX28" s="114"/>
      <c r="IUY28" s="114"/>
      <c r="IUZ28" s="114"/>
      <c r="IVA28" s="114"/>
      <c r="IVB28" s="114"/>
      <c r="IVC28" s="114"/>
      <c r="IVD28" s="114"/>
      <c r="IVE28" s="114"/>
      <c r="IVF28" s="114"/>
      <c r="IVG28" s="114"/>
      <c r="IVH28" s="114"/>
      <c r="IVI28" s="114"/>
      <c r="IVJ28" s="114"/>
      <c r="IVK28" s="114"/>
      <c r="IVL28" s="114"/>
      <c r="IVM28" s="114"/>
      <c r="IVN28" s="114"/>
      <c r="IVO28" s="114"/>
      <c r="IVP28" s="114"/>
      <c r="IVQ28" s="114"/>
      <c r="IVR28" s="114"/>
      <c r="IVS28" s="114"/>
      <c r="IVT28" s="114"/>
      <c r="IVU28" s="114"/>
      <c r="IVV28" s="114"/>
      <c r="IVW28" s="114"/>
      <c r="IVX28" s="114"/>
      <c r="IVY28" s="114"/>
      <c r="IVZ28" s="114"/>
      <c r="IWA28" s="114"/>
      <c r="IWB28" s="114"/>
      <c r="IWC28" s="114"/>
      <c r="IWD28" s="114"/>
      <c r="IWE28" s="114"/>
      <c r="IWF28" s="114"/>
      <c r="IWG28" s="114"/>
      <c r="IWH28" s="114"/>
      <c r="IWI28" s="114"/>
      <c r="IWJ28" s="114"/>
      <c r="IWK28" s="114"/>
      <c r="IWL28" s="114"/>
      <c r="IWM28" s="114"/>
      <c r="IWN28" s="114"/>
      <c r="IWO28" s="114"/>
      <c r="IWP28" s="114"/>
      <c r="IWQ28" s="114"/>
      <c r="IWR28" s="114"/>
      <c r="IWS28" s="114"/>
      <c r="IWT28" s="114"/>
      <c r="IWU28" s="114"/>
      <c r="IWV28" s="114"/>
      <c r="IWW28" s="114"/>
      <c r="IWX28" s="114"/>
      <c r="IWY28" s="114"/>
      <c r="IWZ28" s="114"/>
      <c r="IXA28" s="114"/>
      <c r="IXB28" s="114"/>
      <c r="IXC28" s="114"/>
      <c r="IXD28" s="114"/>
      <c r="IXE28" s="114"/>
      <c r="IXF28" s="114"/>
      <c r="IXG28" s="114"/>
      <c r="IXH28" s="114"/>
      <c r="IXI28" s="114"/>
      <c r="IXJ28" s="114"/>
      <c r="IXK28" s="114"/>
      <c r="IXL28" s="114"/>
      <c r="IXM28" s="114"/>
      <c r="IXN28" s="114"/>
      <c r="IXO28" s="114"/>
      <c r="IXP28" s="114"/>
      <c r="IXQ28" s="114"/>
      <c r="IXR28" s="114"/>
      <c r="IXS28" s="114"/>
      <c r="IXT28" s="114"/>
      <c r="IXU28" s="114"/>
      <c r="IXV28" s="114"/>
      <c r="IXW28" s="114"/>
      <c r="IXX28" s="114"/>
      <c r="IXY28" s="114"/>
      <c r="IXZ28" s="114"/>
      <c r="IYA28" s="114"/>
      <c r="IYB28" s="114"/>
      <c r="IYC28" s="114"/>
      <c r="IYD28" s="114"/>
      <c r="IYE28" s="114"/>
      <c r="IYF28" s="114"/>
      <c r="IYG28" s="114"/>
      <c r="IYH28" s="114"/>
      <c r="IYI28" s="114"/>
      <c r="IYJ28" s="114"/>
      <c r="IYK28" s="114"/>
      <c r="IYL28" s="114"/>
      <c r="IYM28" s="114"/>
      <c r="IYN28" s="114"/>
      <c r="IYO28" s="114"/>
      <c r="IYP28" s="114"/>
      <c r="IYQ28" s="114"/>
      <c r="IYR28" s="114"/>
      <c r="IYS28" s="114"/>
      <c r="IYT28" s="114"/>
      <c r="IYU28" s="114"/>
      <c r="IYV28" s="114"/>
      <c r="IYW28" s="114"/>
      <c r="IYX28" s="114"/>
      <c r="IYY28" s="114"/>
      <c r="IYZ28" s="114"/>
      <c r="IZA28" s="114"/>
      <c r="IZB28" s="114"/>
      <c r="IZC28" s="114"/>
      <c r="IZD28" s="114"/>
      <c r="IZE28" s="114"/>
      <c r="IZF28" s="114"/>
      <c r="IZG28" s="114"/>
      <c r="IZH28" s="114"/>
      <c r="IZI28" s="114"/>
      <c r="IZJ28" s="114"/>
      <c r="IZK28" s="114"/>
      <c r="IZL28" s="114"/>
      <c r="IZM28" s="114"/>
      <c r="IZN28" s="114"/>
      <c r="IZO28" s="114"/>
      <c r="IZP28" s="114"/>
      <c r="IZQ28" s="114"/>
      <c r="IZR28" s="114"/>
      <c r="IZS28" s="114"/>
      <c r="IZT28" s="114"/>
      <c r="IZU28" s="114"/>
      <c r="IZV28" s="114"/>
      <c r="IZW28" s="114"/>
      <c r="IZX28" s="114"/>
      <c r="IZY28" s="114"/>
      <c r="IZZ28" s="114"/>
      <c r="JAA28" s="114"/>
      <c r="JAB28" s="114"/>
      <c r="JAC28" s="114"/>
      <c r="JAD28" s="114"/>
      <c r="JAE28" s="114"/>
      <c r="JAF28" s="114"/>
      <c r="JAG28" s="114"/>
      <c r="JAH28" s="114"/>
      <c r="JAI28" s="114"/>
      <c r="JAJ28" s="114"/>
      <c r="JAK28" s="114"/>
      <c r="JAL28" s="114"/>
      <c r="JAM28" s="114"/>
      <c r="JAN28" s="114"/>
      <c r="JAO28" s="114"/>
      <c r="JAP28" s="114"/>
      <c r="JAQ28" s="114"/>
      <c r="JAR28" s="114"/>
      <c r="JAS28" s="114"/>
      <c r="JAT28" s="114"/>
      <c r="JAU28" s="114"/>
      <c r="JAV28" s="114"/>
      <c r="JAW28" s="114"/>
      <c r="JAX28" s="114"/>
      <c r="JAY28" s="114"/>
      <c r="JAZ28" s="114"/>
      <c r="JBA28" s="114"/>
      <c r="JBB28" s="114"/>
      <c r="JBC28" s="114"/>
      <c r="JBD28" s="114"/>
      <c r="JBE28" s="114"/>
      <c r="JBF28" s="114"/>
      <c r="JBG28" s="114"/>
      <c r="JBH28" s="114"/>
      <c r="JBI28" s="114"/>
      <c r="JBJ28" s="114"/>
      <c r="JBK28" s="114"/>
      <c r="JBL28" s="114"/>
      <c r="JBM28" s="114"/>
      <c r="JBN28" s="114"/>
      <c r="JBO28" s="114"/>
      <c r="JBP28" s="114"/>
      <c r="JBQ28" s="114"/>
      <c r="JBR28" s="114"/>
      <c r="JBS28" s="114"/>
      <c r="JBT28" s="114"/>
      <c r="JBU28" s="114"/>
      <c r="JBV28" s="114"/>
      <c r="JBW28" s="114"/>
      <c r="JBX28" s="114"/>
      <c r="JBY28" s="114"/>
      <c r="JBZ28" s="114"/>
      <c r="JCA28" s="114"/>
      <c r="JCB28" s="114"/>
      <c r="JCC28" s="114"/>
      <c r="JCD28" s="114"/>
      <c r="JCE28" s="114"/>
      <c r="JCF28" s="114"/>
      <c r="JCG28" s="114"/>
      <c r="JCH28" s="114"/>
      <c r="JCI28" s="114"/>
      <c r="JCJ28" s="114"/>
      <c r="JCK28" s="114"/>
      <c r="JCL28" s="114"/>
      <c r="JCM28" s="114"/>
      <c r="JCN28" s="114"/>
      <c r="JCO28" s="114"/>
      <c r="JCP28" s="114"/>
      <c r="JCQ28" s="114"/>
      <c r="JCR28" s="114"/>
      <c r="JCS28" s="114"/>
      <c r="JCT28" s="114"/>
      <c r="JCU28" s="114"/>
      <c r="JCV28" s="114"/>
      <c r="JCW28" s="114"/>
      <c r="JCX28" s="114"/>
      <c r="JCY28" s="114"/>
      <c r="JCZ28" s="114"/>
      <c r="JDA28" s="114"/>
      <c r="JDB28" s="114"/>
      <c r="JDC28" s="114"/>
      <c r="JDD28" s="114"/>
      <c r="JDE28" s="114"/>
      <c r="JDF28" s="114"/>
      <c r="JDG28" s="114"/>
      <c r="JDH28" s="114"/>
      <c r="JDI28" s="114"/>
      <c r="JDJ28" s="114"/>
      <c r="JDK28" s="114"/>
      <c r="JDL28" s="114"/>
      <c r="JDM28" s="114"/>
      <c r="JDN28" s="114"/>
      <c r="JDO28" s="114"/>
      <c r="JDP28" s="114"/>
      <c r="JDQ28" s="114"/>
      <c r="JDR28" s="114"/>
      <c r="JDS28" s="114"/>
      <c r="JDT28" s="114"/>
      <c r="JDU28" s="114"/>
      <c r="JDV28" s="114"/>
      <c r="JDW28" s="114"/>
      <c r="JDX28" s="114"/>
      <c r="JDY28" s="114"/>
      <c r="JDZ28" s="114"/>
      <c r="JEA28" s="114"/>
      <c r="JEB28" s="114"/>
      <c r="JEC28" s="114"/>
      <c r="JED28" s="114"/>
      <c r="JEE28" s="114"/>
      <c r="JEF28" s="114"/>
      <c r="JEG28" s="114"/>
      <c r="JEH28" s="114"/>
      <c r="JEI28" s="114"/>
      <c r="JEJ28" s="114"/>
      <c r="JEK28" s="114"/>
      <c r="JEL28" s="114"/>
      <c r="JEM28" s="114"/>
      <c r="JEN28" s="114"/>
      <c r="JEO28" s="114"/>
      <c r="JEP28" s="114"/>
      <c r="JEQ28" s="114"/>
      <c r="JER28" s="114"/>
      <c r="JES28" s="114"/>
      <c r="JET28" s="114"/>
      <c r="JEU28" s="114"/>
      <c r="JEV28" s="114"/>
      <c r="JEW28" s="114"/>
      <c r="JEX28" s="114"/>
      <c r="JEY28" s="114"/>
      <c r="JEZ28" s="114"/>
      <c r="JFA28" s="114"/>
      <c r="JFB28" s="114"/>
      <c r="JFC28" s="114"/>
      <c r="JFD28" s="114"/>
      <c r="JFE28" s="114"/>
      <c r="JFF28" s="114"/>
      <c r="JFG28" s="114"/>
      <c r="JFH28" s="114"/>
      <c r="JFI28" s="114"/>
      <c r="JFJ28" s="114"/>
      <c r="JFK28" s="114"/>
      <c r="JFL28" s="114"/>
      <c r="JFM28" s="114"/>
      <c r="JFN28" s="114"/>
      <c r="JFO28" s="114"/>
      <c r="JFP28" s="114"/>
      <c r="JFQ28" s="114"/>
      <c r="JFR28" s="114"/>
      <c r="JFS28" s="114"/>
      <c r="JFT28" s="114"/>
      <c r="JFU28" s="114"/>
      <c r="JFV28" s="114"/>
      <c r="JFW28" s="114"/>
      <c r="JFX28" s="114"/>
      <c r="JFY28" s="114"/>
      <c r="JFZ28" s="114"/>
      <c r="JGA28" s="114"/>
      <c r="JGB28" s="114"/>
      <c r="JGC28" s="114"/>
      <c r="JGD28" s="114"/>
      <c r="JGE28" s="114"/>
      <c r="JGF28" s="114"/>
      <c r="JGG28" s="114"/>
      <c r="JGH28" s="114"/>
      <c r="JGI28" s="114"/>
      <c r="JGJ28" s="114"/>
      <c r="JGK28" s="114"/>
      <c r="JGL28" s="114"/>
      <c r="JGM28" s="114"/>
      <c r="JGN28" s="114"/>
      <c r="JGO28" s="114"/>
      <c r="JGP28" s="114"/>
      <c r="JGQ28" s="114"/>
      <c r="JGR28" s="114"/>
      <c r="JGS28" s="114"/>
      <c r="JGT28" s="114"/>
      <c r="JGU28" s="114"/>
      <c r="JGV28" s="114"/>
      <c r="JGW28" s="114"/>
      <c r="JGX28" s="114"/>
      <c r="JGY28" s="114"/>
      <c r="JGZ28" s="114"/>
      <c r="JHA28" s="114"/>
      <c r="JHB28" s="114"/>
      <c r="JHC28" s="114"/>
      <c r="JHD28" s="114"/>
      <c r="JHE28" s="114"/>
      <c r="JHF28" s="114"/>
      <c r="JHG28" s="114"/>
      <c r="JHH28" s="114"/>
      <c r="JHI28" s="114"/>
      <c r="JHJ28" s="114"/>
      <c r="JHK28" s="114"/>
      <c r="JHL28" s="114"/>
      <c r="JHM28" s="114"/>
      <c r="JHN28" s="114"/>
      <c r="JHO28" s="114"/>
      <c r="JHP28" s="114"/>
      <c r="JHQ28" s="114"/>
      <c r="JHR28" s="114"/>
      <c r="JHS28" s="114"/>
      <c r="JHT28" s="114"/>
      <c r="JHU28" s="114"/>
      <c r="JHV28" s="114"/>
      <c r="JHW28" s="114"/>
      <c r="JHX28" s="114"/>
      <c r="JHY28" s="114"/>
      <c r="JHZ28" s="114"/>
      <c r="JIA28" s="114"/>
      <c r="JIB28" s="114"/>
      <c r="JIC28" s="114"/>
      <c r="JID28" s="114"/>
      <c r="JIE28" s="114"/>
      <c r="JIF28" s="114"/>
      <c r="JIG28" s="114"/>
      <c r="JIH28" s="114"/>
      <c r="JII28" s="114"/>
      <c r="JIJ28" s="114"/>
      <c r="JIK28" s="114"/>
      <c r="JIL28" s="114"/>
      <c r="JIM28" s="114"/>
      <c r="JIN28" s="114"/>
      <c r="JIO28" s="114"/>
      <c r="JIP28" s="114"/>
      <c r="JIQ28" s="114"/>
      <c r="JIR28" s="114"/>
      <c r="JIS28" s="114"/>
      <c r="JIT28" s="114"/>
      <c r="JIU28" s="114"/>
      <c r="JIV28" s="114"/>
      <c r="JIW28" s="114"/>
      <c r="JIX28" s="114"/>
      <c r="JIY28" s="114"/>
      <c r="JIZ28" s="114"/>
      <c r="JJA28" s="114"/>
      <c r="JJB28" s="114"/>
      <c r="JJC28" s="114"/>
      <c r="JJD28" s="114"/>
      <c r="JJE28" s="114"/>
      <c r="JJF28" s="114"/>
      <c r="JJG28" s="114"/>
      <c r="JJH28" s="114"/>
      <c r="JJI28" s="114"/>
      <c r="JJJ28" s="114"/>
      <c r="JJK28" s="114"/>
      <c r="JJL28" s="114"/>
      <c r="JJM28" s="114"/>
      <c r="JJN28" s="114"/>
      <c r="JJO28" s="114"/>
      <c r="JJP28" s="114"/>
      <c r="JJQ28" s="114"/>
      <c r="JJR28" s="114"/>
      <c r="JJS28" s="114"/>
      <c r="JJT28" s="114"/>
      <c r="JJU28" s="114"/>
      <c r="JJV28" s="114"/>
      <c r="JJW28" s="114"/>
      <c r="JJX28" s="114"/>
      <c r="JJY28" s="114"/>
      <c r="JJZ28" s="114"/>
      <c r="JKA28" s="114"/>
      <c r="JKB28" s="114"/>
      <c r="JKC28" s="114"/>
      <c r="JKD28" s="114"/>
      <c r="JKE28" s="114"/>
      <c r="JKF28" s="114"/>
      <c r="JKG28" s="114"/>
      <c r="JKH28" s="114"/>
      <c r="JKI28" s="114"/>
      <c r="JKJ28" s="114"/>
      <c r="JKK28" s="114"/>
      <c r="JKL28" s="114"/>
      <c r="JKM28" s="114"/>
      <c r="JKN28" s="114"/>
      <c r="JKO28" s="114"/>
      <c r="JKP28" s="114"/>
      <c r="JKQ28" s="114"/>
      <c r="JKR28" s="114"/>
      <c r="JKS28" s="114"/>
      <c r="JKT28" s="114"/>
      <c r="JKU28" s="114"/>
      <c r="JKV28" s="114"/>
      <c r="JKW28" s="114"/>
      <c r="JKX28" s="114"/>
      <c r="JKY28" s="114"/>
      <c r="JKZ28" s="114"/>
      <c r="JLA28" s="114"/>
      <c r="JLB28" s="114"/>
      <c r="JLC28" s="114"/>
      <c r="JLD28" s="114"/>
      <c r="JLE28" s="114"/>
      <c r="JLF28" s="114"/>
      <c r="JLG28" s="114"/>
      <c r="JLH28" s="114"/>
      <c r="JLI28" s="114"/>
      <c r="JLJ28" s="114"/>
      <c r="JLK28" s="114"/>
      <c r="JLL28" s="114"/>
      <c r="JLM28" s="114"/>
      <c r="JLN28" s="114"/>
      <c r="JLO28" s="114"/>
      <c r="JLP28" s="114"/>
      <c r="JLQ28" s="114"/>
      <c r="JLR28" s="114"/>
      <c r="JLS28" s="114"/>
      <c r="JLT28" s="114"/>
      <c r="JLU28" s="114"/>
      <c r="JLV28" s="114"/>
      <c r="JLW28" s="114"/>
      <c r="JLX28" s="114"/>
      <c r="JLY28" s="114"/>
      <c r="JLZ28" s="114"/>
      <c r="JMA28" s="114"/>
      <c r="JMB28" s="114"/>
      <c r="JMC28" s="114"/>
      <c r="JMD28" s="114"/>
      <c r="JME28" s="114"/>
      <c r="JMF28" s="114"/>
      <c r="JMG28" s="114"/>
      <c r="JMH28" s="114"/>
      <c r="JMI28" s="114"/>
      <c r="JMJ28" s="114"/>
      <c r="JMK28" s="114"/>
      <c r="JML28" s="114"/>
      <c r="JMM28" s="114"/>
      <c r="JMN28" s="114"/>
      <c r="JMO28" s="114"/>
      <c r="JMP28" s="114"/>
      <c r="JMQ28" s="114"/>
      <c r="JMR28" s="114"/>
      <c r="JMS28" s="114"/>
      <c r="JMT28" s="114"/>
      <c r="JMU28" s="114"/>
      <c r="JMV28" s="114"/>
      <c r="JMW28" s="114"/>
      <c r="JMX28" s="114"/>
      <c r="JMY28" s="114"/>
      <c r="JMZ28" s="114"/>
      <c r="JNA28" s="114"/>
      <c r="JNB28" s="114"/>
      <c r="JNC28" s="114"/>
      <c r="JND28" s="114"/>
      <c r="JNE28" s="114"/>
      <c r="JNF28" s="114"/>
      <c r="JNG28" s="114"/>
      <c r="JNH28" s="114"/>
      <c r="JNI28" s="114"/>
      <c r="JNJ28" s="114"/>
      <c r="JNK28" s="114"/>
      <c r="JNL28" s="114"/>
      <c r="JNM28" s="114"/>
      <c r="JNN28" s="114"/>
      <c r="JNO28" s="114"/>
      <c r="JNP28" s="114"/>
      <c r="JNQ28" s="114"/>
      <c r="JNR28" s="114"/>
      <c r="JNS28" s="114"/>
      <c r="JNT28" s="114"/>
      <c r="JNU28" s="114"/>
      <c r="JNV28" s="114"/>
      <c r="JNW28" s="114"/>
      <c r="JNX28" s="114"/>
      <c r="JNY28" s="114"/>
      <c r="JNZ28" s="114"/>
      <c r="JOA28" s="114"/>
      <c r="JOB28" s="114"/>
      <c r="JOC28" s="114"/>
      <c r="JOD28" s="114"/>
      <c r="JOE28" s="114"/>
      <c r="JOF28" s="114"/>
      <c r="JOG28" s="114"/>
      <c r="JOH28" s="114"/>
      <c r="JOI28" s="114"/>
      <c r="JOJ28" s="114"/>
      <c r="JOK28" s="114"/>
      <c r="JOL28" s="114"/>
      <c r="JOM28" s="114"/>
      <c r="JON28" s="114"/>
      <c r="JOO28" s="114"/>
      <c r="JOP28" s="114"/>
      <c r="JOQ28" s="114"/>
      <c r="JOR28" s="114"/>
      <c r="JOS28" s="114"/>
      <c r="JOT28" s="114"/>
      <c r="JOU28" s="114"/>
      <c r="JOV28" s="114"/>
      <c r="JOW28" s="114"/>
      <c r="JOX28" s="114"/>
      <c r="JOY28" s="114"/>
      <c r="JOZ28" s="114"/>
      <c r="JPA28" s="114"/>
      <c r="JPB28" s="114"/>
      <c r="JPC28" s="114"/>
      <c r="JPD28" s="114"/>
      <c r="JPE28" s="114"/>
      <c r="JPF28" s="114"/>
      <c r="JPG28" s="114"/>
      <c r="JPH28" s="114"/>
      <c r="JPI28" s="114"/>
      <c r="JPJ28" s="114"/>
      <c r="JPK28" s="114"/>
      <c r="JPL28" s="114"/>
      <c r="JPM28" s="114"/>
      <c r="JPN28" s="114"/>
      <c r="JPO28" s="114"/>
      <c r="JPP28" s="114"/>
      <c r="JPQ28" s="114"/>
      <c r="JPR28" s="114"/>
      <c r="JPS28" s="114"/>
      <c r="JPT28" s="114"/>
      <c r="JPU28" s="114"/>
      <c r="JPV28" s="114"/>
      <c r="JPW28" s="114"/>
      <c r="JPX28" s="114"/>
      <c r="JPY28" s="114"/>
      <c r="JPZ28" s="114"/>
      <c r="JQA28" s="114"/>
      <c r="JQB28" s="114"/>
      <c r="JQC28" s="114"/>
      <c r="JQD28" s="114"/>
      <c r="JQE28" s="114"/>
      <c r="JQF28" s="114"/>
      <c r="JQG28" s="114"/>
      <c r="JQH28" s="114"/>
      <c r="JQI28" s="114"/>
      <c r="JQJ28" s="114"/>
      <c r="JQK28" s="114"/>
      <c r="JQL28" s="114"/>
      <c r="JQM28" s="114"/>
      <c r="JQN28" s="114"/>
      <c r="JQO28" s="114"/>
      <c r="JQP28" s="114"/>
      <c r="JQQ28" s="114"/>
      <c r="JQR28" s="114"/>
      <c r="JQS28" s="114"/>
      <c r="JQT28" s="114"/>
      <c r="JQU28" s="114"/>
      <c r="JQV28" s="114"/>
      <c r="JQW28" s="114"/>
      <c r="JQX28" s="114"/>
      <c r="JQY28" s="114"/>
      <c r="JQZ28" s="114"/>
      <c r="JRA28" s="114"/>
      <c r="JRB28" s="114"/>
      <c r="JRC28" s="114"/>
      <c r="JRD28" s="114"/>
      <c r="JRE28" s="114"/>
      <c r="JRF28" s="114"/>
      <c r="JRG28" s="114"/>
      <c r="JRH28" s="114"/>
      <c r="JRI28" s="114"/>
      <c r="JRJ28" s="114"/>
      <c r="JRK28" s="114"/>
      <c r="JRL28" s="114"/>
      <c r="JRM28" s="114"/>
      <c r="JRN28" s="114"/>
      <c r="JRO28" s="114"/>
      <c r="JRP28" s="114"/>
      <c r="JRQ28" s="114"/>
      <c r="JRR28" s="114"/>
      <c r="JRS28" s="114"/>
      <c r="JRT28" s="114"/>
      <c r="JRU28" s="114"/>
      <c r="JRV28" s="114"/>
      <c r="JRW28" s="114"/>
      <c r="JRX28" s="114"/>
      <c r="JRY28" s="114"/>
      <c r="JRZ28" s="114"/>
      <c r="JSA28" s="114"/>
      <c r="JSB28" s="114"/>
      <c r="JSC28" s="114"/>
      <c r="JSD28" s="114"/>
      <c r="JSE28" s="114"/>
      <c r="JSF28" s="114"/>
      <c r="JSG28" s="114"/>
      <c r="JSH28" s="114"/>
      <c r="JSI28" s="114"/>
      <c r="JSJ28" s="114"/>
      <c r="JSK28" s="114"/>
      <c r="JSL28" s="114"/>
      <c r="JSM28" s="114"/>
      <c r="JSN28" s="114"/>
      <c r="JSO28" s="114"/>
      <c r="JSP28" s="114"/>
      <c r="JSQ28" s="114"/>
      <c r="JSR28" s="114"/>
      <c r="JSS28" s="114"/>
      <c r="JST28" s="114"/>
      <c r="JSU28" s="114"/>
      <c r="JSV28" s="114"/>
      <c r="JSW28" s="114"/>
      <c r="JSX28" s="114"/>
      <c r="JSY28" s="114"/>
      <c r="JSZ28" s="114"/>
      <c r="JTA28" s="114"/>
      <c r="JTB28" s="114"/>
      <c r="JTC28" s="114"/>
      <c r="JTD28" s="114"/>
      <c r="JTE28" s="114"/>
      <c r="JTF28" s="114"/>
      <c r="JTG28" s="114"/>
      <c r="JTH28" s="114"/>
      <c r="JTI28" s="114"/>
      <c r="JTJ28" s="114"/>
      <c r="JTK28" s="114"/>
      <c r="JTL28" s="114"/>
      <c r="JTM28" s="114"/>
      <c r="JTN28" s="114"/>
      <c r="JTO28" s="114"/>
      <c r="JTP28" s="114"/>
      <c r="JTQ28" s="114"/>
      <c r="JTR28" s="114"/>
      <c r="JTS28" s="114"/>
      <c r="JTT28" s="114"/>
      <c r="JTU28" s="114"/>
      <c r="JTV28" s="114"/>
      <c r="JTW28" s="114"/>
      <c r="JTX28" s="114"/>
      <c r="JTY28" s="114"/>
      <c r="JTZ28" s="114"/>
      <c r="JUA28" s="114"/>
      <c r="JUB28" s="114"/>
      <c r="JUC28" s="114"/>
      <c r="JUD28" s="114"/>
      <c r="JUE28" s="114"/>
      <c r="JUF28" s="114"/>
      <c r="JUG28" s="114"/>
      <c r="JUH28" s="114"/>
      <c r="JUI28" s="114"/>
      <c r="JUJ28" s="114"/>
      <c r="JUK28" s="114"/>
      <c r="JUL28" s="114"/>
      <c r="JUM28" s="114"/>
      <c r="JUN28" s="114"/>
      <c r="JUO28" s="114"/>
      <c r="JUP28" s="114"/>
      <c r="JUQ28" s="114"/>
      <c r="JUR28" s="114"/>
      <c r="JUS28" s="114"/>
      <c r="JUT28" s="114"/>
      <c r="JUU28" s="114"/>
      <c r="JUV28" s="114"/>
      <c r="JUW28" s="114"/>
      <c r="JUX28" s="114"/>
      <c r="JUY28" s="114"/>
      <c r="JUZ28" s="114"/>
      <c r="JVA28" s="114"/>
      <c r="JVB28" s="114"/>
      <c r="JVC28" s="114"/>
      <c r="JVD28" s="114"/>
      <c r="JVE28" s="114"/>
      <c r="JVF28" s="114"/>
      <c r="JVG28" s="114"/>
      <c r="JVH28" s="114"/>
      <c r="JVI28" s="114"/>
      <c r="JVJ28" s="114"/>
      <c r="JVK28" s="114"/>
      <c r="JVL28" s="114"/>
      <c r="JVM28" s="114"/>
      <c r="JVN28" s="114"/>
      <c r="JVO28" s="114"/>
      <c r="JVP28" s="114"/>
      <c r="JVQ28" s="114"/>
      <c r="JVR28" s="114"/>
      <c r="JVS28" s="114"/>
      <c r="JVT28" s="114"/>
      <c r="JVU28" s="114"/>
      <c r="JVV28" s="114"/>
      <c r="JVW28" s="114"/>
      <c r="JVX28" s="114"/>
      <c r="JVY28" s="114"/>
      <c r="JVZ28" s="114"/>
      <c r="JWA28" s="114"/>
      <c r="JWB28" s="114"/>
      <c r="JWC28" s="114"/>
      <c r="JWD28" s="114"/>
      <c r="JWE28" s="114"/>
      <c r="JWF28" s="114"/>
      <c r="JWG28" s="114"/>
      <c r="JWH28" s="114"/>
      <c r="JWI28" s="114"/>
      <c r="JWJ28" s="114"/>
      <c r="JWK28" s="114"/>
      <c r="JWL28" s="114"/>
      <c r="JWM28" s="114"/>
      <c r="JWN28" s="114"/>
      <c r="JWO28" s="114"/>
      <c r="JWP28" s="114"/>
      <c r="JWQ28" s="114"/>
      <c r="JWR28" s="114"/>
      <c r="JWS28" s="114"/>
      <c r="JWT28" s="114"/>
      <c r="JWU28" s="114"/>
      <c r="JWV28" s="114"/>
      <c r="JWW28" s="114"/>
      <c r="JWX28" s="114"/>
      <c r="JWY28" s="114"/>
      <c r="JWZ28" s="114"/>
      <c r="JXA28" s="114"/>
      <c r="JXB28" s="114"/>
      <c r="JXC28" s="114"/>
      <c r="JXD28" s="114"/>
      <c r="JXE28" s="114"/>
      <c r="JXF28" s="114"/>
      <c r="JXG28" s="114"/>
      <c r="JXH28" s="114"/>
      <c r="JXI28" s="114"/>
      <c r="JXJ28" s="114"/>
      <c r="JXK28" s="114"/>
      <c r="JXL28" s="114"/>
      <c r="JXM28" s="114"/>
      <c r="JXN28" s="114"/>
      <c r="JXO28" s="114"/>
      <c r="JXP28" s="114"/>
      <c r="JXQ28" s="114"/>
      <c r="JXR28" s="114"/>
      <c r="JXS28" s="114"/>
      <c r="JXT28" s="114"/>
      <c r="JXU28" s="114"/>
      <c r="JXV28" s="114"/>
      <c r="JXW28" s="114"/>
      <c r="JXX28" s="114"/>
      <c r="JXY28" s="114"/>
      <c r="JXZ28" s="114"/>
      <c r="JYA28" s="114"/>
      <c r="JYB28" s="114"/>
      <c r="JYC28" s="114"/>
      <c r="JYD28" s="114"/>
      <c r="JYE28" s="114"/>
      <c r="JYF28" s="114"/>
      <c r="JYG28" s="114"/>
      <c r="JYH28" s="114"/>
      <c r="JYI28" s="114"/>
      <c r="JYJ28" s="114"/>
      <c r="JYK28" s="114"/>
      <c r="JYL28" s="114"/>
      <c r="JYM28" s="114"/>
      <c r="JYN28" s="114"/>
      <c r="JYO28" s="114"/>
      <c r="JYP28" s="114"/>
      <c r="JYQ28" s="114"/>
      <c r="JYR28" s="114"/>
      <c r="JYS28" s="114"/>
      <c r="JYT28" s="114"/>
      <c r="JYU28" s="114"/>
      <c r="JYV28" s="114"/>
      <c r="JYW28" s="114"/>
      <c r="JYX28" s="114"/>
      <c r="JYY28" s="114"/>
      <c r="JYZ28" s="114"/>
      <c r="JZA28" s="114"/>
      <c r="JZB28" s="114"/>
      <c r="JZC28" s="114"/>
      <c r="JZD28" s="114"/>
      <c r="JZE28" s="114"/>
      <c r="JZF28" s="114"/>
      <c r="JZG28" s="114"/>
      <c r="JZH28" s="114"/>
      <c r="JZI28" s="114"/>
      <c r="JZJ28" s="114"/>
      <c r="JZK28" s="114"/>
      <c r="JZL28" s="114"/>
      <c r="JZM28" s="114"/>
      <c r="JZN28" s="114"/>
      <c r="JZO28" s="114"/>
      <c r="JZP28" s="114"/>
      <c r="JZQ28" s="114"/>
      <c r="JZR28" s="114"/>
      <c r="JZS28" s="114"/>
      <c r="JZT28" s="114"/>
      <c r="JZU28" s="114"/>
      <c r="JZV28" s="114"/>
      <c r="JZW28" s="114"/>
      <c r="JZX28" s="114"/>
      <c r="JZY28" s="114"/>
      <c r="JZZ28" s="114"/>
      <c r="KAA28" s="114"/>
      <c r="KAB28" s="114"/>
      <c r="KAC28" s="114"/>
      <c r="KAD28" s="114"/>
      <c r="KAE28" s="114"/>
      <c r="KAF28" s="114"/>
      <c r="KAG28" s="114"/>
      <c r="KAH28" s="114"/>
      <c r="KAI28" s="114"/>
      <c r="KAJ28" s="114"/>
      <c r="KAK28" s="114"/>
      <c r="KAL28" s="114"/>
      <c r="KAM28" s="114"/>
      <c r="KAN28" s="114"/>
      <c r="KAO28" s="114"/>
      <c r="KAP28" s="114"/>
      <c r="KAQ28" s="114"/>
      <c r="KAR28" s="114"/>
      <c r="KAS28" s="114"/>
      <c r="KAT28" s="114"/>
      <c r="KAU28" s="114"/>
      <c r="KAV28" s="114"/>
      <c r="KAW28" s="114"/>
      <c r="KAX28" s="114"/>
      <c r="KAY28" s="114"/>
      <c r="KAZ28" s="114"/>
      <c r="KBA28" s="114"/>
      <c r="KBB28" s="114"/>
      <c r="KBC28" s="114"/>
      <c r="KBD28" s="114"/>
      <c r="KBE28" s="114"/>
      <c r="KBF28" s="114"/>
      <c r="KBG28" s="114"/>
      <c r="KBH28" s="114"/>
      <c r="KBI28" s="114"/>
      <c r="KBJ28" s="114"/>
      <c r="KBK28" s="114"/>
      <c r="KBL28" s="114"/>
      <c r="KBM28" s="114"/>
      <c r="KBN28" s="114"/>
      <c r="KBO28" s="114"/>
      <c r="KBP28" s="114"/>
      <c r="KBQ28" s="114"/>
      <c r="KBR28" s="114"/>
      <c r="KBS28" s="114"/>
      <c r="KBT28" s="114"/>
      <c r="KBU28" s="114"/>
      <c r="KBV28" s="114"/>
      <c r="KBW28" s="114"/>
      <c r="KBX28" s="114"/>
      <c r="KBY28" s="114"/>
      <c r="KBZ28" s="114"/>
      <c r="KCA28" s="114"/>
      <c r="KCB28" s="114"/>
      <c r="KCC28" s="114"/>
      <c r="KCD28" s="114"/>
      <c r="KCE28" s="114"/>
      <c r="KCF28" s="114"/>
      <c r="KCG28" s="114"/>
      <c r="KCH28" s="114"/>
      <c r="KCI28" s="114"/>
      <c r="KCJ28" s="114"/>
      <c r="KCK28" s="114"/>
      <c r="KCL28" s="114"/>
      <c r="KCM28" s="114"/>
      <c r="KCN28" s="114"/>
      <c r="KCO28" s="114"/>
      <c r="KCP28" s="114"/>
      <c r="KCQ28" s="114"/>
      <c r="KCR28" s="114"/>
      <c r="KCS28" s="114"/>
      <c r="KCT28" s="114"/>
      <c r="KCU28" s="114"/>
      <c r="KCV28" s="114"/>
      <c r="KCW28" s="114"/>
      <c r="KCX28" s="114"/>
      <c r="KCY28" s="114"/>
      <c r="KCZ28" s="114"/>
      <c r="KDA28" s="114"/>
      <c r="KDB28" s="114"/>
      <c r="KDC28" s="114"/>
      <c r="KDD28" s="114"/>
      <c r="KDE28" s="114"/>
      <c r="KDF28" s="114"/>
      <c r="KDG28" s="114"/>
      <c r="KDH28" s="114"/>
      <c r="KDI28" s="114"/>
      <c r="KDJ28" s="114"/>
      <c r="KDK28" s="114"/>
      <c r="KDL28" s="114"/>
      <c r="KDM28" s="114"/>
      <c r="KDN28" s="114"/>
      <c r="KDO28" s="114"/>
      <c r="KDP28" s="114"/>
      <c r="KDQ28" s="114"/>
      <c r="KDR28" s="114"/>
      <c r="KDS28" s="114"/>
      <c r="KDT28" s="114"/>
      <c r="KDU28" s="114"/>
      <c r="KDV28" s="114"/>
      <c r="KDW28" s="114"/>
      <c r="KDX28" s="114"/>
      <c r="KDY28" s="114"/>
      <c r="KDZ28" s="114"/>
      <c r="KEA28" s="114"/>
      <c r="KEB28" s="114"/>
      <c r="KEC28" s="114"/>
      <c r="KED28" s="114"/>
      <c r="KEE28" s="114"/>
      <c r="KEF28" s="114"/>
      <c r="KEG28" s="114"/>
      <c r="KEH28" s="114"/>
      <c r="KEI28" s="114"/>
      <c r="KEJ28" s="114"/>
      <c r="KEK28" s="114"/>
      <c r="KEL28" s="114"/>
      <c r="KEM28" s="114"/>
      <c r="KEN28" s="114"/>
      <c r="KEO28" s="114"/>
      <c r="KEP28" s="114"/>
      <c r="KEQ28" s="114"/>
      <c r="KER28" s="114"/>
      <c r="KES28" s="114"/>
      <c r="KET28" s="114"/>
      <c r="KEU28" s="114"/>
      <c r="KEV28" s="114"/>
      <c r="KEW28" s="114"/>
      <c r="KEX28" s="114"/>
      <c r="KEY28" s="114"/>
      <c r="KEZ28" s="114"/>
      <c r="KFA28" s="114"/>
      <c r="KFB28" s="114"/>
      <c r="KFC28" s="114"/>
      <c r="KFD28" s="114"/>
      <c r="KFE28" s="114"/>
      <c r="KFF28" s="114"/>
      <c r="KFG28" s="114"/>
      <c r="KFH28" s="114"/>
      <c r="KFI28" s="114"/>
      <c r="KFJ28" s="114"/>
      <c r="KFK28" s="114"/>
      <c r="KFL28" s="114"/>
      <c r="KFM28" s="114"/>
      <c r="KFN28" s="114"/>
      <c r="KFO28" s="114"/>
      <c r="KFP28" s="114"/>
      <c r="KFQ28" s="114"/>
      <c r="KFR28" s="114"/>
      <c r="KFS28" s="114"/>
      <c r="KFT28" s="114"/>
      <c r="KFU28" s="114"/>
      <c r="KFV28" s="114"/>
      <c r="KFW28" s="114"/>
      <c r="KFX28" s="114"/>
      <c r="KFY28" s="114"/>
      <c r="KFZ28" s="114"/>
      <c r="KGA28" s="114"/>
      <c r="KGB28" s="114"/>
      <c r="KGC28" s="114"/>
      <c r="KGD28" s="114"/>
      <c r="KGE28" s="114"/>
      <c r="KGF28" s="114"/>
      <c r="KGG28" s="114"/>
      <c r="KGH28" s="114"/>
      <c r="KGI28" s="114"/>
      <c r="KGJ28" s="114"/>
      <c r="KGK28" s="114"/>
      <c r="KGL28" s="114"/>
      <c r="KGM28" s="114"/>
      <c r="KGN28" s="114"/>
      <c r="KGO28" s="114"/>
      <c r="KGP28" s="114"/>
      <c r="KGQ28" s="114"/>
      <c r="KGR28" s="114"/>
      <c r="KGS28" s="114"/>
      <c r="KGT28" s="114"/>
      <c r="KGU28" s="114"/>
      <c r="KGV28" s="114"/>
      <c r="KGW28" s="114"/>
      <c r="KGX28" s="114"/>
      <c r="KGY28" s="114"/>
      <c r="KGZ28" s="114"/>
      <c r="KHA28" s="114"/>
      <c r="KHB28" s="114"/>
      <c r="KHC28" s="114"/>
      <c r="KHD28" s="114"/>
      <c r="KHE28" s="114"/>
      <c r="KHF28" s="114"/>
      <c r="KHG28" s="114"/>
      <c r="KHH28" s="114"/>
      <c r="KHI28" s="114"/>
      <c r="KHJ28" s="114"/>
      <c r="KHK28" s="114"/>
      <c r="KHL28" s="114"/>
      <c r="KHM28" s="114"/>
      <c r="KHN28" s="114"/>
      <c r="KHO28" s="114"/>
      <c r="KHP28" s="114"/>
      <c r="KHQ28" s="114"/>
      <c r="KHR28" s="114"/>
      <c r="KHS28" s="114"/>
      <c r="KHT28" s="114"/>
      <c r="KHU28" s="114"/>
      <c r="KHV28" s="114"/>
      <c r="KHW28" s="114"/>
      <c r="KHX28" s="114"/>
      <c r="KHY28" s="114"/>
      <c r="KHZ28" s="114"/>
      <c r="KIA28" s="114"/>
      <c r="KIB28" s="114"/>
      <c r="KIC28" s="114"/>
      <c r="KID28" s="114"/>
      <c r="KIE28" s="114"/>
      <c r="KIF28" s="114"/>
      <c r="KIG28" s="114"/>
      <c r="KIH28" s="114"/>
      <c r="KII28" s="114"/>
      <c r="KIJ28" s="114"/>
      <c r="KIK28" s="114"/>
      <c r="KIL28" s="114"/>
      <c r="KIM28" s="114"/>
      <c r="KIN28" s="114"/>
      <c r="KIO28" s="114"/>
      <c r="KIP28" s="114"/>
      <c r="KIQ28" s="114"/>
      <c r="KIR28" s="114"/>
      <c r="KIS28" s="114"/>
      <c r="KIT28" s="114"/>
      <c r="KIU28" s="114"/>
      <c r="KIV28" s="114"/>
      <c r="KIW28" s="114"/>
      <c r="KIX28" s="114"/>
      <c r="KIY28" s="114"/>
      <c r="KIZ28" s="114"/>
      <c r="KJA28" s="114"/>
      <c r="KJB28" s="114"/>
      <c r="KJC28" s="114"/>
      <c r="KJD28" s="114"/>
      <c r="KJE28" s="114"/>
      <c r="KJF28" s="114"/>
      <c r="KJG28" s="114"/>
      <c r="KJH28" s="114"/>
      <c r="KJI28" s="114"/>
      <c r="KJJ28" s="114"/>
      <c r="KJK28" s="114"/>
      <c r="KJL28" s="114"/>
      <c r="KJM28" s="114"/>
      <c r="KJN28" s="114"/>
      <c r="KJO28" s="114"/>
      <c r="KJP28" s="114"/>
      <c r="KJQ28" s="114"/>
      <c r="KJR28" s="114"/>
      <c r="KJS28" s="114"/>
      <c r="KJT28" s="114"/>
      <c r="KJU28" s="114"/>
      <c r="KJV28" s="114"/>
      <c r="KJW28" s="114"/>
      <c r="KJX28" s="114"/>
      <c r="KJY28" s="114"/>
      <c r="KJZ28" s="114"/>
      <c r="KKA28" s="114"/>
      <c r="KKB28" s="114"/>
      <c r="KKC28" s="114"/>
      <c r="KKD28" s="114"/>
      <c r="KKE28" s="114"/>
      <c r="KKF28" s="114"/>
      <c r="KKG28" s="114"/>
      <c r="KKH28" s="114"/>
      <c r="KKI28" s="114"/>
      <c r="KKJ28" s="114"/>
      <c r="KKK28" s="114"/>
      <c r="KKL28" s="114"/>
      <c r="KKM28" s="114"/>
      <c r="KKN28" s="114"/>
      <c r="KKO28" s="114"/>
      <c r="KKP28" s="114"/>
      <c r="KKQ28" s="114"/>
      <c r="KKR28" s="114"/>
      <c r="KKS28" s="114"/>
      <c r="KKT28" s="114"/>
      <c r="KKU28" s="114"/>
      <c r="KKV28" s="114"/>
      <c r="KKW28" s="114"/>
      <c r="KKX28" s="114"/>
      <c r="KKY28" s="114"/>
      <c r="KKZ28" s="114"/>
      <c r="KLA28" s="114"/>
      <c r="KLB28" s="114"/>
      <c r="KLC28" s="114"/>
      <c r="KLD28" s="114"/>
      <c r="KLE28" s="114"/>
      <c r="KLF28" s="114"/>
      <c r="KLG28" s="114"/>
      <c r="KLH28" s="114"/>
      <c r="KLI28" s="114"/>
      <c r="KLJ28" s="114"/>
      <c r="KLK28" s="114"/>
      <c r="KLL28" s="114"/>
      <c r="KLM28" s="114"/>
      <c r="KLN28" s="114"/>
      <c r="KLO28" s="114"/>
      <c r="KLP28" s="114"/>
      <c r="KLQ28" s="114"/>
      <c r="KLR28" s="114"/>
      <c r="KLS28" s="114"/>
      <c r="KLT28" s="114"/>
      <c r="KLU28" s="114"/>
      <c r="KLV28" s="114"/>
      <c r="KLW28" s="114"/>
      <c r="KLX28" s="114"/>
      <c r="KLY28" s="114"/>
      <c r="KLZ28" s="114"/>
      <c r="KMA28" s="114"/>
      <c r="KMB28" s="114"/>
      <c r="KMC28" s="114"/>
      <c r="KMD28" s="114"/>
      <c r="KME28" s="114"/>
      <c r="KMF28" s="114"/>
      <c r="KMG28" s="114"/>
      <c r="KMH28" s="114"/>
      <c r="KMI28" s="114"/>
      <c r="KMJ28" s="114"/>
      <c r="KMK28" s="114"/>
      <c r="KML28" s="114"/>
      <c r="KMM28" s="114"/>
      <c r="KMN28" s="114"/>
      <c r="KMO28" s="114"/>
      <c r="KMP28" s="114"/>
      <c r="KMQ28" s="114"/>
      <c r="KMR28" s="114"/>
      <c r="KMS28" s="114"/>
      <c r="KMT28" s="114"/>
      <c r="KMU28" s="114"/>
      <c r="KMV28" s="114"/>
      <c r="KMW28" s="114"/>
      <c r="KMX28" s="114"/>
      <c r="KMY28" s="114"/>
      <c r="KMZ28" s="114"/>
      <c r="KNA28" s="114"/>
      <c r="KNB28" s="114"/>
      <c r="KNC28" s="114"/>
      <c r="KND28" s="114"/>
      <c r="KNE28" s="114"/>
      <c r="KNF28" s="114"/>
      <c r="KNG28" s="114"/>
      <c r="KNH28" s="114"/>
      <c r="KNI28" s="114"/>
      <c r="KNJ28" s="114"/>
      <c r="KNK28" s="114"/>
      <c r="KNL28" s="114"/>
      <c r="KNM28" s="114"/>
      <c r="KNN28" s="114"/>
      <c r="KNO28" s="114"/>
      <c r="KNP28" s="114"/>
      <c r="KNQ28" s="114"/>
      <c r="KNR28" s="114"/>
      <c r="KNS28" s="114"/>
      <c r="KNT28" s="114"/>
      <c r="KNU28" s="114"/>
      <c r="KNV28" s="114"/>
      <c r="KNW28" s="114"/>
      <c r="KNX28" s="114"/>
      <c r="KNY28" s="114"/>
      <c r="KNZ28" s="114"/>
      <c r="KOA28" s="114"/>
      <c r="KOB28" s="114"/>
      <c r="KOC28" s="114"/>
      <c r="KOD28" s="114"/>
      <c r="KOE28" s="114"/>
      <c r="KOF28" s="114"/>
      <c r="KOG28" s="114"/>
      <c r="KOH28" s="114"/>
      <c r="KOI28" s="114"/>
      <c r="KOJ28" s="114"/>
      <c r="KOK28" s="114"/>
      <c r="KOL28" s="114"/>
      <c r="KOM28" s="114"/>
      <c r="KON28" s="114"/>
      <c r="KOO28" s="114"/>
      <c r="KOP28" s="114"/>
      <c r="KOQ28" s="114"/>
      <c r="KOR28" s="114"/>
      <c r="KOS28" s="114"/>
      <c r="KOT28" s="114"/>
      <c r="KOU28" s="114"/>
      <c r="KOV28" s="114"/>
      <c r="KOW28" s="114"/>
      <c r="KOX28" s="114"/>
      <c r="KOY28" s="114"/>
      <c r="KOZ28" s="114"/>
      <c r="KPA28" s="114"/>
      <c r="KPB28" s="114"/>
      <c r="KPC28" s="114"/>
      <c r="KPD28" s="114"/>
      <c r="KPE28" s="114"/>
      <c r="KPF28" s="114"/>
      <c r="KPG28" s="114"/>
      <c r="KPH28" s="114"/>
      <c r="KPI28" s="114"/>
      <c r="KPJ28" s="114"/>
      <c r="KPK28" s="114"/>
      <c r="KPL28" s="114"/>
      <c r="KPM28" s="114"/>
      <c r="KPN28" s="114"/>
      <c r="KPO28" s="114"/>
      <c r="KPP28" s="114"/>
      <c r="KPQ28" s="114"/>
      <c r="KPR28" s="114"/>
      <c r="KPS28" s="114"/>
      <c r="KPT28" s="114"/>
      <c r="KPU28" s="114"/>
      <c r="KPV28" s="114"/>
      <c r="KPW28" s="114"/>
      <c r="KPX28" s="114"/>
      <c r="KPY28" s="114"/>
      <c r="KPZ28" s="114"/>
      <c r="KQA28" s="114"/>
      <c r="KQB28" s="114"/>
      <c r="KQC28" s="114"/>
      <c r="KQD28" s="114"/>
      <c r="KQE28" s="114"/>
      <c r="KQF28" s="114"/>
      <c r="KQG28" s="114"/>
      <c r="KQH28" s="114"/>
      <c r="KQI28" s="114"/>
      <c r="KQJ28" s="114"/>
      <c r="KQK28" s="114"/>
      <c r="KQL28" s="114"/>
      <c r="KQM28" s="114"/>
      <c r="KQN28" s="114"/>
      <c r="KQO28" s="114"/>
      <c r="KQP28" s="114"/>
      <c r="KQQ28" s="114"/>
      <c r="KQR28" s="114"/>
      <c r="KQS28" s="114"/>
      <c r="KQT28" s="114"/>
      <c r="KQU28" s="114"/>
      <c r="KQV28" s="114"/>
      <c r="KQW28" s="114"/>
      <c r="KQX28" s="114"/>
      <c r="KQY28" s="114"/>
      <c r="KQZ28" s="114"/>
      <c r="KRA28" s="114"/>
      <c r="KRB28" s="114"/>
      <c r="KRC28" s="114"/>
      <c r="KRD28" s="114"/>
      <c r="KRE28" s="114"/>
      <c r="KRF28" s="114"/>
      <c r="KRG28" s="114"/>
      <c r="KRH28" s="114"/>
      <c r="KRI28" s="114"/>
      <c r="KRJ28" s="114"/>
      <c r="KRK28" s="114"/>
      <c r="KRL28" s="114"/>
      <c r="KRM28" s="114"/>
      <c r="KRN28" s="114"/>
      <c r="KRO28" s="114"/>
      <c r="KRP28" s="114"/>
      <c r="KRQ28" s="114"/>
      <c r="KRR28" s="114"/>
      <c r="KRS28" s="114"/>
      <c r="KRT28" s="114"/>
      <c r="KRU28" s="114"/>
      <c r="KRV28" s="114"/>
      <c r="KRW28" s="114"/>
      <c r="KRX28" s="114"/>
      <c r="KRY28" s="114"/>
      <c r="KRZ28" s="114"/>
      <c r="KSA28" s="114"/>
      <c r="KSB28" s="114"/>
      <c r="KSC28" s="114"/>
      <c r="KSD28" s="114"/>
      <c r="KSE28" s="114"/>
      <c r="KSF28" s="114"/>
      <c r="KSG28" s="114"/>
      <c r="KSH28" s="114"/>
      <c r="KSI28" s="114"/>
      <c r="KSJ28" s="114"/>
      <c r="KSK28" s="114"/>
      <c r="KSL28" s="114"/>
      <c r="KSM28" s="114"/>
      <c r="KSN28" s="114"/>
      <c r="KSO28" s="114"/>
      <c r="KSP28" s="114"/>
      <c r="KSQ28" s="114"/>
      <c r="KSR28" s="114"/>
      <c r="KSS28" s="114"/>
      <c r="KST28" s="114"/>
      <c r="KSU28" s="114"/>
      <c r="KSV28" s="114"/>
      <c r="KSW28" s="114"/>
      <c r="KSX28" s="114"/>
      <c r="KSY28" s="114"/>
      <c r="KSZ28" s="114"/>
      <c r="KTA28" s="114"/>
      <c r="KTB28" s="114"/>
      <c r="KTC28" s="114"/>
      <c r="KTD28" s="114"/>
      <c r="KTE28" s="114"/>
      <c r="KTF28" s="114"/>
      <c r="KTG28" s="114"/>
      <c r="KTH28" s="114"/>
      <c r="KTI28" s="114"/>
      <c r="KTJ28" s="114"/>
      <c r="KTK28" s="114"/>
      <c r="KTL28" s="114"/>
      <c r="KTM28" s="114"/>
      <c r="KTN28" s="114"/>
      <c r="KTO28" s="114"/>
      <c r="KTP28" s="114"/>
      <c r="KTQ28" s="114"/>
      <c r="KTR28" s="114"/>
      <c r="KTS28" s="114"/>
      <c r="KTT28" s="114"/>
      <c r="KTU28" s="114"/>
      <c r="KTV28" s="114"/>
      <c r="KTW28" s="114"/>
      <c r="KTX28" s="114"/>
      <c r="KTY28" s="114"/>
      <c r="KTZ28" s="114"/>
      <c r="KUA28" s="114"/>
      <c r="KUB28" s="114"/>
      <c r="KUC28" s="114"/>
      <c r="KUD28" s="114"/>
      <c r="KUE28" s="114"/>
      <c r="KUF28" s="114"/>
      <c r="KUG28" s="114"/>
      <c r="KUH28" s="114"/>
      <c r="KUI28" s="114"/>
      <c r="KUJ28" s="114"/>
      <c r="KUK28" s="114"/>
      <c r="KUL28" s="114"/>
      <c r="KUM28" s="114"/>
      <c r="KUN28" s="114"/>
      <c r="KUO28" s="114"/>
      <c r="KUP28" s="114"/>
      <c r="KUQ28" s="114"/>
      <c r="KUR28" s="114"/>
      <c r="KUS28" s="114"/>
      <c r="KUT28" s="114"/>
      <c r="KUU28" s="114"/>
      <c r="KUV28" s="114"/>
      <c r="KUW28" s="114"/>
      <c r="KUX28" s="114"/>
      <c r="KUY28" s="114"/>
      <c r="KUZ28" s="114"/>
      <c r="KVA28" s="114"/>
      <c r="KVB28" s="114"/>
      <c r="KVC28" s="114"/>
      <c r="KVD28" s="114"/>
      <c r="KVE28" s="114"/>
      <c r="KVF28" s="114"/>
      <c r="KVG28" s="114"/>
      <c r="KVH28" s="114"/>
      <c r="KVI28" s="114"/>
      <c r="KVJ28" s="114"/>
      <c r="KVK28" s="114"/>
      <c r="KVL28" s="114"/>
      <c r="KVM28" s="114"/>
      <c r="KVN28" s="114"/>
      <c r="KVO28" s="114"/>
      <c r="KVP28" s="114"/>
      <c r="KVQ28" s="114"/>
      <c r="KVR28" s="114"/>
      <c r="KVS28" s="114"/>
      <c r="KVT28" s="114"/>
      <c r="KVU28" s="114"/>
      <c r="KVV28" s="114"/>
      <c r="KVW28" s="114"/>
      <c r="KVX28" s="114"/>
      <c r="KVY28" s="114"/>
      <c r="KVZ28" s="114"/>
      <c r="KWA28" s="114"/>
      <c r="KWB28" s="114"/>
      <c r="KWC28" s="114"/>
      <c r="KWD28" s="114"/>
      <c r="KWE28" s="114"/>
      <c r="KWF28" s="114"/>
      <c r="KWG28" s="114"/>
      <c r="KWH28" s="114"/>
      <c r="KWI28" s="114"/>
      <c r="KWJ28" s="114"/>
      <c r="KWK28" s="114"/>
      <c r="KWL28" s="114"/>
      <c r="KWM28" s="114"/>
      <c r="KWN28" s="114"/>
      <c r="KWO28" s="114"/>
      <c r="KWP28" s="114"/>
      <c r="KWQ28" s="114"/>
      <c r="KWR28" s="114"/>
      <c r="KWS28" s="114"/>
      <c r="KWT28" s="114"/>
      <c r="KWU28" s="114"/>
      <c r="KWV28" s="114"/>
      <c r="KWW28" s="114"/>
      <c r="KWX28" s="114"/>
      <c r="KWY28" s="114"/>
      <c r="KWZ28" s="114"/>
      <c r="KXA28" s="114"/>
      <c r="KXB28" s="114"/>
      <c r="KXC28" s="114"/>
      <c r="KXD28" s="114"/>
      <c r="KXE28" s="114"/>
      <c r="KXF28" s="114"/>
      <c r="KXG28" s="114"/>
      <c r="KXH28" s="114"/>
      <c r="KXI28" s="114"/>
      <c r="KXJ28" s="114"/>
      <c r="KXK28" s="114"/>
      <c r="KXL28" s="114"/>
      <c r="KXM28" s="114"/>
      <c r="KXN28" s="114"/>
      <c r="KXO28" s="114"/>
      <c r="KXP28" s="114"/>
      <c r="KXQ28" s="114"/>
      <c r="KXR28" s="114"/>
      <c r="KXS28" s="114"/>
      <c r="KXT28" s="114"/>
      <c r="KXU28" s="114"/>
      <c r="KXV28" s="114"/>
      <c r="KXW28" s="114"/>
      <c r="KXX28" s="114"/>
      <c r="KXY28" s="114"/>
      <c r="KXZ28" s="114"/>
      <c r="KYA28" s="114"/>
      <c r="KYB28" s="114"/>
      <c r="KYC28" s="114"/>
      <c r="KYD28" s="114"/>
      <c r="KYE28" s="114"/>
      <c r="KYF28" s="114"/>
      <c r="KYG28" s="114"/>
      <c r="KYH28" s="114"/>
      <c r="KYI28" s="114"/>
      <c r="KYJ28" s="114"/>
      <c r="KYK28" s="114"/>
      <c r="KYL28" s="114"/>
      <c r="KYM28" s="114"/>
      <c r="KYN28" s="114"/>
      <c r="KYO28" s="114"/>
      <c r="KYP28" s="114"/>
      <c r="KYQ28" s="114"/>
      <c r="KYR28" s="114"/>
      <c r="KYS28" s="114"/>
      <c r="KYT28" s="114"/>
      <c r="KYU28" s="114"/>
      <c r="KYV28" s="114"/>
      <c r="KYW28" s="114"/>
      <c r="KYX28" s="114"/>
      <c r="KYY28" s="114"/>
      <c r="KYZ28" s="114"/>
      <c r="KZA28" s="114"/>
      <c r="KZB28" s="114"/>
      <c r="KZC28" s="114"/>
      <c r="KZD28" s="114"/>
      <c r="KZE28" s="114"/>
      <c r="KZF28" s="114"/>
      <c r="KZG28" s="114"/>
      <c r="KZH28" s="114"/>
      <c r="KZI28" s="114"/>
      <c r="KZJ28" s="114"/>
      <c r="KZK28" s="114"/>
      <c r="KZL28" s="114"/>
      <c r="KZM28" s="114"/>
      <c r="KZN28" s="114"/>
      <c r="KZO28" s="114"/>
      <c r="KZP28" s="114"/>
      <c r="KZQ28" s="114"/>
      <c r="KZR28" s="114"/>
      <c r="KZS28" s="114"/>
      <c r="KZT28" s="114"/>
      <c r="KZU28" s="114"/>
      <c r="KZV28" s="114"/>
      <c r="KZW28" s="114"/>
      <c r="KZX28" s="114"/>
      <c r="KZY28" s="114"/>
      <c r="KZZ28" s="114"/>
      <c r="LAA28" s="114"/>
      <c r="LAB28" s="114"/>
      <c r="LAC28" s="114"/>
      <c r="LAD28" s="114"/>
      <c r="LAE28" s="114"/>
      <c r="LAF28" s="114"/>
      <c r="LAG28" s="114"/>
      <c r="LAH28" s="114"/>
      <c r="LAI28" s="114"/>
      <c r="LAJ28" s="114"/>
      <c r="LAK28" s="114"/>
      <c r="LAL28" s="114"/>
      <c r="LAM28" s="114"/>
      <c r="LAN28" s="114"/>
      <c r="LAO28" s="114"/>
      <c r="LAP28" s="114"/>
      <c r="LAQ28" s="114"/>
      <c r="LAR28" s="114"/>
      <c r="LAS28" s="114"/>
      <c r="LAT28" s="114"/>
      <c r="LAU28" s="114"/>
      <c r="LAV28" s="114"/>
      <c r="LAW28" s="114"/>
      <c r="LAX28" s="114"/>
      <c r="LAY28" s="114"/>
      <c r="LAZ28" s="114"/>
      <c r="LBA28" s="114"/>
      <c r="LBB28" s="114"/>
      <c r="LBC28" s="114"/>
      <c r="LBD28" s="114"/>
      <c r="LBE28" s="114"/>
      <c r="LBF28" s="114"/>
      <c r="LBG28" s="114"/>
      <c r="LBH28" s="114"/>
      <c r="LBI28" s="114"/>
      <c r="LBJ28" s="114"/>
      <c r="LBK28" s="114"/>
      <c r="LBL28" s="114"/>
      <c r="LBM28" s="114"/>
      <c r="LBN28" s="114"/>
      <c r="LBO28" s="114"/>
      <c r="LBP28" s="114"/>
      <c r="LBQ28" s="114"/>
      <c r="LBR28" s="114"/>
      <c r="LBS28" s="114"/>
      <c r="LBT28" s="114"/>
      <c r="LBU28" s="114"/>
      <c r="LBV28" s="114"/>
      <c r="LBW28" s="114"/>
      <c r="LBX28" s="114"/>
      <c r="LBY28" s="114"/>
      <c r="LBZ28" s="114"/>
      <c r="LCA28" s="114"/>
      <c r="LCB28" s="114"/>
      <c r="LCC28" s="114"/>
      <c r="LCD28" s="114"/>
      <c r="LCE28" s="114"/>
      <c r="LCF28" s="114"/>
      <c r="LCG28" s="114"/>
      <c r="LCH28" s="114"/>
      <c r="LCI28" s="114"/>
      <c r="LCJ28" s="114"/>
      <c r="LCK28" s="114"/>
      <c r="LCL28" s="114"/>
      <c r="LCM28" s="114"/>
      <c r="LCN28" s="114"/>
      <c r="LCO28" s="114"/>
      <c r="LCP28" s="114"/>
      <c r="LCQ28" s="114"/>
      <c r="LCR28" s="114"/>
      <c r="LCS28" s="114"/>
      <c r="LCT28" s="114"/>
      <c r="LCU28" s="114"/>
      <c r="LCV28" s="114"/>
      <c r="LCW28" s="114"/>
      <c r="LCX28" s="114"/>
      <c r="LCY28" s="114"/>
      <c r="LCZ28" s="114"/>
      <c r="LDA28" s="114"/>
      <c r="LDB28" s="114"/>
      <c r="LDC28" s="114"/>
      <c r="LDD28" s="114"/>
      <c r="LDE28" s="114"/>
      <c r="LDF28" s="114"/>
      <c r="LDG28" s="114"/>
      <c r="LDH28" s="114"/>
      <c r="LDI28" s="114"/>
      <c r="LDJ28" s="114"/>
      <c r="LDK28" s="114"/>
      <c r="LDL28" s="114"/>
      <c r="LDM28" s="114"/>
      <c r="LDN28" s="114"/>
      <c r="LDO28" s="114"/>
      <c r="LDP28" s="114"/>
      <c r="LDQ28" s="114"/>
      <c r="LDR28" s="114"/>
      <c r="LDS28" s="114"/>
      <c r="LDT28" s="114"/>
      <c r="LDU28" s="114"/>
      <c r="LDV28" s="114"/>
      <c r="LDW28" s="114"/>
      <c r="LDX28" s="114"/>
      <c r="LDY28" s="114"/>
      <c r="LDZ28" s="114"/>
      <c r="LEA28" s="114"/>
      <c r="LEB28" s="114"/>
      <c r="LEC28" s="114"/>
      <c r="LED28" s="114"/>
      <c r="LEE28" s="114"/>
      <c r="LEF28" s="114"/>
      <c r="LEG28" s="114"/>
      <c r="LEH28" s="114"/>
      <c r="LEI28" s="114"/>
      <c r="LEJ28" s="114"/>
      <c r="LEK28" s="114"/>
      <c r="LEL28" s="114"/>
      <c r="LEM28" s="114"/>
      <c r="LEN28" s="114"/>
      <c r="LEO28" s="114"/>
      <c r="LEP28" s="114"/>
      <c r="LEQ28" s="114"/>
      <c r="LER28" s="114"/>
      <c r="LES28" s="114"/>
      <c r="LET28" s="114"/>
      <c r="LEU28" s="114"/>
      <c r="LEV28" s="114"/>
      <c r="LEW28" s="114"/>
      <c r="LEX28" s="114"/>
      <c r="LEY28" s="114"/>
      <c r="LEZ28" s="114"/>
      <c r="LFA28" s="114"/>
      <c r="LFB28" s="114"/>
      <c r="LFC28" s="114"/>
      <c r="LFD28" s="114"/>
      <c r="LFE28" s="114"/>
      <c r="LFF28" s="114"/>
      <c r="LFG28" s="114"/>
      <c r="LFH28" s="114"/>
      <c r="LFI28" s="114"/>
      <c r="LFJ28" s="114"/>
      <c r="LFK28" s="114"/>
      <c r="LFL28" s="114"/>
      <c r="LFM28" s="114"/>
      <c r="LFN28" s="114"/>
      <c r="LFO28" s="114"/>
      <c r="LFP28" s="114"/>
      <c r="LFQ28" s="114"/>
      <c r="LFR28" s="114"/>
      <c r="LFS28" s="114"/>
      <c r="LFT28" s="114"/>
      <c r="LFU28" s="114"/>
      <c r="LFV28" s="114"/>
      <c r="LFW28" s="114"/>
      <c r="LFX28" s="114"/>
      <c r="LFY28" s="114"/>
      <c r="LFZ28" s="114"/>
      <c r="LGA28" s="114"/>
      <c r="LGB28" s="114"/>
      <c r="LGC28" s="114"/>
      <c r="LGD28" s="114"/>
      <c r="LGE28" s="114"/>
      <c r="LGF28" s="114"/>
      <c r="LGG28" s="114"/>
      <c r="LGH28" s="114"/>
      <c r="LGI28" s="114"/>
      <c r="LGJ28" s="114"/>
      <c r="LGK28" s="114"/>
      <c r="LGL28" s="114"/>
      <c r="LGM28" s="114"/>
      <c r="LGN28" s="114"/>
      <c r="LGO28" s="114"/>
      <c r="LGP28" s="114"/>
      <c r="LGQ28" s="114"/>
      <c r="LGR28" s="114"/>
      <c r="LGS28" s="114"/>
      <c r="LGT28" s="114"/>
      <c r="LGU28" s="114"/>
      <c r="LGV28" s="114"/>
      <c r="LGW28" s="114"/>
      <c r="LGX28" s="114"/>
      <c r="LGY28" s="114"/>
      <c r="LGZ28" s="114"/>
      <c r="LHA28" s="114"/>
      <c r="LHB28" s="114"/>
      <c r="LHC28" s="114"/>
      <c r="LHD28" s="114"/>
      <c r="LHE28" s="114"/>
      <c r="LHF28" s="114"/>
      <c r="LHG28" s="114"/>
      <c r="LHH28" s="114"/>
      <c r="LHI28" s="114"/>
      <c r="LHJ28" s="114"/>
      <c r="LHK28" s="114"/>
      <c r="LHL28" s="114"/>
      <c r="LHM28" s="114"/>
      <c r="LHN28" s="114"/>
      <c r="LHO28" s="114"/>
      <c r="LHP28" s="114"/>
      <c r="LHQ28" s="114"/>
      <c r="LHR28" s="114"/>
      <c r="LHS28" s="114"/>
      <c r="LHT28" s="114"/>
      <c r="LHU28" s="114"/>
      <c r="LHV28" s="114"/>
      <c r="LHW28" s="114"/>
      <c r="LHX28" s="114"/>
      <c r="LHY28" s="114"/>
      <c r="LHZ28" s="114"/>
      <c r="LIA28" s="114"/>
      <c r="LIB28" s="114"/>
      <c r="LIC28" s="114"/>
      <c r="LID28" s="114"/>
      <c r="LIE28" s="114"/>
      <c r="LIF28" s="114"/>
      <c r="LIG28" s="114"/>
      <c r="LIH28" s="114"/>
      <c r="LII28" s="114"/>
      <c r="LIJ28" s="114"/>
      <c r="LIK28" s="114"/>
      <c r="LIL28" s="114"/>
      <c r="LIM28" s="114"/>
      <c r="LIN28" s="114"/>
      <c r="LIO28" s="114"/>
      <c r="LIP28" s="114"/>
      <c r="LIQ28" s="114"/>
      <c r="LIR28" s="114"/>
      <c r="LIS28" s="114"/>
      <c r="LIT28" s="114"/>
      <c r="LIU28" s="114"/>
      <c r="LIV28" s="114"/>
      <c r="LIW28" s="114"/>
      <c r="LIX28" s="114"/>
      <c r="LIY28" s="114"/>
      <c r="LIZ28" s="114"/>
      <c r="LJA28" s="114"/>
      <c r="LJB28" s="114"/>
      <c r="LJC28" s="114"/>
      <c r="LJD28" s="114"/>
      <c r="LJE28" s="114"/>
      <c r="LJF28" s="114"/>
      <c r="LJG28" s="114"/>
      <c r="LJH28" s="114"/>
      <c r="LJI28" s="114"/>
      <c r="LJJ28" s="114"/>
      <c r="LJK28" s="114"/>
      <c r="LJL28" s="114"/>
      <c r="LJM28" s="114"/>
      <c r="LJN28" s="114"/>
      <c r="LJO28" s="114"/>
      <c r="LJP28" s="114"/>
      <c r="LJQ28" s="114"/>
      <c r="LJR28" s="114"/>
      <c r="LJS28" s="114"/>
      <c r="LJT28" s="114"/>
      <c r="LJU28" s="114"/>
      <c r="LJV28" s="114"/>
      <c r="LJW28" s="114"/>
      <c r="LJX28" s="114"/>
      <c r="LJY28" s="114"/>
      <c r="LJZ28" s="114"/>
      <c r="LKA28" s="114"/>
      <c r="LKB28" s="114"/>
      <c r="LKC28" s="114"/>
      <c r="LKD28" s="114"/>
      <c r="LKE28" s="114"/>
      <c r="LKF28" s="114"/>
      <c r="LKG28" s="114"/>
      <c r="LKH28" s="114"/>
      <c r="LKI28" s="114"/>
      <c r="LKJ28" s="114"/>
      <c r="LKK28" s="114"/>
      <c r="LKL28" s="114"/>
      <c r="LKM28" s="114"/>
      <c r="LKN28" s="114"/>
      <c r="LKO28" s="114"/>
      <c r="LKP28" s="114"/>
      <c r="LKQ28" s="114"/>
      <c r="LKR28" s="114"/>
      <c r="LKS28" s="114"/>
      <c r="LKT28" s="114"/>
      <c r="LKU28" s="114"/>
      <c r="LKV28" s="114"/>
      <c r="LKW28" s="114"/>
      <c r="LKX28" s="114"/>
      <c r="LKY28" s="114"/>
      <c r="LKZ28" s="114"/>
      <c r="LLA28" s="114"/>
      <c r="LLB28" s="114"/>
      <c r="LLC28" s="114"/>
      <c r="LLD28" s="114"/>
      <c r="LLE28" s="114"/>
      <c r="LLF28" s="114"/>
      <c r="LLG28" s="114"/>
      <c r="LLH28" s="114"/>
      <c r="LLI28" s="114"/>
      <c r="LLJ28" s="114"/>
      <c r="LLK28" s="114"/>
      <c r="LLL28" s="114"/>
      <c r="LLM28" s="114"/>
      <c r="LLN28" s="114"/>
      <c r="LLO28" s="114"/>
      <c r="LLP28" s="114"/>
      <c r="LLQ28" s="114"/>
      <c r="LLR28" s="114"/>
      <c r="LLS28" s="114"/>
      <c r="LLT28" s="114"/>
      <c r="LLU28" s="114"/>
      <c r="LLV28" s="114"/>
      <c r="LLW28" s="114"/>
      <c r="LLX28" s="114"/>
      <c r="LLY28" s="114"/>
      <c r="LLZ28" s="114"/>
      <c r="LMA28" s="114"/>
      <c r="LMB28" s="114"/>
      <c r="LMC28" s="114"/>
      <c r="LMD28" s="114"/>
      <c r="LME28" s="114"/>
      <c r="LMF28" s="114"/>
      <c r="LMG28" s="114"/>
      <c r="LMH28" s="114"/>
      <c r="LMI28" s="114"/>
      <c r="LMJ28" s="114"/>
      <c r="LMK28" s="114"/>
      <c r="LML28" s="114"/>
      <c r="LMM28" s="114"/>
      <c r="LMN28" s="114"/>
      <c r="LMO28" s="114"/>
      <c r="LMP28" s="114"/>
      <c r="LMQ28" s="114"/>
      <c r="LMR28" s="114"/>
      <c r="LMS28" s="114"/>
      <c r="LMT28" s="114"/>
      <c r="LMU28" s="114"/>
      <c r="LMV28" s="114"/>
      <c r="LMW28" s="114"/>
      <c r="LMX28" s="114"/>
      <c r="LMY28" s="114"/>
      <c r="LMZ28" s="114"/>
      <c r="LNA28" s="114"/>
      <c r="LNB28" s="114"/>
      <c r="LNC28" s="114"/>
      <c r="LND28" s="114"/>
      <c r="LNE28" s="114"/>
      <c r="LNF28" s="114"/>
      <c r="LNG28" s="114"/>
      <c r="LNH28" s="114"/>
      <c r="LNI28" s="114"/>
      <c r="LNJ28" s="114"/>
      <c r="LNK28" s="114"/>
      <c r="LNL28" s="114"/>
      <c r="LNM28" s="114"/>
      <c r="LNN28" s="114"/>
      <c r="LNO28" s="114"/>
      <c r="LNP28" s="114"/>
      <c r="LNQ28" s="114"/>
      <c r="LNR28" s="114"/>
      <c r="LNS28" s="114"/>
      <c r="LNT28" s="114"/>
      <c r="LNU28" s="114"/>
      <c r="LNV28" s="114"/>
      <c r="LNW28" s="114"/>
      <c r="LNX28" s="114"/>
      <c r="LNY28" s="114"/>
      <c r="LNZ28" s="114"/>
      <c r="LOA28" s="114"/>
      <c r="LOB28" s="114"/>
      <c r="LOC28" s="114"/>
      <c r="LOD28" s="114"/>
      <c r="LOE28" s="114"/>
      <c r="LOF28" s="114"/>
      <c r="LOG28" s="114"/>
      <c r="LOH28" s="114"/>
      <c r="LOI28" s="114"/>
      <c r="LOJ28" s="114"/>
      <c r="LOK28" s="114"/>
      <c r="LOL28" s="114"/>
      <c r="LOM28" s="114"/>
      <c r="LON28" s="114"/>
      <c r="LOO28" s="114"/>
      <c r="LOP28" s="114"/>
      <c r="LOQ28" s="114"/>
      <c r="LOR28" s="114"/>
      <c r="LOS28" s="114"/>
      <c r="LOT28" s="114"/>
      <c r="LOU28" s="114"/>
      <c r="LOV28" s="114"/>
      <c r="LOW28" s="114"/>
      <c r="LOX28" s="114"/>
      <c r="LOY28" s="114"/>
      <c r="LOZ28" s="114"/>
      <c r="LPA28" s="114"/>
      <c r="LPB28" s="114"/>
      <c r="LPC28" s="114"/>
      <c r="LPD28" s="114"/>
      <c r="LPE28" s="114"/>
      <c r="LPF28" s="114"/>
      <c r="LPG28" s="114"/>
      <c r="LPH28" s="114"/>
      <c r="LPI28" s="114"/>
      <c r="LPJ28" s="114"/>
      <c r="LPK28" s="114"/>
      <c r="LPL28" s="114"/>
      <c r="LPM28" s="114"/>
      <c r="LPN28" s="114"/>
      <c r="LPO28" s="114"/>
      <c r="LPP28" s="114"/>
      <c r="LPQ28" s="114"/>
      <c r="LPR28" s="114"/>
      <c r="LPS28" s="114"/>
      <c r="LPT28" s="114"/>
      <c r="LPU28" s="114"/>
      <c r="LPV28" s="114"/>
      <c r="LPW28" s="114"/>
      <c r="LPX28" s="114"/>
      <c r="LPY28" s="114"/>
      <c r="LPZ28" s="114"/>
      <c r="LQA28" s="114"/>
      <c r="LQB28" s="114"/>
      <c r="LQC28" s="114"/>
      <c r="LQD28" s="114"/>
      <c r="LQE28" s="114"/>
      <c r="LQF28" s="114"/>
      <c r="LQG28" s="114"/>
      <c r="LQH28" s="114"/>
      <c r="LQI28" s="114"/>
      <c r="LQJ28" s="114"/>
      <c r="LQK28" s="114"/>
      <c r="LQL28" s="114"/>
      <c r="LQM28" s="114"/>
      <c r="LQN28" s="114"/>
      <c r="LQO28" s="114"/>
      <c r="LQP28" s="114"/>
      <c r="LQQ28" s="114"/>
      <c r="LQR28" s="114"/>
      <c r="LQS28" s="114"/>
      <c r="LQT28" s="114"/>
      <c r="LQU28" s="114"/>
      <c r="LQV28" s="114"/>
      <c r="LQW28" s="114"/>
      <c r="LQX28" s="114"/>
      <c r="LQY28" s="114"/>
      <c r="LQZ28" s="114"/>
      <c r="LRA28" s="114"/>
      <c r="LRB28" s="114"/>
      <c r="LRC28" s="114"/>
      <c r="LRD28" s="114"/>
      <c r="LRE28" s="114"/>
      <c r="LRF28" s="114"/>
      <c r="LRG28" s="114"/>
      <c r="LRH28" s="114"/>
      <c r="LRI28" s="114"/>
      <c r="LRJ28" s="114"/>
      <c r="LRK28" s="114"/>
      <c r="LRL28" s="114"/>
      <c r="LRM28" s="114"/>
      <c r="LRN28" s="114"/>
      <c r="LRO28" s="114"/>
      <c r="LRP28" s="114"/>
      <c r="LRQ28" s="114"/>
      <c r="LRR28" s="114"/>
      <c r="LRS28" s="114"/>
      <c r="LRT28" s="114"/>
      <c r="LRU28" s="114"/>
      <c r="LRV28" s="114"/>
      <c r="LRW28" s="114"/>
      <c r="LRX28" s="114"/>
      <c r="LRY28" s="114"/>
      <c r="LRZ28" s="114"/>
      <c r="LSA28" s="114"/>
      <c r="LSB28" s="114"/>
      <c r="LSC28" s="114"/>
      <c r="LSD28" s="114"/>
      <c r="LSE28" s="114"/>
      <c r="LSF28" s="114"/>
      <c r="LSG28" s="114"/>
      <c r="LSH28" s="114"/>
      <c r="LSI28" s="114"/>
      <c r="LSJ28" s="114"/>
      <c r="LSK28" s="114"/>
      <c r="LSL28" s="114"/>
      <c r="LSM28" s="114"/>
      <c r="LSN28" s="114"/>
      <c r="LSO28" s="114"/>
      <c r="LSP28" s="114"/>
      <c r="LSQ28" s="114"/>
      <c r="LSR28" s="114"/>
      <c r="LSS28" s="114"/>
      <c r="LST28" s="114"/>
      <c r="LSU28" s="114"/>
      <c r="LSV28" s="114"/>
      <c r="LSW28" s="114"/>
      <c r="LSX28" s="114"/>
      <c r="LSY28" s="114"/>
      <c r="LSZ28" s="114"/>
      <c r="LTA28" s="114"/>
      <c r="LTB28" s="114"/>
      <c r="LTC28" s="114"/>
      <c r="LTD28" s="114"/>
      <c r="LTE28" s="114"/>
      <c r="LTF28" s="114"/>
      <c r="LTG28" s="114"/>
      <c r="LTH28" s="114"/>
      <c r="LTI28" s="114"/>
      <c r="LTJ28" s="114"/>
      <c r="LTK28" s="114"/>
      <c r="LTL28" s="114"/>
      <c r="LTM28" s="114"/>
      <c r="LTN28" s="114"/>
      <c r="LTO28" s="114"/>
      <c r="LTP28" s="114"/>
      <c r="LTQ28" s="114"/>
      <c r="LTR28" s="114"/>
      <c r="LTS28" s="114"/>
      <c r="LTT28" s="114"/>
      <c r="LTU28" s="114"/>
      <c r="LTV28" s="114"/>
      <c r="LTW28" s="114"/>
      <c r="LTX28" s="114"/>
      <c r="LTY28" s="114"/>
      <c r="LTZ28" s="114"/>
      <c r="LUA28" s="114"/>
      <c r="LUB28" s="114"/>
      <c r="LUC28" s="114"/>
      <c r="LUD28" s="114"/>
      <c r="LUE28" s="114"/>
      <c r="LUF28" s="114"/>
      <c r="LUG28" s="114"/>
      <c r="LUH28" s="114"/>
      <c r="LUI28" s="114"/>
      <c r="LUJ28" s="114"/>
      <c r="LUK28" s="114"/>
      <c r="LUL28" s="114"/>
      <c r="LUM28" s="114"/>
      <c r="LUN28" s="114"/>
      <c r="LUO28" s="114"/>
      <c r="LUP28" s="114"/>
      <c r="LUQ28" s="114"/>
      <c r="LUR28" s="114"/>
      <c r="LUS28" s="114"/>
      <c r="LUT28" s="114"/>
      <c r="LUU28" s="114"/>
      <c r="LUV28" s="114"/>
      <c r="LUW28" s="114"/>
      <c r="LUX28" s="114"/>
      <c r="LUY28" s="114"/>
      <c r="LUZ28" s="114"/>
      <c r="LVA28" s="114"/>
      <c r="LVB28" s="114"/>
      <c r="LVC28" s="114"/>
      <c r="LVD28" s="114"/>
      <c r="LVE28" s="114"/>
      <c r="LVF28" s="114"/>
      <c r="LVG28" s="114"/>
      <c r="LVH28" s="114"/>
      <c r="LVI28" s="114"/>
      <c r="LVJ28" s="114"/>
      <c r="LVK28" s="114"/>
      <c r="LVL28" s="114"/>
      <c r="LVM28" s="114"/>
      <c r="LVN28" s="114"/>
      <c r="LVO28" s="114"/>
      <c r="LVP28" s="114"/>
      <c r="LVQ28" s="114"/>
      <c r="LVR28" s="114"/>
      <c r="LVS28" s="114"/>
      <c r="LVT28" s="114"/>
      <c r="LVU28" s="114"/>
      <c r="LVV28" s="114"/>
      <c r="LVW28" s="114"/>
      <c r="LVX28" s="114"/>
      <c r="LVY28" s="114"/>
      <c r="LVZ28" s="114"/>
      <c r="LWA28" s="114"/>
      <c r="LWB28" s="114"/>
      <c r="LWC28" s="114"/>
      <c r="LWD28" s="114"/>
      <c r="LWE28" s="114"/>
      <c r="LWF28" s="114"/>
      <c r="LWG28" s="114"/>
      <c r="LWH28" s="114"/>
      <c r="LWI28" s="114"/>
      <c r="LWJ28" s="114"/>
      <c r="LWK28" s="114"/>
      <c r="LWL28" s="114"/>
      <c r="LWM28" s="114"/>
      <c r="LWN28" s="114"/>
      <c r="LWO28" s="114"/>
      <c r="LWP28" s="114"/>
      <c r="LWQ28" s="114"/>
      <c r="LWR28" s="114"/>
      <c r="LWS28" s="114"/>
      <c r="LWT28" s="114"/>
      <c r="LWU28" s="114"/>
      <c r="LWV28" s="114"/>
      <c r="LWW28" s="114"/>
      <c r="LWX28" s="114"/>
      <c r="LWY28" s="114"/>
      <c r="LWZ28" s="114"/>
      <c r="LXA28" s="114"/>
      <c r="LXB28" s="114"/>
      <c r="LXC28" s="114"/>
      <c r="LXD28" s="114"/>
      <c r="LXE28" s="114"/>
      <c r="LXF28" s="114"/>
      <c r="LXG28" s="114"/>
      <c r="LXH28" s="114"/>
      <c r="LXI28" s="114"/>
      <c r="LXJ28" s="114"/>
      <c r="LXK28" s="114"/>
      <c r="LXL28" s="114"/>
      <c r="LXM28" s="114"/>
      <c r="LXN28" s="114"/>
      <c r="LXO28" s="114"/>
      <c r="LXP28" s="114"/>
      <c r="LXQ28" s="114"/>
      <c r="LXR28" s="114"/>
      <c r="LXS28" s="114"/>
      <c r="LXT28" s="114"/>
      <c r="LXU28" s="114"/>
      <c r="LXV28" s="114"/>
      <c r="LXW28" s="114"/>
      <c r="LXX28" s="114"/>
      <c r="LXY28" s="114"/>
      <c r="LXZ28" s="114"/>
      <c r="LYA28" s="114"/>
      <c r="LYB28" s="114"/>
      <c r="LYC28" s="114"/>
      <c r="LYD28" s="114"/>
      <c r="LYE28" s="114"/>
      <c r="LYF28" s="114"/>
      <c r="LYG28" s="114"/>
      <c r="LYH28" s="114"/>
      <c r="LYI28" s="114"/>
      <c r="LYJ28" s="114"/>
      <c r="LYK28" s="114"/>
      <c r="LYL28" s="114"/>
      <c r="LYM28" s="114"/>
      <c r="LYN28" s="114"/>
      <c r="LYO28" s="114"/>
      <c r="LYP28" s="114"/>
      <c r="LYQ28" s="114"/>
      <c r="LYR28" s="114"/>
      <c r="LYS28" s="114"/>
      <c r="LYT28" s="114"/>
      <c r="LYU28" s="114"/>
      <c r="LYV28" s="114"/>
      <c r="LYW28" s="114"/>
      <c r="LYX28" s="114"/>
      <c r="LYY28" s="114"/>
      <c r="LYZ28" s="114"/>
      <c r="LZA28" s="114"/>
      <c r="LZB28" s="114"/>
      <c r="LZC28" s="114"/>
      <c r="LZD28" s="114"/>
      <c r="LZE28" s="114"/>
      <c r="LZF28" s="114"/>
      <c r="LZG28" s="114"/>
      <c r="LZH28" s="114"/>
      <c r="LZI28" s="114"/>
      <c r="LZJ28" s="114"/>
      <c r="LZK28" s="114"/>
      <c r="LZL28" s="114"/>
      <c r="LZM28" s="114"/>
      <c r="LZN28" s="114"/>
      <c r="LZO28" s="114"/>
      <c r="LZP28" s="114"/>
      <c r="LZQ28" s="114"/>
      <c r="LZR28" s="114"/>
      <c r="LZS28" s="114"/>
      <c r="LZT28" s="114"/>
      <c r="LZU28" s="114"/>
      <c r="LZV28" s="114"/>
      <c r="LZW28" s="114"/>
      <c r="LZX28" s="114"/>
      <c r="LZY28" s="114"/>
      <c r="LZZ28" s="114"/>
      <c r="MAA28" s="114"/>
      <c r="MAB28" s="114"/>
      <c r="MAC28" s="114"/>
      <c r="MAD28" s="114"/>
      <c r="MAE28" s="114"/>
      <c r="MAF28" s="114"/>
      <c r="MAG28" s="114"/>
      <c r="MAH28" s="114"/>
      <c r="MAI28" s="114"/>
      <c r="MAJ28" s="114"/>
      <c r="MAK28" s="114"/>
      <c r="MAL28" s="114"/>
      <c r="MAM28" s="114"/>
      <c r="MAN28" s="114"/>
      <c r="MAO28" s="114"/>
      <c r="MAP28" s="114"/>
      <c r="MAQ28" s="114"/>
      <c r="MAR28" s="114"/>
      <c r="MAS28" s="114"/>
      <c r="MAT28" s="114"/>
      <c r="MAU28" s="114"/>
      <c r="MAV28" s="114"/>
      <c r="MAW28" s="114"/>
      <c r="MAX28" s="114"/>
      <c r="MAY28" s="114"/>
      <c r="MAZ28" s="114"/>
      <c r="MBA28" s="114"/>
      <c r="MBB28" s="114"/>
      <c r="MBC28" s="114"/>
      <c r="MBD28" s="114"/>
      <c r="MBE28" s="114"/>
      <c r="MBF28" s="114"/>
      <c r="MBG28" s="114"/>
      <c r="MBH28" s="114"/>
      <c r="MBI28" s="114"/>
      <c r="MBJ28" s="114"/>
      <c r="MBK28" s="114"/>
      <c r="MBL28" s="114"/>
      <c r="MBM28" s="114"/>
      <c r="MBN28" s="114"/>
      <c r="MBO28" s="114"/>
      <c r="MBP28" s="114"/>
      <c r="MBQ28" s="114"/>
      <c r="MBR28" s="114"/>
      <c r="MBS28" s="114"/>
      <c r="MBT28" s="114"/>
      <c r="MBU28" s="114"/>
      <c r="MBV28" s="114"/>
      <c r="MBW28" s="114"/>
      <c r="MBX28" s="114"/>
      <c r="MBY28" s="114"/>
      <c r="MBZ28" s="114"/>
      <c r="MCA28" s="114"/>
      <c r="MCB28" s="114"/>
      <c r="MCC28" s="114"/>
      <c r="MCD28" s="114"/>
      <c r="MCE28" s="114"/>
      <c r="MCF28" s="114"/>
      <c r="MCG28" s="114"/>
      <c r="MCH28" s="114"/>
      <c r="MCI28" s="114"/>
      <c r="MCJ28" s="114"/>
      <c r="MCK28" s="114"/>
      <c r="MCL28" s="114"/>
      <c r="MCM28" s="114"/>
      <c r="MCN28" s="114"/>
      <c r="MCO28" s="114"/>
      <c r="MCP28" s="114"/>
      <c r="MCQ28" s="114"/>
      <c r="MCR28" s="114"/>
      <c r="MCS28" s="114"/>
      <c r="MCT28" s="114"/>
      <c r="MCU28" s="114"/>
      <c r="MCV28" s="114"/>
      <c r="MCW28" s="114"/>
      <c r="MCX28" s="114"/>
      <c r="MCY28" s="114"/>
      <c r="MCZ28" s="114"/>
      <c r="MDA28" s="114"/>
      <c r="MDB28" s="114"/>
      <c r="MDC28" s="114"/>
      <c r="MDD28" s="114"/>
      <c r="MDE28" s="114"/>
      <c r="MDF28" s="114"/>
      <c r="MDG28" s="114"/>
      <c r="MDH28" s="114"/>
      <c r="MDI28" s="114"/>
      <c r="MDJ28" s="114"/>
      <c r="MDK28" s="114"/>
      <c r="MDL28" s="114"/>
      <c r="MDM28" s="114"/>
      <c r="MDN28" s="114"/>
      <c r="MDO28" s="114"/>
      <c r="MDP28" s="114"/>
      <c r="MDQ28" s="114"/>
      <c r="MDR28" s="114"/>
      <c r="MDS28" s="114"/>
      <c r="MDT28" s="114"/>
      <c r="MDU28" s="114"/>
      <c r="MDV28" s="114"/>
      <c r="MDW28" s="114"/>
      <c r="MDX28" s="114"/>
      <c r="MDY28" s="114"/>
      <c r="MDZ28" s="114"/>
      <c r="MEA28" s="114"/>
      <c r="MEB28" s="114"/>
      <c r="MEC28" s="114"/>
      <c r="MED28" s="114"/>
      <c r="MEE28" s="114"/>
      <c r="MEF28" s="114"/>
      <c r="MEG28" s="114"/>
      <c r="MEH28" s="114"/>
      <c r="MEI28" s="114"/>
      <c r="MEJ28" s="114"/>
      <c r="MEK28" s="114"/>
      <c r="MEL28" s="114"/>
      <c r="MEM28" s="114"/>
      <c r="MEN28" s="114"/>
      <c r="MEO28" s="114"/>
      <c r="MEP28" s="114"/>
      <c r="MEQ28" s="114"/>
      <c r="MER28" s="114"/>
      <c r="MES28" s="114"/>
      <c r="MET28" s="114"/>
      <c r="MEU28" s="114"/>
      <c r="MEV28" s="114"/>
      <c r="MEW28" s="114"/>
      <c r="MEX28" s="114"/>
      <c r="MEY28" s="114"/>
      <c r="MEZ28" s="114"/>
      <c r="MFA28" s="114"/>
      <c r="MFB28" s="114"/>
      <c r="MFC28" s="114"/>
      <c r="MFD28" s="114"/>
      <c r="MFE28" s="114"/>
      <c r="MFF28" s="114"/>
      <c r="MFG28" s="114"/>
      <c r="MFH28" s="114"/>
      <c r="MFI28" s="114"/>
      <c r="MFJ28" s="114"/>
      <c r="MFK28" s="114"/>
      <c r="MFL28" s="114"/>
      <c r="MFM28" s="114"/>
      <c r="MFN28" s="114"/>
      <c r="MFO28" s="114"/>
      <c r="MFP28" s="114"/>
      <c r="MFQ28" s="114"/>
      <c r="MFR28" s="114"/>
      <c r="MFS28" s="114"/>
      <c r="MFT28" s="114"/>
      <c r="MFU28" s="114"/>
      <c r="MFV28" s="114"/>
      <c r="MFW28" s="114"/>
      <c r="MFX28" s="114"/>
      <c r="MFY28" s="114"/>
      <c r="MFZ28" s="114"/>
      <c r="MGA28" s="114"/>
      <c r="MGB28" s="114"/>
      <c r="MGC28" s="114"/>
      <c r="MGD28" s="114"/>
      <c r="MGE28" s="114"/>
      <c r="MGF28" s="114"/>
      <c r="MGG28" s="114"/>
      <c r="MGH28" s="114"/>
      <c r="MGI28" s="114"/>
      <c r="MGJ28" s="114"/>
      <c r="MGK28" s="114"/>
      <c r="MGL28" s="114"/>
      <c r="MGM28" s="114"/>
      <c r="MGN28" s="114"/>
      <c r="MGO28" s="114"/>
      <c r="MGP28" s="114"/>
      <c r="MGQ28" s="114"/>
      <c r="MGR28" s="114"/>
      <c r="MGS28" s="114"/>
      <c r="MGT28" s="114"/>
      <c r="MGU28" s="114"/>
      <c r="MGV28" s="114"/>
      <c r="MGW28" s="114"/>
      <c r="MGX28" s="114"/>
      <c r="MGY28" s="114"/>
      <c r="MGZ28" s="114"/>
      <c r="MHA28" s="114"/>
      <c r="MHB28" s="114"/>
      <c r="MHC28" s="114"/>
      <c r="MHD28" s="114"/>
      <c r="MHE28" s="114"/>
      <c r="MHF28" s="114"/>
      <c r="MHG28" s="114"/>
      <c r="MHH28" s="114"/>
      <c r="MHI28" s="114"/>
      <c r="MHJ28" s="114"/>
      <c r="MHK28" s="114"/>
      <c r="MHL28" s="114"/>
      <c r="MHM28" s="114"/>
      <c r="MHN28" s="114"/>
      <c r="MHO28" s="114"/>
      <c r="MHP28" s="114"/>
      <c r="MHQ28" s="114"/>
      <c r="MHR28" s="114"/>
      <c r="MHS28" s="114"/>
      <c r="MHT28" s="114"/>
      <c r="MHU28" s="114"/>
      <c r="MHV28" s="114"/>
      <c r="MHW28" s="114"/>
      <c r="MHX28" s="114"/>
      <c r="MHY28" s="114"/>
      <c r="MHZ28" s="114"/>
      <c r="MIA28" s="114"/>
      <c r="MIB28" s="114"/>
      <c r="MIC28" s="114"/>
      <c r="MID28" s="114"/>
      <c r="MIE28" s="114"/>
      <c r="MIF28" s="114"/>
      <c r="MIG28" s="114"/>
      <c r="MIH28" s="114"/>
      <c r="MII28" s="114"/>
      <c r="MIJ28" s="114"/>
      <c r="MIK28" s="114"/>
      <c r="MIL28" s="114"/>
      <c r="MIM28" s="114"/>
      <c r="MIN28" s="114"/>
      <c r="MIO28" s="114"/>
      <c r="MIP28" s="114"/>
      <c r="MIQ28" s="114"/>
      <c r="MIR28" s="114"/>
      <c r="MIS28" s="114"/>
      <c r="MIT28" s="114"/>
      <c r="MIU28" s="114"/>
      <c r="MIV28" s="114"/>
      <c r="MIW28" s="114"/>
      <c r="MIX28" s="114"/>
      <c r="MIY28" s="114"/>
      <c r="MIZ28" s="114"/>
      <c r="MJA28" s="114"/>
      <c r="MJB28" s="114"/>
      <c r="MJC28" s="114"/>
      <c r="MJD28" s="114"/>
      <c r="MJE28" s="114"/>
      <c r="MJF28" s="114"/>
      <c r="MJG28" s="114"/>
      <c r="MJH28" s="114"/>
      <c r="MJI28" s="114"/>
      <c r="MJJ28" s="114"/>
      <c r="MJK28" s="114"/>
      <c r="MJL28" s="114"/>
      <c r="MJM28" s="114"/>
      <c r="MJN28" s="114"/>
      <c r="MJO28" s="114"/>
      <c r="MJP28" s="114"/>
      <c r="MJQ28" s="114"/>
      <c r="MJR28" s="114"/>
      <c r="MJS28" s="114"/>
      <c r="MJT28" s="114"/>
      <c r="MJU28" s="114"/>
      <c r="MJV28" s="114"/>
      <c r="MJW28" s="114"/>
      <c r="MJX28" s="114"/>
      <c r="MJY28" s="114"/>
      <c r="MJZ28" s="114"/>
      <c r="MKA28" s="114"/>
      <c r="MKB28" s="114"/>
      <c r="MKC28" s="114"/>
      <c r="MKD28" s="114"/>
      <c r="MKE28" s="114"/>
      <c r="MKF28" s="114"/>
      <c r="MKG28" s="114"/>
      <c r="MKH28" s="114"/>
      <c r="MKI28" s="114"/>
      <c r="MKJ28" s="114"/>
      <c r="MKK28" s="114"/>
      <c r="MKL28" s="114"/>
      <c r="MKM28" s="114"/>
      <c r="MKN28" s="114"/>
      <c r="MKO28" s="114"/>
      <c r="MKP28" s="114"/>
      <c r="MKQ28" s="114"/>
      <c r="MKR28" s="114"/>
      <c r="MKS28" s="114"/>
      <c r="MKT28" s="114"/>
      <c r="MKU28" s="114"/>
      <c r="MKV28" s="114"/>
      <c r="MKW28" s="114"/>
      <c r="MKX28" s="114"/>
      <c r="MKY28" s="114"/>
      <c r="MKZ28" s="114"/>
      <c r="MLA28" s="114"/>
      <c r="MLB28" s="114"/>
      <c r="MLC28" s="114"/>
      <c r="MLD28" s="114"/>
      <c r="MLE28" s="114"/>
      <c r="MLF28" s="114"/>
      <c r="MLG28" s="114"/>
      <c r="MLH28" s="114"/>
      <c r="MLI28" s="114"/>
      <c r="MLJ28" s="114"/>
      <c r="MLK28" s="114"/>
      <c r="MLL28" s="114"/>
      <c r="MLM28" s="114"/>
      <c r="MLN28" s="114"/>
      <c r="MLO28" s="114"/>
      <c r="MLP28" s="114"/>
      <c r="MLQ28" s="114"/>
      <c r="MLR28" s="114"/>
      <c r="MLS28" s="114"/>
      <c r="MLT28" s="114"/>
      <c r="MLU28" s="114"/>
      <c r="MLV28" s="114"/>
      <c r="MLW28" s="114"/>
      <c r="MLX28" s="114"/>
      <c r="MLY28" s="114"/>
      <c r="MLZ28" s="114"/>
      <c r="MMA28" s="114"/>
      <c r="MMB28" s="114"/>
      <c r="MMC28" s="114"/>
      <c r="MMD28" s="114"/>
      <c r="MME28" s="114"/>
      <c r="MMF28" s="114"/>
      <c r="MMG28" s="114"/>
      <c r="MMH28" s="114"/>
      <c r="MMI28" s="114"/>
      <c r="MMJ28" s="114"/>
      <c r="MMK28" s="114"/>
      <c r="MML28" s="114"/>
      <c r="MMM28" s="114"/>
      <c r="MMN28" s="114"/>
      <c r="MMO28" s="114"/>
      <c r="MMP28" s="114"/>
      <c r="MMQ28" s="114"/>
      <c r="MMR28" s="114"/>
      <c r="MMS28" s="114"/>
      <c r="MMT28" s="114"/>
      <c r="MMU28" s="114"/>
      <c r="MMV28" s="114"/>
      <c r="MMW28" s="114"/>
      <c r="MMX28" s="114"/>
      <c r="MMY28" s="114"/>
      <c r="MMZ28" s="114"/>
      <c r="MNA28" s="114"/>
      <c r="MNB28" s="114"/>
      <c r="MNC28" s="114"/>
      <c r="MND28" s="114"/>
      <c r="MNE28" s="114"/>
      <c r="MNF28" s="114"/>
      <c r="MNG28" s="114"/>
      <c r="MNH28" s="114"/>
      <c r="MNI28" s="114"/>
      <c r="MNJ28" s="114"/>
      <c r="MNK28" s="114"/>
      <c r="MNL28" s="114"/>
      <c r="MNM28" s="114"/>
      <c r="MNN28" s="114"/>
      <c r="MNO28" s="114"/>
      <c r="MNP28" s="114"/>
      <c r="MNQ28" s="114"/>
      <c r="MNR28" s="114"/>
      <c r="MNS28" s="114"/>
      <c r="MNT28" s="114"/>
      <c r="MNU28" s="114"/>
      <c r="MNV28" s="114"/>
      <c r="MNW28" s="114"/>
      <c r="MNX28" s="114"/>
      <c r="MNY28" s="114"/>
      <c r="MNZ28" s="114"/>
      <c r="MOA28" s="114"/>
      <c r="MOB28" s="114"/>
      <c r="MOC28" s="114"/>
      <c r="MOD28" s="114"/>
      <c r="MOE28" s="114"/>
      <c r="MOF28" s="114"/>
      <c r="MOG28" s="114"/>
      <c r="MOH28" s="114"/>
      <c r="MOI28" s="114"/>
      <c r="MOJ28" s="114"/>
      <c r="MOK28" s="114"/>
      <c r="MOL28" s="114"/>
      <c r="MOM28" s="114"/>
      <c r="MON28" s="114"/>
      <c r="MOO28" s="114"/>
      <c r="MOP28" s="114"/>
      <c r="MOQ28" s="114"/>
      <c r="MOR28" s="114"/>
      <c r="MOS28" s="114"/>
      <c r="MOT28" s="114"/>
      <c r="MOU28" s="114"/>
      <c r="MOV28" s="114"/>
      <c r="MOW28" s="114"/>
      <c r="MOX28" s="114"/>
      <c r="MOY28" s="114"/>
      <c r="MOZ28" s="114"/>
      <c r="MPA28" s="114"/>
      <c r="MPB28" s="114"/>
      <c r="MPC28" s="114"/>
      <c r="MPD28" s="114"/>
      <c r="MPE28" s="114"/>
      <c r="MPF28" s="114"/>
      <c r="MPG28" s="114"/>
      <c r="MPH28" s="114"/>
      <c r="MPI28" s="114"/>
      <c r="MPJ28" s="114"/>
      <c r="MPK28" s="114"/>
      <c r="MPL28" s="114"/>
      <c r="MPM28" s="114"/>
      <c r="MPN28" s="114"/>
      <c r="MPO28" s="114"/>
      <c r="MPP28" s="114"/>
      <c r="MPQ28" s="114"/>
      <c r="MPR28" s="114"/>
      <c r="MPS28" s="114"/>
      <c r="MPT28" s="114"/>
      <c r="MPU28" s="114"/>
      <c r="MPV28" s="114"/>
      <c r="MPW28" s="114"/>
      <c r="MPX28" s="114"/>
      <c r="MPY28" s="114"/>
      <c r="MPZ28" s="114"/>
      <c r="MQA28" s="114"/>
      <c r="MQB28" s="114"/>
      <c r="MQC28" s="114"/>
      <c r="MQD28" s="114"/>
      <c r="MQE28" s="114"/>
      <c r="MQF28" s="114"/>
      <c r="MQG28" s="114"/>
      <c r="MQH28" s="114"/>
      <c r="MQI28" s="114"/>
      <c r="MQJ28" s="114"/>
      <c r="MQK28" s="114"/>
      <c r="MQL28" s="114"/>
      <c r="MQM28" s="114"/>
      <c r="MQN28" s="114"/>
      <c r="MQO28" s="114"/>
      <c r="MQP28" s="114"/>
      <c r="MQQ28" s="114"/>
      <c r="MQR28" s="114"/>
      <c r="MQS28" s="114"/>
      <c r="MQT28" s="114"/>
      <c r="MQU28" s="114"/>
      <c r="MQV28" s="114"/>
      <c r="MQW28" s="114"/>
      <c r="MQX28" s="114"/>
      <c r="MQY28" s="114"/>
      <c r="MQZ28" s="114"/>
      <c r="MRA28" s="114"/>
      <c r="MRB28" s="114"/>
      <c r="MRC28" s="114"/>
      <c r="MRD28" s="114"/>
      <c r="MRE28" s="114"/>
      <c r="MRF28" s="114"/>
      <c r="MRG28" s="114"/>
      <c r="MRH28" s="114"/>
      <c r="MRI28" s="114"/>
      <c r="MRJ28" s="114"/>
      <c r="MRK28" s="114"/>
      <c r="MRL28" s="114"/>
      <c r="MRM28" s="114"/>
      <c r="MRN28" s="114"/>
      <c r="MRO28" s="114"/>
      <c r="MRP28" s="114"/>
      <c r="MRQ28" s="114"/>
      <c r="MRR28" s="114"/>
      <c r="MRS28" s="114"/>
      <c r="MRT28" s="114"/>
      <c r="MRU28" s="114"/>
      <c r="MRV28" s="114"/>
      <c r="MRW28" s="114"/>
      <c r="MRX28" s="114"/>
      <c r="MRY28" s="114"/>
      <c r="MRZ28" s="114"/>
      <c r="MSA28" s="114"/>
      <c r="MSB28" s="114"/>
      <c r="MSC28" s="114"/>
      <c r="MSD28" s="114"/>
      <c r="MSE28" s="114"/>
      <c r="MSF28" s="114"/>
      <c r="MSG28" s="114"/>
      <c r="MSH28" s="114"/>
      <c r="MSI28" s="114"/>
      <c r="MSJ28" s="114"/>
      <c r="MSK28" s="114"/>
      <c r="MSL28" s="114"/>
      <c r="MSM28" s="114"/>
      <c r="MSN28" s="114"/>
      <c r="MSO28" s="114"/>
      <c r="MSP28" s="114"/>
      <c r="MSQ28" s="114"/>
      <c r="MSR28" s="114"/>
      <c r="MSS28" s="114"/>
      <c r="MST28" s="114"/>
      <c r="MSU28" s="114"/>
      <c r="MSV28" s="114"/>
      <c r="MSW28" s="114"/>
      <c r="MSX28" s="114"/>
      <c r="MSY28" s="114"/>
      <c r="MSZ28" s="114"/>
      <c r="MTA28" s="114"/>
      <c r="MTB28" s="114"/>
      <c r="MTC28" s="114"/>
      <c r="MTD28" s="114"/>
      <c r="MTE28" s="114"/>
      <c r="MTF28" s="114"/>
      <c r="MTG28" s="114"/>
      <c r="MTH28" s="114"/>
      <c r="MTI28" s="114"/>
      <c r="MTJ28" s="114"/>
      <c r="MTK28" s="114"/>
      <c r="MTL28" s="114"/>
      <c r="MTM28" s="114"/>
      <c r="MTN28" s="114"/>
      <c r="MTO28" s="114"/>
      <c r="MTP28" s="114"/>
      <c r="MTQ28" s="114"/>
      <c r="MTR28" s="114"/>
      <c r="MTS28" s="114"/>
      <c r="MTT28" s="114"/>
      <c r="MTU28" s="114"/>
      <c r="MTV28" s="114"/>
      <c r="MTW28" s="114"/>
      <c r="MTX28" s="114"/>
      <c r="MTY28" s="114"/>
      <c r="MTZ28" s="114"/>
      <c r="MUA28" s="114"/>
      <c r="MUB28" s="114"/>
      <c r="MUC28" s="114"/>
      <c r="MUD28" s="114"/>
      <c r="MUE28" s="114"/>
      <c r="MUF28" s="114"/>
      <c r="MUG28" s="114"/>
      <c r="MUH28" s="114"/>
      <c r="MUI28" s="114"/>
      <c r="MUJ28" s="114"/>
      <c r="MUK28" s="114"/>
      <c r="MUL28" s="114"/>
      <c r="MUM28" s="114"/>
      <c r="MUN28" s="114"/>
      <c r="MUO28" s="114"/>
      <c r="MUP28" s="114"/>
      <c r="MUQ28" s="114"/>
      <c r="MUR28" s="114"/>
      <c r="MUS28" s="114"/>
      <c r="MUT28" s="114"/>
      <c r="MUU28" s="114"/>
      <c r="MUV28" s="114"/>
      <c r="MUW28" s="114"/>
      <c r="MUX28" s="114"/>
      <c r="MUY28" s="114"/>
      <c r="MUZ28" s="114"/>
      <c r="MVA28" s="114"/>
      <c r="MVB28" s="114"/>
      <c r="MVC28" s="114"/>
      <c r="MVD28" s="114"/>
      <c r="MVE28" s="114"/>
      <c r="MVF28" s="114"/>
      <c r="MVG28" s="114"/>
      <c r="MVH28" s="114"/>
      <c r="MVI28" s="114"/>
      <c r="MVJ28" s="114"/>
      <c r="MVK28" s="114"/>
      <c r="MVL28" s="114"/>
      <c r="MVM28" s="114"/>
      <c r="MVN28" s="114"/>
      <c r="MVO28" s="114"/>
      <c r="MVP28" s="114"/>
      <c r="MVQ28" s="114"/>
      <c r="MVR28" s="114"/>
      <c r="MVS28" s="114"/>
      <c r="MVT28" s="114"/>
      <c r="MVU28" s="114"/>
      <c r="MVV28" s="114"/>
      <c r="MVW28" s="114"/>
      <c r="MVX28" s="114"/>
      <c r="MVY28" s="114"/>
      <c r="MVZ28" s="114"/>
      <c r="MWA28" s="114"/>
      <c r="MWB28" s="114"/>
      <c r="MWC28" s="114"/>
      <c r="MWD28" s="114"/>
      <c r="MWE28" s="114"/>
      <c r="MWF28" s="114"/>
      <c r="MWG28" s="114"/>
      <c r="MWH28" s="114"/>
      <c r="MWI28" s="114"/>
      <c r="MWJ28" s="114"/>
      <c r="MWK28" s="114"/>
      <c r="MWL28" s="114"/>
      <c r="MWM28" s="114"/>
      <c r="MWN28" s="114"/>
      <c r="MWO28" s="114"/>
      <c r="MWP28" s="114"/>
      <c r="MWQ28" s="114"/>
      <c r="MWR28" s="114"/>
      <c r="MWS28" s="114"/>
      <c r="MWT28" s="114"/>
      <c r="MWU28" s="114"/>
      <c r="MWV28" s="114"/>
      <c r="MWW28" s="114"/>
      <c r="MWX28" s="114"/>
      <c r="MWY28" s="114"/>
      <c r="MWZ28" s="114"/>
      <c r="MXA28" s="114"/>
      <c r="MXB28" s="114"/>
      <c r="MXC28" s="114"/>
      <c r="MXD28" s="114"/>
      <c r="MXE28" s="114"/>
      <c r="MXF28" s="114"/>
      <c r="MXG28" s="114"/>
      <c r="MXH28" s="114"/>
      <c r="MXI28" s="114"/>
      <c r="MXJ28" s="114"/>
      <c r="MXK28" s="114"/>
      <c r="MXL28" s="114"/>
      <c r="MXM28" s="114"/>
      <c r="MXN28" s="114"/>
      <c r="MXO28" s="114"/>
      <c r="MXP28" s="114"/>
      <c r="MXQ28" s="114"/>
      <c r="MXR28" s="114"/>
      <c r="MXS28" s="114"/>
      <c r="MXT28" s="114"/>
      <c r="MXU28" s="114"/>
      <c r="MXV28" s="114"/>
      <c r="MXW28" s="114"/>
      <c r="MXX28" s="114"/>
      <c r="MXY28" s="114"/>
      <c r="MXZ28" s="114"/>
      <c r="MYA28" s="114"/>
      <c r="MYB28" s="114"/>
      <c r="MYC28" s="114"/>
      <c r="MYD28" s="114"/>
      <c r="MYE28" s="114"/>
      <c r="MYF28" s="114"/>
      <c r="MYG28" s="114"/>
      <c r="MYH28" s="114"/>
      <c r="MYI28" s="114"/>
      <c r="MYJ28" s="114"/>
      <c r="MYK28" s="114"/>
      <c r="MYL28" s="114"/>
      <c r="MYM28" s="114"/>
      <c r="MYN28" s="114"/>
      <c r="MYO28" s="114"/>
      <c r="MYP28" s="114"/>
      <c r="MYQ28" s="114"/>
      <c r="MYR28" s="114"/>
      <c r="MYS28" s="114"/>
      <c r="MYT28" s="114"/>
      <c r="MYU28" s="114"/>
      <c r="MYV28" s="114"/>
      <c r="MYW28" s="114"/>
      <c r="MYX28" s="114"/>
      <c r="MYY28" s="114"/>
      <c r="MYZ28" s="114"/>
      <c r="MZA28" s="114"/>
      <c r="MZB28" s="114"/>
      <c r="MZC28" s="114"/>
      <c r="MZD28" s="114"/>
      <c r="MZE28" s="114"/>
      <c r="MZF28" s="114"/>
      <c r="MZG28" s="114"/>
      <c r="MZH28" s="114"/>
      <c r="MZI28" s="114"/>
      <c r="MZJ28" s="114"/>
      <c r="MZK28" s="114"/>
      <c r="MZL28" s="114"/>
      <c r="MZM28" s="114"/>
      <c r="MZN28" s="114"/>
      <c r="MZO28" s="114"/>
      <c r="MZP28" s="114"/>
      <c r="MZQ28" s="114"/>
      <c r="MZR28" s="114"/>
      <c r="MZS28" s="114"/>
      <c r="MZT28" s="114"/>
      <c r="MZU28" s="114"/>
      <c r="MZV28" s="114"/>
      <c r="MZW28" s="114"/>
      <c r="MZX28" s="114"/>
      <c r="MZY28" s="114"/>
      <c r="MZZ28" s="114"/>
      <c r="NAA28" s="114"/>
      <c r="NAB28" s="114"/>
      <c r="NAC28" s="114"/>
      <c r="NAD28" s="114"/>
      <c r="NAE28" s="114"/>
      <c r="NAF28" s="114"/>
      <c r="NAG28" s="114"/>
      <c r="NAH28" s="114"/>
      <c r="NAI28" s="114"/>
      <c r="NAJ28" s="114"/>
      <c r="NAK28" s="114"/>
      <c r="NAL28" s="114"/>
      <c r="NAM28" s="114"/>
      <c r="NAN28" s="114"/>
      <c r="NAO28" s="114"/>
      <c r="NAP28" s="114"/>
      <c r="NAQ28" s="114"/>
      <c r="NAR28" s="114"/>
      <c r="NAS28" s="114"/>
      <c r="NAT28" s="114"/>
      <c r="NAU28" s="114"/>
      <c r="NAV28" s="114"/>
      <c r="NAW28" s="114"/>
      <c r="NAX28" s="114"/>
      <c r="NAY28" s="114"/>
      <c r="NAZ28" s="114"/>
      <c r="NBA28" s="114"/>
      <c r="NBB28" s="114"/>
      <c r="NBC28" s="114"/>
      <c r="NBD28" s="114"/>
      <c r="NBE28" s="114"/>
      <c r="NBF28" s="114"/>
      <c r="NBG28" s="114"/>
      <c r="NBH28" s="114"/>
      <c r="NBI28" s="114"/>
      <c r="NBJ28" s="114"/>
      <c r="NBK28" s="114"/>
      <c r="NBL28" s="114"/>
      <c r="NBM28" s="114"/>
      <c r="NBN28" s="114"/>
      <c r="NBO28" s="114"/>
      <c r="NBP28" s="114"/>
      <c r="NBQ28" s="114"/>
      <c r="NBR28" s="114"/>
      <c r="NBS28" s="114"/>
      <c r="NBT28" s="114"/>
      <c r="NBU28" s="114"/>
      <c r="NBV28" s="114"/>
      <c r="NBW28" s="114"/>
      <c r="NBX28" s="114"/>
      <c r="NBY28" s="114"/>
      <c r="NBZ28" s="114"/>
      <c r="NCA28" s="114"/>
      <c r="NCB28" s="114"/>
      <c r="NCC28" s="114"/>
      <c r="NCD28" s="114"/>
      <c r="NCE28" s="114"/>
      <c r="NCF28" s="114"/>
      <c r="NCG28" s="114"/>
      <c r="NCH28" s="114"/>
      <c r="NCI28" s="114"/>
      <c r="NCJ28" s="114"/>
      <c r="NCK28" s="114"/>
      <c r="NCL28" s="114"/>
      <c r="NCM28" s="114"/>
      <c r="NCN28" s="114"/>
      <c r="NCO28" s="114"/>
      <c r="NCP28" s="114"/>
      <c r="NCQ28" s="114"/>
      <c r="NCR28" s="114"/>
      <c r="NCS28" s="114"/>
      <c r="NCT28" s="114"/>
      <c r="NCU28" s="114"/>
      <c r="NCV28" s="114"/>
      <c r="NCW28" s="114"/>
      <c r="NCX28" s="114"/>
      <c r="NCY28" s="114"/>
      <c r="NCZ28" s="114"/>
      <c r="NDA28" s="114"/>
      <c r="NDB28" s="114"/>
      <c r="NDC28" s="114"/>
      <c r="NDD28" s="114"/>
      <c r="NDE28" s="114"/>
      <c r="NDF28" s="114"/>
      <c r="NDG28" s="114"/>
      <c r="NDH28" s="114"/>
      <c r="NDI28" s="114"/>
      <c r="NDJ28" s="114"/>
      <c r="NDK28" s="114"/>
      <c r="NDL28" s="114"/>
      <c r="NDM28" s="114"/>
      <c r="NDN28" s="114"/>
      <c r="NDO28" s="114"/>
      <c r="NDP28" s="114"/>
      <c r="NDQ28" s="114"/>
      <c r="NDR28" s="114"/>
      <c r="NDS28" s="114"/>
      <c r="NDT28" s="114"/>
      <c r="NDU28" s="114"/>
      <c r="NDV28" s="114"/>
      <c r="NDW28" s="114"/>
      <c r="NDX28" s="114"/>
      <c r="NDY28" s="114"/>
      <c r="NDZ28" s="114"/>
      <c r="NEA28" s="114"/>
      <c r="NEB28" s="114"/>
      <c r="NEC28" s="114"/>
      <c r="NED28" s="114"/>
      <c r="NEE28" s="114"/>
      <c r="NEF28" s="114"/>
      <c r="NEG28" s="114"/>
      <c r="NEH28" s="114"/>
      <c r="NEI28" s="114"/>
      <c r="NEJ28" s="114"/>
      <c r="NEK28" s="114"/>
      <c r="NEL28" s="114"/>
      <c r="NEM28" s="114"/>
      <c r="NEN28" s="114"/>
      <c r="NEO28" s="114"/>
      <c r="NEP28" s="114"/>
      <c r="NEQ28" s="114"/>
      <c r="NER28" s="114"/>
      <c r="NES28" s="114"/>
      <c r="NET28" s="114"/>
      <c r="NEU28" s="114"/>
      <c r="NEV28" s="114"/>
      <c r="NEW28" s="114"/>
      <c r="NEX28" s="114"/>
      <c r="NEY28" s="114"/>
      <c r="NEZ28" s="114"/>
      <c r="NFA28" s="114"/>
      <c r="NFB28" s="114"/>
      <c r="NFC28" s="114"/>
      <c r="NFD28" s="114"/>
      <c r="NFE28" s="114"/>
      <c r="NFF28" s="114"/>
      <c r="NFG28" s="114"/>
      <c r="NFH28" s="114"/>
      <c r="NFI28" s="114"/>
      <c r="NFJ28" s="114"/>
      <c r="NFK28" s="114"/>
      <c r="NFL28" s="114"/>
      <c r="NFM28" s="114"/>
      <c r="NFN28" s="114"/>
      <c r="NFO28" s="114"/>
      <c r="NFP28" s="114"/>
      <c r="NFQ28" s="114"/>
      <c r="NFR28" s="114"/>
      <c r="NFS28" s="114"/>
      <c r="NFT28" s="114"/>
      <c r="NFU28" s="114"/>
      <c r="NFV28" s="114"/>
      <c r="NFW28" s="114"/>
      <c r="NFX28" s="114"/>
      <c r="NFY28" s="114"/>
      <c r="NFZ28" s="114"/>
      <c r="NGA28" s="114"/>
      <c r="NGB28" s="114"/>
      <c r="NGC28" s="114"/>
      <c r="NGD28" s="114"/>
      <c r="NGE28" s="114"/>
      <c r="NGF28" s="114"/>
      <c r="NGG28" s="114"/>
      <c r="NGH28" s="114"/>
      <c r="NGI28" s="114"/>
      <c r="NGJ28" s="114"/>
      <c r="NGK28" s="114"/>
      <c r="NGL28" s="114"/>
      <c r="NGM28" s="114"/>
      <c r="NGN28" s="114"/>
      <c r="NGO28" s="114"/>
      <c r="NGP28" s="114"/>
      <c r="NGQ28" s="114"/>
      <c r="NGR28" s="114"/>
      <c r="NGS28" s="114"/>
      <c r="NGT28" s="114"/>
      <c r="NGU28" s="114"/>
      <c r="NGV28" s="114"/>
      <c r="NGW28" s="114"/>
      <c r="NGX28" s="114"/>
      <c r="NGY28" s="114"/>
      <c r="NGZ28" s="114"/>
      <c r="NHA28" s="114"/>
      <c r="NHB28" s="114"/>
      <c r="NHC28" s="114"/>
      <c r="NHD28" s="114"/>
      <c r="NHE28" s="114"/>
      <c r="NHF28" s="114"/>
      <c r="NHG28" s="114"/>
      <c r="NHH28" s="114"/>
      <c r="NHI28" s="114"/>
      <c r="NHJ28" s="114"/>
      <c r="NHK28" s="114"/>
      <c r="NHL28" s="114"/>
      <c r="NHM28" s="114"/>
      <c r="NHN28" s="114"/>
      <c r="NHO28" s="114"/>
      <c r="NHP28" s="114"/>
      <c r="NHQ28" s="114"/>
      <c r="NHR28" s="114"/>
      <c r="NHS28" s="114"/>
      <c r="NHT28" s="114"/>
      <c r="NHU28" s="114"/>
      <c r="NHV28" s="114"/>
      <c r="NHW28" s="114"/>
      <c r="NHX28" s="114"/>
      <c r="NHY28" s="114"/>
      <c r="NHZ28" s="114"/>
      <c r="NIA28" s="114"/>
      <c r="NIB28" s="114"/>
      <c r="NIC28" s="114"/>
      <c r="NID28" s="114"/>
      <c r="NIE28" s="114"/>
      <c r="NIF28" s="114"/>
      <c r="NIG28" s="114"/>
      <c r="NIH28" s="114"/>
      <c r="NII28" s="114"/>
      <c r="NIJ28" s="114"/>
      <c r="NIK28" s="114"/>
      <c r="NIL28" s="114"/>
      <c r="NIM28" s="114"/>
      <c r="NIN28" s="114"/>
      <c r="NIO28" s="114"/>
      <c r="NIP28" s="114"/>
      <c r="NIQ28" s="114"/>
      <c r="NIR28" s="114"/>
      <c r="NIS28" s="114"/>
      <c r="NIT28" s="114"/>
      <c r="NIU28" s="114"/>
      <c r="NIV28" s="114"/>
      <c r="NIW28" s="114"/>
      <c r="NIX28" s="114"/>
      <c r="NIY28" s="114"/>
      <c r="NIZ28" s="114"/>
      <c r="NJA28" s="114"/>
      <c r="NJB28" s="114"/>
      <c r="NJC28" s="114"/>
      <c r="NJD28" s="114"/>
      <c r="NJE28" s="114"/>
      <c r="NJF28" s="114"/>
      <c r="NJG28" s="114"/>
      <c r="NJH28" s="114"/>
      <c r="NJI28" s="114"/>
      <c r="NJJ28" s="114"/>
      <c r="NJK28" s="114"/>
      <c r="NJL28" s="114"/>
      <c r="NJM28" s="114"/>
      <c r="NJN28" s="114"/>
      <c r="NJO28" s="114"/>
      <c r="NJP28" s="114"/>
      <c r="NJQ28" s="114"/>
      <c r="NJR28" s="114"/>
      <c r="NJS28" s="114"/>
      <c r="NJT28" s="114"/>
      <c r="NJU28" s="114"/>
      <c r="NJV28" s="114"/>
      <c r="NJW28" s="114"/>
      <c r="NJX28" s="114"/>
      <c r="NJY28" s="114"/>
      <c r="NJZ28" s="114"/>
      <c r="NKA28" s="114"/>
      <c r="NKB28" s="114"/>
      <c r="NKC28" s="114"/>
      <c r="NKD28" s="114"/>
      <c r="NKE28" s="114"/>
      <c r="NKF28" s="114"/>
      <c r="NKG28" s="114"/>
      <c r="NKH28" s="114"/>
      <c r="NKI28" s="114"/>
      <c r="NKJ28" s="114"/>
      <c r="NKK28" s="114"/>
      <c r="NKL28" s="114"/>
      <c r="NKM28" s="114"/>
      <c r="NKN28" s="114"/>
      <c r="NKO28" s="114"/>
      <c r="NKP28" s="114"/>
      <c r="NKQ28" s="114"/>
      <c r="NKR28" s="114"/>
      <c r="NKS28" s="114"/>
      <c r="NKT28" s="114"/>
      <c r="NKU28" s="114"/>
      <c r="NKV28" s="114"/>
      <c r="NKW28" s="114"/>
      <c r="NKX28" s="114"/>
      <c r="NKY28" s="114"/>
      <c r="NKZ28" s="114"/>
      <c r="NLA28" s="114"/>
      <c r="NLB28" s="114"/>
      <c r="NLC28" s="114"/>
      <c r="NLD28" s="114"/>
      <c r="NLE28" s="114"/>
      <c r="NLF28" s="114"/>
      <c r="NLG28" s="114"/>
      <c r="NLH28" s="114"/>
      <c r="NLI28" s="114"/>
      <c r="NLJ28" s="114"/>
      <c r="NLK28" s="114"/>
      <c r="NLL28" s="114"/>
      <c r="NLM28" s="114"/>
      <c r="NLN28" s="114"/>
      <c r="NLO28" s="114"/>
      <c r="NLP28" s="114"/>
      <c r="NLQ28" s="114"/>
      <c r="NLR28" s="114"/>
      <c r="NLS28" s="114"/>
      <c r="NLT28" s="114"/>
      <c r="NLU28" s="114"/>
      <c r="NLV28" s="114"/>
      <c r="NLW28" s="114"/>
      <c r="NLX28" s="114"/>
      <c r="NLY28" s="114"/>
      <c r="NLZ28" s="114"/>
      <c r="NMA28" s="114"/>
      <c r="NMB28" s="114"/>
      <c r="NMC28" s="114"/>
      <c r="NMD28" s="114"/>
      <c r="NME28" s="114"/>
      <c r="NMF28" s="114"/>
      <c r="NMG28" s="114"/>
      <c r="NMH28" s="114"/>
      <c r="NMI28" s="114"/>
      <c r="NMJ28" s="114"/>
      <c r="NMK28" s="114"/>
      <c r="NML28" s="114"/>
      <c r="NMM28" s="114"/>
      <c r="NMN28" s="114"/>
      <c r="NMO28" s="114"/>
      <c r="NMP28" s="114"/>
      <c r="NMQ28" s="114"/>
      <c r="NMR28" s="114"/>
      <c r="NMS28" s="114"/>
      <c r="NMT28" s="114"/>
      <c r="NMU28" s="114"/>
      <c r="NMV28" s="114"/>
      <c r="NMW28" s="114"/>
      <c r="NMX28" s="114"/>
      <c r="NMY28" s="114"/>
      <c r="NMZ28" s="114"/>
      <c r="NNA28" s="114"/>
      <c r="NNB28" s="114"/>
      <c r="NNC28" s="114"/>
      <c r="NND28" s="114"/>
      <c r="NNE28" s="114"/>
      <c r="NNF28" s="114"/>
      <c r="NNG28" s="114"/>
      <c r="NNH28" s="114"/>
      <c r="NNI28" s="114"/>
      <c r="NNJ28" s="114"/>
      <c r="NNK28" s="114"/>
      <c r="NNL28" s="114"/>
      <c r="NNM28" s="114"/>
      <c r="NNN28" s="114"/>
      <c r="NNO28" s="114"/>
      <c r="NNP28" s="114"/>
      <c r="NNQ28" s="114"/>
      <c r="NNR28" s="114"/>
      <c r="NNS28" s="114"/>
      <c r="NNT28" s="114"/>
      <c r="NNU28" s="114"/>
      <c r="NNV28" s="114"/>
      <c r="NNW28" s="114"/>
      <c r="NNX28" s="114"/>
      <c r="NNY28" s="114"/>
      <c r="NNZ28" s="114"/>
      <c r="NOA28" s="114"/>
      <c r="NOB28" s="114"/>
      <c r="NOC28" s="114"/>
      <c r="NOD28" s="114"/>
      <c r="NOE28" s="114"/>
      <c r="NOF28" s="114"/>
      <c r="NOG28" s="114"/>
      <c r="NOH28" s="114"/>
      <c r="NOI28" s="114"/>
      <c r="NOJ28" s="114"/>
      <c r="NOK28" s="114"/>
      <c r="NOL28" s="114"/>
      <c r="NOM28" s="114"/>
      <c r="NON28" s="114"/>
      <c r="NOO28" s="114"/>
      <c r="NOP28" s="114"/>
      <c r="NOQ28" s="114"/>
      <c r="NOR28" s="114"/>
      <c r="NOS28" s="114"/>
      <c r="NOT28" s="114"/>
      <c r="NOU28" s="114"/>
      <c r="NOV28" s="114"/>
      <c r="NOW28" s="114"/>
      <c r="NOX28" s="114"/>
      <c r="NOY28" s="114"/>
      <c r="NOZ28" s="114"/>
      <c r="NPA28" s="114"/>
      <c r="NPB28" s="114"/>
      <c r="NPC28" s="114"/>
      <c r="NPD28" s="114"/>
      <c r="NPE28" s="114"/>
      <c r="NPF28" s="114"/>
      <c r="NPG28" s="114"/>
      <c r="NPH28" s="114"/>
      <c r="NPI28" s="114"/>
      <c r="NPJ28" s="114"/>
      <c r="NPK28" s="114"/>
      <c r="NPL28" s="114"/>
      <c r="NPM28" s="114"/>
      <c r="NPN28" s="114"/>
      <c r="NPO28" s="114"/>
      <c r="NPP28" s="114"/>
      <c r="NPQ28" s="114"/>
      <c r="NPR28" s="114"/>
      <c r="NPS28" s="114"/>
      <c r="NPT28" s="114"/>
      <c r="NPU28" s="114"/>
      <c r="NPV28" s="114"/>
      <c r="NPW28" s="114"/>
      <c r="NPX28" s="114"/>
      <c r="NPY28" s="114"/>
      <c r="NPZ28" s="114"/>
      <c r="NQA28" s="114"/>
      <c r="NQB28" s="114"/>
      <c r="NQC28" s="114"/>
      <c r="NQD28" s="114"/>
      <c r="NQE28" s="114"/>
      <c r="NQF28" s="114"/>
      <c r="NQG28" s="114"/>
      <c r="NQH28" s="114"/>
      <c r="NQI28" s="114"/>
      <c r="NQJ28" s="114"/>
      <c r="NQK28" s="114"/>
      <c r="NQL28" s="114"/>
      <c r="NQM28" s="114"/>
      <c r="NQN28" s="114"/>
      <c r="NQO28" s="114"/>
      <c r="NQP28" s="114"/>
      <c r="NQQ28" s="114"/>
      <c r="NQR28" s="114"/>
      <c r="NQS28" s="114"/>
      <c r="NQT28" s="114"/>
      <c r="NQU28" s="114"/>
      <c r="NQV28" s="114"/>
      <c r="NQW28" s="114"/>
      <c r="NQX28" s="114"/>
      <c r="NQY28" s="114"/>
      <c r="NQZ28" s="114"/>
      <c r="NRA28" s="114"/>
      <c r="NRB28" s="114"/>
      <c r="NRC28" s="114"/>
      <c r="NRD28" s="114"/>
      <c r="NRE28" s="114"/>
      <c r="NRF28" s="114"/>
      <c r="NRG28" s="114"/>
      <c r="NRH28" s="114"/>
      <c r="NRI28" s="114"/>
      <c r="NRJ28" s="114"/>
      <c r="NRK28" s="114"/>
      <c r="NRL28" s="114"/>
      <c r="NRM28" s="114"/>
      <c r="NRN28" s="114"/>
      <c r="NRO28" s="114"/>
      <c r="NRP28" s="114"/>
      <c r="NRQ28" s="114"/>
      <c r="NRR28" s="114"/>
      <c r="NRS28" s="114"/>
      <c r="NRT28" s="114"/>
      <c r="NRU28" s="114"/>
      <c r="NRV28" s="114"/>
      <c r="NRW28" s="114"/>
      <c r="NRX28" s="114"/>
      <c r="NRY28" s="114"/>
      <c r="NRZ28" s="114"/>
      <c r="NSA28" s="114"/>
      <c r="NSB28" s="114"/>
      <c r="NSC28" s="114"/>
      <c r="NSD28" s="114"/>
      <c r="NSE28" s="114"/>
      <c r="NSF28" s="114"/>
      <c r="NSG28" s="114"/>
      <c r="NSH28" s="114"/>
      <c r="NSI28" s="114"/>
      <c r="NSJ28" s="114"/>
      <c r="NSK28" s="114"/>
      <c r="NSL28" s="114"/>
      <c r="NSM28" s="114"/>
      <c r="NSN28" s="114"/>
      <c r="NSO28" s="114"/>
      <c r="NSP28" s="114"/>
      <c r="NSQ28" s="114"/>
      <c r="NSR28" s="114"/>
      <c r="NSS28" s="114"/>
      <c r="NST28" s="114"/>
      <c r="NSU28" s="114"/>
      <c r="NSV28" s="114"/>
      <c r="NSW28" s="114"/>
      <c r="NSX28" s="114"/>
      <c r="NSY28" s="114"/>
      <c r="NSZ28" s="114"/>
      <c r="NTA28" s="114"/>
      <c r="NTB28" s="114"/>
      <c r="NTC28" s="114"/>
      <c r="NTD28" s="114"/>
      <c r="NTE28" s="114"/>
      <c r="NTF28" s="114"/>
      <c r="NTG28" s="114"/>
      <c r="NTH28" s="114"/>
      <c r="NTI28" s="114"/>
      <c r="NTJ28" s="114"/>
      <c r="NTK28" s="114"/>
      <c r="NTL28" s="114"/>
      <c r="NTM28" s="114"/>
      <c r="NTN28" s="114"/>
      <c r="NTO28" s="114"/>
      <c r="NTP28" s="114"/>
      <c r="NTQ28" s="114"/>
      <c r="NTR28" s="114"/>
      <c r="NTS28" s="114"/>
      <c r="NTT28" s="114"/>
      <c r="NTU28" s="114"/>
      <c r="NTV28" s="114"/>
      <c r="NTW28" s="114"/>
      <c r="NTX28" s="114"/>
      <c r="NTY28" s="114"/>
      <c r="NTZ28" s="114"/>
      <c r="NUA28" s="114"/>
      <c r="NUB28" s="114"/>
      <c r="NUC28" s="114"/>
      <c r="NUD28" s="114"/>
      <c r="NUE28" s="114"/>
      <c r="NUF28" s="114"/>
      <c r="NUG28" s="114"/>
      <c r="NUH28" s="114"/>
      <c r="NUI28" s="114"/>
      <c r="NUJ28" s="114"/>
      <c r="NUK28" s="114"/>
      <c r="NUL28" s="114"/>
      <c r="NUM28" s="114"/>
      <c r="NUN28" s="114"/>
      <c r="NUO28" s="114"/>
      <c r="NUP28" s="114"/>
      <c r="NUQ28" s="114"/>
      <c r="NUR28" s="114"/>
      <c r="NUS28" s="114"/>
      <c r="NUT28" s="114"/>
      <c r="NUU28" s="114"/>
      <c r="NUV28" s="114"/>
      <c r="NUW28" s="114"/>
      <c r="NUX28" s="114"/>
      <c r="NUY28" s="114"/>
      <c r="NUZ28" s="114"/>
      <c r="NVA28" s="114"/>
      <c r="NVB28" s="114"/>
      <c r="NVC28" s="114"/>
      <c r="NVD28" s="114"/>
      <c r="NVE28" s="114"/>
      <c r="NVF28" s="114"/>
      <c r="NVG28" s="114"/>
      <c r="NVH28" s="114"/>
      <c r="NVI28" s="114"/>
      <c r="NVJ28" s="114"/>
      <c r="NVK28" s="114"/>
      <c r="NVL28" s="114"/>
      <c r="NVM28" s="114"/>
      <c r="NVN28" s="114"/>
      <c r="NVO28" s="114"/>
      <c r="NVP28" s="114"/>
      <c r="NVQ28" s="114"/>
      <c r="NVR28" s="114"/>
      <c r="NVS28" s="114"/>
      <c r="NVT28" s="114"/>
      <c r="NVU28" s="114"/>
      <c r="NVV28" s="114"/>
      <c r="NVW28" s="114"/>
      <c r="NVX28" s="114"/>
      <c r="NVY28" s="114"/>
      <c r="NVZ28" s="114"/>
      <c r="NWA28" s="114"/>
      <c r="NWB28" s="114"/>
      <c r="NWC28" s="114"/>
      <c r="NWD28" s="114"/>
      <c r="NWE28" s="114"/>
      <c r="NWF28" s="114"/>
      <c r="NWG28" s="114"/>
      <c r="NWH28" s="114"/>
      <c r="NWI28" s="114"/>
      <c r="NWJ28" s="114"/>
      <c r="NWK28" s="114"/>
      <c r="NWL28" s="114"/>
      <c r="NWM28" s="114"/>
      <c r="NWN28" s="114"/>
      <c r="NWO28" s="114"/>
      <c r="NWP28" s="114"/>
      <c r="NWQ28" s="114"/>
      <c r="NWR28" s="114"/>
      <c r="NWS28" s="114"/>
      <c r="NWT28" s="114"/>
      <c r="NWU28" s="114"/>
      <c r="NWV28" s="114"/>
      <c r="NWW28" s="114"/>
      <c r="NWX28" s="114"/>
      <c r="NWY28" s="114"/>
      <c r="NWZ28" s="114"/>
      <c r="NXA28" s="114"/>
      <c r="NXB28" s="114"/>
      <c r="NXC28" s="114"/>
      <c r="NXD28" s="114"/>
      <c r="NXE28" s="114"/>
      <c r="NXF28" s="114"/>
      <c r="NXG28" s="114"/>
      <c r="NXH28" s="114"/>
      <c r="NXI28" s="114"/>
      <c r="NXJ28" s="114"/>
      <c r="NXK28" s="114"/>
      <c r="NXL28" s="114"/>
      <c r="NXM28" s="114"/>
      <c r="NXN28" s="114"/>
      <c r="NXO28" s="114"/>
      <c r="NXP28" s="114"/>
      <c r="NXQ28" s="114"/>
      <c r="NXR28" s="114"/>
      <c r="NXS28" s="114"/>
      <c r="NXT28" s="114"/>
      <c r="NXU28" s="114"/>
      <c r="NXV28" s="114"/>
      <c r="NXW28" s="114"/>
      <c r="NXX28" s="114"/>
      <c r="NXY28" s="114"/>
      <c r="NXZ28" s="114"/>
      <c r="NYA28" s="114"/>
      <c r="NYB28" s="114"/>
      <c r="NYC28" s="114"/>
      <c r="NYD28" s="114"/>
      <c r="NYE28" s="114"/>
      <c r="NYF28" s="114"/>
      <c r="NYG28" s="114"/>
      <c r="NYH28" s="114"/>
      <c r="NYI28" s="114"/>
      <c r="NYJ28" s="114"/>
      <c r="NYK28" s="114"/>
      <c r="NYL28" s="114"/>
      <c r="NYM28" s="114"/>
      <c r="NYN28" s="114"/>
      <c r="NYO28" s="114"/>
      <c r="NYP28" s="114"/>
      <c r="NYQ28" s="114"/>
      <c r="NYR28" s="114"/>
      <c r="NYS28" s="114"/>
      <c r="NYT28" s="114"/>
      <c r="NYU28" s="114"/>
      <c r="NYV28" s="114"/>
      <c r="NYW28" s="114"/>
      <c r="NYX28" s="114"/>
      <c r="NYY28" s="114"/>
      <c r="NYZ28" s="114"/>
      <c r="NZA28" s="114"/>
      <c r="NZB28" s="114"/>
      <c r="NZC28" s="114"/>
      <c r="NZD28" s="114"/>
      <c r="NZE28" s="114"/>
      <c r="NZF28" s="114"/>
      <c r="NZG28" s="114"/>
      <c r="NZH28" s="114"/>
      <c r="NZI28" s="114"/>
      <c r="NZJ28" s="114"/>
      <c r="NZK28" s="114"/>
      <c r="NZL28" s="114"/>
      <c r="NZM28" s="114"/>
      <c r="NZN28" s="114"/>
      <c r="NZO28" s="114"/>
      <c r="NZP28" s="114"/>
      <c r="NZQ28" s="114"/>
      <c r="NZR28" s="114"/>
      <c r="NZS28" s="114"/>
      <c r="NZT28" s="114"/>
      <c r="NZU28" s="114"/>
      <c r="NZV28" s="114"/>
      <c r="NZW28" s="114"/>
      <c r="NZX28" s="114"/>
      <c r="NZY28" s="114"/>
      <c r="NZZ28" s="114"/>
      <c r="OAA28" s="114"/>
      <c r="OAB28" s="114"/>
      <c r="OAC28" s="114"/>
      <c r="OAD28" s="114"/>
      <c r="OAE28" s="114"/>
      <c r="OAF28" s="114"/>
      <c r="OAG28" s="114"/>
      <c r="OAH28" s="114"/>
      <c r="OAI28" s="114"/>
      <c r="OAJ28" s="114"/>
      <c r="OAK28" s="114"/>
      <c r="OAL28" s="114"/>
      <c r="OAM28" s="114"/>
      <c r="OAN28" s="114"/>
      <c r="OAO28" s="114"/>
      <c r="OAP28" s="114"/>
      <c r="OAQ28" s="114"/>
      <c r="OAR28" s="114"/>
      <c r="OAS28" s="114"/>
      <c r="OAT28" s="114"/>
      <c r="OAU28" s="114"/>
      <c r="OAV28" s="114"/>
      <c r="OAW28" s="114"/>
      <c r="OAX28" s="114"/>
      <c r="OAY28" s="114"/>
      <c r="OAZ28" s="114"/>
      <c r="OBA28" s="114"/>
      <c r="OBB28" s="114"/>
      <c r="OBC28" s="114"/>
      <c r="OBD28" s="114"/>
      <c r="OBE28" s="114"/>
      <c r="OBF28" s="114"/>
      <c r="OBG28" s="114"/>
      <c r="OBH28" s="114"/>
      <c r="OBI28" s="114"/>
      <c r="OBJ28" s="114"/>
      <c r="OBK28" s="114"/>
      <c r="OBL28" s="114"/>
      <c r="OBM28" s="114"/>
      <c r="OBN28" s="114"/>
      <c r="OBO28" s="114"/>
      <c r="OBP28" s="114"/>
      <c r="OBQ28" s="114"/>
      <c r="OBR28" s="114"/>
      <c r="OBS28" s="114"/>
      <c r="OBT28" s="114"/>
      <c r="OBU28" s="114"/>
      <c r="OBV28" s="114"/>
      <c r="OBW28" s="114"/>
      <c r="OBX28" s="114"/>
      <c r="OBY28" s="114"/>
      <c r="OBZ28" s="114"/>
      <c r="OCA28" s="114"/>
      <c r="OCB28" s="114"/>
      <c r="OCC28" s="114"/>
      <c r="OCD28" s="114"/>
      <c r="OCE28" s="114"/>
      <c r="OCF28" s="114"/>
      <c r="OCG28" s="114"/>
      <c r="OCH28" s="114"/>
      <c r="OCI28" s="114"/>
      <c r="OCJ28" s="114"/>
      <c r="OCK28" s="114"/>
      <c r="OCL28" s="114"/>
      <c r="OCM28" s="114"/>
      <c r="OCN28" s="114"/>
      <c r="OCO28" s="114"/>
      <c r="OCP28" s="114"/>
      <c r="OCQ28" s="114"/>
      <c r="OCR28" s="114"/>
      <c r="OCS28" s="114"/>
      <c r="OCT28" s="114"/>
      <c r="OCU28" s="114"/>
      <c r="OCV28" s="114"/>
      <c r="OCW28" s="114"/>
      <c r="OCX28" s="114"/>
      <c r="OCY28" s="114"/>
      <c r="OCZ28" s="114"/>
      <c r="ODA28" s="114"/>
      <c r="ODB28" s="114"/>
      <c r="ODC28" s="114"/>
      <c r="ODD28" s="114"/>
      <c r="ODE28" s="114"/>
      <c r="ODF28" s="114"/>
      <c r="ODG28" s="114"/>
      <c r="ODH28" s="114"/>
      <c r="ODI28" s="114"/>
      <c r="ODJ28" s="114"/>
      <c r="ODK28" s="114"/>
      <c r="ODL28" s="114"/>
      <c r="ODM28" s="114"/>
      <c r="ODN28" s="114"/>
      <c r="ODO28" s="114"/>
      <c r="ODP28" s="114"/>
      <c r="ODQ28" s="114"/>
      <c r="ODR28" s="114"/>
      <c r="ODS28" s="114"/>
      <c r="ODT28" s="114"/>
      <c r="ODU28" s="114"/>
      <c r="ODV28" s="114"/>
      <c r="ODW28" s="114"/>
      <c r="ODX28" s="114"/>
      <c r="ODY28" s="114"/>
      <c r="ODZ28" s="114"/>
      <c r="OEA28" s="114"/>
      <c r="OEB28" s="114"/>
      <c r="OEC28" s="114"/>
      <c r="OED28" s="114"/>
      <c r="OEE28" s="114"/>
      <c r="OEF28" s="114"/>
      <c r="OEG28" s="114"/>
      <c r="OEH28" s="114"/>
      <c r="OEI28" s="114"/>
      <c r="OEJ28" s="114"/>
      <c r="OEK28" s="114"/>
      <c r="OEL28" s="114"/>
      <c r="OEM28" s="114"/>
      <c r="OEN28" s="114"/>
      <c r="OEO28" s="114"/>
      <c r="OEP28" s="114"/>
      <c r="OEQ28" s="114"/>
      <c r="OER28" s="114"/>
      <c r="OES28" s="114"/>
      <c r="OET28" s="114"/>
      <c r="OEU28" s="114"/>
      <c r="OEV28" s="114"/>
      <c r="OEW28" s="114"/>
      <c r="OEX28" s="114"/>
      <c r="OEY28" s="114"/>
      <c r="OEZ28" s="114"/>
      <c r="OFA28" s="114"/>
      <c r="OFB28" s="114"/>
      <c r="OFC28" s="114"/>
      <c r="OFD28" s="114"/>
      <c r="OFE28" s="114"/>
      <c r="OFF28" s="114"/>
      <c r="OFG28" s="114"/>
      <c r="OFH28" s="114"/>
      <c r="OFI28" s="114"/>
      <c r="OFJ28" s="114"/>
      <c r="OFK28" s="114"/>
      <c r="OFL28" s="114"/>
      <c r="OFM28" s="114"/>
      <c r="OFN28" s="114"/>
      <c r="OFO28" s="114"/>
      <c r="OFP28" s="114"/>
      <c r="OFQ28" s="114"/>
      <c r="OFR28" s="114"/>
      <c r="OFS28" s="114"/>
      <c r="OFT28" s="114"/>
      <c r="OFU28" s="114"/>
      <c r="OFV28" s="114"/>
      <c r="OFW28" s="114"/>
      <c r="OFX28" s="114"/>
      <c r="OFY28" s="114"/>
      <c r="OFZ28" s="114"/>
      <c r="OGA28" s="114"/>
      <c r="OGB28" s="114"/>
      <c r="OGC28" s="114"/>
      <c r="OGD28" s="114"/>
      <c r="OGE28" s="114"/>
      <c r="OGF28" s="114"/>
      <c r="OGG28" s="114"/>
      <c r="OGH28" s="114"/>
      <c r="OGI28" s="114"/>
      <c r="OGJ28" s="114"/>
      <c r="OGK28" s="114"/>
      <c r="OGL28" s="114"/>
      <c r="OGM28" s="114"/>
      <c r="OGN28" s="114"/>
      <c r="OGO28" s="114"/>
      <c r="OGP28" s="114"/>
      <c r="OGQ28" s="114"/>
      <c r="OGR28" s="114"/>
      <c r="OGS28" s="114"/>
      <c r="OGT28" s="114"/>
      <c r="OGU28" s="114"/>
      <c r="OGV28" s="114"/>
      <c r="OGW28" s="114"/>
      <c r="OGX28" s="114"/>
      <c r="OGY28" s="114"/>
      <c r="OGZ28" s="114"/>
      <c r="OHA28" s="114"/>
      <c r="OHB28" s="114"/>
      <c r="OHC28" s="114"/>
      <c r="OHD28" s="114"/>
      <c r="OHE28" s="114"/>
      <c r="OHF28" s="114"/>
      <c r="OHG28" s="114"/>
      <c r="OHH28" s="114"/>
      <c r="OHI28" s="114"/>
      <c r="OHJ28" s="114"/>
      <c r="OHK28" s="114"/>
      <c r="OHL28" s="114"/>
      <c r="OHM28" s="114"/>
      <c r="OHN28" s="114"/>
      <c r="OHO28" s="114"/>
      <c r="OHP28" s="114"/>
      <c r="OHQ28" s="114"/>
      <c r="OHR28" s="114"/>
      <c r="OHS28" s="114"/>
      <c r="OHT28" s="114"/>
      <c r="OHU28" s="114"/>
      <c r="OHV28" s="114"/>
      <c r="OHW28" s="114"/>
      <c r="OHX28" s="114"/>
      <c r="OHY28" s="114"/>
      <c r="OHZ28" s="114"/>
      <c r="OIA28" s="114"/>
      <c r="OIB28" s="114"/>
      <c r="OIC28" s="114"/>
      <c r="OID28" s="114"/>
      <c r="OIE28" s="114"/>
      <c r="OIF28" s="114"/>
      <c r="OIG28" s="114"/>
      <c r="OIH28" s="114"/>
      <c r="OII28" s="114"/>
      <c r="OIJ28" s="114"/>
      <c r="OIK28" s="114"/>
      <c r="OIL28" s="114"/>
      <c r="OIM28" s="114"/>
      <c r="OIN28" s="114"/>
      <c r="OIO28" s="114"/>
      <c r="OIP28" s="114"/>
      <c r="OIQ28" s="114"/>
      <c r="OIR28" s="114"/>
      <c r="OIS28" s="114"/>
      <c r="OIT28" s="114"/>
      <c r="OIU28" s="114"/>
      <c r="OIV28" s="114"/>
      <c r="OIW28" s="114"/>
      <c r="OIX28" s="114"/>
      <c r="OIY28" s="114"/>
      <c r="OIZ28" s="114"/>
      <c r="OJA28" s="114"/>
      <c r="OJB28" s="114"/>
      <c r="OJC28" s="114"/>
      <c r="OJD28" s="114"/>
      <c r="OJE28" s="114"/>
      <c r="OJF28" s="114"/>
      <c r="OJG28" s="114"/>
      <c r="OJH28" s="114"/>
      <c r="OJI28" s="114"/>
      <c r="OJJ28" s="114"/>
      <c r="OJK28" s="114"/>
      <c r="OJL28" s="114"/>
      <c r="OJM28" s="114"/>
      <c r="OJN28" s="114"/>
      <c r="OJO28" s="114"/>
      <c r="OJP28" s="114"/>
      <c r="OJQ28" s="114"/>
      <c r="OJR28" s="114"/>
      <c r="OJS28" s="114"/>
      <c r="OJT28" s="114"/>
      <c r="OJU28" s="114"/>
      <c r="OJV28" s="114"/>
      <c r="OJW28" s="114"/>
      <c r="OJX28" s="114"/>
      <c r="OJY28" s="114"/>
      <c r="OJZ28" s="114"/>
      <c r="OKA28" s="114"/>
      <c r="OKB28" s="114"/>
      <c r="OKC28" s="114"/>
      <c r="OKD28" s="114"/>
      <c r="OKE28" s="114"/>
      <c r="OKF28" s="114"/>
      <c r="OKG28" s="114"/>
      <c r="OKH28" s="114"/>
      <c r="OKI28" s="114"/>
      <c r="OKJ28" s="114"/>
      <c r="OKK28" s="114"/>
      <c r="OKL28" s="114"/>
      <c r="OKM28" s="114"/>
      <c r="OKN28" s="114"/>
      <c r="OKO28" s="114"/>
      <c r="OKP28" s="114"/>
      <c r="OKQ28" s="114"/>
      <c r="OKR28" s="114"/>
      <c r="OKS28" s="114"/>
      <c r="OKT28" s="114"/>
      <c r="OKU28" s="114"/>
      <c r="OKV28" s="114"/>
      <c r="OKW28" s="114"/>
      <c r="OKX28" s="114"/>
      <c r="OKY28" s="114"/>
      <c r="OKZ28" s="114"/>
      <c r="OLA28" s="114"/>
      <c r="OLB28" s="114"/>
      <c r="OLC28" s="114"/>
      <c r="OLD28" s="114"/>
      <c r="OLE28" s="114"/>
      <c r="OLF28" s="114"/>
      <c r="OLG28" s="114"/>
      <c r="OLH28" s="114"/>
      <c r="OLI28" s="114"/>
      <c r="OLJ28" s="114"/>
      <c r="OLK28" s="114"/>
      <c r="OLL28" s="114"/>
      <c r="OLM28" s="114"/>
      <c r="OLN28" s="114"/>
      <c r="OLO28" s="114"/>
      <c r="OLP28" s="114"/>
      <c r="OLQ28" s="114"/>
      <c r="OLR28" s="114"/>
      <c r="OLS28" s="114"/>
      <c r="OLT28" s="114"/>
      <c r="OLU28" s="114"/>
      <c r="OLV28" s="114"/>
      <c r="OLW28" s="114"/>
      <c r="OLX28" s="114"/>
      <c r="OLY28" s="114"/>
      <c r="OLZ28" s="114"/>
      <c r="OMA28" s="114"/>
      <c r="OMB28" s="114"/>
      <c r="OMC28" s="114"/>
      <c r="OMD28" s="114"/>
      <c r="OME28" s="114"/>
      <c r="OMF28" s="114"/>
      <c r="OMG28" s="114"/>
      <c r="OMH28" s="114"/>
      <c r="OMI28" s="114"/>
      <c r="OMJ28" s="114"/>
      <c r="OMK28" s="114"/>
      <c r="OML28" s="114"/>
      <c r="OMM28" s="114"/>
      <c r="OMN28" s="114"/>
      <c r="OMO28" s="114"/>
      <c r="OMP28" s="114"/>
      <c r="OMQ28" s="114"/>
      <c r="OMR28" s="114"/>
      <c r="OMS28" s="114"/>
      <c r="OMT28" s="114"/>
      <c r="OMU28" s="114"/>
      <c r="OMV28" s="114"/>
      <c r="OMW28" s="114"/>
      <c r="OMX28" s="114"/>
      <c r="OMY28" s="114"/>
      <c r="OMZ28" s="114"/>
      <c r="ONA28" s="114"/>
      <c r="ONB28" s="114"/>
      <c r="ONC28" s="114"/>
      <c r="OND28" s="114"/>
      <c r="ONE28" s="114"/>
      <c r="ONF28" s="114"/>
      <c r="ONG28" s="114"/>
      <c r="ONH28" s="114"/>
      <c r="ONI28" s="114"/>
      <c r="ONJ28" s="114"/>
      <c r="ONK28" s="114"/>
      <c r="ONL28" s="114"/>
      <c r="ONM28" s="114"/>
      <c r="ONN28" s="114"/>
      <c r="ONO28" s="114"/>
      <c r="ONP28" s="114"/>
      <c r="ONQ28" s="114"/>
      <c r="ONR28" s="114"/>
      <c r="ONS28" s="114"/>
      <c r="ONT28" s="114"/>
      <c r="ONU28" s="114"/>
      <c r="ONV28" s="114"/>
      <c r="ONW28" s="114"/>
      <c r="ONX28" s="114"/>
      <c r="ONY28" s="114"/>
      <c r="ONZ28" s="114"/>
      <c r="OOA28" s="114"/>
      <c r="OOB28" s="114"/>
      <c r="OOC28" s="114"/>
      <c r="OOD28" s="114"/>
      <c r="OOE28" s="114"/>
      <c r="OOF28" s="114"/>
      <c r="OOG28" s="114"/>
      <c r="OOH28" s="114"/>
      <c r="OOI28" s="114"/>
      <c r="OOJ28" s="114"/>
      <c r="OOK28" s="114"/>
      <c r="OOL28" s="114"/>
      <c r="OOM28" s="114"/>
      <c r="OON28" s="114"/>
      <c r="OOO28" s="114"/>
      <c r="OOP28" s="114"/>
      <c r="OOQ28" s="114"/>
      <c r="OOR28" s="114"/>
      <c r="OOS28" s="114"/>
      <c r="OOT28" s="114"/>
      <c r="OOU28" s="114"/>
      <c r="OOV28" s="114"/>
      <c r="OOW28" s="114"/>
      <c r="OOX28" s="114"/>
      <c r="OOY28" s="114"/>
      <c r="OOZ28" s="114"/>
      <c r="OPA28" s="114"/>
      <c r="OPB28" s="114"/>
      <c r="OPC28" s="114"/>
      <c r="OPD28" s="114"/>
      <c r="OPE28" s="114"/>
      <c r="OPF28" s="114"/>
      <c r="OPG28" s="114"/>
      <c r="OPH28" s="114"/>
      <c r="OPI28" s="114"/>
      <c r="OPJ28" s="114"/>
      <c r="OPK28" s="114"/>
      <c r="OPL28" s="114"/>
      <c r="OPM28" s="114"/>
      <c r="OPN28" s="114"/>
      <c r="OPO28" s="114"/>
      <c r="OPP28" s="114"/>
      <c r="OPQ28" s="114"/>
      <c r="OPR28" s="114"/>
      <c r="OPS28" s="114"/>
      <c r="OPT28" s="114"/>
      <c r="OPU28" s="114"/>
      <c r="OPV28" s="114"/>
      <c r="OPW28" s="114"/>
      <c r="OPX28" s="114"/>
      <c r="OPY28" s="114"/>
      <c r="OPZ28" s="114"/>
      <c r="OQA28" s="114"/>
      <c r="OQB28" s="114"/>
      <c r="OQC28" s="114"/>
      <c r="OQD28" s="114"/>
      <c r="OQE28" s="114"/>
      <c r="OQF28" s="114"/>
      <c r="OQG28" s="114"/>
      <c r="OQH28" s="114"/>
      <c r="OQI28" s="114"/>
      <c r="OQJ28" s="114"/>
      <c r="OQK28" s="114"/>
      <c r="OQL28" s="114"/>
      <c r="OQM28" s="114"/>
      <c r="OQN28" s="114"/>
      <c r="OQO28" s="114"/>
      <c r="OQP28" s="114"/>
      <c r="OQQ28" s="114"/>
      <c r="OQR28" s="114"/>
      <c r="OQS28" s="114"/>
      <c r="OQT28" s="114"/>
      <c r="OQU28" s="114"/>
      <c r="OQV28" s="114"/>
      <c r="OQW28" s="114"/>
      <c r="OQX28" s="114"/>
      <c r="OQY28" s="114"/>
      <c r="OQZ28" s="114"/>
      <c r="ORA28" s="114"/>
      <c r="ORB28" s="114"/>
      <c r="ORC28" s="114"/>
      <c r="ORD28" s="114"/>
      <c r="ORE28" s="114"/>
      <c r="ORF28" s="114"/>
      <c r="ORG28" s="114"/>
      <c r="ORH28" s="114"/>
      <c r="ORI28" s="114"/>
      <c r="ORJ28" s="114"/>
      <c r="ORK28" s="114"/>
      <c r="ORL28" s="114"/>
      <c r="ORM28" s="114"/>
      <c r="ORN28" s="114"/>
      <c r="ORO28" s="114"/>
      <c r="ORP28" s="114"/>
      <c r="ORQ28" s="114"/>
      <c r="ORR28" s="114"/>
      <c r="ORS28" s="114"/>
      <c r="ORT28" s="114"/>
      <c r="ORU28" s="114"/>
      <c r="ORV28" s="114"/>
      <c r="ORW28" s="114"/>
      <c r="ORX28" s="114"/>
      <c r="ORY28" s="114"/>
      <c r="ORZ28" s="114"/>
      <c r="OSA28" s="114"/>
      <c r="OSB28" s="114"/>
      <c r="OSC28" s="114"/>
      <c r="OSD28" s="114"/>
      <c r="OSE28" s="114"/>
      <c r="OSF28" s="114"/>
      <c r="OSG28" s="114"/>
      <c r="OSH28" s="114"/>
      <c r="OSI28" s="114"/>
      <c r="OSJ28" s="114"/>
      <c r="OSK28" s="114"/>
      <c r="OSL28" s="114"/>
      <c r="OSM28" s="114"/>
      <c r="OSN28" s="114"/>
      <c r="OSO28" s="114"/>
      <c r="OSP28" s="114"/>
      <c r="OSQ28" s="114"/>
      <c r="OSR28" s="114"/>
      <c r="OSS28" s="114"/>
      <c r="OST28" s="114"/>
      <c r="OSU28" s="114"/>
      <c r="OSV28" s="114"/>
      <c r="OSW28" s="114"/>
      <c r="OSX28" s="114"/>
      <c r="OSY28" s="114"/>
      <c r="OSZ28" s="114"/>
      <c r="OTA28" s="114"/>
      <c r="OTB28" s="114"/>
      <c r="OTC28" s="114"/>
      <c r="OTD28" s="114"/>
      <c r="OTE28" s="114"/>
      <c r="OTF28" s="114"/>
      <c r="OTG28" s="114"/>
      <c r="OTH28" s="114"/>
      <c r="OTI28" s="114"/>
      <c r="OTJ28" s="114"/>
      <c r="OTK28" s="114"/>
      <c r="OTL28" s="114"/>
      <c r="OTM28" s="114"/>
      <c r="OTN28" s="114"/>
      <c r="OTO28" s="114"/>
      <c r="OTP28" s="114"/>
      <c r="OTQ28" s="114"/>
      <c r="OTR28" s="114"/>
      <c r="OTS28" s="114"/>
      <c r="OTT28" s="114"/>
      <c r="OTU28" s="114"/>
      <c r="OTV28" s="114"/>
      <c r="OTW28" s="114"/>
      <c r="OTX28" s="114"/>
      <c r="OTY28" s="114"/>
      <c r="OTZ28" s="114"/>
      <c r="OUA28" s="114"/>
      <c r="OUB28" s="114"/>
      <c r="OUC28" s="114"/>
      <c r="OUD28" s="114"/>
      <c r="OUE28" s="114"/>
      <c r="OUF28" s="114"/>
      <c r="OUG28" s="114"/>
      <c r="OUH28" s="114"/>
      <c r="OUI28" s="114"/>
      <c r="OUJ28" s="114"/>
      <c r="OUK28" s="114"/>
      <c r="OUL28" s="114"/>
      <c r="OUM28" s="114"/>
      <c r="OUN28" s="114"/>
      <c r="OUO28" s="114"/>
      <c r="OUP28" s="114"/>
      <c r="OUQ28" s="114"/>
      <c r="OUR28" s="114"/>
      <c r="OUS28" s="114"/>
      <c r="OUT28" s="114"/>
      <c r="OUU28" s="114"/>
      <c r="OUV28" s="114"/>
      <c r="OUW28" s="114"/>
      <c r="OUX28" s="114"/>
      <c r="OUY28" s="114"/>
      <c r="OUZ28" s="114"/>
      <c r="OVA28" s="114"/>
      <c r="OVB28" s="114"/>
      <c r="OVC28" s="114"/>
      <c r="OVD28" s="114"/>
      <c r="OVE28" s="114"/>
      <c r="OVF28" s="114"/>
      <c r="OVG28" s="114"/>
      <c r="OVH28" s="114"/>
      <c r="OVI28" s="114"/>
      <c r="OVJ28" s="114"/>
      <c r="OVK28" s="114"/>
      <c r="OVL28" s="114"/>
      <c r="OVM28" s="114"/>
      <c r="OVN28" s="114"/>
      <c r="OVO28" s="114"/>
      <c r="OVP28" s="114"/>
      <c r="OVQ28" s="114"/>
      <c r="OVR28" s="114"/>
      <c r="OVS28" s="114"/>
      <c r="OVT28" s="114"/>
      <c r="OVU28" s="114"/>
      <c r="OVV28" s="114"/>
      <c r="OVW28" s="114"/>
      <c r="OVX28" s="114"/>
      <c r="OVY28" s="114"/>
      <c r="OVZ28" s="114"/>
      <c r="OWA28" s="114"/>
      <c r="OWB28" s="114"/>
      <c r="OWC28" s="114"/>
      <c r="OWD28" s="114"/>
      <c r="OWE28" s="114"/>
      <c r="OWF28" s="114"/>
      <c r="OWG28" s="114"/>
      <c r="OWH28" s="114"/>
      <c r="OWI28" s="114"/>
      <c r="OWJ28" s="114"/>
      <c r="OWK28" s="114"/>
      <c r="OWL28" s="114"/>
      <c r="OWM28" s="114"/>
      <c r="OWN28" s="114"/>
      <c r="OWO28" s="114"/>
      <c r="OWP28" s="114"/>
      <c r="OWQ28" s="114"/>
      <c r="OWR28" s="114"/>
      <c r="OWS28" s="114"/>
      <c r="OWT28" s="114"/>
      <c r="OWU28" s="114"/>
      <c r="OWV28" s="114"/>
      <c r="OWW28" s="114"/>
      <c r="OWX28" s="114"/>
      <c r="OWY28" s="114"/>
      <c r="OWZ28" s="114"/>
      <c r="OXA28" s="114"/>
      <c r="OXB28" s="114"/>
      <c r="OXC28" s="114"/>
      <c r="OXD28" s="114"/>
      <c r="OXE28" s="114"/>
      <c r="OXF28" s="114"/>
      <c r="OXG28" s="114"/>
      <c r="OXH28" s="114"/>
      <c r="OXI28" s="114"/>
      <c r="OXJ28" s="114"/>
      <c r="OXK28" s="114"/>
      <c r="OXL28" s="114"/>
      <c r="OXM28" s="114"/>
      <c r="OXN28" s="114"/>
      <c r="OXO28" s="114"/>
      <c r="OXP28" s="114"/>
      <c r="OXQ28" s="114"/>
      <c r="OXR28" s="114"/>
      <c r="OXS28" s="114"/>
      <c r="OXT28" s="114"/>
      <c r="OXU28" s="114"/>
      <c r="OXV28" s="114"/>
      <c r="OXW28" s="114"/>
      <c r="OXX28" s="114"/>
      <c r="OXY28" s="114"/>
      <c r="OXZ28" s="114"/>
      <c r="OYA28" s="114"/>
      <c r="OYB28" s="114"/>
      <c r="OYC28" s="114"/>
      <c r="OYD28" s="114"/>
      <c r="OYE28" s="114"/>
      <c r="OYF28" s="114"/>
      <c r="OYG28" s="114"/>
      <c r="OYH28" s="114"/>
      <c r="OYI28" s="114"/>
      <c r="OYJ28" s="114"/>
      <c r="OYK28" s="114"/>
      <c r="OYL28" s="114"/>
      <c r="OYM28" s="114"/>
      <c r="OYN28" s="114"/>
      <c r="OYO28" s="114"/>
      <c r="OYP28" s="114"/>
      <c r="OYQ28" s="114"/>
      <c r="OYR28" s="114"/>
      <c r="OYS28" s="114"/>
      <c r="OYT28" s="114"/>
      <c r="OYU28" s="114"/>
      <c r="OYV28" s="114"/>
      <c r="OYW28" s="114"/>
      <c r="OYX28" s="114"/>
      <c r="OYY28" s="114"/>
      <c r="OYZ28" s="114"/>
      <c r="OZA28" s="114"/>
      <c r="OZB28" s="114"/>
      <c r="OZC28" s="114"/>
      <c r="OZD28" s="114"/>
      <c r="OZE28" s="114"/>
      <c r="OZF28" s="114"/>
      <c r="OZG28" s="114"/>
      <c r="OZH28" s="114"/>
      <c r="OZI28" s="114"/>
      <c r="OZJ28" s="114"/>
      <c r="OZK28" s="114"/>
      <c r="OZL28" s="114"/>
      <c r="OZM28" s="114"/>
      <c r="OZN28" s="114"/>
      <c r="OZO28" s="114"/>
      <c r="OZP28" s="114"/>
      <c r="OZQ28" s="114"/>
      <c r="OZR28" s="114"/>
      <c r="OZS28" s="114"/>
      <c r="OZT28" s="114"/>
      <c r="OZU28" s="114"/>
      <c r="OZV28" s="114"/>
      <c r="OZW28" s="114"/>
      <c r="OZX28" s="114"/>
      <c r="OZY28" s="114"/>
      <c r="OZZ28" s="114"/>
      <c r="PAA28" s="114"/>
      <c r="PAB28" s="114"/>
      <c r="PAC28" s="114"/>
      <c r="PAD28" s="114"/>
      <c r="PAE28" s="114"/>
      <c r="PAF28" s="114"/>
      <c r="PAG28" s="114"/>
      <c r="PAH28" s="114"/>
      <c r="PAI28" s="114"/>
      <c r="PAJ28" s="114"/>
      <c r="PAK28" s="114"/>
      <c r="PAL28" s="114"/>
      <c r="PAM28" s="114"/>
      <c r="PAN28" s="114"/>
      <c r="PAO28" s="114"/>
      <c r="PAP28" s="114"/>
      <c r="PAQ28" s="114"/>
      <c r="PAR28" s="114"/>
      <c r="PAS28" s="114"/>
      <c r="PAT28" s="114"/>
      <c r="PAU28" s="114"/>
      <c r="PAV28" s="114"/>
      <c r="PAW28" s="114"/>
      <c r="PAX28" s="114"/>
      <c r="PAY28" s="114"/>
      <c r="PAZ28" s="114"/>
      <c r="PBA28" s="114"/>
      <c r="PBB28" s="114"/>
      <c r="PBC28" s="114"/>
      <c r="PBD28" s="114"/>
      <c r="PBE28" s="114"/>
      <c r="PBF28" s="114"/>
      <c r="PBG28" s="114"/>
      <c r="PBH28" s="114"/>
      <c r="PBI28" s="114"/>
      <c r="PBJ28" s="114"/>
      <c r="PBK28" s="114"/>
      <c r="PBL28" s="114"/>
      <c r="PBM28" s="114"/>
      <c r="PBN28" s="114"/>
      <c r="PBO28" s="114"/>
      <c r="PBP28" s="114"/>
      <c r="PBQ28" s="114"/>
      <c r="PBR28" s="114"/>
      <c r="PBS28" s="114"/>
      <c r="PBT28" s="114"/>
      <c r="PBU28" s="114"/>
      <c r="PBV28" s="114"/>
      <c r="PBW28" s="114"/>
      <c r="PBX28" s="114"/>
      <c r="PBY28" s="114"/>
      <c r="PBZ28" s="114"/>
      <c r="PCA28" s="114"/>
      <c r="PCB28" s="114"/>
      <c r="PCC28" s="114"/>
      <c r="PCD28" s="114"/>
      <c r="PCE28" s="114"/>
      <c r="PCF28" s="114"/>
      <c r="PCG28" s="114"/>
      <c r="PCH28" s="114"/>
      <c r="PCI28" s="114"/>
      <c r="PCJ28" s="114"/>
      <c r="PCK28" s="114"/>
      <c r="PCL28" s="114"/>
      <c r="PCM28" s="114"/>
      <c r="PCN28" s="114"/>
      <c r="PCO28" s="114"/>
      <c r="PCP28" s="114"/>
      <c r="PCQ28" s="114"/>
      <c r="PCR28" s="114"/>
      <c r="PCS28" s="114"/>
      <c r="PCT28" s="114"/>
      <c r="PCU28" s="114"/>
      <c r="PCV28" s="114"/>
      <c r="PCW28" s="114"/>
      <c r="PCX28" s="114"/>
      <c r="PCY28" s="114"/>
      <c r="PCZ28" s="114"/>
      <c r="PDA28" s="114"/>
      <c r="PDB28" s="114"/>
      <c r="PDC28" s="114"/>
      <c r="PDD28" s="114"/>
      <c r="PDE28" s="114"/>
      <c r="PDF28" s="114"/>
      <c r="PDG28" s="114"/>
      <c r="PDH28" s="114"/>
      <c r="PDI28" s="114"/>
      <c r="PDJ28" s="114"/>
      <c r="PDK28" s="114"/>
      <c r="PDL28" s="114"/>
      <c r="PDM28" s="114"/>
      <c r="PDN28" s="114"/>
      <c r="PDO28" s="114"/>
      <c r="PDP28" s="114"/>
      <c r="PDQ28" s="114"/>
      <c r="PDR28" s="114"/>
      <c r="PDS28" s="114"/>
      <c r="PDT28" s="114"/>
      <c r="PDU28" s="114"/>
      <c r="PDV28" s="114"/>
      <c r="PDW28" s="114"/>
      <c r="PDX28" s="114"/>
      <c r="PDY28" s="114"/>
      <c r="PDZ28" s="114"/>
      <c r="PEA28" s="114"/>
      <c r="PEB28" s="114"/>
      <c r="PEC28" s="114"/>
      <c r="PED28" s="114"/>
      <c r="PEE28" s="114"/>
      <c r="PEF28" s="114"/>
      <c r="PEG28" s="114"/>
      <c r="PEH28" s="114"/>
      <c r="PEI28" s="114"/>
      <c r="PEJ28" s="114"/>
      <c r="PEK28" s="114"/>
      <c r="PEL28" s="114"/>
      <c r="PEM28" s="114"/>
      <c r="PEN28" s="114"/>
      <c r="PEO28" s="114"/>
      <c r="PEP28" s="114"/>
      <c r="PEQ28" s="114"/>
      <c r="PER28" s="114"/>
      <c r="PES28" s="114"/>
      <c r="PET28" s="114"/>
      <c r="PEU28" s="114"/>
      <c r="PEV28" s="114"/>
      <c r="PEW28" s="114"/>
      <c r="PEX28" s="114"/>
      <c r="PEY28" s="114"/>
      <c r="PEZ28" s="114"/>
      <c r="PFA28" s="114"/>
      <c r="PFB28" s="114"/>
      <c r="PFC28" s="114"/>
      <c r="PFD28" s="114"/>
      <c r="PFE28" s="114"/>
      <c r="PFF28" s="114"/>
      <c r="PFG28" s="114"/>
      <c r="PFH28" s="114"/>
      <c r="PFI28" s="114"/>
      <c r="PFJ28" s="114"/>
      <c r="PFK28" s="114"/>
      <c r="PFL28" s="114"/>
      <c r="PFM28" s="114"/>
      <c r="PFN28" s="114"/>
      <c r="PFO28" s="114"/>
      <c r="PFP28" s="114"/>
      <c r="PFQ28" s="114"/>
      <c r="PFR28" s="114"/>
      <c r="PFS28" s="114"/>
      <c r="PFT28" s="114"/>
      <c r="PFU28" s="114"/>
      <c r="PFV28" s="114"/>
      <c r="PFW28" s="114"/>
      <c r="PFX28" s="114"/>
      <c r="PFY28" s="114"/>
      <c r="PFZ28" s="114"/>
      <c r="PGA28" s="114"/>
      <c r="PGB28" s="114"/>
      <c r="PGC28" s="114"/>
      <c r="PGD28" s="114"/>
      <c r="PGE28" s="114"/>
      <c r="PGF28" s="114"/>
      <c r="PGG28" s="114"/>
      <c r="PGH28" s="114"/>
      <c r="PGI28" s="114"/>
      <c r="PGJ28" s="114"/>
      <c r="PGK28" s="114"/>
      <c r="PGL28" s="114"/>
      <c r="PGM28" s="114"/>
      <c r="PGN28" s="114"/>
      <c r="PGO28" s="114"/>
      <c r="PGP28" s="114"/>
      <c r="PGQ28" s="114"/>
      <c r="PGR28" s="114"/>
      <c r="PGS28" s="114"/>
      <c r="PGT28" s="114"/>
      <c r="PGU28" s="114"/>
      <c r="PGV28" s="114"/>
      <c r="PGW28" s="114"/>
      <c r="PGX28" s="114"/>
      <c r="PGY28" s="114"/>
      <c r="PGZ28" s="114"/>
      <c r="PHA28" s="114"/>
      <c r="PHB28" s="114"/>
      <c r="PHC28" s="114"/>
      <c r="PHD28" s="114"/>
      <c r="PHE28" s="114"/>
      <c r="PHF28" s="114"/>
      <c r="PHG28" s="114"/>
      <c r="PHH28" s="114"/>
      <c r="PHI28" s="114"/>
      <c r="PHJ28" s="114"/>
      <c r="PHK28" s="114"/>
      <c r="PHL28" s="114"/>
      <c r="PHM28" s="114"/>
      <c r="PHN28" s="114"/>
      <c r="PHO28" s="114"/>
      <c r="PHP28" s="114"/>
      <c r="PHQ28" s="114"/>
      <c r="PHR28" s="114"/>
      <c r="PHS28" s="114"/>
      <c r="PHT28" s="114"/>
      <c r="PHU28" s="114"/>
      <c r="PHV28" s="114"/>
      <c r="PHW28" s="114"/>
      <c r="PHX28" s="114"/>
      <c r="PHY28" s="114"/>
      <c r="PHZ28" s="114"/>
      <c r="PIA28" s="114"/>
      <c r="PIB28" s="114"/>
      <c r="PIC28" s="114"/>
      <c r="PID28" s="114"/>
      <c r="PIE28" s="114"/>
      <c r="PIF28" s="114"/>
      <c r="PIG28" s="114"/>
      <c r="PIH28" s="114"/>
      <c r="PII28" s="114"/>
      <c r="PIJ28" s="114"/>
      <c r="PIK28" s="114"/>
      <c r="PIL28" s="114"/>
      <c r="PIM28" s="114"/>
      <c r="PIN28" s="114"/>
      <c r="PIO28" s="114"/>
      <c r="PIP28" s="114"/>
      <c r="PIQ28" s="114"/>
      <c r="PIR28" s="114"/>
      <c r="PIS28" s="114"/>
      <c r="PIT28" s="114"/>
      <c r="PIU28" s="114"/>
      <c r="PIV28" s="114"/>
      <c r="PIW28" s="114"/>
      <c r="PIX28" s="114"/>
      <c r="PIY28" s="114"/>
      <c r="PIZ28" s="114"/>
      <c r="PJA28" s="114"/>
      <c r="PJB28" s="114"/>
      <c r="PJC28" s="114"/>
      <c r="PJD28" s="114"/>
      <c r="PJE28" s="114"/>
      <c r="PJF28" s="114"/>
      <c r="PJG28" s="114"/>
      <c r="PJH28" s="114"/>
      <c r="PJI28" s="114"/>
      <c r="PJJ28" s="114"/>
      <c r="PJK28" s="114"/>
      <c r="PJL28" s="114"/>
      <c r="PJM28" s="114"/>
      <c r="PJN28" s="114"/>
      <c r="PJO28" s="114"/>
      <c r="PJP28" s="114"/>
      <c r="PJQ28" s="114"/>
      <c r="PJR28" s="114"/>
      <c r="PJS28" s="114"/>
      <c r="PJT28" s="114"/>
      <c r="PJU28" s="114"/>
      <c r="PJV28" s="114"/>
      <c r="PJW28" s="114"/>
      <c r="PJX28" s="114"/>
      <c r="PJY28" s="114"/>
      <c r="PJZ28" s="114"/>
      <c r="PKA28" s="114"/>
      <c r="PKB28" s="114"/>
      <c r="PKC28" s="114"/>
      <c r="PKD28" s="114"/>
      <c r="PKE28" s="114"/>
      <c r="PKF28" s="114"/>
      <c r="PKG28" s="114"/>
      <c r="PKH28" s="114"/>
      <c r="PKI28" s="114"/>
      <c r="PKJ28" s="114"/>
      <c r="PKK28" s="114"/>
      <c r="PKL28" s="114"/>
      <c r="PKM28" s="114"/>
      <c r="PKN28" s="114"/>
      <c r="PKO28" s="114"/>
      <c r="PKP28" s="114"/>
      <c r="PKQ28" s="114"/>
      <c r="PKR28" s="114"/>
      <c r="PKS28" s="114"/>
      <c r="PKT28" s="114"/>
      <c r="PKU28" s="114"/>
      <c r="PKV28" s="114"/>
      <c r="PKW28" s="114"/>
      <c r="PKX28" s="114"/>
      <c r="PKY28" s="114"/>
      <c r="PKZ28" s="114"/>
      <c r="PLA28" s="114"/>
      <c r="PLB28" s="114"/>
      <c r="PLC28" s="114"/>
      <c r="PLD28" s="114"/>
      <c r="PLE28" s="114"/>
      <c r="PLF28" s="114"/>
      <c r="PLG28" s="114"/>
      <c r="PLH28" s="114"/>
      <c r="PLI28" s="114"/>
      <c r="PLJ28" s="114"/>
      <c r="PLK28" s="114"/>
      <c r="PLL28" s="114"/>
      <c r="PLM28" s="114"/>
      <c r="PLN28" s="114"/>
      <c r="PLO28" s="114"/>
      <c r="PLP28" s="114"/>
      <c r="PLQ28" s="114"/>
      <c r="PLR28" s="114"/>
      <c r="PLS28" s="114"/>
      <c r="PLT28" s="114"/>
      <c r="PLU28" s="114"/>
      <c r="PLV28" s="114"/>
      <c r="PLW28" s="114"/>
      <c r="PLX28" s="114"/>
      <c r="PLY28" s="114"/>
      <c r="PLZ28" s="114"/>
      <c r="PMA28" s="114"/>
      <c r="PMB28" s="114"/>
      <c r="PMC28" s="114"/>
      <c r="PMD28" s="114"/>
      <c r="PME28" s="114"/>
      <c r="PMF28" s="114"/>
      <c r="PMG28" s="114"/>
      <c r="PMH28" s="114"/>
      <c r="PMI28" s="114"/>
      <c r="PMJ28" s="114"/>
      <c r="PMK28" s="114"/>
      <c r="PML28" s="114"/>
      <c r="PMM28" s="114"/>
      <c r="PMN28" s="114"/>
      <c r="PMO28" s="114"/>
      <c r="PMP28" s="114"/>
      <c r="PMQ28" s="114"/>
      <c r="PMR28" s="114"/>
      <c r="PMS28" s="114"/>
      <c r="PMT28" s="114"/>
      <c r="PMU28" s="114"/>
      <c r="PMV28" s="114"/>
      <c r="PMW28" s="114"/>
      <c r="PMX28" s="114"/>
      <c r="PMY28" s="114"/>
      <c r="PMZ28" s="114"/>
      <c r="PNA28" s="114"/>
      <c r="PNB28" s="114"/>
      <c r="PNC28" s="114"/>
      <c r="PND28" s="114"/>
      <c r="PNE28" s="114"/>
      <c r="PNF28" s="114"/>
      <c r="PNG28" s="114"/>
      <c r="PNH28" s="114"/>
      <c r="PNI28" s="114"/>
      <c r="PNJ28" s="114"/>
      <c r="PNK28" s="114"/>
      <c r="PNL28" s="114"/>
      <c r="PNM28" s="114"/>
      <c r="PNN28" s="114"/>
      <c r="PNO28" s="114"/>
      <c r="PNP28" s="114"/>
      <c r="PNQ28" s="114"/>
      <c r="PNR28" s="114"/>
      <c r="PNS28" s="114"/>
      <c r="PNT28" s="114"/>
      <c r="PNU28" s="114"/>
      <c r="PNV28" s="114"/>
      <c r="PNW28" s="114"/>
      <c r="PNX28" s="114"/>
      <c r="PNY28" s="114"/>
      <c r="PNZ28" s="114"/>
      <c r="POA28" s="114"/>
      <c r="POB28" s="114"/>
      <c r="POC28" s="114"/>
      <c r="POD28" s="114"/>
      <c r="POE28" s="114"/>
      <c r="POF28" s="114"/>
      <c r="POG28" s="114"/>
      <c r="POH28" s="114"/>
      <c r="POI28" s="114"/>
      <c r="POJ28" s="114"/>
      <c r="POK28" s="114"/>
      <c r="POL28" s="114"/>
      <c r="POM28" s="114"/>
      <c r="PON28" s="114"/>
      <c r="POO28" s="114"/>
      <c r="POP28" s="114"/>
      <c r="POQ28" s="114"/>
      <c r="POR28" s="114"/>
      <c r="POS28" s="114"/>
      <c r="POT28" s="114"/>
      <c r="POU28" s="114"/>
      <c r="POV28" s="114"/>
      <c r="POW28" s="114"/>
      <c r="POX28" s="114"/>
      <c r="POY28" s="114"/>
      <c r="POZ28" s="114"/>
      <c r="PPA28" s="114"/>
      <c r="PPB28" s="114"/>
      <c r="PPC28" s="114"/>
      <c r="PPD28" s="114"/>
      <c r="PPE28" s="114"/>
      <c r="PPF28" s="114"/>
      <c r="PPG28" s="114"/>
      <c r="PPH28" s="114"/>
      <c r="PPI28" s="114"/>
      <c r="PPJ28" s="114"/>
      <c r="PPK28" s="114"/>
      <c r="PPL28" s="114"/>
      <c r="PPM28" s="114"/>
      <c r="PPN28" s="114"/>
      <c r="PPO28" s="114"/>
      <c r="PPP28" s="114"/>
      <c r="PPQ28" s="114"/>
      <c r="PPR28" s="114"/>
      <c r="PPS28" s="114"/>
      <c r="PPT28" s="114"/>
      <c r="PPU28" s="114"/>
      <c r="PPV28" s="114"/>
      <c r="PPW28" s="114"/>
      <c r="PPX28" s="114"/>
      <c r="PPY28" s="114"/>
      <c r="PPZ28" s="114"/>
      <c r="PQA28" s="114"/>
      <c r="PQB28" s="114"/>
      <c r="PQC28" s="114"/>
      <c r="PQD28" s="114"/>
      <c r="PQE28" s="114"/>
      <c r="PQF28" s="114"/>
      <c r="PQG28" s="114"/>
      <c r="PQH28" s="114"/>
      <c r="PQI28" s="114"/>
      <c r="PQJ28" s="114"/>
      <c r="PQK28" s="114"/>
      <c r="PQL28" s="114"/>
      <c r="PQM28" s="114"/>
      <c r="PQN28" s="114"/>
      <c r="PQO28" s="114"/>
      <c r="PQP28" s="114"/>
      <c r="PQQ28" s="114"/>
      <c r="PQR28" s="114"/>
      <c r="PQS28" s="114"/>
      <c r="PQT28" s="114"/>
      <c r="PQU28" s="114"/>
      <c r="PQV28" s="114"/>
      <c r="PQW28" s="114"/>
      <c r="PQX28" s="114"/>
      <c r="PQY28" s="114"/>
      <c r="PQZ28" s="114"/>
      <c r="PRA28" s="114"/>
      <c r="PRB28" s="114"/>
      <c r="PRC28" s="114"/>
      <c r="PRD28" s="114"/>
      <c r="PRE28" s="114"/>
      <c r="PRF28" s="114"/>
      <c r="PRG28" s="114"/>
      <c r="PRH28" s="114"/>
      <c r="PRI28" s="114"/>
      <c r="PRJ28" s="114"/>
      <c r="PRK28" s="114"/>
      <c r="PRL28" s="114"/>
      <c r="PRM28" s="114"/>
      <c r="PRN28" s="114"/>
      <c r="PRO28" s="114"/>
      <c r="PRP28" s="114"/>
      <c r="PRQ28" s="114"/>
      <c r="PRR28" s="114"/>
      <c r="PRS28" s="114"/>
      <c r="PRT28" s="114"/>
      <c r="PRU28" s="114"/>
      <c r="PRV28" s="114"/>
      <c r="PRW28" s="114"/>
      <c r="PRX28" s="114"/>
      <c r="PRY28" s="114"/>
      <c r="PRZ28" s="114"/>
      <c r="PSA28" s="114"/>
      <c r="PSB28" s="114"/>
      <c r="PSC28" s="114"/>
      <c r="PSD28" s="114"/>
      <c r="PSE28" s="114"/>
      <c r="PSF28" s="114"/>
      <c r="PSG28" s="114"/>
      <c r="PSH28" s="114"/>
      <c r="PSI28" s="114"/>
      <c r="PSJ28" s="114"/>
      <c r="PSK28" s="114"/>
      <c r="PSL28" s="114"/>
      <c r="PSM28" s="114"/>
      <c r="PSN28" s="114"/>
      <c r="PSO28" s="114"/>
      <c r="PSP28" s="114"/>
      <c r="PSQ28" s="114"/>
      <c r="PSR28" s="114"/>
      <c r="PSS28" s="114"/>
      <c r="PST28" s="114"/>
      <c r="PSU28" s="114"/>
      <c r="PSV28" s="114"/>
      <c r="PSW28" s="114"/>
      <c r="PSX28" s="114"/>
      <c r="PSY28" s="114"/>
      <c r="PSZ28" s="114"/>
      <c r="PTA28" s="114"/>
      <c r="PTB28" s="114"/>
      <c r="PTC28" s="114"/>
      <c r="PTD28" s="114"/>
      <c r="PTE28" s="114"/>
      <c r="PTF28" s="114"/>
      <c r="PTG28" s="114"/>
      <c r="PTH28" s="114"/>
      <c r="PTI28" s="114"/>
      <c r="PTJ28" s="114"/>
      <c r="PTK28" s="114"/>
      <c r="PTL28" s="114"/>
      <c r="PTM28" s="114"/>
      <c r="PTN28" s="114"/>
      <c r="PTO28" s="114"/>
      <c r="PTP28" s="114"/>
      <c r="PTQ28" s="114"/>
      <c r="PTR28" s="114"/>
      <c r="PTS28" s="114"/>
      <c r="PTT28" s="114"/>
      <c r="PTU28" s="114"/>
      <c r="PTV28" s="114"/>
      <c r="PTW28" s="114"/>
      <c r="PTX28" s="114"/>
      <c r="PTY28" s="114"/>
      <c r="PTZ28" s="114"/>
      <c r="PUA28" s="114"/>
      <c r="PUB28" s="114"/>
      <c r="PUC28" s="114"/>
      <c r="PUD28" s="114"/>
      <c r="PUE28" s="114"/>
      <c r="PUF28" s="114"/>
      <c r="PUG28" s="114"/>
      <c r="PUH28" s="114"/>
      <c r="PUI28" s="114"/>
      <c r="PUJ28" s="114"/>
      <c r="PUK28" s="114"/>
      <c r="PUL28" s="114"/>
      <c r="PUM28" s="114"/>
      <c r="PUN28" s="114"/>
      <c r="PUO28" s="114"/>
      <c r="PUP28" s="114"/>
      <c r="PUQ28" s="114"/>
      <c r="PUR28" s="114"/>
      <c r="PUS28" s="114"/>
      <c r="PUT28" s="114"/>
      <c r="PUU28" s="114"/>
      <c r="PUV28" s="114"/>
      <c r="PUW28" s="114"/>
      <c r="PUX28" s="114"/>
      <c r="PUY28" s="114"/>
      <c r="PUZ28" s="114"/>
      <c r="PVA28" s="114"/>
      <c r="PVB28" s="114"/>
      <c r="PVC28" s="114"/>
      <c r="PVD28" s="114"/>
      <c r="PVE28" s="114"/>
      <c r="PVF28" s="114"/>
      <c r="PVG28" s="114"/>
      <c r="PVH28" s="114"/>
      <c r="PVI28" s="114"/>
      <c r="PVJ28" s="114"/>
      <c r="PVK28" s="114"/>
      <c r="PVL28" s="114"/>
      <c r="PVM28" s="114"/>
      <c r="PVN28" s="114"/>
      <c r="PVO28" s="114"/>
      <c r="PVP28" s="114"/>
      <c r="PVQ28" s="114"/>
      <c r="PVR28" s="114"/>
      <c r="PVS28" s="114"/>
      <c r="PVT28" s="114"/>
      <c r="PVU28" s="114"/>
      <c r="PVV28" s="114"/>
      <c r="PVW28" s="114"/>
      <c r="PVX28" s="114"/>
      <c r="PVY28" s="114"/>
      <c r="PVZ28" s="114"/>
      <c r="PWA28" s="114"/>
      <c r="PWB28" s="114"/>
      <c r="PWC28" s="114"/>
      <c r="PWD28" s="114"/>
      <c r="PWE28" s="114"/>
      <c r="PWF28" s="114"/>
      <c r="PWG28" s="114"/>
      <c r="PWH28" s="114"/>
      <c r="PWI28" s="114"/>
      <c r="PWJ28" s="114"/>
      <c r="PWK28" s="114"/>
      <c r="PWL28" s="114"/>
      <c r="PWM28" s="114"/>
      <c r="PWN28" s="114"/>
      <c r="PWO28" s="114"/>
      <c r="PWP28" s="114"/>
      <c r="PWQ28" s="114"/>
      <c r="PWR28" s="114"/>
      <c r="PWS28" s="114"/>
      <c r="PWT28" s="114"/>
      <c r="PWU28" s="114"/>
      <c r="PWV28" s="114"/>
      <c r="PWW28" s="114"/>
      <c r="PWX28" s="114"/>
      <c r="PWY28" s="114"/>
      <c r="PWZ28" s="114"/>
      <c r="PXA28" s="114"/>
      <c r="PXB28" s="114"/>
      <c r="PXC28" s="114"/>
      <c r="PXD28" s="114"/>
      <c r="PXE28" s="114"/>
      <c r="PXF28" s="114"/>
      <c r="PXG28" s="114"/>
      <c r="PXH28" s="114"/>
      <c r="PXI28" s="114"/>
      <c r="PXJ28" s="114"/>
      <c r="PXK28" s="114"/>
      <c r="PXL28" s="114"/>
      <c r="PXM28" s="114"/>
      <c r="PXN28" s="114"/>
      <c r="PXO28" s="114"/>
      <c r="PXP28" s="114"/>
      <c r="PXQ28" s="114"/>
      <c r="PXR28" s="114"/>
      <c r="PXS28" s="114"/>
      <c r="PXT28" s="114"/>
      <c r="PXU28" s="114"/>
      <c r="PXV28" s="114"/>
      <c r="PXW28" s="114"/>
      <c r="PXX28" s="114"/>
      <c r="PXY28" s="114"/>
      <c r="PXZ28" s="114"/>
      <c r="PYA28" s="114"/>
      <c r="PYB28" s="114"/>
      <c r="PYC28" s="114"/>
      <c r="PYD28" s="114"/>
      <c r="PYE28" s="114"/>
      <c r="PYF28" s="114"/>
      <c r="PYG28" s="114"/>
      <c r="PYH28" s="114"/>
      <c r="PYI28" s="114"/>
      <c r="PYJ28" s="114"/>
      <c r="PYK28" s="114"/>
      <c r="PYL28" s="114"/>
      <c r="PYM28" s="114"/>
      <c r="PYN28" s="114"/>
      <c r="PYO28" s="114"/>
      <c r="PYP28" s="114"/>
      <c r="PYQ28" s="114"/>
      <c r="PYR28" s="114"/>
      <c r="PYS28" s="114"/>
      <c r="PYT28" s="114"/>
      <c r="PYU28" s="114"/>
      <c r="PYV28" s="114"/>
      <c r="PYW28" s="114"/>
      <c r="PYX28" s="114"/>
      <c r="PYY28" s="114"/>
      <c r="PYZ28" s="114"/>
      <c r="PZA28" s="114"/>
      <c r="PZB28" s="114"/>
      <c r="PZC28" s="114"/>
      <c r="PZD28" s="114"/>
      <c r="PZE28" s="114"/>
      <c r="PZF28" s="114"/>
      <c r="PZG28" s="114"/>
      <c r="PZH28" s="114"/>
      <c r="PZI28" s="114"/>
      <c r="PZJ28" s="114"/>
      <c r="PZK28" s="114"/>
      <c r="PZL28" s="114"/>
      <c r="PZM28" s="114"/>
      <c r="PZN28" s="114"/>
      <c r="PZO28" s="114"/>
      <c r="PZP28" s="114"/>
      <c r="PZQ28" s="114"/>
      <c r="PZR28" s="114"/>
      <c r="PZS28" s="114"/>
      <c r="PZT28" s="114"/>
      <c r="PZU28" s="114"/>
      <c r="PZV28" s="114"/>
      <c r="PZW28" s="114"/>
      <c r="PZX28" s="114"/>
      <c r="PZY28" s="114"/>
      <c r="PZZ28" s="114"/>
      <c r="QAA28" s="114"/>
      <c r="QAB28" s="114"/>
      <c r="QAC28" s="114"/>
      <c r="QAD28" s="114"/>
      <c r="QAE28" s="114"/>
      <c r="QAF28" s="114"/>
      <c r="QAG28" s="114"/>
      <c r="QAH28" s="114"/>
      <c r="QAI28" s="114"/>
      <c r="QAJ28" s="114"/>
      <c r="QAK28" s="114"/>
      <c r="QAL28" s="114"/>
      <c r="QAM28" s="114"/>
      <c r="QAN28" s="114"/>
      <c r="QAO28" s="114"/>
      <c r="QAP28" s="114"/>
      <c r="QAQ28" s="114"/>
      <c r="QAR28" s="114"/>
      <c r="QAS28" s="114"/>
      <c r="QAT28" s="114"/>
      <c r="QAU28" s="114"/>
      <c r="QAV28" s="114"/>
      <c r="QAW28" s="114"/>
      <c r="QAX28" s="114"/>
      <c r="QAY28" s="114"/>
      <c r="QAZ28" s="114"/>
      <c r="QBA28" s="114"/>
      <c r="QBB28" s="114"/>
      <c r="QBC28" s="114"/>
      <c r="QBD28" s="114"/>
      <c r="QBE28" s="114"/>
      <c r="QBF28" s="114"/>
      <c r="QBG28" s="114"/>
      <c r="QBH28" s="114"/>
      <c r="QBI28" s="114"/>
      <c r="QBJ28" s="114"/>
      <c r="QBK28" s="114"/>
      <c r="QBL28" s="114"/>
      <c r="QBM28" s="114"/>
      <c r="QBN28" s="114"/>
      <c r="QBO28" s="114"/>
      <c r="QBP28" s="114"/>
      <c r="QBQ28" s="114"/>
      <c r="QBR28" s="114"/>
      <c r="QBS28" s="114"/>
      <c r="QBT28" s="114"/>
      <c r="QBU28" s="114"/>
      <c r="QBV28" s="114"/>
      <c r="QBW28" s="114"/>
      <c r="QBX28" s="114"/>
      <c r="QBY28" s="114"/>
      <c r="QBZ28" s="114"/>
      <c r="QCA28" s="114"/>
      <c r="QCB28" s="114"/>
      <c r="QCC28" s="114"/>
      <c r="QCD28" s="114"/>
      <c r="QCE28" s="114"/>
      <c r="QCF28" s="114"/>
      <c r="QCG28" s="114"/>
      <c r="QCH28" s="114"/>
      <c r="QCI28" s="114"/>
      <c r="QCJ28" s="114"/>
      <c r="QCK28" s="114"/>
      <c r="QCL28" s="114"/>
      <c r="QCM28" s="114"/>
      <c r="QCN28" s="114"/>
      <c r="QCO28" s="114"/>
      <c r="QCP28" s="114"/>
      <c r="QCQ28" s="114"/>
      <c r="QCR28" s="114"/>
      <c r="QCS28" s="114"/>
      <c r="QCT28" s="114"/>
      <c r="QCU28" s="114"/>
      <c r="QCV28" s="114"/>
      <c r="QCW28" s="114"/>
      <c r="QCX28" s="114"/>
      <c r="QCY28" s="114"/>
      <c r="QCZ28" s="114"/>
      <c r="QDA28" s="114"/>
      <c r="QDB28" s="114"/>
      <c r="QDC28" s="114"/>
      <c r="QDD28" s="114"/>
      <c r="QDE28" s="114"/>
      <c r="QDF28" s="114"/>
      <c r="QDG28" s="114"/>
      <c r="QDH28" s="114"/>
      <c r="QDI28" s="114"/>
      <c r="QDJ28" s="114"/>
      <c r="QDK28" s="114"/>
      <c r="QDL28" s="114"/>
      <c r="QDM28" s="114"/>
      <c r="QDN28" s="114"/>
      <c r="QDO28" s="114"/>
      <c r="QDP28" s="114"/>
      <c r="QDQ28" s="114"/>
      <c r="QDR28" s="114"/>
      <c r="QDS28" s="114"/>
      <c r="QDT28" s="114"/>
      <c r="QDU28" s="114"/>
      <c r="QDV28" s="114"/>
      <c r="QDW28" s="114"/>
      <c r="QDX28" s="114"/>
      <c r="QDY28" s="114"/>
      <c r="QDZ28" s="114"/>
      <c r="QEA28" s="114"/>
      <c r="QEB28" s="114"/>
      <c r="QEC28" s="114"/>
      <c r="QED28" s="114"/>
      <c r="QEE28" s="114"/>
      <c r="QEF28" s="114"/>
      <c r="QEG28" s="114"/>
      <c r="QEH28" s="114"/>
      <c r="QEI28" s="114"/>
      <c r="QEJ28" s="114"/>
      <c r="QEK28" s="114"/>
      <c r="QEL28" s="114"/>
      <c r="QEM28" s="114"/>
      <c r="QEN28" s="114"/>
      <c r="QEO28" s="114"/>
      <c r="QEP28" s="114"/>
      <c r="QEQ28" s="114"/>
      <c r="QER28" s="114"/>
      <c r="QES28" s="114"/>
      <c r="QET28" s="114"/>
      <c r="QEU28" s="114"/>
      <c r="QEV28" s="114"/>
      <c r="QEW28" s="114"/>
      <c r="QEX28" s="114"/>
      <c r="QEY28" s="114"/>
      <c r="QEZ28" s="114"/>
      <c r="QFA28" s="114"/>
      <c r="QFB28" s="114"/>
      <c r="QFC28" s="114"/>
      <c r="QFD28" s="114"/>
      <c r="QFE28" s="114"/>
      <c r="QFF28" s="114"/>
      <c r="QFG28" s="114"/>
      <c r="QFH28" s="114"/>
      <c r="QFI28" s="114"/>
      <c r="QFJ28" s="114"/>
      <c r="QFK28" s="114"/>
      <c r="QFL28" s="114"/>
      <c r="QFM28" s="114"/>
      <c r="QFN28" s="114"/>
      <c r="QFO28" s="114"/>
      <c r="QFP28" s="114"/>
      <c r="QFQ28" s="114"/>
      <c r="QFR28" s="114"/>
      <c r="QFS28" s="114"/>
      <c r="QFT28" s="114"/>
      <c r="QFU28" s="114"/>
      <c r="QFV28" s="114"/>
      <c r="QFW28" s="114"/>
      <c r="QFX28" s="114"/>
      <c r="QFY28" s="114"/>
      <c r="QFZ28" s="114"/>
      <c r="QGA28" s="114"/>
      <c r="QGB28" s="114"/>
      <c r="QGC28" s="114"/>
      <c r="QGD28" s="114"/>
      <c r="QGE28" s="114"/>
      <c r="QGF28" s="114"/>
      <c r="QGG28" s="114"/>
      <c r="QGH28" s="114"/>
      <c r="QGI28" s="114"/>
      <c r="QGJ28" s="114"/>
      <c r="QGK28" s="114"/>
      <c r="QGL28" s="114"/>
      <c r="QGM28" s="114"/>
      <c r="QGN28" s="114"/>
      <c r="QGO28" s="114"/>
      <c r="QGP28" s="114"/>
      <c r="QGQ28" s="114"/>
      <c r="QGR28" s="114"/>
      <c r="QGS28" s="114"/>
      <c r="QGT28" s="114"/>
      <c r="QGU28" s="114"/>
      <c r="QGV28" s="114"/>
      <c r="QGW28" s="114"/>
      <c r="QGX28" s="114"/>
      <c r="QGY28" s="114"/>
      <c r="QGZ28" s="114"/>
      <c r="QHA28" s="114"/>
      <c r="QHB28" s="114"/>
      <c r="QHC28" s="114"/>
      <c r="QHD28" s="114"/>
      <c r="QHE28" s="114"/>
      <c r="QHF28" s="114"/>
      <c r="QHG28" s="114"/>
      <c r="QHH28" s="114"/>
      <c r="QHI28" s="114"/>
      <c r="QHJ28" s="114"/>
      <c r="QHK28" s="114"/>
      <c r="QHL28" s="114"/>
      <c r="QHM28" s="114"/>
      <c r="QHN28" s="114"/>
      <c r="QHO28" s="114"/>
      <c r="QHP28" s="114"/>
      <c r="QHQ28" s="114"/>
      <c r="QHR28" s="114"/>
      <c r="QHS28" s="114"/>
      <c r="QHT28" s="114"/>
      <c r="QHU28" s="114"/>
      <c r="QHV28" s="114"/>
      <c r="QHW28" s="114"/>
      <c r="QHX28" s="114"/>
      <c r="QHY28" s="114"/>
      <c r="QHZ28" s="114"/>
      <c r="QIA28" s="114"/>
      <c r="QIB28" s="114"/>
      <c r="QIC28" s="114"/>
      <c r="QID28" s="114"/>
      <c r="QIE28" s="114"/>
      <c r="QIF28" s="114"/>
      <c r="QIG28" s="114"/>
      <c r="QIH28" s="114"/>
      <c r="QII28" s="114"/>
      <c r="QIJ28" s="114"/>
      <c r="QIK28" s="114"/>
      <c r="QIL28" s="114"/>
      <c r="QIM28" s="114"/>
      <c r="QIN28" s="114"/>
      <c r="QIO28" s="114"/>
      <c r="QIP28" s="114"/>
      <c r="QIQ28" s="114"/>
      <c r="QIR28" s="114"/>
      <c r="QIS28" s="114"/>
      <c r="QIT28" s="114"/>
      <c r="QIU28" s="114"/>
      <c r="QIV28" s="114"/>
      <c r="QIW28" s="114"/>
      <c r="QIX28" s="114"/>
      <c r="QIY28" s="114"/>
      <c r="QIZ28" s="114"/>
      <c r="QJA28" s="114"/>
      <c r="QJB28" s="114"/>
      <c r="QJC28" s="114"/>
      <c r="QJD28" s="114"/>
      <c r="QJE28" s="114"/>
      <c r="QJF28" s="114"/>
      <c r="QJG28" s="114"/>
      <c r="QJH28" s="114"/>
      <c r="QJI28" s="114"/>
      <c r="QJJ28" s="114"/>
      <c r="QJK28" s="114"/>
      <c r="QJL28" s="114"/>
      <c r="QJM28" s="114"/>
      <c r="QJN28" s="114"/>
      <c r="QJO28" s="114"/>
      <c r="QJP28" s="114"/>
      <c r="QJQ28" s="114"/>
      <c r="QJR28" s="114"/>
      <c r="QJS28" s="114"/>
      <c r="QJT28" s="114"/>
      <c r="QJU28" s="114"/>
      <c r="QJV28" s="114"/>
      <c r="QJW28" s="114"/>
      <c r="QJX28" s="114"/>
      <c r="QJY28" s="114"/>
      <c r="QJZ28" s="114"/>
      <c r="QKA28" s="114"/>
      <c r="QKB28" s="114"/>
      <c r="QKC28" s="114"/>
      <c r="QKD28" s="114"/>
      <c r="QKE28" s="114"/>
      <c r="QKF28" s="114"/>
      <c r="QKG28" s="114"/>
      <c r="QKH28" s="114"/>
      <c r="QKI28" s="114"/>
      <c r="QKJ28" s="114"/>
      <c r="QKK28" s="114"/>
      <c r="QKL28" s="114"/>
      <c r="QKM28" s="114"/>
      <c r="QKN28" s="114"/>
      <c r="QKO28" s="114"/>
      <c r="QKP28" s="114"/>
      <c r="QKQ28" s="114"/>
      <c r="QKR28" s="114"/>
      <c r="QKS28" s="114"/>
      <c r="QKT28" s="114"/>
      <c r="QKU28" s="114"/>
      <c r="QKV28" s="114"/>
      <c r="QKW28" s="114"/>
      <c r="QKX28" s="114"/>
      <c r="QKY28" s="114"/>
      <c r="QKZ28" s="114"/>
      <c r="QLA28" s="114"/>
      <c r="QLB28" s="114"/>
      <c r="QLC28" s="114"/>
      <c r="QLD28" s="114"/>
      <c r="QLE28" s="114"/>
      <c r="QLF28" s="114"/>
      <c r="QLG28" s="114"/>
      <c r="QLH28" s="114"/>
      <c r="QLI28" s="114"/>
      <c r="QLJ28" s="114"/>
      <c r="QLK28" s="114"/>
      <c r="QLL28" s="114"/>
      <c r="QLM28" s="114"/>
      <c r="QLN28" s="114"/>
      <c r="QLO28" s="114"/>
      <c r="QLP28" s="114"/>
      <c r="QLQ28" s="114"/>
      <c r="QLR28" s="114"/>
      <c r="QLS28" s="114"/>
      <c r="QLT28" s="114"/>
      <c r="QLU28" s="114"/>
      <c r="QLV28" s="114"/>
      <c r="QLW28" s="114"/>
      <c r="QLX28" s="114"/>
      <c r="QLY28" s="114"/>
      <c r="QLZ28" s="114"/>
      <c r="QMA28" s="114"/>
      <c r="QMB28" s="114"/>
      <c r="QMC28" s="114"/>
      <c r="QMD28" s="114"/>
      <c r="QME28" s="114"/>
      <c r="QMF28" s="114"/>
      <c r="QMG28" s="114"/>
      <c r="QMH28" s="114"/>
      <c r="QMI28" s="114"/>
      <c r="QMJ28" s="114"/>
      <c r="QMK28" s="114"/>
      <c r="QML28" s="114"/>
      <c r="QMM28" s="114"/>
      <c r="QMN28" s="114"/>
      <c r="QMO28" s="114"/>
      <c r="QMP28" s="114"/>
      <c r="QMQ28" s="114"/>
      <c r="QMR28" s="114"/>
      <c r="QMS28" s="114"/>
      <c r="QMT28" s="114"/>
      <c r="QMU28" s="114"/>
      <c r="QMV28" s="114"/>
      <c r="QMW28" s="114"/>
      <c r="QMX28" s="114"/>
      <c r="QMY28" s="114"/>
      <c r="QMZ28" s="114"/>
      <c r="QNA28" s="114"/>
      <c r="QNB28" s="114"/>
      <c r="QNC28" s="114"/>
      <c r="QND28" s="114"/>
      <c r="QNE28" s="114"/>
      <c r="QNF28" s="114"/>
      <c r="QNG28" s="114"/>
      <c r="QNH28" s="114"/>
      <c r="QNI28" s="114"/>
      <c r="QNJ28" s="114"/>
      <c r="QNK28" s="114"/>
      <c r="QNL28" s="114"/>
      <c r="QNM28" s="114"/>
      <c r="QNN28" s="114"/>
      <c r="QNO28" s="114"/>
      <c r="QNP28" s="114"/>
      <c r="QNQ28" s="114"/>
      <c r="QNR28" s="114"/>
      <c r="QNS28" s="114"/>
      <c r="QNT28" s="114"/>
      <c r="QNU28" s="114"/>
      <c r="QNV28" s="114"/>
      <c r="QNW28" s="114"/>
      <c r="QNX28" s="114"/>
      <c r="QNY28" s="114"/>
      <c r="QNZ28" s="114"/>
      <c r="QOA28" s="114"/>
      <c r="QOB28" s="114"/>
      <c r="QOC28" s="114"/>
      <c r="QOD28" s="114"/>
      <c r="QOE28" s="114"/>
      <c r="QOF28" s="114"/>
      <c r="QOG28" s="114"/>
      <c r="QOH28" s="114"/>
      <c r="QOI28" s="114"/>
      <c r="QOJ28" s="114"/>
      <c r="QOK28" s="114"/>
      <c r="QOL28" s="114"/>
      <c r="QOM28" s="114"/>
      <c r="QON28" s="114"/>
      <c r="QOO28" s="114"/>
      <c r="QOP28" s="114"/>
      <c r="QOQ28" s="114"/>
      <c r="QOR28" s="114"/>
      <c r="QOS28" s="114"/>
      <c r="QOT28" s="114"/>
      <c r="QOU28" s="114"/>
      <c r="QOV28" s="114"/>
      <c r="QOW28" s="114"/>
      <c r="QOX28" s="114"/>
      <c r="QOY28" s="114"/>
      <c r="QOZ28" s="114"/>
      <c r="QPA28" s="114"/>
      <c r="QPB28" s="114"/>
      <c r="QPC28" s="114"/>
      <c r="QPD28" s="114"/>
      <c r="QPE28" s="114"/>
      <c r="QPF28" s="114"/>
      <c r="QPG28" s="114"/>
      <c r="QPH28" s="114"/>
      <c r="QPI28" s="114"/>
      <c r="QPJ28" s="114"/>
      <c r="QPK28" s="114"/>
      <c r="QPL28" s="114"/>
      <c r="QPM28" s="114"/>
      <c r="QPN28" s="114"/>
      <c r="QPO28" s="114"/>
      <c r="QPP28" s="114"/>
      <c r="QPQ28" s="114"/>
      <c r="QPR28" s="114"/>
      <c r="QPS28" s="114"/>
      <c r="QPT28" s="114"/>
      <c r="QPU28" s="114"/>
      <c r="QPV28" s="114"/>
      <c r="QPW28" s="114"/>
      <c r="QPX28" s="114"/>
      <c r="QPY28" s="114"/>
      <c r="QPZ28" s="114"/>
      <c r="QQA28" s="114"/>
      <c r="QQB28" s="114"/>
      <c r="QQC28" s="114"/>
      <c r="QQD28" s="114"/>
      <c r="QQE28" s="114"/>
      <c r="QQF28" s="114"/>
      <c r="QQG28" s="114"/>
      <c r="QQH28" s="114"/>
      <c r="QQI28" s="114"/>
      <c r="QQJ28" s="114"/>
      <c r="QQK28" s="114"/>
      <c r="QQL28" s="114"/>
      <c r="QQM28" s="114"/>
      <c r="QQN28" s="114"/>
      <c r="QQO28" s="114"/>
      <c r="QQP28" s="114"/>
      <c r="QQQ28" s="114"/>
      <c r="QQR28" s="114"/>
      <c r="QQS28" s="114"/>
      <c r="QQT28" s="114"/>
      <c r="QQU28" s="114"/>
      <c r="QQV28" s="114"/>
      <c r="QQW28" s="114"/>
      <c r="QQX28" s="114"/>
      <c r="QQY28" s="114"/>
      <c r="QQZ28" s="114"/>
      <c r="QRA28" s="114"/>
      <c r="QRB28" s="114"/>
      <c r="QRC28" s="114"/>
      <c r="QRD28" s="114"/>
      <c r="QRE28" s="114"/>
      <c r="QRF28" s="114"/>
      <c r="QRG28" s="114"/>
      <c r="QRH28" s="114"/>
      <c r="QRI28" s="114"/>
      <c r="QRJ28" s="114"/>
      <c r="QRK28" s="114"/>
      <c r="QRL28" s="114"/>
      <c r="QRM28" s="114"/>
      <c r="QRN28" s="114"/>
      <c r="QRO28" s="114"/>
      <c r="QRP28" s="114"/>
      <c r="QRQ28" s="114"/>
      <c r="QRR28" s="114"/>
      <c r="QRS28" s="114"/>
      <c r="QRT28" s="114"/>
      <c r="QRU28" s="114"/>
      <c r="QRV28" s="114"/>
      <c r="QRW28" s="114"/>
      <c r="QRX28" s="114"/>
      <c r="QRY28" s="114"/>
      <c r="QRZ28" s="114"/>
      <c r="QSA28" s="114"/>
      <c r="QSB28" s="114"/>
      <c r="QSC28" s="114"/>
      <c r="QSD28" s="114"/>
      <c r="QSE28" s="114"/>
      <c r="QSF28" s="114"/>
      <c r="QSG28" s="114"/>
      <c r="QSH28" s="114"/>
      <c r="QSI28" s="114"/>
      <c r="QSJ28" s="114"/>
      <c r="QSK28" s="114"/>
      <c r="QSL28" s="114"/>
      <c r="QSM28" s="114"/>
      <c r="QSN28" s="114"/>
      <c r="QSO28" s="114"/>
      <c r="QSP28" s="114"/>
      <c r="QSQ28" s="114"/>
      <c r="QSR28" s="114"/>
      <c r="QSS28" s="114"/>
      <c r="QST28" s="114"/>
      <c r="QSU28" s="114"/>
      <c r="QSV28" s="114"/>
      <c r="QSW28" s="114"/>
      <c r="QSX28" s="114"/>
      <c r="QSY28" s="114"/>
      <c r="QSZ28" s="114"/>
      <c r="QTA28" s="114"/>
      <c r="QTB28" s="114"/>
      <c r="QTC28" s="114"/>
      <c r="QTD28" s="114"/>
      <c r="QTE28" s="114"/>
      <c r="QTF28" s="114"/>
      <c r="QTG28" s="114"/>
      <c r="QTH28" s="114"/>
      <c r="QTI28" s="114"/>
      <c r="QTJ28" s="114"/>
      <c r="QTK28" s="114"/>
      <c r="QTL28" s="114"/>
      <c r="QTM28" s="114"/>
      <c r="QTN28" s="114"/>
      <c r="QTO28" s="114"/>
      <c r="QTP28" s="114"/>
      <c r="QTQ28" s="114"/>
      <c r="QTR28" s="114"/>
      <c r="QTS28" s="114"/>
      <c r="QTT28" s="114"/>
      <c r="QTU28" s="114"/>
      <c r="QTV28" s="114"/>
      <c r="QTW28" s="114"/>
      <c r="QTX28" s="114"/>
      <c r="QTY28" s="114"/>
      <c r="QTZ28" s="114"/>
      <c r="QUA28" s="114"/>
      <c r="QUB28" s="114"/>
      <c r="QUC28" s="114"/>
      <c r="QUD28" s="114"/>
      <c r="QUE28" s="114"/>
      <c r="QUF28" s="114"/>
      <c r="QUG28" s="114"/>
      <c r="QUH28" s="114"/>
      <c r="QUI28" s="114"/>
      <c r="QUJ28" s="114"/>
      <c r="QUK28" s="114"/>
      <c r="QUL28" s="114"/>
      <c r="QUM28" s="114"/>
      <c r="QUN28" s="114"/>
      <c r="QUO28" s="114"/>
      <c r="QUP28" s="114"/>
      <c r="QUQ28" s="114"/>
      <c r="QUR28" s="114"/>
      <c r="QUS28" s="114"/>
      <c r="QUT28" s="114"/>
      <c r="QUU28" s="114"/>
      <c r="QUV28" s="114"/>
      <c r="QUW28" s="114"/>
      <c r="QUX28" s="114"/>
      <c r="QUY28" s="114"/>
      <c r="QUZ28" s="114"/>
      <c r="QVA28" s="114"/>
      <c r="QVB28" s="114"/>
      <c r="QVC28" s="114"/>
      <c r="QVD28" s="114"/>
      <c r="QVE28" s="114"/>
      <c r="QVF28" s="114"/>
      <c r="QVG28" s="114"/>
      <c r="QVH28" s="114"/>
      <c r="QVI28" s="114"/>
      <c r="QVJ28" s="114"/>
      <c r="QVK28" s="114"/>
      <c r="QVL28" s="114"/>
      <c r="QVM28" s="114"/>
      <c r="QVN28" s="114"/>
      <c r="QVO28" s="114"/>
      <c r="QVP28" s="114"/>
      <c r="QVQ28" s="114"/>
      <c r="QVR28" s="114"/>
      <c r="QVS28" s="114"/>
      <c r="QVT28" s="114"/>
      <c r="QVU28" s="114"/>
      <c r="QVV28" s="114"/>
      <c r="QVW28" s="114"/>
      <c r="QVX28" s="114"/>
      <c r="QVY28" s="114"/>
      <c r="QVZ28" s="114"/>
      <c r="QWA28" s="114"/>
      <c r="QWB28" s="114"/>
      <c r="QWC28" s="114"/>
      <c r="QWD28" s="114"/>
      <c r="QWE28" s="114"/>
      <c r="QWF28" s="114"/>
      <c r="QWG28" s="114"/>
      <c r="QWH28" s="114"/>
      <c r="QWI28" s="114"/>
      <c r="QWJ28" s="114"/>
      <c r="QWK28" s="114"/>
      <c r="QWL28" s="114"/>
      <c r="QWM28" s="114"/>
      <c r="QWN28" s="114"/>
      <c r="QWO28" s="114"/>
      <c r="QWP28" s="114"/>
      <c r="QWQ28" s="114"/>
      <c r="QWR28" s="114"/>
      <c r="QWS28" s="114"/>
      <c r="QWT28" s="114"/>
      <c r="QWU28" s="114"/>
      <c r="QWV28" s="114"/>
      <c r="QWW28" s="114"/>
      <c r="QWX28" s="114"/>
      <c r="QWY28" s="114"/>
      <c r="QWZ28" s="114"/>
      <c r="QXA28" s="114"/>
      <c r="QXB28" s="114"/>
      <c r="QXC28" s="114"/>
      <c r="QXD28" s="114"/>
      <c r="QXE28" s="114"/>
      <c r="QXF28" s="114"/>
      <c r="QXG28" s="114"/>
      <c r="QXH28" s="114"/>
      <c r="QXI28" s="114"/>
      <c r="QXJ28" s="114"/>
      <c r="QXK28" s="114"/>
      <c r="QXL28" s="114"/>
      <c r="QXM28" s="114"/>
      <c r="QXN28" s="114"/>
      <c r="QXO28" s="114"/>
      <c r="QXP28" s="114"/>
      <c r="QXQ28" s="114"/>
      <c r="QXR28" s="114"/>
      <c r="QXS28" s="114"/>
      <c r="QXT28" s="114"/>
      <c r="QXU28" s="114"/>
      <c r="QXV28" s="114"/>
      <c r="QXW28" s="114"/>
      <c r="QXX28" s="114"/>
      <c r="QXY28" s="114"/>
      <c r="QXZ28" s="114"/>
      <c r="QYA28" s="114"/>
      <c r="QYB28" s="114"/>
      <c r="QYC28" s="114"/>
      <c r="QYD28" s="114"/>
      <c r="QYE28" s="114"/>
      <c r="QYF28" s="114"/>
      <c r="QYG28" s="114"/>
      <c r="QYH28" s="114"/>
      <c r="QYI28" s="114"/>
      <c r="QYJ28" s="114"/>
      <c r="QYK28" s="114"/>
      <c r="QYL28" s="114"/>
      <c r="QYM28" s="114"/>
      <c r="QYN28" s="114"/>
      <c r="QYO28" s="114"/>
      <c r="QYP28" s="114"/>
      <c r="QYQ28" s="114"/>
      <c r="QYR28" s="114"/>
      <c r="QYS28" s="114"/>
      <c r="QYT28" s="114"/>
      <c r="QYU28" s="114"/>
      <c r="QYV28" s="114"/>
      <c r="QYW28" s="114"/>
      <c r="QYX28" s="114"/>
      <c r="QYY28" s="114"/>
      <c r="QYZ28" s="114"/>
      <c r="QZA28" s="114"/>
      <c r="QZB28" s="114"/>
      <c r="QZC28" s="114"/>
      <c r="QZD28" s="114"/>
      <c r="QZE28" s="114"/>
      <c r="QZF28" s="114"/>
      <c r="QZG28" s="114"/>
      <c r="QZH28" s="114"/>
      <c r="QZI28" s="114"/>
      <c r="QZJ28" s="114"/>
      <c r="QZK28" s="114"/>
      <c r="QZL28" s="114"/>
      <c r="QZM28" s="114"/>
      <c r="QZN28" s="114"/>
      <c r="QZO28" s="114"/>
      <c r="QZP28" s="114"/>
      <c r="QZQ28" s="114"/>
      <c r="QZR28" s="114"/>
      <c r="QZS28" s="114"/>
      <c r="QZT28" s="114"/>
      <c r="QZU28" s="114"/>
      <c r="QZV28" s="114"/>
      <c r="QZW28" s="114"/>
      <c r="QZX28" s="114"/>
      <c r="QZY28" s="114"/>
      <c r="QZZ28" s="114"/>
      <c r="RAA28" s="114"/>
      <c r="RAB28" s="114"/>
      <c r="RAC28" s="114"/>
      <c r="RAD28" s="114"/>
      <c r="RAE28" s="114"/>
      <c r="RAF28" s="114"/>
      <c r="RAG28" s="114"/>
      <c r="RAH28" s="114"/>
      <c r="RAI28" s="114"/>
      <c r="RAJ28" s="114"/>
      <c r="RAK28" s="114"/>
      <c r="RAL28" s="114"/>
      <c r="RAM28" s="114"/>
      <c r="RAN28" s="114"/>
      <c r="RAO28" s="114"/>
      <c r="RAP28" s="114"/>
      <c r="RAQ28" s="114"/>
      <c r="RAR28" s="114"/>
      <c r="RAS28" s="114"/>
      <c r="RAT28" s="114"/>
      <c r="RAU28" s="114"/>
      <c r="RAV28" s="114"/>
      <c r="RAW28" s="114"/>
      <c r="RAX28" s="114"/>
      <c r="RAY28" s="114"/>
      <c r="RAZ28" s="114"/>
      <c r="RBA28" s="114"/>
      <c r="RBB28" s="114"/>
      <c r="RBC28" s="114"/>
      <c r="RBD28" s="114"/>
      <c r="RBE28" s="114"/>
      <c r="RBF28" s="114"/>
      <c r="RBG28" s="114"/>
      <c r="RBH28" s="114"/>
      <c r="RBI28" s="114"/>
      <c r="RBJ28" s="114"/>
      <c r="RBK28" s="114"/>
      <c r="RBL28" s="114"/>
      <c r="RBM28" s="114"/>
      <c r="RBN28" s="114"/>
      <c r="RBO28" s="114"/>
      <c r="RBP28" s="114"/>
      <c r="RBQ28" s="114"/>
      <c r="RBR28" s="114"/>
      <c r="RBS28" s="114"/>
      <c r="RBT28" s="114"/>
      <c r="RBU28" s="114"/>
      <c r="RBV28" s="114"/>
      <c r="RBW28" s="114"/>
      <c r="RBX28" s="114"/>
      <c r="RBY28" s="114"/>
      <c r="RBZ28" s="114"/>
      <c r="RCA28" s="114"/>
      <c r="RCB28" s="114"/>
      <c r="RCC28" s="114"/>
      <c r="RCD28" s="114"/>
      <c r="RCE28" s="114"/>
      <c r="RCF28" s="114"/>
      <c r="RCG28" s="114"/>
      <c r="RCH28" s="114"/>
      <c r="RCI28" s="114"/>
      <c r="RCJ28" s="114"/>
      <c r="RCK28" s="114"/>
      <c r="RCL28" s="114"/>
      <c r="RCM28" s="114"/>
      <c r="RCN28" s="114"/>
      <c r="RCO28" s="114"/>
      <c r="RCP28" s="114"/>
      <c r="RCQ28" s="114"/>
      <c r="RCR28" s="114"/>
      <c r="RCS28" s="114"/>
      <c r="RCT28" s="114"/>
      <c r="RCU28" s="114"/>
      <c r="RCV28" s="114"/>
      <c r="RCW28" s="114"/>
      <c r="RCX28" s="114"/>
      <c r="RCY28" s="114"/>
      <c r="RCZ28" s="114"/>
      <c r="RDA28" s="114"/>
      <c r="RDB28" s="114"/>
      <c r="RDC28" s="114"/>
      <c r="RDD28" s="114"/>
      <c r="RDE28" s="114"/>
      <c r="RDF28" s="114"/>
      <c r="RDG28" s="114"/>
      <c r="RDH28" s="114"/>
      <c r="RDI28" s="114"/>
      <c r="RDJ28" s="114"/>
      <c r="RDK28" s="114"/>
      <c r="RDL28" s="114"/>
      <c r="RDM28" s="114"/>
      <c r="RDN28" s="114"/>
      <c r="RDO28" s="114"/>
      <c r="RDP28" s="114"/>
      <c r="RDQ28" s="114"/>
      <c r="RDR28" s="114"/>
      <c r="RDS28" s="114"/>
      <c r="RDT28" s="114"/>
      <c r="RDU28" s="114"/>
      <c r="RDV28" s="114"/>
      <c r="RDW28" s="114"/>
      <c r="RDX28" s="114"/>
      <c r="RDY28" s="114"/>
      <c r="RDZ28" s="114"/>
      <c r="REA28" s="114"/>
      <c r="REB28" s="114"/>
      <c r="REC28" s="114"/>
      <c r="RED28" s="114"/>
      <c r="REE28" s="114"/>
      <c r="REF28" s="114"/>
      <c r="REG28" s="114"/>
      <c r="REH28" s="114"/>
      <c r="REI28" s="114"/>
      <c r="REJ28" s="114"/>
      <c r="REK28" s="114"/>
      <c r="REL28" s="114"/>
      <c r="REM28" s="114"/>
      <c r="REN28" s="114"/>
      <c r="REO28" s="114"/>
      <c r="REP28" s="114"/>
      <c r="REQ28" s="114"/>
      <c r="RER28" s="114"/>
      <c r="RES28" s="114"/>
      <c r="RET28" s="114"/>
      <c r="REU28" s="114"/>
      <c r="REV28" s="114"/>
      <c r="REW28" s="114"/>
      <c r="REX28" s="114"/>
      <c r="REY28" s="114"/>
      <c r="REZ28" s="114"/>
      <c r="RFA28" s="114"/>
      <c r="RFB28" s="114"/>
      <c r="RFC28" s="114"/>
      <c r="RFD28" s="114"/>
      <c r="RFE28" s="114"/>
      <c r="RFF28" s="114"/>
      <c r="RFG28" s="114"/>
      <c r="RFH28" s="114"/>
      <c r="RFI28" s="114"/>
      <c r="RFJ28" s="114"/>
      <c r="RFK28" s="114"/>
      <c r="RFL28" s="114"/>
      <c r="RFM28" s="114"/>
      <c r="RFN28" s="114"/>
      <c r="RFO28" s="114"/>
      <c r="RFP28" s="114"/>
      <c r="RFQ28" s="114"/>
      <c r="RFR28" s="114"/>
      <c r="RFS28" s="114"/>
      <c r="RFT28" s="114"/>
      <c r="RFU28" s="114"/>
      <c r="RFV28" s="114"/>
      <c r="RFW28" s="114"/>
      <c r="RFX28" s="114"/>
      <c r="RFY28" s="114"/>
      <c r="RFZ28" s="114"/>
      <c r="RGA28" s="114"/>
      <c r="RGB28" s="114"/>
      <c r="RGC28" s="114"/>
      <c r="RGD28" s="114"/>
      <c r="RGE28" s="114"/>
      <c r="RGF28" s="114"/>
      <c r="RGG28" s="114"/>
      <c r="RGH28" s="114"/>
      <c r="RGI28" s="114"/>
      <c r="RGJ28" s="114"/>
      <c r="RGK28" s="114"/>
      <c r="RGL28" s="114"/>
      <c r="RGM28" s="114"/>
      <c r="RGN28" s="114"/>
      <c r="RGO28" s="114"/>
      <c r="RGP28" s="114"/>
      <c r="RGQ28" s="114"/>
      <c r="RGR28" s="114"/>
      <c r="RGS28" s="114"/>
      <c r="RGT28" s="114"/>
      <c r="RGU28" s="114"/>
      <c r="RGV28" s="114"/>
      <c r="RGW28" s="114"/>
      <c r="RGX28" s="114"/>
      <c r="RGY28" s="114"/>
      <c r="RGZ28" s="114"/>
      <c r="RHA28" s="114"/>
      <c r="RHB28" s="114"/>
      <c r="RHC28" s="114"/>
      <c r="RHD28" s="114"/>
      <c r="RHE28" s="114"/>
      <c r="RHF28" s="114"/>
      <c r="RHG28" s="114"/>
      <c r="RHH28" s="114"/>
      <c r="RHI28" s="114"/>
      <c r="RHJ28" s="114"/>
      <c r="RHK28" s="114"/>
      <c r="RHL28" s="114"/>
      <c r="RHM28" s="114"/>
      <c r="RHN28" s="114"/>
      <c r="RHO28" s="114"/>
      <c r="RHP28" s="114"/>
      <c r="RHQ28" s="114"/>
      <c r="RHR28" s="114"/>
      <c r="RHS28" s="114"/>
      <c r="RHT28" s="114"/>
      <c r="RHU28" s="114"/>
      <c r="RHV28" s="114"/>
      <c r="RHW28" s="114"/>
      <c r="RHX28" s="114"/>
      <c r="RHY28" s="114"/>
      <c r="RHZ28" s="114"/>
      <c r="RIA28" s="114"/>
      <c r="RIB28" s="114"/>
      <c r="RIC28" s="114"/>
      <c r="RID28" s="114"/>
      <c r="RIE28" s="114"/>
      <c r="RIF28" s="114"/>
      <c r="RIG28" s="114"/>
      <c r="RIH28" s="114"/>
      <c r="RII28" s="114"/>
      <c r="RIJ28" s="114"/>
      <c r="RIK28" s="114"/>
      <c r="RIL28" s="114"/>
      <c r="RIM28" s="114"/>
      <c r="RIN28" s="114"/>
      <c r="RIO28" s="114"/>
      <c r="RIP28" s="114"/>
      <c r="RIQ28" s="114"/>
      <c r="RIR28" s="114"/>
      <c r="RIS28" s="114"/>
      <c r="RIT28" s="114"/>
      <c r="RIU28" s="114"/>
      <c r="RIV28" s="114"/>
      <c r="RIW28" s="114"/>
      <c r="RIX28" s="114"/>
      <c r="RIY28" s="114"/>
      <c r="RIZ28" s="114"/>
      <c r="RJA28" s="114"/>
      <c r="RJB28" s="114"/>
      <c r="RJC28" s="114"/>
      <c r="RJD28" s="114"/>
      <c r="RJE28" s="114"/>
      <c r="RJF28" s="114"/>
      <c r="RJG28" s="114"/>
      <c r="RJH28" s="114"/>
      <c r="RJI28" s="114"/>
      <c r="RJJ28" s="114"/>
      <c r="RJK28" s="114"/>
      <c r="RJL28" s="114"/>
      <c r="RJM28" s="114"/>
      <c r="RJN28" s="114"/>
      <c r="RJO28" s="114"/>
      <c r="RJP28" s="114"/>
      <c r="RJQ28" s="114"/>
      <c r="RJR28" s="114"/>
      <c r="RJS28" s="114"/>
      <c r="RJT28" s="114"/>
      <c r="RJU28" s="114"/>
      <c r="RJV28" s="114"/>
      <c r="RJW28" s="114"/>
      <c r="RJX28" s="114"/>
      <c r="RJY28" s="114"/>
      <c r="RJZ28" s="114"/>
      <c r="RKA28" s="114"/>
      <c r="RKB28" s="114"/>
      <c r="RKC28" s="114"/>
      <c r="RKD28" s="114"/>
      <c r="RKE28" s="114"/>
      <c r="RKF28" s="114"/>
      <c r="RKG28" s="114"/>
      <c r="RKH28" s="114"/>
      <c r="RKI28" s="114"/>
      <c r="RKJ28" s="114"/>
      <c r="RKK28" s="114"/>
      <c r="RKL28" s="114"/>
      <c r="RKM28" s="114"/>
      <c r="RKN28" s="114"/>
      <c r="RKO28" s="114"/>
      <c r="RKP28" s="114"/>
      <c r="RKQ28" s="114"/>
      <c r="RKR28" s="114"/>
      <c r="RKS28" s="114"/>
      <c r="RKT28" s="114"/>
      <c r="RKU28" s="114"/>
      <c r="RKV28" s="114"/>
      <c r="RKW28" s="114"/>
      <c r="RKX28" s="114"/>
      <c r="RKY28" s="114"/>
      <c r="RKZ28" s="114"/>
      <c r="RLA28" s="114"/>
      <c r="RLB28" s="114"/>
      <c r="RLC28" s="114"/>
      <c r="RLD28" s="114"/>
      <c r="RLE28" s="114"/>
      <c r="RLF28" s="114"/>
      <c r="RLG28" s="114"/>
      <c r="RLH28" s="114"/>
      <c r="RLI28" s="114"/>
      <c r="RLJ28" s="114"/>
      <c r="RLK28" s="114"/>
      <c r="RLL28" s="114"/>
      <c r="RLM28" s="114"/>
      <c r="RLN28" s="114"/>
      <c r="RLO28" s="114"/>
      <c r="RLP28" s="114"/>
      <c r="RLQ28" s="114"/>
      <c r="RLR28" s="114"/>
      <c r="RLS28" s="114"/>
      <c r="RLT28" s="114"/>
      <c r="RLU28" s="114"/>
      <c r="RLV28" s="114"/>
      <c r="RLW28" s="114"/>
      <c r="RLX28" s="114"/>
      <c r="RLY28" s="114"/>
      <c r="RLZ28" s="114"/>
      <c r="RMA28" s="114"/>
      <c r="RMB28" s="114"/>
      <c r="RMC28" s="114"/>
      <c r="RMD28" s="114"/>
      <c r="RME28" s="114"/>
      <c r="RMF28" s="114"/>
      <c r="RMG28" s="114"/>
      <c r="RMH28" s="114"/>
      <c r="RMI28" s="114"/>
      <c r="RMJ28" s="114"/>
      <c r="RMK28" s="114"/>
      <c r="RML28" s="114"/>
      <c r="RMM28" s="114"/>
      <c r="RMN28" s="114"/>
      <c r="RMO28" s="114"/>
      <c r="RMP28" s="114"/>
      <c r="RMQ28" s="114"/>
      <c r="RMR28" s="114"/>
      <c r="RMS28" s="114"/>
      <c r="RMT28" s="114"/>
      <c r="RMU28" s="114"/>
      <c r="RMV28" s="114"/>
      <c r="RMW28" s="114"/>
      <c r="RMX28" s="114"/>
      <c r="RMY28" s="114"/>
      <c r="RMZ28" s="114"/>
      <c r="RNA28" s="114"/>
      <c r="RNB28" s="114"/>
      <c r="RNC28" s="114"/>
      <c r="RND28" s="114"/>
      <c r="RNE28" s="114"/>
      <c r="RNF28" s="114"/>
      <c r="RNG28" s="114"/>
      <c r="RNH28" s="114"/>
      <c r="RNI28" s="114"/>
      <c r="RNJ28" s="114"/>
      <c r="RNK28" s="114"/>
      <c r="RNL28" s="114"/>
      <c r="RNM28" s="114"/>
      <c r="RNN28" s="114"/>
      <c r="RNO28" s="114"/>
      <c r="RNP28" s="114"/>
      <c r="RNQ28" s="114"/>
      <c r="RNR28" s="114"/>
      <c r="RNS28" s="114"/>
      <c r="RNT28" s="114"/>
      <c r="RNU28" s="114"/>
      <c r="RNV28" s="114"/>
      <c r="RNW28" s="114"/>
      <c r="RNX28" s="114"/>
      <c r="RNY28" s="114"/>
      <c r="RNZ28" s="114"/>
      <c r="ROA28" s="114"/>
      <c r="ROB28" s="114"/>
      <c r="ROC28" s="114"/>
      <c r="ROD28" s="114"/>
      <c r="ROE28" s="114"/>
      <c r="ROF28" s="114"/>
      <c r="ROG28" s="114"/>
      <c r="ROH28" s="114"/>
      <c r="ROI28" s="114"/>
      <c r="ROJ28" s="114"/>
      <c r="ROK28" s="114"/>
      <c r="ROL28" s="114"/>
      <c r="ROM28" s="114"/>
      <c r="RON28" s="114"/>
      <c r="ROO28" s="114"/>
      <c r="ROP28" s="114"/>
      <c r="ROQ28" s="114"/>
      <c r="ROR28" s="114"/>
      <c r="ROS28" s="114"/>
      <c r="ROT28" s="114"/>
      <c r="ROU28" s="114"/>
      <c r="ROV28" s="114"/>
      <c r="ROW28" s="114"/>
      <c r="ROX28" s="114"/>
      <c r="ROY28" s="114"/>
      <c r="ROZ28" s="114"/>
      <c r="RPA28" s="114"/>
      <c r="RPB28" s="114"/>
      <c r="RPC28" s="114"/>
      <c r="RPD28" s="114"/>
      <c r="RPE28" s="114"/>
      <c r="RPF28" s="114"/>
      <c r="RPG28" s="114"/>
      <c r="RPH28" s="114"/>
      <c r="RPI28" s="114"/>
      <c r="RPJ28" s="114"/>
      <c r="RPK28" s="114"/>
      <c r="RPL28" s="114"/>
      <c r="RPM28" s="114"/>
      <c r="RPN28" s="114"/>
      <c r="RPO28" s="114"/>
      <c r="RPP28" s="114"/>
      <c r="RPQ28" s="114"/>
      <c r="RPR28" s="114"/>
      <c r="RPS28" s="114"/>
      <c r="RPT28" s="114"/>
      <c r="RPU28" s="114"/>
      <c r="RPV28" s="114"/>
      <c r="RPW28" s="114"/>
      <c r="RPX28" s="114"/>
      <c r="RPY28" s="114"/>
      <c r="RPZ28" s="114"/>
      <c r="RQA28" s="114"/>
      <c r="RQB28" s="114"/>
      <c r="RQC28" s="114"/>
      <c r="RQD28" s="114"/>
      <c r="RQE28" s="114"/>
      <c r="RQF28" s="114"/>
      <c r="RQG28" s="114"/>
      <c r="RQH28" s="114"/>
      <c r="RQI28" s="114"/>
      <c r="RQJ28" s="114"/>
      <c r="RQK28" s="114"/>
      <c r="RQL28" s="114"/>
      <c r="RQM28" s="114"/>
      <c r="RQN28" s="114"/>
      <c r="RQO28" s="114"/>
      <c r="RQP28" s="114"/>
      <c r="RQQ28" s="114"/>
      <c r="RQR28" s="114"/>
      <c r="RQS28" s="114"/>
      <c r="RQT28" s="114"/>
      <c r="RQU28" s="114"/>
      <c r="RQV28" s="114"/>
      <c r="RQW28" s="114"/>
      <c r="RQX28" s="114"/>
      <c r="RQY28" s="114"/>
      <c r="RQZ28" s="114"/>
      <c r="RRA28" s="114"/>
      <c r="RRB28" s="114"/>
      <c r="RRC28" s="114"/>
      <c r="RRD28" s="114"/>
      <c r="RRE28" s="114"/>
      <c r="RRF28" s="114"/>
      <c r="RRG28" s="114"/>
      <c r="RRH28" s="114"/>
      <c r="RRI28" s="114"/>
      <c r="RRJ28" s="114"/>
      <c r="RRK28" s="114"/>
      <c r="RRL28" s="114"/>
      <c r="RRM28" s="114"/>
      <c r="RRN28" s="114"/>
      <c r="RRO28" s="114"/>
      <c r="RRP28" s="114"/>
      <c r="RRQ28" s="114"/>
      <c r="RRR28" s="114"/>
      <c r="RRS28" s="114"/>
      <c r="RRT28" s="114"/>
      <c r="RRU28" s="114"/>
      <c r="RRV28" s="114"/>
      <c r="RRW28" s="114"/>
      <c r="RRX28" s="114"/>
      <c r="RRY28" s="114"/>
      <c r="RRZ28" s="114"/>
      <c r="RSA28" s="114"/>
      <c r="RSB28" s="114"/>
      <c r="RSC28" s="114"/>
      <c r="RSD28" s="114"/>
      <c r="RSE28" s="114"/>
      <c r="RSF28" s="114"/>
      <c r="RSG28" s="114"/>
      <c r="RSH28" s="114"/>
      <c r="RSI28" s="114"/>
      <c r="RSJ28" s="114"/>
      <c r="RSK28" s="114"/>
      <c r="RSL28" s="114"/>
      <c r="RSM28" s="114"/>
      <c r="RSN28" s="114"/>
      <c r="RSO28" s="114"/>
      <c r="RSP28" s="114"/>
      <c r="RSQ28" s="114"/>
      <c r="RSR28" s="114"/>
      <c r="RSS28" s="114"/>
      <c r="RST28" s="114"/>
      <c r="RSU28" s="114"/>
      <c r="RSV28" s="114"/>
      <c r="RSW28" s="114"/>
      <c r="RSX28" s="114"/>
      <c r="RSY28" s="114"/>
      <c r="RSZ28" s="114"/>
      <c r="RTA28" s="114"/>
      <c r="RTB28" s="114"/>
      <c r="RTC28" s="114"/>
      <c r="RTD28" s="114"/>
      <c r="RTE28" s="114"/>
      <c r="RTF28" s="114"/>
      <c r="RTG28" s="114"/>
      <c r="RTH28" s="114"/>
      <c r="RTI28" s="114"/>
      <c r="RTJ28" s="114"/>
      <c r="RTK28" s="114"/>
      <c r="RTL28" s="114"/>
      <c r="RTM28" s="114"/>
      <c r="RTN28" s="114"/>
      <c r="RTO28" s="114"/>
      <c r="RTP28" s="114"/>
      <c r="RTQ28" s="114"/>
      <c r="RTR28" s="114"/>
      <c r="RTS28" s="114"/>
      <c r="RTT28" s="114"/>
      <c r="RTU28" s="114"/>
      <c r="RTV28" s="114"/>
      <c r="RTW28" s="114"/>
      <c r="RTX28" s="114"/>
      <c r="RTY28" s="114"/>
      <c r="RTZ28" s="114"/>
      <c r="RUA28" s="114"/>
      <c r="RUB28" s="114"/>
      <c r="RUC28" s="114"/>
      <c r="RUD28" s="114"/>
      <c r="RUE28" s="114"/>
      <c r="RUF28" s="114"/>
      <c r="RUG28" s="114"/>
      <c r="RUH28" s="114"/>
      <c r="RUI28" s="114"/>
      <c r="RUJ28" s="114"/>
      <c r="RUK28" s="114"/>
      <c r="RUL28" s="114"/>
      <c r="RUM28" s="114"/>
      <c r="RUN28" s="114"/>
      <c r="RUO28" s="114"/>
      <c r="RUP28" s="114"/>
      <c r="RUQ28" s="114"/>
      <c r="RUR28" s="114"/>
      <c r="RUS28" s="114"/>
      <c r="RUT28" s="114"/>
      <c r="RUU28" s="114"/>
      <c r="RUV28" s="114"/>
      <c r="RUW28" s="114"/>
      <c r="RUX28" s="114"/>
      <c r="RUY28" s="114"/>
      <c r="RUZ28" s="114"/>
      <c r="RVA28" s="114"/>
      <c r="RVB28" s="114"/>
      <c r="RVC28" s="114"/>
      <c r="RVD28" s="114"/>
      <c r="RVE28" s="114"/>
      <c r="RVF28" s="114"/>
      <c r="RVG28" s="114"/>
      <c r="RVH28" s="114"/>
      <c r="RVI28" s="114"/>
      <c r="RVJ28" s="114"/>
      <c r="RVK28" s="114"/>
      <c r="RVL28" s="114"/>
      <c r="RVM28" s="114"/>
      <c r="RVN28" s="114"/>
      <c r="RVO28" s="114"/>
      <c r="RVP28" s="114"/>
      <c r="RVQ28" s="114"/>
      <c r="RVR28" s="114"/>
      <c r="RVS28" s="114"/>
      <c r="RVT28" s="114"/>
      <c r="RVU28" s="114"/>
      <c r="RVV28" s="114"/>
      <c r="RVW28" s="114"/>
      <c r="RVX28" s="114"/>
      <c r="RVY28" s="114"/>
      <c r="RVZ28" s="114"/>
      <c r="RWA28" s="114"/>
      <c r="RWB28" s="114"/>
      <c r="RWC28" s="114"/>
      <c r="RWD28" s="114"/>
      <c r="RWE28" s="114"/>
      <c r="RWF28" s="114"/>
      <c r="RWG28" s="114"/>
      <c r="RWH28" s="114"/>
      <c r="RWI28" s="114"/>
      <c r="RWJ28" s="114"/>
      <c r="RWK28" s="114"/>
      <c r="RWL28" s="114"/>
      <c r="RWM28" s="114"/>
      <c r="RWN28" s="114"/>
      <c r="RWO28" s="114"/>
      <c r="RWP28" s="114"/>
      <c r="RWQ28" s="114"/>
      <c r="RWR28" s="114"/>
      <c r="RWS28" s="114"/>
      <c r="RWT28" s="114"/>
      <c r="RWU28" s="114"/>
      <c r="RWV28" s="114"/>
      <c r="RWW28" s="114"/>
      <c r="RWX28" s="114"/>
      <c r="RWY28" s="114"/>
      <c r="RWZ28" s="114"/>
      <c r="RXA28" s="114"/>
      <c r="RXB28" s="114"/>
      <c r="RXC28" s="114"/>
      <c r="RXD28" s="114"/>
      <c r="RXE28" s="114"/>
      <c r="RXF28" s="114"/>
      <c r="RXG28" s="114"/>
      <c r="RXH28" s="114"/>
      <c r="RXI28" s="114"/>
      <c r="RXJ28" s="114"/>
      <c r="RXK28" s="114"/>
      <c r="RXL28" s="114"/>
      <c r="RXM28" s="114"/>
      <c r="RXN28" s="114"/>
      <c r="RXO28" s="114"/>
      <c r="RXP28" s="114"/>
      <c r="RXQ28" s="114"/>
      <c r="RXR28" s="114"/>
      <c r="RXS28" s="114"/>
      <c r="RXT28" s="114"/>
      <c r="RXU28" s="114"/>
      <c r="RXV28" s="114"/>
      <c r="RXW28" s="114"/>
      <c r="RXX28" s="114"/>
      <c r="RXY28" s="114"/>
      <c r="RXZ28" s="114"/>
      <c r="RYA28" s="114"/>
      <c r="RYB28" s="114"/>
      <c r="RYC28" s="114"/>
      <c r="RYD28" s="114"/>
      <c r="RYE28" s="114"/>
      <c r="RYF28" s="114"/>
      <c r="RYG28" s="114"/>
      <c r="RYH28" s="114"/>
      <c r="RYI28" s="114"/>
      <c r="RYJ28" s="114"/>
      <c r="RYK28" s="114"/>
      <c r="RYL28" s="114"/>
      <c r="RYM28" s="114"/>
      <c r="RYN28" s="114"/>
      <c r="RYO28" s="114"/>
      <c r="RYP28" s="114"/>
      <c r="RYQ28" s="114"/>
      <c r="RYR28" s="114"/>
      <c r="RYS28" s="114"/>
      <c r="RYT28" s="114"/>
      <c r="RYU28" s="114"/>
      <c r="RYV28" s="114"/>
      <c r="RYW28" s="114"/>
      <c r="RYX28" s="114"/>
      <c r="RYY28" s="114"/>
      <c r="RYZ28" s="114"/>
      <c r="RZA28" s="114"/>
      <c r="RZB28" s="114"/>
      <c r="RZC28" s="114"/>
      <c r="RZD28" s="114"/>
      <c r="RZE28" s="114"/>
      <c r="RZF28" s="114"/>
      <c r="RZG28" s="114"/>
      <c r="RZH28" s="114"/>
      <c r="RZI28" s="114"/>
      <c r="RZJ28" s="114"/>
      <c r="RZK28" s="114"/>
      <c r="RZL28" s="114"/>
      <c r="RZM28" s="114"/>
      <c r="RZN28" s="114"/>
      <c r="RZO28" s="114"/>
      <c r="RZP28" s="114"/>
      <c r="RZQ28" s="114"/>
      <c r="RZR28" s="114"/>
      <c r="RZS28" s="114"/>
      <c r="RZT28" s="114"/>
      <c r="RZU28" s="114"/>
      <c r="RZV28" s="114"/>
      <c r="RZW28" s="114"/>
      <c r="RZX28" s="114"/>
      <c r="RZY28" s="114"/>
      <c r="RZZ28" s="114"/>
      <c r="SAA28" s="114"/>
      <c r="SAB28" s="114"/>
      <c r="SAC28" s="114"/>
      <c r="SAD28" s="114"/>
      <c r="SAE28" s="114"/>
      <c r="SAF28" s="114"/>
      <c r="SAG28" s="114"/>
      <c r="SAH28" s="114"/>
      <c r="SAI28" s="114"/>
      <c r="SAJ28" s="114"/>
      <c r="SAK28" s="114"/>
      <c r="SAL28" s="114"/>
      <c r="SAM28" s="114"/>
      <c r="SAN28" s="114"/>
      <c r="SAO28" s="114"/>
      <c r="SAP28" s="114"/>
      <c r="SAQ28" s="114"/>
      <c r="SAR28" s="114"/>
      <c r="SAS28" s="114"/>
      <c r="SAT28" s="114"/>
      <c r="SAU28" s="114"/>
      <c r="SAV28" s="114"/>
      <c r="SAW28" s="114"/>
      <c r="SAX28" s="114"/>
      <c r="SAY28" s="114"/>
      <c r="SAZ28" s="114"/>
      <c r="SBA28" s="114"/>
      <c r="SBB28" s="114"/>
      <c r="SBC28" s="114"/>
      <c r="SBD28" s="114"/>
      <c r="SBE28" s="114"/>
      <c r="SBF28" s="114"/>
      <c r="SBG28" s="114"/>
      <c r="SBH28" s="114"/>
      <c r="SBI28" s="114"/>
      <c r="SBJ28" s="114"/>
      <c r="SBK28" s="114"/>
      <c r="SBL28" s="114"/>
      <c r="SBM28" s="114"/>
      <c r="SBN28" s="114"/>
      <c r="SBO28" s="114"/>
      <c r="SBP28" s="114"/>
      <c r="SBQ28" s="114"/>
      <c r="SBR28" s="114"/>
      <c r="SBS28" s="114"/>
      <c r="SBT28" s="114"/>
      <c r="SBU28" s="114"/>
      <c r="SBV28" s="114"/>
      <c r="SBW28" s="114"/>
      <c r="SBX28" s="114"/>
      <c r="SBY28" s="114"/>
      <c r="SBZ28" s="114"/>
      <c r="SCA28" s="114"/>
      <c r="SCB28" s="114"/>
      <c r="SCC28" s="114"/>
      <c r="SCD28" s="114"/>
      <c r="SCE28" s="114"/>
      <c r="SCF28" s="114"/>
      <c r="SCG28" s="114"/>
      <c r="SCH28" s="114"/>
      <c r="SCI28" s="114"/>
      <c r="SCJ28" s="114"/>
      <c r="SCK28" s="114"/>
      <c r="SCL28" s="114"/>
      <c r="SCM28" s="114"/>
      <c r="SCN28" s="114"/>
      <c r="SCO28" s="114"/>
      <c r="SCP28" s="114"/>
      <c r="SCQ28" s="114"/>
      <c r="SCR28" s="114"/>
      <c r="SCS28" s="114"/>
      <c r="SCT28" s="114"/>
      <c r="SCU28" s="114"/>
      <c r="SCV28" s="114"/>
      <c r="SCW28" s="114"/>
      <c r="SCX28" s="114"/>
      <c r="SCY28" s="114"/>
      <c r="SCZ28" s="114"/>
      <c r="SDA28" s="114"/>
      <c r="SDB28" s="114"/>
      <c r="SDC28" s="114"/>
      <c r="SDD28" s="114"/>
      <c r="SDE28" s="114"/>
      <c r="SDF28" s="114"/>
      <c r="SDG28" s="114"/>
      <c r="SDH28" s="114"/>
      <c r="SDI28" s="114"/>
      <c r="SDJ28" s="114"/>
      <c r="SDK28" s="114"/>
      <c r="SDL28" s="114"/>
      <c r="SDM28" s="114"/>
      <c r="SDN28" s="114"/>
      <c r="SDO28" s="114"/>
      <c r="SDP28" s="114"/>
      <c r="SDQ28" s="114"/>
      <c r="SDR28" s="114"/>
      <c r="SDS28" s="114"/>
      <c r="SDT28" s="114"/>
      <c r="SDU28" s="114"/>
      <c r="SDV28" s="114"/>
      <c r="SDW28" s="114"/>
      <c r="SDX28" s="114"/>
      <c r="SDY28" s="114"/>
      <c r="SDZ28" s="114"/>
      <c r="SEA28" s="114"/>
      <c r="SEB28" s="114"/>
      <c r="SEC28" s="114"/>
      <c r="SED28" s="114"/>
      <c r="SEE28" s="114"/>
      <c r="SEF28" s="114"/>
      <c r="SEG28" s="114"/>
      <c r="SEH28" s="114"/>
      <c r="SEI28" s="114"/>
      <c r="SEJ28" s="114"/>
      <c r="SEK28" s="114"/>
      <c r="SEL28" s="114"/>
      <c r="SEM28" s="114"/>
      <c r="SEN28" s="114"/>
      <c r="SEO28" s="114"/>
      <c r="SEP28" s="114"/>
      <c r="SEQ28" s="114"/>
      <c r="SER28" s="114"/>
      <c r="SES28" s="114"/>
      <c r="SET28" s="114"/>
      <c r="SEU28" s="114"/>
      <c r="SEV28" s="114"/>
      <c r="SEW28" s="114"/>
      <c r="SEX28" s="114"/>
      <c r="SEY28" s="114"/>
      <c r="SEZ28" s="114"/>
      <c r="SFA28" s="114"/>
      <c r="SFB28" s="114"/>
      <c r="SFC28" s="114"/>
      <c r="SFD28" s="114"/>
      <c r="SFE28" s="114"/>
      <c r="SFF28" s="114"/>
      <c r="SFG28" s="114"/>
      <c r="SFH28" s="114"/>
      <c r="SFI28" s="114"/>
      <c r="SFJ28" s="114"/>
      <c r="SFK28" s="114"/>
      <c r="SFL28" s="114"/>
      <c r="SFM28" s="114"/>
      <c r="SFN28" s="114"/>
      <c r="SFO28" s="114"/>
      <c r="SFP28" s="114"/>
      <c r="SFQ28" s="114"/>
      <c r="SFR28" s="114"/>
      <c r="SFS28" s="114"/>
      <c r="SFT28" s="114"/>
      <c r="SFU28" s="114"/>
      <c r="SFV28" s="114"/>
      <c r="SFW28" s="114"/>
      <c r="SFX28" s="114"/>
      <c r="SFY28" s="114"/>
      <c r="SFZ28" s="114"/>
      <c r="SGA28" s="114"/>
      <c r="SGB28" s="114"/>
      <c r="SGC28" s="114"/>
      <c r="SGD28" s="114"/>
      <c r="SGE28" s="114"/>
      <c r="SGF28" s="114"/>
      <c r="SGG28" s="114"/>
      <c r="SGH28" s="114"/>
      <c r="SGI28" s="114"/>
      <c r="SGJ28" s="114"/>
      <c r="SGK28" s="114"/>
      <c r="SGL28" s="114"/>
      <c r="SGM28" s="114"/>
      <c r="SGN28" s="114"/>
      <c r="SGO28" s="114"/>
      <c r="SGP28" s="114"/>
      <c r="SGQ28" s="114"/>
      <c r="SGR28" s="114"/>
      <c r="SGS28" s="114"/>
      <c r="SGT28" s="114"/>
      <c r="SGU28" s="114"/>
      <c r="SGV28" s="114"/>
      <c r="SGW28" s="114"/>
      <c r="SGX28" s="114"/>
      <c r="SGY28" s="114"/>
      <c r="SGZ28" s="114"/>
      <c r="SHA28" s="114"/>
      <c r="SHB28" s="114"/>
      <c r="SHC28" s="114"/>
      <c r="SHD28" s="114"/>
      <c r="SHE28" s="114"/>
      <c r="SHF28" s="114"/>
      <c r="SHG28" s="114"/>
      <c r="SHH28" s="114"/>
      <c r="SHI28" s="114"/>
      <c r="SHJ28" s="114"/>
      <c r="SHK28" s="114"/>
      <c r="SHL28" s="114"/>
      <c r="SHM28" s="114"/>
      <c r="SHN28" s="114"/>
      <c r="SHO28" s="114"/>
      <c r="SHP28" s="114"/>
      <c r="SHQ28" s="114"/>
      <c r="SHR28" s="114"/>
      <c r="SHS28" s="114"/>
      <c r="SHT28" s="114"/>
      <c r="SHU28" s="114"/>
      <c r="SHV28" s="114"/>
      <c r="SHW28" s="114"/>
      <c r="SHX28" s="114"/>
      <c r="SHY28" s="114"/>
      <c r="SHZ28" s="114"/>
      <c r="SIA28" s="114"/>
      <c r="SIB28" s="114"/>
      <c r="SIC28" s="114"/>
      <c r="SID28" s="114"/>
      <c r="SIE28" s="114"/>
      <c r="SIF28" s="114"/>
      <c r="SIG28" s="114"/>
      <c r="SIH28" s="114"/>
      <c r="SII28" s="114"/>
      <c r="SIJ28" s="114"/>
      <c r="SIK28" s="114"/>
      <c r="SIL28" s="114"/>
      <c r="SIM28" s="114"/>
      <c r="SIN28" s="114"/>
      <c r="SIO28" s="114"/>
      <c r="SIP28" s="114"/>
      <c r="SIQ28" s="114"/>
      <c r="SIR28" s="114"/>
      <c r="SIS28" s="114"/>
      <c r="SIT28" s="114"/>
      <c r="SIU28" s="114"/>
      <c r="SIV28" s="114"/>
      <c r="SIW28" s="114"/>
      <c r="SIX28" s="114"/>
      <c r="SIY28" s="114"/>
      <c r="SIZ28" s="114"/>
      <c r="SJA28" s="114"/>
      <c r="SJB28" s="114"/>
      <c r="SJC28" s="114"/>
      <c r="SJD28" s="114"/>
      <c r="SJE28" s="114"/>
      <c r="SJF28" s="114"/>
      <c r="SJG28" s="114"/>
      <c r="SJH28" s="114"/>
      <c r="SJI28" s="114"/>
      <c r="SJJ28" s="114"/>
      <c r="SJK28" s="114"/>
      <c r="SJL28" s="114"/>
      <c r="SJM28" s="114"/>
      <c r="SJN28" s="114"/>
      <c r="SJO28" s="114"/>
      <c r="SJP28" s="114"/>
      <c r="SJQ28" s="114"/>
      <c r="SJR28" s="114"/>
      <c r="SJS28" s="114"/>
      <c r="SJT28" s="114"/>
      <c r="SJU28" s="114"/>
      <c r="SJV28" s="114"/>
      <c r="SJW28" s="114"/>
      <c r="SJX28" s="114"/>
      <c r="SJY28" s="114"/>
      <c r="SJZ28" s="114"/>
      <c r="SKA28" s="114"/>
      <c r="SKB28" s="114"/>
      <c r="SKC28" s="114"/>
      <c r="SKD28" s="114"/>
      <c r="SKE28" s="114"/>
      <c r="SKF28" s="114"/>
      <c r="SKG28" s="114"/>
      <c r="SKH28" s="114"/>
      <c r="SKI28" s="114"/>
      <c r="SKJ28" s="114"/>
      <c r="SKK28" s="114"/>
      <c r="SKL28" s="114"/>
      <c r="SKM28" s="114"/>
      <c r="SKN28" s="114"/>
      <c r="SKO28" s="114"/>
      <c r="SKP28" s="114"/>
      <c r="SKQ28" s="114"/>
      <c r="SKR28" s="114"/>
      <c r="SKS28" s="114"/>
      <c r="SKT28" s="114"/>
      <c r="SKU28" s="114"/>
      <c r="SKV28" s="114"/>
      <c r="SKW28" s="114"/>
      <c r="SKX28" s="114"/>
      <c r="SKY28" s="114"/>
      <c r="SKZ28" s="114"/>
      <c r="SLA28" s="114"/>
      <c r="SLB28" s="114"/>
      <c r="SLC28" s="114"/>
      <c r="SLD28" s="114"/>
      <c r="SLE28" s="114"/>
      <c r="SLF28" s="114"/>
      <c r="SLG28" s="114"/>
      <c r="SLH28" s="114"/>
      <c r="SLI28" s="114"/>
      <c r="SLJ28" s="114"/>
      <c r="SLK28" s="114"/>
      <c r="SLL28" s="114"/>
      <c r="SLM28" s="114"/>
      <c r="SLN28" s="114"/>
      <c r="SLO28" s="114"/>
      <c r="SLP28" s="114"/>
      <c r="SLQ28" s="114"/>
      <c r="SLR28" s="114"/>
      <c r="SLS28" s="114"/>
      <c r="SLT28" s="114"/>
      <c r="SLU28" s="114"/>
      <c r="SLV28" s="114"/>
      <c r="SLW28" s="114"/>
      <c r="SLX28" s="114"/>
      <c r="SLY28" s="114"/>
      <c r="SLZ28" s="114"/>
      <c r="SMA28" s="114"/>
      <c r="SMB28" s="114"/>
      <c r="SMC28" s="114"/>
      <c r="SMD28" s="114"/>
      <c r="SME28" s="114"/>
      <c r="SMF28" s="114"/>
      <c r="SMG28" s="114"/>
      <c r="SMH28" s="114"/>
      <c r="SMI28" s="114"/>
      <c r="SMJ28" s="114"/>
      <c r="SMK28" s="114"/>
      <c r="SML28" s="114"/>
      <c r="SMM28" s="114"/>
      <c r="SMN28" s="114"/>
      <c r="SMO28" s="114"/>
      <c r="SMP28" s="114"/>
      <c r="SMQ28" s="114"/>
      <c r="SMR28" s="114"/>
      <c r="SMS28" s="114"/>
      <c r="SMT28" s="114"/>
      <c r="SMU28" s="114"/>
      <c r="SMV28" s="114"/>
      <c r="SMW28" s="114"/>
      <c r="SMX28" s="114"/>
      <c r="SMY28" s="114"/>
      <c r="SMZ28" s="114"/>
      <c r="SNA28" s="114"/>
      <c r="SNB28" s="114"/>
      <c r="SNC28" s="114"/>
      <c r="SND28" s="114"/>
      <c r="SNE28" s="114"/>
      <c r="SNF28" s="114"/>
      <c r="SNG28" s="114"/>
      <c r="SNH28" s="114"/>
      <c r="SNI28" s="114"/>
      <c r="SNJ28" s="114"/>
      <c r="SNK28" s="114"/>
      <c r="SNL28" s="114"/>
      <c r="SNM28" s="114"/>
      <c r="SNN28" s="114"/>
      <c r="SNO28" s="114"/>
      <c r="SNP28" s="114"/>
      <c r="SNQ28" s="114"/>
      <c r="SNR28" s="114"/>
      <c r="SNS28" s="114"/>
      <c r="SNT28" s="114"/>
      <c r="SNU28" s="114"/>
      <c r="SNV28" s="114"/>
      <c r="SNW28" s="114"/>
      <c r="SNX28" s="114"/>
      <c r="SNY28" s="114"/>
      <c r="SNZ28" s="114"/>
      <c r="SOA28" s="114"/>
      <c r="SOB28" s="114"/>
      <c r="SOC28" s="114"/>
      <c r="SOD28" s="114"/>
      <c r="SOE28" s="114"/>
      <c r="SOF28" s="114"/>
      <c r="SOG28" s="114"/>
      <c r="SOH28" s="114"/>
      <c r="SOI28" s="114"/>
      <c r="SOJ28" s="114"/>
      <c r="SOK28" s="114"/>
      <c r="SOL28" s="114"/>
      <c r="SOM28" s="114"/>
      <c r="SON28" s="114"/>
      <c r="SOO28" s="114"/>
      <c r="SOP28" s="114"/>
      <c r="SOQ28" s="114"/>
      <c r="SOR28" s="114"/>
      <c r="SOS28" s="114"/>
      <c r="SOT28" s="114"/>
      <c r="SOU28" s="114"/>
      <c r="SOV28" s="114"/>
      <c r="SOW28" s="114"/>
      <c r="SOX28" s="114"/>
      <c r="SOY28" s="114"/>
      <c r="SOZ28" s="114"/>
      <c r="SPA28" s="114"/>
      <c r="SPB28" s="114"/>
      <c r="SPC28" s="114"/>
      <c r="SPD28" s="114"/>
      <c r="SPE28" s="114"/>
      <c r="SPF28" s="114"/>
      <c r="SPG28" s="114"/>
      <c r="SPH28" s="114"/>
      <c r="SPI28" s="114"/>
      <c r="SPJ28" s="114"/>
      <c r="SPK28" s="114"/>
      <c r="SPL28" s="114"/>
      <c r="SPM28" s="114"/>
      <c r="SPN28" s="114"/>
      <c r="SPO28" s="114"/>
      <c r="SPP28" s="114"/>
      <c r="SPQ28" s="114"/>
      <c r="SPR28" s="114"/>
      <c r="SPS28" s="114"/>
      <c r="SPT28" s="114"/>
      <c r="SPU28" s="114"/>
      <c r="SPV28" s="114"/>
      <c r="SPW28" s="114"/>
      <c r="SPX28" s="114"/>
      <c r="SPY28" s="114"/>
      <c r="SPZ28" s="114"/>
      <c r="SQA28" s="114"/>
      <c r="SQB28" s="114"/>
      <c r="SQC28" s="114"/>
      <c r="SQD28" s="114"/>
      <c r="SQE28" s="114"/>
      <c r="SQF28" s="114"/>
      <c r="SQG28" s="114"/>
      <c r="SQH28" s="114"/>
      <c r="SQI28" s="114"/>
      <c r="SQJ28" s="114"/>
      <c r="SQK28" s="114"/>
      <c r="SQL28" s="114"/>
      <c r="SQM28" s="114"/>
      <c r="SQN28" s="114"/>
      <c r="SQO28" s="114"/>
      <c r="SQP28" s="114"/>
      <c r="SQQ28" s="114"/>
      <c r="SQR28" s="114"/>
      <c r="SQS28" s="114"/>
      <c r="SQT28" s="114"/>
      <c r="SQU28" s="114"/>
      <c r="SQV28" s="114"/>
      <c r="SQW28" s="114"/>
      <c r="SQX28" s="114"/>
      <c r="SQY28" s="114"/>
      <c r="SQZ28" s="114"/>
      <c r="SRA28" s="114"/>
      <c r="SRB28" s="114"/>
      <c r="SRC28" s="114"/>
      <c r="SRD28" s="114"/>
      <c r="SRE28" s="114"/>
      <c r="SRF28" s="114"/>
      <c r="SRG28" s="114"/>
      <c r="SRH28" s="114"/>
      <c r="SRI28" s="114"/>
      <c r="SRJ28" s="114"/>
      <c r="SRK28" s="114"/>
      <c r="SRL28" s="114"/>
      <c r="SRM28" s="114"/>
      <c r="SRN28" s="114"/>
      <c r="SRO28" s="114"/>
      <c r="SRP28" s="114"/>
      <c r="SRQ28" s="114"/>
      <c r="SRR28" s="114"/>
      <c r="SRS28" s="114"/>
      <c r="SRT28" s="114"/>
      <c r="SRU28" s="114"/>
      <c r="SRV28" s="114"/>
      <c r="SRW28" s="114"/>
      <c r="SRX28" s="114"/>
      <c r="SRY28" s="114"/>
      <c r="SRZ28" s="114"/>
      <c r="SSA28" s="114"/>
      <c r="SSB28" s="114"/>
      <c r="SSC28" s="114"/>
      <c r="SSD28" s="114"/>
      <c r="SSE28" s="114"/>
      <c r="SSF28" s="114"/>
      <c r="SSG28" s="114"/>
      <c r="SSH28" s="114"/>
      <c r="SSI28" s="114"/>
      <c r="SSJ28" s="114"/>
      <c r="SSK28" s="114"/>
      <c r="SSL28" s="114"/>
      <c r="SSM28" s="114"/>
      <c r="SSN28" s="114"/>
      <c r="SSO28" s="114"/>
      <c r="SSP28" s="114"/>
      <c r="SSQ28" s="114"/>
      <c r="SSR28" s="114"/>
      <c r="SSS28" s="114"/>
      <c r="SST28" s="114"/>
      <c r="SSU28" s="114"/>
      <c r="SSV28" s="114"/>
      <c r="SSW28" s="114"/>
      <c r="SSX28" s="114"/>
      <c r="SSY28" s="114"/>
      <c r="SSZ28" s="114"/>
      <c r="STA28" s="114"/>
      <c r="STB28" s="114"/>
      <c r="STC28" s="114"/>
      <c r="STD28" s="114"/>
      <c r="STE28" s="114"/>
      <c r="STF28" s="114"/>
      <c r="STG28" s="114"/>
      <c r="STH28" s="114"/>
      <c r="STI28" s="114"/>
      <c r="STJ28" s="114"/>
      <c r="STK28" s="114"/>
      <c r="STL28" s="114"/>
      <c r="STM28" s="114"/>
      <c r="STN28" s="114"/>
      <c r="STO28" s="114"/>
      <c r="STP28" s="114"/>
      <c r="STQ28" s="114"/>
      <c r="STR28" s="114"/>
      <c r="STS28" s="114"/>
      <c r="STT28" s="114"/>
      <c r="STU28" s="114"/>
      <c r="STV28" s="114"/>
      <c r="STW28" s="114"/>
      <c r="STX28" s="114"/>
      <c r="STY28" s="114"/>
      <c r="STZ28" s="114"/>
      <c r="SUA28" s="114"/>
      <c r="SUB28" s="114"/>
      <c r="SUC28" s="114"/>
      <c r="SUD28" s="114"/>
      <c r="SUE28" s="114"/>
      <c r="SUF28" s="114"/>
      <c r="SUG28" s="114"/>
      <c r="SUH28" s="114"/>
      <c r="SUI28" s="114"/>
      <c r="SUJ28" s="114"/>
      <c r="SUK28" s="114"/>
      <c r="SUL28" s="114"/>
      <c r="SUM28" s="114"/>
      <c r="SUN28" s="114"/>
      <c r="SUO28" s="114"/>
      <c r="SUP28" s="114"/>
      <c r="SUQ28" s="114"/>
      <c r="SUR28" s="114"/>
      <c r="SUS28" s="114"/>
      <c r="SUT28" s="114"/>
      <c r="SUU28" s="114"/>
      <c r="SUV28" s="114"/>
      <c r="SUW28" s="114"/>
      <c r="SUX28" s="114"/>
      <c r="SUY28" s="114"/>
      <c r="SUZ28" s="114"/>
      <c r="SVA28" s="114"/>
      <c r="SVB28" s="114"/>
      <c r="SVC28" s="114"/>
      <c r="SVD28" s="114"/>
      <c r="SVE28" s="114"/>
      <c r="SVF28" s="114"/>
      <c r="SVG28" s="114"/>
      <c r="SVH28" s="114"/>
      <c r="SVI28" s="114"/>
      <c r="SVJ28" s="114"/>
      <c r="SVK28" s="114"/>
      <c r="SVL28" s="114"/>
      <c r="SVM28" s="114"/>
      <c r="SVN28" s="114"/>
      <c r="SVO28" s="114"/>
      <c r="SVP28" s="114"/>
      <c r="SVQ28" s="114"/>
      <c r="SVR28" s="114"/>
      <c r="SVS28" s="114"/>
      <c r="SVT28" s="114"/>
      <c r="SVU28" s="114"/>
      <c r="SVV28" s="114"/>
      <c r="SVW28" s="114"/>
      <c r="SVX28" s="114"/>
      <c r="SVY28" s="114"/>
      <c r="SVZ28" s="114"/>
      <c r="SWA28" s="114"/>
      <c r="SWB28" s="114"/>
      <c r="SWC28" s="114"/>
      <c r="SWD28" s="114"/>
      <c r="SWE28" s="114"/>
      <c r="SWF28" s="114"/>
      <c r="SWG28" s="114"/>
      <c r="SWH28" s="114"/>
      <c r="SWI28" s="114"/>
      <c r="SWJ28" s="114"/>
      <c r="SWK28" s="114"/>
      <c r="SWL28" s="114"/>
      <c r="SWM28" s="114"/>
      <c r="SWN28" s="114"/>
      <c r="SWO28" s="114"/>
      <c r="SWP28" s="114"/>
      <c r="SWQ28" s="114"/>
      <c r="SWR28" s="114"/>
      <c r="SWS28" s="114"/>
      <c r="SWT28" s="114"/>
      <c r="SWU28" s="114"/>
      <c r="SWV28" s="114"/>
      <c r="SWW28" s="114"/>
      <c r="SWX28" s="114"/>
      <c r="SWY28" s="114"/>
      <c r="SWZ28" s="114"/>
      <c r="SXA28" s="114"/>
      <c r="SXB28" s="114"/>
      <c r="SXC28" s="114"/>
      <c r="SXD28" s="114"/>
      <c r="SXE28" s="114"/>
      <c r="SXF28" s="114"/>
      <c r="SXG28" s="114"/>
      <c r="SXH28" s="114"/>
      <c r="SXI28" s="114"/>
      <c r="SXJ28" s="114"/>
      <c r="SXK28" s="114"/>
      <c r="SXL28" s="114"/>
      <c r="SXM28" s="114"/>
      <c r="SXN28" s="114"/>
      <c r="SXO28" s="114"/>
      <c r="SXP28" s="114"/>
      <c r="SXQ28" s="114"/>
      <c r="SXR28" s="114"/>
      <c r="SXS28" s="114"/>
      <c r="SXT28" s="114"/>
      <c r="SXU28" s="114"/>
      <c r="SXV28" s="114"/>
      <c r="SXW28" s="114"/>
      <c r="SXX28" s="114"/>
      <c r="SXY28" s="114"/>
      <c r="SXZ28" s="114"/>
      <c r="SYA28" s="114"/>
      <c r="SYB28" s="114"/>
      <c r="SYC28" s="114"/>
      <c r="SYD28" s="114"/>
      <c r="SYE28" s="114"/>
      <c r="SYF28" s="114"/>
      <c r="SYG28" s="114"/>
      <c r="SYH28" s="114"/>
      <c r="SYI28" s="114"/>
      <c r="SYJ28" s="114"/>
      <c r="SYK28" s="114"/>
      <c r="SYL28" s="114"/>
      <c r="SYM28" s="114"/>
      <c r="SYN28" s="114"/>
      <c r="SYO28" s="114"/>
      <c r="SYP28" s="114"/>
      <c r="SYQ28" s="114"/>
      <c r="SYR28" s="114"/>
      <c r="SYS28" s="114"/>
      <c r="SYT28" s="114"/>
      <c r="SYU28" s="114"/>
      <c r="SYV28" s="114"/>
      <c r="SYW28" s="114"/>
      <c r="SYX28" s="114"/>
      <c r="SYY28" s="114"/>
      <c r="SYZ28" s="114"/>
      <c r="SZA28" s="114"/>
      <c r="SZB28" s="114"/>
      <c r="SZC28" s="114"/>
      <c r="SZD28" s="114"/>
      <c r="SZE28" s="114"/>
      <c r="SZF28" s="114"/>
      <c r="SZG28" s="114"/>
      <c r="SZH28" s="114"/>
      <c r="SZI28" s="114"/>
      <c r="SZJ28" s="114"/>
      <c r="SZK28" s="114"/>
      <c r="SZL28" s="114"/>
      <c r="SZM28" s="114"/>
      <c r="SZN28" s="114"/>
      <c r="SZO28" s="114"/>
      <c r="SZP28" s="114"/>
      <c r="SZQ28" s="114"/>
      <c r="SZR28" s="114"/>
      <c r="SZS28" s="114"/>
      <c r="SZT28" s="114"/>
      <c r="SZU28" s="114"/>
      <c r="SZV28" s="114"/>
      <c r="SZW28" s="114"/>
      <c r="SZX28" s="114"/>
      <c r="SZY28" s="114"/>
      <c r="SZZ28" s="114"/>
      <c r="TAA28" s="114"/>
      <c r="TAB28" s="114"/>
      <c r="TAC28" s="114"/>
      <c r="TAD28" s="114"/>
      <c r="TAE28" s="114"/>
      <c r="TAF28" s="114"/>
      <c r="TAG28" s="114"/>
      <c r="TAH28" s="114"/>
      <c r="TAI28" s="114"/>
      <c r="TAJ28" s="114"/>
      <c r="TAK28" s="114"/>
      <c r="TAL28" s="114"/>
      <c r="TAM28" s="114"/>
      <c r="TAN28" s="114"/>
      <c r="TAO28" s="114"/>
      <c r="TAP28" s="114"/>
      <c r="TAQ28" s="114"/>
      <c r="TAR28" s="114"/>
      <c r="TAS28" s="114"/>
      <c r="TAT28" s="114"/>
      <c r="TAU28" s="114"/>
      <c r="TAV28" s="114"/>
      <c r="TAW28" s="114"/>
      <c r="TAX28" s="114"/>
      <c r="TAY28" s="114"/>
      <c r="TAZ28" s="114"/>
      <c r="TBA28" s="114"/>
      <c r="TBB28" s="114"/>
      <c r="TBC28" s="114"/>
      <c r="TBD28" s="114"/>
      <c r="TBE28" s="114"/>
      <c r="TBF28" s="114"/>
      <c r="TBG28" s="114"/>
      <c r="TBH28" s="114"/>
      <c r="TBI28" s="114"/>
      <c r="TBJ28" s="114"/>
      <c r="TBK28" s="114"/>
      <c r="TBL28" s="114"/>
      <c r="TBM28" s="114"/>
      <c r="TBN28" s="114"/>
      <c r="TBO28" s="114"/>
      <c r="TBP28" s="114"/>
      <c r="TBQ28" s="114"/>
      <c r="TBR28" s="114"/>
      <c r="TBS28" s="114"/>
      <c r="TBT28" s="114"/>
      <c r="TBU28" s="114"/>
      <c r="TBV28" s="114"/>
      <c r="TBW28" s="114"/>
      <c r="TBX28" s="114"/>
      <c r="TBY28" s="114"/>
      <c r="TBZ28" s="114"/>
      <c r="TCA28" s="114"/>
      <c r="TCB28" s="114"/>
      <c r="TCC28" s="114"/>
      <c r="TCD28" s="114"/>
      <c r="TCE28" s="114"/>
      <c r="TCF28" s="114"/>
      <c r="TCG28" s="114"/>
      <c r="TCH28" s="114"/>
      <c r="TCI28" s="114"/>
      <c r="TCJ28" s="114"/>
      <c r="TCK28" s="114"/>
      <c r="TCL28" s="114"/>
      <c r="TCM28" s="114"/>
      <c r="TCN28" s="114"/>
      <c r="TCO28" s="114"/>
      <c r="TCP28" s="114"/>
      <c r="TCQ28" s="114"/>
      <c r="TCR28" s="114"/>
      <c r="TCS28" s="114"/>
      <c r="TCT28" s="114"/>
      <c r="TCU28" s="114"/>
      <c r="TCV28" s="114"/>
      <c r="TCW28" s="114"/>
      <c r="TCX28" s="114"/>
      <c r="TCY28" s="114"/>
      <c r="TCZ28" s="114"/>
      <c r="TDA28" s="114"/>
      <c r="TDB28" s="114"/>
      <c r="TDC28" s="114"/>
      <c r="TDD28" s="114"/>
      <c r="TDE28" s="114"/>
      <c r="TDF28" s="114"/>
      <c r="TDG28" s="114"/>
      <c r="TDH28" s="114"/>
      <c r="TDI28" s="114"/>
      <c r="TDJ28" s="114"/>
      <c r="TDK28" s="114"/>
      <c r="TDL28" s="114"/>
      <c r="TDM28" s="114"/>
      <c r="TDN28" s="114"/>
      <c r="TDO28" s="114"/>
      <c r="TDP28" s="114"/>
      <c r="TDQ28" s="114"/>
      <c r="TDR28" s="114"/>
      <c r="TDS28" s="114"/>
      <c r="TDT28" s="114"/>
      <c r="TDU28" s="114"/>
      <c r="TDV28" s="114"/>
      <c r="TDW28" s="114"/>
      <c r="TDX28" s="114"/>
      <c r="TDY28" s="114"/>
      <c r="TDZ28" s="114"/>
      <c r="TEA28" s="114"/>
      <c r="TEB28" s="114"/>
      <c r="TEC28" s="114"/>
      <c r="TED28" s="114"/>
      <c r="TEE28" s="114"/>
      <c r="TEF28" s="114"/>
      <c r="TEG28" s="114"/>
      <c r="TEH28" s="114"/>
      <c r="TEI28" s="114"/>
      <c r="TEJ28" s="114"/>
      <c r="TEK28" s="114"/>
      <c r="TEL28" s="114"/>
      <c r="TEM28" s="114"/>
      <c r="TEN28" s="114"/>
      <c r="TEO28" s="114"/>
      <c r="TEP28" s="114"/>
      <c r="TEQ28" s="114"/>
      <c r="TER28" s="114"/>
      <c r="TES28" s="114"/>
      <c r="TET28" s="114"/>
      <c r="TEU28" s="114"/>
      <c r="TEV28" s="114"/>
      <c r="TEW28" s="114"/>
      <c r="TEX28" s="114"/>
      <c r="TEY28" s="114"/>
      <c r="TEZ28" s="114"/>
      <c r="TFA28" s="114"/>
      <c r="TFB28" s="114"/>
      <c r="TFC28" s="114"/>
      <c r="TFD28" s="114"/>
      <c r="TFE28" s="114"/>
      <c r="TFF28" s="114"/>
      <c r="TFG28" s="114"/>
      <c r="TFH28" s="114"/>
      <c r="TFI28" s="114"/>
      <c r="TFJ28" s="114"/>
      <c r="TFK28" s="114"/>
      <c r="TFL28" s="114"/>
      <c r="TFM28" s="114"/>
      <c r="TFN28" s="114"/>
      <c r="TFO28" s="114"/>
      <c r="TFP28" s="114"/>
      <c r="TFQ28" s="114"/>
      <c r="TFR28" s="114"/>
      <c r="TFS28" s="114"/>
      <c r="TFT28" s="114"/>
      <c r="TFU28" s="114"/>
      <c r="TFV28" s="114"/>
      <c r="TFW28" s="114"/>
      <c r="TFX28" s="114"/>
      <c r="TFY28" s="114"/>
      <c r="TFZ28" s="114"/>
      <c r="TGA28" s="114"/>
      <c r="TGB28" s="114"/>
      <c r="TGC28" s="114"/>
      <c r="TGD28" s="114"/>
      <c r="TGE28" s="114"/>
      <c r="TGF28" s="114"/>
      <c r="TGG28" s="114"/>
      <c r="TGH28" s="114"/>
      <c r="TGI28" s="114"/>
      <c r="TGJ28" s="114"/>
      <c r="TGK28" s="114"/>
      <c r="TGL28" s="114"/>
      <c r="TGM28" s="114"/>
      <c r="TGN28" s="114"/>
      <c r="TGO28" s="114"/>
      <c r="TGP28" s="114"/>
      <c r="TGQ28" s="114"/>
      <c r="TGR28" s="114"/>
      <c r="TGS28" s="114"/>
      <c r="TGT28" s="114"/>
      <c r="TGU28" s="114"/>
      <c r="TGV28" s="114"/>
      <c r="TGW28" s="114"/>
      <c r="TGX28" s="114"/>
      <c r="TGY28" s="114"/>
      <c r="TGZ28" s="114"/>
      <c r="THA28" s="114"/>
      <c r="THB28" s="114"/>
      <c r="THC28" s="114"/>
      <c r="THD28" s="114"/>
      <c r="THE28" s="114"/>
      <c r="THF28" s="114"/>
      <c r="THG28" s="114"/>
      <c r="THH28" s="114"/>
      <c r="THI28" s="114"/>
      <c r="THJ28" s="114"/>
      <c r="THK28" s="114"/>
      <c r="THL28" s="114"/>
      <c r="THM28" s="114"/>
      <c r="THN28" s="114"/>
      <c r="THO28" s="114"/>
      <c r="THP28" s="114"/>
      <c r="THQ28" s="114"/>
      <c r="THR28" s="114"/>
      <c r="THS28" s="114"/>
      <c r="THT28" s="114"/>
      <c r="THU28" s="114"/>
      <c r="THV28" s="114"/>
      <c r="THW28" s="114"/>
      <c r="THX28" s="114"/>
      <c r="THY28" s="114"/>
      <c r="THZ28" s="114"/>
      <c r="TIA28" s="114"/>
      <c r="TIB28" s="114"/>
      <c r="TIC28" s="114"/>
      <c r="TID28" s="114"/>
      <c r="TIE28" s="114"/>
      <c r="TIF28" s="114"/>
      <c r="TIG28" s="114"/>
      <c r="TIH28" s="114"/>
      <c r="TII28" s="114"/>
      <c r="TIJ28" s="114"/>
      <c r="TIK28" s="114"/>
      <c r="TIL28" s="114"/>
      <c r="TIM28" s="114"/>
      <c r="TIN28" s="114"/>
      <c r="TIO28" s="114"/>
      <c r="TIP28" s="114"/>
      <c r="TIQ28" s="114"/>
      <c r="TIR28" s="114"/>
      <c r="TIS28" s="114"/>
      <c r="TIT28" s="114"/>
      <c r="TIU28" s="114"/>
      <c r="TIV28" s="114"/>
      <c r="TIW28" s="114"/>
      <c r="TIX28" s="114"/>
      <c r="TIY28" s="114"/>
      <c r="TIZ28" s="114"/>
      <c r="TJA28" s="114"/>
      <c r="TJB28" s="114"/>
      <c r="TJC28" s="114"/>
      <c r="TJD28" s="114"/>
      <c r="TJE28" s="114"/>
      <c r="TJF28" s="114"/>
      <c r="TJG28" s="114"/>
      <c r="TJH28" s="114"/>
      <c r="TJI28" s="114"/>
      <c r="TJJ28" s="114"/>
      <c r="TJK28" s="114"/>
      <c r="TJL28" s="114"/>
      <c r="TJM28" s="114"/>
      <c r="TJN28" s="114"/>
      <c r="TJO28" s="114"/>
      <c r="TJP28" s="114"/>
      <c r="TJQ28" s="114"/>
      <c r="TJR28" s="114"/>
      <c r="TJS28" s="114"/>
      <c r="TJT28" s="114"/>
      <c r="TJU28" s="114"/>
      <c r="TJV28" s="114"/>
      <c r="TJW28" s="114"/>
      <c r="TJX28" s="114"/>
      <c r="TJY28" s="114"/>
      <c r="TJZ28" s="114"/>
      <c r="TKA28" s="114"/>
      <c r="TKB28" s="114"/>
      <c r="TKC28" s="114"/>
      <c r="TKD28" s="114"/>
      <c r="TKE28" s="114"/>
      <c r="TKF28" s="114"/>
      <c r="TKG28" s="114"/>
      <c r="TKH28" s="114"/>
      <c r="TKI28" s="114"/>
      <c r="TKJ28" s="114"/>
      <c r="TKK28" s="114"/>
      <c r="TKL28" s="114"/>
      <c r="TKM28" s="114"/>
      <c r="TKN28" s="114"/>
      <c r="TKO28" s="114"/>
      <c r="TKP28" s="114"/>
      <c r="TKQ28" s="114"/>
      <c r="TKR28" s="114"/>
      <c r="TKS28" s="114"/>
      <c r="TKT28" s="114"/>
      <c r="TKU28" s="114"/>
      <c r="TKV28" s="114"/>
      <c r="TKW28" s="114"/>
      <c r="TKX28" s="114"/>
      <c r="TKY28" s="114"/>
      <c r="TKZ28" s="114"/>
      <c r="TLA28" s="114"/>
      <c r="TLB28" s="114"/>
      <c r="TLC28" s="114"/>
      <c r="TLD28" s="114"/>
      <c r="TLE28" s="114"/>
      <c r="TLF28" s="114"/>
      <c r="TLG28" s="114"/>
      <c r="TLH28" s="114"/>
      <c r="TLI28" s="114"/>
      <c r="TLJ28" s="114"/>
      <c r="TLK28" s="114"/>
      <c r="TLL28" s="114"/>
      <c r="TLM28" s="114"/>
      <c r="TLN28" s="114"/>
      <c r="TLO28" s="114"/>
      <c r="TLP28" s="114"/>
      <c r="TLQ28" s="114"/>
      <c r="TLR28" s="114"/>
      <c r="TLS28" s="114"/>
      <c r="TLT28" s="114"/>
      <c r="TLU28" s="114"/>
      <c r="TLV28" s="114"/>
      <c r="TLW28" s="114"/>
      <c r="TLX28" s="114"/>
      <c r="TLY28" s="114"/>
      <c r="TLZ28" s="114"/>
      <c r="TMA28" s="114"/>
      <c r="TMB28" s="114"/>
      <c r="TMC28" s="114"/>
      <c r="TMD28" s="114"/>
      <c r="TME28" s="114"/>
      <c r="TMF28" s="114"/>
      <c r="TMG28" s="114"/>
      <c r="TMH28" s="114"/>
      <c r="TMI28" s="114"/>
      <c r="TMJ28" s="114"/>
      <c r="TMK28" s="114"/>
      <c r="TML28" s="114"/>
      <c r="TMM28" s="114"/>
      <c r="TMN28" s="114"/>
      <c r="TMO28" s="114"/>
      <c r="TMP28" s="114"/>
      <c r="TMQ28" s="114"/>
      <c r="TMR28" s="114"/>
      <c r="TMS28" s="114"/>
      <c r="TMT28" s="114"/>
      <c r="TMU28" s="114"/>
      <c r="TMV28" s="114"/>
      <c r="TMW28" s="114"/>
      <c r="TMX28" s="114"/>
      <c r="TMY28" s="114"/>
      <c r="TMZ28" s="114"/>
      <c r="TNA28" s="114"/>
      <c r="TNB28" s="114"/>
      <c r="TNC28" s="114"/>
      <c r="TND28" s="114"/>
      <c r="TNE28" s="114"/>
      <c r="TNF28" s="114"/>
      <c r="TNG28" s="114"/>
      <c r="TNH28" s="114"/>
      <c r="TNI28" s="114"/>
      <c r="TNJ28" s="114"/>
      <c r="TNK28" s="114"/>
      <c r="TNL28" s="114"/>
      <c r="TNM28" s="114"/>
      <c r="TNN28" s="114"/>
      <c r="TNO28" s="114"/>
      <c r="TNP28" s="114"/>
      <c r="TNQ28" s="114"/>
      <c r="TNR28" s="114"/>
      <c r="TNS28" s="114"/>
      <c r="TNT28" s="114"/>
      <c r="TNU28" s="114"/>
      <c r="TNV28" s="114"/>
      <c r="TNW28" s="114"/>
      <c r="TNX28" s="114"/>
      <c r="TNY28" s="114"/>
      <c r="TNZ28" s="114"/>
      <c r="TOA28" s="114"/>
      <c r="TOB28" s="114"/>
      <c r="TOC28" s="114"/>
      <c r="TOD28" s="114"/>
      <c r="TOE28" s="114"/>
      <c r="TOF28" s="114"/>
      <c r="TOG28" s="114"/>
      <c r="TOH28" s="114"/>
      <c r="TOI28" s="114"/>
      <c r="TOJ28" s="114"/>
      <c r="TOK28" s="114"/>
      <c r="TOL28" s="114"/>
      <c r="TOM28" s="114"/>
      <c r="TON28" s="114"/>
      <c r="TOO28" s="114"/>
      <c r="TOP28" s="114"/>
      <c r="TOQ28" s="114"/>
      <c r="TOR28" s="114"/>
      <c r="TOS28" s="114"/>
      <c r="TOT28" s="114"/>
      <c r="TOU28" s="114"/>
      <c r="TOV28" s="114"/>
      <c r="TOW28" s="114"/>
      <c r="TOX28" s="114"/>
      <c r="TOY28" s="114"/>
      <c r="TOZ28" s="114"/>
      <c r="TPA28" s="114"/>
      <c r="TPB28" s="114"/>
      <c r="TPC28" s="114"/>
      <c r="TPD28" s="114"/>
      <c r="TPE28" s="114"/>
      <c r="TPF28" s="114"/>
      <c r="TPG28" s="114"/>
      <c r="TPH28" s="114"/>
      <c r="TPI28" s="114"/>
      <c r="TPJ28" s="114"/>
      <c r="TPK28" s="114"/>
      <c r="TPL28" s="114"/>
      <c r="TPM28" s="114"/>
      <c r="TPN28" s="114"/>
      <c r="TPO28" s="114"/>
      <c r="TPP28" s="114"/>
      <c r="TPQ28" s="114"/>
      <c r="TPR28" s="114"/>
      <c r="TPS28" s="114"/>
      <c r="TPT28" s="114"/>
      <c r="TPU28" s="114"/>
      <c r="TPV28" s="114"/>
      <c r="TPW28" s="114"/>
      <c r="TPX28" s="114"/>
      <c r="TPY28" s="114"/>
      <c r="TPZ28" s="114"/>
      <c r="TQA28" s="114"/>
      <c r="TQB28" s="114"/>
      <c r="TQC28" s="114"/>
      <c r="TQD28" s="114"/>
      <c r="TQE28" s="114"/>
      <c r="TQF28" s="114"/>
      <c r="TQG28" s="114"/>
      <c r="TQH28" s="114"/>
      <c r="TQI28" s="114"/>
      <c r="TQJ28" s="114"/>
      <c r="TQK28" s="114"/>
      <c r="TQL28" s="114"/>
      <c r="TQM28" s="114"/>
      <c r="TQN28" s="114"/>
      <c r="TQO28" s="114"/>
      <c r="TQP28" s="114"/>
      <c r="TQQ28" s="114"/>
      <c r="TQR28" s="114"/>
      <c r="TQS28" s="114"/>
      <c r="TQT28" s="114"/>
      <c r="TQU28" s="114"/>
      <c r="TQV28" s="114"/>
      <c r="TQW28" s="114"/>
      <c r="TQX28" s="114"/>
      <c r="TQY28" s="114"/>
      <c r="TQZ28" s="114"/>
      <c r="TRA28" s="114"/>
      <c r="TRB28" s="114"/>
      <c r="TRC28" s="114"/>
      <c r="TRD28" s="114"/>
      <c r="TRE28" s="114"/>
      <c r="TRF28" s="114"/>
      <c r="TRG28" s="114"/>
      <c r="TRH28" s="114"/>
      <c r="TRI28" s="114"/>
      <c r="TRJ28" s="114"/>
      <c r="TRK28" s="114"/>
      <c r="TRL28" s="114"/>
      <c r="TRM28" s="114"/>
      <c r="TRN28" s="114"/>
      <c r="TRO28" s="114"/>
      <c r="TRP28" s="114"/>
      <c r="TRQ28" s="114"/>
      <c r="TRR28" s="114"/>
      <c r="TRS28" s="114"/>
      <c r="TRT28" s="114"/>
      <c r="TRU28" s="114"/>
      <c r="TRV28" s="114"/>
      <c r="TRW28" s="114"/>
      <c r="TRX28" s="114"/>
      <c r="TRY28" s="114"/>
      <c r="TRZ28" s="114"/>
      <c r="TSA28" s="114"/>
      <c r="TSB28" s="114"/>
      <c r="TSC28" s="114"/>
      <c r="TSD28" s="114"/>
      <c r="TSE28" s="114"/>
      <c r="TSF28" s="114"/>
      <c r="TSG28" s="114"/>
      <c r="TSH28" s="114"/>
      <c r="TSI28" s="114"/>
      <c r="TSJ28" s="114"/>
      <c r="TSK28" s="114"/>
      <c r="TSL28" s="114"/>
      <c r="TSM28" s="114"/>
      <c r="TSN28" s="114"/>
      <c r="TSO28" s="114"/>
      <c r="TSP28" s="114"/>
      <c r="TSQ28" s="114"/>
      <c r="TSR28" s="114"/>
      <c r="TSS28" s="114"/>
      <c r="TST28" s="114"/>
      <c r="TSU28" s="114"/>
      <c r="TSV28" s="114"/>
      <c r="TSW28" s="114"/>
      <c r="TSX28" s="114"/>
      <c r="TSY28" s="114"/>
      <c r="TSZ28" s="114"/>
      <c r="TTA28" s="114"/>
      <c r="TTB28" s="114"/>
      <c r="TTC28" s="114"/>
      <c r="TTD28" s="114"/>
      <c r="TTE28" s="114"/>
      <c r="TTF28" s="114"/>
      <c r="TTG28" s="114"/>
      <c r="TTH28" s="114"/>
      <c r="TTI28" s="114"/>
      <c r="TTJ28" s="114"/>
      <c r="TTK28" s="114"/>
      <c r="TTL28" s="114"/>
      <c r="TTM28" s="114"/>
      <c r="TTN28" s="114"/>
      <c r="TTO28" s="114"/>
      <c r="TTP28" s="114"/>
      <c r="TTQ28" s="114"/>
      <c r="TTR28" s="114"/>
      <c r="TTS28" s="114"/>
      <c r="TTT28" s="114"/>
      <c r="TTU28" s="114"/>
      <c r="TTV28" s="114"/>
      <c r="TTW28" s="114"/>
      <c r="TTX28" s="114"/>
      <c r="TTY28" s="114"/>
      <c r="TTZ28" s="114"/>
      <c r="TUA28" s="114"/>
      <c r="TUB28" s="114"/>
      <c r="TUC28" s="114"/>
      <c r="TUD28" s="114"/>
      <c r="TUE28" s="114"/>
      <c r="TUF28" s="114"/>
      <c r="TUG28" s="114"/>
      <c r="TUH28" s="114"/>
      <c r="TUI28" s="114"/>
      <c r="TUJ28" s="114"/>
      <c r="TUK28" s="114"/>
      <c r="TUL28" s="114"/>
      <c r="TUM28" s="114"/>
      <c r="TUN28" s="114"/>
      <c r="TUO28" s="114"/>
      <c r="TUP28" s="114"/>
      <c r="TUQ28" s="114"/>
      <c r="TUR28" s="114"/>
      <c r="TUS28" s="114"/>
      <c r="TUT28" s="114"/>
      <c r="TUU28" s="114"/>
      <c r="TUV28" s="114"/>
      <c r="TUW28" s="114"/>
      <c r="TUX28" s="114"/>
      <c r="TUY28" s="114"/>
      <c r="TUZ28" s="114"/>
      <c r="TVA28" s="114"/>
      <c r="TVB28" s="114"/>
      <c r="TVC28" s="114"/>
      <c r="TVD28" s="114"/>
      <c r="TVE28" s="114"/>
      <c r="TVF28" s="114"/>
      <c r="TVG28" s="114"/>
      <c r="TVH28" s="114"/>
      <c r="TVI28" s="114"/>
      <c r="TVJ28" s="114"/>
      <c r="TVK28" s="114"/>
      <c r="TVL28" s="114"/>
      <c r="TVM28" s="114"/>
      <c r="TVN28" s="114"/>
      <c r="TVO28" s="114"/>
      <c r="TVP28" s="114"/>
      <c r="TVQ28" s="114"/>
      <c r="TVR28" s="114"/>
      <c r="TVS28" s="114"/>
      <c r="TVT28" s="114"/>
      <c r="TVU28" s="114"/>
      <c r="TVV28" s="114"/>
      <c r="TVW28" s="114"/>
      <c r="TVX28" s="114"/>
      <c r="TVY28" s="114"/>
      <c r="TVZ28" s="114"/>
      <c r="TWA28" s="114"/>
      <c r="TWB28" s="114"/>
      <c r="TWC28" s="114"/>
      <c r="TWD28" s="114"/>
      <c r="TWE28" s="114"/>
      <c r="TWF28" s="114"/>
      <c r="TWG28" s="114"/>
      <c r="TWH28" s="114"/>
      <c r="TWI28" s="114"/>
      <c r="TWJ28" s="114"/>
      <c r="TWK28" s="114"/>
      <c r="TWL28" s="114"/>
      <c r="TWM28" s="114"/>
      <c r="TWN28" s="114"/>
      <c r="TWO28" s="114"/>
      <c r="TWP28" s="114"/>
      <c r="TWQ28" s="114"/>
      <c r="TWR28" s="114"/>
      <c r="TWS28" s="114"/>
      <c r="TWT28" s="114"/>
      <c r="TWU28" s="114"/>
      <c r="TWV28" s="114"/>
      <c r="TWW28" s="114"/>
      <c r="TWX28" s="114"/>
      <c r="TWY28" s="114"/>
      <c r="TWZ28" s="114"/>
      <c r="TXA28" s="114"/>
      <c r="TXB28" s="114"/>
      <c r="TXC28" s="114"/>
      <c r="TXD28" s="114"/>
      <c r="TXE28" s="114"/>
      <c r="TXF28" s="114"/>
      <c r="TXG28" s="114"/>
      <c r="TXH28" s="114"/>
      <c r="TXI28" s="114"/>
      <c r="TXJ28" s="114"/>
      <c r="TXK28" s="114"/>
      <c r="TXL28" s="114"/>
      <c r="TXM28" s="114"/>
      <c r="TXN28" s="114"/>
      <c r="TXO28" s="114"/>
      <c r="TXP28" s="114"/>
      <c r="TXQ28" s="114"/>
      <c r="TXR28" s="114"/>
      <c r="TXS28" s="114"/>
      <c r="TXT28" s="114"/>
      <c r="TXU28" s="114"/>
      <c r="TXV28" s="114"/>
      <c r="TXW28" s="114"/>
      <c r="TXX28" s="114"/>
      <c r="TXY28" s="114"/>
      <c r="TXZ28" s="114"/>
      <c r="TYA28" s="114"/>
      <c r="TYB28" s="114"/>
      <c r="TYC28" s="114"/>
      <c r="TYD28" s="114"/>
      <c r="TYE28" s="114"/>
      <c r="TYF28" s="114"/>
      <c r="TYG28" s="114"/>
      <c r="TYH28" s="114"/>
      <c r="TYI28" s="114"/>
      <c r="TYJ28" s="114"/>
      <c r="TYK28" s="114"/>
      <c r="TYL28" s="114"/>
      <c r="TYM28" s="114"/>
      <c r="TYN28" s="114"/>
      <c r="TYO28" s="114"/>
      <c r="TYP28" s="114"/>
      <c r="TYQ28" s="114"/>
      <c r="TYR28" s="114"/>
      <c r="TYS28" s="114"/>
      <c r="TYT28" s="114"/>
      <c r="TYU28" s="114"/>
      <c r="TYV28" s="114"/>
      <c r="TYW28" s="114"/>
      <c r="TYX28" s="114"/>
      <c r="TYY28" s="114"/>
      <c r="TYZ28" s="114"/>
      <c r="TZA28" s="114"/>
      <c r="TZB28" s="114"/>
      <c r="TZC28" s="114"/>
      <c r="TZD28" s="114"/>
      <c r="TZE28" s="114"/>
      <c r="TZF28" s="114"/>
      <c r="TZG28" s="114"/>
      <c r="TZH28" s="114"/>
      <c r="TZI28" s="114"/>
      <c r="TZJ28" s="114"/>
      <c r="TZK28" s="114"/>
      <c r="TZL28" s="114"/>
      <c r="TZM28" s="114"/>
      <c r="TZN28" s="114"/>
      <c r="TZO28" s="114"/>
      <c r="TZP28" s="114"/>
      <c r="TZQ28" s="114"/>
      <c r="TZR28" s="114"/>
      <c r="TZS28" s="114"/>
      <c r="TZT28" s="114"/>
      <c r="TZU28" s="114"/>
      <c r="TZV28" s="114"/>
      <c r="TZW28" s="114"/>
      <c r="TZX28" s="114"/>
      <c r="TZY28" s="114"/>
      <c r="TZZ28" s="114"/>
      <c r="UAA28" s="114"/>
      <c r="UAB28" s="114"/>
      <c r="UAC28" s="114"/>
      <c r="UAD28" s="114"/>
      <c r="UAE28" s="114"/>
      <c r="UAF28" s="114"/>
      <c r="UAG28" s="114"/>
      <c r="UAH28" s="114"/>
      <c r="UAI28" s="114"/>
      <c r="UAJ28" s="114"/>
      <c r="UAK28" s="114"/>
      <c r="UAL28" s="114"/>
      <c r="UAM28" s="114"/>
      <c r="UAN28" s="114"/>
      <c r="UAO28" s="114"/>
      <c r="UAP28" s="114"/>
      <c r="UAQ28" s="114"/>
      <c r="UAR28" s="114"/>
      <c r="UAS28" s="114"/>
      <c r="UAT28" s="114"/>
      <c r="UAU28" s="114"/>
      <c r="UAV28" s="114"/>
      <c r="UAW28" s="114"/>
      <c r="UAX28" s="114"/>
      <c r="UAY28" s="114"/>
      <c r="UAZ28" s="114"/>
      <c r="UBA28" s="114"/>
      <c r="UBB28" s="114"/>
      <c r="UBC28" s="114"/>
      <c r="UBD28" s="114"/>
      <c r="UBE28" s="114"/>
      <c r="UBF28" s="114"/>
      <c r="UBG28" s="114"/>
      <c r="UBH28" s="114"/>
      <c r="UBI28" s="114"/>
      <c r="UBJ28" s="114"/>
      <c r="UBK28" s="114"/>
      <c r="UBL28" s="114"/>
      <c r="UBM28" s="114"/>
      <c r="UBN28" s="114"/>
      <c r="UBO28" s="114"/>
      <c r="UBP28" s="114"/>
      <c r="UBQ28" s="114"/>
      <c r="UBR28" s="114"/>
      <c r="UBS28" s="114"/>
      <c r="UBT28" s="114"/>
      <c r="UBU28" s="114"/>
      <c r="UBV28" s="114"/>
      <c r="UBW28" s="114"/>
      <c r="UBX28" s="114"/>
      <c r="UBY28" s="114"/>
      <c r="UBZ28" s="114"/>
      <c r="UCA28" s="114"/>
      <c r="UCB28" s="114"/>
      <c r="UCC28" s="114"/>
      <c r="UCD28" s="114"/>
      <c r="UCE28" s="114"/>
      <c r="UCF28" s="114"/>
      <c r="UCG28" s="114"/>
      <c r="UCH28" s="114"/>
      <c r="UCI28" s="114"/>
      <c r="UCJ28" s="114"/>
      <c r="UCK28" s="114"/>
      <c r="UCL28" s="114"/>
      <c r="UCM28" s="114"/>
      <c r="UCN28" s="114"/>
      <c r="UCO28" s="114"/>
      <c r="UCP28" s="114"/>
      <c r="UCQ28" s="114"/>
      <c r="UCR28" s="114"/>
      <c r="UCS28" s="114"/>
      <c r="UCT28" s="114"/>
      <c r="UCU28" s="114"/>
      <c r="UCV28" s="114"/>
      <c r="UCW28" s="114"/>
      <c r="UCX28" s="114"/>
      <c r="UCY28" s="114"/>
      <c r="UCZ28" s="114"/>
      <c r="UDA28" s="114"/>
      <c r="UDB28" s="114"/>
      <c r="UDC28" s="114"/>
      <c r="UDD28" s="114"/>
      <c r="UDE28" s="114"/>
      <c r="UDF28" s="114"/>
      <c r="UDG28" s="114"/>
      <c r="UDH28" s="114"/>
      <c r="UDI28" s="114"/>
      <c r="UDJ28" s="114"/>
      <c r="UDK28" s="114"/>
      <c r="UDL28" s="114"/>
      <c r="UDM28" s="114"/>
      <c r="UDN28" s="114"/>
      <c r="UDO28" s="114"/>
      <c r="UDP28" s="114"/>
      <c r="UDQ28" s="114"/>
      <c r="UDR28" s="114"/>
      <c r="UDS28" s="114"/>
      <c r="UDT28" s="114"/>
      <c r="UDU28" s="114"/>
      <c r="UDV28" s="114"/>
      <c r="UDW28" s="114"/>
      <c r="UDX28" s="114"/>
      <c r="UDY28" s="114"/>
      <c r="UDZ28" s="114"/>
      <c r="UEA28" s="114"/>
      <c r="UEB28" s="114"/>
      <c r="UEC28" s="114"/>
      <c r="UED28" s="114"/>
      <c r="UEE28" s="114"/>
      <c r="UEF28" s="114"/>
      <c r="UEG28" s="114"/>
      <c r="UEH28" s="114"/>
      <c r="UEI28" s="114"/>
      <c r="UEJ28" s="114"/>
      <c r="UEK28" s="114"/>
      <c r="UEL28" s="114"/>
      <c r="UEM28" s="114"/>
      <c r="UEN28" s="114"/>
      <c r="UEO28" s="114"/>
      <c r="UEP28" s="114"/>
      <c r="UEQ28" s="114"/>
      <c r="UER28" s="114"/>
      <c r="UES28" s="114"/>
      <c r="UET28" s="114"/>
      <c r="UEU28" s="114"/>
      <c r="UEV28" s="114"/>
      <c r="UEW28" s="114"/>
      <c r="UEX28" s="114"/>
      <c r="UEY28" s="114"/>
      <c r="UEZ28" s="114"/>
      <c r="UFA28" s="114"/>
      <c r="UFB28" s="114"/>
      <c r="UFC28" s="114"/>
      <c r="UFD28" s="114"/>
      <c r="UFE28" s="114"/>
      <c r="UFF28" s="114"/>
      <c r="UFG28" s="114"/>
      <c r="UFH28" s="114"/>
      <c r="UFI28" s="114"/>
      <c r="UFJ28" s="114"/>
      <c r="UFK28" s="114"/>
      <c r="UFL28" s="114"/>
      <c r="UFM28" s="114"/>
      <c r="UFN28" s="114"/>
      <c r="UFO28" s="114"/>
      <c r="UFP28" s="114"/>
      <c r="UFQ28" s="114"/>
      <c r="UFR28" s="114"/>
      <c r="UFS28" s="114"/>
      <c r="UFT28" s="114"/>
      <c r="UFU28" s="114"/>
      <c r="UFV28" s="114"/>
      <c r="UFW28" s="114"/>
      <c r="UFX28" s="114"/>
      <c r="UFY28" s="114"/>
      <c r="UFZ28" s="114"/>
      <c r="UGA28" s="114"/>
      <c r="UGB28" s="114"/>
      <c r="UGC28" s="114"/>
      <c r="UGD28" s="114"/>
      <c r="UGE28" s="114"/>
      <c r="UGF28" s="114"/>
      <c r="UGG28" s="114"/>
      <c r="UGH28" s="114"/>
      <c r="UGI28" s="114"/>
      <c r="UGJ28" s="114"/>
      <c r="UGK28" s="114"/>
      <c r="UGL28" s="114"/>
      <c r="UGM28" s="114"/>
      <c r="UGN28" s="114"/>
      <c r="UGO28" s="114"/>
      <c r="UGP28" s="114"/>
      <c r="UGQ28" s="114"/>
      <c r="UGR28" s="114"/>
      <c r="UGS28" s="114"/>
      <c r="UGT28" s="114"/>
      <c r="UGU28" s="114"/>
      <c r="UGV28" s="114"/>
      <c r="UGW28" s="114"/>
      <c r="UGX28" s="114"/>
      <c r="UGY28" s="114"/>
      <c r="UGZ28" s="114"/>
      <c r="UHA28" s="114"/>
      <c r="UHB28" s="114"/>
      <c r="UHC28" s="114"/>
      <c r="UHD28" s="114"/>
      <c r="UHE28" s="114"/>
      <c r="UHF28" s="114"/>
      <c r="UHG28" s="114"/>
      <c r="UHH28" s="114"/>
      <c r="UHI28" s="114"/>
      <c r="UHJ28" s="114"/>
      <c r="UHK28" s="114"/>
      <c r="UHL28" s="114"/>
      <c r="UHM28" s="114"/>
      <c r="UHN28" s="114"/>
      <c r="UHO28" s="114"/>
      <c r="UHP28" s="114"/>
      <c r="UHQ28" s="114"/>
      <c r="UHR28" s="114"/>
      <c r="UHS28" s="114"/>
      <c r="UHT28" s="114"/>
      <c r="UHU28" s="114"/>
      <c r="UHV28" s="114"/>
      <c r="UHW28" s="114"/>
      <c r="UHX28" s="114"/>
      <c r="UHY28" s="114"/>
      <c r="UHZ28" s="114"/>
      <c r="UIA28" s="114"/>
      <c r="UIB28" s="114"/>
      <c r="UIC28" s="114"/>
      <c r="UID28" s="114"/>
      <c r="UIE28" s="114"/>
      <c r="UIF28" s="114"/>
      <c r="UIG28" s="114"/>
      <c r="UIH28" s="114"/>
      <c r="UII28" s="114"/>
      <c r="UIJ28" s="114"/>
      <c r="UIK28" s="114"/>
      <c r="UIL28" s="114"/>
      <c r="UIM28" s="114"/>
      <c r="UIN28" s="114"/>
      <c r="UIO28" s="114"/>
      <c r="UIP28" s="114"/>
      <c r="UIQ28" s="114"/>
      <c r="UIR28" s="114"/>
      <c r="UIS28" s="114"/>
      <c r="UIT28" s="114"/>
      <c r="UIU28" s="114"/>
      <c r="UIV28" s="114"/>
      <c r="UIW28" s="114"/>
      <c r="UIX28" s="114"/>
      <c r="UIY28" s="114"/>
      <c r="UIZ28" s="114"/>
      <c r="UJA28" s="114"/>
      <c r="UJB28" s="114"/>
      <c r="UJC28" s="114"/>
      <c r="UJD28" s="114"/>
      <c r="UJE28" s="114"/>
      <c r="UJF28" s="114"/>
      <c r="UJG28" s="114"/>
      <c r="UJH28" s="114"/>
      <c r="UJI28" s="114"/>
      <c r="UJJ28" s="114"/>
      <c r="UJK28" s="114"/>
      <c r="UJL28" s="114"/>
      <c r="UJM28" s="114"/>
      <c r="UJN28" s="114"/>
      <c r="UJO28" s="114"/>
      <c r="UJP28" s="114"/>
      <c r="UJQ28" s="114"/>
      <c r="UJR28" s="114"/>
      <c r="UJS28" s="114"/>
      <c r="UJT28" s="114"/>
      <c r="UJU28" s="114"/>
      <c r="UJV28" s="114"/>
      <c r="UJW28" s="114"/>
      <c r="UJX28" s="114"/>
      <c r="UJY28" s="114"/>
      <c r="UJZ28" s="114"/>
      <c r="UKA28" s="114"/>
      <c r="UKB28" s="114"/>
      <c r="UKC28" s="114"/>
      <c r="UKD28" s="114"/>
      <c r="UKE28" s="114"/>
      <c r="UKF28" s="114"/>
      <c r="UKG28" s="114"/>
      <c r="UKH28" s="114"/>
      <c r="UKI28" s="114"/>
      <c r="UKJ28" s="114"/>
      <c r="UKK28" s="114"/>
      <c r="UKL28" s="114"/>
      <c r="UKM28" s="114"/>
      <c r="UKN28" s="114"/>
      <c r="UKO28" s="114"/>
      <c r="UKP28" s="114"/>
      <c r="UKQ28" s="114"/>
      <c r="UKR28" s="114"/>
      <c r="UKS28" s="114"/>
      <c r="UKT28" s="114"/>
      <c r="UKU28" s="114"/>
      <c r="UKV28" s="114"/>
      <c r="UKW28" s="114"/>
      <c r="UKX28" s="114"/>
      <c r="UKY28" s="114"/>
      <c r="UKZ28" s="114"/>
      <c r="ULA28" s="114"/>
      <c r="ULB28" s="114"/>
      <c r="ULC28" s="114"/>
      <c r="ULD28" s="114"/>
      <c r="ULE28" s="114"/>
      <c r="ULF28" s="114"/>
      <c r="ULG28" s="114"/>
      <c r="ULH28" s="114"/>
      <c r="ULI28" s="114"/>
      <c r="ULJ28" s="114"/>
      <c r="ULK28" s="114"/>
      <c r="ULL28" s="114"/>
      <c r="ULM28" s="114"/>
      <c r="ULN28" s="114"/>
      <c r="ULO28" s="114"/>
      <c r="ULP28" s="114"/>
      <c r="ULQ28" s="114"/>
      <c r="ULR28" s="114"/>
      <c r="ULS28" s="114"/>
      <c r="ULT28" s="114"/>
      <c r="ULU28" s="114"/>
      <c r="ULV28" s="114"/>
      <c r="ULW28" s="114"/>
      <c r="ULX28" s="114"/>
      <c r="ULY28" s="114"/>
      <c r="ULZ28" s="114"/>
      <c r="UMA28" s="114"/>
      <c r="UMB28" s="114"/>
      <c r="UMC28" s="114"/>
      <c r="UMD28" s="114"/>
      <c r="UME28" s="114"/>
      <c r="UMF28" s="114"/>
      <c r="UMG28" s="114"/>
      <c r="UMH28" s="114"/>
      <c r="UMI28" s="114"/>
      <c r="UMJ28" s="114"/>
      <c r="UMK28" s="114"/>
      <c r="UML28" s="114"/>
      <c r="UMM28" s="114"/>
      <c r="UMN28" s="114"/>
      <c r="UMO28" s="114"/>
      <c r="UMP28" s="114"/>
      <c r="UMQ28" s="114"/>
      <c r="UMR28" s="114"/>
      <c r="UMS28" s="114"/>
      <c r="UMT28" s="114"/>
      <c r="UMU28" s="114"/>
      <c r="UMV28" s="114"/>
      <c r="UMW28" s="114"/>
      <c r="UMX28" s="114"/>
      <c r="UMY28" s="114"/>
      <c r="UMZ28" s="114"/>
      <c r="UNA28" s="114"/>
      <c r="UNB28" s="114"/>
      <c r="UNC28" s="114"/>
      <c r="UND28" s="114"/>
      <c r="UNE28" s="114"/>
      <c r="UNF28" s="114"/>
      <c r="UNG28" s="114"/>
      <c r="UNH28" s="114"/>
      <c r="UNI28" s="114"/>
      <c r="UNJ28" s="114"/>
      <c r="UNK28" s="114"/>
      <c r="UNL28" s="114"/>
      <c r="UNM28" s="114"/>
      <c r="UNN28" s="114"/>
      <c r="UNO28" s="114"/>
      <c r="UNP28" s="114"/>
      <c r="UNQ28" s="114"/>
      <c r="UNR28" s="114"/>
      <c r="UNS28" s="114"/>
      <c r="UNT28" s="114"/>
      <c r="UNU28" s="114"/>
      <c r="UNV28" s="114"/>
      <c r="UNW28" s="114"/>
      <c r="UNX28" s="114"/>
      <c r="UNY28" s="114"/>
      <c r="UNZ28" s="114"/>
      <c r="UOA28" s="114"/>
      <c r="UOB28" s="114"/>
      <c r="UOC28" s="114"/>
      <c r="UOD28" s="114"/>
      <c r="UOE28" s="114"/>
      <c r="UOF28" s="114"/>
      <c r="UOG28" s="114"/>
      <c r="UOH28" s="114"/>
      <c r="UOI28" s="114"/>
      <c r="UOJ28" s="114"/>
      <c r="UOK28" s="114"/>
      <c r="UOL28" s="114"/>
      <c r="UOM28" s="114"/>
      <c r="UON28" s="114"/>
      <c r="UOO28" s="114"/>
      <c r="UOP28" s="114"/>
      <c r="UOQ28" s="114"/>
      <c r="UOR28" s="114"/>
      <c r="UOS28" s="114"/>
      <c r="UOT28" s="114"/>
      <c r="UOU28" s="114"/>
      <c r="UOV28" s="114"/>
      <c r="UOW28" s="114"/>
      <c r="UOX28" s="114"/>
      <c r="UOY28" s="114"/>
      <c r="UOZ28" s="114"/>
      <c r="UPA28" s="114"/>
      <c r="UPB28" s="114"/>
      <c r="UPC28" s="114"/>
      <c r="UPD28" s="114"/>
      <c r="UPE28" s="114"/>
      <c r="UPF28" s="114"/>
      <c r="UPG28" s="114"/>
      <c r="UPH28" s="114"/>
      <c r="UPI28" s="114"/>
      <c r="UPJ28" s="114"/>
      <c r="UPK28" s="114"/>
      <c r="UPL28" s="114"/>
      <c r="UPM28" s="114"/>
      <c r="UPN28" s="114"/>
      <c r="UPO28" s="114"/>
      <c r="UPP28" s="114"/>
      <c r="UPQ28" s="114"/>
      <c r="UPR28" s="114"/>
      <c r="UPS28" s="114"/>
      <c r="UPT28" s="114"/>
      <c r="UPU28" s="114"/>
      <c r="UPV28" s="114"/>
      <c r="UPW28" s="114"/>
      <c r="UPX28" s="114"/>
      <c r="UPY28" s="114"/>
      <c r="UPZ28" s="114"/>
      <c r="UQA28" s="114"/>
      <c r="UQB28" s="114"/>
      <c r="UQC28" s="114"/>
      <c r="UQD28" s="114"/>
      <c r="UQE28" s="114"/>
      <c r="UQF28" s="114"/>
      <c r="UQG28" s="114"/>
      <c r="UQH28" s="114"/>
      <c r="UQI28" s="114"/>
      <c r="UQJ28" s="114"/>
      <c r="UQK28" s="114"/>
      <c r="UQL28" s="114"/>
      <c r="UQM28" s="114"/>
      <c r="UQN28" s="114"/>
      <c r="UQO28" s="114"/>
      <c r="UQP28" s="114"/>
      <c r="UQQ28" s="114"/>
      <c r="UQR28" s="114"/>
      <c r="UQS28" s="114"/>
      <c r="UQT28" s="114"/>
      <c r="UQU28" s="114"/>
      <c r="UQV28" s="114"/>
      <c r="UQW28" s="114"/>
      <c r="UQX28" s="114"/>
      <c r="UQY28" s="114"/>
      <c r="UQZ28" s="114"/>
      <c r="URA28" s="114"/>
      <c r="URB28" s="114"/>
      <c r="URC28" s="114"/>
      <c r="URD28" s="114"/>
      <c r="URE28" s="114"/>
      <c r="URF28" s="114"/>
      <c r="URG28" s="114"/>
      <c r="URH28" s="114"/>
      <c r="URI28" s="114"/>
      <c r="URJ28" s="114"/>
      <c r="URK28" s="114"/>
      <c r="URL28" s="114"/>
      <c r="URM28" s="114"/>
      <c r="URN28" s="114"/>
      <c r="URO28" s="114"/>
      <c r="URP28" s="114"/>
      <c r="URQ28" s="114"/>
      <c r="URR28" s="114"/>
      <c r="URS28" s="114"/>
      <c r="URT28" s="114"/>
      <c r="URU28" s="114"/>
      <c r="URV28" s="114"/>
      <c r="URW28" s="114"/>
      <c r="URX28" s="114"/>
      <c r="URY28" s="114"/>
      <c r="URZ28" s="114"/>
      <c r="USA28" s="114"/>
      <c r="USB28" s="114"/>
      <c r="USC28" s="114"/>
      <c r="USD28" s="114"/>
      <c r="USE28" s="114"/>
      <c r="USF28" s="114"/>
      <c r="USG28" s="114"/>
      <c r="USH28" s="114"/>
      <c r="USI28" s="114"/>
      <c r="USJ28" s="114"/>
      <c r="USK28" s="114"/>
      <c r="USL28" s="114"/>
      <c r="USM28" s="114"/>
      <c r="USN28" s="114"/>
      <c r="USO28" s="114"/>
      <c r="USP28" s="114"/>
      <c r="USQ28" s="114"/>
      <c r="USR28" s="114"/>
      <c r="USS28" s="114"/>
      <c r="UST28" s="114"/>
      <c r="USU28" s="114"/>
      <c r="USV28" s="114"/>
      <c r="USW28" s="114"/>
      <c r="USX28" s="114"/>
      <c r="USY28" s="114"/>
      <c r="USZ28" s="114"/>
      <c r="UTA28" s="114"/>
      <c r="UTB28" s="114"/>
      <c r="UTC28" s="114"/>
      <c r="UTD28" s="114"/>
      <c r="UTE28" s="114"/>
      <c r="UTF28" s="114"/>
      <c r="UTG28" s="114"/>
      <c r="UTH28" s="114"/>
      <c r="UTI28" s="114"/>
      <c r="UTJ28" s="114"/>
      <c r="UTK28" s="114"/>
      <c r="UTL28" s="114"/>
      <c r="UTM28" s="114"/>
      <c r="UTN28" s="114"/>
      <c r="UTO28" s="114"/>
      <c r="UTP28" s="114"/>
      <c r="UTQ28" s="114"/>
      <c r="UTR28" s="114"/>
      <c r="UTS28" s="114"/>
      <c r="UTT28" s="114"/>
      <c r="UTU28" s="114"/>
      <c r="UTV28" s="114"/>
      <c r="UTW28" s="114"/>
      <c r="UTX28" s="114"/>
      <c r="UTY28" s="114"/>
      <c r="UTZ28" s="114"/>
      <c r="UUA28" s="114"/>
      <c r="UUB28" s="114"/>
      <c r="UUC28" s="114"/>
      <c r="UUD28" s="114"/>
      <c r="UUE28" s="114"/>
      <c r="UUF28" s="114"/>
      <c r="UUG28" s="114"/>
      <c r="UUH28" s="114"/>
      <c r="UUI28" s="114"/>
      <c r="UUJ28" s="114"/>
      <c r="UUK28" s="114"/>
      <c r="UUL28" s="114"/>
      <c r="UUM28" s="114"/>
      <c r="UUN28" s="114"/>
      <c r="UUO28" s="114"/>
      <c r="UUP28" s="114"/>
      <c r="UUQ28" s="114"/>
      <c r="UUR28" s="114"/>
      <c r="UUS28" s="114"/>
      <c r="UUT28" s="114"/>
      <c r="UUU28" s="114"/>
      <c r="UUV28" s="114"/>
      <c r="UUW28" s="114"/>
      <c r="UUX28" s="114"/>
      <c r="UUY28" s="114"/>
      <c r="UUZ28" s="114"/>
      <c r="UVA28" s="114"/>
      <c r="UVB28" s="114"/>
      <c r="UVC28" s="114"/>
      <c r="UVD28" s="114"/>
      <c r="UVE28" s="114"/>
      <c r="UVF28" s="114"/>
      <c r="UVG28" s="114"/>
      <c r="UVH28" s="114"/>
      <c r="UVI28" s="114"/>
      <c r="UVJ28" s="114"/>
      <c r="UVK28" s="114"/>
      <c r="UVL28" s="114"/>
      <c r="UVM28" s="114"/>
      <c r="UVN28" s="114"/>
      <c r="UVO28" s="114"/>
      <c r="UVP28" s="114"/>
      <c r="UVQ28" s="114"/>
      <c r="UVR28" s="114"/>
      <c r="UVS28" s="114"/>
      <c r="UVT28" s="114"/>
      <c r="UVU28" s="114"/>
      <c r="UVV28" s="114"/>
      <c r="UVW28" s="114"/>
      <c r="UVX28" s="114"/>
      <c r="UVY28" s="114"/>
      <c r="UVZ28" s="114"/>
      <c r="UWA28" s="114"/>
      <c r="UWB28" s="114"/>
      <c r="UWC28" s="114"/>
      <c r="UWD28" s="114"/>
      <c r="UWE28" s="114"/>
      <c r="UWF28" s="114"/>
      <c r="UWG28" s="114"/>
      <c r="UWH28" s="114"/>
      <c r="UWI28" s="114"/>
      <c r="UWJ28" s="114"/>
      <c r="UWK28" s="114"/>
      <c r="UWL28" s="114"/>
      <c r="UWM28" s="114"/>
      <c r="UWN28" s="114"/>
      <c r="UWO28" s="114"/>
      <c r="UWP28" s="114"/>
      <c r="UWQ28" s="114"/>
      <c r="UWR28" s="114"/>
      <c r="UWS28" s="114"/>
      <c r="UWT28" s="114"/>
      <c r="UWU28" s="114"/>
      <c r="UWV28" s="114"/>
      <c r="UWW28" s="114"/>
      <c r="UWX28" s="114"/>
      <c r="UWY28" s="114"/>
      <c r="UWZ28" s="114"/>
      <c r="UXA28" s="114"/>
      <c r="UXB28" s="114"/>
      <c r="UXC28" s="114"/>
      <c r="UXD28" s="114"/>
      <c r="UXE28" s="114"/>
      <c r="UXF28" s="114"/>
      <c r="UXG28" s="114"/>
      <c r="UXH28" s="114"/>
      <c r="UXI28" s="114"/>
      <c r="UXJ28" s="114"/>
      <c r="UXK28" s="114"/>
      <c r="UXL28" s="114"/>
      <c r="UXM28" s="114"/>
      <c r="UXN28" s="114"/>
      <c r="UXO28" s="114"/>
      <c r="UXP28" s="114"/>
      <c r="UXQ28" s="114"/>
      <c r="UXR28" s="114"/>
      <c r="UXS28" s="114"/>
      <c r="UXT28" s="114"/>
      <c r="UXU28" s="114"/>
      <c r="UXV28" s="114"/>
      <c r="UXW28" s="114"/>
      <c r="UXX28" s="114"/>
      <c r="UXY28" s="114"/>
      <c r="UXZ28" s="114"/>
      <c r="UYA28" s="114"/>
      <c r="UYB28" s="114"/>
      <c r="UYC28" s="114"/>
      <c r="UYD28" s="114"/>
      <c r="UYE28" s="114"/>
      <c r="UYF28" s="114"/>
      <c r="UYG28" s="114"/>
      <c r="UYH28" s="114"/>
      <c r="UYI28" s="114"/>
      <c r="UYJ28" s="114"/>
      <c r="UYK28" s="114"/>
      <c r="UYL28" s="114"/>
      <c r="UYM28" s="114"/>
      <c r="UYN28" s="114"/>
      <c r="UYO28" s="114"/>
      <c r="UYP28" s="114"/>
      <c r="UYQ28" s="114"/>
      <c r="UYR28" s="114"/>
      <c r="UYS28" s="114"/>
      <c r="UYT28" s="114"/>
      <c r="UYU28" s="114"/>
      <c r="UYV28" s="114"/>
      <c r="UYW28" s="114"/>
      <c r="UYX28" s="114"/>
      <c r="UYY28" s="114"/>
      <c r="UYZ28" s="114"/>
      <c r="UZA28" s="114"/>
      <c r="UZB28" s="114"/>
      <c r="UZC28" s="114"/>
      <c r="UZD28" s="114"/>
      <c r="UZE28" s="114"/>
      <c r="UZF28" s="114"/>
      <c r="UZG28" s="114"/>
      <c r="UZH28" s="114"/>
      <c r="UZI28" s="114"/>
      <c r="UZJ28" s="114"/>
      <c r="UZK28" s="114"/>
      <c r="UZL28" s="114"/>
      <c r="UZM28" s="114"/>
      <c r="UZN28" s="114"/>
      <c r="UZO28" s="114"/>
      <c r="UZP28" s="114"/>
      <c r="UZQ28" s="114"/>
      <c r="UZR28" s="114"/>
      <c r="UZS28" s="114"/>
      <c r="UZT28" s="114"/>
      <c r="UZU28" s="114"/>
      <c r="UZV28" s="114"/>
      <c r="UZW28" s="114"/>
      <c r="UZX28" s="114"/>
      <c r="UZY28" s="114"/>
      <c r="UZZ28" s="114"/>
      <c r="VAA28" s="114"/>
      <c r="VAB28" s="114"/>
      <c r="VAC28" s="114"/>
      <c r="VAD28" s="114"/>
      <c r="VAE28" s="114"/>
      <c r="VAF28" s="114"/>
      <c r="VAG28" s="114"/>
      <c r="VAH28" s="114"/>
      <c r="VAI28" s="114"/>
      <c r="VAJ28" s="114"/>
      <c r="VAK28" s="114"/>
      <c r="VAL28" s="114"/>
      <c r="VAM28" s="114"/>
      <c r="VAN28" s="114"/>
      <c r="VAO28" s="114"/>
      <c r="VAP28" s="114"/>
      <c r="VAQ28" s="114"/>
      <c r="VAR28" s="114"/>
      <c r="VAS28" s="114"/>
      <c r="VAT28" s="114"/>
      <c r="VAU28" s="114"/>
      <c r="VAV28" s="114"/>
      <c r="VAW28" s="114"/>
      <c r="VAX28" s="114"/>
      <c r="VAY28" s="114"/>
      <c r="VAZ28" s="114"/>
      <c r="VBA28" s="114"/>
      <c r="VBB28" s="114"/>
      <c r="VBC28" s="114"/>
      <c r="VBD28" s="114"/>
      <c r="VBE28" s="114"/>
      <c r="VBF28" s="114"/>
      <c r="VBG28" s="114"/>
      <c r="VBH28" s="114"/>
      <c r="VBI28" s="114"/>
      <c r="VBJ28" s="114"/>
      <c r="VBK28" s="114"/>
      <c r="VBL28" s="114"/>
      <c r="VBM28" s="114"/>
      <c r="VBN28" s="114"/>
      <c r="VBO28" s="114"/>
      <c r="VBP28" s="114"/>
      <c r="VBQ28" s="114"/>
      <c r="VBR28" s="114"/>
      <c r="VBS28" s="114"/>
      <c r="VBT28" s="114"/>
      <c r="VBU28" s="114"/>
      <c r="VBV28" s="114"/>
      <c r="VBW28" s="114"/>
      <c r="VBX28" s="114"/>
      <c r="VBY28" s="114"/>
      <c r="VBZ28" s="114"/>
      <c r="VCA28" s="114"/>
      <c r="VCB28" s="114"/>
      <c r="VCC28" s="114"/>
      <c r="VCD28" s="114"/>
      <c r="VCE28" s="114"/>
      <c r="VCF28" s="114"/>
      <c r="VCG28" s="114"/>
      <c r="VCH28" s="114"/>
      <c r="VCI28" s="114"/>
      <c r="VCJ28" s="114"/>
      <c r="VCK28" s="114"/>
      <c r="VCL28" s="114"/>
      <c r="VCM28" s="114"/>
      <c r="VCN28" s="114"/>
      <c r="VCO28" s="114"/>
      <c r="VCP28" s="114"/>
      <c r="VCQ28" s="114"/>
      <c r="VCR28" s="114"/>
      <c r="VCS28" s="114"/>
      <c r="VCT28" s="114"/>
      <c r="VCU28" s="114"/>
      <c r="VCV28" s="114"/>
      <c r="VCW28" s="114"/>
      <c r="VCX28" s="114"/>
      <c r="VCY28" s="114"/>
      <c r="VCZ28" s="114"/>
      <c r="VDA28" s="114"/>
      <c r="VDB28" s="114"/>
      <c r="VDC28" s="114"/>
      <c r="VDD28" s="114"/>
      <c r="VDE28" s="114"/>
      <c r="VDF28" s="114"/>
      <c r="VDG28" s="114"/>
      <c r="VDH28" s="114"/>
      <c r="VDI28" s="114"/>
      <c r="VDJ28" s="114"/>
      <c r="VDK28" s="114"/>
      <c r="VDL28" s="114"/>
      <c r="VDM28" s="114"/>
      <c r="VDN28" s="114"/>
      <c r="VDO28" s="114"/>
      <c r="VDP28" s="114"/>
      <c r="VDQ28" s="114"/>
      <c r="VDR28" s="114"/>
      <c r="VDS28" s="114"/>
      <c r="VDT28" s="114"/>
      <c r="VDU28" s="114"/>
      <c r="VDV28" s="114"/>
      <c r="VDW28" s="114"/>
      <c r="VDX28" s="114"/>
      <c r="VDY28" s="114"/>
      <c r="VDZ28" s="114"/>
      <c r="VEA28" s="114"/>
      <c r="VEB28" s="114"/>
      <c r="VEC28" s="114"/>
      <c r="VED28" s="114"/>
      <c r="VEE28" s="114"/>
      <c r="VEF28" s="114"/>
      <c r="VEG28" s="114"/>
      <c r="VEH28" s="114"/>
      <c r="VEI28" s="114"/>
      <c r="VEJ28" s="114"/>
      <c r="VEK28" s="114"/>
      <c r="VEL28" s="114"/>
      <c r="VEM28" s="114"/>
      <c r="VEN28" s="114"/>
      <c r="VEO28" s="114"/>
      <c r="VEP28" s="114"/>
      <c r="VEQ28" s="114"/>
      <c r="VER28" s="114"/>
      <c r="VES28" s="114"/>
      <c r="VET28" s="114"/>
      <c r="VEU28" s="114"/>
      <c r="VEV28" s="114"/>
      <c r="VEW28" s="114"/>
      <c r="VEX28" s="114"/>
      <c r="VEY28" s="114"/>
      <c r="VEZ28" s="114"/>
      <c r="VFA28" s="114"/>
      <c r="VFB28" s="114"/>
      <c r="VFC28" s="114"/>
      <c r="VFD28" s="114"/>
      <c r="VFE28" s="114"/>
      <c r="VFF28" s="114"/>
      <c r="VFG28" s="114"/>
      <c r="VFH28" s="114"/>
      <c r="VFI28" s="114"/>
      <c r="VFJ28" s="114"/>
      <c r="VFK28" s="114"/>
      <c r="VFL28" s="114"/>
      <c r="VFM28" s="114"/>
      <c r="VFN28" s="114"/>
      <c r="VFO28" s="114"/>
      <c r="VFP28" s="114"/>
      <c r="VFQ28" s="114"/>
      <c r="VFR28" s="114"/>
      <c r="VFS28" s="114"/>
      <c r="VFT28" s="114"/>
      <c r="VFU28" s="114"/>
      <c r="VFV28" s="114"/>
      <c r="VFW28" s="114"/>
      <c r="VFX28" s="114"/>
      <c r="VFY28" s="114"/>
      <c r="VFZ28" s="114"/>
      <c r="VGA28" s="114"/>
      <c r="VGB28" s="114"/>
      <c r="VGC28" s="114"/>
      <c r="VGD28" s="114"/>
      <c r="VGE28" s="114"/>
      <c r="VGF28" s="114"/>
      <c r="VGG28" s="114"/>
      <c r="VGH28" s="114"/>
      <c r="VGI28" s="114"/>
      <c r="VGJ28" s="114"/>
      <c r="VGK28" s="114"/>
      <c r="VGL28" s="114"/>
      <c r="VGM28" s="114"/>
      <c r="VGN28" s="114"/>
      <c r="VGO28" s="114"/>
      <c r="VGP28" s="114"/>
      <c r="VGQ28" s="114"/>
      <c r="VGR28" s="114"/>
      <c r="VGS28" s="114"/>
      <c r="VGT28" s="114"/>
      <c r="VGU28" s="114"/>
      <c r="VGV28" s="114"/>
      <c r="VGW28" s="114"/>
      <c r="VGX28" s="114"/>
      <c r="VGY28" s="114"/>
      <c r="VGZ28" s="114"/>
      <c r="VHA28" s="114"/>
      <c r="VHB28" s="114"/>
      <c r="VHC28" s="114"/>
      <c r="VHD28" s="114"/>
      <c r="VHE28" s="114"/>
      <c r="VHF28" s="114"/>
      <c r="VHG28" s="114"/>
      <c r="VHH28" s="114"/>
      <c r="VHI28" s="114"/>
      <c r="VHJ28" s="114"/>
      <c r="VHK28" s="114"/>
      <c r="VHL28" s="114"/>
      <c r="VHM28" s="114"/>
      <c r="VHN28" s="114"/>
      <c r="VHO28" s="114"/>
      <c r="VHP28" s="114"/>
      <c r="VHQ28" s="114"/>
      <c r="VHR28" s="114"/>
      <c r="VHS28" s="114"/>
      <c r="VHT28" s="114"/>
      <c r="VHU28" s="114"/>
      <c r="VHV28" s="114"/>
      <c r="VHW28" s="114"/>
      <c r="VHX28" s="114"/>
      <c r="VHY28" s="114"/>
      <c r="VHZ28" s="114"/>
      <c r="VIA28" s="114"/>
      <c r="VIB28" s="114"/>
      <c r="VIC28" s="114"/>
      <c r="VID28" s="114"/>
      <c r="VIE28" s="114"/>
      <c r="VIF28" s="114"/>
      <c r="VIG28" s="114"/>
      <c r="VIH28" s="114"/>
      <c r="VII28" s="114"/>
      <c r="VIJ28" s="114"/>
      <c r="VIK28" s="114"/>
      <c r="VIL28" s="114"/>
      <c r="VIM28" s="114"/>
      <c r="VIN28" s="114"/>
      <c r="VIO28" s="114"/>
      <c r="VIP28" s="114"/>
      <c r="VIQ28" s="114"/>
      <c r="VIR28" s="114"/>
      <c r="VIS28" s="114"/>
      <c r="VIT28" s="114"/>
      <c r="VIU28" s="114"/>
      <c r="VIV28" s="114"/>
      <c r="VIW28" s="114"/>
      <c r="VIX28" s="114"/>
      <c r="VIY28" s="114"/>
      <c r="VIZ28" s="114"/>
      <c r="VJA28" s="114"/>
      <c r="VJB28" s="114"/>
      <c r="VJC28" s="114"/>
      <c r="VJD28" s="114"/>
      <c r="VJE28" s="114"/>
      <c r="VJF28" s="114"/>
      <c r="VJG28" s="114"/>
      <c r="VJH28" s="114"/>
      <c r="VJI28" s="114"/>
      <c r="VJJ28" s="114"/>
      <c r="VJK28" s="114"/>
      <c r="VJL28" s="114"/>
      <c r="VJM28" s="114"/>
      <c r="VJN28" s="114"/>
      <c r="VJO28" s="114"/>
      <c r="VJP28" s="114"/>
      <c r="VJQ28" s="114"/>
      <c r="VJR28" s="114"/>
      <c r="VJS28" s="114"/>
      <c r="VJT28" s="114"/>
      <c r="VJU28" s="114"/>
      <c r="VJV28" s="114"/>
      <c r="VJW28" s="114"/>
      <c r="VJX28" s="114"/>
      <c r="VJY28" s="114"/>
      <c r="VJZ28" s="114"/>
      <c r="VKA28" s="114"/>
      <c r="VKB28" s="114"/>
      <c r="VKC28" s="114"/>
      <c r="VKD28" s="114"/>
      <c r="VKE28" s="114"/>
      <c r="VKF28" s="114"/>
      <c r="VKG28" s="114"/>
      <c r="VKH28" s="114"/>
      <c r="VKI28" s="114"/>
      <c r="VKJ28" s="114"/>
      <c r="VKK28" s="114"/>
      <c r="VKL28" s="114"/>
      <c r="VKM28" s="114"/>
      <c r="VKN28" s="114"/>
      <c r="VKO28" s="114"/>
      <c r="VKP28" s="114"/>
      <c r="VKQ28" s="114"/>
      <c r="VKR28" s="114"/>
      <c r="VKS28" s="114"/>
      <c r="VKT28" s="114"/>
      <c r="VKU28" s="114"/>
      <c r="VKV28" s="114"/>
      <c r="VKW28" s="114"/>
      <c r="VKX28" s="114"/>
      <c r="VKY28" s="114"/>
      <c r="VKZ28" s="114"/>
      <c r="VLA28" s="114"/>
      <c r="VLB28" s="114"/>
      <c r="VLC28" s="114"/>
      <c r="VLD28" s="114"/>
      <c r="VLE28" s="114"/>
      <c r="VLF28" s="114"/>
      <c r="VLG28" s="114"/>
      <c r="VLH28" s="114"/>
      <c r="VLI28" s="114"/>
      <c r="VLJ28" s="114"/>
      <c r="VLK28" s="114"/>
      <c r="VLL28" s="114"/>
      <c r="VLM28" s="114"/>
      <c r="VLN28" s="114"/>
      <c r="VLO28" s="114"/>
      <c r="VLP28" s="114"/>
      <c r="VLQ28" s="114"/>
      <c r="VLR28" s="114"/>
      <c r="VLS28" s="114"/>
      <c r="VLT28" s="114"/>
      <c r="VLU28" s="114"/>
      <c r="VLV28" s="114"/>
      <c r="VLW28" s="114"/>
      <c r="VLX28" s="114"/>
      <c r="VLY28" s="114"/>
      <c r="VLZ28" s="114"/>
      <c r="VMA28" s="114"/>
      <c r="VMB28" s="114"/>
      <c r="VMC28" s="114"/>
      <c r="VMD28" s="114"/>
      <c r="VME28" s="114"/>
      <c r="VMF28" s="114"/>
      <c r="VMG28" s="114"/>
      <c r="VMH28" s="114"/>
      <c r="VMI28" s="114"/>
      <c r="VMJ28" s="114"/>
      <c r="VMK28" s="114"/>
      <c r="VML28" s="114"/>
      <c r="VMM28" s="114"/>
      <c r="VMN28" s="114"/>
      <c r="VMO28" s="114"/>
      <c r="VMP28" s="114"/>
      <c r="VMQ28" s="114"/>
      <c r="VMR28" s="114"/>
      <c r="VMS28" s="114"/>
      <c r="VMT28" s="114"/>
      <c r="VMU28" s="114"/>
      <c r="VMV28" s="114"/>
      <c r="VMW28" s="114"/>
      <c r="VMX28" s="114"/>
      <c r="VMY28" s="114"/>
      <c r="VMZ28" s="114"/>
      <c r="VNA28" s="114"/>
      <c r="VNB28" s="114"/>
      <c r="VNC28" s="114"/>
      <c r="VND28" s="114"/>
      <c r="VNE28" s="114"/>
      <c r="VNF28" s="114"/>
      <c r="VNG28" s="114"/>
      <c r="VNH28" s="114"/>
      <c r="VNI28" s="114"/>
      <c r="VNJ28" s="114"/>
      <c r="VNK28" s="114"/>
      <c r="VNL28" s="114"/>
      <c r="VNM28" s="114"/>
      <c r="VNN28" s="114"/>
      <c r="VNO28" s="114"/>
      <c r="VNP28" s="114"/>
      <c r="VNQ28" s="114"/>
      <c r="VNR28" s="114"/>
      <c r="VNS28" s="114"/>
      <c r="VNT28" s="114"/>
      <c r="VNU28" s="114"/>
      <c r="VNV28" s="114"/>
      <c r="VNW28" s="114"/>
      <c r="VNX28" s="114"/>
      <c r="VNY28" s="114"/>
      <c r="VNZ28" s="114"/>
      <c r="VOA28" s="114"/>
      <c r="VOB28" s="114"/>
      <c r="VOC28" s="114"/>
      <c r="VOD28" s="114"/>
      <c r="VOE28" s="114"/>
      <c r="VOF28" s="114"/>
      <c r="VOG28" s="114"/>
      <c r="VOH28" s="114"/>
      <c r="VOI28" s="114"/>
      <c r="VOJ28" s="114"/>
      <c r="VOK28" s="114"/>
      <c r="VOL28" s="114"/>
      <c r="VOM28" s="114"/>
      <c r="VON28" s="114"/>
      <c r="VOO28" s="114"/>
      <c r="VOP28" s="114"/>
      <c r="VOQ28" s="114"/>
      <c r="VOR28" s="114"/>
      <c r="VOS28" s="114"/>
      <c r="VOT28" s="114"/>
      <c r="VOU28" s="114"/>
      <c r="VOV28" s="114"/>
      <c r="VOW28" s="114"/>
      <c r="VOX28" s="114"/>
      <c r="VOY28" s="114"/>
      <c r="VOZ28" s="114"/>
      <c r="VPA28" s="114"/>
      <c r="VPB28" s="114"/>
      <c r="VPC28" s="114"/>
      <c r="VPD28" s="114"/>
      <c r="VPE28" s="114"/>
      <c r="VPF28" s="114"/>
      <c r="VPG28" s="114"/>
      <c r="VPH28" s="114"/>
      <c r="VPI28" s="114"/>
      <c r="VPJ28" s="114"/>
      <c r="VPK28" s="114"/>
      <c r="VPL28" s="114"/>
      <c r="VPM28" s="114"/>
      <c r="VPN28" s="114"/>
      <c r="VPO28" s="114"/>
      <c r="VPP28" s="114"/>
      <c r="VPQ28" s="114"/>
      <c r="VPR28" s="114"/>
      <c r="VPS28" s="114"/>
      <c r="VPT28" s="114"/>
      <c r="VPU28" s="114"/>
      <c r="VPV28" s="114"/>
      <c r="VPW28" s="114"/>
      <c r="VPX28" s="114"/>
      <c r="VPY28" s="114"/>
      <c r="VPZ28" s="114"/>
      <c r="VQA28" s="114"/>
      <c r="VQB28" s="114"/>
      <c r="VQC28" s="114"/>
      <c r="VQD28" s="114"/>
      <c r="VQE28" s="114"/>
      <c r="VQF28" s="114"/>
      <c r="VQG28" s="114"/>
      <c r="VQH28" s="114"/>
      <c r="VQI28" s="114"/>
      <c r="VQJ28" s="114"/>
      <c r="VQK28" s="114"/>
      <c r="VQL28" s="114"/>
      <c r="VQM28" s="114"/>
      <c r="VQN28" s="114"/>
      <c r="VQO28" s="114"/>
      <c r="VQP28" s="114"/>
      <c r="VQQ28" s="114"/>
      <c r="VQR28" s="114"/>
      <c r="VQS28" s="114"/>
      <c r="VQT28" s="114"/>
      <c r="VQU28" s="114"/>
      <c r="VQV28" s="114"/>
      <c r="VQW28" s="114"/>
      <c r="VQX28" s="114"/>
      <c r="VQY28" s="114"/>
      <c r="VQZ28" s="114"/>
      <c r="VRA28" s="114"/>
      <c r="VRB28" s="114"/>
      <c r="VRC28" s="114"/>
      <c r="VRD28" s="114"/>
      <c r="VRE28" s="114"/>
      <c r="VRF28" s="114"/>
      <c r="VRG28" s="114"/>
      <c r="VRH28" s="114"/>
      <c r="VRI28" s="114"/>
      <c r="VRJ28" s="114"/>
      <c r="VRK28" s="114"/>
      <c r="VRL28" s="114"/>
      <c r="VRM28" s="114"/>
      <c r="VRN28" s="114"/>
      <c r="VRO28" s="114"/>
      <c r="VRP28" s="114"/>
      <c r="VRQ28" s="114"/>
      <c r="VRR28" s="114"/>
      <c r="VRS28" s="114"/>
      <c r="VRT28" s="114"/>
      <c r="VRU28" s="114"/>
      <c r="VRV28" s="114"/>
      <c r="VRW28" s="114"/>
      <c r="VRX28" s="114"/>
      <c r="VRY28" s="114"/>
      <c r="VRZ28" s="114"/>
      <c r="VSA28" s="114"/>
      <c r="VSB28" s="114"/>
      <c r="VSC28" s="114"/>
      <c r="VSD28" s="114"/>
      <c r="VSE28" s="114"/>
      <c r="VSF28" s="114"/>
      <c r="VSG28" s="114"/>
      <c r="VSH28" s="114"/>
      <c r="VSI28" s="114"/>
      <c r="VSJ28" s="114"/>
      <c r="VSK28" s="114"/>
      <c r="VSL28" s="114"/>
      <c r="VSM28" s="114"/>
      <c r="VSN28" s="114"/>
      <c r="VSO28" s="114"/>
      <c r="VSP28" s="114"/>
      <c r="VSQ28" s="114"/>
      <c r="VSR28" s="114"/>
      <c r="VSS28" s="114"/>
      <c r="VST28" s="114"/>
      <c r="VSU28" s="114"/>
      <c r="VSV28" s="114"/>
      <c r="VSW28" s="114"/>
      <c r="VSX28" s="114"/>
      <c r="VSY28" s="114"/>
      <c r="VSZ28" s="114"/>
      <c r="VTA28" s="114"/>
      <c r="VTB28" s="114"/>
      <c r="VTC28" s="114"/>
      <c r="VTD28" s="114"/>
      <c r="VTE28" s="114"/>
      <c r="VTF28" s="114"/>
      <c r="VTG28" s="114"/>
      <c r="VTH28" s="114"/>
      <c r="VTI28" s="114"/>
      <c r="VTJ28" s="114"/>
      <c r="VTK28" s="114"/>
      <c r="VTL28" s="114"/>
      <c r="VTM28" s="114"/>
      <c r="VTN28" s="114"/>
      <c r="VTO28" s="114"/>
      <c r="VTP28" s="114"/>
      <c r="VTQ28" s="114"/>
      <c r="VTR28" s="114"/>
      <c r="VTS28" s="114"/>
      <c r="VTT28" s="114"/>
      <c r="VTU28" s="114"/>
      <c r="VTV28" s="114"/>
      <c r="VTW28" s="114"/>
      <c r="VTX28" s="114"/>
      <c r="VTY28" s="114"/>
      <c r="VTZ28" s="114"/>
      <c r="VUA28" s="114"/>
      <c r="VUB28" s="114"/>
      <c r="VUC28" s="114"/>
      <c r="VUD28" s="114"/>
      <c r="VUE28" s="114"/>
      <c r="VUF28" s="114"/>
      <c r="VUG28" s="114"/>
      <c r="VUH28" s="114"/>
      <c r="VUI28" s="114"/>
      <c r="VUJ28" s="114"/>
      <c r="VUK28" s="114"/>
      <c r="VUL28" s="114"/>
      <c r="VUM28" s="114"/>
      <c r="VUN28" s="114"/>
      <c r="VUO28" s="114"/>
      <c r="VUP28" s="114"/>
      <c r="VUQ28" s="114"/>
      <c r="VUR28" s="114"/>
      <c r="VUS28" s="114"/>
      <c r="VUT28" s="114"/>
      <c r="VUU28" s="114"/>
      <c r="VUV28" s="114"/>
      <c r="VUW28" s="114"/>
      <c r="VUX28" s="114"/>
      <c r="VUY28" s="114"/>
      <c r="VUZ28" s="114"/>
      <c r="VVA28" s="114"/>
      <c r="VVB28" s="114"/>
      <c r="VVC28" s="114"/>
      <c r="VVD28" s="114"/>
      <c r="VVE28" s="114"/>
      <c r="VVF28" s="114"/>
      <c r="VVG28" s="114"/>
      <c r="VVH28" s="114"/>
      <c r="VVI28" s="114"/>
      <c r="VVJ28" s="114"/>
      <c r="VVK28" s="114"/>
      <c r="VVL28" s="114"/>
      <c r="VVM28" s="114"/>
      <c r="VVN28" s="114"/>
      <c r="VVO28" s="114"/>
      <c r="VVP28" s="114"/>
      <c r="VVQ28" s="114"/>
      <c r="VVR28" s="114"/>
      <c r="VVS28" s="114"/>
      <c r="VVT28" s="114"/>
      <c r="VVU28" s="114"/>
      <c r="VVV28" s="114"/>
      <c r="VVW28" s="114"/>
      <c r="VVX28" s="114"/>
      <c r="VVY28" s="114"/>
      <c r="VVZ28" s="114"/>
      <c r="VWA28" s="114"/>
      <c r="VWB28" s="114"/>
      <c r="VWC28" s="114"/>
      <c r="VWD28" s="114"/>
      <c r="VWE28" s="114"/>
      <c r="VWF28" s="114"/>
      <c r="VWG28" s="114"/>
      <c r="VWH28" s="114"/>
      <c r="VWI28" s="114"/>
      <c r="VWJ28" s="114"/>
      <c r="VWK28" s="114"/>
      <c r="VWL28" s="114"/>
      <c r="VWM28" s="114"/>
      <c r="VWN28" s="114"/>
      <c r="VWO28" s="114"/>
      <c r="VWP28" s="114"/>
      <c r="VWQ28" s="114"/>
      <c r="VWR28" s="114"/>
      <c r="VWS28" s="114"/>
      <c r="VWT28" s="114"/>
      <c r="VWU28" s="114"/>
      <c r="VWV28" s="114"/>
      <c r="VWW28" s="114"/>
      <c r="VWX28" s="114"/>
      <c r="VWY28" s="114"/>
      <c r="VWZ28" s="114"/>
      <c r="VXA28" s="114"/>
      <c r="VXB28" s="114"/>
      <c r="VXC28" s="114"/>
      <c r="VXD28" s="114"/>
      <c r="VXE28" s="114"/>
      <c r="VXF28" s="114"/>
      <c r="VXG28" s="114"/>
      <c r="VXH28" s="114"/>
      <c r="VXI28" s="114"/>
      <c r="VXJ28" s="114"/>
      <c r="VXK28" s="114"/>
      <c r="VXL28" s="114"/>
      <c r="VXM28" s="114"/>
      <c r="VXN28" s="114"/>
      <c r="VXO28" s="114"/>
      <c r="VXP28" s="114"/>
      <c r="VXQ28" s="114"/>
      <c r="VXR28" s="114"/>
      <c r="VXS28" s="114"/>
      <c r="VXT28" s="114"/>
      <c r="VXU28" s="114"/>
      <c r="VXV28" s="114"/>
      <c r="VXW28" s="114"/>
      <c r="VXX28" s="114"/>
      <c r="VXY28" s="114"/>
      <c r="VXZ28" s="114"/>
      <c r="VYA28" s="114"/>
      <c r="VYB28" s="114"/>
      <c r="VYC28" s="114"/>
      <c r="VYD28" s="114"/>
      <c r="VYE28" s="114"/>
      <c r="VYF28" s="114"/>
      <c r="VYG28" s="114"/>
      <c r="VYH28" s="114"/>
      <c r="VYI28" s="114"/>
      <c r="VYJ28" s="114"/>
      <c r="VYK28" s="114"/>
      <c r="VYL28" s="114"/>
      <c r="VYM28" s="114"/>
      <c r="VYN28" s="114"/>
      <c r="VYO28" s="114"/>
      <c r="VYP28" s="114"/>
      <c r="VYQ28" s="114"/>
      <c r="VYR28" s="114"/>
      <c r="VYS28" s="114"/>
      <c r="VYT28" s="114"/>
      <c r="VYU28" s="114"/>
      <c r="VYV28" s="114"/>
      <c r="VYW28" s="114"/>
      <c r="VYX28" s="114"/>
      <c r="VYY28" s="114"/>
      <c r="VYZ28" s="114"/>
      <c r="VZA28" s="114"/>
      <c r="VZB28" s="114"/>
      <c r="VZC28" s="114"/>
      <c r="VZD28" s="114"/>
      <c r="VZE28" s="114"/>
      <c r="VZF28" s="114"/>
      <c r="VZG28" s="114"/>
      <c r="VZH28" s="114"/>
      <c r="VZI28" s="114"/>
      <c r="VZJ28" s="114"/>
      <c r="VZK28" s="114"/>
      <c r="VZL28" s="114"/>
      <c r="VZM28" s="114"/>
      <c r="VZN28" s="114"/>
      <c r="VZO28" s="114"/>
      <c r="VZP28" s="114"/>
      <c r="VZQ28" s="114"/>
      <c r="VZR28" s="114"/>
      <c r="VZS28" s="114"/>
      <c r="VZT28" s="114"/>
      <c r="VZU28" s="114"/>
      <c r="VZV28" s="114"/>
      <c r="VZW28" s="114"/>
      <c r="VZX28" s="114"/>
      <c r="VZY28" s="114"/>
      <c r="VZZ28" s="114"/>
      <c r="WAA28" s="114"/>
      <c r="WAB28" s="114"/>
      <c r="WAC28" s="114"/>
      <c r="WAD28" s="114"/>
      <c r="WAE28" s="114"/>
      <c r="WAF28" s="114"/>
      <c r="WAG28" s="114"/>
      <c r="WAH28" s="114"/>
      <c r="WAI28" s="114"/>
      <c r="WAJ28" s="114"/>
      <c r="WAK28" s="114"/>
      <c r="WAL28" s="114"/>
      <c r="WAM28" s="114"/>
      <c r="WAN28" s="114"/>
      <c r="WAO28" s="114"/>
      <c r="WAP28" s="114"/>
      <c r="WAQ28" s="114"/>
      <c r="WAR28" s="114"/>
      <c r="WAS28" s="114"/>
      <c r="WAT28" s="114"/>
      <c r="WAU28" s="114"/>
      <c r="WAV28" s="114"/>
      <c r="WAW28" s="114"/>
      <c r="WAX28" s="114"/>
      <c r="WAY28" s="114"/>
      <c r="WAZ28" s="114"/>
      <c r="WBA28" s="114"/>
      <c r="WBB28" s="114"/>
      <c r="WBC28" s="114"/>
      <c r="WBD28" s="114"/>
      <c r="WBE28" s="114"/>
      <c r="WBF28" s="114"/>
      <c r="WBG28" s="114"/>
      <c r="WBH28" s="114"/>
      <c r="WBI28" s="114"/>
      <c r="WBJ28" s="114"/>
      <c r="WBK28" s="114"/>
      <c r="WBL28" s="114"/>
      <c r="WBM28" s="114"/>
      <c r="WBN28" s="114"/>
      <c r="WBO28" s="114"/>
      <c r="WBP28" s="114"/>
      <c r="WBQ28" s="114"/>
      <c r="WBR28" s="114"/>
      <c r="WBS28" s="114"/>
      <c r="WBT28" s="114"/>
      <c r="WBU28" s="114"/>
      <c r="WBV28" s="114"/>
      <c r="WBW28" s="114"/>
      <c r="WBX28" s="114"/>
      <c r="WBY28" s="114"/>
      <c r="WBZ28" s="114"/>
      <c r="WCA28" s="114"/>
      <c r="WCB28" s="114"/>
      <c r="WCC28" s="114"/>
      <c r="WCD28" s="114"/>
      <c r="WCE28" s="114"/>
      <c r="WCF28" s="114"/>
      <c r="WCG28" s="114"/>
      <c r="WCH28" s="114"/>
      <c r="WCI28" s="114"/>
      <c r="WCJ28" s="114"/>
      <c r="WCK28" s="114"/>
      <c r="WCL28" s="114"/>
      <c r="WCM28" s="114"/>
      <c r="WCN28" s="114"/>
      <c r="WCO28" s="114"/>
      <c r="WCP28" s="114"/>
      <c r="WCQ28" s="114"/>
      <c r="WCR28" s="114"/>
      <c r="WCS28" s="114"/>
      <c r="WCT28" s="114"/>
      <c r="WCU28" s="114"/>
      <c r="WCV28" s="114"/>
      <c r="WCW28" s="114"/>
      <c r="WCX28" s="114"/>
      <c r="WCY28" s="114"/>
      <c r="WCZ28" s="114"/>
      <c r="WDA28" s="114"/>
      <c r="WDB28" s="114"/>
      <c r="WDC28" s="114"/>
      <c r="WDD28" s="114"/>
      <c r="WDE28" s="114"/>
      <c r="WDF28" s="114"/>
      <c r="WDG28" s="114"/>
      <c r="WDH28" s="114"/>
      <c r="WDI28" s="114"/>
      <c r="WDJ28" s="114"/>
      <c r="WDK28" s="114"/>
      <c r="WDL28" s="114"/>
      <c r="WDM28" s="114"/>
      <c r="WDN28" s="114"/>
      <c r="WDO28" s="114"/>
      <c r="WDP28" s="114"/>
      <c r="WDQ28" s="114"/>
      <c r="WDR28" s="114"/>
      <c r="WDS28" s="114"/>
      <c r="WDT28" s="114"/>
      <c r="WDU28" s="114"/>
      <c r="WDV28" s="114"/>
      <c r="WDW28" s="114"/>
      <c r="WDX28" s="114"/>
      <c r="WDY28" s="114"/>
      <c r="WDZ28" s="114"/>
      <c r="WEA28" s="114"/>
      <c r="WEB28" s="114"/>
      <c r="WEC28" s="114"/>
      <c r="WED28" s="114"/>
      <c r="WEE28" s="114"/>
      <c r="WEF28" s="114"/>
      <c r="WEG28" s="114"/>
      <c r="WEH28" s="114"/>
      <c r="WEI28" s="114"/>
      <c r="WEJ28" s="114"/>
      <c r="WEK28" s="114"/>
      <c r="WEL28" s="114"/>
      <c r="WEM28" s="114"/>
      <c r="WEN28" s="114"/>
      <c r="WEO28" s="114"/>
      <c r="WEP28" s="114"/>
      <c r="WEQ28" s="114"/>
      <c r="WER28" s="114"/>
      <c r="WES28" s="114"/>
      <c r="WET28" s="114"/>
      <c r="WEU28" s="114"/>
      <c r="WEV28" s="114"/>
      <c r="WEW28" s="114"/>
      <c r="WEX28" s="114"/>
      <c r="WEY28" s="114"/>
      <c r="WEZ28" s="114"/>
      <c r="WFA28" s="114"/>
      <c r="WFB28" s="114"/>
      <c r="WFC28" s="114"/>
      <c r="WFD28" s="114"/>
      <c r="WFE28" s="114"/>
      <c r="WFF28" s="114"/>
      <c r="WFG28" s="114"/>
      <c r="WFH28" s="114"/>
      <c r="WFI28" s="114"/>
      <c r="WFJ28" s="114"/>
      <c r="WFK28" s="114"/>
      <c r="WFL28" s="114"/>
      <c r="WFM28" s="114"/>
      <c r="WFN28" s="114"/>
      <c r="WFO28" s="114"/>
      <c r="WFP28" s="114"/>
      <c r="WFQ28" s="114"/>
      <c r="WFR28" s="114"/>
      <c r="WFS28" s="114"/>
      <c r="WFT28" s="114"/>
      <c r="WFU28" s="114"/>
      <c r="WFV28" s="114"/>
      <c r="WFW28" s="114"/>
      <c r="WFX28" s="114"/>
      <c r="WFY28" s="114"/>
      <c r="WFZ28" s="114"/>
      <c r="WGA28" s="114"/>
      <c r="WGB28" s="114"/>
      <c r="WGC28" s="114"/>
      <c r="WGD28" s="114"/>
      <c r="WGE28" s="114"/>
      <c r="WGF28" s="114"/>
      <c r="WGG28" s="114"/>
      <c r="WGH28" s="114"/>
      <c r="WGI28" s="114"/>
      <c r="WGJ28" s="114"/>
      <c r="WGK28" s="114"/>
      <c r="WGL28" s="114"/>
      <c r="WGM28" s="114"/>
      <c r="WGN28" s="114"/>
      <c r="WGO28" s="114"/>
      <c r="WGP28" s="114"/>
      <c r="WGQ28" s="114"/>
      <c r="WGR28" s="114"/>
      <c r="WGS28" s="114"/>
      <c r="WGT28" s="114"/>
      <c r="WGU28" s="114"/>
      <c r="WGV28" s="114"/>
      <c r="WGW28" s="114"/>
      <c r="WGX28" s="114"/>
      <c r="WGY28" s="114"/>
      <c r="WGZ28" s="114"/>
      <c r="WHA28" s="114"/>
      <c r="WHB28" s="114"/>
      <c r="WHC28" s="114"/>
      <c r="WHD28" s="114"/>
      <c r="WHE28" s="114"/>
      <c r="WHF28" s="114"/>
      <c r="WHG28" s="114"/>
      <c r="WHH28" s="114"/>
      <c r="WHI28" s="114"/>
      <c r="WHJ28" s="114"/>
      <c r="WHK28" s="114"/>
      <c r="WHL28" s="114"/>
      <c r="WHM28" s="114"/>
      <c r="WHN28" s="114"/>
      <c r="WHO28" s="114"/>
      <c r="WHP28" s="114"/>
      <c r="WHQ28" s="114"/>
      <c r="WHR28" s="114"/>
      <c r="WHS28" s="114"/>
      <c r="WHT28" s="114"/>
      <c r="WHU28" s="114"/>
      <c r="WHV28" s="114"/>
      <c r="WHW28" s="114"/>
      <c r="WHX28" s="114"/>
      <c r="WHY28" s="114"/>
      <c r="WHZ28" s="114"/>
      <c r="WIA28" s="114"/>
      <c r="WIB28" s="114"/>
      <c r="WIC28" s="114"/>
      <c r="WID28" s="114"/>
      <c r="WIE28" s="114"/>
      <c r="WIF28" s="114"/>
      <c r="WIG28" s="114"/>
      <c r="WIH28" s="114"/>
      <c r="WII28" s="114"/>
      <c r="WIJ28" s="114"/>
      <c r="WIK28" s="114"/>
      <c r="WIL28" s="114"/>
      <c r="WIM28" s="114"/>
      <c r="WIN28" s="114"/>
      <c r="WIO28" s="114"/>
      <c r="WIP28" s="114"/>
      <c r="WIQ28" s="114"/>
      <c r="WIR28" s="114"/>
      <c r="WIS28" s="114"/>
      <c r="WIT28" s="114"/>
      <c r="WIU28" s="114"/>
      <c r="WIV28" s="114"/>
      <c r="WIW28" s="114"/>
      <c r="WIX28" s="114"/>
      <c r="WIY28" s="114"/>
      <c r="WIZ28" s="114"/>
      <c r="WJA28" s="114"/>
      <c r="WJB28" s="114"/>
      <c r="WJC28" s="114"/>
      <c r="WJD28" s="114"/>
      <c r="WJE28" s="114"/>
      <c r="WJF28" s="114"/>
      <c r="WJG28" s="114"/>
      <c r="WJH28" s="114"/>
      <c r="WJI28" s="114"/>
      <c r="WJJ28" s="114"/>
      <c r="WJK28" s="114"/>
      <c r="WJL28" s="114"/>
      <c r="WJM28" s="114"/>
      <c r="WJN28" s="114"/>
      <c r="WJO28" s="114"/>
      <c r="WJP28" s="114"/>
      <c r="WJQ28" s="114"/>
      <c r="WJR28" s="114"/>
      <c r="WJS28" s="114"/>
      <c r="WJT28" s="114"/>
      <c r="WJU28" s="114"/>
      <c r="WJV28" s="114"/>
      <c r="WJW28" s="114"/>
      <c r="WJX28" s="114"/>
      <c r="WJY28" s="114"/>
      <c r="WJZ28" s="114"/>
      <c r="WKA28" s="114"/>
      <c r="WKB28" s="114"/>
      <c r="WKC28" s="114"/>
      <c r="WKD28" s="114"/>
      <c r="WKE28" s="114"/>
      <c r="WKF28" s="114"/>
      <c r="WKG28" s="114"/>
      <c r="WKH28" s="114"/>
      <c r="WKI28" s="114"/>
      <c r="WKJ28" s="114"/>
      <c r="WKK28" s="114"/>
      <c r="WKL28" s="114"/>
      <c r="WKM28" s="114"/>
      <c r="WKN28" s="114"/>
      <c r="WKO28" s="114"/>
      <c r="WKP28" s="114"/>
      <c r="WKQ28" s="114"/>
      <c r="WKR28" s="114"/>
      <c r="WKS28" s="114"/>
      <c r="WKT28" s="114"/>
      <c r="WKU28" s="114"/>
      <c r="WKV28" s="114"/>
      <c r="WKW28" s="114"/>
      <c r="WKX28" s="114"/>
      <c r="WKY28" s="114"/>
      <c r="WKZ28" s="114"/>
      <c r="WLA28" s="114"/>
      <c r="WLB28" s="114"/>
      <c r="WLC28" s="114"/>
      <c r="WLD28" s="114"/>
      <c r="WLE28" s="114"/>
      <c r="WLF28" s="114"/>
      <c r="WLG28" s="114"/>
      <c r="WLH28" s="114"/>
      <c r="WLI28" s="114"/>
      <c r="WLJ28" s="114"/>
      <c r="WLK28" s="114"/>
      <c r="WLL28" s="114"/>
      <c r="WLM28" s="114"/>
      <c r="WLN28" s="114"/>
      <c r="WLO28" s="114"/>
      <c r="WLP28" s="114"/>
      <c r="WLQ28" s="114"/>
      <c r="WLR28" s="114"/>
      <c r="WLS28" s="114"/>
      <c r="WLT28" s="114"/>
      <c r="WLU28" s="114"/>
      <c r="WLV28" s="114"/>
      <c r="WLW28" s="114"/>
      <c r="WLX28" s="114"/>
      <c r="WLY28" s="114"/>
      <c r="WLZ28" s="114"/>
      <c r="WMA28" s="114"/>
      <c r="WMB28" s="114"/>
      <c r="WMC28" s="114"/>
      <c r="WMD28" s="114"/>
      <c r="WME28" s="114"/>
      <c r="WMF28" s="114"/>
      <c r="WMG28" s="114"/>
      <c r="WMH28" s="114"/>
      <c r="WMI28" s="114"/>
      <c r="WMJ28" s="114"/>
      <c r="WMK28" s="114"/>
      <c r="WML28" s="114"/>
      <c r="WMM28" s="114"/>
      <c r="WMN28" s="114"/>
      <c r="WMO28" s="114"/>
      <c r="WMP28" s="114"/>
      <c r="WMQ28" s="114"/>
      <c r="WMR28" s="114"/>
      <c r="WMS28" s="114"/>
      <c r="WMT28" s="114"/>
      <c r="WMU28" s="114"/>
      <c r="WMV28" s="114"/>
      <c r="WMW28" s="114"/>
      <c r="WMX28" s="114"/>
      <c r="WMY28" s="114"/>
      <c r="WMZ28" s="114"/>
      <c r="WNA28" s="114"/>
      <c r="WNB28" s="114"/>
      <c r="WNC28" s="114"/>
      <c r="WND28" s="114"/>
      <c r="WNE28" s="114"/>
      <c r="WNF28" s="114"/>
      <c r="WNG28" s="114"/>
      <c r="WNH28" s="114"/>
      <c r="WNI28" s="114"/>
      <c r="WNJ28" s="114"/>
      <c r="WNK28" s="114"/>
      <c r="WNL28" s="114"/>
      <c r="WNM28" s="114"/>
      <c r="WNN28" s="114"/>
      <c r="WNO28" s="114"/>
      <c r="WNP28" s="114"/>
      <c r="WNQ28" s="114"/>
      <c r="WNR28" s="114"/>
      <c r="WNS28" s="114"/>
      <c r="WNT28" s="114"/>
      <c r="WNU28" s="114"/>
      <c r="WNV28" s="114"/>
      <c r="WNW28" s="114"/>
      <c r="WNX28" s="114"/>
      <c r="WNY28" s="114"/>
      <c r="WNZ28" s="114"/>
      <c r="WOA28" s="114"/>
      <c r="WOB28" s="114"/>
      <c r="WOC28" s="114"/>
      <c r="WOD28" s="114"/>
      <c r="WOE28" s="114"/>
      <c r="WOF28" s="114"/>
      <c r="WOG28" s="114"/>
      <c r="WOH28" s="114"/>
      <c r="WOI28" s="114"/>
      <c r="WOJ28" s="114"/>
      <c r="WOK28" s="114"/>
      <c r="WOL28" s="114"/>
      <c r="WOM28" s="114"/>
      <c r="WON28" s="114"/>
      <c r="WOO28" s="114"/>
      <c r="WOP28" s="114"/>
      <c r="WOQ28" s="114"/>
      <c r="WOR28" s="114"/>
      <c r="WOS28" s="114"/>
      <c r="WOT28" s="114"/>
      <c r="WOU28" s="114"/>
      <c r="WOV28" s="114"/>
      <c r="WOW28" s="114"/>
      <c r="WOX28" s="114"/>
      <c r="WOY28" s="114"/>
      <c r="WOZ28" s="114"/>
      <c r="WPA28" s="114"/>
      <c r="WPB28" s="114"/>
      <c r="WPC28" s="114"/>
      <c r="WPD28" s="114"/>
      <c r="WPE28" s="114"/>
      <c r="WPF28" s="114"/>
      <c r="WPG28" s="114"/>
      <c r="WPH28" s="114"/>
      <c r="WPI28" s="114"/>
      <c r="WPJ28" s="114"/>
      <c r="WPK28" s="114"/>
      <c r="WPL28" s="114"/>
      <c r="WPM28" s="114"/>
      <c r="WPN28" s="114"/>
      <c r="WPO28" s="114"/>
      <c r="WPP28" s="114"/>
      <c r="WPQ28" s="114"/>
      <c r="WPR28" s="114"/>
      <c r="WPS28" s="114"/>
      <c r="WPT28" s="114"/>
      <c r="WPU28" s="114"/>
      <c r="WPV28" s="114"/>
      <c r="WPW28" s="114"/>
      <c r="WPX28" s="114"/>
      <c r="WPY28" s="114"/>
      <c r="WPZ28" s="114"/>
      <c r="WQA28" s="114"/>
      <c r="WQB28" s="114"/>
      <c r="WQC28" s="114"/>
      <c r="WQD28" s="114"/>
      <c r="WQE28" s="114"/>
      <c r="WQF28" s="114"/>
      <c r="WQG28" s="114"/>
      <c r="WQH28" s="114"/>
      <c r="WQI28" s="114"/>
      <c r="WQJ28" s="114"/>
      <c r="WQK28" s="114"/>
      <c r="WQL28" s="114"/>
      <c r="WQM28" s="114"/>
      <c r="WQN28" s="114"/>
      <c r="WQO28" s="114"/>
      <c r="WQP28" s="114"/>
      <c r="WQQ28" s="114"/>
      <c r="WQR28" s="114"/>
      <c r="WQS28" s="114"/>
      <c r="WQT28" s="114"/>
      <c r="WQU28" s="114"/>
      <c r="WQV28" s="114"/>
      <c r="WQW28" s="114"/>
      <c r="WQX28" s="114"/>
      <c r="WQY28" s="114"/>
      <c r="WQZ28" s="114"/>
      <c r="WRA28" s="114"/>
      <c r="WRB28" s="114"/>
      <c r="WRC28" s="114"/>
      <c r="WRD28" s="114"/>
      <c r="WRE28" s="114"/>
      <c r="WRF28" s="114"/>
      <c r="WRG28" s="114"/>
      <c r="WRH28" s="114"/>
      <c r="WRI28" s="114"/>
      <c r="WRJ28" s="114"/>
      <c r="WRK28" s="114"/>
      <c r="WRL28" s="114"/>
      <c r="WRM28" s="114"/>
      <c r="WRN28" s="114"/>
      <c r="WRO28" s="114"/>
      <c r="WRP28" s="114"/>
      <c r="WRQ28" s="114"/>
      <c r="WRR28" s="114"/>
      <c r="WRS28" s="114"/>
      <c r="WRT28" s="114"/>
      <c r="WRU28" s="114"/>
      <c r="WRV28" s="114"/>
      <c r="WRW28" s="114"/>
      <c r="WRX28" s="114"/>
      <c r="WRY28" s="114"/>
      <c r="WRZ28" s="114"/>
      <c r="WSA28" s="114"/>
      <c r="WSB28" s="114"/>
      <c r="WSC28" s="114"/>
      <c r="WSD28" s="114"/>
      <c r="WSE28" s="114"/>
      <c r="WSF28" s="114"/>
      <c r="WSG28" s="114"/>
      <c r="WSH28" s="114"/>
      <c r="WSI28" s="114"/>
      <c r="WSJ28" s="114"/>
      <c r="WSK28" s="114"/>
      <c r="WSL28" s="114"/>
      <c r="WSM28" s="114"/>
      <c r="WSN28" s="114"/>
      <c r="WSO28" s="114"/>
      <c r="WSP28" s="114"/>
      <c r="WSQ28" s="114"/>
      <c r="WSR28" s="114"/>
      <c r="WSS28" s="114"/>
      <c r="WST28" s="114"/>
      <c r="WSU28" s="114"/>
      <c r="WSV28" s="114"/>
      <c r="WSW28" s="114"/>
      <c r="WSX28" s="114"/>
      <c r="WSY28" s="114"/>
      <c r="WSZ28" s="114"/>
      <c r="WTA28" s="114"/>
      <c r="WTB28" s="114"/>
      <c r="WTC28" s="114"/>
      <c r="WTD28" s="114"/>
      <c r="WTE28" s="114"/>
      <c r="WTF28" s="114"/>
      <c r="WTG28" s="114"/>
      <c r="WTH28" s="114"/>
      <c r="WTI28" s="114"/>
      <c r="WTJ28" s="114"/>
      <c r="WTK28" s="114"/>
      <c r="WTL28" s="114"/>
      <c r="WTM28" s="114"/>
      <c r="WTN28" s="114"/>
      <c r="WTO28" s="114"/>
      <c r="WTP28" s="114"/>
      <c r="WTQ28" s="114"/>
      <c r="WTR28" s="114"/>
      <c r="WTS28" s="114"/>
      <c r="WTT28" s="114"/>
      <c r="WTU28" s="114"/>
      <c r="WTV28" s="114"/>
      <c r="WTW28" s="114"/>
      <c r="WTX28" s="114"/>
      <c r="WTY28" s="114"/>
      <c r="WTZ28" s="114"/>
      <c r="WUA28" s="114"/>
      <c r="WUB28" s="114"/>
      <c r="WUC28" s="114"/>
      <c r="WUD28" s="114"/>
      <c r="WUE28" s="114"/>
      <c r="WUF28" s="114"/>
      <c r="WUG28" s="114"/>
      <c r="WUH28" s="114"/>
      <c r="WUI28" s="114"/>
      <c r="WUJ28" s="114"/>
      <c r="WUK28" s="114"/>
      <c r="WUL28" s="114"/>
      <c r="WUM28" s="114"/>
      <c r="WUN28" s="114"/>
      <c r="WUO28" s="114"/>
      <c r="WUP28" s="114"/>
      <c r="WUQ28" s="114"/>
      <c r="WUR28" s="114"/>
      <c r="WUS28" s="114"/>
      <c r="WUT28" s="114"/>
      <c r="WUU28" s="114"/>
      <c r="WUV28" s="114"/>
      <c r="WUW28" s="114"/>
      <c r="WUX28" s="114"/>
      <c r="WUY28" s="114"/>
      <c r="WUZ28" s="114"/>
      <c r="WVA28" s="114"/>
      <c r="WVB28" s="114"/>
      <c r="WVC28" s="114"/>
      <c r="WVD28" s="114"/>
      <c r="WVE28" s="114"/>
      <c r="WVF28" s="114"/>
      <c r="WVG28" s="114"/>
      <c r="WVH28" s="114"/>
      <c r="WVI28" s="114"/>
      <c r="WVJ28" s="114"/>
      <c r="WVK28" s="114"/>
      <c r="WVL28" s="114"/>
      <c r="WVM28" s="114"/>
      <c r="WVN28" s="114"/>
      <c r="WVO28" s="114"/>
      <c r="WVP28" s="114"/>
      <c r="WVQ28" s="114"/>
      <c r="WVR28" s="114"/>
      <c r="WVS28" s="114"/>
      <c r="WVT28" s="114"/>
      <c r="WVU28" s="114"/>
      <c r="WVV28" s="114"/>
      <c r="WVW28" s="114"/>
      <c r="WVX28" s="114"/>
      <c r="WVY28" s="114"/>
      <c r="WVZ28" s="114"/>
      <c r="WWA28" s="114"/>
      <c r="WWB28" s="114"/>
      <c r="WWC28" s="114"/>
      <c r="WWD28" s="114"/>
      <c r="WWE28" s="114"/>
      <c r="WWF28" s="114"/>
      <c r="WWG28" s="114"/>
      <c r="WWH28" s="114"/>
      <c r="WWI28" s="114"/>
      <c r="WWJ28" s="114"/>
      <c r="WWK28" s="114"/>
      <c r="WWL28" s="114"/>
      <c r="WWM28" s="114"/>
      <c r="WWN28" s="114"/>
      <c r="WWO28" s="114"/>
      <c r="WWP28" s="114"/>
      <c r="WWQ28" s="114"/>
      <c r="WWR28" s="114"/>
      <c r="WWS28" s="114"/>
      <c r="WWT28" s="114"/>
      <c r="WWU28" s="114"/>
      <c r="WWV28" s="114"/>
      <c r="WWW28" s="114"/>
      <c r="WWX28" s="114"/>
      <c r="WWY28" s="114"/>
      <c r="WWZ28" s="114"/>
      <c r="WXA28" s="114"/>
      <c r="WXB28" s="114"/>
      <c r="WXC28" s="114"/>
      <c r="WXD28" s="114"/>
      <c r="WXE28" s="114"/>
      <c r="WXF28" s="114"/>
      <c r="WXG28" s="114"/>
      <c r="WXH28" s="114"/>
      <c r="WXI28" s="114"/>
      <c r="WXJ28" s="114"/>
      <c r="WXK28" s="114"/>
      <c r="WXL28" s="114"/>
      <c r="WXM28" s="114"/>
      <c r="WXN28" s="114"/>
      <c r="WXO28" s="114"/>
      <c r="WXP28" s="114"/>
      <c r="WXQ28" s="114"/>
      <c r="WXR28" s="114"/>
      <c r="WXS28" s="114"/>
      <c r="WXT28" s="114"/>
      <c r="WXU28" s="114"/>
      <c r="WXV28" s="114"/>
      <c r="WXW28" s="114"/>
      <c r="WXX28" s="114"/>
      <c r="WXY28" s="114"/>
      <c r="WXZ28" s="114"/>
      <c r="WYA28" s="114"/>
      <c r="WYB28" s="114"/>
      <c r="WYC28" s="114"/>
      <c r="WYD28" s="114"/>
      <c r="WYE28" s="114"/>
      <c r="WYF28" s="114"/>
      <c r="WYG28" s="114"/>
      <c r="WYH28" s="114"/>
      <c r="WYI28" s="114"/>
      <c r="WYJ28" s="114"/>
      <c r="WYK28" s="114"/>
      <c r="WYL28" s="114"/>
      <c r="WYM28" s="114"/>
      <c r="WYN28" s="114"/>
      <c r="WYO28" s="114"/>
      <c r="WYP28" s="114"/>
      <c r="WYQ28" s="114"/>
      <c r="WYR28" s="114"/>
      <c r="WYS28" s="114"/>
      <c r="WYT28" s="114"/>
      <c r="WYU28" s="114"/>
      <c r="WYV28" s="114"/>
      <c r="WYW28" s="114"/>
      <c r="WYX28" s="114"/>
      <c r="WYY28" s="114"/>
      <c r="WYZ28" s="114"/>
      <c r="WZA28" s="114"/>
      <c r="WZB28" s="114"/>
      <c r="WZC28" s="114"/>
      <c r="WZD28" s="114"/>
      <c r="WZE28" s="114"/>
      <c r="WZF28" s="114"/>
      <c r="WZG28" s="114"/>
      <c r="WZH28" s="114"/>
      <c r="WZI28" s="114"/>
      <c r="WZJ28" s="114"/>
      <c r="WZK28" s="114"/>
      <c r="WZL28" s="114"/>
      <c r="WZM28" s="114"/>
      <c r="WZN28" s="114"/>
      <c r="WZO28" s="114"/>
      <c r="WZP28" s="114"/>
      <c r="WZQ28" s="114"/>
      <c r="WZR28" s="114"/>
      <c r="WZS28" s="114"/>
      <c r="WZT28" s="114"/>
      <c r="WZU28" s="114"/>
      <c r="WZV28" s="114"/>
      <c r="WZW28" s="114"/>
      <c r="WZX28" s="114"/>
      <c r="WZY28" s="114"/>
      <c r="WZZ28" s="114"/>
      <c r="XAA28" s="114"/>
      <c r="XAB28" s="114"/>
      <c r="XAC28" s="114"/>
      <c r="XAD28" s="114"/>
      <c r="XAE28" s="114"/>
      <c r="XAF28" s="114"/>
      <c r="XAG28" s="114"/>
      <c r="XAH28" s="114"/>
      <c r="XAI28" s="114"/>
      <c r="XAJ28" s="114"/>
      <c r="XAK28" s="114"/>
      <c r="XAL28" s="114"/>
      <c r="XAM28" s="114"/>
      <c r="XAN28" s="114"/>
      <c r="XAO28" s="114"/>
      <c r="XAP28" s="114"/>
      <c r="XAQ28" s="114"/>
      <c r="XAR28" s="114"/>
      <c r="XAS28" s="114"/>
      <c r="XAT28" s="114"/>
      <c r="XAU28" s="114"/>
      <c r="XAV28" s="114"/>
      <c r="XAW28" s="114"/>
      <c r="XAX28" s="114"/>
      <c r="XAY28" s="114"/>
      <c r="XAZ28" s="114"/>
      <c r="XBA28" s="114"/>
      <c r="XBB28" s="114"/>
      <c r="XBC28" s="114"/>
      <c r="XBD28" s="114"/>
      <c r="XBE28" s="114"/>
      <c r="XBF28" s="114"/>
      <c r="XBG28" s="114"/>
      <c r="XBH28" s="114"/>
      <c r="XBI28" s="114"/>
      <c r="XBJ28" s="114"/>
      <c r="XBK28" s="114"/>
      <c r="XBL28" s="114"/>
      <c r="XBM28" s="114"/>
      <c r="XBN28" s="114"/>
      <c r="XBO28" s="114"/>
      <c r="XBP28" s="114"/>
      <c r="XBQ28" s="114"/>
      <c r="XBR28" s="114"/>
      <c r="XBS28" s="114"/>
      <c r="XBT28" s="114"/>
      <c r="XBU28" s="114"/>
      <c r="XBV28" s="114"/>
      <c r="XBW28" s="114"/>
      <c r="XBX28" s="114"/>
      <c r="XBY28" s="114"/>
      <c r="XBZ28" s="114"/>
      <c r="XCA28" s="114"/>
      <c r="XCB28" s="114"/>
      <c r="XCC28" s="114"/>
      <c r="XCD28" s="114"/>
      <c r="XCE28" s="114"/>
      <c r="XCF28" s="114"/>
      <c r="XCG28" s="114"/>
      <c r="XCH28" s="114"/>
      <c r="XCI28" s="114"/>
      <c r="XCJ28" s="114"/>
      <c r="XCK28" s="114"/>
      <c r="XCL28" s="114"/>
      <c r="XCM28" s="114"/>
      <c r="XCN28" s="114"/>
      <c r="XCO28" s="114"/>
      <c r="XCP28" s="114"/>
      <c r="XCQ28" s="114"/>
      <c r="XCR28" s="114"/>
      <c r="XCS28" s="114"/>
      <c r="XCT28" s="114"/>
      <c r="XCU28" s="114"/>
      <c r="XCV28" s="114"/>
      <c r="XCW28" s="114"/>
      <c r="XCX28" s="114"/>
      <c r="XCY28" s="114"/>
      <c r="XCZ28" s="114"/>
      <c r="XDA28" s="114"/>
      <c r="XDB28" s="114"/>
      <c r="XDC28" s="114"/>
      <c r="XDD28" s="114"/>
      <c r="XDE28" s="114"/>
      <c r="XDF28" s="114"/>
      <c r="XDG28" s="114"/>
      <c r="XDH28" s="114"/>
      <c r="XDI28" s="114"/>
      <c r="XDJ28" s="114"/>
      <c r="XDK28" s="114"/>
      <c r="XDL28" s="114"/>
      <c r="XDM28" s="114"/>
      <c r="XDN28" s="114"/>
      <c r="XDO28" s="114"/>
      <c r="XDP28" s="114"/>
      <c r="XDQ28" s="114"/>
      <c r="XDR28" s="114"/>
      <c r="XDS28" s="114"/>
      <c r="XDT28" s="114"/>
      <c r="XDU28" s="114"/>
      <c r="XDV28" s="114"/>
      <c r="XDW28" s="114"/>
      <c r="XDX28" s="114"/>
      <c r="XDY28" s="114"/>
      <c r="XDZ28" s="114"/>
      <c r="XEA28" s="114"/>
      <c r="XEB28" s="114"/>
      <c r="XEC28" s="114"/>
      <c r="XED28" s="114"/>
      <c r="XEE28" s="114"/>
      <c r="XEF28" s="114"/>
      <c r="XEG28" s="114"/>
      <c r="XEH28" s="114"/>
      <c r="XEI28" s="114"/>
      <c r="XEJ28" s="114"/>
      <c r="XEK28" s="114"/>
      <c r="XEL28" s="114"/>
      <c r="XEM28" s="114"/>
      <c r="XEN28" s="114"/>
      <c r="XEO28" s="114"/>
      <c r="XEP28" s="114"/>
      <c r="XEQ28" s="114"/>
      <c r="XER28" s="114"/>
      <c r="XES28" s="114"/>
      <c r="XET28" s="114"/>
      <c r="XEU28" s="114"/>
      <c r="XEV28" s="114"/>
      <c r="XEW28" s="114"/>
      <c r="XEX28" s="114"/>
      <c r="XEY28" s="114"/>
      <c r="XEZ28" s="114"/>
      <c r="XFA28" s="114"/>
      <c r="XFB28" s="114"/>
      <c r="XFC28" s="114"/>
      <c r="XFD28" s="115"/>
    </row>
    <row r="29" spans="2:16384" ht="18" customHeight="1">
      <c r="B29" s="92" t="s">
        <v>232</v>
      </c>
      <c r="C29" s="93"/>
      <c r="D29" s="441">
        <f>E12</f>
        <v>0</v>
      </c>
      <c r="E29" s="441">
        <v>0</v>
      </c>
      <c r="F29" s="441">
        <v>0</v>
      </c>
      <c r="G29" s="441">
        <f t="shared" si="1"/>
        <v>0</v>
      </c>
      <c r="H29" s="28"/>
    </row>
    <row r="30" spans="2:16384" ht="18" customHeight="1" thickBot="1">
      <c r="B30" s="105" t="s">
        <v>234</v>
      </c>
      <c r="C30" s="93"/>
      <c r="D30" s="285">
        <f>SUM(D26:D29)</f>
        <v>27188828.030000001</v>
      </c>
      <c r="E30" s="285">
        <f>SUM(E26:E29)</f>
        <v>0</v>
      </c>
      <c r="F30" s="285">
        <f>SUM(F26:F29)</f>
        <v>0</v>
      </c>
      <c r="G30" s="285">
        <f t="shared" si="1"/>
        <v>27188828.030000001</v>
      </c>
      <c r="H30" s="285">
        <f>SUM(H26:H29)</f>
        <v>54324680</v>
      </c>
    </row>
    <row r="31" spans="2:16384" ht="18" customHeight="1" thickTop="1">
      <c r="B31" s="108"/>
      <c r="C31" s="93"/>
      <c r="D31" s="367"/>
      <c r="E31" s="367"/>
      <c r="F31" s="367"/>
      <c r="H31" s="367"/>
    </row>
    <row r="32" spans="2:16384" ht="18" customHeight="1">
      <c r="B32" s="108"/>
      <c r="C32" s="93"/>
      <c r="D32" s="367"/>
      <c r="E32" s="367"/>
      <c r="F32" s="367"/>
      <c r="G32" s="367"/>
      <c r="H32" s="367"/>
    </row>
    <row r="33" spans="2:8" s="340" customFormat="1" ht="12.9">
      <c r="B33" s="340" t="s">
        <v>218</v>
      </c>
      <c r="C33" s="337"/>
      <c r="D33" s="351"/>
      <c r="G33" s="642">
        <f>G30-E13</f>
        <v>0</v>
      </c>
      <c r="H33" s="351"/>
    </row>
    <row r="34" spans="2:8" s="340" customFormat="1" ht="10.5">
      <c r="B34" s="340" t="s">
        <v>219</v>
      </c>
      <c r="C34" s="337"/>
      <c r="H34" s="351"/>
    </row>
    <row r="35" spans="2:8" s="340" customFormat="1" ht="10.5">
      <c r="B35" s="340" t="s">
        <v>228</v>
      </c>
      <c r="C35" s="337"/>
      <c r="D35" s="351">
        <f>D11-Bilanço!D35-Bilanço!D46</f>
        <v>0</v>
      </c>
      <c r="E35" s="351">
        <f>E11-Bilanço!H35-Bilanço!H46</f>
        <v>0</v>
      </c>
    </row>
    <row r="36" spans="2:8" s="340" customFormat="1" ht="10.5">
      <c r="B36" s="340" t="s">
        <v>227</v>
      </c>
      <c r="C36" s="337"/>
      <c r="D36" s="351">
        <f>(Bilanço!D35+Bilanço!D46+Bilanço!D38-Bilanço!D26-Bilanço!D14-Bilanço!D9)-D18</f>
        <v>0</v>
      </c>
      <c r="E36" s="351">
        <f>(Bilanço!H35+Bilanço!H46+Bilanço!H38-Bilanço!H26-Bilanço!H14-Bilanço!H8-Bilanço!H9+Bilanço!H10)-E18</f>
        <v>0</v>
      </c>
    </row>
    <row r="37" spans="2:8" s="340" customFormat="1" ht="10.5">
      <c r="C37" s="337"/>
      <c r="D37" s="351"/>
      <c r="E37" s="351"/>
    </row>
    <row r="38" spans="2:8" s="340" customFormat="1" ht="10.5">
      <c r="C38" s="337"/>
      <c r="D38" s="351"/>
      <c r="E38" s="351"/>
    </row>
    <row r="39" spans="2:8"/>
    <row r="40" spans="2:8"/>
    <row r="41" spans="2:8"/>
    <row r="42" spans="2:8"/>
    <row r="43" spans="2:8"/>
    <row r="44" spans="2:8"/>
    <row r="45" spans="2:8"/>
    <row r="46" spans="2:8"/>
  </sheetData>
  <mergeCells count="8">
    <mergeCell ref="B2:G3"/>
    <mergeCell ref="G5:G6"/>
    <mergeCell ref="D23:H23"/>
    <mergeCell ref="F5:F6"/>
    <mergeCell ref="B23:B25"/>
    <mergeCell ref="D5:D6"/>
    <mergeCell ref="B5:B6"/>
    <mergeCell ref="E5:E6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>&amp;L&amp;"microsoft sans serif,Bold"SINIRLI DAGITIM / CLASSIFIED</oddFooter>
    <evenFooter>&amp;L&amp;"microsoft sans serif,Bold"SINIRLI DAGITIM / CLASSIFIED</evenFooter>
    <firstFooter>&amp;L&amp;"microsoft sans serif,Bold"SINIRLI DAGITIM / CLASSIFIED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ayfa32">
    <tabColor rgb="FF92D050"/>
    <pageSetUpPr fitToPage="1"/>
  </sheetPr>
  <dimension ref="B1:Z39"/>
  <sheetViews>
    <sheetView showGridLines="0" zoomScaleNormal="100" zoomScaleSheetLayoutView="80" workbookViewId="0">
      <selection activeCell="E36" sqref="E36"/>
    </sheetView>
  </sheetViews>
  <sheetFormatPr defaultColWidth="9.20703125" defaultRowHeight="14.4"/>
  <cols>
    <col min="1" max="1" width="9.20703125" style="13"/>
    <col min="2" max="2" width="47.7890625" style="13" bestFit="1" customWidth="1"/>
    <col min="3" max="3" width="0.7890625" style="14" customWidth="1"/>
    <col min="4" max="5" width="15.7890625" style="13" customWidth="1"/>
    <col min="6" max="6" width="15.7890625" style="13" hidden="1" customWidth="1"/>
    <col min="7" max="7" width="0.7890625" style="13" customWidth="1"/>
    <col min="8" max="8" width="16" style="13" customWidth="1"/>
    <col min="9" max="9" width="15.7890625" style="13" customWidth="1"/>
    <col min="10" max="10" width="27.7890625" style="13" hidden="1" customWidth="1"/>
    <col min="11" max="13" width="16.20703125" style="13" hidden="1" customWidth="1"/>
    <col min="14" max="15" width="17.7890625" style="13" hidden="1" customWidth="1"/>
    <col min="16" max="26" width="9.20703125" style="13" hidden="1" customWidth="1"/>
    <col min="27" max="31" width="0" style="13" hidden="1" customWidth="1"/>
    <col min="32" max="16384" width="9.20703125" style="13"/>
  </cols>
  <sheetData>
    <row r="1" spans="2:26" ht="29.25" customHeight="1"/>
    <row r="2" spans="2:26" s="12" customFormat="1" ht="15" customHeight="1">
      <c r="B2" s="788" t="s">
        <v>81</v>
      </c>
      <c r="C2" s="789"/>
      <c r="D2" s="789"/>
      <c r="E2" s="789"/>
      <c r="F2" s="789"/>
      <c r="G2" s="789"/>
      <c r="H2" s="789"/>
      <c r="I2" s="790"/>
    </row>
    <row r="3" spans="2:26" s="12" customFormat="1" ht="12.75" customHeight="1">
      <c r="B3" s="791"/>
      <c r="C3" s="792"/>
      <c r="D3" s="792"/>
      <c r="E3" s="792"/>
      <c r="F3" s="792"/>
      <c r="G3" s="792"/>
      <c r="H3" s="792"/>
      <c r="I3" s="793"/>
      <c r="W3" s="13"/>
      <c r="X3" s="837" t="s">
        <v>255</v>
      </c>
      <c r="Y3" s="837"/>
      <c r="Z3" s="837"/>
    </row>
    <row r="4" spans="2:26" ht="8.5500000000000007" customHeight="1" thickBot="1">
      <c r="X4" s="401" t="s">
        <v>1038</v>
      </c>
      <c r="Y4" s="401" t="s">
        <v>1040</v>
      </c>
      <c r="Z4" s="401" t="s">
        <v>1039</v>
      </c>
    </row>
    <row r="5" spans="2:26" ht="15" customHeight="1" thickBot="1">
      <c r="B5" s="839" t="s">
        <v>0</v>
      </c>
      <c r="C5" s="364"/>
      <c r="D5" s="775" t="str">
        <f>'Veri ve kontrol'!$D$5&amp;" 2015
Fiili"</f>
        <v>Ağustos 2015
Fiili</v>
      </c>
      <c r="E5" s="775" t="str">
        <f>'Veri ve kontrol'!$D$5&amp;" 2016
Fiili"</f>
        <v>Ağustos 2016
Fiili</v>
      </c>
      <c r="F5" s="775" t="str">
        <f>'Veri ve kontrol'!$D$5&amp;" 2016
Bütçe"</f>
        <v>Ağustos 2016
Bütçe</v>
      </c>
      <c r="G5" s="361"/>
      <c r="H5" s="796" t="s">
        <v>1016</v>
      </c>
      <c r="I5" s="796" t="s">
        <v>171</v>
      </c>
      <c r="U5" s="13">
        <v>1</v>
      </c>
      <c r="V5" s="13" t="s">
        <v>193</v>
      </c>
      <c r="W5" s="19">
        <v>1</v>
      </c>
      <c r="X5" s="402">
        <f>AVERAGE($K$22:K22)</f>
        <v>0.105</v>
      </c>
      <c r="Y5" s="402">
        <f>AVERAGE($L$22:L22)</f>
        <v>0.12889999999999999</v>
      </c>
      <c r="Z5" s="402">
        <f>AVERAGE($M$22:M22)</f>
        <v>0.11</v>
      </c>
    </row>
    <row r="6" spans="2:26" ht="14.25" customHeight="1" thickBot="1">
      <c r="B6" s="839"/>
      <c r="C6" s="364"/>
      <c r="D6" s="775"/>
      <c r="E6" s="775"/>
      <c r="F6" s="775"/>
      <c r="G6" s="361"/>
      <c r="H6" s="796"/>
      <c r="I6" s="796"/>
      <c r="U6" s="13">
        <v>2</v>
      </c>
      <c r="V6" s="13" t="s">
        <v>194</v>
      </c>
      <c r="W6" s="19">
        <v>2</v>
      </c>
      <c r="X6" s="402">
        <f>AVERAGE($K$22:K23)</f>
        <v>0.1036</v>
      </c>
      <c r="Y6" s="402">
        <f>AVERAGE($L$22:L23)</f>
        <v>0.1275</v>
      </c>
      <c r="Z6" s="402">
        <f>AVERAGE($M$22:M23)</f>
        <v>0.11</v>
      </c>
    </row>
    <row r="7" spans="2:26" ht="18" customHeight="1" thickBot="1">
      <c r="B7" s="15"/>
      <c r="C7" s="16"/>
      <c r="D7" s="354"/>
      <c r="E7" s="354"/>
      <c r="F7" s="354"/>
      <c r="G7" s="17"/>
      <c r="H7" s="18"/>
      <c r="I7" s="18"/>
      <c r="J7" s="19"/>
      <c r="K7" s="19"/>
      <c r="U7" s="13">
        <v>3</v>
      </c>
      <c r="V7" s="13" t="s">
        <v>195</v>
      </c>
      <c r="W7" s="19">
        <v>3</v>
      </c>
      <c r="X7" s="402">
        <f>AVERAGE($K$22:K24)</f>
        <v>0.10403333333333332</v>
      </c>
      <c r="Y7" s="402">
        <f>AVERAGE($L$22:L24)</f>
        <v>0.12753333333333333</v>
      </c>
      <c r="Z7" s="402">
        <f>AVERAGE($M$22:M24)</f>
        <v>0.11</v>
      </c>
    </row>
    <row r="8" spans="2:26" ht="18" customHeight="1" thickBot="1">
      <c r="B8" s="395" t="s">
        <v>245</v>
      </c>
      <c r="C8" s="16"/>
      <c r="D8" s="396">
        <f>'Gelir Tablosu'!D39*(1-0.2)</f>
        <v>634834.4479999796</v>
      </c>
      <c r="E8" s="396">
        <f>'Gelir Tablosu'!F39*(1-0.2)</f>
        <v>15715193.624000005</v>
      </c>
      <c r="F8" s="396">
        <v>23000000</v>
      </c>
      <c r="G8" s="17"/>
      <c r="H8" s="397">
        <f>IF(OR(E8&gt;0,D8&gt;0)*OR(E8&lt;0,D8&gt;0),E8/D8-1,IF(OR(E8&lt;0,D8&lt;0)*OR(E8&gt;0,D8&lt;0),-1*(E8/D8-1),IF(AND(E8&lt;0,D8=0),-1,IF(AND(E8&gt;0,D8=0),1,"-"))))</f>
        <v>23.754790281954755</v>
      </c>
      <c r="I8" s="397">
        <f>IF(OR(E8&gt;0,F8&gt;0)*OR(E8&lt;0,F8&gt;0),E8/F8-1,IF(OR(E8&lt;0,F8&lt;0)*OR(E8&gt;0,F8&lt;0),-1*(E8/F8-1),IF(AND(E8&lt;0,F8=0),-1,IF(AND(E8&gt;0,F8=0),1,"-"))))</f>
        <v>-0.3167307119999998</v>
      </c>
      <c r="J8" s="19"/>
      <c r="K8" s="19"/>
      <c r="U8" s="13">
        <v>4</v>
      </c>
      <c r="V8" s="13" t="s">
        <v>196</v>
      </c>
      <c r="W8" s="19">
        <v>4</v>
      </c>
      <c r="X8" s="402">
        <f>AVERAGE($K$22:K25)</f>
        <v>0.10425</v>
      </c>
      <c r="Y8" s="402">
        <f>AVERAGE($L$22:L25)</f>
        <v>0.127225</v>
      </c>
      <c r="Z8" s="402">
        <f>AVERAGE($M$22:M25)</f>
        <v>0.11</v>
      </c>
    </row>
    <row r="9" spans="2:26" ht="18" customHeight="1" thickBot="1">
      <c r="B9" s="15"/>
      <c r="C9" s="16"/>
      <c r="D9" s="354"/>
      <c r="E9" s="354"/>
      <c r="F9" s="354"/>
      <c r="G9" s="17"/>
      <c r="H9" s="18"/>
      <c r="I9" s="18"/>
      <c r="J9" s="19"/>
      <c r="K9" s="19"/>
      <c r="U9" s="13">
        <v>5</v>
      </c>
      <c r="V9" s="13" t="s">
        <v>197</v>
      </c>
      <c r="W9" s="19">
        <v>5</v>
      </c>
      <c r="X9" s="402">
        <f>AVERAGE($K$22:K26)</f>
        <v>0.10569999999999999</v>
      </c>
      <c r="Y9" s="402">
        <f>AVERAGE($L$22:L26)</f>
        <v>0.12578</v>
      </c>
      <c r="Z9" s="402">
        <f>AVERAGE($M$22:M26)</f>
        <v>0.11000000000000001</v>
      </c>
    </row>
    <row r="10" spans="2:26" ht="18" customHeight="1" thickBot="1">
      <c r="B10" s="15" t="s">
        <v>254</v>
      </c>
      <c r="C10" s="16"/>
      <c r="D10" s="18">
        <f>IFERROR(VLOOKUP($K$11,$W$5:$Z$16,2,0),0)</f>
        <v>0.11049999999999999</v>
      </c>
      <c r="E10" s="18">
        <f>IFERROR(VLOOKUP($K$11,$W$5:$Z$16,3,0),0)</f>
        <v>0.12481666666666667</v>
      </c>
      <c r="F10" s="18">
        <f>IFERROR(VLOOKUP($K$11,$W$5:$Z$16,4,0),0)</f>
        <v>0.11</v>
      </c>
      <c r="G10" s="17"/>
      <c r="H10" s="408">
        <f>(E10-D10)*100</f>
        <v>1.4316666666666686</v>
      </c>
      <c r="I10" s="408">
        <f>(E10-F10)*100</f>
        <v>1.4816666666666674</v>
      </c>
      <c r="J10" s="19"/>
      <c r="K10" s="19"/>
      <c r="U10" s="13">
        <v>6</v>
      </c>
      <c r="V10" s="13" t="s">
        <v>198</v>
      </c>
      <c r="W10" s="19">
        <v>6</v>
      </c>
      <c r="X10" s="402">
        <f>AVERAGE($K$22:K27)</f>
        <v>0.10764999999999998</v>
      </c>
      <c r="Y10" s="402">
        <f>AVERAGE($L$22:L27)</f>
        <v>0.12481666666666667</v>
      </c>
      <c r="Z10" s="402">
        <f>AVERAGE($M$22:M27)</f>
        <v>0.11</v>
      </c>
    </row>
    <row r="11" spans="2:26" ht="18" customHeight="1" thickBot="1">
      <c r="B11" s="15" t="s">
        <v>242</v>
      </c>
      <c r="C11" s="16"/>
      <c r="D11" s="18">
        <f>AVERAGE(D10)/12*K11</f>
        <v>7.3666666666666658E-2</v>
      </c>
      <c r="E11" s="18">
        <f>AVERAGE(E10)/12*K11</f>
        <v>8.3211111111111111E-2</v>
      </c>
      <c r="F11" s="18">
        <f>AVERAGE(F10)/12*K11</f>
        <v>7.3333333333333334E-2</v>
      </c>
      <c r="G11" s="17"/>
      <c r="H11" s="408">
        <f>(E11-D11)*100</f>
        <v>0.95444444444444532</v>
      </c>
      <c r="I11" s="408">
        <f>(E11-F11)*100</f>
        <v>0.98777777777777764</v>
      </c>
      <c r="J11" s="19" t="s">
        <v>256</v>
      </c>
      <c r="K11" s="672">
        <v>8</v>
      </c>
      <c r="L11" s="10" t="s">
        <v>257</v>
      </c>
      <c r="M11" s="673"/>
      <c r="U11" s="13">
        <v>7</v>
      </c>
      <c r="V11" s="13" t="s">
        <v>199</v>
      </c>
      <c r="W11" s="19">
        <v>7</v>
      </c>
      <c r="X11" s="402">
        <f>AVERAGE($K$22:K28)</f>
        <v>0.10924285714285713</v>
      </c>
      <c r="Y11" s="402">
        <f>AVERAGE($L$22:L28)</f>
        <v>0.12481666666666667</v>
      </c>
      <c r="Z11" s="402">
        <f>AVERAGE($M$22:M28)</f>
        <v>0.11</v>
      </c>
    </row>
    <row r="12" spans="2:26" ht="18" customHeight="1" thickBot="1">
      <c r="B12" s="391" t="s">
        <v>243</v>
      </c>
      <c r="C12" s="22"/>
      <c r="D12" s="393">
        <f>D11*(1-0.2)</f>
        <v>5.8933333333333331E-2</v>
      </c>
      <c r="E12" s="393">
        <f>E11*(1-0.2)</f>
        <v>6.6568888888888886E-2</v>
      </c>
      <c r="F12" s="393">
        <f>F11*(1-0.2)</f>
        <v>5.8666666666666673E-2</v>
      </c>
      <c r="G12" s="23"/>
      <c r="H12" s="409">
        <f>(E12-D12)*100</f>
        <v>0.76355555555555554</v>
      </c>
      <c r="I12" s="409">
        <f>(E12-F12)*100</f>
        <v>0.79022222222222127</v>
      </c>
      <c r="J12" s="19"/>
      <c r="K12" s="10"/>
      <c r="L12" s="673"/>
      <c r="M12" s="673"/>
      <c r="U12" s="13">
        <v>8</v>
      </c>
      <c r="V12" s="13" t="s">
        <v>200</v>
      </c>
      <c r="W12" s="19">
        <v>8</v>
      </c>
      <c r="X12" s="402">
        <f>AVERAGE($K$22:K29)</f>
        <v>0.11049999999999999</v>
      </c>
      <c r="Y12" s="402">
        <f>AVERAGE($L$22:L29)</f>
        <v>0.12481666666666667</v>
      </c>
      <c r="Z12" s="402">
        <f>AVERAGE($M$22:M29)</f>
        <v>0.11</v>
      </c>
    </row>
    <row r="13" spans="2:26" ht="18" customHeight="1" thickBot="1">
      <c r="B13" s="15"/>
      <c r="C13" s="16"/>
      <c r="D13" s="18"/>
      <c r="E13" s="18"/>
      <c r="F13" s="18"/>
      <c r="G13" s="17"/>
      <c r="H13" s="407"/>
      <c r="I13" s="407"/>
      <c r="J13" s="19"/>
      <c r="K13" s="674" t="str">
        <f>"Aralık "&amp;'Veri ve kontrol'!$D$8-1&amp;" Fiili"</f>
        <v>Aralık 2014 Fiili</v>
      </c>
      <c r="L13" s="680" t="str">
        <f>VLOOKUP($K$11,$U$5:$V$17,2,0)&amp;" "&amp;'Veri ve kontrol'!$D$8&amp;" Fiili"</f>
        <v>Ağustos 2015 Fiili</v>
      </c>
      <c r="M13" s="680" t="str">
        <f>'Veri ve kontrol'!$D$7&amp;" Bütçe Açılış"</f>
        <v>2016 Bütçe Açılış</v>
      </c>
      <c r="N13" s="394"/>
      <c r="U13" s="13">
        <v>9</v>
      </c>
      <c r="V13" s="13" t="s">
        <v>201</v>
      </c>
      <c r="W13" s="19">
        <v>9</v>
      </c>
      <c r="X13" s="402">
        <f>AVERAGE($K$22:K30)</f>
        <v>0.11239999999999999</v>
      </c>
      <c r="Y13" s="402">
        <f>AVERAGE($L$22:L30)</f>
        <v>0.12481666666666667</v>
      </c>
      <c r="Z13" s="402">
        <f>AVERAGE($M$22:M30)</f>
        <v>0.11</v>
      </c>
    </row>
    <row r="14" spans="2:26" ht="18" customHeight="1" thickBot="1">
      <c r="B14" s="15" t="s">
        <v>246</v>
      </c>
      <c r="C14" s="16"/>
      <c r="D14" s="354">
        <f>IFERROR(AVERAGE(K14,L14),0)</f>
        <v>12044761.160000004</v>
      </c>
      <c r="E14" s="354">
        <f>AVERAGE(Bilanço!H55,Bilanço!D55)</f>
        <v>14898195.285000004</v>
      </c>
      <c r="F14" s="354">
        <f>AVERAGE(Bilanço!J55,$M$14)</f>
        <v>1539532</v>
      </c>
      <c r="G14" s="17"/>
      <c r="H14" s="415">
        <f>IF(OR(E14&gt;0,D14&gt;0)*OR(E14&lt;0,D14&gt;0),E14/D14-1,IF(OR(E14&lt;0,D14&lt;0)*OR(E14&gt;0,D14&lt;0),-1*(E14/D14-1),IF(AND(E14&lt;0,D14=0),-1,IF(AND(E14&gt;0,D14=0),1,"0"))))</f>
        <v>0.23690250782855693</v>
      </c>
      <c r="I14" s="415">
        <f>IF(OR(E14&gt;0,F14&gt;0)*OR(E14&lt;0,F14&gt;0),E14/F14-1,IF(OR(E14&lt;0,F14&lt;0)*OR(E14&gt;0,F14&lt;0),-1*(E14/F14-1),IF(AND(E14&lt;0,F14=0),-1,IF(AND(E14&gt;0,F14=0),1,"0"))))</f>
        <v>8.6770936135137191</v>
      </c>
      <c r="J14" s="19" t="s">
        <v>251</v>
      </c>
      <c r="K14" s="675">
        <v>1084294</v>
      </c>
      <c r="L14" s="675">
        <f>+Bilanço!H55</f>
        <v>23005228.320000008</v>
      </c>
      <c r="M14" s="675">
        <v>3079064</v>
      </c>
      <c r="U14" s="13">
        <v>10</v>
      </c>
      <c r="V14" s="13" t="s">
        <v>202</v>
      </c>
      <c r="W14" s="19">
        <v>10</v>
      </c>
      <c r="X14" s="402">
        <f>AVERAGE($K$22:K31)</f>
        <v>0.11400999999999999</v>
      </c>
      <c r="Y14" s="402">
        <f>AVERAGE($L$22:L31)</f>
        <v>0.12481666666666667</v>
      </c>
      <c r="Z14" s="402">
        <f>AVERAGE($M$22:M31)</f>
        <v>0.11000000000000001</v>
      </c>
    </row>
    <row r="15" spans="2:26" ht="18" customHeight="1" thickBot="1">
      <c r="B15" s="15" t="s">
        <v>247</v>
      </c>
      <c r="C15" s="16"/>
      <c r="D15" s="354">
        <f>IFERROR(AVERAGE(K15,L15),0)</f>
        <v>4976613.125</v>
      </c>
      <c r="E15" s="354">
        <f>AVERAGE(Borçlar!E18,Borçlar!D18)</f>
        <v>18889960.045000002</v>
      </c>
      <c r="F15" s="354">
        <f>AVERAGE(M15,(Bilanço!$J$35+Bilanço!$J$46+Bilanço!$J$38-Bilanço!$J$14-Bilanço!J26-Bilanço!$J$8))</f>
        <v>13975000</v>
      </c>
      <c r="G15" s="17"/>
      <c r="H15" s="415">
        <f>IF(OR(E15&gt;0,D15&gt;0)*OR(E15&lt;0,D15&gt;0),E15/D15-1,IF(OR(E15&lt;0,D15&lt;0)*OR(E15&gt;0,D15&lt;0),-1*(E15/D15-1),IF(AND(E15&lt;0,D15=0),-1,IF(AND(E15&gt;0,D15=0),1,"0"))))</f>
        <v>2.7957461370879622</v>
      </c>
      <c r="I15" s="415">
        <f>IF(OR(E15&gt;0,F15&gt;0)*OR(E15&lt;0,F15&gt;0),E15/F15-1,IF(OR(E15&lt;0,F15&lt;0)*OR(E15&gt;0,F15&lt;0),-1*(E15/F15-1),IF(AND(E15&lt;0,F15=0),-1,IF(AND(E15&gt;0,F15=0),1,"0"))))</f>
        <v>0.35169660429338112</v>
      </c>
      <c r="J15" s="19" t="s">
        <v>250</v>
      </c>
      <c r="K15" s="675">
        <v>117513</v>
      </c>
      <c r="L15" s="675">
        <f>+Borçlar!E18</f>
        <v>9835713.25</v>
      </c>
      <c r="M15" s="675">
        <v>27950000</v>
      </c>
      <c r="U15" s="13">
        <v>11</v>
      </c>
      <c r="V15" s="13" t="s">
        <v>203</v>
      </c>
      <c r="W15" s="19">
        <v>11</v>
      </c>
      <c r="X15" s="402">
        <f>AVERAGE($K$22:K32)</f>
        <v>0.11526363636363635</v>
      </c>
      <c r="Y15" s="402">
        <f>AVERAGE($L$22:L32)</f>
        <v>0.12481666666666667</v>
      </c>
      <c r="Z15" s="402">
        <f>AVERAGE($M$22:M32)</f>
        <v>0.11000000000000001</v>
      </c>
    </row>
    <row r="16" spans="2:26" ht="18" customHeight="1" thickBot="1">
      <c r="B16" s="15" t="s">
        <v>248</v>
      </c>
      <c r="C16" s="16"/>
      <c r="D16" s="354">
        <f>IFERROR(AVERAGE(K16,L16),0)</f>
        <v>0</v>
      </c>
      <c r="E16" s="354">
        <f>IFERROR(AVERAGE(Bilanço!D27,Bilanço!H27),0)</f>
        <v>0</v>
      </c>
      <c r="F16" s="354">
        <f>IFERROR(AVERAGE(M16,Bilanço!J27),0)</f>
        <v>0</v>
      </c>
      <c r="G16" s="17"/>
      <c r="H16" s="415" t="str">
        <f>IF(OR(E16&gt;0,D16&gt;0)*OR(E16&lt;0,D16&gt;0),E16/D16-1,IF(OR(E16&lt;0,D16&lt;0)*OR(E16&gt;0,D16&lt;0),-1*(E16/D16-1),IF(AND(E16&lt;0,D16=0),-1,IF(AND(E16&gt;0,D16=0),1,"0"))))</f>
        <v>0</v>
      </c>
      <c r="I16" s="415" t="str">
        <f>IF(OR(E16&gt;0,F16&gt;0)*OR(E16&lt;0,F16&gt;0),E16/F16-1,IF(OR(E16&lt;0,F16&lt;0)*OR(E16&gt;0,F16&lt;0),-1*(E16/F16-1),IF(AND(E16&lt;0,F16=0),-1,IF(AND(E16&gt;0,F16=0),1,"0"))))</f>
        <v>0</v>
      </c>
      <c r="J16" s="19" t="s">
        <v>252</v>
      </c>
      <c r="K16" s="675">
        <v>0</v>
      </c>
      <c r="L16" s="675">
        <v>0</v>
      </c>
      <c r="M16" s="675">
        <v>0</v>
      </c>
      <c r="U16" s="13">
        <v>12</v>
      </c>
      <c r="V16" s="13" t="s">
        <v>204</v>
      </c>
      <c r="W16" s="19">
        <v>12</v>
      </c>
      <c r="X16" s="402">
        <f>AVERAGE($K$22:K33)</f>
        <v>0.11639999999999999</v>
      </c>
      <c r="Y16" s="402">
        <f>AVERAGE($L$22:L33)</f>
        <v>0.12481666666666667</v>
      </c>
      <c r="Z16" s="402">
        <f>AVERAGE($M$22:M33)</f>
        <v>0.11000000000000003</v>
      </c>
    </row>
    <row r="17" spans="2:22" ht="18" customHeight="1">
      <c r="B17" s="391" t="s">
        <v>170</v>
      </c>
      <c r="C17" s="22"/>
      <c r="D17" s="392">
        <f>D14+D15-D16</f>
        <v>17021374.285000004</v>
      </c>
      <c r="E17" s="392">
        <f>E14+E15-E16</f>
        <v>33788155.330000006</v>
      </c>
      <c r="F17" s="392">
        <f>F14+F15-F16</f>
        <v>15514532</v>
      </c>
      <c r="G17" s="23"/>
      <c r="H17" s="416">
        <f>IF(OR(E17&gt;0,D17&gt;0)*OR(E17&lt;0,D17&gt;0),E17/D17-1,IF(OR(E17&lt;0,D17&lt;0)*OR(E17&gt;0,D17&lt;0),-1*(E17/D17-1),IF(AND(E17&lt;0,D17=0),-1,IF(AND(E17&gt;0,D17=0),1,"0"))))</f>
        <v>0.98504273299340106</v>
      </c>
      <c r="I17" s="416">
        <f>IF(OR(E17&gt;0,F17&gt;0)*OR(E17&lt;0,F17&gt;0),E17/F17-1,IF(OR(E17&lt;0,F17&lt;0)*OR(E17&gt;0,F17&lt;0),-1*(E17/F17-1),IF(AND(E17&lt;0,F17=0),-1,IF(AND(E17&gt;0,F17=0),1,"0"))))</f>
        <v>1.1778391594409685</v>
      </c>
      <c r="J17" s="19"/>
      <c r="K17" s="10"/>
      <c r="L17" s="673"/>
      <c r="M17" s="673"/>
    </row>
    <row r="18" spans="2:22" ht="18" customHeight="1">
      <c r="B18" s="15"/>
      <c r="C18" s="16"/>
      <c r="D18" s="354"/>
      <c r="E18" s="354"/>
      <c r="F18" s="354"/>
      <c r="G18" s="17"/>
      <c r="H18" s="18"/>
      <c r="I18" s="18"/>
      <c r="J18" s="19"/>
      <c r="K18" s="19"/>
    </row>
    <row r="19" spans="2:22" ht="18" customHeight="1">
      <c r="B19" s="395" t="s">
        <v>249</v>
      </c>
      <c r="C19" s="16"/>
      <c r="D19" s="396">
        <f>D17*D12</f>
        <v>1003126.3245293335</v>
      </c>
      <c r="E19" s="396">
        <f>E17*E12</f>
        <v>2249239.9579232894</v>
      </c>
      <c r="F19" s="396">
        <f>F17*F12</f>
        <v>910185.87733333337</v>
      </c>
      <c r="G19" s="17"/>
      <c r="H19" s="417">
        <f>IF(OR(E19&gt;0,D19&gt;0)*OR(E19&lt;0,D19&gt;0),E19/D19-1,IF(OR(E19&lt;0,D19&lt;0)*OR(E19&gt;0,D19&lt;0),-1*(E19/D19-1),IF(AND(E19&lt;0,D19=0),-1,IF(AND(E19&gt;0,D19=0),1,"0"))))</f>
        <v>1.2422300192138134</v>
      </c>
      <c r="I19" s="417">
        <f>IF(OR(E19&gt;0,F19&gt;0)*OR(E19&lt;0,F19&gt;0),E19/F19-1,IF(OR(E19&lt;0,F19&lt;0)*OR(E19&gt;0,F19&lt;0),-1*(E19/F19-1),IF(AND(E19&lt;0,F19=0),-1,IF(AND(E19&gt;0,F19=0),1,"0"))))</f>
        <v>1.4711874947050623</v>
      </c>
      <c r="J19" s="19"/>
    </row>
    <row r="20" spans="2:22" ht="18" customHeight="1">
      <c r="B20" s="15"/>
      <c r="C20" s="16"/>
      <c r="D20" s="354"/>
      <c r="E20" s="354"/>
      <c r="F20" s="354"/>
      <c r="G20" s="17"/>
      <c r="H20" s="18"/>
      <c r="I20" s="18"/>
      <c r="J20" s="19"/>
      <c r="K20" s="837" t="s">
        <v>253</v>
      </c>
      <c r="L20" s="837"/>
      <c r="M20" s="837"/>
    </row>
    <row r="21" spans="2:22" ht="18" customHeight="1">
      <c r="B21" s="398" t="s">
        <v>81</v>
      </c>
      <c r="C21" s="22"/>
      <c r="D21" s="400">
        <f>D8-D19</f>
        <v>-368291.8765293539</v>
      </c>
      <c r="E21" s="400">
        <f>E8-E19</f>
        <v>13465953.666076716</v>
      </c>
      <c r="F21" s="400">
        <f>F8-F19</f>
        <v>22089814.122666668</v>
      </c>
      <c r="G21" s="23"/>
      <c r="H21" s="418">
        <f>IF(OR(E21&gt;0,D21&gt;0)*OR(E21&lt;0,D21&gt;0),E21/D21-1,IF(OR(E21&lt;0,D21&lt;0)*OR(E21&gt;0,D21&lt;0),-1*(E21/D21-1),IF(AND(E21&lt;0,D21=0),-1,IF(AND(E21&gt;0,D21=0),1,"0"))))</f>
        <v>37.563265508256308</v>
      </c>
      <c r="I21" s="418">
        <f>IF(OR(E21&gt;0,F21&gt;0)*OR(E21&lt;0,F21&gt;0),E21/F21-1,IF(OR(E21&lt;0,F21&lt;0)*OR(E21&gt;0,F21&lt;0),-1*(E21/F21-1),IF(AND(E21&lt;0,F21=0),-1,IF(AND(E21&gt;0,F21=0),1,"0"))))</f>
        <v>-0.39039986523657022</v>
      </c>
      <c r="K21" s="401" t="s">
        <v>1038</v>
      </c>
      <c r="L21" s="401" t="s">
        <v>1040</v>
      </c>
      <c r="M21" s="401" t="s">
        <v>1039</v>
      </c>
    </row>
    <row r="22" spans="2:22" ht="18" customHeight="1">
      <c r="B22" s="399" t="s">
        <v>244</v>
      </c>
      <c r="C22" s="22"/>
      <c r="D22" s="403">
        <f>IFERROR((D21/D17),0)</f>
        <v>-2.1637023565947267E-2</v>
      </c>
      <c r="E22" s="403">
        <f>IFERROR((E21/E17),0)</f>
        <v>0.39854065824423668</v>
      </c>
      <c r="F22" s="403">
        <f>IFERROR((F21/F17),0)</f>
        <v>1.4238144033391835</v>
      </c>
      <c r="G22" s="393"/>
      <c r="H22" s="410">
        <f>(E22-D22)*100</f>
        <v>42.017768181018397</v>
      </c>
      <c r="I22" s="410">
        <f>(E22-F22)*100</f>
        <v>-102.52737450949469</v>
      </c>
      <c r="J22" s="19" t="s">
        <v>193</v>
      </c>
      <c r="K22" s="404">
        <v>0.105</v>
      </c>
      <c r="L22" s="571">
        <v>0.12889999999999999</v>
      </c>
      <c r="M22" s="571">
        <v>0.11</v>
      </c>
    </row>
    <row r="23" spans="2:22" ht="18" customHeight="1">
      <c r="B23" s="15"/>
      <c r="C23" s="16"/>
      <c r="D23" s="354"/>
      <c r="E23" s="354"/>
      <c r="F23" s="354"/>
      <c r="G23" s="17"/>
      <c r="H23" s="18"/>
      <c r="I23" s="18"/>
      <c r="J23" s="19" t="s">
        <v>194</v>
      </c>
      <c r="K23" s="404">
        <v>0.1022</v>
      </c>
      <c r="L23" s="571">
        <v>0.12609999999999999</v>
      </c>
      <c r="M23" s="571">
        <v>0.11</v>
      </c>
      <c r="U23" s="12"/>
      <c r="V23" s="12"/>
    </row>
    <row r="24" spans="2:22" s="12" customFormat="1" ht="15" customHeight="1">
      <c r="B24" s="788" t="s">
        <v>115</v>
      </c>
      <c r="C24" s="789"/>
      <c r="D24" s="789"/>
      <c r="E24" s="789"/>
      <c r="F24" s="789"/>
      <c r="G24" s="789"/>
      <c r="H24" s="789"/>
      <c r="I24" s="790"/>
      <c r="J24" s="19" t="s">
        <v>195</v>
      </c>
      <c r="K24" s="404">
        <v>0.10489999999999999</v>
      </c>
      <c r="L24" s="571">
        <v>0.12759999999999999</v>
      </c>
      <c r="M24" s="571">
        <v>0.11</v>
      </c>
      <c r="N24" s="13"/>
      <c r="O24" s="13"/>
    </row>
    <row r="25" spans="2:22" s="12" customFormat="1" ht="12.75" customHeight="1">
      <c r="B25" s="791"/>
      <c r="C25" s="792"/>
      <c r="D25" s="792"/>
      <c r="E25" s="792"/>
      <c r="F25" s="792"/>
      <c r="G25" s="792"/>
      <c r="H25" s="792"/>
      <c r="I25" s="793"/>
      <c r="J25" s="19" t="s">
        <v>196</v>
      </c>
      <c r="K25" s="404">
        <v>0.10489999999999999</v>
      </c>
      <c r="L25" s="571">
        <v>0.1263</v>
      </c>
      <c r="M25" s="571">
        <v>0.11</v>
      </c>
      <c r="N25" s="13"/>
      <c r="O25" s="13"/>
    </row>
    <row r="26" spans="2:22" s="12" customFormat="1" ht="12.75" customHeight="1">
      <c r="B26" s="25"/>
      <c r="C26" s="25"/>
      <c r="D26" s="25"/>
      <c r="E26" s="25"/>
      <c r="F26" s="25"/>
      <c r="G26" s="25"/>
      <c r="H26" s="25"/>
      <c r="I26" s="25"/>
      <c r="J26" s="19" t="s">
        <v>197</v>
      </c>
      <c r="K26" s="404">
        <v>0.1115</v>
      </c>
      <c r="L26" s="571">
        <v>0.12</v>
      </c>
      <c r="M26" s="571">
        <v>0.11</v>
      </c>
      <c r="N26" s="13"/>
      <c r="O26" s="13"/>
      <c r="U26" s="13"/>
      <c r="V26" s="13"/>
    </row>
    <row r="27" spans="2:22" ht="15" customHeight="1">
      <c r="B27" s="838"/>
      <c r="C27" s="26"/>
      <c r="D27" s="795" t="s">
        <v>1034</v>
      </c>
      <c r="E27" s="775" t="str">
        <f>'Veri ve kontrol'!$D$5&amp;" 2016
Fiili"</f>
        <v>Ağustos 2016
Fiili</v>
      </c>
      <c r="F27" s="775" t="str">
        <f>'Veri ve kontrol'!$D$5&amp;" 2016
Bütçe"</f>
        <v>Ağustos 2016
Bütçe</v>
      </c>
      <c r="G27" s="361"/>
      <c r="H27" s="796" t="s">
        <v>1016</v>
      </c>
      <c r="I27" s="796" t="s">
        <v>171</v>
      </c>
      <c r="J27" s="19" t="s">
        <v>198</v>
      </c>
      <c r="K27" s="438">
        <v>0.1174</v>
      </c>
      <c r="L27" s="571">
        <v>0.12</v>
      </c>
      <c r="M27" s="571">
        <v>0.11</v>
      </c>
    </row>
    <row r="28" spans="2:22" ht="14.25" customHeight="1">
      <c r="B28" s="838"/>
      <c r="C28" s="26"/>
      <c r="D28" s="795"/>
      <c r="E28" s="775"/>
      <c r="F28" s="775"/>
      <c r="G28" s="361"/>
      <c r="H28" s="796"/>
      <c r="I28" s="796"/>
      <c r="J28" s="19" t="s">
        <v>199</v>
      </c>
      <c r="K28" s="438">
        <v>0.1188</v>
      </c>
      <c r="L28" s="657"/>
      <c r="M28" s="571">
        <v>0.11</v>
      </c>
    </row>
    <row r="29" spans="2:22" ht="12.75" customHeight="1">
      <c r="B29" s="20"/>
      <c r="C29" s="16"/>
      <c r="D29" s="27"/>
      <c r="E29" s="27"/>
      <c r="F29" s="27"/>
      <c r="G29" s="27"/>
      <c r="H29" s="27"/>
      <c r="I29" s="27"/>
      <c r="J29" s="19" t="s">
        <v>200</v>
      </c>
      <c r="K29" s="438">
        <v>0.1193</v>
      </c>
      <c r="L29" s="571"/>
      <c r="M29" s="571">
        <v>0.11</v>
      </c>
    </row>
    <row r="30" spans="2:22" ht="18" customHeight="1">
      <c r="B30" s="15" t="s">
        <v>85</v>
      </c>
      <c r="C30" s="11"/>
      <c r="D30" s="28">
        <f>Bilanço!D33</f>
        <v>49061916.869166672</v>
      </c>
      <c r="E30" s="28">
        <f>Bilanço!H33</f>
        <v>74367355.319999993</v>
      </c>
      <c r="F30" s="28">
        <f>Bilanço!J33</f>
        <v>0</v>
      </c>
      <c r="G30" s="29"/>
      <c r="H30" s="30">
        <f>IF(OR(E30&gt;0,D30&gt;0)*OR(E30&lt;0,D30&gt;0),E30/D30-1,IF(OR(E30&lt;0,D30&lt;0)*OR(E30&gt;0,D30&lt;0),-1*(E30/D30-1),IF(AND(E30&lt;0,D30=0),-1,IF(AND(E30&gt;0,D30=0),1,"-"))))</f>
        <v>0.51578576757029881</v>
      </c>
      <c r="I30" s="30">
        <f>IF(OR(E30&gt;0,F30&gt;0)*OR(E30&lt;0,F30&gt;0),E30/F30-1,IF(OR(E30&lt;0,F30&lt;0)*OR(E30&gt;0,F30&lt;0),-1*(E30/F30-1),IF(AND(E30&lt;0,F30=0),-1,IF(AND(E30&gt;0,F30=0),1,"-"))))</f>
        <v>1</v>
      </c>
      <c r="J30" s="19" t="s">
        <v>201</v>
      </c>
      <c r="K30" s="438">
        <v>0.12759999999999999</v>
      </c>
      <c r="L30" s="571"/>
      <c r="M30" s="571">
        <v>0.11</v>
      </c>
    </row>
    <row r="31" spans="2:22" ht="18" customHeight="1">
      <c r="B31" s="15" t="s">
        <v>82</v>
      </c>
      <c r="C31" s="11"/>
      <c r="D31" s="28">
        <f>Bilanço!D31</f>
        <v>5559342.0691666668</v>
      </c>
      <c r="E31" s="28">
        <f>Bilanço!H31</f>
        <v>6710623.6100000003</v>
      </c>
      <c r="F31" s="28">
        <f>Bilanço!J31</f>
        <v>0</v>
      </c>
      <c r="G31" s="29"/>
      <c r="H31" s="30">
        <f>IF(OR(E31&gt;0,D31&gt;0)*OR(E31&lt;0,D31&gt;0),E31/D31-1,IF(OR(E31&lt;0,D31&lt;0)*OR(E31&gt;0,D31&lt;0),-1*(E31/D31-1),IF(AND(E31&lt;0,D31=0),-1,IF(AND(E31&gt;0,D31=0),1,"-"))))</f>
        <v>0.20708953083110204</v>
      </c>
      <c r="I31" s="30">
        <f>IF(OR(E31&gt;0,F31&gt;0)*OR(E31&lt;0,F31&gt;0),E31/F31-1,IF(OR(E31&lt;0,F31&lt;0)*OR(E31&gt;0,F31&lt;0),-1*(E31/F31-1),IF(AND(E31&lt;0,F31=0),-1,IF(AND(E31&gt;0,F31=0),1,"-"))))</f>
        <v>1</v>
      </c>
      <c r="J31" s="19" t="s">
        <v>202</v>
      </c>
      <c r="K31" s="438">
        <v>0.1285</v>
      </c>
      <c r="L31" s="571"/>
      <c r="M31" s="571">
        <v>0.11</v>
      </c>
    </row>
    <row r="32" spans="2:22" ht="18" customHeight="1">
      <c r="B32" s="31" t="s">
        <v>83</v>
      </c>
      <c r="C32" s="22"/>
      <c r="D32" s="405">
        <f>D30-D31</f>
        <v>43502574.800000004</v>
      </c>
      <c r="E32" s="405">
        <f>E30-E31</f>
        <v>67656731.709999993</v>
      </c>
      <c r="F32" s="405">
        <f>F30-F31</f>
        <v>0</v>
      </c>
      <c r="G32" s="29"/>
      <c r="H32" s="32">
        <f>IF(OR(E32&gt;0,D32&gt;0)*OR(E32&lt;0,D32&gt;0),E32/D32-1,IF(OR(E32&lt;0,D32&lt;0)*OR(E32&gt;0,D32&lt;0),-1*(E32/D32-1),IF(AND(E32&lt;0,D32=0),-1,IF(AND(E32&gt;0,D32=0),1,"-"))))</f>
        <v>0.5552351101296189</v>
      </c>
      <c r="I32" s="32">
        <f>IF(OR(E32&gt;0,F32&gt;0)*OR(E32&lt;0,F32&gt;0),E32/F32-1,IF(OR(E32&lt;0,F32&lt;0)*OR(E32&gt;0,F32&lt;0),-1*(E32/F32-1),IF(AND(E32&lt;0,F32=0),-1,IF(AND(E32&gt;0,F32=0),1,"-"))))</f>
        <v>1</v>
      </c>
      <c r="J32" s="19" t="s">
        <v>203</v>
      </c>
      <c r="K32" s="438">
        <v>0.1278</v>
      </c>
      <c r="L32" s="571"/>
      <c r="M32" s="571">
        <v>0.11</v>
      </c>
    </row>
    <row r="33" spans="2:13" ht="18" customHeight="1">
      <c r="B33" s="33"/>
      <c r="C33" s="11"/>
      <c r="D33" s="29"/>
      <c r="E33" s="29"/>
      <c r="F33" s="29"/>
      <c r="G33" s="29"/>
      <c r="H33" s="30"/>
      <c r="I33" s="30"/>
      <c r="J33" s="19" t="s">
        <v>204</v>
      </c>
      <c r="K33" s="404">
        <v>0.12889999999999999</v>
      </c>
      <c r="L33" s="679"/>
      <c r="M33" s="571">
        <v>0.11</v>
      </c>
    </row>
    <row r="34" spans="2:13" ht="18" customHeight="1">
      <c r="B34" s="21" t="s">
        <v>27</v>
      </c>
      <c r="C34" s="11"/>
      <c r="D34" s="28">
        <f>Bilanço!D57</f>
        <v>49061916.870300002</v>
      </c>
      <c r="E34" s="28">
        <f>Bilanço!H57</f>
        <v>74367355.320000008</v>
      </c>
      <c r="F34" s="28">
        <f>Bilanço!J57</f>
        <v>0</v>
      </c>
      <c r="G34" s="29"/>
      <c r="H34" s="30">
        <f>IF(OR(E34&gt;0,D34&gt;0)*OR(E34&lt;0,D34&gt;0),E34/D34-1,IF(OR(E34&lt;0,D34&lt;0)*OR(E34&gt;0,D34&lt;0),-1*(E34/D34-1),IF(AND(E34&lt;0,D34=0),-1,IF(AND(E34&gt;0,D34=0),1,"-"))))</f>
        <v>0.51578576753528438</v>
      </c>
      <c r="I34" s="30">
        <f>IF(OR(E34&gt;0,F34&gt;0)*OR(E34&lt;0,F34&gt;0),E34/F34-1,IF(OR(E34&lt;0,F34&lt;0)*OR(E34&gt;0,F34&lt;0),-1*(E34/F34-1),IF(AND(E34&lt;0,F34=0),-1,IF(AND(E34&gt;0,F34=0),1,"-"))))</f>
        <v>1</v>
      </c>
    </row>
    <row r="35" spans="2:13" ht="18" customHeight="1">
      <c r="B35" s="21" t="s">
        <v>84</v>
      </c>
      <c r="C35" s="11"/>
      <c r="D35" s="28">
        <f>Bilanço!D55</f>
        <v>6791162.25</v>
      </c>
      <c r="E35" s="28">
        <f>Bilanço!H55</f>
        <v>23005228.320000008</v>
      </c>
      <c r="F35" s="28">
        <f>Bilanço!J55</f>
        <v>0</v>
      </c>
      <c r="G35" s="29"/>
      <c r="H35" s="30">
        <f>IF(OR(E35&gt;0,D35&gt;0)*OR(E35&lt;0,D35&gt;0),E35/D35-1,IF(OR(E35&lt;0,D35&lt;0)*OR(E35&gt;0,D35&lt;0),-1*(E35/D35-1),IF(AND(E35&lt;0,D35=0),-1,IF(AND(E35&gt;0,D35=0),1,"-"))))</f>
        <v>2.3875244727071583</v>
      </c>
      <c r="I35" s="30">
        <f>IF(OR(E35&gt;0,F35&gt;0)*OR(E35&lt;0,F35&gt;0),E35/F35-1,IF(OR(E35&lt;0,F35&lt;0)*OR(E35&gt;0,F35&lt;0),-1*(E35/F35-1),IF(AND(E35&lt;0,F35=0),-1,IF(AND(E35&gt;0,F35=0),1,"-"))))</f>
        <v>1</v>
      </c>
    </row>
    <row r="36" spans="2:13" ht="18" customHeight="1">
      <c r="B36" s="31" t="s">
        <v>83</v>
      </c>
      <c r="C36" s="22"/>
      <c r="D36" s="405">
        <f>D34-D35</f>
        <v>42270754.620300002</v>
      </c>
      <c r="E36" s="405">
        <f>E34-E35</f>
        <v>51362127</v>
      </c>
      <c r="F36" s="405">
        <f>F34-F35</f>
        <v>0</v>
      </c>
      <c r="G36" s="29"/>
      <c r="H36" s="32">
        <f>IF(OR(E36&gt;0,D36&gt;0)*OR(E36&lt;0,D36&gt;0),E36/D36-1,IF(OR(E36&lt;0,D36&lt;0)*OR(E36&gt;0,D36&lt;0),-1*(E36/D36-1),IF(AND(E36&lt;0,D36=0),-1,IF(AND(E36&gt;0,D36=0),1,"-"))))</f>
        <v>0.21507475940195264</v>
      </c>
      <c r="I36" s="32">
        <f>IF(OR(E36&gt;0,F36&gt;0)*OR(E36&lt;0,F36&gt;0),E36/F36-1,IF(OR(E36&lt;0,F36&lt;0)*OR(E36&gt;0,F36&lt;0),-1*(E36/F36-1),IF(AND(E36&lt;0,F36=0),-1,IF(AND(E36&gt;0,F36=0),1,"-"))))</f>
        <v>1</v>
      </c>
    </row>
    <row r="37" spans="2:13" ht="10.050000000000001" customHeight="1">
      <c r="B37" s="34"/>
      <c r="D37" s="29"/>
      <c r="E37" s="29"/>
      <c r="F37" s="29"/>
      <c r="G37" s="29"/>
      <c r="H37" s="30"/>
      <c r="I37" s="30"/>
    </row>
    <row r="38" spans="2:13" ht="18" customHeight="1" thickBot="1">
      <c r="B38" s="35" t="s">
        <v>116</v>
      </c>
      <c r="C38" s="24"/>
      <c r="D38" s="406">
        <f>D32-D36</f>
        <v>1231820.1797000021</v>
      </c>
      <c r="E38" s="406">
        <f>E32-E36</f>
        <v>16294604.709999993</v>
      </c>
      <c r="F38" s="406">
        <f>F32-F36</f>
        <v>0</v>
      </c>
      <c r="G38" s="29"/>
      <c r="H38" s="36">
        <f>IF(OR(E38&gt;0,D38&gt;0)*OR(E38&lt;0,D38&gt;0),E38/D38-1,IF(OR(E38&lt;0,D38&lt;0)*OR(E38&gt;0,D38&lt;0),-1*(E38/D38-1),IF(AND(E38&lt;0,D38=0),-1,IF(AND(E38&gt;0,D38=0),1,"-"))))</f>
        <v>12.228070929937507</v>
      </c>
      <c r="I38" s="36">
        <f>IF(OR(E38&gt;0,F38&gt;0)*OR(E38&lt;0,F38&gt;0),E38/F38-1,IF(OR(E38&lt;0,F38&lt;0)*OR(E38&gt;0,F38&lt;0),-1*(E38/F38-1),IF(AND(E38&lt;0,F38=0),-1,IF(AND(E38&gt;0,F38=0),1,"-"))))</f>
        <v>1</v>
      </c>
    </row>
    <row r="39" spans="2:13" ht="14.7" thickTop="1">
      <c r="D39" s="27"/>
      <c r="E39" s="27"/>
      <c r="F39" s="27"/>
      <c r="G39" s="27"/>
      <c r="H39" s="27"/>
      <c r="I39" s="27"/>
    </row>
  </sheetData>
  <mergeCells count="16">
    <mergeCell ref="X3:Z3"/>
    <mergeCell ref="B24:I25"/>
    <mergeCell ref="B27:B28"/>
    <mergeCell ref="D27:D28"/>
    <mergeCell ref="E27:E28"/>
    <mergeCell ref="F27:F28"/>
    <mergeCell ref="H27:H28"/>
    <mergeCell ref="I27:I28"/>
    <mergeCell ref="K20:M20"/>
    <mergeCell ref="F5:F6"/>
    <mergeCell ref="H5:H6"/>
    <mergeCell ref="I5:I6"/>
    <mergeCell ref="B2:I3"/>
    <mergeCell ref="B5:B6"/>
    <mergeCell ref="D5:D6"/>
    <mergeCell ref="E5:E6"/>
  </mergeCells>
  <dataValidations count="1">
    <dataValidation type="list" allowBlank="1" showInputMessage="1" showErrorMessage="1" sqref="K11" xr:uid="{00000000-0002-0000-1000-000000000000}">
      <formula1>$U$5:$U$17</formula1>
    </dataValidation>
  </dataValidations>
  <pageMargins left="0.23622047244094491" right="0.23622047244094491" top="0.74803149606299213" bottom="0.74803149606299213" header="0.31496062992125984" footer="0.31496062992125984"/>
  <pageSetup paperSize="9" scale="74" orientation="landscape" r:id="rId1"/>
  <headerFooter>
    <oddFooter>&amp;L&amp;"microsoft sans serif,Bold"SINIRLI DAGITIM / CLASSIFIED</oddFooter>
    <evenFooter>&amp;L&amp;"microsoft sans serif,Bold"SINIRLI DAGITIM / CLASSIFIED</evenFooter>
    <firstFooter>&amp;L&amp;"microsoft sans serif,Bold"SINIRLI DAGITIM / CLASSIFIED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ayfa31">
    <tabColor rgb="FF92D050"/>
    <pageSetUpPr fitToPage="1"/>
  </sheetPr>
  <dimension ref="A1:K45"/>
  <sheetViews>
    <sheetView showGridLines="0" topLeftCell="A31" zoomScaleNormal="100" zoomScaleSheetLayoutView="80" workbookViewId="0">
      <selection activeCell="E19" sqref="E19:E21"/>
    </sheetView>
  </sheetViews>
  <sheetFormatPr defaultColWidth="9.20703125" defaultRowHeight="12.9" zeroHeight="1"/>
  <cols>
    <col min="1" max="1" width="1.20703125" style="1" customWidth="1"/>
    <col min="2" max="2" width="54.20703125" style="4" customWidth="1"/>
    <col min="3" max="3" width="0.7890625" style="4" customWidth="1"/>
    <col min="4" max="4" width="16.7890625" style="2" customWidth="1"/>
    <col min="5" max="6" width="16.7890625" style="1" customWidth="1"/>
    <col min="7" max="7" width="0.7890625" style="1" customWidth="1"/>
    <col min="8" max="8" width="16.7890625" style="1" customWidth="1"/>
    <col min="9" max="9" width="18.7890625" style="1" customWidth="1"/>
    <col min="10" max="10" width="0" style="1" hidden="1" customWidth="1"/>
    <col min="11" max="16384" width="9.20703125" style="1"/>
  </cols>
  <sheetData>
    <row r="1" spans="1:11"/>
    <row r="2" spans="1:11" s="37" customFormat="1" ht="15" customHeight="1">
      <c r="B2" s="812" t="s">
        <v>77</v>
      </c>
      <c r="C2" s="813"/>
      <c r="D2" s="813"/>
      <c r="E2" s="813"/>
      <c r="F2" s="813"/>
      <c r="G2" s="813"/>
      <c r="H2" s="813"/>
      <c r="I2" s="814"/>
      <c r="J2" s="1"/>
      <c r="K2" s="1"/>
    </row>
    <row r="3" spans="1:11" s="37" customFormat="1" ht="15" customHeight="1">
      <c r="B3" s="815"/>
      <c r="C3" s="816"/>
      <c r="D3" s="816"/>
      <c r="E3" s="816"/>
      <c r="F3" s="816"/>
      <c r="G3" s="816"/>
      <c r="H3" s="816"/>
      <c r="I3" s="817"/>
      <c r="J3" s="1"/>
      <c r="K3" s="1"/>
    </row>
    <row r="4" spans="1:11" ht="15" customHeight="1">
      <c r="I4" s="3"/>
    </row>
    <row r="5" spans="1:11" ht="15.75" customHeight="1">
      <c r="B5" s="840" t="s">
        <v>1145</v>
      </c>
      <c r="C5" s="38"/>
      <c r="D5" s="775" t="str">
        <f>'Veri ve kontrol'!$D$5&amp;" 2015 
Fiili"</f>
        <v>Ağustos 2015 
Fiili</v>
      </c>
      <c r="E5" s="775" t="str">
        <f>'Veri ve kontrol'!$D$5&amp;" 2016 
Fiili"</f>
        <v>Ağustos 2016 
Fiili</v>
      </c>
      <c r="F5" s="775" t="str">
        <f>'Veri ve kontrol'!$D$5&amp;" 2016 
Bütçe"</f>
        <v>Ağustos 2016 
Bütçe</v>
      </c>
      <c r="G5" s="38"/>
      <c r="H5" s="796" t="s">
        <v>1035</v>
      </c>
      <c r="I5" s="796" t="s">
        <v>171</v>
      </c>
    </row>
    <row r="6" spans="1:11" ht="16.5" customHeight="1">
      <c r="B6" s="840"/>
      <c r="C6" s="38"/>
      <c r="D6" s="775"/>
      <c r="E6" s="775"/>
      <c r="F6" s="775"/>
      <c r="G6" s="38"/>
      <c r="H6" s="796"/>
      <c r="I6" s="796"/>
    </row>
    <row r="7" spans="1:11" ht="6.75" customHeight="1">
      <c r="B7" s="39"/>
      <c r="C7" s="39"/>
      <c r="D7" s="38"/>
      <c r="E7" s="38"/>
      <c r="F7" s="38"/>
      <c r="G7" s="38"/>
      <c r="H7" s="38"/>
      <c r="I7" s="38"/>
    </row>
    <row r="8" spans="1:11">
      <c r="B8" s="386" t="s">
        <v>111</v>
      </c>
      <c r="C8" s="41"/>
      <c r="D8" s="64"/>
      <c r="E8" s="65"/>
      <c r="F8" s="65"/>
      <c r="G8" s="42"/>
      <c r="H8" s="42"/>
      <c r="I8" s="383"/>
    </row>
    <row r="9" spans="1:11" s="6" customFormat="1" ht="15" customHeight="1">
      <c r="A9" s="1"/>
      <c r="B9" s="43" t="s">
        <v>98</v>
      </c>
      <c r="C9" s="44"/>
      <c r="D9" s="439"/>
      <c r="E9" s="439"/>
      <c r="F9" s="439"/>
      <c r="G9" s="46"/>
      <c r="H9" s="47" t="str">
        <f t="shared" ref="H9:H14" si="0">IF(OR(E9&gt;0,D9&gt;0)*OR(E9&lt;0,D9&gt;0),E9/D9-1,IF(OR(E9&lt;0,D9&lt;0)*OR(E9&gt;0,D9&lt;0),-1*(E9/D9-1),IF(AND(E9&lt;0,D9=0),-1,IF(AND(E9&gt;0,D9=0),1,"-"))))</f>
        <v>-</v>
      </c>
      <c r="I9" s="47" t="str">
        <f t="shared" ref="I9:I14" si="1">IF(OR(E9&gt;0,F9&gt;0)*OR(E9&lt;0,F9&gt;0),E9/F9-1,IF(OR(E9&lt;0,F9&lt;0)*OR(E9&gt;0,F9&lt;0),-1*(E9/F9-1),IF(AND(E9&lt;0,F9=0),-1,IF(AND(E9&gt;0,F9=0),1,"-"))))</f>
        <v>-</v>
      </c>
    </row>
    <row r="10" spans="1:11" s="6" customFormat="1" ht="15" customHeight="1">
      <c r="A10" s="1"/>
      <c r="B10" s="43" t="s">
        <v>99</v>
      </c>
      <c r="C10" s="44"/>
      <c r="D10" s="439">
        <v>16</v>
      </c>
      <c r="E10" s="439">
        <v>24</v>
      </c>
      <c r="F10" s="439"/>
      <c r="G10" s="46"/>
      <c r="H10" s="47">
        <f t="shared" si="0"/>
        <v>0.5</v>
      </c>
      <c r="I10" s="47">
        <f t="shared" si="1"/>
        <v>1</v>
      </c>
      <c r="J10" s="6" t="s">
        <v>913</v>
      </c>
    </row>
    <row r="11" spans="1:11" s="6" customFormat="1" ht="15" customHeight="1">
      <c r="A11" s="1"/>
      <c r="B11" s="48" t="s">
        <v>100</v>
      </c>
      <c r="C11" s="49"/>
      <c r="D11" s="50">
        <f>D10+D9</f>
        <v>16</v>
      </c>
      <c r="E11" s="50">
        <f>E10+E9</f>
        <v>24</v>
      </c>
      <c r="F11" s="50">
        <f>F10+F9</f>
        <v>0</v>
      </c>
      <c r="G11" s="51"/>
      <c r="H11" s="52">
        <f t="shared" si="0"/>
        <v>0.5</v>
      </c>
      <c r="I11" s="52">
        <f t="shared" si="1"/>
        <v>1</v>
      </c>
    </row>
    <row r="12" spans="1:11" s="6" customFormat="1" ht="15" customHeight="1">
      <c r="A12" s="1"/>
      <c r="B12" s="43" t="s">
        <v>72</v>
      </c>
      <c r="C12" s="44"/>
      <c r="D12" s="439"/>
      <c r="E12" s="439"/>
      <c r="F12" s="439"/>
      <c r="G12" s="46"/>
      <c r="H12" s="47" t="str">
        <f t="shared" si="0"/>
        <v>-</v>
      </c>
      <c r="I12" s="47" t="str">
        <f t="shared" si="1"/>
        <v>-</v>
      </c>
    </row>
    <row r="13" spans="1:11" s="6" customFormat="1" ht="15" customHeight="1">
      <c r="A13" s="1"/>
      <c r="B13" s="43" t="s">
        <v>73</v>
      </c>
      <c r="C13" s="44"/>
      <c r="D13" s="439"/>
      <c r="E13" s="439">
        <v>1</v>
      </c>
      <c r="F13" s="439"/>
      <c r="G13" s="46"/>
      <c r="H13" s="47">
        <f t="shared" si="0"/>
        <v>1</v>
      </c>
      <c r="I13" s="47">
        <f t="shared" si="1"/>
        <v>1</v>
      </c>
    </row>
    <row r="14" spans="1:11" s="6" customFormat="1" ht="15" customHeight="1">
      <c r="A14" s="1"/>
      <c r="B14" s="48" t="s">
        <v>101</v>
      </c>
      <c r="C14" s="49"/>
      <c r="D14" s="50">
        <f>D11+D12+D13</f>
        <v>16</v>
      </c>
      <c r="E14" s="50">
        <f>E11+E12+E13</f>
        <v>25</v>
      </c>
      <c r="F14" s="50">
        <f>F11+F12+F13</f>
        <v>0</v>
      </c>
      <c r="G14" s="46"/>
      <c r="H14" s="53">
        <f t="shared" si="0"/>
        <v>0.5625</v>
      </c>
      <c r="I14" s="53">
        <f t="shared" si="1"/>
        <v>1</v>
      </c>
    </row>
    <row r="15" spans="1:11" s="6" customFormat="1" ht="15" customHeight="1">
      <c r="A15" s="1"/>
      <c r="B15" s="54"/>
      <c r="C15" s="55"/>
      <c r="D15" s="56"/>
      <c r="E15" s="57"/>
      <c r="F15" s="57"/>
      <c r="G15" s="42"/>
      <c r="H15" s="47"/>
      <c r="I15" s="47"/>
    </row>
    <row r="16" spans="1:11" s="6" customFormat="1" ht="15" customHeight="1">
      <c r="A16" s="1"/>
      <c r="B16" s="386" t="s">
        <v>1155</v>
      </c>
      <c r="C16" s="41"/>
      <c r="D16" s="384"/>
      <c r="E16" s="385"/>
      <c r="F16" s="385"/>
      <c r="G16" s="42"/>
      <c r="H16" s="76"/>
      <c r="I16" s="76"/>
    </row>
    <row r="17" spans="1:9" s="6" customFormat="1" ht="15" customHeight="1">
      <c r="A17" s="1"/>
      <c r="B17" s="43" t="s">
        <v>1154</v>
      </c>
      <c r="C17" s="44"/>
      <c r="D17" s="60">
        <v>0</v>
      </c>
      <c r="E17" s="60">
        <v>135775.57</v>
      </c>
      <c r="F17" s="60">
        <v>0</v>
      </c>
      <c r="G17" s="61"/>
      <c r="H17" s="47">
        <f t="shared" ref="H17:H22" si="2">IF(OR(E17&gt;0,D17&gt;0)*OR(E17&lt;0,D17&gt;0),E17/D17-1,IF(OR(E17&lt;0,D17&lt;0)*OR(E17&gt;0,D17&lt;0),-1*(E17/D17-1),IF(AND(E17&lt;0,D17=0),-1,IF(AND(E17&gt;0,D17=0),1,"-"))))</f>
        <v>1</v>
      </c>
      <c r="I17" s="47">
        <f t="shared" ref="I17:I22" si="3">IF(OR(E17&gt;0,F17&gt;0)*OR(E17&lt;0,F17&gt;0),E17/F17-1,IF(OR(E17&lt;0,F17&lt;0)*OR(E17&gt;0,F17&lt;0),-1*(E17/F17-1),IF(AND(E17&lt;0,F17=0),-1,IF(AND(E17&gt;0,F17=0),1,"-"))))</f>
        <v>1</v>
      </c>
    </row>
    <row r="18" spans="1:9" s="6" customFormat="1" ht="15" customHeight="1">
      <c r="A18" s="1"/>
      <c r="B18" s="43" t="s">
        <v>102</v>
      </c>
      <c r="C18" s="44"/>
      <c r="D18" s="60">
        <f>'Masraf Analizi'!$D16-D21</f>
        <v>652868.43000000005</v>
      </c>
      <c r="E18" s="60">
        <f>'Masraf Analizi'!$F16-E21</f>
        <v>1262931.54</v>
      </c>
      <c r="F18" s="60">
        <f>'Masraf Analizi'!$H16-F21</f>
        <v>0</v>
      </c>
      <c r="G18" s="61"/>
      <c r="H18" s="47">
        <f t="shared" si="2"/>
        <v>0.93443499787545248</v>
      </c>
      <c r="I18" s="47">
        <f t="shared" si="3"/>
        <v>1</v>
      </c>
    </row>
    <row r="19" spans="1:9" s="6" customFormat="1" ht="15" customHeight="1">
      <c r="A19" s="1"/>
      <c r="B19" s="40" t="s">
        <v>74</v>
      </c>
      <c r="C19" s="41"/>
      <c r="D19" s="58">
        <f>D18+D17</f>
        <v>652868.43000000005</v>
      </c>
      <c r="E19" s="58">
        <f>E18+E17</f>
        <v>1398707.11</v>
      </c>
      <c r="F19" s="58">
        <f>F18+F17</f>
        <v>0</v>
      </c>
      <c r="G19" s="42"/>
      <c r="H19" s="59">
        <f t="shared" si="2"/>
        <v>1.1424027349584049</v>
      </c>
      <c r="I19" s="59">
        <f t="shared" si="3"/>
        <v>1</v>
      </c>
    </row>
    <row r="20" spans="1:9" s="6" customFormat="1" ht="15" customHeight="1">
      <c r="A20" s="1"/>
      <c r="B20" s="43" t="s">
        <v>103</v>
      </c>
      <c r="C20" s="44"/>
      <c r="D20" s="45"/>
      <c r="E20" s="45"/>
      <c r="F20" s="45"/>
      <c r="G20" s="46"/>
      <c r="H20" s="47" t="str">
        <f t="shared" si="2"/>
        <v>-</v>
      </c>
      <c r="I20" s="47" t="str">
        <f t="shared" si="3"/>
        <v>-</v>
      </c>
    </row>
    <row r="21" spans="1:9" s="6" customFormat="1" ht="15" customHeight="1">
      <c r="A21" s="1"/>
      <c r="B21" s="43" t="s">
        <v>104</v>
      </c>
      <c r="C21" s="44"/>
      <c r="D21" s="60">
        <v>11517.72</v>
      </c>
      <c r="E21" s="45">
        <v>1468.69</v>
      </c>
      <c r="F21" s="45">
        <v>0</v>
      </c>
      <c r="G21" s="46"/>
      <c r="H21" s="47">
        <f t="shared" si="2"/>
        <v>-0.87248431113102243</v>
      </c>
      <c r="I21" s="47">
        <f t="shared" si="3"/>
        <v>1</v>
      </c>
    </row>
    <row r="22" spans="1:9" s="6" customFormat="1" ht="15" customHeight="1">
      <c r="A22" s="1"/>
      <c r="B22" s="40" t="s">
        <v>105</v>
      </c>
      <c r="C22" s="41"/>
      <c r="D22" s="62">
        <f>D21+D20</f>
        <v>11517.72</v>
      </c>
      <c r="E22" s="62">
        <f>E21+E20</f>
        <v>1468.69</v>
      </c>
      <c r="F22" s="62">
        <f>F21+F20</f>
        <v>0</v>
      </c>
      <c r="G22" s="63"/>
      <c r="H22" s="59">
        <f t="shared" si="2"/>
        <v>-0.87248431113102243</v>
      </c>
      <c r="I22" s="59">
        <f t="shared" si="3"/>
        <v>1</v>
      </c>
    </row>
    <row r="23" spans="1:9" s="6" customFormat="1" ht="6.75" customHeight="1">
      <c r="A23" s="1"/>
      <c r="B23" s="55"/>
      <c r="C23" s="41"/>
      <c r="D23" s="64"/>
      <c r="E23" s="65"/>
      <c r="F23" s="65"/>
      <c r="G23" s="42"/>
      <c r="H23" s="66"/>
      <c r="I23" s="66"/>
    </row>
    <row r="24" spans="1:9" s="6" customFormat="1" ht="15" customHeight="1">
      <c r="A24" s="1"/>
      <c r="B24" s="67" t="s">
        <v>106</v>
      </c>
      <c r="C24" s="49"/>
      <c r="D24" s="68">
        <f>D19+D22</f>
        <v>664386.15</v>
      </c>
      <c r="E24" s="68">
        <f>E19+E22</f>
        <v>1400175.8</v>
      </c>
      <c r="F24" s="68">
        <f>F19+F22</f>
        <v>0</v>
      </c>
      <c r="G24" s="69"/>
      <c r="H24" s="52">
        <f>IF(OR(E24&gt;0,D24&gt;0)*OR(E24&lt;0,D24&gt;0),E24/D24-1,IF(OR(E24&lt;0,D24&lt;0)*OR(E24&gt;0,D24&lt;0),-1*(E24/D24-1),IF(AND(E24&lt;0,D24=0),-1,IF(AND(E24&gt;0,D24=0),1,"-"))))</f>
        <v>1.1074728905772644</v>
      </c>
      <c r="I24" s="52">
        <f>IF(OR(E24&gt;0,F24&gt;0)*OR(E24&lt;0,F24&gt;0),E24/F24-1,IF(OR(E24&lt;0,F24&lt;0)*OR(E24&gt;0,F24&lt;0),-1*(E24/F24-1),IF(AND(E24&lt;0,F24=0),-1,IF(AND(E24&gt;0,F24=0),1,"-"))))</f>
        <v>1</v>
      </c>
    </row>
    <row r="25" spans="1:9" s="6" customFormat="1" ht="6.75" customHeight="1">
      <c r="A25" s="1"/>
      <c r="B25" s="43"/>
      <c r="C25" s="44"/>
      <c r="D25" s="70"/>
      <c r="E25" s="70"/>
      <c r="F25" s="70"/>
      <c r="G25" s="69"/>
      <c r="H25" s="71"/>
      <c r="I25" s="71"/>
    </row>
    <row r="26" spans="1:9" s="6" customFormat="1" ht="15" customHeight="1">
      <c r="A26" s="1"/>
      <c r="B26" s="48" t="s">
        <v>75</v>
      </c>
      <c r="C26" s="49"/>
      <c r="D26" s="68">
        <f>D24</f>
        <v>664386.15</v>
      </c>
      <c r="E26" s="68">
        <f>E24</f>
        <v>1400175.8</v>
      </c>
      <c r="F26" s="68">
        <f>F24</f>
        <v>0</v>
      </c>
      <c r="G26" s="69"/>
      <c r="H26" s="52">
        <f>IF(OR(E26&gt;0,D26&gt;0)*OR(E26&lt;0,D26&gt;0),E26/D26-1,IF(OR(E26&lt;0,D26&lt;0)*OR(E26&gt;0,D26&lt;0),-1*(E26/D26-1),IF(AND(E26&lt;0,D26=0),-1,IF(AND(E26&gt;0,D26=0),1,"-"))))</f>
        <v>1.1074728905772644</v>
      </c>
      <c r="I26" s="52">
        <f>IF(OR(E26&gt;0,F26&gt;0)*OR(E26&lt;0,F26&gt;0),E26/F26-1,IF(OR(E26&lt;0,F26&lt;0)*OR(E26&gt;0,F26&lt;0),-1*(E26/F26-1),IF(AND(E26&lt;0,F26=0),-1,IF(AND(E26&gt;0,F26=0),1,"-"))))</f>
        <v>1</v>
      </c>
    </row>
    <row r="27" spans="1:9" s="6" customFormat="1" ht="15" customHeight="1">
      <c r="A27" s="1"/>
      <c r="B27" s="43"/>
      <c r="C27" s="44"/>
      <c r="D27" s="56"/>
      <c r="E27" s="56"/>
      <c r="F27" s="56"/>
      <c r="G27" s="64"/>
      <c r="H27" s="72"/>
      <c r="I27" s="47"/>
    </row>
    <row r="28" spans="1:9" s="6" customFormat="1" ht="15" customHeight="1">
      <c r="A28" s="1"/>
      <c r="B28" s="40" t="s">
        <v>107</v>
      </c>
      <c r="C28" s="41"/>
      <c r="D28" s="73">
        <f>D24/'Gelir Tablosu'!D24</f>
        <v>6.8911566589021558E-3</v>
      </c>
      <c r="E28" s="73">
        <f>E24/'Gelir Tablosu'!F24</f>
        <v>5.6682712159905795E-3</v>
      </c>
      <c r="F28" s="73" t="e">
        <f>F24/'Gelir Tablosu'!H24</f>
        <v>#DIV/0!</v>
      </c>
      <c r="G28" s="66"/>
      <c r="H28" s="74"/>
      <c r="I28" s="74"/>
    </row>
    <row r="29" spans="1:9" s="6" customFormat="1" ht="15" customHeight="1">
      <c r="A29" s="1"/>
      <c r="B29" s="75" t="s">
        <v>108</v>
      </c>
      <c r="C29" s="44"/>
      <c r="D29" s="47">
        <f>D26/'Gelir Tablosu'!D24</f>
        <v>6.8911566589021558E-3</v>
      </c>
      <c r="E29" s="47">
        <f>E26/'Gelir Tablosu'!F24</f>
        <v>5.6682712159905795E-3</v>
      </c>
      <c r="F29" s="649" t="e">
        <f>F26/'Gelir Tablosu'!H24</f>
        <v>#DIV/0!</v>
      </c>
      <c r="G29" s="66"/>
      <c r="H29" s="74"/>
      <c r="I29" s="74"/>
    </row>
    <row r="30" spans="1:9" s="6" customFormat="1" ht="15" customHeight="1">
      <c r="A30" s="1"/>
      <c r="B30" s="75" t="s">
        <v>1156</v>
      </c>
      <c r="C30" s="44"/>
      <c r="D30" s="47">
        <f>(D26-D17)/'Gelir Tablosu'!D24</f>
        <v>6.8911566589021558E-3</v>
      </c>
      <c r="E30" s="47">
        <f>(E26-E17)/'Gelir Tablosu'!F24</f>
        <v>5.1186168402573926E-3</v>
      </c>
      <c r="F30" s="77"/>
      <c r="G30" s="78"/>
      <c r="H30" s="74"/>
      <c r="I30" s="74"/>
    </row>
    <row r="31" spans="1:9" s="6" customFormat="1" ht="15" customHeight="1">
      <c r="A31" s="1"/>
      <c r="B31" s="40" t="s">
        <v>76</v>
      </c>
      <c r="C31" s="41"/>
      <c r="D31" s="79"/>
      <c r="E31" s="80"/>
      <c r="F31" s="80"/>
      <c r="G31" s="78"/>
      <c r="H31" s="74"/>
      <c r="I31" s="74"/>
    </row>
    <row r="32" spans="1:9" s="6" customFormat="1" ht="15" customHeight="1">
      <c r="A32" s="1"/>
      <c r="B32" s="43" t="s">
        <v>112</v>
      </c>
      <c r="C32" s="44"/>
      <c r="D32" s="47">
        <f>D31/D24</f>
        <v>0</v>
      </c>
      <c r="E32" s="47">
        <f>E31/E24</f>
        <v>0</v>
      </c>
      <c r="F32" s="47" t="e">
        <f>F31/F24</f>
        <v>#DIV/0!</v>
      </c>
      <c r="G32" s="66"/>
      <c r="H32" s="74"/>
      <c r="I32" s="74"/>
    </row>
    <row r="33" spans="1:9" s="6" customFormat="1" ht="15" customHeight="1">
      <c r="A33" s="1"/>
      <c r="B33" s="43" t="s">
        <v>113</v>
      </c>
      <c r="C33" s="44"/>
      <c r="D33" s="47">
        <f>D31/D26</f>
        <v>0</v>
      </c>
      <c r="E33" s="47">
        <f>E31/E26</f>
        <v>0</v>
      </c>
      <c r="F33" s="47" t="e">
        <f>F31/F26</f>
        <v>#DIV/0!</v>
      </c>
      <c r="G33" s="66"/>
      <c r="H33" s="74"/>
      <c r="I33" s="74"/>
    </row>
    <row r="34" spans="1:9" s="6" customFormat="1" ht="15" customHeight="1">
      <c r="A34" s="1"/>
      <c r="B34" s="43"/>
      <c r="C34" s="44"/>
      <c r="D34" s="56"/>
      <c r="E34" s="57"/>
      <c r="F34" s="57"/>
      <c r="G34" s="65"/>
      <c r="H34" s="74"/>
      <c r="I34" s="74"/>
    </row>
    <row r="35" spans="1:9" s="6" customFormat="1" ht="15" customHeight="1">
      <c r="A35" s="1"/>
      <c r="B35" s="40" t="s">
        <v>109</v>
      </c>
      <c r="C35" s="41"/>
      <c r="D35" s="653">
        <f>Ton!H20/'Personel Gideri'!D14</f>
        <v>3905.5343750000002</v>
      </c>
      <c r="E35" s="653">
        <f>Ton!I20/'Personel Gideri'!E14</f>
        <v>5904.3380000000006</v>
      </c>
      <c r="F35" s="653" t="e">
        <f>Ton!J20/'Personel Gideri'!F14</f>
        <v>#DIV/0!</v>
      </c>
      <c r="G35" s="65"/>
      <c r="H35" s="74"/>
      <c r="I35" s="74"/>
    </row>
    <row r="36" spans="1:9" s="6" customFormat="1" ht="15" customHeight="1">
      <c r="A36" s="1"/>
      <c r="B36" s="40" t="s">
        <v>110</v>
      </c>
      <c r="C36" s="41"/>
      <c r="D36" s="653">
        <f>'Gelir Tablosu'!D24/'Personel Gideri'!D14</f>
        <v>6025713.3062499985</v>
      </c>
      <c r="E36" s="653">
        <f>'Gelir Tablosu'!F24/E14</f>
        <v>9880796.0779999997</v>
      </c>
      <c r="F36" s="653" t="e">
        <f>'Gelir Tablosu'!H24/F14</f>
        <v>#DIV/0!</v>
      </c>
      <c r="G36" s="65"/>
      <c r="H36" s="74"/>
      <c r="I36" s="74"/>
    </row>
    <row r="37" spans="1:9" s="6" customFormat="1">
      <c r="A37" s="1"/>
      <c r="B37" s="81"/>
      <c r="C37" s="39"/>
      <c r="D37" s="56"/>
      <c r="E37" s="57"/>
      <c r="F37" s="57"/>
      <c r="G37" s="42"/>
      <c r="H37" s="82"/>
      <c r="I37" s="83"/>
    </row>
    <row r="38" spans="1:9">
      <c r="H38" s="5"/>
      <c r="I38" s="5"/>
    </row>
    <row r="39" spans="1:9"/>
    <row r="40" spans="1:9"/>
    <row r="41" spans="1:9"/>
    <row r="42" spans="1:9"/>
    <row r="43" spans="1:9"/>
    <row r="44" spans="1:9"/>
    <row r="45" spans="1:9"/>
  </sheetData>
  <mergeCells count="7">
    <mergeCell ref="B5:B6"/>
    <mergeCell ref="B2:I3"/>
    <mergeCell ref="D5:D6"/>
    <mergeCell ref="E5:E6"/>
    <mergeCell ref="F5:F6"/>
    <mergeCell ref="H5:H6"/>
    <mergeCell ref="I5:I6"/>
  </mergeCells>
  <pageMargins left="0.25" right="0.25" top="0.75" bottom="0.75" header="0.3" footer="0.3"/>
  <pageSetup paperSize="9" scale="90" orientation="landscape" r:id="rId1"/>
  <headerFooter>
    <oddFooter>&amp;L&amp;"microsoft sans serif,Bold"SINIRLI DAGITIM / CLASSIFIED</oddFooter>
    <evenFooter>&amp;L&amp;"microsoft sans serif,Bold"SINIRLI DAGITIM / CLASSIFIED</evenFooter>
    <firstFooter>&amp;L&amp;"microsoft sans serif,Bold"SINIRLI DAGITIM / CLASSIFIED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ayfa33">
    <tabColor rgb="FF92D050"/>
    <pageSetUpPr fitToPage="1"/>
  </sheetPr>
  <dimension ref="A2:O24"/>
  <sheetViews>
    <sheetView showGridLines="0" zoomScaleNormal="100" zoomScaleSheetLayoutView="80" workbookViewId="0">
      <selection activeCell="D11" sqref="D11"/>
    </sheetView>
  </sheetViews>
  <sheetFormatPr defaultColWidth="9.20703125" defaultRowHeight="14.4"/>
  <cols>
    <col min="1" max="1" width="2.41796875" style="287" customWidth="1"/>
    <col min="2" max="2" width="2.7890625" style="287" customWidth="1"/>
    <col min="3" max="3" width="42.7890625" style="287" customWidth="1"/>
    <col min="4" max="4" width="12" style="287" bestFit="1" customWidth="1"/>
    <col min="5" max="5" width="11" style="287" bestFit="1" customWidth="1"/>
    <col min="6" max="6" width="2.7890625" style="287" customWidth="1"/>
    <col min="7" max="7" width="11.7890625" style="287" customWidth="1"/>
    <col min="8" max="8" width="12.1015625" style="287" bestFit="1" customWidth="1"/>
    <col min="9" max="9" width="2.7890625" style="287" customWidth="1"/>
    <col min="10" max="10" width="11.20703125" style="287" customWidth="1"/>
    <col min="11" max="11" width="9.3125" style="287" bestFit="1" customWidth="1"/>
    <col min="12" max="12" width="2.7890625" style="287" customWidth="1"/>
    <col min="13" max="13" width="14.5234375" style="287" bestFit="1" customWidth="1"/>
    <col min="14" max="14" width="2.7890625" style="287" customWidth="1"/>
    <col min="15" max="15" width="15.5234375" style="287" bestFit="1" customWidth="1"/>
    <col min="16" max="16384" width="9.20703125" style="287"/>
  </cols>
  <sheetData>
    <row r="2" spans="1:15">
      <c r="A2" s="286"/>
      <c r="B2" s="286"/>
    </row>
    <row r="3" spans="1:15" ht="27.75" customHeight="1">
      <c r="C3" s="841" t="s">
        <v>186</v>
      </c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3"/>
    </row>
    <row r="4" spans="1:15" ht="16.5" customHeight="1"/>
    <row r="5" spans="1:15" ht="46.5" customHeight="1">
      <c r="C5" s="289" t="s">
        <v>205</v>
      </c>
      <c r="D5" s="506" t="str">
        <f>'Veri ve kontrol'!D5&amp;" 2015 Fiili"</f>
        <v>Ağustos 2015 Fiili</v>
      </c>
      <c r="E5" s="507" t="s">
        <v>80</v>
      </c>
      <c r="F5" s="509"/>
      <c r="G5" s="575" t="str">
        <f>'Veri ve kontrol'!D5&amp;" 2016 Fiili"</f>
        <v>Ağustos 2016 Fiili</v>
      </c>
      <c r="H5" s="507" t="s">
        <v>80</v>
      </c>
      <c r="I5" s="509"/>
      <c r="J5" s="506" t="str">
        <f>'Veri ve kontrol'!D5&amp;" 2016 Bütçe"</f>
        <v>Ağustos 2016 Bütçe</v>
      </c>
      <c r="K5" s="507" t="s">
        <v>80</v>
      </c>
      <c r="L5" s="509"/>
      <c r="M5" s="796" t="s">
        <v>1041</v>
      </c>
      <c r="N5" s="365"/>
      <c r="O5" s="796" t="s">
        <v>171</v>
      </c>
    </row>
    <row r="6" spans="1:15" ht="5.0999999999999996" customHeight="1">
      <c r="D6" s="509"/>
      <c r="E6" s="509"/>
      <c r="F6" s="509"/>
      <c r="G6" s="509"/>
      <c r="H6" s="509"/>
      <c r="I6" s="509"/>
      <c r="J6" s="509"/>
      <c r="K6" s="509"/>
      <c r="L6" s="509"/>
      <c r="M6" s="796"/>
      <c r="N6" s="365"/>
      <c r="O6" s="796"/>
    </row>
    <row r="7" spans="1:15" ht="18" customHeight="1">
      <c r="C7" s="287" t="s">
        <v>176</v>
      </c>
      <c r="E7" s="654">
        <f t="shared" ref="E7:E12" si="0">IFERROR(D7/E$19,0)</f>
        <v>0</v>
      </c>
      <c r="H7" s="355">
        <f t="shared" ref="H7:H12" si="1">IFERROR(G7/H$19,0)</f>
        <v>0</v>
      </c>
      <c r="K7" s="355">
        <f t="shared" ref="K7:K12" si="2">IFERROR(J7/K$19,0)</f>
        <v>0</v>
      </c>
      <c r="M7" s="355">
        <f t="shared" ref="M7:M12" si="3">IFERROR(G7/D7-1,0)</f>
        <v>0</v>
      </c>
      <c r="O7" s="355">
        <f>IFERROR(G7/J7-1,0)</f>
        <v>0</v>
      </c>
    </row>
    <row r="8" spans="1:15" ht="18" customHeight="1">
      <c r="C8" s="287" t="s">
        <v>177</v>
      </c>
      <c r="E8" s="355">
        <f t="shared" si="0"/>
        <v>0</v>
      </c>
      <c r="H8" s="355">
        <f t="shared" si="1"/>
        <v>0</v>
      </c>
      <c r="K8" s="355">
        <f t="shared" si="2"/>
        <v>0</v>
      </c>
      <c r="M8" s="355">
        <f t="shared" si="3"/>
        <v>0</v>
      </c>
      <c r="O8" s="355">
        <f t="shared" ref="O8:O15" si="4">IFERROR(G8/J8-1,0)</f>
        <v>0</v>
      </c>
    </row>
    <row r="9" spans="1:15" ht="18" customHeight="1">
      <c r="C9" s="287" t="s">
        <v>178</v>
      </c>
      <c r="D9" s="293">
        <f>'Gelir Tablosu'!D33</f>
        <v>0</v>
      </c>
      <c r="E9" s="355">
        <f t="shared" si="0"/>
        <v>0</v>
      </c>
      <c r="G9" s="293">
        <f>'Gelir Tablosu'!F33</f>
        <v>0</v>
      </c>
      <c r="H9" s="355">
        <f t="shared" si="1"/>
        <v>0</v>
      </c>
      <c r="J9" s="293">
        <f>'Gelir Tablosu'!H33</f>
        <v>0</v>
      </c>
      <c r="K9" s="355">
        <f t="shared" si="2"/>
        <v>0</v>
      </c>
      <c r="M9" s="355">
        <f t="shared" si="3"/>
        <v>0</v>
      </c>
      <c r="O9" s="355">
        <f t="shared" si="4"/>
        <v>0</v>
      </c>
    </row>
    <row r="10" spans="1:15" ht="18" customHeight="1">
      <c r="C10" s="287" t="s">
        <v>179</v>
      </c>
      <c r="D10" s="488">
        <f>'Gelir Tablosu'!D34</f>
        <v>-564493.21</v>
      </c>
      <c r="E10" s="355">
        <f t="shared" si="0"/>
        <v>-5.855045507791745E-3</v>
      </c>
      <c r="G10" s="488">
        <f>'Gelir Tablosu'!F34</f>
        <v>-847282.69000000006</v>
      </c>
      <c r="H10" s="355">
        <f t="shared" si="1"/>
        <v>-3.4300179188456684E-3</v>
      </c>
      <c r="J10" s="488">
        <f>'Gelir Tablosu'!H34</f>
        <v>0</v>
      </c>
      <c r="K10" s="355">
        <f t="shared" si="2"/>
        <v>0</v>
      </c>
      <c r="M10" s="355">
        <f t="shared" si="3"/>
        <v>0.5009617033303202</v>
      </c>
      <c r="O10" s="355">
        <f t="shared" si="4"/>
        <v>0</v>
      </c>
    </row>
    <row r="11" spans="1:15" ht="18" customHeight="1">
      <c r="C11" s="287" t="s">
        <v>180</v>
      </c>
      <c r="D11" s="488">
        <f>'Gelir Tablosu'!D38</f>
        <v>-526258.21</v>
      </c>
      <c r="E11" s="355">
        <f t="shared" si="0"/>
        <v>-5.4584638288191715E-3</v>
      </c>
      <c r="G11" s="488">
        <f>'Gelir Tablosu'!F38</f>
        <v>-1449900.18</v>
      </c>
      <c r="H11" s="355">
        <f t="shared" si="1"/>
        <v>-5.8695682758933259E-3</v>
      </c>
      <c r="J11" s="488">
        <f>'Gelir Tablosu'!H38</f>
        <v>0</v>
      </c>
      <c r="K11" s="355">
        <f t="shared" si="2"/>
        <v>0</v>
      </c>
      <c r="M11" s="355">
        <f t="shared" si="3"/>
        <v>1.7551117539809975</v>
      </c>
      <c r="O11" s="355">
        <f t="shared" si="4"/>
        <v>0</v>
      </c>
    </row>
    <row r="12" spans="1:15" ht="18" customHeight="1" thickBot="1">
      <c r="C12" s="290" t="s">
        <v>181</v>
      </c>
      <c r="D12" s="489">
        <f>SUM(D7:D11)</f>
        <v>-1090751.42</v>
      </c>
      <c r="E12" s="356">
        <f t="shared" si="0"/>
        <v>-1.1313509336610917E-2</v>
      </c>
      <c r="G12" s="489">
        <f>SUM(G7:G11)</f>
        <v>-2297182.87</v>
      </c>
      <c r="H12" s="356">
        <f t="shared" si="1"/>
        <v>-9.2995861947389961E-3</v>
      </c>
      <c r="J12" s="489">
        <f>SUM(J7:J11)</f>
        <v>0</v>
      </c>
      <c r="K12" s="356">
        <f t="shared" si="2"/>
        <v>0</v>
      </c>
      <c r="M12" s="356">
        <f t="shared" si="3"/>
        <v>1.1060553558573414</v>
      </c>
      <c r="O12" s="356">
        <f t="shared" si="4"/>
        <v>0</v>
      </c>
    </row>
    <row r="13" spans="1:15" ht="5.0999999999999996" customHeight="1" thickTop="1">
      <c r="D13" s="488"/>
      <c r="E13" s="355"/>
      <c r="G13" s="488"/>
      <c r="H13" s="355"/>
      <c r="J13" s="488"/>
      <c r="K13" s="355"/>
      <c r="M13" s="355"/>
      <c r="O13" s="355"/>
    </row>
    <row r="14" spans="1:15">
      <c r="C14" s="287" t="s">
        <v>182</v>
      </c>
      <c r="D14" s="488">
        <f>'Gelir Tablosu'!D48</f>
        <v>-1042222.32</v>
      </c>
      <c r="E14" s="355">
        <f>IFERROR(D14/E$19,0)</f>
        <v>-1.0810155028855512E-2</v>
      </c>
      <c r="G14" s="488">
        <f>'Gelir Tablosu'!F48</f>
        <v>-2296463.7599999998</v>
      </c>
      <c r="H14" s="355">
        <f>IFERROR(G14/H$19,0)</f>
        <v>-9.2966750527851538E-3</v>
      </c>
      <c r="J14" s="488">
        <f>'Gelir Tablosu'!H48</f>
        <v>0</v>
      </c>
      <c r="K14" s="355">
        <f>IFERROR(J14/K$19,0)</f>
        <v>0</v>
      </c>
      <c r="M14" s="355">
        <f>IFERROR(G14/D14-1,0)</f>
        <v>1.2034298401899508</v>
      </c>
      <c r="O14" s="355">
        <f t="shared" si="4"/>
        <v>0</v>
      </c>
    </row>
    <row r="15" spans="1:15" ht="14.7" thickBot="1">
      <c r="C15" s="290" t="s">
        <v>183</v>
      </c>
      <c r="D15" s="489">
        <f>SUM(D12,D14)</f>
        <v>-2132973.7399999998</v>
      </c>
      <c r="E15" s="356">
        <f>IFERROR(D15/E$19,0)</f>
        <v>-2.2123664365466429E-2</v>
      </c>
      <c r="G15" s="490">
        <f>SUM(G12,G14)</f>
        <v>-4593646.63</v>
      </c>
      <c r="H15" s="356">
        <f>IFERROR(G15/H$19,0)</f>
        <v>-1.859626124752415E-2</v>
      </c>
      <c r="J15" s="490">
        <f>SUM(J12,J14)</f>
        <v>0</v>
      </c>
      <c r="K15" s="356">
        <f>IFERROR(J15/K$19,0)</f>
        <v>0</v>
      </c>
      <c r="M15" s="356">
        <f>IFERROR(G15/D15-1,0)</f>
        <v>1.1536348731606982</v>
      </c>
      <c r="O15" s="356">
        <f t="shared" si="4"/>
        <v>0</v>
      </c>
    </row>
    <row r="16" spans="1:15" ht="14.7" thickTop="1"/>
    <row r="19" spans="3:11">
      <c r="C19" s="287" t="s">
        <v>87</v>
      </c>
      <c r="E19" s="293">
        <f>'Gelir Tablosu'!D24</f>
        <v>96411412.899999976</v>
      </c>
      <c r="H19" s="293">
        <f>'Gelir Tablosu'!F24</f>
        <v>247019901.94999999</v>
      </c>
      <c r="K19" s="293">
        <f>'Gelir Tablosu'!H24</f>
        <v>0</v>
      </c>
    </row>
    <row r="21" spans="3:11" s="388" customFormat="1" ht="10.5">
      <c r="C21" s="388" t="s">
        <v>237</v>
      </c>
      <c r="D21" s="389">
        <f>D9-'Gelir Tablosu'!D33</f>
        <v>0</v>
      </c>
      <c r="G21" s="389">
        <f>G9-'Gelir Tablosu'!F33</f>
        <v>0</v>
      </c>
      <c r="J21" s="389">
        <f>J9-'Gelir Tablosu'!H33</f>
        <v>0</v>
      </c>
    </row>
    <row r="22" spans="3:11" s="388" customFormat="1" ht="10.5">
      <c r="C22" s="388" t="s">
        <v>238</v>
      </c>
      <c r="D22" s="389">
        <f>D10-'Gelir Tablosu'!D34</f>
        <v>0</v>
      </c>
      <c r="G22" s="389">
        <f>G10-'Gelir Tablosu'!F34</f>
        <v>0</v>
      </c>
      <c r="J22" s="389">
        <f>J10-'Gelir Tablosu'!H34</f>
        <v>0</v>
      </c>
    </row>
    <row r="23" spans="3:11" s="388" customFormat="1" ht="10.5">
      <c r="C23" s="388" t="s">
        <v>239</v>
      </c>
      <c r="D23" s="389">
        <f>D11-'Gelir Tablosu'!D38</f>
        <v>0</v>
      </c>
      <c r="G23" s="389">
        <f>G11-'Gelir Tablosu'!F38</f>
        <v>0</v>
      </c>
      <c r="J23" s="389">
        <f>J11-'Gelir Tablosu'!H38</f>
        <v>0</v>
      </c>
    </row>
    <row r="24" spans="3:11" s="387" customFormat="1" ht="12.9"/>
  </sheetData>
  <mergeCells count="3">
    <mergeCell ref="C3:O3"/>
    <mergeCell ref="O5:O6"/>
    <mergeCell ref="M5:M6"/>
  </mergeCells>
  <pageMargins left="0.4" right="0.33" top="0.75" bottom="0.54" header="0.3" footer="0.3"/>
  <pageSetup scale="87" orientation="landscape" r:id="rId1"/>
  <headerFooter>
    <oddFooter>&amp;L&amp;"microsoft sans serif,Bold"SINIRLI DAGITIM / CLASSIFIED</oddFooter>
    <evenFooter>&amp;L&amp;"microsoft sans serif,Bold"SINIRLI DAGITIM / CLASSIFIED</evenFooter>
    <firstFooter>&amp;L&amp;"microsoft sans serif,Bold"SINIRLI DAGITIM / CLASSIFIED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ayfa45">
    <tabColor rgb="FF92D050"/>
  </sheetPr>
  <dimension ref="B2:J16"/>
  <sheetViews>
    <sheetView showGridLines="0" zoomScaleNormal="100" zoomScaleSheetLayoutView="100" workbookViewId="0">
      <selection activeCell="E19" sqref="E19"/>
    </sheetView>
  </sheetViews>
  <sheetFormatPr defaultColWidth="9.20703125" defaultRowHeight="14.4"/>
  <cols>
    <col min="1" max="1" width="2.41796875" style="287" customWidth="1"/>
    <col min="2" max="2" width="2" style="287" customWidth="1"/>
    <col min="3" max="3" width="35.5234375" style="287" bestFit="1" customWidth="1"/>
    <col min="4" max="4" width="13.20703125" style="287" customWidth="1"/>
    <col min="5" max="5" width="14.7890625" style="287" customWidth="1"/>
    <col min="6" max="6" width="15.20703125" style="287" customWidth="1"/>
    <col min="7" max="7" width="17.20703125" style="287" customWidth="1"/>
    <col min="8" max="8" width="2.41796875" style="287" customWidth="1"/>
    <col min="9" max="9" width="9.20703125" style="287"/>
    <col min="10" max="10" width="1.7890625" style="287" customWidth="1"/>
    <col min="11" max="16384" width="9.20703125" style="287"/>
  </cols>
  <sheetData>
    <row r="2" spans="2:10">
      <c r="B2" s="286"/>
    </row>
    <row r="3" spans="2:10" ht="17.7" customHeight="1">
      <c r="C3" s="844" t="s">
        <v>1137</v>
      </c>
      <c r="D3" s="845"/>
      <c r="E3" s="845"/>
      <c r="F3" s="845"/>
      <c r="G3" s="845"/>
      <c r="H3" s="845"/>
      <c r="I3" s="846"/>
    </row>
    <row r="4" spans="2:10" ht="14.25" customHeight="1"/>
    <row r="5" spans="2:10" s="295" customFormat="1" ht="24" customHeight="1">
      <c r="C5" s="691" t="s">
        <v>185</v>
      </c>
      <c r="D5" s="692" t="str">
        <f>'Veri ve kontrol'!D5&amp;" 2015 Fiili"</f>
        <v>Ağustos 2015 Fiili</v>
      </c>
      <c r="E5" s="693" t="str">
        <f>'Veri ve kontrol'!D5&amp;" 2016 Fiili"</f>
        <v>Ağustos 2016 Fiili</v>
      </c>
      <c r="F5" s="693" t="str">
        <f>'Veri ve kontrol'!D5&amp;" 2016 Bütçe"</f>
        <v>Ağustos 2016 Bütçe</v>
      </c>
      <c r="G5" s="694" t="s">
        <v>174</v>
      </c>
      <c r="H5" s="296"/>
      <c r="I5" s="294" t="s">
        <v>235</v>
      </c>
    </row>
    <row r="6" spans="2:10">
      <c r="C6" s="695" t="s">
        <v>1141</v>
      </c>
      <c r="D6" s="683">
        <v>0</v>
      </c>
      <c r="E6" s="683">
        <v>0</v>
      </c>
      <c r="F6" s="533">
        <v>0</v>
      </c>
      <c r="G6" s="380" t="str">
        <f t="shared" ref="G6:G15" si="0">+IF(AND(F6&lt;0,E6&gt;F6*2),(F6-E6)/F6+1,IF(AND(F6&gt;0,E6&lt;=0),0,IF(AND(F6&gt;0,E6&gt;0),E6/F6,IF(AND(F6=0,E6&gt;0),1,IF(AND(F6=0,E6&lt;0),0,IF(E6&lt;F6*2,0,IF(AND(F6=0,E6=0),"-")))))))</f>
        <v>-</v>
      </c>
      <c r="I6" s="535"/>
    </row>
    <row r="7" spans="2:10">
      <c r="C7" s="696" t="s">
        <v>1140</v>
      </c>
      <c r="D7" s="684">
        <v>0</v>
      </c>
      <c r="E7" s="684">
        <f>741823.79+20000</f>
        <v>761823.79</v>
      </c>
      <c r="F7" s="534">
        <v>0</v>
      </c>
      <c r="G7" s="381">
        <f t="shared" si="0"/>
        <v>1</v>
      </c>
      <c r="I7" s="535"/>
    </row>
    <row r="8" spans="2:10">
      <c r="C8" s="696" t="s">
        <v>1142</v>
      </c>
      <c r="D8" s="684">
        <v>49935.05</v>
      </c>
      <c r="E8" s="761">
        <v>212031.89</v>
      </c>
      <c r="F8" s="534"/>
      <c r="G8" s="381"/>
      <c r="I8" s="682"/>
    </row>
    <row r="9" spans="2:10">
      <c r="C9" s="696" t="s">
        <v>1138</v>
      </c>
      <c r="D9" s="684">
        <f>6461.17+4660.29</f>
        <v>11121.46</v>
      </c>
      <c r="E9" s="689">
        <f>17544.59+4950.13</f>
        <v>22494.720000000001</v>
      </c>
      <c r="F9" s="534">
        <v>0</v>
      </c>
      <c r="G9" s="381">
        <f t="shared" si="0"/>
        <v>1</v>
      </c>
      <c r="I9" s="682"/>
    </row>
    <row r="10" spans="2:10">
      <c r="C10" s="696" t="s">
        <v>1139</v>
      </c>
      <c r="D10" s="684">
        <v>13710.17</v>
      </c>
      <c r="E10" s="760">
        <v>2454.5700000000002</v>
      </c>
      <c r="F10" s="534"/>
      <c r="G10" s="381"/>
      <c r="I10" s="682"/>
    </row>
    <row r="11" spans="2:10">
      <c r="C11" s="696" t="s">
        <v>1042</v>
      </c>
      <c r="D11" s="684">
        <v>3400</v>
      </c>
      <c r="E11" s="684">
        <f>76649.64+8750</f>
        <v>85399.64</v>
      </c>
      <c r="F11" s="534">
        <v>0</v>
      </c>
      <c r="G11" s="381">
        <f t="shared" si="0"/>
        <v>1</v>
      </c>
      <c r="I11" s="300"/>
    </row>
    <row r="12" spans="2:10">
      <c r="C12" s="697" t="s">
        <v>1143</v>
      </c>
      <c r="D12" s="685">
        <v>3404.24</v>
      </c>
      <c r="E12" s="684">
        <f>290421.22-76649.64+93443.04+2800+5046.06</f>
        <v>315060.67999999993</v>
      </c>
      <c r="F12" s="534">
        <v>0</v>
      </c>
      <c r="G12" s="381">
        <f t="shared" si="0"/>
        <v>1</v>
      </c>
      <c r="I12" s="681"/>
    </row>
    <row r="13" spans="2:10">
      <c r="C13" s="697" t="s">
        <v>1157</v>
      </c>
      <c r="D13" s="685"/>
      <c r="E13" s="685">
        <f>37877.47+1000</f>
        <v>38877.47</v>
      </c>
      <c r="F13" s="534"/>
      <c r="G13" s="762"/>
      <c r="I13" s="681"/>
    </row>
    <row r="14" spans="2:10">
      <c r="C14" s="698" t="s">
        <v>1070</v>
      </c>
      <c r="D14" s="685">
        <v>0</v>
      </c>
      <c r="E14" s="690">
        <v>0</v>
      </c>
      <c r="F14" s="534">
        <v>0</v>
      </c>
      <c r="G14" s="382" t="str">
        <f t="shared" si="0"/>
        <v>-</v>
      </c>
      <c r="I14" s="301"/>
    </row>
    <row r="15" spans="2:10" ht="14.7" thickBot="1">
      <c r="C15" s="699" t="s">
        <v>175</v>
      </c>
      <c r="D15" s="763">
        <f>SUM(D6:D14)</f>
        <v>81570.920000000013</v>
      </c>
      <c r="E15" s="764">
        <f>SUM(E6:E14)</f>
        <v>1438142.7599999998</v>
      </c>
      <c r="F15" s="700">
        <f>SUM(F6:F14)</f>
        <v>0</v>
      </c>
      <c r="G15" s="701">
        <f t="shared" si="0"/>
        <v>1</v>
      </c>
      <c r="H15" s="288"/>
      <c r="I15" s="686">
        <f>SUM(I6:I14)</f>
        <v>0</v>
      </c>
      <c r="J15" s="687"/>
    </row>
    <row r="16" spans="2:10" ht="14.7" thickTop="1"/>
  </sheetData>
  <mergeCells count="1">
    <mergeCell ref="C3:I3"/>
  </mergeCells>
  <pageMargins left="0.7" right="0.69" top="0.75" bottom="0.75" header="0.3" footer="0.3"/>
  <pageSetup scale="117" orientation="landscape" r:id="rId1"/>
  <headerFooter>
    <oddFooter>&amp;L&amp;"microsoft sans serif,Bold"SINIRLI DAGITIM / CLASSIFIED</oddFooter>
    <evenFooter>&amp;L&amp;"microsoft sans serif,Bold"SINIRLI DAGITIM / CLASSIFIED</evenFooter>
    <firstFooter>&amp;L&amp;"microsoft sans serif,Bold"SINIRLI DAGITIM / CLASSIFIED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1">
    <tabColor rgb="FF92D050"/>
    <pageSetUpPr fitToPage="1"/>
  </sheetPr>
  <dimension ref="C3:G11"/>
  <sheetViews>
    <sheetView showGridLines="0" zoomScaleNormal="100" zoomScaleSheetLayoutView="80" workbookViewId="0">
      <selection activeCell="D5" sqref="D5"/>
    </sheetView>
  </sheetViews>
  <sheetFormatPr defaultColWidth="9" defaultRowHeight="12.9"/>
  <cols>
    <col min="1" max="1" width="3" style="357" customWidth="1"/>
    <col min="2" max="2" width="3.5234375" style="357" customWidth="1"/>
    <col min="3" max="3" width="16.41796875" style="357" bestFit="1" customWidth="1"/>
    <col min="4" max="4" width="28.20703125" style="357" bestFit="1" customWidth="1"/>
    <col min="5" max="5" width="3.20703125" style="357" customWidth="1"/>
    <col min="6" max="6" width="16" style="357" bestFit="1" customWidth="1"/>
    <col min="7" max="16384" width="9" style="357"/>
  </cols>
  <sheetData>
    <row r="3" spans="3:7">
      <c r="C3" s="360" t="s">
        <v>229</v>
      </c>
      <c r="D3" s="521"/>
    </row>
    <row r="4" spans="3:7">
      <c r="C4" s="358" t="s">
        <v>206</v>
      </c>
      <c r="D4" s="522" t="s">
        <v>1168</v>
      </c>
    </row>
    <row r="5" spans="3:7">
      <c r="C5" s="523" t="s">
        <v>207</v>
      </c>
      <c r="D5" s="524" t="s">
        <v>200</v>
      </c>
      <c r="G5" s="366"/>
    </row>
    <row r="6" spans="3:7" hidden="1">
      <c r="C6" s="523"/>
      <c r="D6" s="524" t="str">
        <f>UPPER(D5)</f>
        <v>AĞUSTOS</v>
      </c>
    </row>
    <row r="7" spans="3:7">
      <c r="C7" s="523" t="s">
        <v>240</v>
      </c>
      <c r="D7" s="525">
        <v>2016</v>
      </c>
    </row>
    <row r="8" spans="3:7" ht="13.2" thickBot="1">
      <c r="C8" s="359" t="s">
        <v>241</v>
      </c>
      <c r="D8" s="526">
        <f>D7-1</f>
        <v>2015</v>
      </c>
    </row>
    <row r="11" spans="3:7">
      <c r="D11" s="527"/>
    </row>
  </sheetData>
  <pageMargins left="0.70866141732283472" right="0.70866141732283472" top="0.74803149606299213" bottom="0.74803149606299213" header="0.31496062992125984" footer="0.31496062992125984"/>
  <pageSetup scale="78" orientation="landscape" r:id="rId1"/>
  <headerFooter>
    <oddFooter>&amp;L&amp;"microsoft sans serif,Bold"SINIRLI DAGITIM / CLASSIFIED</oddFooter>
    <evenFooter>&amp;L&amp;"microsoft sans serif,Bold"SINIRLI DAGITIM / CLASSIFIED</evenFooter>
    <firstFooter>&amp;L&amp;"microsoft sans serif,Bold"SINIRLI DAGITIM / CLASSIFIED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ayfa2">
    <tabColor rgb="FF92D050"/>
    <pageSetUpPr fitToPage="1"/>
  </sheetPr>
  <dimension ref="B5:P37"/>
  <sheetViews>
    <sheetView showGridLines="0" topLeftCell="A19" zoomScale="55" zoomScaleNormal="55" zoomScaleSheetLayoutView="80" workbookViewId="0">
      <selection activeCell="I15" sqref="I15"/>
    </sheetView>
  </sheetViews>
  <sheetFormatPr defaultColWidth="9.20703125" defaultRowHeight="14.4"/>
  <cols>
    <col min="1" max="8" width="9.20703125" style="7"/>
    <col min="9" max="9" width="23.7890625" style="7" bestFit="1" customWidth="1"/>
    <col min="10" max="16384" width="9.20703125" style="7"/>
  </cols>
  <sheetData>
    <row r="5" spans="2:16" ht="14.7" thickBot="1"/>
    <row r="6" spans="2:16" ht="14.7" thickTop="1">
      <c r="B6" s="368"/>
      <c r="C6" s="369"/>
      <c r="D6" s="369"/>
      <c r="E6" s="369"/>
      <c r="F6" s="369"/>
      <c r="G6" s="369"/>
      <c r="H6" s="369"/>
      <c r="I6" s="369"/>
      <c r="J6" s="369"/>
      <c r="K6" s="369"/>
      <c r="L6" s="369"/>
      <c r="M6" s="369"/>
      <c r="N6" s="369"/>
      <c r="O6" s="369"/>
      <c r="P6" s="370"/>
    </row>
    <row r="7" spans="2:16">
      <c r="B7" s="371"/>
      <c r="C7" s="372"/>
      <c r="D7" s="372"/>
      <c r="E7" s="372"/>
      <c r="F7" s="372"/>
      <c r="G7" s="372"/>
      <c r="H7" s="372"/>
      <c r="I7" s="372"/>
      <c r="J7" s="372"/>
      <c r="K7" s="372"/>
      <c r="L7" s="372"/>
      <c r="M7" s="372"/>
      <c r="N7" s="372"/>
      <c r="O7" s="372"/>
      <c r="P7" s="373"/>
    </row>
    <row r="8" spans="2:16" ht="18.75" customHeight="1">
      <c r="B8" s="371"/>
      <c r="C8" s="372"/>
      <c r="D8" s="372"/>
      <c r="E8" s="372"/>
      <c r="F8" s="372"/>
      <c r="G8" s="372"/>
      <c r="H8" s="372"/>
      <c r="I8" s="372"/>
      <c r="J8" s="372"/>
      <c r="K8" s="372"/>
      <c r="L8" s="372"/>
      <c r="M8" s="372"/>
      <c r="N8" s="372"/>
      <c r="O8" s="372"/>
      <c r="P8" s="373"/>
    </row>
    <row r="9" spans="2:16">
      <c r="B9" s="371"/>
      <c r="C9" s="372"/>
      <c r="D9" s="372"/>
      <c r="E9" s="372"/>
      <c r="F9" s="372"/>
      <c r="G9" s="372"/>
      <c r="H9" s="372"/>
      <c r="I9" s="372"/>
      <c r="J9" s="372"/>
      <c r="K9" s="372"/>
      <c r="L9" s="372"/>
      <c r="M9" s="372"/>
      <c r="N9" s="372"/>
      <c r="O9" s="372"/>
      <c r="P9" s="373"/>
    </row>
    <row r="10" spans="2:16">
      <c r="B10" s="371"/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72"/>
      <c r="P10" s="373"/>
    </row>
    <row r="11" spans="2:16">
      <c r="B11" s="371"/>
      <c r="C11" s="372"/>
      <c r="D11" s="372"/>
      <c r="E11" s="372"/>
      <c r="F11" s="372"/>
      <c r="G11" s="372"/>
      <c r="H11" s="372"/>
      <c r="I11" s="372"/>
      <c r="J11" s="372"/>
      <c r="K11" s="372"/>
      <c r="L11" s="372"/>
      <c r="M11" s="372"/>
      <c r="N11" s="372"/>
      <c r="O11" s="372"/>
      <c r="P11" s="373"/>
    </row>
    <row r="12" spans="2:16">
      <c r="B12" s="371"/>
      <c r="C12" s="372"/>
      <c r="D12" s="372"/>
      <c r="E12" s="372"/>
      <c r="F12" s="372"/>
      <c r="G12" s="372"/>
      <c r="H12" s="372"/>
      <c r="I12" s="372"/>
      <c r="J12" s="372"/>
      <c r="K12" s="372"/>
      <c r="L12" s="372"/>
      <c r="M12" s="372"/>
      <c r="N12" s="372"/>
      <c r="O12" s="372"/>
      <c r="P12" s="373"/>
    </row>
    <row r="13" spans="2:16" ht="57.3">
      <c r="B13" s="371"/>
      <c r="C13" s="372"/>
      <c r="D13" s="372"/>
      <c r="E13" s="372"/>
      <c r="F13" s="372"/>
      <c r="G13" s="372"/>
      <c r="H13" s="372"/>
      <c r="I13" s="374" t="str">
        <f>'Veri ve kontrol'!D4</f>
        <v>axm a.ş.</v>
      </c>
      <c r="J13" s="372"/>
      <c r="K13" s="372"/>
      <c r="L13" s="372"/>
      <c r="M13" s="372"/>
      <c r="N13" s="372"/>
      <c r="O13" s="372"/>
      <c r="P13" s="373"/>
    </row>
    <row r="14" spans="2:16">
      <c r="B14" s="371"/>
      <c r="C14" s="372"/>
      <c r="D14" s="372"/>
      <c r="E14" s="372"/>
      <c r="F14" s="372"/>
      <c r="G14" s="372"/>
      <c r="H14" s="372"/>
      <c r="I14" s="372"/>
      <c r="J14" s="372"/>
      <c r="K14" s="372"/>
      <c r="L14" s="372"/>
      <c r="M14" s="372"/>
      <c r="N14" s="372"/>
      <c r="O14" s="372"/>
      <c r="P14" s="373"/>
    </row>
    <row r="15" spans="2:16" ht="57.3">
      <c r="B15" s="371"/>
      <c r="C15" s="372"/>
      <c r="D15" s="372"/>
      <c r="E15" s="372"/>
      <c r="F15" s="372"/>
      <c r="G15" s="372"/>
      <c r="H15" s="372"/>
      <c r="I15" s="374" t="str">
        <f>'Veri ve kontrol'!D6 &amp; " 2016"</f>
        <v>AĞUSTOS 2016</v>
      </c>
      <c r="J15" s="372"/>
      <c r="K15" s="372"/>
      <c r="L15" s="372"/>
      <c r="M15" s="372"/>
      <c r="N15" s="372"/>
      <c r="O15" s="372"/>
      <c r="P15" s="373"/>
    </row>
    <row r="16" spans="2:16">
      <c r="B16" s="371"/>
      <c r="C16" s="372"/>
      <c r="D16" s="372"/>
      <c r="E16" s="372"/>
      <c r="F16" s="372"/>
      <c r="G16" s="372"/>
      <c r="H16" s="372"/>
      <c r="I16" s="372"/>
      <c r="J16" s="372"/>
      <c r="K16" s="372"/>
      <c r="L16" s="372"/>
      <c r="M16" s="372"/>
      <c r="N16" s="372"/>
      <c r="O16" s="372"/>
      <c r="P16" s="373"/>
    </row>
    <row r="17" spans="2:16" ht="57.3">
      <c r="B17" s="371"/>
      <c r="C17" s="372"/>
      <c r="D17" s="372"/>
      <c r="E17" s="372"/>
      <c r="F17" s="372"/>
      <c r="G17" s="372"/>
      <c r="H17" s="372"/>
      <c r="I17" s="374" t="s">
        <v>236</v>
      </c>
      <c r="J17" s="372"/>
      <c r="K17" s="372"/>
      <c r="L17" s="372"/>
      <c r="M17" s="372"/>
      <c r="N17" s="372"/>
      <c r="O17" s="372"/>
      <c r="P17" s="373"/>
    </row>
    <row r="18" spans="2:16">
      <c r="B18" s="371"/>
      <c r="C18" s="372"/>
      <c r="D18" s="372"/>
      <c r="E18" s="372"/>
      <c r="F18" s="372"/>
      <c r="G18" s="372"/>
      <c r="H18" s="372"/>
      <c r="I18" s="372"/>
      <c r="J18" s="372"/>
      <c r="K18" s="372"/>
      <c r="L18" s="372"/>
      <c r="M18" s="372"/>
      <c r="N18" s="372"/>
      <c r="O18" s="372"/>
      <c r="P18" s="373"/>
    </row>
    <row r="19" spans="2:16">
      <c r="B19" s="371"/>
      <c r="C19" s="372"/>
      <c r="D19" s="372"/>
      <c r="E19" s="372"/>
      <c r="F19" s="372"/>
      <c r="G19" s="372"/>
      <c r="H19" s="372"/>
      <c r="I19" s="372"/>
      <c r="J19" s="372"/>
      <c r="K19" s="372"/>
      <c r="L19" s="372"/>
      <c r="M19" s="372"/>
      <c r="N19" s="372"/>
      <c r="O19" s="372"/>
      <c r="P19" s="373"/>
    </row>
    <row r="20" spans="2:16">
      <c r="B20" s="371"/>
      <c r="C20" s="372"/>
      <c r="D20" s="372"/>
      <c r="E20" s="372"/>
      <c r="F20" s="372"/>
      <c r="G20" s="372"/>
      <c r="H20" s="372"/>
      <c r="I20" s="372"/>
      <c r="J20" s="372"/>
      <c r="K20" s="372"/>
      <c r="L20" s="372"/>
      <c r="M20" s="372"/>
      <c r="N20" s="372"/>
      <c r="O20" s="372"/>
      <c r="P20" s="373"/>
    </row>
    <row r="21" spans="2:16">
      <c r="B21" s="371"/>
      <c r="C21" s="372"/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3"/>
    </row>
    <row r="22" spans="2:16">
      <c r="B22" s="371"/>
      <c r="C22" s="372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372"/>
      <c r="P22" s="373"/>
    </row>
    <row r="23" spans="2:16">
      <c r="B23" s="371"/>
      <c r="C23" s="372"/>
      <c r="D23" s="372"/>
      <c r="E23" s="372"/>
      <c r="F23" s="372"/>
      <c r="G23" s="372"/>
      <c r="H23" s="372"/>
      <c r="I23" s="372"/>
      <c r="J23" s="372"/>
      <c r="K23" s="372"/>
      <c r="L23" s="372"/>
      <c r="M23" s="372"/>
      <c r="N23" s="372"/>
      <c r="O23" s="372"/>
      <c r="P23" s="373"/>
    </row>
    <row r="24" spans="2:16" ht="25.8">
      <c r="B24" s="371"/>
      <c r="C24" s="372"/>
      <c r="D24" s="372"/>
      <c r="E24" s="372"/>
      <c r="F24" s="372"/>
      <c r="G24" s="372"/>
      <c r="H24" s="372"/>
      <c r="I24" s="372"/>
      <c r="J24" s="375"/>
      <c r="K24" s="372"/>
      <c r="L24" s="372"/>
      <c r="M24" s="372"/>
      <c r="N24" s="372"/>
      <c r="O24" s="372"/>
      <c r="P24" s="373"/>
    </row>
    <row r="25" spans="2:16">
      <c r="B25" s="371"/>
      <c r="C25" s="372"/>
      <c r="D25" s="372"/>
      <c r="E25" s="372"/>
      <c r="F25" s="372"/>
      <c r="G25" s="372"/>
      <c r="H25" s="372"/>
      <c r="I25" s="372"/>
      <c r="J25" s="372"/>
      <c r="K25" s="372"/>
      <c r="L25" s="372"/>
      <c r="M25" s="372"/>
      <c r="N25" s="372"/>
      <c r="O25" s="372"/>
      <c r="P25" s="373"/>
    </row>
    <row r="26" spans="2:16">
      <c r="B26" s="371"/>
      <c r="C26" s="372"/>
      <c r="D26" s="372"/>
      <c r="E26" s="372"/>
      <c r="F26" s="372"/>
      <c r="G26" s="372"/>
      <c r="H26" s="372"/>
      <c r="I26" s="372"/>
      <c r="J26" s="372"/>
      <c r="K26" s="372"/>
      <c r="L26" s="372"/>
      <c r="M26" s="372"/>
      <c r="N26" s="372"/>
      <c r="O26" s="372"/>
      <c r="P26" s="373"/>
    </row>
    <row r="27" spans="2:16">
      <c r="B27" s="371"/>
      <c r="C27" s="372"/>
      <c r="D27" s="372"/>
      <c r="E27" s="372"/>
      <c r="F27" s="372"/>
      <c r="G27" s="372"/>
      <c r="H27" s="372"/>
      <c r="I27" s="372"/>
      <c r="J27" s="372"/>
      <c r="K27" s="372"/>
      <c r="L27" s="372"/>
      <c r="M27" s="372"/>
      <c r="N27" s="372"/>
      <c r="O27" s="372"/>
      <c r="P27" s="373"/>
    </row>
    <row r="28" spans="2:16">
      <c r="B28" s="371"/>
      <c r="C28" s="372"/>
      <c r="D28" s="372"/>
      <c r="E28" s="372"/>
      <c r="F28" s="372"/>
      <c r="G28" s="372"/>
      <c r="H28" s="372"/>
      <c r="I28" s="372"/>
      <c r="J28" s="372"/>
      <c r="K28" s="372"/>
      <c r="L28" s="372"/>
      <c r="M28" s="372"/>
      <c r="N28" s="372"/>
      <c r="O28" s="372"/>
      <c r="P28" s="373"/>
    </row>
    <row r="29" spans="2:16">
      <c r="B29" s="371"/>
      <c r="C29" s="372"/>
      <c r="D29" s="372"/>
      <c r="E29" s="372"/>
      <c r="F29" s="372"/>
      <c r="G29" s="372"/>
      <c r="H29" s="372"/>
      <c r="I29" s="372"/>
      <c r="J29" s="372"/>
      <c r="K29" s="372"/>
      <c r="L29" s="372"/>
      <c r="M29" s="372"/>
      <c r="N29" s="372"/>
      <c r="O29" s="372"/>
      <c r="P29" s="373"/>
    </row>
    <row r="30" spans="2:16" ht="14.7" thickBot="1">
      <c r="B30" s="376"/>
      <c r="C30" s="377"/>
      <c r="D30" s="377"/>
      <c r="E30" s="377"/>
      <c r="F30" s="377"/>
      <c r="G30" s="377"/>
      <c r="H30" s="377"/>
      <c r="I30" s="377"/>
      <c r="J30" s="377"/>
      <c r="K30" s="377"/>
      <c r="L30" s="377"/>
      <c r="M30" s="377"/>
      <c r="N30" s="377"/>
      <c r="O30" s="377"/>
      <c r="P30" s="378"/>
    </row>
    <row r="31" spans="2:16" ht="14.7" thickTop="1"/>
    <row r="37" spans="2:2">
      <c r="B37" s="379"/>
    </row>
  </sheetData>
  <pageMargins left="0.73" right="0.5" top="0.88" bottom="0.28000000000000003" header="0.3" footer="0.3"/>
  <pageSetup paperSize="9" scale="77" orientation="landscape" r:id="rId1"/>
  <headerFooter>
    <oddFooter>&amp;L&amp;"microsoft sans serif,Bold"SINIRLI DAGITIM / CLASSIFIED</oddFooter>
    <evenFooter>&amp;L&amp;"microsoft sans serif,Bold"SINIRLI DAGITIM / CLASSIFIED</evenFooter>
    <firstFooter>&amp;L&amp;"microsoft sans serif,Bold"SINIRLI DAGITIM / CLASSIFIED</firstFooter>
  </headerFooter>
  <ignoredErrors>
    <ignoredError sqref="I13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ayfa3">
    <tabColor rgb="FF92D050"/>
    <pageSetUpPr fitToPage="1"/>
  </sheetPr>
  <dimension ref="B2:AA39"/>
  <sheetViews>
    <sheetView showGridLines="0" zoomScale="80" zoomScaleNormal="80" zoomScaleSheetLayoutView="70" workbookViewId="0">
      <pane ySplit="5" topLeftCell="A21" activePane="bottomLeft" state="frozen"/>
      <selection activeCell="P27" activeCellId="1" sqref="D22 P27"/>
      <selection pane="bottomLeft" activeCell="B16" sqref="B16"/>
    </sheetView>
  </sheetViews>
  <sheetFormatPr defaultColWidth="9.20703125" defaultRowHeight="12.9"/>
  <cols>
    <col min="1" max="1" width="4.41796875" style="606" customWidth="1"/>
    <col min="2" max="2" width="41" style="638" customWidth="1"/>
    <col min="3" max="3" width="1.7890625" style="587" customWidth="1"/>
    <col min="4" max="4" width="11.20703125" style="606" bestFit="1" customWidth="1"/>
    <col min="5" max="5" width="11.7890625" style="606" bestFit="1" customWidth="1"/>
    <col min="6" max="6" width="11.20703125" style="606" bestFit="1" customWidth="1"/>
    <col min="7" max="7" width="15.20703125" style="606" bestFit="1" customWidth="1"/>
    <col min="8" max="8" width="12" style="606" customWidth="1"/>
    <col min="9" max="9" width="15.20703125" style="606" bestFit="1" customWidth="1"/>
    <col min="10" max="10" width="10.7890625" style="606" bestFit="1" customWidth="1"/>
    <col min="11" max="11" width="1.7890625" style="606" customWidth="1"/>
    <col min="12" max="12" width="11.20703125" style="606" bestFit="1" customWidth="1"/>
    <col min="13" max="14" width="11.7890625" style="606" bestFit="1" customWidth="1"/>
    <col min="15" max="15" width="15.20703125" style="606" bestFit="1" customWidth="1"/>
    <col min="16" max="16" width="9.7890625" style="606" customWidth="1"/>
    <col min="17" max="17" width="16.41796875" style="606" bestFit="1" customWidth="1"/>
    <col min="18" max="18" width="9.7890625" style="606" customWidth="1"/>
    <col min="19" max="19" width="9.20703125" style="606"/>
    <col min="20" max="20" width="13" style="606" customWidth="1"/>
    <col min="21" max="21" width="12" style="606" customWidth="1"/>
    <col min="22" max="22" width="12.41796875" style="606" customWidth="1"/>
    <col min="23" max="16384" width="9.20703125" style="606"/>
  </cols>
  <sheetData>
    <row r="2" spans="2:23" s="586" customFormat="1" ht="18" customHeight="1">
      <c r="B2" s="777" t="str">
        <f>'Veri ve kontrol'!D4&amp;" Monthly Financial Performance Dashboard"</f>
        <v>axm a.ş. Monthly Financial Performance Dashboard</v>
      </c>
      <c r="C2" s="777"/>
      <c r="D2" s="777"/>
      <c r="E2" s="777"/>
      <c r="F2" s="777"/>
      <c r="G2" s="777"/>
      <c r="H2" s="777"/>
      <c r="I2" s="777"/>
      <c r="J2" s="777"/>
      <c r="K2" s="777"/>
      <c r="L2" s="777"/>
      <c r="M2" s="777"/>
      <c r="N2" s="777"/>
      <c r="O2" s="777"/>
      <c r="P2" s="777"/>
      <c r="Q2" s="777"/>
      <c r="R2" s="777"/>
    </row>
    <row r="3" spans="2:23" s="586" customFormat="1">
      <c r="C3" s="587"/>
      <c r="D3" s="588"/>
      <c r="E3" s="588"/>
      <c r="F3" s="588"/>
      <c r="G3" s="589"/>
      <c r="H3" s="589"/>
      <c r="I3" s="589"/>
      <c r="J3" s="589"/>
      <c r="K3" s="590"/>
      <c r="L3" s="589"/>
      <c r="M3" s="589"/>
      <c r="N3" s="589"/>
      <c r="O3" s="589"/>
      <c r="P3" s="589"/>
      <c r="Q3" s="589"/>
      <c r="R3" s="589"/>
    </row>
    <row r="4" spans="2:23" s="586" customFormat="1" ht="18" customHeight="1">
      <c r="B4" s="591" t="str">
        <f>'Veri ve kontrol'!D5&amp;" "&amp;'Veri ve kontrol'!D7</f>
        <v>Ağustos 2016</v>
      </c>
      <c r="C4" s="587"/>
      <c r="D4" s="778" t="s">
        <v>790</v>
      </c>
      <c r="E4" s="779"/>
      <c r="F4" s="780"/>
      <c r="G4" s="779" t="s">
        <v>791</v>
      </c>
      <c r="H4" s="780"/>
      <c r="I4" s="781" t="s">
        <v>1046</v>
      </c>
      <c r="J4" s="782"/>
      <c r="K4" s="590"/>
      <c r="L4" s="783" t="s">
        <v>792</v>
      </c>
      <c r="M4" s="784"/>
      <c r="N4" s="785"/>
      <c r="O4" s="784" t="s">
        <v>791</v>
      </c>
      <c r="P4" s="785"/>
      <c r="Q4" s="786" t="s">
        <v>1046</v>
      </c>
      <c r="R4" s="787"/>
    </row>
    <row r="5" spans="2:23" s="595" customFormat="1" ht="30" customHeight="1">
      <c r="B5" s="592" t="s">
        <v>793</v>
      </c>
      <c r="C5" s="593"/>
      <c r="D5" s="594" t="s">
        <v>1009</v>
      </c>
      <c r="E5" s="594" t="s">
        <v>1010</v>
      </c>
      <c r="F5" s="594" t="s">
        <v>794</v>
      </c>
      <c r="G5" s="594" t="s">
        <v>795</v>
      </c>
      <c r="H5" s="594" t="s">
        <v>796</v>
      </c>
      <c r="I5" s="594" t="s">
        <v>795</v>
      </c>
      <c r="J5" s="594" t="s">
        <v>796</v>
      </c>
      <c r="L5" s="594" t="s">
        <v>1009</v>
      </c>
      <c r="M5" s="594" t="s">
        <v>1010</v>
      </c>
      <c r="N5" s="594" t="s">
        <v>794</v>
      </c>
      <c r="O5" s="594" t="s">
        <v>795</v>
      </c>
      <c r="P5" s="594" t="s">
        <v>796</v>
      </c>
      <c r="Q5" s="594" t="s">
        <v>795</v>
      </c>
      <c r="R5" s="594" t="s">
        <v>796</v>
      </c>
    </row>
    <row r="6" spans="2:23" s="598" customFormat="1" ht="18" customHeight="1">
      <c r="B6" s="596"/>
      <c r="C6" s="587"/>
      <c r="D6" s="597"/>
      <c r="E6" s="597"/>
      <c r="F6" s="597"/>
      <c r="G6" s="597"/>
      <c r="H6" s="597"/>
      <c r="I6" s="592"/>
      <c r="J6" s="592"/>
      <c r="K6" s="590"/>
      <c r="L6" s="597"/>
      <c r="M6" s="597"/>
      <c r="N6" s="597"/>
      <c r="O6" s="597"/>
      <c r="P6" s="597"/>
      <c r="Q6" s="592"/>
      <c r="R6" s="592"/>
    </row>
    <row r="7" spans="2:23" ht="18" customHeight="1">
      <c r="B7" s="599" t="s">
        <v>797</v>
      </c>
      <c r="D7" s="600" t="e">
        <f>'Gelir Tablosu A'!#REF!</f>
        <v>#REF!</v>
      </c>
      <c r="E7" s="601" t="e">
        <f>'Gelir Tablosu A'!#REF!</f>
        <v>#REF!</v>
      </c>
      <c r="F7" s="601">
        <f>'Gelir Tablosu A'!D8</f>
        <v>15590.339783000003</v>
      </c>
      <c r="G7" s="602" t="e">
        <f>D7-E7</f>
        <v>#REF!</v>
      </c>
      <c r="H7" s="603" t="e">
        <f>D7/E7-1</f>
        <v>#REF!</v>
      </c>
      <c r="I7" s="604" t="e">
        <f>D7-F7</f>
        <v>#REF!</v>
      </c>
      <c r="J7" s="603" t="e">
        <f>D7/F7-1</f>
        <v>#REF!</v>
      </c>
      <c r="K7" s="605"/>
      <c r="L7" s="600">
        <f>'Gelir Tablosu'!F8</f>
        <v>147608.45000000001</v>
      </c>
      <c r="M7" s="601">
        <f>'Gelir Tablosu'!H8</f>
        <v>0</v>
      </c>
      <c r="N7" s="601" t="e">
        <f>'Gelir Tablosu'!#REF!</f>
        <v>#REF!</v>
      </c>
      <c r="O7" s="602">
        <f>L7-M7</f>
        <v>147608.45000000001</v>
      </c>
      <c r="P7" s="603" t="e">
        <f>L7/M7-1</f>
        <v>#DIV/0!</v>
      </c>
      <c r="Q7" s="602" t="e">
        <f>L7-N7</f>
        <v>#REF!</v>
      </c>
      <c r="R7" s="603" t="e">
        <f>L7/N7-1</f>
        <v>#REF!</v>
      </c>
    </row>
    <row r="8" spans="2:23" ht="18" customHeight="1">
      <c r="B8" s="599" t="s">
        <v>798</v>
      </c>
      <c r="D8" s="607" t="e">
        <f>'Gelir Tablosu A'!#REF!/1000</f>
        <v>#REF!</v>
      </c>
      <c r="E8" s="607" t="e">
        <f>'Gelir Tablosu A'!#REF!/1000</f>
        <v>#REF!</v>
      </c>
      <c r="F8" s="608">
        <f>'Gelir Tablosu A'!D10/1000</f>
        <v>62.52335519999999</v>
      </c>
      <c r="G8" s="609" t="e">
        <f>D8-E8</f>
        <v>#REF!</v>
      </c>
      <c r="H8" s="603" t="e">
        <f>D8/E8-1</f>
        <v>#REF!</v>
      </c>
      <c r="I8" s="609" t="e">
        <f>D8-F8</f>
        <v>#REF!</v>
      </c>
      <c r="J8" s="603" t="e">
        <f>D8/F8-1</f>
        <v>#REF!</v>
      </c>
      <c r="K8" s="610"/>
      <c r="L8" s="607">
        <f>'Gelir Tablosu'!F10/1000</f>
        <v>264385.27101999999</v>
      </c>
      <c r="M8" s="607">
        <f>'Gelir Tablosu'!H10/1000</f>
        <v>0</v>
      </c>
      <c r="N8" s="608" t="e">
        <f>'Gelir Tablosu'!#REF!/1000</f>
        <v>#REF!</v>
      </c>
      <c r="O8" s="609">
        <f>L8-M8</f>
        <v>264385.27101999999</v>
      </c>
      <c r="P8" s="603" t="e">
        <f>L8/M8-1</f>
        <v>#DIV/0!</v>
      </c>
      <c r="Q8" s="609" t="e">
        <f>L8-N8</f>
        <v>#REF!</v>
      </c>
      <c r="R8" s="603" t="e">
        <f>L8/N8-1</f>
        <v>#REF!</v>
      </c>
      <c r="T8" s="611"/>
    </row>
    <row r="9" spans="2:23" ht="18" customHeight="1">
      <c r="B9" s="599" t="s">
        <v>799</v>
      </c>
      <c r="D9" s="607" t="e">
        <f>'Gelir Tablosu A'!#REF!/1000</f>
        <v>#REF!</v>
      </c>
      <c r="E9" s="607" t="e">
        <f>'Gelir Tablosu A'!#REF!/1000</f>
        <v>#REF!</v>
      </c>
      <c r="F9" s="608">
        <f>'Gelir Tablosu A'!D25/1000</f>
        <v>58.420354749999994</v>
      </c>
      <c r="G9" s="609" t="e">
        <f>D9-E9</f>
        <v>#REF!</v>
      </c>
      <c r="H9" s="603" t="e">
        <f>D9/E9-1</f>
        <v>#REF!</v>
      </c>
      <c r="I9" s="609" t="e">
        <f>D9-F9</f>
        <v>#REF!</v>
      </c>
      <c r="J9" s="603" t="e">
        <f>D9/F9-1</f>
        <v>#REF!</v>
      </c>
      <c r="K9" s="610"/>
      <c r="L9" s="607">
        <f>'Gelir Tablosu'!F24/1000</f>
        <v>247019.90195</v>
      </c>
      <c r="M9" s="607">
        <f>'Gelir Tablosu'!H24/1000</f>
        <v>0</v>
      </c>
      <c r="N9" s="608" t="e">
        <f>'Gelir Tablosu'!#REF!/1000</f>
        <v>#REF!</v>
      </c>
      <c r="O9" s="609">
        <f>L9-M9</f>
        <v>247019.90195</v>
      </c>
      <c r="P9" s="603" t="e">
        <f>L9/M9-1</f>
        <v>#DIV/0!</v>
      </c>
      <c r="Q9" s="609" t="e">
        <f>L9-N9</f>
        <v>#REF!</v>
      </c>
      <c r="R9" s="603" t="e">
        <f>L9/N9-1</f>
        <v>#REF!</v>
      </c>
      <c r="S9" s="612"/>
    </row>
    <row r="10" spans="2:23" ht="18" customHeight="1">
      <c r="B10" s="613" t="s">
        <v>800</v>
      </c>
      <c r="D10" s="614" t="e">
        <f>D9-D11</f>
        <v>#REF!</v>
      </c>
      <c r="E10" s="614" t="e">
        <f t="shared" ref="E10:F10" si="0">E9-E11</f>
        <v>#REF!</v>
      </c>
      <c r="F10" s="614">
        <f t="shared" si="0"/>
        <v>0</v>
      </c>
      <c r="G10" s="615" t="e">
        <f>D10-E10</f>
        <v>#REF!</v>
      </c>
      <c r="H10" s="616" t="e">
        <f>D10/E10-1</f>
        <v>#REF!</v>
      </c>
      <c r="I10" s="615" t="e">
        <f>D10-F10</f>
        <v>#REF!</v>
      </c>
      <c r="J10" s="616" t="e">
        <f>D10/F10-1</f>
        <v>#REF!</v>
      </c>
      <c r="K10" s="617"/>
      <c r="L10" s="614">
        <f>L9-L11</f>
        <v>0</v>
      </c>
      <c r="M10" s="614">
        <f>M9-M11</f>
        <v>0</v>
      </c>
      <c r="N10" s="614" t="e">
        <f>N9-N11</f>
        <v>#REF!</v>
      </c>
      <c r="O10" s="615">
        <f>L10-M10</f>
        <v>0</v>
      </c>
      <c r="P10" s="616" t="e">
        <f>L10/M10-1</f>
        <v>#DIV/0!</v>
      </c>
      <c r="Q10" s="615" t="e">
        <f t="shared" ref="Q10:Q11" si="1">L10-N10</f>
        <v>#REF!</v>
      </c>
      <c r="R10" s="616" t="e">
        <f>L10/N10-1</f>
        <v>#REF!</v>
      </c>
      <c r="S10" s="612"/>
    </row>
    <row r="11" spans="2:23" ht="18" customHeight="1">
      <c r="B11" s="613" t="s">
        <v>801</v>
      </c>
      <c r="D11" s="614" t="e">
        <f>'Gelir Tablosu A'!#REF!/1000</f>
        <v>#REF!</v>
      </c>
      <c r="E11" s="614" t="e">
        <f>'Gelir Tablosu A'!#REF!/1000</f>
        <v>#REF!</v>
      </c>
      <c r="F11" s="614">
        <f>'Gelir Tablosu A'!D25/1000</f>
        <v>58.420354749999994</v>
      </c>
      <c r="G11" s="615" t="e">
        <f>D11-E11</f>
        <v>#REF!</v>
      </c>
      <c r="H11" s="616" t="e">
        <f>D11/E11-1</f>
        <v>#REF!</v>
      </c>
      <c r="I11" s="615" t="e">
        <f>D11-F11</f>
        <v>#REF!</v>
      </c>
      <c r="J11" s="616" t="e">
        <f>D11/F11-1</f>
        <v>#REF!</v>
      </c>
      <c r="K11" s="617"/>
      <c r="L11" s="614">
        <f>'Gelir Tablosu'!F24/1000</f>
        <v>247019.90195</v>
      </c>
      <c r="M11" s="614">
        <f>'Gelir Tablosu'!H24/1000</f>
        <v>0</v>
      </c>
      <c r="N11" s="614" t="e">
        <f>'Gelir Tablosu'!#REF!/1000</f>
        <v>#REF!</v>
      </c>
      <c r="O11" s="615">
        <f t="shared" ref="O11" si="2">L11-M11</f>
        <v>247019.90195</v>
      </c>
      <c r="P11" s="616" t="e">
        <f>L11/M11-1</f>
        <v>#DIV/0!</v>
      </c>
      <c r="Q11" s="615" t="e">
        <f t="shared" si="1"/>
        <v>#REF!</v>
      </c>
      <c r="R11" s="616" t="e">
        <f>L11/N11-1</f>
        <v>#REF!</v>
      </c>
      <c r="S11" s="612"/>
      <c r="W11" s="618" t="s">
        <v>802</v>
      </c>
    </row>
    <row r="12" spans="2:23" s="624" customFormat="1" ht="18" customHeight="1">
      <c r="B12" s="619"/>
      <c r="C12" s="587"/>
      <c r="D12" s="620"/>
      <c r="E12" s="621"/>
      <c r="F12" s="622"/>
      <c r="G12" s="621"/>
      <c r="H12" s="623"/>
      <c r="I12" s="621"/>
      <c r="J12" s="621"/>
      <c r="K12" s="590"/>
      <c r="L12" s="620"/>
      <c r="M12" s="621"/>
      <c r="N12" s="622"/>
      <c r="O12" s="621"/>
      <c r="P12" s="621"/>
      <c r="Q12" s="621"/>
      <c r="R12" s="621"/>
      <c r="T12" s="625"/>
    </row>
    <row r="13" spans="2:23" ht="18" customHeight="1">
      <c r="B13" s="626" t="s">
        <v>803</v>
      </c>
      <c r="D13" s="607" t="e">
        <f>'Gelir Tablosu A'!#REF!/1000</f>
        <v>#REF!</v>
      </c>
      <c r="E13" s="607" t="e">
        <f>'Gelir Tablosu A'!#REF!/1000</f>
        <v>#REF!</v>
      </c>
      <c r="F13" s="608" t="e">
        <f>'Gelir Tablosu A'!D30/1000</f>
        <v>#REF!</v>
      </c>
      <c r="G13" s="609" t="e">
        <f>D13-E13</f>
        <v>#REF!</v>
      </c>
      <c r="H13" s="603" t="e">
        <f>D13/E13-1</f>
        <v>#REF!</v>
      </c>
      <c r="I13" s="609" t="e">
        <f>D13-F13</f>
        <v>#REF!</v>
      </c>
      <c r="J13" s="603" t="e">
        <f>D13/F13-1</f>
        <v>#REF!</v>
      </c>
      <c r="K13" s="590"/>
      <c r="L13" s="607">
        <f>'Gelir Tablosu'!F29/1000</f>
        <v>21941.174900000005</v>
      </c>
      <c r="M13" s="607">
        <f>'Gelir Tablosu'!H29/1000</f>
        <v>0</v>
      </c>
      <c r="N13" s="608" t="e">
        <f>'Gelir Tablosu'!#REF!/1000</f>
        <v>#REF!</v>
      </c>
      <c r="O13" s="609">
        <f>L13-M13</f>
        <v>21941.174900000005</v>
      </c>
      <c r="P13" s="603" t="e">
        <f>L13/M13-1</f>
        <v>#DIV/0!</v>
      </c>
      <c r="Q13" s="609" t="e">
        <f>L13-N13</f>
        <v>#REF!</v>
      </c>
      <c r="R13" s="603" t="e">
        <f>L13/N13-1</f>
        <v>#REF!</v>
      </c>
      <c r="T13" s="627"/>
    </row>
    <row r="14" spans="2:23" ht="18" customHeight="1">
      <c r="B14" s="626" t="s">
        <v>804</v>
      </c>
      <c r="D14" s="628" t="e">
        <f>D13/D9</f>
        <v>#REF!</v>
      </c>
      <c r="E14" s="628" t="e">
        <f>E13/E9</f>
        <v>#REF!</v>
      </c>
      <c r="F14" s="628" t="e">
        <f>F13/F9</f>
        <v>#REF!</v>
      </c>
      <c r="G14" s="629" t="e">
        <f>(D14-E14)*100</f>
        <v>#REF!</v>
      </c>
      <c r="H14" s="603"/>
      <c r="I14" s="629" t="e">
        <f>(D14-F14)*100</f>
        <v>#REF!</v>
      </c>
      <c r="J14" s="603"/>
      <c r="K14" s="590"/>
      <c r="L14" s="628">
        <f>L13/L9</f>
        <v>8.8823510683933404E-2</v>
      </c>
      <c r="M14" s="628" t="e">
        <f t="shared" ref="M14:N14" si="3">M13/M9</f>
        <v>#DIV/0!</v>
      </c>
      <c r="N14" s="628" t="e">
        <f t="shared" si="3"/>
        <v>#REF!</v>
      </c>
      <c r="O14" s="629" t="e">
        <f>(L14-M14)*100</f>
        <v>#DIV/0!</v>
      </c>
      <c r="P14" s="603"/>
      <c r="Q14" s="629" t="e">
        <f>(L14-N14)*100</f>
        <v>#REF!</v>
      </c>
      <c r="R14" s="603"/>
      <c r="T14" s="627"/>
    </row>
    <row r="15" spans="2:23" ht="18" customHeight="1">
      <c r="B15" s="626" t="s">
        <v>805</v>
      </c>
      <c r="D15" s="607" t="e">
        <f>'Gelir Tablosu A'!#REF!/1000</f>
        <v>#REF!</v>
      </c>
      <c r="E15" s="608" t="e">
        <f>'Gelir Tablosu A'!#REF!/1000</f>
        <v>#REF!</v>
      </c>
      <c r="F15" s="608" t="e">
        <f>'Gelir Tablosu A'!D38/1000</f>
        <v>#REF!</v>
      </c>
      <c r="G15" s="609" t="e">
        <f>D15-E15</f>
        <v>#REF!</v>
      </c>
      <c r="H15" s="603" t="e">
        <f>IF(AND(D15&lt;0,E15&lt;0),(D15/E15-1)*-1,IF(AND(D15&gt;0,E15&lt;0),(D15/E15-1)*-1,D15/E15-1))</f>
        <v>#REF!</v>
      </c>
      <c r="I15" s="609" t="e">
        <f>D15-F15</f>
        <v>#REF!</v>
      </c>
      <c r="J15" s="603" t="e">
        <f>IF(AND(D15&lt;0,F15&lt;0),(D15/F15-1)*-1,IF(AND(D15&gt;0,F15&lt;0),(D15/F15-1)*-1,D15/F15-1))</f>
        <v>#REF!</v>
      </c>
      <c r="K15" s="590"/>
      <c r="L15" s="607">
        <f>'Gelir Tablosu'!F39/1000</f>
        <v>19643.992030000005</v>
      </c>
      <c r="M15" s="608">
        <f>'Gelir Tablosu'!H39/1000</f>
        <v>0</v>
      </c>
      <c r="N15" s="608" t="e">
        <f>'Gelir Tablosu'!#REF!/1000</f>
        <v>#REF!</v>
      </c>
      <c r="O15" s="609">
        <f>L15-M15</f>
        <v>19643.992030000005</v>
      </c>
      <c r="P15" s="603" t="e">
        <f>IF(AND(L15&lt;0,M15&lt;0),(L15/M15-1)*-1,IF(AND(L15&gt;0,M15&lt;0),(L15/M15-1)*-1,L15/M15-1))</f>
        <v>#DIV/0!</v>
      </c>
      <c r="Q15" s="609" t="e">
        <f>L15-N15</f>
        <v>#REF!</v>
      </c>
      <c r="R15" s="603" t="e">
        <f>IF(AND(L15&lt;0,N15&lt;0),(L15/N15-1)*-1,IF(AND(L15&gt;0,N15&lt;0),(L15/N15-1)*-1,L15/N15-1))</f>
        <v>#REF!</v>
      </c>
      <c r="T15" s="627"/>
    </row>
    <row r="16" spans="2:23" ht="18" customHeight="1">
      <c r="B16" s="626" t="s">
        <v>806</v>
      </c>
      <c r="D16" s="628" t="e">
        <f>D15/D9</f>
        <v>#REF!</v>
      </c>
      <c r="E16" s="628" t="e">
        <f>E15/E9</f>
        <v>#REF!</v>
      </c>
      <c r="F16" s="628" t="e">
        <f>F15/F9</f>
        <v>#REF!</v>
      </c>
      <c r="G16" s="629" t="e">
        <f>(D16-E16)*100</f>
        <v>#REF!</v>
      </c>
      <c r="H16" s="603"/>
      <c r="I16" s="629" t="e">
        <f>(D16-F16)*100</f>
        <v>#REF!</v>
      </c>
      <c r="J16" s="603"/>
      <c r="K16" s="590"/>
      <c r="L16" s="628">
        <f>L15/L9</f>
        <v>7.9523924489194403E-2</v>
      </c>
      <c r="M16" s="628" t="e">
        <f>M15/M9</f>
        <v>#DIV/0!</v>
      </c>
      <c r="N16" s="628" t="e">
        <f>N15/N9</f>
        <v>#REF!</v>
      </c>
      <c r="O16" s="629" t="e">
        <f>(L16-M16)*100</f>
        <v>#DIV/0!</v>
      </c>
      <c r="P16" s="603"/>
      <c r="Q16" s="629" t="e">
        <f>(L16-N16)*100</f>
        <v>#REF!</v>
      </c>
      <c r="R16" s="603"/>
      <c r="T16" s="627"/>
    </row>
    <row r="17" spans="2:27" ht="18" customHeight="1">
      <c r="B17" s="626" t="s">
        <v>703</v>
      </c>
      <c r="D17" s="607" t="e">
        <f>'Gelir Tablosu A'!#REF!/1000</f>
        <v>#REF!</v>
      </c>
      <c r="E17" s="608" t="e">
        <f>'Gelir Tablosu A'!#REF!/1000</f>
        <v>#REF!</v>
      </c>
      <c r="F17" s="608" t="e">
        <f>'Gelir Tablosu A'!D59/1000</f>
        <v>#REF!</v>
      </c>
      <c r="G17" s="609" t="e">
        <f>D17-E17</f>
        <v>#REF!</v>
      </c>
      <c r="H17" s="603" t="e">
        <f>IF(AND(D17&lt;0,E17&lt;0),(D17/E17-1)*-1,IF(AND(D17&gt;0,E17&lt;0),(D17/E17-1)*-1,D17/E17-1))</f>
        <v>#REF!</v>
      </c>
      <c r="I17" s="609" t="e">
        <f>D17-F17</f>
        <v>#REF!</v>
      </c>
      <c r="J17" s="603" t="e">
        <f>IF(AND(D17&lt;0,F17&lt;0),(D17/F17-1)*-1,IF(AND(D17&gt;0,F17&lt;0),(D17/F17-1)*-1,D17/F17-1))</f>
        <v>#REF!</v>
      </c>
      <c r="K17" s="590"/>
      <c r="L17" s="607">
        <f>'Gelir Tablosu'!F61/1000</f>
        <v>19861.512670000004</v>
      </c>
      <c r="M17" s="608">
        <f>'Gelir Tablosu'!H61/1000</f>
        <v>0</v>
      </c>
      <c r="N17" s="608" t="e">
        <f>'Gelir Tablosu'!#REF!/1000</f>
        <v>#REF!</v>
      </c>
      <c r="O17" s="609">
        <f>L17-M17</f>
        <v>19861.512670000004</v>
      </c>
      <c r="P17" s="603" t="e">
        <f>IF(AND(L17&lt;0,M17&lt;0),(L17/M17-1)*-1,IF(AND(L17&gt;0,M17&lt;0),(L17/M17-1)*-1,L17/M17-1))</f>
        <v>#DIV/0!</v>
      </c>
      <c r="Q17" s="609" t="e">
        <f>L17-N17</f>
        <v>#REF!</v>
      </c>
      <c r="R17" s="603" t="e">
        <f>IF(AND(L17&lt;0,N17&lt;0),(L17/N17-1)*-1,IF(AND(L17&gt;0,N17&lt;0),(L17/N17-1)*-1,L17/N17-1))</f>
        <v>#REF!</v>
      </c>
      <c r="T17" s="627"/>
    </row>
    <row r="18" spans="2:27" ht="18" customHeight="1">
      <c r="B18" s="626" t="s">
        <v>807</v>
      </c>
      <c r="D18" s="628" t="e">
        <f>D17/D9</f>
        <v>#REF!</v>
      </c>
      <c r="E18" s="628" t="e">
        <f>E17/E9</f>
        <v>#REF!</v>
      </c>
      <c r="F18" s="628" t="e">
        <f>F17/F9</f>
        <v>#REF!</v>
      </c>
      <c r="G18" s="629" t="e">
        <f>(D18-E18)*100</f>
        <v>#REF!</v>
      </c>
      <c r="H18" s="603"/>
      <c r="I18" s="629" t="e">
        <f>(D18-F18)*100</f>
        <v>#REF!</v>
      </c>
      <c r="J18" s="603"/>
      <c r="K18" s="590"/>
      <c r="L18" s="628">
        <f>L17/L9</f>
        <v>8.0404503901148131E-2</v>
      </c>
      <c r="M18" s="628" t="e">
        <f>M17/M9</f>
        <v>#DIV/0!</v>
      </c>
      <c r="N18" s="628" t="e">
        <f>N17/N9</f>
        <v>#REF!</v>
      </c>
      <c r="O18" s="629" t="e">
        <f>(L18-M18)*100</f>
        <v>#DIV/0!</v>
      </c>
      <c r="P18" s="603"/>
      <c r="Q18" s="629" t="e">
        <f>(L18-N18)*100</f>
        <v>#REF!</v>
      </c>
      <c r="R18" s="603"/>
      <c r="T18" s="630" t="s">
        <v>808</v>
      </c>
    </row>
    <row r="19" spans="2:27" s="624" customFormat="1" ht="18" customHeight="1">
      <c r="B19" s="631"/>
      <c r="C19" s="587"/>
      <c r="F19" s="632"/>
      <c r="K19" s="590"/>
      <c r="T19" s="633" t="s">
        <v>1011</v>
      </c>
      <c r="U19" s="633" t="s">
        <v>1012</v>
      </c>
      <c r="V19" s="633" t="s">
        <v>809</v>
      </c>
    </row>
    <row r="20" spans="2:27" ht="18" customHeight="1">
      <c r="B20" s="626" t="s">
        <v>810</v>
      </c>
      <c r="D20" s="607">
        <f t="shared" ref="D20:F21" si="4">(L20-T20)</f>
        <v>25362.81684143002</v>
      </c>
      <c r="E20" s="608" t="e">
        <f t="shared" si="4"/>
        <v>#REF!</v>
      </c>
      <c r="F20" s="608">
        <f t="shared" si="4"/>
        <v>-8.6967432999999126</v>
      </c>
      <c r="G20" s="609" t="e">
        <f t="shared" ref="G20:G21" si="5">D20-E20</f>
        <v>#REF!</v>
      </c>
      <c r="H20" s="603" t="e">
        <f>IF(AND(D20&lt;0,E20&lt;0),(D20/E20-1)*-1,IF(AND(D20&gt;0,E20&lt;0),(D20/E20-1)*-1,D20/E20-1))</f>
        <v>#REF!</v>
      </c>
      <c r="I20" s="609">
        <f t="shared" ref="I20" si="6">D20-F20</f>
        <v>25371.513584730019</v>
      </c>
      <c r="J20" s="603">
        <f>IF(AND(D20&lt;0,F20&lt;0),(D20/F20-1)*-1,IF(AND(D20&gt;0,F20&lt;0),(D20/F20-1)*-1,D20/F20-1))</f>
        <v>2917.3579936216211</v>
      </c>
      <c r="K20" s="590"/>
      <c r="L20" s="607">
        <f>'Nakit Akış Endirekt'!G34/1000</f>
        <v>25363.519799700021</v>
      </c>
      <c r="M20" s="608" t="e">
        <f>'Nakit Akış Endirekt'!I34/1000</f>
        <v>#REF!</v>
      </c>
      <c r="N20" s="608">
        <f>'Nakit Akış Endirekt'!E34/1000</f>
        <v>0</v>
      </c>
      <c r="O20" s="609" t="e">
        <f t="shared" ref="O20" si="7">L20-M20</f>
        <v>#REF!</v>
      </c>
      <c r="P20" s="603" t="e">
        <f>IF(AND(L20&lt;0,M20&lt;0),(L20/M20-1)*-1,IF(AND(L20&gt;0,M20&lt;0),(L20/M20-1)*-1,L20/M20-1))</f>
        <v>#REF!</v>
      </c>
      <c r="Q20" s="609">
        <f t="shared" ref="Q20:Q21" si="8">L20-N20</f>
        <v>25363.519799700021</v>
      </c>
      <c r="R20" s="603" t="e">
        <f>IF(AND(L20&lt;0,N20&lt;0),(L20/N20-1)*-1,IF(AND(L20&gt;0,N20&lt;0),(L20/N20-1)*-1,L20/N20-1))</f>
        <v>#DIV/0!</v>
      </c>
      <c r="T20" s="752">
        <v>0.70295827000001276</v>
      </c>
      <c r="U20" s="752">
        <v>3.2839251848037359</v>
      </c>
      <c r="V20" s="752">
        <v>8.6967432999999126</v>
      </c>
    </row>
    <row r="21" spans="2:27" ht="18" customHeight="1">
      <c r="B21" s="626" t="s">
        <v>811</v>
      </c>
      <c r="D21" s="607">
        <f t="shared" si="4"/>
        <v>24005.702251536688</v>
      </c>
      <c r="E21" s="608" t="e">
        <f t="shared" si="4"/>
        <v>#REF!</v>
      </c>
      <c r="F21" s="608">
        <f t="shared" si="4"/>
        <v>-8.2464270199999099</v>
      </c>
      <c r="G21" s="609" t="e">
        <f t="shared" si="5"/>
        <v>#REF!</v>
      </c>
      <c r="H21" s="603" t="e">
        <f>IF(AND(D21&lt;0,E21&lt;0),(D21/E21-1)*-1,IF(AND(D21&gt;0,E21&lt;0),(D21/E21-1)*-1,D21/E21-1))</f>
        <v>#REF!</v>
      </c>
      <c r="I21" s="609">
        <f>D21-F21</f>
        <v>24013.948678556688</v>
      </c>
      <c r="J21" s="603">
        <f>IF(AND(D21&lt;0,F21&lt;0),(D21/F21-1)*-1,IF(AND(D21&gt;0,F21&lt;0),(D21/F21-1)*-1,D21/F21-1))</f>
        <v>2912.0428302240589</v>
      </c>
      <c r="K21" s="590"/>
      <c r="L21" s="607">
        <f>L20+('Nakit Akış Endirekt'!G40+'Nakit Akış Endirekt'!G41)/1000</f>
        <v>24006.349558866688</v>
      </c>
      <c r="M21" s="608" t="e">
        <f>M20+('Nakit Akış Endirekt'!I40+'Nakit Akış Endirekt'!I41)/1000</f>
        <v>#REF!</v>
      </c>
      <c r="N21" s="608">
        <f>N20+('Nakit Akış Endirekt'!E40+'Nakit Akış Endirekt'!E41)/1000</f>
        <v>0</v>
      </c>
      <c r="O21" s="609" t="e">
        <f>L21-M21</f>
        <v>#REF!</v>
      </c>
      <c r="P21" s="603" t="e">
        <f>IF(AND(L21&lt;0,M21&lt;0),(L21/M21-1)*-1,IF(AND(L21&gt;0,M21&lt;0),(L21/M21-1)*-1,L21/M21-1))</f>
        <v>#REF!</v>
      </c>
      <c r="Q21" s="609">
        <f t="shared" si="8"/>
        <v>24006.349558866688</v>
      </c>
      <c r="R21" s="603" t="e">
        <f>IF(AND(L21&lt;0,N21&lt;0),(L21/N21-1)*-1,IF(AND(L21&gt;0,N21&lt;0),(L21/N21-1)*-1,L21/N21-1))</f>
        <v>#DIV/0!</v>
      </c>
      <c r="T21" s="752">
        <v>0.64730733000001295</v>
      </c>
      <c r="U21" s="752">
        <v>3.2830880528037363</v>
      </c>
      <c r="V21" s="752">
        <v>8.2464270199999099</v>
      </c>
    </row>
    <row r="22" spans="2:27" ht="18" customHeight="1">
      <c r="B22" s="626" t="s">
        <v>812</v>
      </c>
      <c r="D22" s="607">
        <f>(D23+D24-D25)</f>
        <v>25541.708969999996</v>
      </c>
      <c r="E22" s="607">
        <f>(E23+E24-E25)</f>
        <v>0</v>
      </c>
      <c r="F22" s="607">
        <f>(F23+F24-F25)</f>
        <v>30759.844430000005</v>
      </c>
      <c r="G22" s="609">
        <f>D22-E22</f>
        <v>25541.708969999996</v>
      </c>
      <c r="H22" s="603" t="e">
        <f t="shared" ref="H22:H27" si="9">D22/E22-1</f>
        <v>#DIV/0!</v>
      </c>
      <c r="I22" s="609">
        <f>D22-F22</f>
        <v>-5218.1354600000086</v>
      </c>
      <c r="J22" s="603">
        <f t="shared" ref="J22:J27" si="10">D22/F22-1</f>
        <v>-0.16964115250566003</v>
      </c>
      <c r="K22" s="590"/>
      <c r="L22" s="634"/>
      <c r="M22" s="635"/>
      <c r="N22" s="635"/>
      <c r="O22" s="636"/>
      <c r="P22" s="637"/>
      <c r="Q22" s="636"/>
      <c r="R22" s="637"/>
    </row>
    <row r="23" spans="2:27" ht="18" customHeight="1">
      <c r="B23" s="626" t="s">
        <v>813</v>
      </c>
      <c r="D23" s="607">
        <f>NİS!E8/1000</f>
        <v>29779.376259999997</v>
      </c>
      <c r="E23" s="608">
        <f>NİS!F8/1000</f>
        <v>0</v>
      </c>
      <c r="F23" s="608">
        <f>NİS!D8/1000</f>
        <v>36338.633270000006</v>
      </c>
      <c r="G23" s="609">
        <f>D23-E23</f>
        <v>29779.376259999997</v>
      </c>
      <c r="H23" s="603" t="e">
        <f>D23/E23-1</f>
        <v>#DIV/0!</v>
      </c>
      <c r="I23" s="609">
        <f>D23-F23</f>
        <v>-6559.2570100000084</v>
      </c>
      <c r="J23" s="603">
        <f t="shared" si="10"/>
        <v>-0.18050367941094581</v>
      </c>
      <c r="K23" s="590"/>
      <c r="L23" s="634"/>
      <c r="M23" s="635"/>
      <c r="N23" s="635"/>
      <c r="O23" s="636"/>
      <c r="P23" s="637"/>
      <c r="Q23" s="636"/>
      <c r="R23" s="637"/>
    </row>
    <row r="24" spans="2:27" ht="18" customHeight="1">
      <c r="B24" s="626" t="s">
        <v>814</v>
      </c>
      <c r="D24" s="607">
        <f>NİS!E11/1000</f>
        <v>20597.263219999997</v>
      </c>
      <c r="E24" s="608">
        <f>NİS!F11/1000</f>
        <v>0</v>
      </c>
      <c r="F24" s="608">
        <f>NİS!D11/1000</f>
        <v>6444.85923</v>
      </c>
      <c r="G24" s="609">
        <f>D24-E24</f>
        <v>20597.263219999997</v>
      </c>
      <c r="H24" s="603" t="e">
        <f t="shared" si="9"/>
        <v>#DIV/0!</v>
      </c>
      <c r="I24" s="609">
        <f>D24-F24</f>
        <v>14152.403989999997</v>
      </c>
      <c r="J24" s="603">
        <f t="shared" si="10"/>
        <v>2.1959213514117355</v>
      </c>
      <c r="K24" s="590"/>
      <c r="L24" s="634"/>
      <c r="M24" s="635"/>
      <c r="N24" s="635"/>
      <c r="O24" s="636"/>
      <c r="P24" s="637"/>
      <c r="Q24" s="636"/>
      <c r="R24" s="637"/>
    </row>
    <row r="25" spans="2:27" ht="18" customHeight="1">
      <c r="B25" s="626" t="s">
        <v>815</v>
      </c>
      <c r="D25" s="607">
        <f>NİS!E16/1000</f>
        <v>24834.930510000002</v>
      </c>
      <c r="E25" s="608">
        <f>NİS!F16/1000</f>
        <v>0</v>
      </c>
      <c r="F25" s="608">
        <f>NİS!D16/1000</f>
        <v>12023.648070000001</v>
      </c>
      <c r="G25" s="609">
        <f>D25-E25</f>
        <v>24834.930510000002</v>
      </c>
      <c r="H25" s="603" t="e">
        <f t="shared" si="9"/>
        <v>#DIV/0!</v>
      </c>
      <c r="I25" s="609">
        <f>D25-F25</f>
        <v>12811.282440000001</v>
      </c>
      <c r="J25" s="603">
        <f t="shared" si="10"/>
        <v>1.0655071044507043</v>
      </c>
      <c r="K25" s="590"/>
      <c r="L25" s="634"/>
      <c r="M25" s="635"/>
      <c r="N25" s="635"/>
      <c r="O25" s="636"/>
      <c r="P25" s="637"/>
      <c r="Q25" s="636"/>
      <c r="R25" s="637"/>
      <c r="T25" s="630" t="s">
        <v>816</v>
      </c>
    </row>
    <row r="26" spans="2:27" ht="18" customHeight="1">
      <c r="B26" s="626" t="s">
        <v>817</v>
      </c>
      <c r="D26" s="607">
        <f>Borçlar!E18/1000</f>
        <v>9835.7132500000007</v>
      </c>
      <c r="E26" s="608">
        <f>Borçlar!F18/1000</f>
        <v>0</v>
      </c>
      <c r="F26" s="608">
        <f>Borçlar!D18/1000</f>
        <v>27944.206839999999</v>
      </c>
      <c r="G26" s="609">
        <f>D26-E26</f>
        <v>9835.7132500000007</v>
      </c>
      <c r="H26" s="603" t="e">
        <f t="shared" si="9"/>
        <v>#DIV/0!</v>
      </c>
      <c r="I26" s="609">
        <f t="shared" ref="I26:I27" si="11">D26-F26</f>
        <v>-18108.493589999998</v>
      </c>
      <c r="J26" s="603">
        <f t="shared" si="10"/>
        <v>-0.64802317323528658</v>
      </c>
      <c r="K26" s="590"/>
      <c r="L26" s="634"/>
      <c r="M26" s="635"/>
      <c r="N26" s="635"/>
      <c r="O26" s="636"/>
      <c r="P26" s="637"/>
      <c r="Q26" s="636"/>
      <c r="R26" s="637"/>
      <c r="T26" s="633" t="s">
        <v>1011</v>
      </c>
      <c r="U26" s="633" t="s">
        <v>1012</v>
      </c>
      <c r="V26" s="633" t="s">
        <v>809</v>
      </c>
    </row>
    <row r="27" spans="2:27" ht="18" customHeight="1">
      <c r="B27" s="626" t="s">
        <v>818</v>
      </c>
      <c r="D27" s="607">
        <f>(L27-T27)</f>
        <v>1438.0891428399998</v>
      </c>
      <c r="E27" s="608">
        <f>(M27-U27)</f>
        <v>-1.6500000000000001E-2</v>
      </c>
      <c r="F27" s="608">
        <f>(N27-V27)</f>
        <v>81.130920000000017</v>
      </c>
      <c r="G27" s="609">
        <f t="shared" ref="G27" si="12">D27-E27</f>
        <v>1438.1056428399997</v>
      </c>
      <c r="H27" s="603">
        <f t="shared" si="9"/>
        <v>-87157.917747878775</v>
      </c>
      <c r="I27" s="609">
        <f t="shared" si="11"/>
        <v>1356.9582228399997</v>
      </c>
      <c r="J27" s="603">
        <f t="shared" si="10"/>
        <v>16.725537228469729</v>
      </c>
      <c r="K27" s="590"/>
      <c r="L27" s="607">
        <f>Yatırım!E15/1000</f>
        <v>1438.1427599999997</v>
      </c>
      <c r="M27" s="608">
        <f>Yatırım!F15/1000</f>
        <v>0</v>
      </c>
      <c r="N27" s="608">
        <f>Yatırım!D15/1000</f>
        <v>81.570920000000015</v>
      </c>
      <c r="O27" s="609">
        <f t="shared" ref="O27" si="13">L27-M27</f>
        <v>1438.1427599999997</v>
      </c>
      <c r="P27" s="603" t="e">
        <f t="shared" ref="P27" si="14">L27/M27-1</f>
        <v>#DIV/0!</v>
      </c>
      <c r="Q27" s="609">
        <f t="shared" ref="Q27" si="15">L27-N27</f>
        <v>1356.5718399999996</v>
      </c>
      <c r="R27" s="637">
        <f t="shared" ref="R27" si="16">L27/N27-1</f>
        <v>16.630581584711798</v>
      </c>
      <c r="T27" s="753">
        <v>5.3617160000000004E-2</v>
      </c>
      <c r="U27" s="753">
        <v>1.6500000000000001E-2</v>
      </c>
      <c r="V27" s="753">
        <v>0.44</v>
      </c>
    </row>
    <row r="28" spans="2:27" ht="18" customHeight="1">
      <c r="B28" s="606"/>
      <c r="C28" s="606"/>
      <c r="T28" s="630" t="s">
        <v>819</v>
      </c>
    </row>
    <row r="29" spans="2:27" ht="18" customHeight="1">
      <c r="B29" s="626" t="s">
        <v>820</v>
      </c>
      <c r="D29" s="757">
        <v>119</v>
      </c>
      <c r="E29" s="601">
        <v>129</v>
      </c>
      <c r="F29" s="755">
        <v>120</v>
      </c>
      <c r="G29" s="604">
        <f>D29-E29</f>
        <v>-10</v>
      </c>
      <c r="H29" s="603">
        <f>D29/E29-1</f>
        <v>-7.7519379844961267E-2</v>
      </c>
      <c r="I29" s="604">
        <f>D29-F29</f>
        <v>-1</v>
      </c>
      <c r="J29" s="603">
        <f>D29/F29-1</f>
        <v>-8.3333333333333037E-3</v>
      </c>
      <c r="K29" s="605"/>
      <c r="L29" s="600">
        <f>'Personel Gideri'!E11</f>
        <v>24</v>
      </c>
      <c r="M29" s="601">
        <f>'Personel Gideri'!F11</f>
        <v>0</v>
      </c>
      <c r="N29" s="601">
        <f>'Personel Gideri'!D11</f>
        <v>16</v>
      </c>
      <c r="O29" s="604">
        <f>L29-M29</f>
        <v>24</v>
      </c>
      <c r="P29" s="603" t="e">
        <f>L29/M29-1</f>
        <v>#DIV/0!</v>
      </c>
      <c r="Q29" s="604">
        <f>L29-N29</f>
        <v>8</v>
      </c>
      <c r="R29" s="603">
        <f>L29/N29-1</f>
        <v>0.5</v>
      </c>
      <c r="T29" s="633" t="s">
        <v>1011</v>
      </c>
      <c r="U29" s="633" t="s">
        <v>1012</v>
      </c>
      <c r="V29" s="633" t="s">
        <v>809</v>
      </c>
      <c r="W29" s="618" t="s">
        <v>821</v>
      </c>
    </row>
    <row r="30" spans="2:27" ht="18" customHeight="1">
      <c r="B30" s="626" t="s">
        <v>822</v>
      </c>
      <c r="D30" s="607">
        <f>(L30-T30)</f>
        <v>1395.73808338</v>
      </c>
      <c r="E30" s="608">
        <f>(M30-U30)</f>
        <v>-4.3009619189700006</v>
      </c>
      <c r="F30" s="608">
        <f>(N30-V30)</f>
        <v>660.73726170000009</v>
      </c>
      <c r="G30" s="609">
        <f>D30-E30</f>
        <v>1400.03904529897</v>
      </c>
      <c r="H30" s="603">
        <f>D30/E30-1</f>
        <v>-325.5176566720807</v>
      </c>
      <c r="I30" s="609">
        <f>D30-F30</f>
        <v>735.00082167999994</v>
      </c>
      <c r="J30" s="603">
        <f>D30/F30-1</f>
        <v>1.1123949931156121</v>
      </c>
      <c r="K30" s="610"/>
      <c r="L30" s="607">
        <f>'Personel Gideri'!E26/1000</f>
        <v>1400.1758</v>
      </c>
      <c r="M30" s="608">
        <f>'Personel Gideri'!F26/1000</f>
        <v>0</v>
      </c>
      <c r="N30" s="608">
        <f>'Personel Gideri'!D26/1000</f>
        <v>664.38615000000004</v>
      </c>
      <c r="O30" s="609">
        <f>L30-M30</f>
        <v>1400.1758</v>
      </c>
      <c r="P30" s="603" t="e">
        <f>L30/M30-1</f>
        <v>#DIV/0!</v>
      </c>
      <c r="Q30" s="609">
        <f>L30-N30</f>
        <v>735.78964999999994</v>
      </c>
      <c r="R30" s="603">
        <f>L30/N30-1</f>
        <v>1.1074728905772644</v>
      </c>
      <c r="T30" s="752">
        <v>4.4377166199999998</v>
      </c>
      <c r="U30" s="752">
        <v>4.3009619189700006</v>
      </c>
      <c r="V30" s="752">
        <v>3.6488882999999994</v>
      </c>
    </row>
    <row r="31" spans="2:27" ht="18" customHeight="1">
      <c r="B31" s="626" t="s">
        <v>823</v>
      </c>
      <c r="D31" s="628" t="e">
        <f>-'Gelir Tablosu A'!#REF!</f>
        <v>#REF!</v>
      </c>
      <c r="E31" s="628" t="e">
        <f>-'Gelir Tablosu A'!#REF!</f>
        <v>#REF!</v>
      </c>
      <c r="F31" s="628">
        <f>-'Gelir Tablosu A'!E37</f>
        <v>2.5775054883589197E-2</v>
      </c>
      <c r="G31" s="629" t="e">
        <f t="shared" ref="G31:G33" si="17">(D31-E31)*100</f>
        <v>#REF!</v>
      </c>
      <c r="H31" s="603"/>
      <c r="I31" s="629" t="e">
        <f t="shared" ref="I31:I33" si="18">(D31-F31)*100</f>
        <v>#REF!</v>
      </c>
      <c r="J31" s="603"/>
      <c r="K31" s="590"/>
      <c r="L31" s="628">
        <f>-'Gelir Tablosu'!G38</f>
        <v>5.8695682758933259E-3</v>
      </c>
      <c r="M31" s="628" t="e">
        <f>-'Gelir Tablosu'!I38</f>
        <v>#DIV/0!</v>
      </c>
      <c r="N31" s="628" t="e">
        <f>-'Gelir Tablosu'!#REF!</f>
        <v>#REF!</v>
      </c>
      <c r="O31" s="629" t="e">
        <f t="shared" ref="O31:O33" si="19">(L31-M31)*100</f>
        <v>#DIV/0!</v>
      </c>
      <c r="P31" s="603"/>
      <c r="Q31" s="629" t="e">
        <f t="shared" ref="Q31:Q33" si="20">(L31-N31)*100</f>
        <v>#REF!</v>
      </c>
      <c r="R31" s="603"/>
      <c r="T31" s="643" t="s">
        <v>1015</v>
      </c>
      <c r="U31" s="644"/>
      <c r="V31" s="643" t="s">
        <v>1014</v>
      </c>
      <c r="W31" s="644"/>
      <c r="X31" s="644"/>
      <c r="Y31" s="643" t="s">
        <v>1013</v>
      </c>
      <c r="Z31" s="644"/>
      <c r="AA31" s="643" t="s">
        <v>839</v>
      </c>
    </row>
    <row r="32" spans="2:27" ht="18" customHeight="1">
      <c r="B32" s="626" t="s">
        <v>824</v>
      </c>
      <c r="D32" s="628" t="e">
        <f>-'Gelir Tablosu A'!#REF!-'Gelir Tablosu A'!#REF!</f>
        <v>#REF!</v>
      </c>
      <c r="E32" s="628" t="e">
        <f>-'Gelir Tablosu A'!#REF!-'Gelir Tablosu A'!#REF!</f>
        <v>#REF!</v>
      </c>
      <c r="F32" s="628">
        <f>-'Gelir Tablosu A'!E36-'Gelir Tablosu A'!E35</f>
        <v>9.9689825146089192E-2</v>
      </c>
      <c r="G32" s="629" t="e">
        <f t="shared" si="17"/>
        <v>#REF!</v>
      </c>
      <c r="H32" s="603"/>
      <c r="I32" s="629" t="e">
        <f t="shared" si="18"/>
        <v>#REF!</v>
      </c>
      <c r="J32" s="603"/>
      <c r="K32" s="590"/>
      <c r="L32" s="628">
        <f>-'Gelir Tablosu'!G37-'Gelir Tablosu'!G36</f>
        <v>0</v>
      </c>
      <c r="M32" s="628" t="e">
        <f>-'Gelir Tablosu'!I37-'Gelir Tablosu'!I36</f>
        <v>#DIV/0!</v>
      </c>
      <c r="N32" s="628" t="e">
        <f>-'Gelir Tablosu'!#REF!-'Gelir Tablosu'!#REF!</f>
        <v>#REF!</v>
      </c>
      <c r="O32" s="629" t="e">
        <f t="shared" si="19"/>
        <v>#DIV/0!</v>
      </c>
      <c r="P32" s="603"/>
      <c r="Q32" s="629" t="e">
        <f t="shared" si="20"/>
        <v>#REF!</v>
      </c>
      <c r="R32" s="603"/>
      <c r="T32" s="645" t="s">
        <v>809</v>
      </c>
      <c r="U32" s="646"/>
      <c r="V32" s="645" t="s">
        <v>809</v>
      </c>
      <c r="W32" s="646"/>
      <c r="X32" s="644"/>
      <c r="Y32" s="645" t="s">
        <v>809</v>
      </c>
      <c r="Z32" s="644"/>
      <c r="AA32" s="645" t="s">
        <v>809</v>
      </c>
    </row>
    <row r="33" spans="2:27" ht="18" customHeight="1">
      <c r="B33" s="626" t="s">
        <v>825</v>
      </c>
      <c r="D33" s="628" t="e">
        <f>-'Gelir Tablosu A'!#REF!</f>
        <v>#REF!</v>
      </c>
      <c r="E33" s="628" t="e">
        <f>-'Gelir Tablosu A'!#REF!</f>
        <v>#REF!</v>
      </c>
      <c r="F33" s="628">
        <f>-'Gelir Tablosu A'!E34</f>
        <v>2.6066024701775718E-2</v>
      </c>
      <c r="G33" s="629" t="e">
        <f t="shared" si="17"/>
        <v>#REF!</v>
      </c>
      <c r="H33" s="603"/>
      <c r="I33" s="629" t="e">
        <f t="shared" si="18"/>
        <v>#REF!</v>
      </c>
      <c r="J33" s="603"/>
      <c r="K33" s="590"/>
      <c r="L33" s="628">
        <f>-'Gelir Tablosu'!G35</f>
        <v>0</v>
      </c>
      <c r="M33" s="628" t="e">
        <f>-'Gelir Tablosu'!I35</f>
        <v>#DIV/0!</v>
      </c>
      <c r="N33" s="628" t="e">
        <f>-'Gelir Tablosu'!#REF!</f>
        <v>#REF!</v>
      </c>
      <c r="O33" s="629" t="e">
        <f t="shared" si="19"/>
        <v>#DIV/0!</v>
      </c>
      <c r="P33" s="603"/>
      <c r="Q33" s="629" t="e">
        <f t="shared" si="20"/>
        <v>#REF!</v>
      </c>
      <c r="R33" s="603"/>
      <c r="T33" s="647">
        <f>'Gelir Tablosu'!D35*-1</f>
        <v>0</v>
      </c>
      <c r="U33" s="648"/>
      <c r="V33" s="647">
        <f>'Gelir Tablosu'!D24</f>
        <v>96411412.899999976</v>
      </c>
      <c r="W33" s="648"/>
      <c r="X33" s="644"/>
      <c r="Y33" s="647" t="e">
        <f>'Gelir Tablosu A'!#REF!*-1</f>
        <v>#REF!</v>
      </c>
      <c r="Z33" s="644"/>
      <c r="AA33" s="647" t="e">
        <f>'Gelir Tablosu A'!#REF!</f>
        <v>#REF!</v>
      </c>
    </row>
    <row r="34" spans="2:27" ht="26.7">
      <c r="B34" s="631" t="s">
        <v>826</v>
      </c>
      <c r="W34" s="618" t="s">
        <v>827</v>
      </c>
    </row>
    <row r="35" spans="2:27">
      <c r="G35" s="639"/>
      <c r="H35" s="639"/>
    </row>
    <row r="36" spans="2:27">
      <c r="G36" s="640"/>
      <c r="H36" s="640"/>
      <c r="I36" s="640"/>
    </row>
    <row r="37" spans="2:27" ht="15.6">
      <c r="B37" s="669" t="s">
        <v>1067</v>
      </c>
      <c r="I37" s="639"/>
    </row>
    <row r="39" spans="2:27" ht="15.6">
      <c r="B39" s="669"/>
    </row>
  </sheetData>
  <mergeCells count="7">
    <mergeCell ref="B2:R2"/>
    <mergeCell ref="D4:F4"/>
    <mergeCell ref="G4:H4"/>
    <mergeCell ref="I4:J4"/>
    <mergeCell ref="L4:N4"/>
    <mergeCell ref="O4:P4"/>
    <mergeCell ref="Q4:R4"/>
  </mergeCells>
  <conditionalFormatting sqref="G13:G14">
    <cfRule type="iconSet" priority="55">
      <iconSet>
        <cfvo type="percent" val="0"/>
        <cfvo type="num" val="0"/>
        <cfvo type="num" val="0" gte="0"/>
      </iconSet>
    </cfRule>
  </conditionalFormatting>
  <conditionalFormatting sqref="G20 I20">
    <cfRule type="iconSet" priority="54">
      <iconSet>
        <cfvo type="percent" val="0"/>
        <cfvo type="num" val="0"/>
        <cfvo type="num" val="0" gte="0"/>
      </iconSet>
    </cfRule>
  </conditionalFormatting>
  <conditionalFormatting sqref="G22">
    <cfRule type="iconSet" priority="53">
      <iconSet reverse="1">
        <cfvo type="percent" val="0"/>
        <cfvo type="num" val="0"/>
        <cfvo type="num" val="0" gte="0"/>
      </iconSet>
    </cfRule>
  </conditionalFormatting>
  <conditionalFormatting sqref="O22">
    <cfRule type="iconSet" priority="52">
      <iconSet reverse="1">
        <cfvo type="percent" val="0"/>
        <cfvo type="num" val="0"/>
        <cfvo type="num" val="0"/>
      </iconSet>
    </cfRule>
  </conditionalFormatting>
  <conditionalFormatting sqref="Q22">
    <cfRule type="iconSet" priority="51">
      <iconSet reverse="1">
        <cfvo type="percent" val="0"/>
        <cfvo type="num" val="0"/>
        <cfvo type="num" val="0"/>
      </iconSet>
    </cfRule>
  </conditionalFormatting>
  <conditionalFormatting sqref="G7">
    <cfRule type="iconSet" priority="56">
      <iconSet>
        <cfvo type="percent" val="0"/>
        <cfvo type="num" val="0"/>
        <cfvo type="num" val="0" gte="0"/>
      </iconSet>
    </cfRule>
  </conditionalFormatting>
  <conditionalFormatting sqref="G30 I30">
    <cfRule type="iconSet" priority="50">
      <iconSet reverse="1">
        <cfvo type="percent" val="0"/>
        <cfvo type="num" val="0"/>
        <cfvo type="num" val="0" gte="0"/>
      </iconSet>
    </cfRule>
  </conditionalFormatting>
  <conditionalFormatting sqref="G31">
    <cfRule type="iconSet" priority="49">
      <iconSet reverse="1">
        <cfvo type="percent" val="0"/>
        <cfvo type="num" val="0"/>
        <cfvo type="num" val="0" gte="0"/>
      </iconSet>
    </cfRule>
  </conditionalFormatting>
  <conditionalFormatting sqref="G26">
    <cfRule type="iconSet" priority="48">
      <iconSet reverse="1">
        <cfvo type="percent" val="0"/>
        <cfvo type="num" val="0"/>
        <cfvo type="num" val="0" gte="0"/>
      </iconSet>
    </cfRule>
  </conditionalFormatting>
  <conditionalFormatting sqref="G8:G11">
    <cfRule type="iconSet" priority="47">
      <iconSet>
        <cfvo type="percent" val="0"/>
        <cfvo type="num" val="0"/>
        <cfvo type="num" val="0" gte="0"/>
      </iconSet>
    </cfRule>
  </conditionalFormatting>
  <conditionalFormatting sqref="I7:I11">
    <cfRule type="iconSet" priority="46">
      <iconSet>
        <cfvo type="percent" val="0"/>
        <cfvo type="num" val="0"/>
        <cfvo type="num" val="0" gte="0"/>
      </iconSet>
    </cfRule>
  </conditionalFormatting>
  <conditionalFormatting sqref="G15">
    <cfRule type="iconSet" priority="45">
      <iconSet>
        <cfvo type="percent" val="0"/>
        <cfvo type="num" val="0"/>
        <cfvo type="num" val="0" gte="0"/>
      </iconSet>
    </cfRule>
  </conditionalFormatting>
  <conditionalFormatting sqref="G17">
    <cfRule type="iconSet" priority="44">
      <iconSet>
        <cfvo type="percent" val="0"/>
        <cfvo type="num" val="0"/>
        <cfvo type="num" val="0" gte="0"/>
      </iconSet>
    </cfRule>
  </conditionalFormatting>
  <conditionalFormatting sqref="I13">
    <cfRule type="iconSet" priority="43">
      <iconSet>
        <cfvo type="percent" val="0"/>
        <cfvo type="num" val="0"/>
        <cfvo type="num" val="0" gte="0"/>
      </iconSet>
    </cfRule>
  </conditionalFormatting>
  <conditionalFormatting sqref="I15">
    <cfRule type="iconSet" priority="42">
      <iconSet>
        <cfvo type="percent" val="0"/>
        <cfvo type="num" val="0"/>
        <cfvo type="num" val="0" gte="0"/>
      </iconSet>
    </cfRule>
  </conditionalFormatting>
  <conditionalFormatting sqref="I17">
    <cfRule type="iconSet" priority="41">
      <iconSet>
        <cfvo type="percent" val="0"/>
        <cfvo type="num" val="0"/>
        <cfvo type="num" val="0" gte="0"/>
      </iconSet>
    </cfRule>
  </conditionalFormatting>
  <conditionalFormatting sqref="O13">
    <cfRule type="iconSet" priority="40">
      <iconSet>
        <cfvo type="percent" val="0"/>
        <cfvo type="num" val="0"/>
        <cfvo type="num" val="0" gte="0"/>
      </iconSet>
    </cfRule>
  </conditionalFormatting>
  <conditionalFormatting sqref="O15">
    <cfRule type="iconSet" priority="39">
      <iconSet>
        <cfvo type="percent" val="0"/>
        <cfvo type="num" val="0"/>
        <cfvo type="num" val="0" gte="0"/>
      </iconSet>
    </cfRule>
  </conditionalFormatting>
  <conditionalFormatting sqref="O17">
    <cfRule type="iconSet" priority="38">
      <iconSet>
        <cfvo type="percent" val="0"/>
        <cfvo type="num" val="0"/>
        <cfvo type="num" val="0" gte="0"/>
      </iconSet>
    </cfRule>
  </conditionalFormatting>
  <conditionalFormatting sqref="Q13">
    <cfRule type="iconSet" priority="37">
      <iconSet>
        <cfvo type="percent" val="0"/>
        <cfvo type="num" val="0"/>
        <cfvo type="num" val="0" gte="0"/>
      </iconSet>
    </cfRule>
  </conditionalFormatting>
  <conditionalFormatting sqref="Q15">
    <cfRule type="iconSet" priority="36">
      <iconSet>
        <cfvo type="percent" val="0"/>
        <cfvo type="num" val="0"/>
        <cfvo type="num" val="0" gte="0"/>
      </iconSet>
    </cfRule>
  </conditionalFormatting>
  <conditionalFormatting sqref="Q17">
    <cfRule type="iconSet" priority="35">
      <iconSet>
        <cfvo type="percent" val="0"/>
        <cfvo type="num" val="0"/>
        <cfvo type="num" val="0" gte="0"/>
      </iconSet>
    </cfRule>
  </conditionalFormatting>
  <conditionalFormatting sqref="O7:O11">
    <cfRule type="iconSet" priority="34">
      <iconSet>
        <cfvo type="percent" val="0"/>
        <cfvo type="num" val="0"/>
        <cfvo type="num" val="0" gte="0"/>
      </iconSet>
    </cfRule>
  </conditionalFormatting>
  <conditionalFormatting sqref="Q7:Q11">
    <cfRule type="iconSet" priority="33">
      <iconSet>
        <cfvo type="percent" val="0"/>
        <cfvo type="num" val="0"/>
        <cfvo type="num" val="0" gte="0"/>
      </iconSet>
    </cfRule>
  </conditionalFormatting>
  <conditionalFormatting sqref="G21">
    <cfRule type="iconSet" priority="32">
      <iconSet>
        <cfvo type="percent" val="0"/>
        <cfvo type="num" val="0"/>
        <cfvo type="num" val="0" gte="0"/>
      </iconSet>
    </cfRule>
  </conditionalFormatting>
  <conditionalFormatting sqref="I21">
    <cfRule type="iconSet" priority="31">
      <iconSet>
        <cfvo type="percent" val="0"/>
        <cfvo type="num" val="0"/>
        <cfvo type="num" val="0" gte="0"/>
      </iconSet>
    </cfRule>
  </conditionalFormatting>
  <conditionalFormatting sqref="O20">
    <cfRule type="iconSet" priority="30">
      <iconSet>
        <cfvo type="percent" val="0"/>
        <cfvo type="num" val="0"/>
        <cfvo type="num" val="0" gte="0"/>
      </iconSet>
    </cfRule>
  </conditionalFormatting>
  <conditionalFormatting sqref="O21">
    <cfRule type="iconSet" priority="29">
      <iconSet>
        <cfvo type="percent" val="0"/>
        <cfvo type="num" val="0"/>
        <cfvo type="num" val="0" gte="0"/>
      </iconSet>
    </cfRule>
  </conditionalFormatting>
  <conditionalFormatting sqref="Q20:Q21">
    <cfRule type="iconSet" priority="28">
      <iconSet>
        <cfvo type="percent" val="0"/>
        <cfvo type="num" val="0"/>
        <cfvo type="num" val="0" gte="0"/>
      </iconSet>
    </cfRule>
  </conditionalFormatting>
  <conditionalFormatting sqref="I22">
    <cfRule type="iconSet" priority="27">
      <iconSet reverse="1">
        <cfvo type="percent" val="0"/>
        <cfvo type="num" val="0"/>
        <cfvo type="num" val="0" gte="0"/>
      </iconSet>
    </cfRule>
  </conditionalFormatting>
  <conditionalFormatting sqref="I26">
    <cfRule type="iconSet" priority="26">
      <iconSet reverse="1">
        <cfvo type="percent" val="0"/>
        <cfvo type="num" val="0"/>
        <cfvo type="num" val="0" gte="0"/>
      </iconSet>
    </cfRule>
  </conditionalFormatting>
  <conditionalFormatting sqref="O30">
    <cfRule type="iconSet" priority="25">
      <iconSet reverse="1">
        <cfvo type="percent" val="0"/>
        <cfvo type="num" val="0"/>
        <cfvo type="num" val="0" gte="0"/>
      </iconSet>
    </cfRule>
  </conditionalFormatting>
  <conditionalFormatting sqref="Q30">
    <cfRule type="iconSet" priority="24">
      <iconSet reverse="1">
        <cfvo type="percent" val="0"/>
        <cfvo type="num" val="0"/>
        <cfvo type="num" val="0" gte="0"/>
      </iconSet>
    </cfRule>
  </conditionalFormatting>
  <conditionalFormatting sqref="I31">
    <cfRule type="iconSet" priority="23">
      <iconSet reverse="1">
        <cfvo type="percent" val="0"/>
        <cfvo type="num" val="0"/>
        <cfvo type="num" val="0" gte="0"/>
      </iconSet>
    </cfRule>
  </conditionalFormatting>
  <conditionalFormatting sqref="O31">
    <cfRule type="iconSet" priority="22">
      <iconSet reverse="1">
        <cfvo type="percent" val="0"/>
        <cfvo type="num" val="0"/>
        <cfvo type="num" val="0" gte="0"/>
      </iconSet>
    </cfRule>
  </conditionalFormatting>
  <conditionalFormatting sqref="Q31">
    <cfRule type="iconSet" priority="21">
      <iconSet reverse="1">
        <cfvo type="percent" val="0"/>
        <cfvo type="num" val="0"/>
        <cfvo type="num" val="0" gte="0"/>
      </iconSet>
    </cfRule>
  </conditionalFormatting>
  <conditionalFormatting sqref="G32">
    <cfRule type="iconSet" priority="20">
      <iconSet reverse="1">
        <cfvo type="percent" val="0"/>
        <cfvo type="num" val="0"/>
        <cfvo type="num" val="0" gte="0"/>
      </iconSet>
    </cfRule>
  </conditionalFormatting>
  <conditionalFormatting sqref="I32">
    <cfRule type="iconSet" priority="19">
      <iconSet reverse="1">
        <cfvo type="percent" val="0"/>
        <cfvo type="num" val="0"/>
        <cfvo type="num" val="0" gte="0"/>
      </iconSet>
    </cfRule>
  </conditionalFormatting>
  <conditionalFormatting sqref="O32">
    <cfRule type="iconSet" priority="18">
      <iconSet reverse="1">
        <cfvo type="percent" val="0"/>
        <cfvo type="num" val="0"/>
        <cfvo type="num" val="0" gte="0"/>
      </iconSet>
    </cfRule>
  </conditionalFormatting>
  <conditionalFormatting sqref="Q32">
    <cfRule type="iconSet" priority="17">
      <iconSet reverse="1">
        <cfvo type="percent" val="0"/>
        <cfvo type="num" val="0"/>
        <cfvo type="num" val="0" gte="0"/>
      </iconSet>
    </cfRule>
  </conditionalFormatting>
  <conditionalFormatting sqref="G33">
    <cfRule type="iconSet" priority="16">
      <iconSet reverse="1">
        <cfvo type="percent" val="0"/>
        <cfvo type="num" val="0"/>
        <cfvo type="num" val="0" gte="0"/>
      </iconSet>
    </cfRule>
  </conditionalFormatting>
  <conditionalFormatting sqref="I33">
    <cfRule type="iconSet" priority="15">
      <iconSet reverse="1">
        <cfvo type="percent" val="0"/>
        <cfvo type="num" val="0"/>
        <cfvo type="num" val="0" gte="0"/>
      </iconSet>
    </cfRule>
  </conditionalFormatting>
  <conditionalFormatting sqref="O33">
    <cfRule type="iconSet" priority="14">
      <iconSet reverse="1">
        <cfvo type="percent" val="0"/>
        <cfvo type="num" val="0"/>
        <cfvo type="num" val="0" gte="0"/>
      </iconSet>
    </cfRule>
  </conditionalFormatting>
  <conditionalFormatting sqref="Q33">
    <cfRule type="iconSet" priority="13">
      <iconSet reverse="1">
        <cfvo type="percent" val="0"/>
        <cfvo type="num" val="0"/>
        <cfvo type="num" val="0" gte="0"/>
      </iconSet>
    </cfRule>
  </conditionalFormatting>
  <conditionalFormatting sqref="G16">
    <cfRule type="iconSet" priority="12">
      <iconSet>
        <cfvo type="percent" val="0"/>
        <cfvo type="num" val="0"/>
        <cfvo type="num" val="0" gte="0"/>
      </iconSet>
    </cfRule>
  </conditionalFormatting>
  <conditionalFormatting sqref="G18">
    <cfRule type="iconSet" priority="11">
      <iconSet>
        <cfvo type="percent" val="0"/>
        <cfvo type="num" val="0"/>
        <cfvo type="num" val="0" gte="0"/>
      </iconSet>
    </cfRule>
  </conditionalFormatting>
  <conditionalFormatting sqref="I14">
    <cfRule type="iconSet" priority="10">
      <iconSet>
        <cfvo type="percent" val="0"/>
        <cfvo type="num" val="0"/>
        <cfvo type="num" val="0" gte="0"/>
      </iconSet>
    </cfRule>
  </conditionalFormatting>
  <conditionalFormatting sqref="I16">
    <cfRule type="iconSet" priority="9">
      <iconSet>
        <cfvo type="percent" val="0"/>
        <cfvo type="num" val="0"/>
        <cfvo type="num" val="0" gte="0"/>
      </iconSet>
    </cfRule>
  </conditionalFormatting>
  <conditionalFormatting sqref="I18">
    <cfRule type="iconSet" priority="8">
      <iconSet>
        <cfvo type="percent" val="0"/>
        <cfvo type="num" val="0"/>
        <cfvo type="num" val="0" gte="0"/>
      </iconSet>
    </cfRule>
  </conditionalFormatting>
  <conditionalFormatting sqref="O14">
    <cfRule type="iconSet" priority="7">
      <iconSet>
        <cfvo type="percent" val="0"/>
        <cfvo type="num" val="0"/>
        <cfvo type="num" val="0" gte="0"/>
      </iconSet>
    </cfRule>
  </conditionalFormatting>
  <conditionalFormatting sqref="Q14">
    <cfRule type="iconSet" priority="6">
      <iconSet>
        <cfvo type="percent" val="0"/>
        <cfvo type="num" val="0"/>
        <cfvo type="num" val="0" gte="0"/>
      </iconSet>
    </cfRule>
  </conditionalFormatting>
  <conditionalFormatting sqref="O16">
    <cfRule type="iconSet" priority="5">
      <iconSet>
        <cfvo type="percent" val="0"/>
        <cfvo type="num" val="0"/>
        <cfvo type="num" val="0" gte="0"/>
      </iconSet>
    </cfRule>
  </conditionalFormatting>
  <conditionalFormatting sqref="Q16">
    <cfRule type="iconSet" priority="4">
      <iconSet>
        <cfvo type="percent" val="0"/>
        <cfvo type="num" val="0"/>
        <cfvo type="num" val="0" gte="0"/>
      </iconSet>
    </cfRule>
  </conditionalFormatting>
  <conditionalFormatting sqref="O18">
    <cfRule type="iconSet" priority="3">
      <iconSet>
        <cfvo type="percent" val="0"/>
        <cfvo type="num" val="0"/>
        <cfvo type="num" val="0" gte="0"/>
      </iconSet>
    </cfRule>
  </conditionalFormatting>
  <conditionalFormatting sqref="Q18">
    <cfRule type="iconSet" priority="2">
      <iconSet>
        <cfvo type="percent" val="0"/>
        <cfvo type="num" val="0"/>
        <cfvo type="num" val="0" gte="0"/>
      </iconSet>
    </cfRule>
  </conditionalFormatting>
  <conditionalFormatting sqref="G27">
    <cfRule type="iconSet" priority="1">
      <iconSet reverse="1">
        <cfvo type="percent" val="0"/>
        <cfvo type="num" val="0"/>
        <cfvo type="num" val="0" gte="0"/>
      </iconSet>
    </cfRule>
  </conditionalFormatting>
  <pageMargins left="0.39370078740157483" right="0.39370078740157483" top="0.59055118110236227" bottom="0.19685039370078741" header="0.19685039370078741" footer="0.19685039370078741"/>
  <pageSetup paperSize="9" scale="61" orientation="landscape" r:id="rId1"/>
  <headerFooter>
    <oddFooter>&amp;L&amp;"microsoft sans serif,Bold"SINIRLI DAGITIM / CLASSIFIED</oddFooter>
    <evenFooter>&amp;L&amp;"microsoft sans serif,Bold"SINIRLI DAGITIM / CLASSIFIED</evenFooter>
    <firstFooter>&amp;L&amp;"microsoft sans serif,Bold"SINIRLI DAGITIM / CLASSIFIED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ayfa6">
    <tabColor rgb="FF92D050"/>
    <pageSetUpPr fitToPage="1"/>
  </sheetPr>
  <dimension ref="B2:XFD27"/>
  <sheetViews>
    <sheetView showGridLines="0" topLeftCell="A13" zoomScaleNormal="100" zoomScaleSheetLayoutView="80" workbookViewId="0">
      <selection activeCell="B13" sqref="B13"/>
    </sheetView>
  </sheetViews>
  <sheetFormatPr defaultColWidth="9.20703125" defaultRowHeight="10.5"/>
  <cols>
    <col min="1" max="1" width="3.7890625" style="237" customWidth="1"/>
    <col min="2" max="2" width="43.7890625" style="237" bestFit="1" customWidth="1"/>
    <col min="3" max="3" width="0.7890625" style="238" customWidth="1"/>
    <col min="4" max="5" width="13.7890625" style="237" customWidth="1"/>
    <col min="6" max="6" width="16.20703125" style="237" customWidth="1"/>
    <col min="7" max="7" width="0.7890625" style="237" customWidth="1"/>
    <col min="8" max="10" width="13.7890625" style="237" customWidth="1"/>
    <col min="11" max="11" width="0.7890625" style="238" customWidth="1"/>
    <col min="12" max="13" width="10.7890625" style="237" customWidth="1"/>
    <col min="14" max="18" width="1.20703125" style="237" customWidth="1"/>
    <col min="19" max="19" width="1.7890625" style="237" customWidth="1"/>
    <col min="20" max="20" width="1.20703125" style="237" customWidth="1"/>
    <col min="21" max="21" width="9.20703125" style="237" hidden="1" customWidth="1"/>
    <col min="22" max="22" width="11.5234375" style="237" hidden="1" customWidth="1"/>
    <col min="23" max="23" width="9.7890625" style="237" customWidth="1"/>
    <col min="24" max="25" width="9.7890625" style="237" bestFit="1" customWidth="1"/>
    <col min="26" max="26" width="10" style="237" customWidth="1"/>
    <col min="27" max="27" width="21.20703125" style="237" customWidth="1"/>
    <col min="28" max="50" width="9.20703125" style="237" customWidth="1"/>
    <col min="51" max="16383" width="9.20703125" style="237"/>
    <col min="16384" max="16384" width="22.7890625" style="237" customWidth="1"/>
  </cols>
  <sheetData>
    <row r="2" spans="2:26 16384:16384" s="12" customFormat="1" ht="14.4">
      <c r="B2" s="788" t="s">
        <v>1123</v>
      </c>
      <c r="C2" s="789"/>
      <c r="D2" s="789"/>
      <c r="E2" s="789"/>
      <c r="F2" s="789"/>
      <c r="G2" s="789"/>
      <c r="H2" s="789"/>
      <c r="I2" s="789"/>
      <c r="J2" s="789"/>
      <c r="K2" s="789"/>
      <c r="L2" s="789"/>
      <c r="M2" s="790"/>
    </row>
    <row r="3" spans="2:26 16384:16384" s="12" customFormat="1" ht="14.4">
      <c r="B3" s="791"/>
      <c r="C3" s="792"/>
      <c r="D3" s="792"/>
      <c r="E3" s="792"/>
      <c r="F3" s="792"/>
      <c r="G3" s="792"/>
      <c r="H3" s="792"/>
      <c r="I3" s="792"/>
      <c r="J3" s="792"/>
      <c r="K3" s="792"/>
      <c r="L3" s="792"/>
      <c r="M3" s="793"/>
    </row>
    <row r="4" spans="2:26 16384:16384" s="12" customFormat="1" ht="18.3"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</row>
    <row r="5" spans="2:26 16384:16384" ht="14.4">
      <c r="D5" s="797" t="s">
        <v>79</v>
      </c>
      <c r="E5" s="797"/>
      <c r="F5" s="797"/>
      <c r="H5" s="797" t="s">
        <v>0</v>
      </c>
      <c r="I5" s="797"/>
      <c r="J5" s="797"/>
      <c r="K5" s="797"/>
      <c r="L5" s="797"/>
      <c r="M5" s="797"/>
    </row>
    <row r="6" spans="2:26 16384:16384" s="238" customFormat="1" ht="14.4">
      <c r="D6" s="241"/>
      <c r="E6" s="241"/>
      <c r="F6" s="241"/>
      <c r="H6" s="241"/>
      <c r="I6" s="241"/>
      <c r="J6" s="241"/>
    </row>
    <row r="7" spans="2:26 16384:16384" ht="12.75" customHeight="1">
      <c r="B7" s="794" t="s">
        <v>114</v>
      </c>
      <c r="C7" s="242"/>
      <c r="D7" s="775" t="str">
        <f>'Veri ve kontrol'!$D$5&amp;" 2015
Fiili"</f>
        <v>Ağustos 2015
Fiili</v>
      </c>
      <c r="E7" s="775" t="str">
        <f>'Veri ve kontrol'!$D$5&amp;" 2016
Fiili"</f>
        <v>Ağustos 2016
Fiili</v>
      </c>
      <c r="F7" s="775" t="s">
        <v>171</v>
      </c>
      <c r="G7" s="578"/>
      <c r="H7" s="775" t="str">
        <f>'Veri ve kontrol'!$D$5&amp;" 2015
Fiili"</f>
        <v>Ağustos 2015
Fiili</v>
      </c>
      <c r="I7" s="775" t="str">
        <f>'Veri ve kontrol'!$D$5&amp;" 2016
Fiili"</f>
        <v>Ağustos 2016
Fiili</v>
      </c>
      <c r="J7" s="775" t="str">
        <f>'Veri ve kontrol'!$D$5&amp;" 2016
Bütçe"</f>
        <v>Ağustos 2016
Bütçe</v>
      </c>
      <c r="K7" s="174"/>
      <c r="L7" s="795" t="s">
        <v>1016</v>
      </c>
      <c r="M7" s="796" t="s">
        <v>171</v>
      </c>
      <c r="N7" s="243"/>
      <c r="O7" s="243"/>
      <c r="P7" s="243"/>
      <c r="Q7" s="243"/>
      <c r="R7" s="243"/>
      <c r="S7" s="243"/>
      <c r="T7" s="243"/>
      <c r="U7" s="243"/>
      <c r="V7" s="243"/>
      <c r="W7" s="553"/>
      <c r="X7" s="553"/>
      <c r="Y7" s="553"/>
      <c r="Z7" s="243"/>
    </row>
    <row r="8" spans="2:26 16384:16384" ht="12.9">
      <c r="B8" s="794"/>
      <c r="C8" s="242"/>
      <c r="D8" s="775"/>
      <c r="E8" s="775"/>
      <c r="F8" s="775"/>
      <c r="G8" s="578"/>
      <c r="H8" s="775"/>
      <c r="I8" s="775"/>
      <c r="J8" s="775"/>
      <c r="K8" s="174"/>
      <c r="L8" s="795"/>
      <c r="M8" s="796"/>
      <c r="N8" s="243"/>
      <c r="O8" s="243"/>
      <c r="P8" s="243"/>
      <c r="Q8" s="243"/>
      <c r="R8" s="243"/>
      <c r="S8" s="243"/>
      <c r="T8" s="243"/>
      <c r="U8" s="243"/>
      <c r="V8" s="243" t="s">
        <v>776</v>
      </c>
      <c r="W8" s="243"/>
      <c r="X8" s="243"/>
      <c r="Y8" s="243"/>
      <c r="Z8" s="243"/>
    </row>
    <row r="9" spans="2:26 16384:16384" s="238" customFormat="1" ht="12.9">
      <c r="B9" s="244"/>
      <c r="C9" s="234"/>
      <c r="D9" s="166"/>
      <c r="E9" s="166"/>
      <c r="F9" s="76"/>
      <c r="G9" s="234"/>
      <c r="H9" s="166"/>
      <c r="I9" s="166"/>
      <c r="J9" s="166"/>
      <c r="K9" s="166"/>
      <c r="L9" s="76"/>
      <c r="M9" s="76"/>
      <c r="N9" s="245"/>
      <c r="O9" s="245"/>
      <c r="P9" s="245"/>
      <c r="Q9" s="245"/>
      <c r="R9" s="245"/>
      <c r="S9" s="245"/>
      <c r="T9" s="555"/>
      <c r="U9" s="555">
        <f>D9-E9</f>
        <v>0</v>
      </c>
      <c r="V9" s="555">
        <f>I9-J9</f>
        <v>0</v>
      </c>
      <c r="W9" s="555"/>
      <c r="X9" s="555"/>
      <c r="Y9" s="555"/>
      <c r="Z9" s="445"/>
      <c r="XFD9" s="445"/>
    </row>
    <row r="10" spans="2:26 16384:16384" s="238" customFormat="1" ht="12.9">
      <c r="B10" s="750" t="s">
        <v>1165</v>
      </c>
      <c r="C10" s="183"/>
      <c r="D10" s="168">
        <v>400</v>
      </c>
      <c r="E10" s="168">
        <v>3875.55</v>
      </c>
      <c r="F10" s="66">
        <f t="shared" ref="F10:F22" si="0">IF(OR(D10&gt;0,E10&gt;0)*OR(D10&lt;0,E10&gt;0),D10/E10-1,IF(OR(D10&lt;0,E10&lt;0)*OR(D10&gt;0,E10&lt;0),-1*(D10/E10-1),IF(AND(D10&lt;0,E10=0),-1,IF(AND(D10&gt;0,E10=0),1,"-"))))</f>
        <v>-0.89678884287391469</v>
      </c>
      <c r="G10" s="183"/>
      <c r="H10" s="168">
        <f>700+908+400</f>
        <v>2008</v>
      </c>
      <c r="I10" s="168">
        <v>6175.55</v>
      </c>
      <c r="J10" s="168"/>
      <c r="K10" s="168"/>
      <c r="L10" s="66">
        <f t="shared" ref="L10:L22" si="1">IF(OR(I10&gt;0,H10&gt;0)*OR(I10&lt;0,H10&gt;0),I10/H10-1,IF(OR(I10&lt;0,H10&lt;0)*OR(I10&gt;0,H10&lt;0),-1*(I10/H10-1),IF(AND(I10&lt;0,H10=0),-1,IF(AND(I10&gt;0,H10=0),1,"-"))))</f>
        <v>2.0754731075697213</v>
      </c>
      <c r="M10" s="66">
        <f t="shared" ref="M10:M22" si="2">IF(OR(I10&gt;0,J10&gt;0)*OR(I10&lt;0,J10&gt;0),I10/J10-1,IF(OR(I10&lt;0,J10&lt;0)*OR(I10&gt;0,J10&lt;0),-1*(I10/J10-1),IF(AND(I10&lt;0,J10=0),-1,IF(AND(I10&gt;0,J10=0),1,"-"))))</f>
        <v>1</v>
      </c>
      <c r="N10" s="245"/>
      <c r="O10" s="245"/>
      <c r="P10" s="245"/>
      <c r="Q10" s="245"/>
      <c r="R10" s="245"/>
      <c r="S10" s="245"/>
      <c r="T10" s="555"/>
      <c r="U10" s="555">
        <f>D10-E10</f>
        <v>-3475.55</v>
      </c>
      <c r="V10" s="555">
        <f>I10-J10</f>
        <v>6175.55</v>
      </c>
      <c r="W10" s="555"/>
      <c r="X10" s="555"/>
      <c r="Y10" s="555"/>
      <c r="Z10" s="445"/>
      <c r="XFD10" s="445"/>
    </row>
    <row r="11" spans="2:26 16384:16384" s="238" customFormat="1" ht="12.9">
      <c r="B11" s="750" t="s">
        <v>1166</v>
      </c>
      <c r="C11" s="183"/>
      <c r="D11" s="168">
        <v>1500</v>
      </c>
      <c r="E11" s="168">
        <v>286.25</v>
      </c>
      <c r="F11" s="66">
        <f t="shared" si="0"/>
        <v>4.2401746724890828</v>
      </c>
      <c r="G11" s="183"/>
      <c r="H11" s="168">
        <f>2000+2782+4325+1150+1500</f>
        <v>11757</v>
      </c>
      <c r="I11" s="168">
        <v>16194.3</v>
      </c>
      <c r="J11" s="168"/>
      <c r="K11" s="168"/>
      <c r="L11" s="66">
        <f t="shared" si="1"/>
        <v>0.37741770859913237</v>
      </c>
      <c r="M11" s="66">
        <f t="shared" si="2"/>
        <v>1</v>
      </c>
      <c r="N11" s="245"/>
      <c r="O11" s="245"/>
      <c r="P11" s="245"/>
      <c r="Q11" s="245"/>
      <c r="R11" s="245"/>
      <c r="S11" s="245"/>
      <c r="T11" s="555"/>
      <c r="U11" s="555">
        <f>D11-E11</f>
        <v>1213.75</v>
      </c>
      <c r="V11" s="555">
        <f>I11-J11</f>
        <v>16194.3</v>
      </c>
      <c r="W11" s="555"/>
      <c r="X11" s="555"/>
      <c r="Y11" s="555"/>
      <c r="Z11" s="445"/>
      <c r="XFD11" s="445"/>
    </row>
    <row r="12" spans="2:26 16384:16384" s="238" customFormat="1" ht="12.9">
      <c r="B12" s="236" t="s">
        <v>1167</v>
      </c>
      <c r="C12" s="183"/>
      <c r="D12" s="168">
        <v>600</v>
      </c>
      <c r="E12" s="168">
        <v>1249.0999999999999</v>
      </c>
      <c r="F12" s="66">
        <f t="shared" si="0"/>
        <v>-0.51965415098871182</v>
      </c>
      <c r="G12" s="183"/>
      <c r="H12" s="168">
        <f>200+964+312+1400+600</f>
        <v>3476</v>
      </c>
      <c r="I12" s="168">
        <v>5249.1</v>
      </c>
      <c r="J12" s="168"/>
      <c r="K12" s="168"/>
      <c r="L12" s="66">
        <f t="shared" si="1"/>
        <v>0.51009781357882633</v>
      </c>
      <c r="M12" s="66">
        <f t="shared" si="2"/>
        <v>1</v>
      </c>
      <c r="N12" s="245"/>
      <c r="O12" s="245"/>
      <c r="P12" s="245"/>
      <c r="Q12" s="245"/>
      <c r="R12" s="245"/>
      <c r="S12" s="245"/>
      <c r="T12" s="245"/>
      <c r="U12" s="555">
        <f t="shared" ref="U12:U20" si="3">D12-E12</f>
        <v>-649.09999999999991</v>
      </c>
      <c r="V12" s="555">
        <f t="shared" ref="V12:V20" si="4">I12-J12</f>
        <v>5249.1</v>
      </c>
      <c r="W12" s="555"/>
      <c r="X12" s="555"/>
      <c r="Y12" s="555"/>
      <c r="Z12" s="445"/>
      <c r="XFD12" s="445"/>
    </row>
    <row r="13" spans="2:26 16384:16384" s="238" customFormat="1" ht="12.9">
      <c r="B13" s="750"/>
      <c r="C13" s="234"/>
      <c r="D13" s="168">
        <v>0</v>
      </c>
      <c r="E13" s="168">
        <v>2327.1999999999998</v>
      </c>
      <c r="F13" s="66">
        <f t="shared" si="0"/>
        <v>-1</v>
      </c>
      <c r="G13" s="183"/>
      <c r="H13" s="168">
        <f>200+2214+540</f>
        <v>2954</v>
      </c>
      <c r="I13" s="168">
        <v>8227.2000000000007</v>
      </c>
      <c r="J13" s="168"/>
      <c r="K13" s="168"/>
      <c r="L13" s="66">
        <f t="shared" ref="L13:L14" si="5">IF(OR(I13&gt;0,H13&gt;0)*OR(I13&lt;0,H13&gt;0),I13/H13-1,IF(OR(I13&lt;0,H13&lt;0)*OR(I13&gt;0,H13&lt;0),-1*(I13/H13-1),IF(AND(I13&lt;0,H13=0),-1,IF(AND(I13&gt;0,H13=0),1,"-"))))</f>
        <v>1.7851049424509142</v>
      </c>
      <c r="M13" s="66">
        <f t="shared" ref="M13:M14" si="6">IF(OR(I13&gt;0,J13&gt;0)*OR(I13&lt;0,J13&gt;0),I13/J13-1,IF(OR(I13&lt;0,J13&lt;0)*OR(I13&gt;0,J13&lt;0),-1*(I13/J13-1),IF(AND(I13&lt;0,J13=0),-1,IF(AND(I13&gt;0,J13=0),1,"-"))))</f>
        <v>1</v>
      </c>
      <c r="N13" s="245"/>
      <c r="O13" s="245"/>
      <c r="P13" s="245"/>
      <c r="Q13" s="245"/>
      <c r="R13" s="245"/>
      <c r="S13" s="245"/>
      <c r="T13" s="245"/>
      <c r="U13" s="555">
        <f>D13-E13</f>
        <v>-2327.1999999999998</v>
      </c>
      <c r="V13" s="555">
        <f>I13-J13</f>
        <v>8227.2000000000007</v>
      </c>
      <c r="W13" s="555"/>
      <c r="X13" s="555"/>
      <c r="Y13" s="555"/>
      <c r="Z13" s="445"/>
      <c r="XFD13" s="445"/>
    </row>
    <row r="14" spans="2:26 16384:16384" s="238" customFormat="1" ht="12.9">
      <c r="B14" s="750"/>
      <c r="C14" s="234"/>
      <c r="D14" s="168">
        <v>0</v>
      </c>
      <c r="E14" s="168">
        <v>1900</v>
      </c>
      <c r="F14" s="66">
        <f t="shared" si="0"/>
        <v>-1</v>
      </c>
      <c r="G14" s="183"/>
      <c r="H14" s="168">
        <f>1012+3938</f>
        <v>4950</v>
      </c>
      <c r="I14" s="168">
        <v>6725</v>
      </c>
      <c r="J14" s="168"/>
      <c r="K14" s="168"/>
      <c r="L14" s="66">
        <f t="shared" si="5"/>
        <v>0.35858585858585856</v>
      </c>
      <c r="M14" s="66">
        <f t="shared" si="6"/>
        <v>1</v>
      </c>
      <c r="N14" s="245"/>
      <c r="O14" s="245"/>
      <c r="P14" s="245"/>
      <c r="Q14" s="245"/>
      <c r="R14" s="245"/>
      <c r="S14" s="245"/>
      <c r="T14" s="245"/>
      <c r="U14" s="555">
        <f>D14-E14</f>
        <v>-1900</v>
      </c>
      <c r="V14" s="555">
        <f>I14-J14</f>
        <v>6725</v>
      </c>
      <c r="W14" s="555"/>
      <c r="X14" s="555"/>
      <c r="Y14" s="555"/>
      <c r="Z14" s="445"/>
      <c r="XFD14" s="445"/>
    </row>
    <row r="15" spans="2:26 16384:16384" s="238" customFormat="1" ht="12.9">
      <c r="B15" s="236"/>
      <c r="C15" s="183"/>
      <c r="D15" s="168">
        <v>0</v>
      </c>
      <c r="E15" s="168">
        <v>750</v>
      </c>
      <c r="F15" s="66">
        <f t="shared" si="0"/>
        <v>-1</v>
      </c>
      <c r="G15" s="183"/>
      <c r="H15" s="168">
        <f>2000+6250+500</f>
        <v>8750</v>
      </c>
      <c r="I15" s="168">
        <v>10832</v>
      </c>
      <c r="J15" s="168"/>
      <c r="K15" s="168"/>
      <c r="L15" s="66">
        <f t="shared" si="1"/>
        <v>0.23794285714285723</v>
      </c>
      <c r="M15" s="66">
        <f t="shared" si="2"/>
        <v>1</v>
      </c>
      <c r="N15" s="245"/>
      <c r="O15" s="245"/>
      <c r="P15" s="245"/>
      <c r="Q15" s="245"/>
      <c r="R15" s="245"/>
      <c r="S15" s="245"/>
      <c r="T15" s="245"/>
      <c r="U15" s="555">
        <f t="shared" si="3"/>
        <v>-750</v>
      </c>
      <c r="V15" s="555">
        <f t="shared" si="4"/>
        <v>10832</v>
      </c>
      <c r="W15" s="555"/>
      <c r="X15" s="555"/>
      <c r="Y15" s="555"/>
      <c r="Z15" s="445"/>
      <c r="XFD15" s="445"/>
    </row>
    <row r="16" spans="2:26 16384:16384" s="238" customFormat="1" ht="12.9">
      <c r="B16" s="750"/>
      <c r="C16" s="234"/>
      <c r="D16" s="168">
        <v>0</v>
      </c>
      <c r="E16" s="168">
        <v>-1039.8499999999999</v>
      </c>
      <c r="F16" s="66">
        <f t="shared" si="0"/>
        <v>1</v>
      </c>
      <c r="G16" s="183"/>
      <c r="H16" s="168">
        <f>200+2114+3000</f>
        <v>5314</v>
      </c>
      <c r="I16" s="168">
        <v>6710.15</v>
      </c>
      <c r="J16" s="168"/>
      <c r="K16" s="168"/>
      <c r="L16" s="66">
        <f t="shared" si="1"/>
        <v>0.26273052314640566</v>
      </c>
      <c r="M16" s="66">
        <f t="shared" si="2"/>
        <v>1</v>
      </c>
      <c r="N16" s="245"/>
      <c r="O16" s="245"/>
      <c r="P16" s="245"/>
      <c r="Q16" s="245"/>
      <c r="R16" s="245"/>
      <c r="S16" s="245"/>
      <c r="T16" s="245"/>
      <c r="U16" s="555">
        <f t="shared" ref="U16:U19" si="7">D16-E16</f>
        <v>1039.8499999999999</v>
      </c>
      <c r="V16" s="555">
        <f t="shared" ref="V16:V19" si="8">I16-J16</f>
        <v>6710.15</v>
      </c>
      <c r="W16" s="555"/>
      <c r="X16" s="555"/>
      <c r="Y16" s="555"/>
      <c r="Z16" s="445"/>
      <c r="XFD16" s="445"/>
    </row>
    <row r="17" spans="2:26 16384:16384" s="238" customFormat="1" ht="12.9">
      <c r="B17" s="750"/>
      <c r="C17" s="234"/>
      <c r="D17" s="168">
        <v>0</v>
      </c>
      <c r="E17" s="168">
        <v>0</v>
      </c>
      <c r="F17" s="66" t="str">
        <f t="shared" si="0"/>
        <v>-</v>
      </c>
      <c r="G17" s="183"/>
      <c r="H17" s="168">
        <v>0</v>
      </c>
      <c r="I17" s="168">
        <v>11490.5</v>
      </c>
      <c r="J17" s="168"/>
      <c r="K17" s="168"/>
      <c r="L17" s="66">
        <f t="shared" si="1"/>
        <v>1</v>
      </c>
      <c r="M17" s="66">
        <f t="shared" si="2"/>
        <v>1</v>
      </c>
      <c r="N17" s="245"/>
      <c r="O17" s="245"/>
      <c r="P17" s="245"/>
      <c r="Q17" s="245"/>
      <c r="R17" s="245"/>
      <c r="S17" s="245"/>
      <c r="T17" s="245"/>
      <c r="U17" s="555">
        <f t="shared" si="7"/>
        <v>0</v>
      </c>
      <c r="V17" s="555">
        <f t="shared" si="8"/>
        <v>11490.5</v>
      </c>
      <c r="W17" s="555"/>
      <c r="X17" s="555"/>
      <c r="Y17" s="555"/>
      <c r="Z17" s="445"/>
      <c r="XFD17" s="445"/>
    </row>
    <row r="18" spans="2:26 16384:16384" s="238" customFormat="1" ht="12.9">
      <c r="B18" s="236"/>
      <c r="C18" s="183"/>
      <c r="D18" s="168">
        <v>0</v>
      </c>
      <c r="E18" s="168">
        <v>5939.85</v>
      </c>
      <c r="F18" s="66">
        <f t="shared" si="0"/>
        <v>-1</v>
      </c>
      <c r="G18" s="183"/>
      <c r="H18" s="168">
        <f>2290</f>
        <v>2290</v>
      </c>
      <c r="I18" s="168">
        <v>19536.849999999999</v>
      </c>
      <c r="J18" s="168"/>
      <c r="K18" s="168"/>
      <c r="L18" s="66">
        <f t="shared" si="1"/>
        <v>7.5313755458515281</v>
      </c>
      <c r="M18" s="66">
        <f t="shared" si="2"/>
        <v>1</v>
      </c>
      <c r="N18" s="245"/>
      <c r="O18" s="245"/>
      <c r="P18" s="245"/>
      <c r="Q18" s="245"/>
      <c r="R18" s="245"/>
      <c r="S18" s="245"/>
      <c r="T18" s="245"/>
      <c r="U18" s="555">
        <f t="shared" si="7"/>
        <v>-5939.85</v>
      </c>
      <c r="V18" s="555">
        <f t="shared" si="8"/>
        <v>19536.849999999999</v>
      </c>
      <c r="W18" s="555"/>
      <c r="X18" s="555"/>
      <c r="Y18" s="555"/>
      <c r="Z18" s="445"/>
      <c r="XFD18" s="445"/>
    </row>
    <row r="19" spans="2:26 16384:16384" s="238" customFormat="1" ht="12.9">
      <c r="B19" s="750" t="s">
        <v>128</v>
      </c>
      <c r="C19" s="234"/>
      <c r="D19" s="168">
        <v>1400.55</v>
      </c>
      <c r="E19" s="168">
        <v>11363.300000000003</v>
      </c>
      <c r="F19" s="66">
        <f t="shared" si="0"/>
        <v>-0.87674795173937148</v>
      </c>
      <c r="G19" s="183"/>
      <c r="H19" s="168">
        <f>12736+6853+1400.55</f>
        <v>20989.55</v>
      </c>
      <c r="I19" s="168">
        <v>56467.800000000017</v>
      </c>
      <c r="J19" s="168"/>
      <c r="K19" s="168"/>
      <c r="L19" s="66">
        <f t="shared" ref="L19" si="9">IF(OR(I19&gt;0,H19&gt;0)*OR(I19&lt;0,H19&gt;0),I19/H19-1,IF(OR(I19&lt;0,H19&lt;0)*OR(I19&gt;0,H19&lt;0),-1*(I19/H19-1),IF(AND(I19&lt;0,H19=0),-1,IF(AND(I19&gt;0,H19=0),1,"-"))))</f>
        <v>1.6902815925067483</v>
      </c>
      <c r="M19" s="66">
        <f t="shared" ref="M19" si="10">IF(OR(I19&gt;0,J19&gt;0)*OR(I19&lt;0,J19&gt;0),I19/J19-1,IF(OR(I19&lt;0,J19&lt;0)*OR(I19&gt;0,J19&lt;0),-1*(I19/J19-1),IF(AND(I19&lt;0,J19=0),-1,IF(AND(I19&gt;0,J19=0),1,"-"))))</f>
        <v>1</v>
      </c>
      <c r="N19" s="245"/>
      <c r="O19" s="245"/>
      <c r="P19" s="245"/>
      <c r="Q19" s="245"/>
      <c r="R19" s="245"/>
      <c r="S19" s="245"/>
      <c r="T19" s="245"/>
      <c r="U19" s="555">
        <f t="shared" si="7"/>
        <v>-9962.7500000000036</v>
      </c>
      <c r="V19" s="555">
        <f t="shared" si="8"/>
        <v>56467.800000000017</v>
      </c>
      <c r="W19" s="555"/>
      <c r="X19" s="555"/>
      <c r="Y19" s="555"/>
      <c r="Z19" s="445"/>
      <c r="XFD19" s="445"/>
    </row>
    <row r="20" spans="2:26 16384:16384" s="238" customFormat="1" ht="13.2" thickBot="1">
      <c r="B20" s="246" t="s">
        <v>714</v>
      </c>
      <c r="C20" s="246"/>
      <c r="D20" s="172">
        <f>SUM(D9:D19)</f>
        <v>3900.55</v>
      </c>
      <c r="E20" s="172">
        <f>SUM(E9:E19)</f>
        <v>26651.4</v>
      </c>
      <c r="F20" s="231">
        <f t="shared" si="0"/>
        <v>-0.85364558709861393</v>
      </c>
      <c r="G20" s="234"/>
      <c r="H20" s="172">
        <f t="shared" ref="H20:I20" si="11">SUM(H9:H19)</f>
        <v>62488.55</v>
      </c>
      <c r="I20" s="172">
        <f t="shared" si="11"/>
        <v>147608.45000000001</v>
      </c>
      <c r="J20" s="172">
        <f>SUM(J9:J19)</f>
        <v>0</v>
      </c>
      <c r="K20" s="166"/>
      <c r="L20" s="231">
        <f t="shared" si="1"/>
        <v>1.3621679491682879</v>
      </c>
      <c r="M20" s="231">
        <f t="shared" si="2"/>
        <v>1</v>
      </c>
      <c r="N20" s="247"/>
      <c r="O20" s="247"/>
      <c r="P20" s="247"/>
      <c r="Q20" s="247"/>
      <c r="R20" s="247"/>
      <c r="S20" s="247"/>
      <c r="T20" s="247"/>
      <c r="U20" s="555">
        <f t="shared" si="3"/>
        <v>-22750.850000000002</v>
      </c>
      <c r="V20" s="555">
        <f t="shared" si="4"/>
        <v>147608.45000000001</v>
      </c>
      <c r="W20" s="555"/>
      <c r="X20" s="555"/>
      <c r="Y20" s="555"/>
      <c r="Z20" s="247"/>
      <c r="XFD20" s="445"/>
    </row>
    <row r="21" spans="2:26 16384:16384" s="238" customFormat="1" ht="13.2" thickTop="1">
      <c r="B21" s="508" t="s">
        <v>1122</v>
      </c>
      <c r="C21" s="234"/>
      <c r="D21" s="168"/>
      <c r="E21" s="168">
        <v>0</v>
      </c>
      <c r="F21" s="66" t="str">
        <f t="shared" si="0"/>
        <v>-</v>
      </c>
      <c r="G21" s="183"/>
      <c r="H21" s="168"/>
      <c r="I21" s="168"/>
      <c r="J21" s="168"/>
      <c r="K21" s="168"/>
      <c r="L21" s="66" t="str">
        <f t="shared" si="1"/>
        <v>-</v>
      </c>
      <c r="M21" s="66" t="str">
        <f t="shared" si="2"/>
        <v>-</v>
      </c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</row>
    <row r="22" spans="2:26 16384:16384" s="238" customFormat="1" ht="13.2" thickBot="1">
      <c r="B22" s="246" t="s">
        <v>1</v>
      </c>
      <c r="C22" s="246"/>
      <c r="D22" s="172">
        <f>D21+D20</f>
        <v>3900.55</v>
      </c>
      <c r="E22" s="172">
        <f>E21+E20</f>
        <v>26651.4</v>
      </c>
      <c r="F22" s="231">
        <f t="shared" si="0"/>
        <v>-0.85364558709861393</v>
      </c>
      <c r="G22" s="234"/>
      <c r="H22" s="172">
        <f>H21+H20</f>
        <v>62488.55</v>
      </c>
      <c r="I22" s="172">
        <f>I21+I20</f>
        <v>147608.45000000001</v>
      </c>
      <c r="J22" s="172">
        <f>J21+J20</f>
        <v>0</v>
      </c>
      <c r="K22" s="166"/>
      <c r="L22" s="231">
        <f t="shared" si="1"/>
        <v>1.3621679491682879</v>
      </c>
      <c r="M22" s="231">
        <f t="shared" si="2"/>
        <v>1</v>
      </c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</row>
    <row r="23" spans="2:26 16384:16384" s="238" customFormat="1" ht="13.2" thickTop="1">
      <c r="B23" s="234"/>
      <c r="C23" s="234"/>
      <c r="D23" s="446"/>
      <c r="E23" s="446"/>
      <c r="F23" s="234"/>
      <c r="G23" s="234"/>
      <c r="H23" s="248"/>
      <c r="I23" s="248"/>
      <c r="J23" s="248"/>
      <c r="K23" s="248"/>
      <c r="L23" s="167"/>
      <c r="M23" s="16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</row>
    <row r="24" spans="2:26 16384:16384" s="238" customFormat="1" ht="12.9">
      <c r="B24" s="234"/>
      <c r="C24" s="234"/>
      <c r="D24" s="446"/>
      <c r="E24" s="446"/>
      <c r="F24" s="234"/>
      <c r="G24" s="234"/>
      <c r="H24" s="248"/>
      <c r="I24" s="248"/>
      <c r="J24" s="248"/>
      <c r="K24" s="248"/>
      <c r="L24" s="167"/>
      <c r="M24" s="16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</row>
    <row r="25" spans="2:26 16384:16384" s="238" customFormat="1" ht="12.9">
      <c r="B25" s="234"/>
      <c r="C25" s="234"/>
      <c r="D25" s="250"/>
      <c r="E25" s="250"/>
      <c r="F25" s="250"/>
      <c r="G25" s="250"/>
      <c r="H25" s="249"/>
      <c r="I25" s="249"/>
      <c r="J25" s="249"/>
      <c r="K25" s="249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</row>
    <row r="26" spans="2:26 16384:16384" s="238" customFormat="1" ht="12.9">
      <c r="B26" s="234"/>
      <c r="C26" s="234"/>
      <c r="D26" s="250"/>
      <c r="E26" s="250"/>
      <c r="F26" s="250"/>
      <c r="G26" s="250"/>
      <c r="H26" s="249"/>
      <c r="I26" s="249"/>
      <c r="J26" s="249"/>
      <c r="K26" s="249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</row>
    <row r="27" spans="2:26 16384:16384" s="448" customFormat="1" ht="12.9">
      <c r="B27" s="453"/>
      <c r="C27" s="454"/>
      <c r="D27" s="453"/>
      <c r="K27" s="449"/>
    </row>
  </sheetData>
  <mergeCells count="12">
    <mergeCell ref="B2:M3"/>
    <mergeCell ref="B7:B8"/>
    <mergeCell ref="L7:L8"/>
    <mergeCell ref="M7:M8"/>
    <mergeCell ref="D5:F5"/>
    <mergeCell ref="H5:M5"/>
    <mergeCell ref="D7:D8"/>
    <mergeCell ref="E7:E8"/>
    <mergeCell ref="F7:F8"/>
    <mergeCell ref="H7:H8"/>
    <mergeCell ref="I7:I8"/>
    <mergeCell ref="J7:J8"/>
  </mergeCells>
  <pageMargins left="0.7" right="0.7" top="0.75" bottom="0.75" header="0.3" footer="0.3"/>
  <pageSetup paperSize="9" scale="72" orientation="landscape" r:id="rId1"/>
  <headerFooter>
    <oddFooter>&amp;L&amp;"microsoft sans serif,Bold"SINIRLI DAGITIM / CLASSIFIED</oddFooter>
    <evenFooter>&amp;L&amp;"microsoft sans serif,Bold"SINIRLI DAGITIM / CLASSIFIED</evenFooter>
    <firstFooter>&amp;L&amp;"microsoft sans serif,Bold"SINIRLI DAGITIM / CLASSIFIED</firstFooter>
  </headerFooter>
  <customProperties>
    <customPr name="SheetOptions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ayfa7">
    <tabColor rgb="FF92D050"/>
    <pageSetUpPr fitToPage="1"/>
  </sheetPr>
  <dimension ref="A1:R99"/>
  <sheetViews>
    <sheetView showGridLines="0" topLeftCell="A4" zoomScaleNormal="100" zoomScaleSheetLayoutView="80" workbookViewId="0">
      <selection activeCell="B12" sqref="B12:B18"/>
    </sheetView>
  </sheetViews>
  <sheetFormatPr defaultColWidth="9.20703125" defaultRowHeight="30.75" customHeight="1"/>
  <cols>
    <col min="1" max="1" width="4.20703125" style="237" customWidth="1"/>
    <col min="2" max="2" width="36.41796875" style="237" bestFit="1" customWidth="1"/>
    <col min="3" max="3" width="0.7890625" style="238" customWidth="1"/>
    <col min="4" max="5" width="13.7890625" style="237" customWidth="1"/>
    <col min="6" max="6" width="16.5234375" style="237" bestFit="1" customWidth="1"/>
    <col min="7" max="7" width="0.7890625" style="237" customWidth="1"/>
    <col min="8" max="10" width="13.7890625" style="237" customWidth="1"/>
    <col min="11" max="11" width="0.7890625" style="238" customWidth="1"/>
    <col min="12" max="13" width="10.7890625" style="237" customWidth="1"/>
    <col min="14" max="14" width="14.20703125" style="237" hidden="1" customWidth="1"/>
    <col min="15" max="15" width="21.20703125" style="237" customWidth="1"/>
    <col min="16" max="38" width="9.20703125" style="237" customWidth="1"/>
    <col min="39" max="16383" width="9.20703125" style="237"/>
    <col min="16384" max="16384" width="11.5234375" style="237" customWidth="1"/>
  </cols>
  <sheetData>
    <row r="1" spans="1:18" ht="10.5">
      <c r="A1" s="237" t="s">
        <v>715</v>
      </c>
    </row>
    <row r="2" spans="1:18" s="12" customFormat="1" ht="15" customHeight="1">
      <c r="B2" s="788" t="s">
        <v>1124</v>
      </c>
      <c r="C2" s="789"/>
      <c r="D2" s="789"/>
      <c r="E2" s="789"/>
      <c r="F2" s="789"/>
      <c r="G2" s="789"/>
      <c r="H2" s="789"/>
      <c r="I2" s="789"/>
      <c r="J2" s="789"/>
      <c r="K2" s="789"/>
      <c r="L2" s="789"/>
      <c r="M2" s="790"/>
    </row>
    <row r="3" spans="1:18" s="12" customFormat="1" ht="15" customHeight="1">
      <c r="B3" s="791"/>
      <c r="C3" s="792"/>
      <c r="D3" s="792"/>
      <c r="E3" s="792"/>
      <c r="F3" s="792"/>
      <c r="G3" s="792"/>
      <c r="H3" s="792"/>
      <c r="I3" s="792"/>
      <c r="J3" s="792"/>
      <c r="K3" s="792"/>
      <c r="L3" s="792"/>
      <c r="M3" s="793"/>
    </row>
    <row r="4" spans="1:18" ht="10.5" customHeight="1"/>
    <row r="5" spans="1:18" s="238" customFormat="1" ht="12.75" customHeight="1">
      <c r="B5" s="239"/>
      <c r="C5" s="239"/>
      <c r="D5" s="797" t="s">
        <v>79</v>
      </c>
      <c r="E5" s="797"/>
      <c r="F5" s="797"/>
      <c r="G5" s="237"/>
      <c r="H5" s="797" t="s">
        <v>0</v>
      </c>
      <c r="I5" s="797"/>
      <c r="J5" s="797"/>
      <c r="K5" s="797"/>
      <c r="L5" s="797"/>
      <c r="M5" s="797"/>
      <c r="N5" s="240"/>
    </row>
    <row r="6" spans="1:18" s="238" customFormat="1" ht="3.3" customHeight="1">
      <c r="B6" s="239"/>
      <c r="C6" s="239"/>
      <c r="D6" s="241"/>
      <c r="E6" s="241"/>
      <c r="F6" s="241"/>
      <c r="H6" s="241"/>
      <c r="I6" s="241"/>
      <c r="J6" s="241"/>
      <c r="K6" s="239"/>
      <c r="L6" s="798"/>
      <c r="M6" s="798"/>
      <c r="N6" s="240"/>
    </row>
    <row r="7" spans="1:18" ht="15.75" customHeight="1">
      <c r="B7" s="794" t="s">
        <v>114</v>
      </c>
      <c r="C7" s="242"/>
      <c r="D7" s="775" t="str">
        <f>'Veri ve kontrol'!$D$5&amp;" 2015
Fiili"</f>
        <v>Ağustos 2015
Fiili</v>
      </c>
      <c r="E7" s="775" t="str">
        <f>'Veri ve kontrol'!$D$5&amp;" 2016
Fiili"</f>
        <v>Ağustos 2016
Fiili</v>
      </c>
      <c r="F7" s="775" t="s">
        <v>1152</v>
      </c>
      <c r="G7" s="578"/>
      <c r="H7" s="775" t="str">
        <f>'Veri ve kontrol'!$D$5&amp;" 2015
Fiili"</f>
        <v>Ağustos 2015
Fiili</v>
      </c>
      <c r="I7" s="775" t="str">
        <f>'Veri ve kontrol'!$D$5&amp;" 2016
Fiili"</f>
        <v>Ağustos 2016
Fiili</v>
      </c>
      <c r="J7" s="775" t="str">
        <f>'Veri ve kontrol'!$D$5&amp;" 2016 
Bütçe"</f>
        <v>Ağustos 2016 
Bütçe</v>
      </c>
      <c r="K7" s="361"/>
      <c r="L7" s="799" t="s">
        <v>1016</v>
      </c>
      <c r="M7" s="796" t="s">
        <v>171</v>
      </c>
      <c r="N7" s="243"/>
    </row>
    <row r="8" spans="1:18" ht="20.25" customHeight="1">
      <c r="B8" s="794"/>
      <c r="C8" s="242"/>
      <c r="D8" s="775"/>
      <c r="E8" s="775"/>
      <c r="F8" s="775"/>
      <c r="G8" s="578"/>
      <c r="H8" s="775"/>
      <c r="I8" s="775"/>
      <c r="J8" s="775"/>
      <c r="K8" s="361"/>
      <c r="L8" s="799"/>
      <c r="M8" s="796"/>
      <c r="N8" s="560" t="s">
        <v>1043</v>
      </c>
      <c r="O8" s="243"/>
    </row>
    <row r="9" spans="1:18" s="238" customFormat="1" ht="15.75" customHeight="1">
      <c r="B9" s="244" t="s">
        <v>1121</v>
      </c>
      <c r="C9" s="234"/>
      <c r="D9" s="166"/>
      <c r="E9" s="166"/>
      <c r="F9" s="76"/>
      <c r="G9" s="234"/>
      <c r="H9" s="166"/>
      <c r="I9" s="166"/>
      <c r="J9" s="166"/>
      <c r="K9" s="166"/>
      <c r="L9" s="76"/>
      <c r="M9" s="76"/>
      <c r="N9" s="561" t="e">
        <f>#REF!-I9</f>
        <v>#REF!</v>
      </c>
      <c r="O9" s="555"/>
      <c r="P9" s="445"/>
      <c r="Q9" s="445"/>
      <c r="R9" s="445"/>
    </row>
    <row r="10" spans="1:18" s="238" customFormat="1" ht="15.75" customHeight="1">
      <c r="B10" s="750" t="s">
        <v>1169</v>
      </c>
      <c r="C10" s="183"/>
      <c r="D10" s="168">
        <v>463391.10000000003</v>
      </c>
      <c r="E10" s="168">
        <v>6592591.1633962374</v>
      </c>
      <c r="F10" s="66">
        <f t="shared" ref="F10:F24" si="0">IF(OR(D10&gt;0,E10&gt;0)*OR(D10&lt;0,E10&gt;0),D10/E10-1,IF(OR(D10&lt;0,E10&lt;0)*OR(D10&gt;0,E10&lt;0),-1*(D10/E10-1),IF(AND(D10&lt;0,E10=0),-1,IF(AND(D10&gt;0,E10=0),1,"-"))))</f>
        <v>-0.92971032352607175</v>
      </c>
      <c r="G10" s="183"/>
      <c r="H10" s="168">
        <f>813698+1065615+463391.1</f>
        <v>2342704.1</v>
      </c>
      <c r="I10" s="168">
        <v>9608747.1584512368</v>
      </c>
      <c r="J10" s="168"/>
      <c r="K10" s="168"/>
      <c r="L10" s="66">
        <f t="shared" ref="L10:L11" si="1">IF(OR(I10&gt;0,H10&gt;0)*OR(I10&lt;0,H10&gt;0),I10/H10-1,IF(OR(I10&lt;0,H10&lt;0)*OR(I10&gt;0,H10&lt;0),-1*(I10/H10-1),IF(AND(I10&lt;0,H10=0),-1,IF(AND(I10&gt;0,H10=0),1,"-"))))</f>
        <v>3.101562445915059</v>
      </c>
      <c r="M10" s="66">
        <f t="shared" ref="M10:M11" si="2">IF(OR(I10&gt;0,J10&gt;0)*OR(I10&lt;0,J10&gt;0),I10/J10-1,IF(OR(I10&lt;0,J10&lt;0)*OR(I10&gt;0,J10&lt;0),-1*(I10/J10-1),IF(AND(I10&lt;0,J10=0),-1,IF(AND(I10&gt;0,J10=0),1,"-"))))</f>
        <v>1</v>
      </c>
      <c r="N10" s="561" t="e">
        <f>#REF!-I10</f>
        <v>#REF!</v>
      </c>
      <c r="O10" s="555"/>
      <c r="P10" s="445"/>
      <c r="Q10" s="445"/>
      <c r="R10" s="445"/>
    </row>
    <row r="11" spans="1:18" s="238" customFormat="1" ht="15.75" customHeight="1">
      <c r="B11" s="750" t="s">
        <v>1170</v>
      </c>
      <c r="C11" s="183"/>
      <c r="D11" s="168">
        <v>1761844</v>
      </c>
      <c r="E11" s="168">
        <v>495154.99685</v>
      </c>
      <c r="F11" s="66">
        <f t="shared" si="0"/>
        <v>2.5581666573259385</v>
      </c>
      <c r="G11" s="183"/>
      <c r="H11" s="168">
        <f>2225422+3143644+4883742+1358150.2+1761844</f>
        <v>13372802.199999999</v>
      </c>
      <c r="I11" s="168">
        <v>22133247.424651954</v>
      </c>
      <c r="J11" s="168"/>
      <c r="K11" s="168"/>
      <c r="L11" s="66">
        <f t="shared" si="1"/>
        <v>0.6550942049118138</v>
      </c>
      <c r="M11" s="66">
        <f t="shared" si="2"/>
        <v>1</v>
      </c>
      <c r="N11" s="561" t="e">
        <f>#REF!-I11</f>
        <v>#REF!</v>
      </c>
      <c r="O11" s="555"/>
      <c r="P11" s="445"/>
      <c r="Q11" s="445"/>
      <c r="R11" s="445"/>
    </row>
    <row r="12" spans="1:18" s="238" customFormat="1" ht="15.75" customHeight="1">
      <c r="B12" s="236"/>
      <c r="C12" s="183"/>
      <c r="D12" s="168">
        <v>692566</v>
      </c>
      <c r="E12" s="168">
        <v>2057600.9564440001</v>
      </c>
      <c r="F12" s="66">
        <f t="shared" si="0"/>
        <v>-0.66341092628722786</v>
      </c>
      <c r="G12" s="183"/>
      <c r="H12" s="168">
        <f>231733+1094240+350055+1644079+692566</f>
        <v>4012673</v>
      </c>
      <c r="I12" s="168">
        <v>7585833.8896019999</v>
      </c>
      <c r="J12" s="168"/>
      <c r="K12" s="168" t="e">
        <f>#REF!</f>
        <v>#REF!</v>
      </c>
      <c r="L12" s="66">
        <f t="shared" ref="L12:L24" si="3">IF(OR(I12&gt;0,H12&gt;0)*OR(I12&lt;0,H12&gt;0),I12/H12-1,IF(OR(I12&lt;0,H12&lt;0)*OR(I12&gt;0,H12&lt;0),-1*(I12/H12-1),IF(AND(I12&lt;0,H12=0),-1,IF(AND(I12&gt;0,H12=0),1,"-"))))</f>
        <v>0.89046899401022706</v>
      </c>
      <c r="M12" s="66">
        <f t="shared" ref="M12:M24" si="4">IF(OR(I12&gt;0,J12&gt;0)*OR(I12&lt;0,J12&gt;0),I12/J12-1,IF(OR(I12&lt;0,J12&lt;0)*OR(I12&gt;0,J12&lt;0),-1*(I12/J12-1),IF(AND(I12&lt;0,J12=0),-1,IF(AND(I12&gt;0,J12=0),1,"-"))))</f>
        <v>1</v>
      </c>
      <c r="N12" s="561" t="e">
        <f>#REF!-I12</f>
        <v>#REF!</v>
      </c>
      <c r="O12" s="555"/>
      <c r="P12" s="445"/>
      <c r="Q12" s="445"/>
    </row>
    <row r="13" spans="1:18" s="238" customFormat="1" ht="15.75" customHeight="1">
      <c r="B13" s="750"/>
      <c r="C13" s="234"/>
      <c r="D13" s="168">
        <v>0</v>
      </c>
      <c r="E13" s="168">
        <v>3990041.1487479997</v>
      </c>
      <c r="F13" s="76">
        <f t="shared" si="0"/>
        <v>-1</v>
      </c>
      <c r="G13" s="183"/>
      <c r="H13" s="168">
        <f>231733+2501218+635265</f>
        <v>3368216</v>
      </c>
      <c r="I13" s="168">
        <v>12025791.703233998</v>
      </c>
      <c r="J13" s="168"/>
      <c r="K13" s="168"/>
      <c r="L13" s="66">
        <f t="shared" si="3"/>
        <v>2.5703742584305753</v>
      </c>
      <c r="M13" s="66">
        <f t="shared" si="4"/>
        <v>1</v>
      </c>
      <c r="N13" s="561" t="e">
        <f>#REF!-I13</f>
        <v>#REF!</v>
      </c>
      <c r="O13" s="555"/>
      <c r="P13" s="445"/>
      <c r="Q13" s="445"/>
    </row>
    <row r="14" spans="1:18" s="238" customFormat="1" ht="15.75" customHeight="1">
      <c r="B14" s="750"/>
      <c r="C14" s="234"/>
      <c r="D14" s="168">
        <v>0</v>
      </c>
      <c r="E14" s="168">
        <v>3269356.0364272497</v>
      </c>
      <c r="F14" s="76">
        <f t="shared" si="0"/>
        <v>-1</v>
      </c>
      <c r="G14" s="183"/>
      <c r="H14" s="168">
        <f>1126762+4541208</f>
        <v>5667970</v>
      </c>
      <c r="I14" s="168">
        <v>9814155.2166937497</v>
      </c>
      <c r="J14" s="168"/>
      <c r="K14" s="168"/>
      <c r="L14" s="66">
        <f t="shared" si="3"/>
        <v>0.73151149647823632</v>
      </c>
      <c r="M14" s="66">
        <f t="shared" si="4"/>
        <v>1</v>
      </c>
      <c r="N14" s="561" t="e">
        <f>#REF!-I14</f>
        <v>#REF!</v>
      </c>
      <c r="O14" s="555"/>
      <c r="P14" s="445"/>
      <c r="Q14" s="445"/>
    </row>
    <row r="15" spans="1:18" s="238" customFormat="1" ht="15.75" customHeight="1">
      <c r="B15" s="236"/>
      <c r="C15" s="183"/>
      <c r="D15" s="168">
        <v>0</v>
      </c>
      <c r="E15" s="168">
        <v>1276502.1749999998</v>
      </c>
      <c r="F15" s="66">
        <f t="shared" si="0"/>
        <v>-1</v>
      </c>
      <c r="G15" s="183"/>
      <c r="H15" s="168">
        <f>2225422+7311425+557531.75</f>
        <v>10094378.75</v>
      </c>
      <c r="I15" s="168">
        <v>15537984.765876632</v>
      </c>
      <c r="J15" s="168"/>
      <c r="K15" s="168" t="e">
        <f>#REF!</f>
        <v>#REF!</v>
      </c>
      <c r="L15" s="66">
        <f t="shared" si="3"/>
        <v>0.53927102902460766</v>
      </c>
      <c r="M15" s="66">
        <f t="shared" si="4"/>
        <v>1</v>
      </c>
      <c r="N15" s="561" t="e">
        <f>#REF!-I15</f>
        <v>#REF!</v>
      </c>
      <c r="O15" s="555"/>
      <c r="P15" s="445"/>
      <c r="Q15" s="445"/>
    </row>
    <row r="16" spans="1:18" s="238" customFormat="1" ht="15.75" customHeight="1">
      <c r="B16" s="750"/>
      <c r="C16" s="234"/>
      <c r="D16" s="168">
        <v>0</v>
      </c>
      <c r="E16" s="168">
        <v>-1904527.6478654998</v>
      </c>
      <c r="F16" s="76">
        <f t="shared" si="0"/>
        <v>1</v>
      </c>
      <c r="G16" s="183"/>
      <c r="H16" s="168">
        <f>231733+2385182+3509484</f>
        <v>6126399</v>
      </c>
      <c r="I16" s="168">
        <v>9039555.2833145</v>
      </c>
      <c r="J16" s="168"/>
      <c r="K16" s="168"/>
      <c r="L16" s="66">
        <f t="shared" si="3"/>
        <v>0.47550874229943241</v>
      </c>
      <c r="M16" s="66">
        <f t="shared" si="4"/>
        <v>1</v>
      </c>
      <c r="N16" s="561" t="e">
        <f>#REF!-I16</f>
        <v>#REF!</v>
      </c>
      <c r="O16" s="555"/>
      <c r="P16" s="445"/>
      <c r="Q16" s="445"/>
    </row>
    <row r="17" spans="1:18" s="238" customFormat="1" ht="15.75" customHeight="1">
      <c r="B17" s="750"/>
      <c r="C17" s="234"/>
      <c r="D17" s="168">
        <v>0</v>
      </c>
      <c r="E17" s="168">
        <v>0</v>
      </c>
      <c r="F17" s="76" t="str">
        <f t="shared" si="0"/>
        <v>-</v>
      </c>
      <c r="G17" s="183"/>
      <c r="H17" s="168">
        <v>0</v>
      </c>
      <c r="I17" s="168">
        <v>19126144.283719998</v>
      </c>
      <c r="J17" s="168"/>
      <c r="K17" s="168"/>
      <c r="L17" s="66">
        <f t="shared" si="3"/>
        <v>1</v>
      </c>
      <c r="M17" s="66">
        <f t="shared" si="4"/>
        <v>1</v>
      </c>
      <c r="N17" s="561" t="e">
        <f>#REF!-I17</f>
        <v>#REF!</v>
      </c>
      <c r="O17" s="555"/>
      <c r="P17" s="445"/>
      <c r="Q17" s="445"/>
    </row>
    <row r="18" spans="1:18" s="238" customFormat="1" ht="15.75" customHeight="1">
      <c r="B18" s="236"/>
      <c r="C18" s="183"/>
      <c r="D18" s="168">
        <v>0</v>
      </c>
      <c r="E18" s="168">
        <v>10513928.561767999</v>
      </c>
      <c r="F18" s="66">
        <f t="shared" si="0"/>
        <v>-1</v>
      </c>
      <c r="G18" s="183"/>
      <c r="H18" s="168">
        <v>2683743</v>
      </c>
      <c r="I18" s="168">
        <v>30390424.311290998</v>
      </c>
      <c r="J18" s="168"/>
      <c r="K18" s="168"/>
      <c r="L18" s="66">
        <f t="shared" ref="L18:L19" si="5">IF(OR(I18&gt;0,H18&gt;0)*OR(I18&lt;0,H18&gt;0),I18/H18-1,IF(OR(I18&lt;0,H18&lt;0)*OR(I18&gt;0,H18&lt;0),-1*(I18/H18-1),IF(AND(I18&lt;0,H18=0),-1,IF(AND(I18&gt;0,H18=0),1,"-"))))</f>
        <v>10.323895138726398</v>
      </c>
      <c r="M18" s="66">
        <f t="shared" ref="M18:M19" si="6">IF(OR(I18&gt;0,J18&gt;0)*OR(I18&lt;0,J18&gt;0),I18/J18-1,IF(OR(I18&lt;0,J18&lt;0)*OR(I18&gt;0,J18&lt;0),-1*(I18/J18-1),IF(AND(I18&lt;0,J18=0),-1,IF(AND(I18&gt;0,J18=0),1,"-"))))</f>
        <v>1</v>
      </c>
      <c r="N18" s="561" t="e">
        <f>#REF!-I18</f>
        <v>#REF!</v>
      </c>
      <c r="O18" s="555"/>
      <c r="P18" s="445"/>
      <c r="Q18" s="445"/>
    </row>
    <row r="19" spans="1:18" s="238" customFormat="1" ht="15.75" customHeight="1">
      <c r="B19" s="750" t="s">
        <v>128</v>
      </c>
      <c r="C19" s="234"/>
      <c r="D19" s="168">
        <v>1645020.24</v>
      </c>
      <c r="E19" s="168">
        <v>20126561.458182618</v>
      </c>
      <c r="F19" s="76">
        <f t="shared" si="0"/>
        <v>-0.91826620541129722</v>
      </c>
      <c r="G19" s="183"/>
      <c r="H19" s="168">
        <f>14605207+8003126+1645020.24-130050</f>
        <v>24123303.239999998</v>
      </c>
      <c r="I19" s="168">
        <v>87561321.615678743</v>
      </c>
      <c r="J19" s="168"/>
      <c r="K19" s="168"/>
      <c r="L19" s="66">
        <f t="shared" si="5"/>
        <v>2.6297401207679196</v>
      </c>
      <c r="M19" s="66">
        <f t="shared" si="6"/>
        <v>1</v>
      </c>
      <c r="N19" s="561" t="e">
        <f>#REF!-I19</f>
        <v>#REF!</v>
      </c>
      <c r="O19" s="555"/>
      <c r="P19" s="445"/>
      <c r="Q19" s="445"/>
    </row>
    <row r="20" spans="1:18" s="238" customFormat="1" ht="15.75" customHeight="1" thickBot="1">
      <c r="B20" s="246" t="s">
        <v>714</v>
      </c>
      <c r="C20" s="246"/>
      <c r="D20" s="172">
        <f>SUM(D9:D19)</f>
        <v>4562821.34</v>
      </c>
      <c r="E20" s="172">
        <f>SUM(E9:E19)</f>
        <v>46417208.848950602</v>
      </c>
      <c r="F20" s="231">
        <f t="shared" si="0"/>
        <v>-0.90169979080715112</v>
      </c>
      <c r="G20" s="234"/>
      <c r="H20" s="172">
        <f t="shared" ref="H20:J20" si="7">SUM(H9:H19)</f>
        <v>71792189.289999992</v>
      </c>
      <c r="I20" s="172">
        <f t="shared" si="7"/>
        <v>222823205.6525138</v>
      </c>
      <c r="J20" s="172">
        <f t="shared" si="7"/>
        <v>0</v>
      </c>
      <c r="K20" s="166"/>
      <c r="L20" s="231">
        <f t="shared" si="3"/>
        <v>2.1037249017777353</v>
      </c>
      <c r="M20" s="231">
        <f t="shared" si="4"/>
        <v>1</v>
      </c>
      <c r="N20" s="561"/>
      <c r="O20" s="555"/>
      <c r="Q20" s="445"/>
      <c r="R20" s="445"/>
    </row>
    <row r="21" spans="1:18" s="238" customFormat="1" ht="15.75" customHeight="1" thickTop="1">
      <c r="B21" s="235" t="s">
        <v>738</v>
      </c>
      <c r="C21" s="234"/>
      <c r="D21" s="664"/>
      <c r="E21" s="168"/>
      <c r="F21" s="76" t="str">
        <f t="shared" si="0"/>
        <v>-</v>
      </c>
      <c r="G21" s="234"/>
      <c r="H21" s="168"/>
      <c r="I21" s="168"/>
      <c r="J21" s="168"/>
      <c r="K21" s="166"/>
      <c r="L21" s="76" t="str">
        <f t="shared" ref="L21:L22" si="8">IF(OR(I21&gt;0,H21&gt;0)*OR(I21&lt;0,H21&gt;0),I21/H21-1,IF(OR(I21&lt;0,H21&lt;0)*OR(I21&gt;0,H21&lt;0),-1*(I21/H21-1),IF(AND(I21&lt;0,H21=0),-1,IF(AND(I21&gt;0,H21=0),1,"-"))))</f>
        <v>-</v>
      </c>
      <c r="M21" s="76" t="str">
        <f t="shared" ref="M21:M22" si="9">IF(OR(I21&gt;0,J21&gt;0)*OR(I21&lt;0,J21&gt;0),I21/J21-1,IF(OR(I21&lt;0,J21&lt;0)*OR(I21&gt;0,J21&lt;0),-1*(I21/J21-1),IF(AND(I21&lt;0,J21=0),-1,IF(AND(I21&gt;0,J21=0),1,"-"))))</f>
        <v>-</v>
      </c>
      <c r="N21" s="563"/>
    </row>
    <row r="22" spans="1:18" s="238" customFormat="1" ht="15.75" customHeight="1" thickBot="1">
      <c r="B22" s="246" t="s">
        <v>739</v>
      </c>
      <c r="C22" s="246"/>
      <c r="D22" s="172">
        <f>D20+D21</f>
        <v>4562821.34</v>
      </c>
      <c r="E22" s="172">
        <f>E20+E21</f>
        <v>46417208.848950602</v>
      </c>
      <c r="F22" s="231">
        <f t="shared" si="0"/>
        <v>-0.90169979080715112</v>
      </c>
      <c r="G22" s="234"/>
      <c r="H22" s="172">
        <f>H20+H21</f>
        <v>71792189.289999992</v>
      </c>
      <c r="I22" s="172">
        <f>I20+I21</f>
        <v>222823205.6525138</v>
      </c>
      <c r="J22" s="172">
        <f>J20+J21</f>
        <v>0</v>
      </c>
      <c r="K22" s="166"/>
      <c r="L22" s="231">
        <f t="shared" si="8"/>
        <v>2.1037249017777353</v>
      </c>
      <c r="M22" s="231">
        <f t="shared" si="9"/>
        <v>1</v>
      </c>
      <c r="N22" s="563"/>
      <c r="O22" s="562"/>
    </row>
    <row r="23" spans="1:18" s="238" customFormat="1" ht="15.75" customHeight="1" thickTop="1">
      <c r="A23" s="443" t="s">
        <v>292</v>
      </c>
      <c r="B23" s="508" t="s">
        <v>1122</v>
      </c>
      <c r="C23" s="234"/>
      <c r="D23" s="168">
        <v>1672878</v>
      </c>
      <c r="E23" s="168">
        <v>2505755</v>
      </c>
      <c r="F23" s="66">
        <f t="shared" si="0"/>
        <v>-0.33238564823775674</v>
      </c>
      <c r="G23" s="183"/>
      <c r="H23" s="168">
        <v>24619224.389999997</v>
      </c>
      <c r="I23" s="168">
        <v>24196697.560000002</v>
      </c>
      <c r="J23" s="168"/>
      <c r="K23" s="168"/>
      <c r="L23" s="66">
        <f t="shared" si="3"/>
        <v>-1.7162475279750011E-2</v>
      </c>
      <c r="M23" s="66">
        <f t="shared" si="4"/>
        <v>1</v>
      </c>
      <c r="N23" s="561"/>
      <c r="O23" s="562"/>
    </row>
    <row r="24" spans="1:18" s="238" customFormat="1" ht="15.75" customHeight="1" thickBot="1">
      <c r="B24" s="246" t="s">
        <v>1</v>
      </c>
      <c r="C24" s="246"/>
      <c r="D24" s="172">
        <f>SUM(D22:D23)</f>
        <v>6235699.3399999999</v>
      </c>
      <c r="E24" s="172">
        <f>SUM(E22:E23)</f>
        <v>48922963.848950602</v>
      </c>
      <c r="F24" s="231">
        <f t="shared" si="0"/>
        <v>-0.87254044216837134</v>
      </c>
      <c r="G24" s="234"/>
      <c r="H24" s="172">
        <f>SUM(H22:H23)</f>
        <v>96411413.679999992</v>
      </c>
      <c r="I24" s="172">
        <f>SUM(I22:I23)</f>
        <v>247019903.2125138</v>
      </c>
      <c r="J24" s="172">
        <f>SUM(J22:J23)</f>
        <v>0</v>
      </c>
      <c r="K24" s="166"/>
      <c r="L24" s="231">
        <f t="shared" si="3"/>
        <v>1.5621437730640464</v>
      </c>
      <c r="M24" s="231">
        <f t="shared" si="4"/>
        <v>1</v>
      </c>
      <c r="N24" s="247"/>
      <c r="O24" s="445"/>
    </row>
    <row r="25" spans="1:18" s="238" customFormat="1" ht="15.75" customHeight="1" thickTop="1">
      <c r="B25" s="234"/>
      <c r="C25" s="234"/>
      <c r="D25" s="166"/>
      <c r="E25" s="166"/>
      <c r="F25" s="76"/>
      <c r="G25" s="234"/>
      <c r="H25" s="166"/>
      <c r="I25" s="166"/>
      <c r="J25" s="166"/>
      <c r="K25" s="166"/>
      <c r="L25" s="76"/>
      <c r="M25" s="76"/>
      <c r="N25" s="247"/>
    </row>
    <row r="26" spans="1:18" ht="15.6" customHeight="1">
      <c r="K26" s="237"/>
    </row>
    <row r="27" spans="1:18" ht="15.6" customHeight="1">
      <c r="K27" s="237"/>
    </row>
    <row r="28" spans="1:18" ht="15.6" customHeight="1">
      <c r="K28" s="237"/>
    </row>
    <row r="29" spans="1:18" ht="15.6" customHeight="1">
      <c r="K29" s="237"/>
    </row>
    <row r="30" spans="1:18" ht="15.6" customHeight="1">
      <c r="K30" s="237"/>
    </row>
    <row r="31" spans="1:18" ht="15.6" customHeight="1">
      <c r="C31" s="237"/>
      <c r="K31" s="237"/>
    </row>
    <row r="32" spans="1:18" ht="15.6" customHeight="1"/>
    <row r="33" ht="15.6" customHeight="1"/>
    <row r="34" ht="15.6" customHeight="1"/>
    <row r="35" ht="15.6" customHeight="1"/>
    <row r="36" ht="15.6" customHeight="1"/>
    <row r="37" ht="15.6" customHeight="1"/>
    <row r="38" ht="15.6" customHeight="1"/>
    <row r="39" ht="15.6" customHeight="1"/>
    <row r="40" ht="15.6" customHeight="1"/>
    <row r="41" ht="15.6" customHeight="1"/>
    <row r="42" ht="15.6" customHeight="1"/>
    <row r="43" ht="15.6" customHeight="1"/>
    <row r="44" ht="15.6" customHeight="1"/>
    <row r="45" ht="15.6" customHeight="1"/>
    <row r="46" ht="15.6" customHeight="1"/>
    <row r="47" ht="15.6" customHeight="1"/>
    <row r="48" ht="15.6" customHeight="1"/>
    <row r="49" ht="15.6" customHeight="1"/>
    <row r="50" ht="15.6" customHeight="1"/>
    <row r="51" ht="15.6" customHeight="1"/>
    <row r="52" ht="15.6" customHeight="1"/>
    <row r="53" ht="15.6" customHeight="1"/>
    <row r="54" ht="15.6" customHeight="1"/>
    <row r="55" ht="15.6" customHeight="1"/>
    <row r="56" ht="15.6" customHeight="1"/>
    <row r="57" ht="15.6" customHeight="1"/>
    <row r="58" ht="15.6" customHeight="1"/>
    <row r="59" ht="15.6" customHeight="1"/>
    <row r="60" ht="15.6" customHeight="1"/>
    <row r="61" ht="15.6" customHeight="1"/>
    <row r="62" ht="15.6" customHeight="1"/>
    <row r="63" ht="15.6" customHeight="1"/>
    <row r="64" ht="15.6" customHeight="1"/>
    <row r="65" ht="15.6" customHeight="1"/>
    <row r="66" ht="15.6" customHeight="1"/>
    <row r="67" ht="15.6" customHeight="1"/>
    <row r="68" ht="15.6" customHeight="1"/>
    <row r="69" ht="15.6" customHeight="1"/>
    <row r="70" ht="15.6" customHeight="1"/>
    <row r="71" ht="15.6" customHeight="1"/>
    <row r="72" ht="15.6" customHeight="1"/>
    <row r="73" ht="15.6" customHeight="1"/>
    <row r="74" ht="15.6" customHeight="1"/>
    <row r="75" ht="15.6" customHeight="1"/>
    <row r="76" ht="15.6" customHeight="1"/>
    <row r="77" ht="15.6" customHeight="1"/>
    <row r="78" ht="15.6" customHeight="1"/>
    <row r="79" ht="15.6" customHeight="1"/>
    <row r="80" ht="15.6" customHeight="1"/>
    <row r="81" ht="15.6" customHeight="1"/>
    <row r="82" ht="15.6" customHeight="1"/>
    <row r="83" ht="15.6" customHeight="1"/>
    <row r="84" ht="15.6" customHeight="1"/>
    <row r="85" ht="15.6" customHeight="1"/>
    <row r="86" ht="15.6" customHeight="1"/>
    <row r="87" ht="15.6" customHeight="1"/>
    <row r="88" ht="15.6" customHeight="1"/>
    <row r="89" ht="15.6" customHeight="1"/>
    <row r="90" ht="15.6" customHeight="1"/>
    <row r="91" ht="15.6" customHeight="1"/>
    <row r="92" ht="15.6" customHeight="1"/>
    <row r="93" ht="15.6" customHeight="1"/>
    <row r="94" ht="15.6" customHeight="1"/>
    <row r="95" ht="15.6" customHeight="1"/>
    <row r="96" ht="15.6" customHeight="1"/>
    <row r="97" ht="15.6" customHeight="1"/>
    <row r="98" ht="15.6" customHeight="1"/>
    <row r="99" ht="15.6" customHeight="1"/>
  </sheetData>
  <mergeCells count="13">
    <mergeCell ref="L6:M6"/>
    <mergeCell ref="H5:M5"/>
    <mergeCell ref="B2:M3"/>
    <mergeCell ref="B7:B8"/>
    <mergeCell ref="D7:D8"/>
    <mergeCell ref="E7:E8"/>
    <mergeCell ref="F7:F8"/>
    <mergeCell ref="H7:H8"/>
    <mergeCell ref="I7:I8"/>
    <mergeCell ref="D5:F5"/>
    <mergeCell ref="J7:J8"/>
    <mergeCell ref="M7:M8"/>
    <mergeCell ref="L7:L8"/>
  </mergeCells>
  <pageMargins left="0.7" right="0.7" top="0.75" bottom="0.75" header="0.3" footer="0.3"/>
  <pageSetup paperSize="9" scale="66" orientation="landscape" r:id="rId1"/>
  <headerFooter>
    <oddFooter>&amp;L&amp;"microsoft sans serif,Bold"SINIRLI DAGITIM / CLASSIFIED</oddFooter>
    <evenFooter>&amp;L&amp;"microsoft sans serif,Bold"SINIRLI DAGITIM / CLASSIFIED</evenFooter>
    <firstFooter>&amp;L&amp;"microsoft sans serif,Bold"SINIRLI DAGITIM / CLASSIFIED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ayfa18">
    <tabColor rgb="FF92D050"/>
    <pageSetUpPr fitToPage="1"/>
  </sheetPr>
  <dimension ref="A2:L65"/>
  <sheetViews>
    <sheetView showGridLines="0" topLeftCell="A55" zoomScale="80" zoomScaleNormal="80" zoomScaleSheetLayoutView="80" workbookViewId="0">
      <selection activeCell="B15" sqref="B15"/>
    </sheetView>
  </sheetViews>
  <sheetFormatPr defaultColWidth="9.20703125" defaultRowHeight="14.4" outlineLevelRow="1" outlineLevelCol="1"/>
  <cols>
    <col min="1" max="1" width="7" style="207" customWidth="1" outlineLevel="1"/>
    <col min="2" max="2" width="53.5234375" style="207" customWidth="1" outlineLevel="1"/>
    <col min="3" max="3" width="9.20703125" style="207" customWidth="1" outlineLevel="1"/>
    <col min="4" max="4" width="15.7890625" style="207" customWidth="1" outlineLevel="1"/>
    <col min="5" max="5" width="12.7890625" style="207" customWidth="1" outlineLevel="1"/>
    <col min="6" max="6" width="10.20703125" style="207" customWidth="1" outlineLevel="1"/>
    <col min="7" max="7" width="12.7890625" style="207" customWidth="1" outlineLevel="1"/>
    <col min="8" max="8" width="10.5234375" style="207" customWidth="1" outlineLevel="1"/>
    <col min="9" max="9" width="12.7890625" style="207" customWidth="1" outlineLevel="1"/>
    <col min="10" max="10" width="9.20703125" style="207" customWidth="1" outlineLevel="1"/>
    <col min="11" max="11" width="18.20703125" style="207" customWidth="1" outlineLevel="1"/>
    <col min="12" max="12" width="16.5234375" style="207" customWidth="1" outlineLevel="1"/>
    <col min="13" max="16384" width="9.20703125" style="207"/>
  </cols>
  <sheetData>
    <row r="2" spans="1:12" ht="15" customHeight="1">
      <c r="A2" s="465"/>
      <c r="B2" s="800" t="s">
        <v>1181</v>
      </c>
      <c r="C2" s="801"/>
      <c r="D2" s="801"/>
      <c r="E2" s="801"/>
      <c r="F2" s="801"/>
      <c r="G2" s="801"/>
      <c r="H2" s="801"/>
      <c r="I2" s="801"/>
      <c r="J2" s="801"/>
      <c r="K2" s="801"/>
      <c r="L2" s="802"/>
    </row>
    <row r="3" spans="1:12" ht="15" customHeight="1">
      <c r="A3" s="465"/>
      <c r="B3" s="803"/>
      <c r="C3" s="804"/>
      <c r="D3" s="804"/>
      <c r="E3" s="804"/>
      <c r="F3" s="804"/>
      <c r="G3" s="804"/>
      <c r="H3" s="804"/>
      <c r="I3" s="804"/>
      <c r="J3" s="804"/>
      <c r="K3" s="804"/>
      <c r="L3" s="805"/>
    </row>
    <row r="4" spans="1:12" ht="15" customHeight="1">
      <c r="A4" s="465"/>
      <c r="B4" s="349"/>
      <c r="C4" s="668"/>
      <c r="D4" s="579"/>
      <c r="E4" s="579"/>
      <c r="F4" s="579"/>
      <c r="G4" s="579"/>
      <c r="H4" s="579"/>
      <c r="I4" s="205"/>
      <c r="J4" s="206"/>
    </row>
    <row r="5" spans="1:12" ht="15" customHeight="1">
      <c r="A5" s="465"/>
      <c r="B5" s="806" t="s">
        <v>43</v>
      </c>
      <c r="C5" s="208"/>
      <c r="D5" s="807" t="s">
        <v>1125</v>
      </c>
      <c r="E5" s="808" t="s">
        <v>80</v>
      </c>
      <c r="F5" s="807" t="s">
        <v>1099</v>
      </c>
      <c r="G5" s="808" t="s">
        <v>80</v>
      </c>
      <c r="H5" s="807" t="s">
        <v>1044</v>
      </c>
      <c r="I5" s="809" t="s">
        <v>80</v>
      </c>
      <c r="J5" s="715"/>
      <c r="K5" s="810" t="s">
        <v>1016</v>
      </c>
      <c r="L5" s="811" t="s">
        <v>1045</v>
      </c>
    </row>
    <row r="6" spans="1:12" ht="26.55" customHeight="1">
      <c r="A6" s="465"/>
      <c r="B6" s="806"/>
      <c r="C6" s="208"/>
      <c r="D6" s="807"/>
      <c r="E6" s="808"/>
      <c r="F6" s="807"/>
      <c r="G6" s="808"/>
      <c r="H6" s="807"/>
      <c r="I6" s="809"/>
      <c r="J6" s="715"/>
      <c r="K6" s="810"/>
      <c r="L6" s="811"/>
    </row>
    <row r="7" spans="1:12" s="206" customFormat="1" ht="4.8" customHeight="1">
      <c r="A7" s="464"/>
      <c r="B7" s="716"/>
      <c r="C7" s="208"/>
      <c r="D7" s="715"/>
      <c r="E7" s="717"/>
      <c r="F7" s="715"/>
      <c r="G7" s="717"/>
      <c r="H7" s="715"/>
      <c r="I7" s="715"/>
      <c r="J7" s="715"/>
      <c r="K7" s="717"/>
      <c r="L7" s="717"/>
    </row>
    <row r="8" spans="1:12" s="206" customFormat="1" ht="14.25" customHeight="1">
      <c r="A8" s="464"/>
      <c r="B8" s="718" t="s">
        <v>841</v>
      </c>
      <c r="C8" s="208"/>
      <c r="D8" s="719">
        <v>15590.339783000003</v>
      </c>
      <c r="E8" s="717"/>
      <c r="F8" s="720" t="e">
        <f>#REF!</f>
        <v>#REF!</v>
      </c>
      <c r="G8" s="717"/>
      <c r="H8" s="720" t="e">
        <f>#REF!</f>
        <v>#REF!</v>
      </c>
      <c r="I8" s="715"/>
      <c r="J8" s="715"/>
      <c r="K8" s="721" t="e">
        <f t="shared" ref="K8" si="0">IF(OR(F8&gt;0,D8&gt;0)*OR(F8&lt;0,D8&gt;0),F8/D8-1,IF(OR(F8&lt;0,D8&lt;0)*OR(F8&gt;0,D8&lt;0),-1*(F8/D8-1),IF(AND(F8&lt;0,D8=0),-1,IF(AND(F8&gt;0,D8=0),1,"-"))))</f>
        <v>#REF!</v>
      </c>
      <c r="L8" s="721" t="e">
        <f t="shared" ref="L8" si="1">IF(OR(F8&gt;0,H8&gt;0)*OR(F8&lt;0,H8&gt;0),F8/H8-1,IF(OR(F8&lt;0,H8&lt;0)*OR(F8&gt;0,H8&lt;0),-1*(F8/H8-1),IF(AND(F8&lt;0,H8=0),-1,IF(AND(F8&gt;0,H8=0),1,"-"))))</f>
        <v>#REF!</v>
      </c>
    </row>
    <row r="9" spans="1:12" s="206" customFormat="1" ht="4.8" customHeight="1">
      <c r="A9" s="464"/>
      <c r="B9" s="716"/>
      <c r="C9" s="208"/>
      <c r="D9" s="715"/>
      <c r="E9" s="717"/>
      <c r="F9" s="715"/>
      <c r="G9" s="717"/>
      <c r="H9" s="715"/>
      <c r="I9" s="715"/>
      <c r="J9" s="715"/>
      <c r="K9" s="717"/>
      <c r="L9" s="717"/>
    </row>
    <row r="10" spans="1:12" s="206" customFormat="1">
      <c r="A10" s="464"/>
      <c r="B10" s="718" t="s">
        <v>130</v>
      </c>
      <c r="C10" s="722"/>
      <c r="D10" s="723">
        <f>SUM(D11:D16)</f>
        <v>62523.355199999991</v>
      </c>
      <c r="E10" s="724">
        <f>D10/$D$25</f>
        <v>1.0702323782106098</v>
      </c>
      <c r="F10" s="723" t="e">
        <f>SUM(F11:F16)</f>
        <v>#REF!</v>
      </c>
      <c r="G10" s="724" t="e">
        <f>F10/#REF!</f>
        <v>#REF!</v>
      </c>
      <c r="H10" s="723" t="e">
        <f>SUM(H11:H16)</f>
        <v>#REF!</v>
      </c>
      <c r="I10" s="724" t="e">
        <f>H10/#REF!</f>
        <v>#REF!</v>
      </c>
      <c r="J10" s="725"/>
      <c r="K10" s="724" t="e">
        <f>IF(OR(F10&gt;0,D10&gt;0)*OR(F10&lt;0,D10&gt;0),F10/D10-1,IF(OR(F10&lt;0,D10&lt;0)*OR(F10&gt;0,D10&lt;0),-1*(F10/D10-1),IF(AND(F10&lt;0,D10=0),-1,IF(AND(F10&gt;0,D10=0),1,"-"))))</f>
        <v>#REF!</v>
      </c>
      <c r="L10" s="724" t="e">
        <f>IF(OR(F10&gt;0,H10&gt;0)*OR(F10&lt;0,H10&gt;0),F10/H10-1,IF(OR(F10&lt;0,H10&lt;0)*OR(F10&gt;0,H10&lt;0),-1*(F10/H10-1),IF(AND(F10&lt;0,H10=0),-1,IF(AND(F10&gt;0,H10=0),1,"-"))))</f>
        <v>#REF!</v>
      </c>
    </row>
    <row r="11" spans="1:12" s="206" customFormat="1">
      <c r="A11" s="464">
        <v>600</v>
      </c>
      <c r="B11" s="726" t="s">
        <v>29</v>
      </c>
      <c r="C11" s="727"/>
      <c r="D11" s="728">
        <v>3.1008200000000006</v>
      </c>
      <c r="E11" s="721">
        <f t="shared" ref="E11:E59" si="2">D11/$D$25</f>
        <v>5.3077733150875825E-5</v>
      </c>
      <c r="F11" s="728" t="e">
        <f>#REF!</f>
        <v>#REF!</v>
      </c>
      <c r="G11" s="721" t="e">
        <f>F11/#REF!</f>
        <v>#REF!</v>
      </c>
      <c r="H11" s="728" t="e">
        <f>#REF!</f>
        <v>#REF!</v>
      </c>
      <c r="I11" s="721" t="e">
        <f>H11/#REF!</f>
        <v>#REF!</v>
      </c>
      <c r="J11" s="729"/>
      <c r="K11" s="721" t="e">
        <f t="shared" ref="K11:K59" si="3">IF(OR(F11&gt;0,D11&gt;0)*OR(F11&lt;0,D11&gt;0),F11/D11-1,IF(OR(F11&lt;0,D11&lt;0)*OR(F11&gt;0,D11&lt;0),-1*(F11/D11-1),IF(AND(F11&lt;0,D11=0),-1,IF(AND(F11&gt;0,D11=0),1,"-"))))</f>
        <v>#REF!</v>
      </c>
      <c r="L11" s="721" t="e">
        <f t="shared" ref="L11:L59" si="4">IF(OR(F11&gt;0,H11&gt;0)*OR(F11&lt;0,H11&gt;0),F11/H11-1,IF(OR(F11&lt;0,H11&lt;0)*OR(F11&gt;0,H11&lt;0),-1*(F11/H11-1),IF(AND(F11&lt;0,H11=0),-1,IF(AND(F11&gt;0,H11=0),1,"-"))))</f>
        <v>#REF!</v>
      </c>
    </row>
    <row r="12" spans="1:12" s="206" customFormat="1">
      <c r="A12" s="464">
        <v>601</v>
      </c>
      <c r="B12" s="726" t="s">
        <v>30</v>
      </c>
      <c r="C12" s="727"/>
      <c r="D12" s="728">
        <v>56866.959679999993</v>
      </c>
      <c r="E12" s="721">
        <f t="shared" si="2"/>
        <v>0.97341003702138595</v>
      </c>
      <c r="F12" s="728" t="e">
        <f>#REF!</f>
        <v>#REF!</v>
      </c>
      <c r="G12" s="721" t="e">
        <f>F12/#REF!</f>
        <v>#REF!</v>
      </c>
      <c r="H12" s="728" t="e">
        <f>#REF!</f>
        <v>#REF!</v>
      </c>
      <c r="I12" s="721" t="e">
        <f>H12/#REF!</f>
        <v>#REF!</v>
      </c>
      <c r="J12" s="729"/>
      <c r="K12" s="721" t="e">
        <f t="shared" si="3"/>
        <v>#REF!</v>
      </c>
      <c r="L12" s="721" t="e">
        <f t="shared" si="4"/>
        <v>#REF!</v>
      </c>
    </row>
    <row r="13" spans="1:12" s="206" customFormat="1">
      <c r="A13" s="464"/>
      <c r="B13" s="726" t="s">
        <v>727</v>
      </c>
      <c r="C13" s="727"/>
      <c r="D13" s="728">
        <v>1817.8119999999997</v>
      </c>
      <c r="E13" s="721">
        <f t="shared" si="2"/>
        <v>3.1116072604814162E-2</v>
      </c>
      <c r="F13" s="728" t="e">
        <f>#REF!</f>
        <v>#REF!</v>
      </c>
      <c r="G13" s="721" t="e">
        <f>F13/#REF!</f>
        <v>#REF!</v>
      </c>
      <c r="H13" s="728" t="e">
        <f>#REF!</f>
        <v>#REF!</v>
      </c>
      <c r="I13" s="721" t="e">
        <f>H13/#REF!</f>
        <v>#REF!</v>
      </c>
      <c r="J13" s="729"/>
      <c r="K13" s="721" t="e">
        <f t="shared" si="3"/>
        <v>#REF!</v>
      </c>
      <c r="L13" s="721" t="e">
        <f t="shared" si="4"/>
        <v>#REF!</v>
      </c>
    </row>
    <row r="14" spans="1:12" s="206" customFormat="1">
      <c r="A14" s="464"/>
      <c r="B14" s="726" t="s">
        <v>728</v>
      </c>
      <c r="C14" s="727"/>
      <c r="D14" s="728">
        <v>552.47614999999996</v>
      </c>
      <c r="E14" s="721">
        <f t="shared" si="2"/>
        <v>9.4569119335928039E-3</v>
      </c>
      <c r="F14" s="728" t="e">
        <f>#REF!</f>
        <v>#REF!</v>
      </c>
      <c r="G14" s="721" t="e">
        <f>F14/#REF!</f>
        <v>#REF!</v>
      </c>
      <c r="H14" s="728" t="e">
        <f>#REF!</f>
        <v>#REF!</v>
      </c>
      <c r="I14" s="721" t="e">
        <f>H14/#REF!</f>
        <v>#REF!</v>
      </c>
      <c r="J14" s="729"/>
      <c r="K14" s="721" t="e">
        <f t="shared" si="3"/>
        <v>#REF!</v>
      </c>
      <c r="L14" s="721" t="e">
        <f t="shared" si="4"/>
        <v>#REF!</v>
      </c>
    </row>
    <row r="15" spans="1:12" s="206" customFormat="1">
      <c r="A15" s="464"/>
      <c r="B15" s="726" t="s">
        <v>740</v>
      </c>
      <c r="C15" s="727"/>
      <c r="D15" s="728">
        <v>3270.2263500000004</v>
      </c>
      <c r="E15" s="721">
        <f t="shared" si="2"/>
        <v>5.5977516124206705E-2</v>
      </c>
      <c r="F15" s="728" t="e">
        <f>#REF!</f>
        <v>#REF!</v>
      </c>
      <c r="G15" s="721" t="e">
        <f>F15/#REF!</f>
        <v>#REF!</v>
      </c>
      <c r="H15" s="728" t="e">
        <f>#REF!</f>
        <v>#REF!</v>
      </c>
      <c r="I15" s="721" t="e">
        <f>H15/#REF!</f>
        <v>#REF!</v>
      </c>
      <c r="J15" s="729"/>
      <c r="K15" s="721" t="e">
        <f t="shared" si="3"/>
        <v>#REF!</v>
      </c>
      <c r="L15" s="721" t="e">
        <f t="shared" si="4"/>
        <v>#REF!</v>
      </c>
    </row>
    <row r="16" spans="1:12" s="206" customFormat="1">
      <c r="A16" s="464"/>
      <c r="B16" s="726" t="s">
        <v>31</v>
      </c>
      <c r="C16" s="727"/>
      <c r="D16" s="728">
        <v>12.78019999999997</v>
      </c>
      <c r="E16" s="721">
        <f t="shared" si="2"/>
        <v>2.1876279345941447E-4</v>
      </c>
      <c r="F16" s="728" t="e">
        <f>#REF!</f>
        <v>#REF!</v>
      </c>
      <c r="G16" s="721" t="e">
        <f>F16/#REF!</f>
        <v>#REF!</v>
      </c>
      <c r="H16" s="728" t="e">
        <f>#REF!</f>
        <v>#REF!</v>
      </c>
      <c r="I16" s="721" t="e">
        <f>H16/#REF!</f>
        <v>#REF!</v>
      </c>
      <c r="J16" s="729"/>
      <c r="K16" s="721" t="e">
        <f t="shared" si="3"/>
        <v>#REF!</v>
      </c>
      <c r="L16" s="721" t="e">
        <f t="shared" si="4"/>
        <v>#REF!</v>
      </c>
    </row>
    <row r="17" spans="1:12" s="206" customFormat="1">
      <c r="A17" s="464"/>
      <c r="B17" s="718" t="s">
        <v>131</v>
      </c>
      <c r="C17" s="722"/>
      <c r="D17" s="730">
        <f>SUM(D18:D21)</f>
        <v>-4103.0004499999995</v>
      </c>
      <c r="E17" s="724">
        <f t="shared" si="2"/>
        <v>-7.0232378210609889E-2</v>
      </c>
      <c r="F17" s="730" t="e">
        <f>SUM(F18:F21)</f>
        <v>#REF!</v>
      </c>
      <c r="G17" s="724" t="e">
        <f>F17/#REF!</f>
        <v>#REF!</v>
      </c>
      <c r="H17" s="730" t="e">
        <f>SUM(H18:H21)</f>
        <v>#REF!</v>
      </c>
      <c r="I17" s="724" t="e">
        <f>H17/#REF!</f>
        <v>#REF!</v>
      </c>
      <c r="J17" s="725"/>
      <c r="K17" s="724" t="e">
        <f t="shared" si="3"/>
        <v>#REF!</v>
      </c>
      <c r="L17" s="724" t="e">
        <f t="shared" si="4"/>
        <v>#REF!</v>
      </c>
    </row>
    <row r="18" spans="1:12" s="206" customFormat="1">
      <c r="A18" s="464">
        <v>610</v>
      </c>
      <c r="B18" s="726" t="s">
        <v>32</v>
      </c>
      <c r="C18" s="727"/>
      <c r="D18" s="728">
        <v>0</v>
      </c>
      <c r="E18" s="721">
        <f t="shared" si="2"/>
        <v>0</v>
      </c>
      <c r="F18" s="728">
        <f>-SUMIF('2015_Mizan'!$E:$E,#REF!,'2015_Mizan'!$AR:$AR)/1000</f>
        <v>0</v>
      </c>
      <c r="G18" s="721" t="e">
        <f>F18/#REF!</f>
        <v>#REF!</v>
      </c>
      <c r="H18" s="728" t="e">
        <f>#REF!</f>
        <v>#REF!</v>
      </c>
      <c r="I18" s="721" t="e">
        <f>H18/#REF!</f>
        <v>#REF!</v>
      </c>
      <c r="J18" s="729"/>
      <c r="K18" s="721" t="str">
        <f t="shared" si="3"/>
        <v>-</v>
      </c>
      <c r="L18" s="721" t="e">
        <f t="shared" si="4"/>
        <v>#REF!</v>
      </c>
    </row>
    <row r="19" spans="1:12" s="206" customFormat="1" outlineLevel="1">
      <c r="A19" s="464"/>
      <c r="B19" s="731" t="s">
        <v>750</v>
      </c>
      <c r="C19" s="727"/>
      <c r="D19" s="728">
        <v>0</v>
      </c>
      <c r="E19" s="721">
        <f t="shared" si="2"/>
        <v>0</v>
      </c>
      <c r="F19" s="728" t="e">
        <f>#REF!</f>
        <v>#REF!</v>
      </c>
      <c r="G19" s="721" t="e">
        <f>F19/#REF!</f>
        <v>#REF!</v>
      </c>
      <c r="H19" s="728" t="e">
        <f>#REF!</f>
        <v>#REF!</v>
      </c>
      <c r="I19" s="721" t="e">
        <f>H19/#REF!</f>
        <v>#REF!</v>
      </c>
      <c r="J19" s="729"/>
      <c r="K19" s="721" t="e">
        <f t="shared" si="3"/>
        <v>#REF!</v>
      </c>
      <c r="L19" s="721" t="e">
        <f t="shared" si="4"/>
        <v>#REF!</v>
      </c>
    </row>
    <row r="20" spans="1:12" s="206" customFormat="1" outlineLevel="1">
      <c r="A20" s="464"/>
      <c r="B20" s="731" t="s">
        <v>751</v>
      </c>
      <c r="C20" s="727"/>
      <c r="D20" s="728">
        <v>0</v>
      </c>
      <c r="E20" s="721">
        <f t="shared" si="2"/>
        <v>0</v>
      </c>
      <c r="F20" s="728" t="e">
        <f>#REF!</f>
        <v>#REF!</v>
      </c>
      <c r="G20" s="721" t="e">
        <f>F20/#REF!</f>
        <v>#REF!</v>
      </c>
      <c r="H20" s="728" t="e">
        <f>#REF!</f>
        <v>#REF!</v>
      </c>
      <c r="I20" s="721" t="e">
        <f>H20/#REF!</f>
        <v>#REF!</v>
      </c>
      <c r="J20" s="729"/>
      <c r="K20" s="721" t="e">
        <f t="shared" si="3"/>
        <v>#REF!</v>
      </c>
      <c r="L20" s="721" t="e">
        <f t="shared" si="4"/>
        <v>#REF!</v>
      </c>
    </row>
    <row r="21" spans="1:12" s="206" customFormat="1">
      <c r="A21" s="464">
        <v>611</v>
      </c>
      <c r="B21" s="726" t="s">
        <v>33</v>
      </c>
      <c r="C21" s="727"/>
      <c r="D21" s="728">
        <f>SUM(D22:D24)</f>
        <v>-4103.0004499999995</v>
      </c>
      <c r="E21" s="721">
        <f t="shared" si="2"/>
        <v>-7.0232378210609889E-2</v>
      </c>
      <c r="F21" s="728" t="e">
        <f>SUM(F22:F24)</f>
        <v>#REF!</v>
      </c>
      <c r="G21" s="721" t="e">
        <f>F21/#REF!</f>
        <v>#REF!</v>
      </c>
      <c r="H21" s="728" t="e">
        <f>SUM(H22:H24)</f>
        <v>#REF!</v>
      </c>
      <c r="I21" s="721" t="e">
        <f>H21/#REF!</f>
        <v>#REF!</v>
      </c>
      <c r="J21" s="729"/>
      <c r="K21" s="721" t="e">
        <f t="shared" si="3"/>
        <v>#REF!</v>
      </c>
      <c r="L21" s="721" t="e">
        <f t="shared" si="4"/>
        <v>#REF!</v>
      </c>
    </row>
    <row r="22" spans="1:12" s="206" customFormat="1" outlineLevel="1">
      <c r="A22" s="464"/>
      <c r="B22" s="731" t="s">
        <v>752</v>
      </c>
      <c r="C22" s="727"/>
      <c r="D22" s="728">
        <v>0</v>
      </c>
      <c r="E22" s="721">
        <f t="shared" si="2"/>
        <v>0</v>
      </c>
      <c r="F22" s="732" t="e">
        <f>#REF!</f>
        <v>#REF!</v>
      </c>
      <c r="G22" s="721" t="e">
        <f>F22/#REF!</f>
        <v>#REF!</v>
      </c>
      <c r="H22" s="732" t="e">
        <f>#REF!</f>
        <v>#REF!</v>
      </c>
      <c r="I22" s="721" t="e">
        <f>H22/#REF!</f>
        <v>#REF!</v>
      </c>
      <c r="J22" s="729"/>
      <c r="K22" s="721" t="e">
        <f t="shared" si="3"/>
        <v>#REF!</v>
      </c>
      <c r="L22" s="721" t="e">
        <f t="shared" si="4"/>
        <v>#REF!</v>
      </c>
    </row>
    <row r="23" spans="1:12" s="206" customFormat="1" outlineLevel="1">
      <c r="A23" s="464"/>
      <c r="B23" s="731" t="s">
        <v>753</v>
      </c>
      <c r="C23" s="727"/>
      <c r="D23" s="728">
        <v>0</v>
      </c>
      <c r="E23" s="721">
        <f t="shared" si="2"/>
        <v>0</v>
      </c>
      <c r="F23" s="732" t="e">
        <f>#REF!</f>
        <v>#REF!</v>
      </c>
      <c r="G23" s="721" t="e">
        <f>F23/#REF!</f>
        <v>#REF!</v>
      </c>
      <c r="H23" s="732" t="e">
        <f>#REF!</f>
        <v>#REF!</v>
      </c>
      <c r="I23" s="721" t="e">
        <f>H23/#REF!</f>
        <v>#REF!</v>
      </c>
      <c r="J23" s="729"/>
      <c r="K23" s="721" t="e">
        <f t="shared" si="3"/>
        <v>#REF!</v>
      </c>
      <c r="L23" s="721" t="e">
        <f t="shared" si="4"/>
        <v>#REF!</v>
      </c>
    </row>
    <row r="24" spans="1:12" s="206" customFormat="1" outlineLevel="1">
      <c r="A24" s="464"/>
      <c r="B24" s="731" t="s">
        <v>783</v>
      </c>
      <c r="C24" s="727"/>
      <c r="D24" s="728">
        <v>-4103.0004499999995</v>
      </c>
      <c r="E24" s="721">
        <f t="shared" si="2"/>
        <v>-7.0232378210609889E-2</v>
      </c>
      <c r="F24" s="732" t="e">
        <f>#REF!</f>
        <v>#REF!</v>
      </c>
      <c r="G24" s="721" t="e">
        <f>F24/#REF!</f>
        <v>#REF!</v>
      </c>
      <c r="H24" s="732" t="e">
        <f>#REF!</f>
        <v>#REF!</v>
      </c>
      <c r="I24" s="721" t="e">
        <f>H24/#REF!</f>
        <v>#REF!</v>
      </c>
      <c r="J24" s="729"/>
      <c r="K24" s="721" t="e">
        <f t="shared" si="3"/>
        <v>#REF!</v>
      </c>
      <c r="L24" s="721" t="e">
        <f t="shared" si="4"/>
        <v>#REF!</v>
      </c>
    </row>
    <row r="25" spans="1:12" s="206" customFormat="1">
      <c r="A25" s="464"/>
      <c r="B25" s="733" t="s">
        <v>132</v>
      </c>
      <c r="C25" s="722"/>
      <c r="D25" s="734">
        <f>D10+D17</f>
        <v>58420.354749999991</v>
      </c>
      <c r="E25" s="32">
        <f t="shared" si="2"/>
        <v>1</v>
      </c>
      <c r="F25" s="734" t="e">
        <f>F10+F17</f>
        <v>#REF!</v>
      </c>
      <c r="G25" s="32" t="e">
        <f>F25/#REF!</f>
        <v>#REF!</v>
      </c>
      <c r="H25" s="734" t="e">
        <f>H10+H17</f>
        <v>#REF!</v>
      </c>
      <c r="I25" s="32" t="e">
        <f>H25/#REF!</f>
        <v>#REF!</v>
      </c>
      <c r="J25" s="725"/>
      <c r="K25" s="32" t="e">
        <f t="shared" si="3"/>
        <v>#REF!</v>
      </c>
      <c r="L25" s="32" t="e">
        <f t="shared" si="4"/>
        <v>#REF!</v>
      </c>
    </row>
    <row r="26" spans="1:12" s="206" customFormat="1">
      <c r="A26" s="464"/>
      <c r="B26" s="718" t="s">
        <v>133</v>
      </c>
      <c r="C26" s="722"/>
      <c r="D26" s="730" t="e">
        <f>SUM(D27:D29)</f>
        <v>#REF!</v>
      </c>
      <c r="E26" s="724" t="e">
        <f t="shared" si="2"/>
        <v>#REF!</v>
      </c>
      <c r="F26" s="730" t="e">
        <f>SUM(F27:F29)</f>
        <v>#REF!</v>
      </c>
      <c r="G26" s="724" t="e">
        <f>F26/#REF!</f>
        <v>#REF!</v>
      </c>
      <c r="H26" s="730" t="e">
        <f>SUM(H27:H29)</f>
        <v>#REF!</v>
      </c>
      <c r="I26" s="724" t="e">
        <f>H26/#REF!</f>
        <v>#REF!</v>
      </c>
      <c r="J26" s="725"/>
      <c r="K26" s="724" t="e">
        <f t="shared" si="3"/>
        <v>#REF!</v>
      </c>
      <c r="L26" s="724" t="e">
        <f t="shared" si="4"/>
        <v>#REF!</v>
      </c>
    </row>
    <row r="27" spans="1:12" s="206" customFormat="1">
      <c r="A27" s="464">
        <v>621</v>
      </c>
      <c r="B27" s="726" t="s">
        <v>34</v>
      </c>
      <c r="C27" s="727"/>
      <c r="D27" s="728">
        <v>-43337.289710000019</v>
      </c>
      <c r="E27" s="721">
        <f t="shared" si="2"/>
        <v>-0.74181832505904166</v>
      </c>
      <c r="F27" s="728" t="e">
        <f>#REF!</f>
        <v>#REF!</v>
      </c>
      <c r="G27" s="721" t="e">
        <f>F27/#REF!</f>
        <v>#REF!</v>
      </c>
      <c r="H27" s="728" t="e">
        <f>#REF!</f>
        <v>#REF!</v>
      </c>
      <c r="I27" s="721" t="e">
        <f>H27/#REF!</f>
        <v>#REF!</v>
      </c>
      <c r="J27" s="729"/>
      <c r="K27" s="721" t="e">
        <f t="shared" si="3"/>
        <v>#REF!</v>
      </c>
      <c r="L27" s="721" t="e">
        <f t="shared" si="4"/>
        <v>#REF!</v>
      </c>
    </row>
    <row r="28" spans="1:12" s="206" customFormat="1">
      <c r="A28" s="464"/>
      <c r="B28" s="726" t="s">
        <v>1097</v>
      </c>
      <c r="C28" s="727"/>
      <c r="D28" s="728" t="e">
        <f>#REF!</f>
        <v>#REF!</v>
      </c>
      <c r="E28" s="721" t="e">
        <f t="shared" si="2"/>
        <v>#REF!</v>
      </c>
      <c r="F28" s="728" t="e">
        <f>#REF!</f>
        <v>#REF!</v>
      </c>
      <c r="G28" s="721" t="e">
        <f>F28/#REF!</f>
        <v>#REF!</v>
      </c>
      <c r="H28" s="728" t="e">
        <f>#REF!</f>
        <v>#REF!</v>
      </c>
      <c r="I28" s="721" t="e">
        <f>H28/#REF!</f>
        <v>#REF!</v>
      </c>
      <c r="J28" s="729"/>
      <c r="K28" s="721" t="e">
        <f t="shared" ref="K28" si="5">IF(OR(F28&gt;0,D28&gt;0)*OR(F28&lt;0,D28&gt;0),F28/D28-1,IF(OR(F28&lt;0,D28&lt;0)*OR(F28&gt;0,D28&lt;0),-1*(F28/D28-1),IF(AND(F28&lt;0,D28=0),-1,IF(AND(F28&gt;0,D28=0),1,"-"))))</f>
        <v>#REF!</v>
      </c>
      <c r="L28" s="721" t="e">
        <f t="shared" ref="L28" si="6">IF(OR(F28&gt;0,H28&gt;0)*OR(F28&lt;0,H28&gt;0),F28/H28-1,IF(OR(F28&lt;0,H28&lt;0)*OR(F28&gt;0,H28&lt;0),-1*(F28/H28-1),IF(AND(F28&lt;0,H28=0),-1,IF(AND(F28&gt;0,H28=0),1,"-"))))</f>
        <v>#REF!</v>
      </c>
    </row>
    <row r="29" spans="1:12" s="206" customFormat="1">
      <c r="A29" s="464">
        <v>623</v>
      </c>
      <c r="B29" s="726" t="s">
        <v>35</v>
      </c>
      <c r="C29" s="727"/>
      <c r="D29" s="728">
        <v>-51.794889999999988</v>
      </c>
      <c r="E29" s="721">
        <f t="shared" si="2"/>
        <v>-8.8658978915221321E-4</v>
      </c>
      <c r="F29" s="728" t="e">
        <f>#REF!</f>
        <v>#REF!</v>
      </c>
      <c r="G29" s="721" t="e">
        <f>F29/#REF!</f>
        <v>#REF!</v>
      </c>
      <c r="H29" s="728" t="e">
        <f>#REF!</f>
        <v>#REF!</v>
      </c>
      <c r="I29" s="721" t="e">
        <f>H29/#REF!</f>
        <v>#REF!</v>
      </c>
      <c r="J29" s="729"/>
      <c r="K29" s="721" t="e">
        <f t="shared" si="3"/>
        <v>#REF!</v>
      </c>
      <c r="L29" s="721" t="e">
        <f t="shared" si="4"/>
        <v>#REF!</v>
      </c>
    </row>
    <row r="30" spans="1:12" s="206" customFormat="1">
      <c r="A30" s="464"/>
      <c r="B30" s="718" t="s">
        <v>134</v>
      </c>
      <c r="C30" s="722"/>
      <c r="D30" s="730" t="e">
        <f>D26+D25</f>
        <v>#REF!</v>
      </c>
      <c r="E30" s="724" t="e">
        <f t="shared" si="2"/>
        <v>#REF!</v>
      </c>
      <c r="F30" s="730" t="e">
        <f>F26+F25</f>
        <v>#REF!</v>
      </c>
      <c r="G30" s="724" t="e">
        <f>F30/#REF!</f>
        <v>#REF!</v>
      </c>
      <c r="H30" s="730" t="e">
        <f>H26+H25</f>
        <v>#REF!</v>
      </c>
      <c r="I30" s="724" t="e">
        <f>H30/#REF!</f>
        <v>#REF!</v>
      </c>
      <c r="J30" s="725"/>
      <c r="K30" s="724" t="e">
        <f t="shared" si="3"/>
        <v>#REF!</v>
      </c>
      <c r="L30" s="724" t="e">
        <f t="shared" si="4"/>
        <v>#REF!</v>
      </c>
    </row>
    <row r="31" spans="1:12" s="206" customFormat="1">
      <c r="A31" s="464"/>
      <c r="B31" s="718" t="s">
        <v>135</v>
      </c>
      <c r="C31" s="722"/>
      <c r="D31" s="730">
        <f>SUM(D33+D37)</f>
        <v>-8852.4892100000034</v>
      </c>
      <c r="E31" s="724">
        <f t="shared" si="2"/>
        <v>-0.15153090473145414</v>
      </c>
      <c r="F31" s="730" t="e">
        <f>SUM(F33+F37)</f>
        <v>#REF!</v>
      </c>
      <c r="G31" s="724" t="e">
        <f>F31/#REF!</f>
        <v>#REF!</v>
      </c>
      <c r="H31" s="730" t="e">
        <f>SUM(H33+H37)</f>
        <v>#REF!</v>
      </c>
      <c r="I31" s="724" t="e">
        <f>H31/#REF!</f>
        <v>#REF!</v>
      </c>
      <c r="J31" s="725"/>
      <c r="K31" s="724" t="e">
        <f t="shared" si="3"/>
        <v>#REF!</v>
      </c>
      <c r="L31" s="724" t="e">
        <f t="shared" si="4"/>
        <v>#REF!</v>
      </c>
    </row>
    <row r="32" spans="1:12" s="206" customFormat="1">
      <c r="A32" s="464">
        <v>750</v>
      </c>
      <c r="B32" s="726" t="s">
        <v>36</v>
      </c>
      <c r="C32" s="727"/>
      <c r="D32" s="728">
        <v>0</v>
      </c>
      <c r="E32" s="721">
        <f t="shared" si="2"/>
        <v>0</v>
      </c>
      <c r="F32" s="728">
        <f>-SUMIF('2015_Mizan'!$E:$E,#REF!,'2015_Mizan'!$AR:$AR)/1000</f>
        <v>0</v>
      </c>
      <c r="G32" s="721" t="e">
        <f>F32/#REF!</f>
        <v>#REF!</v>
      </c>
      <c r="H32" s="728" t="e">
        <f>#REF!</f>
        <v>#REF!</v>
      </c>
      <c r="I32" s="721" t="e">
        <f>H32/#REF!</f>
        <v>#REF!</v>
      </c>
      <c r="J32" s="729"/>
      <c r="K32" s="721" t="str">
        <f t="shared" si="3"/>
        <v>-</v>
      </c>
      <c r="L32" s="721" t="e">
        <f t="shared" si="4"/>
        <v>#REF!</v>
      </c>
    </row>
    <row r="33" spans="1:12" s="206" customFormat="1">
      <c r="A33" s="464">
        <v>760</v>
      </c>
      <c r="B33" s="726" t="s">
        <v>37</v>
      </c>
      <c r="C33" s="727"/>
      <c r="D33" s="728">
        <v>-7346.7013600000028</v>
      </c>
      <c r="E33" s="721">
        <f t="shared" si="2"/>
        <v>-0.12575584984786495</v>
      </c>
      <c r="F33" s="728" t="e">
        <f>#REF!</f>
        <v>#REF!</v>
      </c>
      <c r="G33" s="721" t="e">
        <f>F33/#REF!</f>
        <v>#REF!</v>
      </c>
      <c r="H33" s="728" t="e">
        <f>#REF!</f>
        <v>#REF!</v>
      </c>
      <c r="I33" s="721" t="e">
        <f>H33/#REF!</f>
        <v>#REF!</v>
      </c>
      <c r="J33" s="729"/>
      <c r="K33" s="721" t="e">
        <f t="shared" si="3"/>
        <v>#REF!</v>
      </c>
      <c r="L33" s="721" t="e">
        <f t="shared" si="4"/>
        <v>#REF!</v>
      </c>
    </row>
    <row r="34" spans="1:12" s="206" customFormat="1" outlineLevel="1">
      <c r="A34" s="464"/>
      <c r="B34" s="731" t="s">
        <v>754</v>
      </c>
      <c r="C34" s="727"/>
      <c r="D34" s="732">
        <v>-1522.7864100000002</v>
      </c>
      <c r="E34" s="735">
        <f t="shared" si="2"/>
        <v>-2.6066024701775718E-2</v>
      </c>
      <c r="F34" s="732" t="e">
        <f>#REF!</f>
        <v>#REF!</v>
      </c>
      <c r="G34" s="735" t="e">
        <f>F34/#REF!</f>
        <v>#REF!</v>
      </c>
      <c r="H34" s="732" t="e">
        <f>#REF!</f>
        <v>#REF!</v>
      </c>
      <c r="I34" s="735" t="e">
        <f>H34/#REF!</f>
        <v>#REF!</v>
      </c>
      <c r="J34" s="736"/>
      <c r="K34" s="735" t="e">
        <f t="shared" si="3"/>
        <v>#REF!</v>
      </c>
      <c r="L34" s="735" t="e">
        <f t="shared" si="4"/>
        <v>#REF!</v>
      </c>
    </row>
    <row r="35" spans="1:12" s="206" customFormat="1" outlineLevel="1">
      <c r="A35" s="464"/>
      <c r="B35" s="731" t="s">
        <v>755</v>
      </c>
      <c r="C35" s="727"/>
      <c r="D35" s="732">
        <v>-2655.540930000001</v>
      </c>
      <c r="E35" s="735">
        <f t="shared" si="2"/>
        <v>-4.5455748109780203E-2</v>
      </c>
      <c r="F35" s="732" t="e">
        <f>#REF!</f>
        <v>#REF!</v>
      </c>
      <c r="G35" s="735" t="e">
        <f>F35/#REF!</f>
        <v>#REF!</v>
      </c>
      <c r="H35" s="732" t="e">
        <f>#REF!</f>
        <v>#REF!</v>
      </c>
      <c r="I35" s="735" t="e">
        <f>H35/#REF!</f>
        <v>#REF!</v>
      </c>
      <c r="J35" s="736"/>
      <c r="K35" s="735" t="e">
        <f t="shared" si="3"/>
        <v>#REF!</v>
      </c>
      <c r="L35" s="735" t="e">
        <f t="shared" si="4"/>
        <v>#REF!</v>
      </c>
    </row>
    <row r="36" spans="1:12" s="206" customFormat="1" outlineLevel="1">
      <c r="A36" s="464"/>
      <c r="B36" s="731" t="s">
        <v>128</v>
      </c>
      <c r="C36" s="727"/>
      <c r="D36" s="732">
        <v>-3168.3740199999993</v>
      </c>
      <c r="E36" s="735">
        <f t="shared" si="2"/>
        <v>-5.4234077036308989E-2</v>
      </c>
      <c r="F36" s="732" t="e">
        <f>#REF!</f>
        <v>#REF!</v>
      </c>
      <c r="G36" s="735" t="e">
        <f>F36/#REF!</f>
        <v>#REF!</v>
      </c>
      <c r="H36" s="732" t="e">
        <f>#REF!</f>
        <v>#REF!</v>
      </c>
      <c r="I36" s="735" t="e">
        <f>H36/#REF!</f>
        <v>#REF!</v>
      </c>
      <c r="J36" s="736"/>
      <c r="K36" s="735" t="e">
        <f t="shared" si="3"/>
        <v>#REF!</v>
      </c>
      <c r="L36" s="735" t="e">
        <f t="shared" si="4"/>
        <v>#REF!</v>
      </c>
    </row>
    <row r="37" spans="1:12" s="206" customFormat="1">
      <c r="A37" s="464">
        <v>770</v>
      </c>
      <c r="B37" s="726" t="s">
        <v>38</v>
      </c>
      <c r="C37" s="727"/>
      <c r="D37" s="728">
        <v>-1505.7878500000006</v>
      </c>
      <c r="E37" s="721">
        <f t="shared" si="2"/>
        <v>-2.5775054883589197E-2</v>
      </c>
      <c r="F37" s="728" t="e">
        <f>#REF!</f>
        <v>#REF!</v>
      </c>
      <c r="G37" s="721" t="e">
        <f>F37/#REF!</f>
        <v>#REF!</v>
      </c>
      <c r="H37" s="728" t="e">
        <f>#REF!</f>
        <v>#REF!</v>
      </c>
      <c r="I37" s="721" t="e">
        <f>H37/#REF!</f>
        <v>#REF!</v>
      </c>
      <c r="J37" s="729"/>
      <c r="K37" s="721" t="e">
        <f t="shared" si="3"/>
        <v>#REF!</v>
      </c>
      <c r="L37" s="721" t="e">
        <f t="shared" si="4"/>
        <v>#REF!</v>
      </c>
    </row>
    <row r="38" spans="1:12" s="206" customFormat="1">
      <c r="A38" s="464"/>
      <c r="B38" s="733" t="s">
        <v>136</v>
      </c>
      <c r="C38" s="722"/>
      <c r="D38" s="734" t="e">
        <f>D30+D31</f>
        <v>#REF!</v>
      </c>
      <c r="E38" s="32" t="e">
        <f t="shared" si="2"/>
        <v>#REF!</v>
      </c>
      <c r="F38" s="734" t="e">
        <f>F30+F31</f>
        <v>#REF!</v>
      </c>
      <c r="G38" s="32" t="e">
        <f>F38/#REF!</f>
        <v>#REF!</v>
      </c>
      <c r="H38" s="734" t="e">
        <f>H30+H31</f>
        <v>#REF!</v>
      </c>
      <c r="I38" s="32" t="e">
        <f>H38/#REF!</f>
        <v>#REF!</v>
      </c>
      <c r="J38" s="725"/>
      <c r="K38" s="32" t="e">
        <f t="shared" si="3"/>
        <v>#REF!</v>
      </c>
      <c r="L38" s="32" t="e">
        <f t="shared" si="4"/>
        <v>#REF!</v>
      </c>
    </row>
    <row r="39" spans="1:12" s="206" customFormat="1">
      <c r="A39" s="464"/>
      <c r="B39" s="718" t="s">
        <v>137</v>
      </c>
      <c r="C39" s="722"/>
      <c r="D39" s="730">
        <f>SUM(D40:D42)</f>
        <v>53262.988870000016</v>
      </c>
      <c r="E39" s="721">
        <f t="shared" si="2"/>
        <v>0.91171970964452287</v>
      </c>
      <c r="F39" s="730" t="e">
        <f>SUM(F40:F42)</f>
        <v>#REF!</v>
      </c>
      <c r="G39" s="721" t="e">
        <f>F39/#REF!</f>
        <v>#REF!</v>
      </c>
      <c r="H39" s="730" t="e">
        <f>SUM(H40:H42)</f>
        <v>#REF!</v>
      </c>
      <c r="I39" s="721" t="e">
        <f>H39/#REF!</f>
        <v>#REF!</v>
      </c>
      <c r="J39" s="725"/>
      <c r="K39" s="721" t="e">
        <f t="shared" si="3"/>
        <v>#REF!</v>
      </c>
      <c r="L39" s="721" t="e">
        <f t="shared" si="4"/>
        <v>#REF!</v>
      </c>
    </row>
    <row r="40" spans="1:12" s="206" customFormat="1">
      <c r="A40" s="464">
        <v>646</v>
      </c>
      <c r="B40" s="726" t="s">
        <v>39</v>
      </c>
      <c r="C40" s="727"/>
      <c r="D40" s="728">
        <v>52077.421650000011</v>
      </c>
      <c r="E40" s="721">
        <f t="shared" si="2"/>
        <v>0.89142597426627268</v>
      </c>
      <c r="F40" s="728" t="e">
        <f>#REF!</f>
        <v>#REF!</v>
      </c>
      <c r="G40" s="721" t="e">
        <f>F40/#REF!</f>
        <v>#REF!</v>
      </c>
      <c r="H40" s="728" t="e">
        <f>#REF!</f>
        <v>#REF!</v>
      </c>
      <c r="I40" s="721" t="e">
        <f>H40/#REF!</f>
        <v>#REF!</v>
      </c>
      <c r="J40" s="729"/>
      <c r="K40" s="721" t="e">
        <f t="shared" si="3"/>
        <v>#REF!</v>
      </c>
      <c r="L40" s="721" t="e">
        <f t="shared" si="4"/>
        <v>#REF!</v>
      </c>
    </row>
    <row r="41" spans="1:12" s="206" customFormat="1">
      <c r="A41" s="464">
        <v>642</v>
      </c>
      <c r="B41" s="726" t="s">
        <v>756</v>
      </c>
      <c r="C41" s="727"/>
      <c r="D41" s="728">
        <v>646.25022000000001</v>
      </c>
      <c r="E41" s="721">
        <f t="shared" si="2"/>
        <v>1.1062072847135529E-2</v>
      </c>
      <c r="F41" s="728" t="e">
        <f>#REF!</f>
        <v>#REF!</v>
      </c>
      <c r="G41" s="721" t="e">
        <f>F41/#REF!</f>
        <v>#REF!</v>
      </c>
      <c r="H41" s="728" t="e">
        <f>#REF!</f>
        <v>#REF!</v>
      </c>
      <c r="I41" s="721" t="e">
        <f>H41/#REF!</f>
        <v>#REF!</v>
      </c>
      <c r="J41" s="729"/>
      <c r="K41" s="721" t="e">
        <f t="shared" si="3"/>
        <v>#REF!</v>
      </c>
      <c r="L41" s="721" t="e">
        <f t="shared" si="4"/>
        <v>#REF!</v>
      </c>
    </row>
    <row r="42" spans="1:12" s="206" customFormat="1">
      <c r="A42" s="464">
        <v>649</v>
      </c>
      <c r="B42" s="726" t="s">
        <v>28</v>
      </c>
      <c r="C42" s="727"/>
      <c r="D42" s="728">
        <v>539.31700000000001</v>
      </c>
      <c r="E42" s="721">
        <f t="shared" si="2"/>
        <v>9.2316625311146382E-3</v>
      </c>
      <c r="F42" s="728" t="e">
        <f>#REF!</f>
        <v>#REF!</v>
      </c>
      <c r="G42" s="721" t="e">
        <f>F42/#REF!</f>
        <v>#REF!</v>
      </c>
      <c r="H42" s="728" t="e">
        <f>#REF!</f>
        <v>#REF!</v>
      </c>
      <c r="I42" s="721" t="e">
        <f>H42/#REF!</f>
        <v>#REF!</v>
      </c>
      <c r="J42" s="729"/>
      <c r="K42" s="721" t="e">
        <f t="shared" si="3"/>
        <v>#REF!</v>
      </c>
      <c r="L42" s="721" t="e">
        <f t="shared" si="4"/>
        <v>#REF!</v>
      </c>
    </row>
    <row r="43" spans="1:12" s="206" customFormat="1">
      <c r="A43" s="464"/>
      <c r="B43" s="718" t="s">
        <v>138</v>
      </c>
      <c r="C43" s="722"/>
      <c r="D43" s="730">
        <f>SUM(D44:D45)</f>
        <v>-49404.964789999969</v>
      </c>
      <c r="E43" s="721">
        <f t="shared" si="2"/>
        <v>-0.84568067074258868</v>
      </c>
      <c r="F43" s="730" t="e">
        <f>SUM(F44:F45)</f>
        <v>#REF!</v>
      </c>
      <c r="G43" s="721" t="e">
        <f>F43/#REF!</f>
        <v>#REF!</v>
      </c>
      <c r="H43" s="730" t="e">
        <f>SUM(H44:H45)</f>
        <v>#REF!</v>
      </c>
      <c r="I43" s="721" t="e">
        <f>H43/#REF!</f>
        <v>#REF!</v>
      </c>
      <c r="J43" s="725"/>
      <c r="K43" s="721" t="e">
        <f t="shared" si="3"/>
        <v>#REF!</v>
      </c>
      <c r="L43" s="721" t="e">
        <f t="shared" si="4"/>
        <v>#REF!</v>
      </c>
    </row>
    <row r="44" spans="1:12" s="206" customFormat="1">
      <c r="A44" s="464">
        <v>656</v>
      </c>
      <c r="B44" s="737" t="s">
        <v>40</v>
      </c>
      <c r="C44" s="727"/>
      <c r="D44" s="728">
        <v>-49404.964789999969</v>
      </c>
      <c r="E44" s="721">
        <f t="shared" si="2"/>
        <v>-0.84568067074258868</v>
      </c>
      <c r="F44" s="728" t="e">
        <f>#REF!</f>
        <v>#REF!</v>
      </c>
      <c r="G44" s="721" t="e">
        <f>F44/#REF!</f>
        <v>#REF!</v>
      </c>
      <c r="H44" s="728" t="e">
        <f>#REF!</f>
        <v>#REF!</v>
      </c>
      <c r="I44" s="721" t="e">
        <f>H44/#REF!</f>
        <v>#REF!</v>
      </c>
      <c r="J44" s="729"/>
      <c r="K44" s="721" t="e">
        <f t="shared" si="3"/>
        <v>#REF!</v>
      </c>
      <c r="L44" s="721" t="e">
        <f t="shared" si="4"/>
        <v>#REF!</v>
      </c>
    </row>
    <row r="45" spans="1:12" s="206" customFormat="1">
      <c r="A45" s="464">
        <v>659</v>
      </c>
      <c r="B45" s="737" t="s">
        <v>138</v>
      </c>
      <c r="C45" s="727"/>
      <c r="D45" s="728">
        <v>0</v>
      </c>
      <c r="E45" s="721">
        <f t="shared" si="2"/>
        <v>0</v>
      </c>
      <c r="F45" s="728" t="e">
        <f>#REF!</f>
        <v>#REF!</v>
      </c>
      <c r="G45" s="721" t="e">
        <f>F45/#REF!</f>
        <v>#REF!</v>
      </c>
      <c r="H45" s="728" t="e">
        <f>#REF!</f>
        <v>#REF!</v>
      </c>
      <c r="I45" s="721" t="e">
        <f>H45/#REF!</f>
        <v>#REF!</v>
      </c>
      <c r="J45" s="729"/>
      <c r="K45" s="721" t="e">
        <f t="shared" si="3"/>
        <v>#REF!</v>
      </c>
      <c r="L45" s="721" t="e">
        <f t="shared" si="4"/>
        <v>#REF!</v>
      </c>
    </row>
    <row r="46" spans="1:12" s="206" customFormat="1">
      <c r="A46" s="464">
        <v>780</v>
      </c>
      <c r="B46" s="718" t="s">
        <v>139</v>
      </c>
      <c r="C46" s="722"/>
      <c r="D46" s="730">
        <f>SUM(D47:D49)</f>
        <v>-710.4418300000001</v>
      </c>
      <c r="E46" s="724">
        <f t="shared" si="2"/>
        <v>-1.2160861279261578E-2</v>
      </c>
      <c r="F46" s="730" t="e">
        <f>SUM(F47:F49)</f>
        <v>#REF!</v>
      </c>
      <c r="G46" s="724" t="e">
        <f>F46/#REF!</f>
        <v>#REF!</v>
      </c>
      <c r="H46" s="730" t="e">
        <f>SUM(H47:H49)</f>
        <v>#REF!</v>
      </c>
      <c r="I46" s="724" t="e">
        <f>H46/#REF!</f>
        <v>#REF!</v>
      </c>
      <c r="J46" s="725"/>
      <c r="K46" s="724" t="e">
        <f t="shared" si="3"/>
        <v>#REF!</v>
      </c>
      <c r="L46" s="724" t="e">
        <f t="shared" si="4"/>
        <v>#REF!</v>
      </c>
    </row>
    <row r="47" spans="1:12" s="206" customFormat="1">
      <c r="A47" s="464"/>
      <c r="B47" s="737" t="s">
        <v>757</v>
      </c>
      <c r="C47" s="738"/>
      <c r="D47" s="728">
        <v>-710.4418300000001</v>
      </c>
      <c r="E47" s="721">
        <f t="shared" si="2"/>
        <v>-1.2160861279261578E-2</v>
      </c>
      <c r="F47" s="728" t="e">
        <f>#REF!</f>
        <v>#REF!</v>
      </c>
      <c r="G47" s="721" t="e">
        <f>F47/#REF!</f>
        <v>#REF!</v>
      </c>
      <c r="H47" s="728" t="e">
        <f>#REF!</f>
        <v>#REF!</v>
      </c>
      <c r="I47" s="721" t="e">
        <f>H47/#REF!</f>
        <v>#REF!</v>
      </c>
      <c r="J47" s="729"/>
      <c r="K47" s="721" t="e">
        <f t="shared" si="3"/>
        <v>#REF!</v>
      </c>
      <c r="L47" s="721" t="e">
        <f t="shared" si="4"/>
        <v>#REF!</v>
      </c>
    </row>
    <row r="48" spans="1:12" s="206" customFormat="1">
      <c r="A48" s="464"/>
      <c r="B48" s="737" t="s">
        <v>758</v>
      </c>
      <c r="C48" s="738"/>
      <c r="D48" s="728">
        <v>0</v>
      </c>
      <c r="E48" s="721">
        <f t="shared" si="2"/>
        <v>0</v>
      </c>
      <c r="F48" s="728" t="e">
        <f>#REF!</f>
        <v>#REF!</v>
      </c>
      <c r="G48" s="721" t="e">
        <f>F48/#REF!</f>
        <v>#REF!</v>
      </c>
      <c r="H48" s="728" t="e">
        <f>#REF!</f>
        <v>#REF!</v>
      </c>
      <c r="I48" s="721" t="e">
        <f>H48/#REF!</f>
        <v>#REF!</v>
      </c>
      <c r="J48" s="729"/>
      <c r="K48" s="721" t="e">
        <f t="shared" si="3"/>
        <v>#REF!</v>
      </c>
      <c r="L48" s="721" t="e">
        <f t="shared" si="4"/>
        <v>#REF!</v>
      </c>
    </row>
    <row r="49" spans="1:12" s="206" customFormat="1" ht="15.75" customHeight="1">
      <c r="A49" s="464"/>
      <c r="B49" s="737" t="s">
        <v>759</v>
      </c>
      <c r="C49" s="727"/>
      <c r="D49" s="728">
        <v>0</v>
      </c>
      <c r="E49" s="721">
        <f t="shared" si="2"/>
        <v>0</v>
      </c>
      <c r="F49" s="728" t="e">
        <f>#REF!</f>
        <v>#REF!</v>
      </c>
      <c r="G49" s="721" t="e">
        <f>F49/#REF!</f>
        <v>#REF!</v>
      </c>
      <c r="H49" s="728" t="e">
        <f>#REF!</f>
        <v>#REF!</v>
      </c>
      <c r="I49" s="721" t="e">
        <f>H49/#REF!</f>
        <v>#REF!</v>
      </c>
      <c r="J49" s="729"/>
      <c r="K49" s="721" t="e">
        <f t="shared" si="3"/>
        <v>#REF!</v>
      </c>
      <c r="L49" s="721" t="e">
        <f t="shared" si="4"/>
        <v>#REF!</v>
      </c>
    </row>
    <row r="50" spans="1:12" s="206" customFormat="1">
      <c r="A50" s="464"/>
      <c r="B50" s="718" t="s">
        <v>140</v>
      </c>
      <c r="C50" s="722"/>
      <c r="D50" s="730" t="e">
        <f>D38+D39+D43+D46</f>
        <v>#REF!</v>
      </c>
      <c r="E50" s="724" t="e">
        <f t="shared" si="2"/>
        <v>#REF!</v>
      </c>
      <c r="F50" s="730" t="e">
        <f>F38+F39+F43+F46</f>
        <v>#REF!</v>
      </c>
      <c r="G50" s="724" t="e">
        <f>F50/#REF!</f>
        <v>#REF!</v>
      </c>
      <c r="H50" s="730" t="e">
        <f>H38+H39+H43+H46</f>
        <v>#REF!</v>
      </c>
      <c r="I50" s="724" t="e">
        <f>H50/#REF!</f>
        <v>#REF!</v>
      </c>
      <c r="J50" s="725"/>
      <c r="K50" s="724" t="e">
        <f t="shared" si="3"/>
        <v>#REF!</v>
      </c>
      <c r="L50" s="724" t="e">
        <f t="shared" si="4"/>
        <v>#REF!</v>
      </c>
    </row>
    <row r="51" spans="1:12" s="206" customFormat="1">
      <c r="A51" s="464">
        <v>679</v>
      </c>
      <c r="B51" s="718" t="s">
        <v>168</v>
      </c>
      <c r="C51" s="722"/>
      <c r="D51" s="728">
        <v>4.2730999999999977</v>
      </c>
      <c r="E51" s="724">
        <f t="shared" si="2"/>
        <v>7.3144026911270998E-5</v>
      </c>
      <c r="F51" s="730" t="e">
        <f>#REF!</f>
        <v>#REF!</v>
      </c>
      <c r="G51" s="724" t="e">
        <f>F51/#REF!</f>
        <v>#REF!</v>
      </c>
      <c r="H51" s="730" t="e">
        <f>#REF!</f>
        <v>#REF!</v>
      </c>
      <c r="I51" s="724" t="e">
        <f>H51/#REF!</f>
        <v>#REF!</v>
      </c>
      <c r="J51" s="725"/>
      <c r="K51" s="724" t="e">
        <f t="shared" si="3"/>
        <v>#REF!</v>
      </c>
      <c r="L51" s="724" t="e">
        <f t="shared" si="4"/>
        <v>#REF!</v>
      </c>
    </row>
    <row r="52" spans="1:12" s="206" customFormat="1">
      <c r="A52" s="464">
        <v>689</v>
      </c>
      <c r="B52" s="718" t="s">
        <v>141</v>
      </c>
      <c r="C52" s="722"/>
      <c r="D52" s="730">
        <f>D53+D54</f>
        <v>-3.5000000009313226E-4</v>
      </c>
      <c r="E52" s="724">
        <f t="shared" si="2"/>
        <v>-5.9910625601453113E-9</v>
      </c>
      <c r="F52" s="730" t="e">
        <f>SUM(F53:F54)</f>
        <v>#REF!</v>
      </c>
      <c r="G52" s="724" t="e">
        <f>F52/#REF!</f>
        <v>#REF!</v>
      </c>
      <c r="H52" s="730" t="e">
        <f>SUM(H53:H54)</f>
        <v>#REF!</v>
      </c>
      <c r="I52" s="724" t="e">
        <f>H52/#REF!</f>
        <v>#REF!</v>
      </c>
      <c r="J52" s="725"/>
      <c r="K52" s="721" t="e">
        <f t="shared" si="3"/>
        <v>#REF!</v>
      </c>
      <c r="L52" s="721" t="e">
        <f t="shared" si="4"/>
        <v>#REF!</v>
      </c>
    </row>
    <row r="53" spans="1:12" s="206" customFormat="1">
      <c r="A53" s="464">
        <v>689</v>
      </c>
      <c r="B53" s="737" t="s">
        <v>41</v>
      </c>
      <c r="C53" s="727"/>
      <c r="D53" s="728">
        <v>0</v>
      </c>
      <c r="E53" s="721">
        <f t="shared" si="2"/>
        <v>0</v>
      </c>
      <c r="F53" s="728" t="e">
        <f>#REF!</f>
        <v>#REF!</v>
      </c>
      <c r="G53" s="721" t="e">
        <f>F53/#REF!</f>
        <v>#REF!</v>
      </c>
      <c r="H53" s="728" t="e">
        <f>#REF!</f>
        <v>#REF!</v>
      </c>
      <c r="I53" s="721" t="e">
        <f>H53/#REF!</f>
        <v>#REF!</v>
      </c>
      <c r="J53" s="738"/>
      <c r="K53" s="721" t="e">
        <f t="shared" si="3"/>
        <v>#REF!</v>
      </c>
      <c r="L53" s="721" t="e">
        <f t="shared" si="4"/>
        <v>#REF!</v>
      </c>
    </row>
    <row r="54" spans="1:12" s="206" customFormat="1">
      <c r="A54" s="464"/>
      <c r="B54" s="737" t="s">
        <v>128</v>
      </c>
      <c r="C54" s="727"/>
      <c r="D54" s="728">
        <v>-3.5000000009313226E-4</v>
      </c>
      <c r="E54" s="721">
        <f t="shared" si="2"/>
        <v>-5.9910625601453113E-9</v>
      </c>
      <c r="F54" s="728" t="e">
        <f>#REF!</f>
        <v>#REF!</v>
      </c>
      <c r="G54" s="721" t="e">
        <f>F54/#REF!</f>
        <v>#REF!</v>
      </c>
      <c r="H54" s="728" t="e">
        <f>#REF!</f>
        <v>#REF!</v>
      </c>
      <c r="I54" s="721" t="e">
        <f>H54/#REF!</f>
        <v>#REF!</v>
      </c>
      <c r="J54" s="738"/>
      <c r="K54" s="721" t="e">
        <f t="shared" si="3"/>
        <v>#REF!</v>
      </c>
      <c r="L54" s="721" t="e">
        <f t="shared" si="4"/>
        <v>#REF!</v>
      </c>
    </row>
    <row r="55" spans="1:12" s="206" customFormat="1">
      <c r="A55" s="464"/>
      <c r="B55" s="733" t="s">
        <v>142</v>
      </c>
      <c r="C55" s="722"/>
      <c r="D55" s="734" t="e">
        <f>D50+D51+D52</f>
        <v>#REF!</v>
      </c>
      <c r="E55" s="32" t="e">
        <f t="shared" si="2"/>
        <v>#REF!</v>
      </c>
      <c r="F55" s="734" t="e">
        <f>F50+F51+F52</f>
        <v>#REF!</v>
      </c>
      <c r="G55" s="32" t="e">
        <f>F55/#REF!</f>
        <v>#REF!</v>
      </c>
      <c r="H55" s="734" t="e">
        <f>H50+H51+H52</f>
        <v>#REF!</v>
      </c>
      <c r="I55" s="32" t="e">
        <f>H55/#REF!</f>
        <v>#REF!</v>
      </c>
      <c r="J55" s="739"/>
      <c r="K55" s="32" t="e">
        <f t="shared" si="3"/>
        <v>#REF!</v>
      </c>
      <c r="L55" s="32" t="e">
        <f t="shared" si="4"/>
        <v>#REF!</v>
      </c>
    </row>
    <row r="56" spans="1:12" s="206" customFormat="1">
      <c r="A56" s="464">
        <v>691</v>
      </c>
      <c r="B56" s="737" t="s">
        <v>42</v>
      </c>
      <c r="C56" s="727"/>
      <c r="D56" s="728">
        <v>0</v>
      </c>
      <c r="E56" s="721">
        <f t="shared" si="2"/>
        <v>0</v>
      </c>
      <c r="F56" s="728" t="e">
        <f>#REF!</f>
        <v>#REF!</v>
      </c>
      <c r="G56" s="721" t="e">
        <f>F56/#REF!</f>
        <v>#REF!</v>
      </c>
      <c r="H56" s="728" t="e">
        <f>#REF!</f>
        <v>#REF!</v>
      </c>
      <c r="I56" s="721" t="e">
        <f>H56/#REF!</f>
        <v>#REF!</v>
      </c>
      <c r="J56" s="738"/>
      <c r="K56" s="721" t="e">
        <f t="shared" si="3"/>
        <v>#REF!</v>
      </c>
      <c r="L56" s="721" t="e">
        <f t="shared" si="4"/>
        <v>#REF!</v>
      </c>
    </row>
    <row r="57" spans="1:12" s="206" customFormat="1">
      <c r="A57" s="464"/>
      <c r="B57" s="718" t="s">
        <v>143</v>
      </c>
      <c r="C57" s="722"/>
      <c r="D57" s="730" t="e">
        <f>D55+D56</f>
        <v>#REF!</v>
      </c>
      <c r="E57" s="724" t="e">
        <f t="shared" si="2"/>
        <v>#REF!</v>
      </c>
      <c r="F57" s="730" t="e">
        <f>F55+F56</f>
        <v>#REF!</v>
      </c>
      <c r="G57" s="724" t="e">
        <f>F57/#REF!</f>
        <v>#REF!</v>
      </c>
      <c r="H57" s="730" t="e">
        <f>H55+H56</f>
        <v>#REF!</v>
      </c>
      <c r="I57" s="724" t="e">
        <f>H57/#REF!</f>
        <v>#REF!</v>
      </c>
      <c r="J57" s="725"/>
      <c r="K57" s="724" t="e">
        <f t="shared" si="3"/>
        <v>#REF!</v>
      </c>
      <c r="L57" s="724" t="e">
        <f t="shared" si="4"/>
        <v>#REF!</v>
      </c>
    </row>
    <row r="58" spans="1:12" s="206" customFormat="1" ht="15" customHeight="1">
      <c r="A58" s="464" t="s">
        <v>291</v>
      </c>
      <c r="B58" s="740" t="s">
        <v>144</v>
      </c>
      <c r="C58" s="741"/>
      <c r="D58" s="728">
        <v>-56.041559999999997</v>
      </c>
      <c r="E58" s="724">
        <f t="shared" si="2"/>
        <v>-9.5928140525370579E-4</v>
      </c>
      <c r="F58" s="728" t="e">
        <f>#REF!</f>
        <v>#REF!</v>
      </c>
      <c r="G58" s="724" t="e">
        <f>F58/#REF!</f>
        <v>#REF!</v>
      </c>
      <c r="H58" s="728" t="e">
        <f>#REF!</f>
        <v>#REF!</v>
      </c>
      <c r="I58" s="724" t="e">
        <f>H58/#REF!</f>
        <v>#REF!</v>
      </c>
      <c r="J58" s="725"/>
      <c r="K58" s="724" t="e">
        <f t="shared" si="3"/>
        <v>#REF!</v>
      </c>
      <c r="L58" s="724" t="e">
        <f t="shared" si="4"/>
        <v>#REF!</v>
      </c>
    </row>
    <row r="59" spans="1:12" s="206" customFormat="1" ht="14.7" thickBot="1">
      <c r="A59" s="464"/>
      <c r="B59" s="742" t="s">
        <v>4</v>
      </c>
      <c r="C59" s="722"/>
      <c r="D59" s="743" t="e">
        <f>D38-D58</f>
        <v>#REF!</v>
      </c>
      <c r="E59" s="744" t="e">
        <f t="shared" si="2"/>
        <v>#REF!</v>
      </c>
      <c r="F59" s="743" t="e">
        <f>F38-F58</f>
        <v>#REF!</v>
      </c>
      <c r="G59" s="744" t="e">
        <f>F59/#REF!</f>
        <v>#REF!</v>
      </c>
      <c r="H59" s="743" t="e">
        <f>H38-H58</f>
        <v>#REF!</v>
      </c>
      <c r="I59" s="744" t="e">
        <f>H59/#REF!</f>
        <v>#REF!</v>
      </c>
      <c r="J59" s="725"/>
      <c r="K59" s="744" t="e">
        <f t="shared" si="3"/>
        <v>#REF!</v>
      </c>
      <c r="L59" s="744" t="e">
        <f t="shared" si="4"/>
        <v>#REF!</v>
      </c>
    </row>
    <row r="60" spans="1:12" ht="14.7" thickTop="1">
      <c r="A60" s="465"/>
      <c r="B60" s="570" t="s">
        <v>208</v>
      </c>
      <c r="C60" s="464"/>
      <c r="D60" s="746" t="e">
        <f>#REF!</f>
        <v>#REF!</v>
      </c>
      <c r="E60" s="568"/>
      <c r="F60" s="745" t="e">
        <f>F59-#REF!</f>
        <v>#REF!</v>
      </c>
      <c r="G60" s="463"/>
      <c r="H60" s="745" t="e">
        <f>H59-#REF!</f>
        <v>#REF!</v>
      </c>
      <c r="I60" s="463"/>
      <c r="J60" s="464"/>
      <c r="K60" s="465"/>
      <c r="L60" s="465"/>
    </row>
    <row r="62" spans="1:12">
      <c r="B62" s="349" t="s">
        <v>223</v>
      </c>
    </row>
    <row r="63" spans="1:12">
      <c r="B63" s="232"/>
    </row>
    <row r="64" spans="1:12">
      <c r="B64" s="349" t="s">
        <v>1119</v>
      </c>
    </row>
    <row r="65" spans="2:2">
      <c r="B65" s="349" t="s">
        <v>1120</v>
      </c>
    </row>
  </sheetData>
  <mergeCells count="10">
    <mergeCell ref="B2:L3"/>
    <mergeCell ref="B5:B6"/>
    <mergeCell ref="D5:D6"/>
    <mergeCell ref="E5:E6"/>
    <mergeCell ref="F5:F6"/>
    <mergeCell ref="G5:G6"/>
    <mergeCell ref="H5:H6"/>
    <mergeCell ref="I5:I6"/>
    <mergeCell ref="K5:K6"/>
    <mergeCell ref="L5:L6"/>
  </mergeCells>
  <pageMargins left="0.7" right="0.7" top="0.75" bottom="0.75" header="0.3" footer="0.3"/>
  <pageSetup paperSize="9" scale="51" orientation="landscape" r:id="rId1"/>
  <headerFooter>
    <oddFooter>&amp;L&amp;"microsoft sans serif,Bold"SINIRLI DAGITIM / CLASSIFIED</oddFooter>
    <evenFooter>&amp;L&amp;"microsoft sans serif,Bold"SINIRLI DAGITIM / CLASSIFIED</evenFooter>
    <firstFooter>&amp;L&amp;"microsoft sans serif,Bold"SINIRLI DAGITIM / CLASSIFIED</firstFooter>
  </headerFooter>
  <rowBreaks count="1" manualBreakCount="1">
    <brk id="59" min="1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ayfa19">
    <tabColor rgb="FF92D050"/>
    <pageSetUpPr fitToPage="1"/>
  </sheetPr>
  <dimension ref="A1:L63"/>
  <sheetViews>
    <sheetView showGridLines="0" topLeftCell="C22" zoomScaleNormal="100" zoomScaleSheetLayoutView="80" workbookViewId="0">
      <selection activeCell="D30" sqref="D30"/>
    </sheetView>
  </sheetViews>
  <sheetFormatPr defaultColWidth="9.20703125" defaultRowHeight="14.4" outlineLevelRow="1"/>
  <cols>
    <col min="1" max="1" width="4" style="516" bestFit="1" customWidth="1"/>
    <col min="2" max="2" width="45.41796875" style="232" customWidth="1"/>
    <col min="3" max="3" width="0.7890625" style="206" customWidth="1"/>
    <col min="4" max="4" width="18.5234375" style="233" bestFit="1" customWidth="1"/>
    <col min="5" max="5" width="10.7890625" style="233" customWidth="1"/>
    <col min="6" max="6" width="14.41796875" style="233" bestFit="1" customWidth="1"/>
    <col min="7" max="7" width="10.7890625" style="233" customWidth="1"/>
    <col min="8" max="8" width="14.7890625" style="233" customWidth="1"/>
    <col min="9" max="9" width="10.7890625" style="233" customWidth="1"/>
    <col min="10" max="10" width="0.7890625" style="213" customWidth="1"/>
    <col min="11" max="11" width="18" style="89" customWidth="1"/>
    <col min="12" max="12" width="15.20703125" style="89" customWidth="1"/>
    <col min="13" max="16384" width="9.20703125" style="89"/>
  </cols>
  <sheetData>
    <row r="1" spans="1:12">
      <c r="F1" s="444"/>
    </row>
    <row r="2" spans="1:12" ht="15" customHeight="1">
      <c r="B2" s="812" t="s">
        <v>192</v>
      </c>
      <c r="C2" s="813"/>
      <c r="D2" s="813"/>
      <c r="E2" s="813"/>
      <c r="F2" s="813"/>
      <c r="G2" s="813"/>
      <c r="H2" s="813"/>
      <c r="I2" s="813"/>
      <c r="J2" s="813"/>
      <c r="K2" s="813"/>
      <c r="L2" s="814"/>
    </row>
    <row r="3" spans="1:12" ht="15" customHeight="1">
      <c r="B3" s="815"/>
      <c r="C3" s="816"/>
      <c r="D3" s="816"/>
      <c r="E3" s="816"/>
      <c r="F3" s="816"/>
      <c r="G3" s="816"/>
      <c r="H3" s="816"/>
      <c r="I3" s="816"/>
      <c r="J3" s="816"/>
      <c r="K3" s="816"/>
      <c r="L3" s="817"/>
    </row>
    <row r="4" spans="1:12" ht="25.05" customHeight="1">
      <c r="B4" s="203"/>
      <c r="C4" s="204"/>
      <c r="D4" s="511"/>
      <c r="E4" s="511"/>
      <c r="F4" s="511"/>
      <c r="G4" s="511"/>
      <c r="H4" s="511"/>
      <c r="I4" s="511"/>
      <c r="J4" s="206"/>
      <c r="K4" s="207"/>
      <c r="L4" s="207"/>
    </row>
    <row r="5" spans="1:12" ht="15" customHeight="1">
      <c r="B5" s="806" t="s">
        <v>1147</v>
      </c>
      <c r="C5" s="208"/>
      <c r="D5" s="775" t="str">
        <f>'Veri ve kontrol'!$D$5&amp;" 2015
Fiili"</f>
        <v>Ağustos 2015
Fiili</v>
      </c>
      <c r="E5" s="818" t="s">
        <v>80</v>
      </c>
      <c r="F5" s="775" t="str">
        <f>'Veri ve kontrol'!$D$5&amp;" 2016
Fiili"</f>
        <v>Ağustos 2016
Fiili</v>
      </c>
      <c r="G5" s="818" t="s">
        <v>80</v>
      </c>
      <c r="H5" s="775" t="str">
        <f>'Veri ve kontrol'!$D$5&amp;" 2016
Bütçe"</f>
        <v>Ağustos 2016
Bütçe</v>
      </c>
      <c r="I5" s="818" t="s">
        <v>80</v>
      </c>
      <c r="J5" s="38"/>
      <c r="K5" s="795" t="s">
        <v>1016</v>
      </c>
      <c r="L5" s="796" t="s">
        <v>171</v>
      </c>
    </row>
    <row r="6" spans="1:12" ht="24.75" customHeight="1">
      <c r="B6" s="806"/>
      <c r="C6" s="208"/>
      <c r="D6" s="775"/>
      <c r="E6" s="818"/>
      <c r="F6" s="775"/>
      <c r="G6" s="818"/>
      <c r="H6" s="775"/>
      <c r="I6" s="818"/>
      <c r="J6" s="38"/>
      <c r="K6" s="795"/>
      <c r="L6" s="796"/>
    </row>
    <row r="7" spans="1:12" s="213" customFormat="1" ht="12.6" customHeight="1">
      <c r="A7" s="517"/>
      <c r="B7" s="209"/>
      <c r="C7" s="210"/>
      <c r="D7" s="211"/>
      <c r="E7" s="212"/>
      <c r="F7" s="211"/>
      <c r="G7" s="212"/>
      <c r="H7" s="211"/>
      <c r="I7" s="211"/>
      <c r="J7" s="211"/>
      <c r="K7" s="212"/>
      <c r="L7" s="212"/>
    </row>
    <row r="8" spans="1:12" s="213" customFormat="1" ht="15" customHeight="1">
      <c r="A8" s="517"/>
      <c r="B8" s="214" t="s">
        <v>777</v>
      </c>
      <c r="C8" s="210"/>
      <c r="D8" s="500">
        <f>Ton!H20</f>
        <v>62488.55</v>
      </c>
      <c r="E8" s="212"/>
      <c r="F8" s="500">
        <f>Ton!I20</f>
        <v>147608.45000000001</v>
      </c>
      <c r="G8" s="212"/>
      <c r="H8" s="500">
        <f>Ton!J20</f>
        <v>0</v>
      </c>
      <c r="I8" s="500"/>
      <c r="J8" s="211"/>
      <c r="K8" s="66">
        <f>IF(OR(F8&gt;0,D8&gt;0)*OR(F8&lt;0,D8&gt;0),F8/D8-1,IF(OR(F8&lt;0,D8&lt;0)*OR(F8&gt;0,D8&lt;0),-1*(F8/D8-1),IF(AND(F8&lt;0,D8=0),-1,IF(AND(F8&gt;0,D8=0),1,"-"))))</f>
        <v>1.3621679491682879</v>
      </c>
      <c r="L8" s="66">
        <f t="shared" ref="L8" si="0">IF(OR(F8&gt;0,H8&gt;0)*OR(F8&lt;0,H8&gt;0),F8/H8-1,IF(OR(F8&lt;0,H8&lt;0)*OR(F8&gt;0,H8&lt;0),-1*(F8/H8-1),IF(AND(F8&lt;0,H8=0),-1,IF(AND(F8&gt;0,H8=0),1,"-"))))</f>
        <v>1</v>
      </c>
    </row>
    <row r="9" spans="1:12" s="213" customFormat="1" ht="13.8" customHeight="1">
      <c r="A9" s="517"/>
      <c r="B9" s="209"/>
      <c r="C9" s="210"/>
      <c r="D9" s="211"/>
      <c r="E9" s="212"/>
      <c r="F9" s="211"/>
      <c r="G9" s="212"/>
      <c r="H9" s="211"/>
      <c r="I9" s="211"/>
      <c r="J9" s="211"/>
      <c r="K9" s="212"/>
      <c r="L9" s="212"/>
    </row>
    <row r="10" spans="1:12" s="213" customFormat="1">
      <c r="A10" s="299"/>
      <c r="B10" s="214" t="s">
        <v>130</v>
      </c>
      <c r="C10" s="215"/>
      <c r="D10" s="706">
        <f>+D11+D12+D15</f>
        <v>98780347.959999979</v>
      </c>
      <c r="E10" s="76">
        <f t="shared" ref="E10:E41" si="1">D10/$D$24</f>
        <v>1.0245711061454634</v>
      </c>
      <c r="F10" s="706">
        <f>+F11+F12+F15</f>
        <v>264385271.01999998</v>
      </c>
      <c r="G10" s="76">
        <f t="shared" ref="G10:G22" si="2">F10/$F$24</f>
        <v>1.0702994735764852</v>
      </c>
      <c r="H10" s="706">
        <f>+H11+H12+H15</f>
        <v>0</v>
      </c>
      <c r="I10" s="76" t="e">
        <f t="shared" ref="I10:I17" si="3">H10/$H$24</f>
        <v>#DIV/0!</v>
      </c>
      <c r="J10" s="217"/>
      <c r="K10" s="76">
        <f>IF(OR(F10&gt;0,D10&gt;0)*OR(F10&lt;0,D10&gt;0),F10/D10-1,IF(OR(F10&lt;0,D10&lt;0)*OR(F10&gt;0,D10&lt;0),-1*(F10/D10-1),IF(AND(F10&lt;0,D10=0),-1,IF(AND(F10&gt;0,D10=0),1,"-"))))</f>
        <v>1.6764966562687134</v>
      </c>
      <c r="L10" s="76">
        <f>IF(OR(F10&gt;0,H10&gt;0)*OR(F10&lt;0,H10&gt;0),F10/H10-1,IF(OR(F10&lt;0,H10&lt;0)*OR(F10&gt;0,H10&lt;0),-1*(F10/H10-1),IF(AND(F10&lt;0,H10=0),-1,IF(AND(F10&gt;0,H10=0),1,"-"))))</f>
        <v>1</v>
      </c>
    </row>
    <row r="11" spans="1:12" s="213" customFormat="1">
      <c r="A11" s="299">
        <v>600</v>
      </c>
      <c r="B11" s="759" t="s">
        <v>29</v>
      </c>
      <c r="C11" s="219"/>
      <c r="D11" s="707">
        <v>23722827.77</v>
      </c>
      <c r="E11" s="66">
        <f t="shared" si="1"/>
        <v>0.24605829389312897</v>
      </c>
      <c r="F11" s="707">
        <v>19310117.600000001</v>
      </c>
      <c r="G11" s="66">
        <f t="shared" si="2"/>
        <v>7.8172315054633207E-2</v>
      </c>
      <c r="H11" s="707"/>
      <c r="I11" s="66" t="e">
        <f t="shared" si="3"/>
        <v>#DIV/0!</v>
      </c>
      <c r="J11" s="221"/>
      <c r="K11" s="66">
        <f>IF(OR(F11&gt;0,D11&gt;0)*OR(F11&lt;0,D11&gt;0),F11/D11-1,IF(OR(F11&lt;0,D11&lt;0)*OR(F11&gt;0,D11&lt;0),-1*(F11/D11-1),IF(AND(F11&lt;0,D11=0),-1,IF(AND(F11&gt;0,D11=0),1,"-"))))</f>
        <v>-0.18601113715373896</v>
      </c>
      <c r="L11" s="66">
        <f>IF(OR(F11&gt;0,H11&gt;0)*OR(F11&lt;0,H11&gt;0),F11/H11-1,IF(OR(F11&lt;0,H11&lt;0)*OR(F11&gt;0,H11&lt;0),-1*(F11/H11-1),IF(AND(F11&lt;0,H11=0),-1,IF(AND(F11&gt;0,H11=0),1,"-"))))</f>
        <v>1</v>
      </c>
    </row>
    <row r="12" spans="1:12" s="213" customFormat="1">
      <c r="A12" s="299">
        <v>601</v>
      </c>
      <c r="B12" s="759" t="s">
        <v>30</v>
      </c>
      <c r="C12" s="219"/>
      <c r="D12" s="707">
        <f>+D13+D14</f>
        <v>74734331.449999988</v>
      </c>
      <c r="E12" s="66">
        <f t="shared" si="1"/>
        <v>0.77516062883048986</v>
      </c>
      <c r="F12" s="754">
        <f>+F13+F14</f>
        <v>244237442</v>
      </c>
      <c r="G12" s="66">
        <f t="shared" si="2"/>
        <v>0.98873588756195363</v>
      </c>
      <c r="H12" s="708">
        <f>+H13+H14</f>
        <v>0</v>
      </c>
      <c r="I12" s="66" t="e">
        <f t="shared" si="3"/>
        <v>#DIV/0!</v>
      </c>
      <c r="J12" s="221"/>
      <c r="K12" s="66">
        <f t="shared" ref="K12:K61" si="4">IF(OR(F12&gt;0,D12&gt;0)*OR(F12&lt;0,D12&gt;0),F12/D12-1,IF(OR(F12&lt;0,D12&lt;0)*OR(F12&gt;0,D12&lt;0),-1*(F12/D12-1),IF(AND(F12&lt;0,D12=0),-1,IF(AND(F12&gt;0,D12=0),1,"-"))))</f>
        <v>2.2680755585992474</v>
      </c>
      <c r="L12" s="66">
        <f t="shared" ref="L12:L61" si="5">IF(OR(F12&gt;0,H12&gt;0)*OR(F12&lt;0,H12&gt;0),F12/H12-1,IF(OR(F12&lt;0,H12&lt;0)*OR(F12&gt;0,H12&lt;0),-1*(F12/H12-1),IF(AND(F12&lt;0,H12=0),-1,IF(AND(F12&gt;0,H12=0),1,"-"))))</f>
        <v>1</v>
      </c>
    </row>
    <row r="13" spans="1:12" s="213" customFormat="1">
      <c r="A13" s="299"/>
      <c r="B13" s="218" t="s">
        <v>1175</v>
      </c>
      <c r="C13" s="219"/>
      <c r="D13" s="707">
        <f>670517.74+27590.14</f>
        <v>698107.88</v>
      </c>
      <c r="E13" s="66">
        <f t="shared" si="1"/>
        <v>7.2409257265433164E-3</v>
      </c>
      <c r="F13" s="708">
        <v>4261370</v>
      </c>
      <c r="G13" s="66">
        <f t="shared" si="2"/>
        <v>1.7251120117692201E-2</v>
      </c>
      <c r="H13" s="708"/>
      <c r="I13" s="66" t="e">
        <f t="shared" si="3"/>
        <v>#DIV/0!</v>
      </c>
      <c r="J13" s="221"/>
      <c r="K13" s="66">
        <f t="shared" si="4"/>
        <v>5.10417117766956</v>
      </c>
      <c r="L13" s="66">
        <f t="shared" si="5"/>
        <v>1</v>
      </c>
    </row>
    <row r="14" spans="1:12" s="213" customFormat="1">
      <c r="A14" s="299"/>
      <c r="B14" s="218" t="s">
        <v>1178</v>
      </c>
      <c r="C14" s="219"/>
      <c r="D14" s="707">
        <v>74036223.569999993</v>
      </c>
      <c r="E14" s="66">
        <f t="shared" si="1"/>
        <v>0.76791970310394664</v>
      </c>
      <c r="F14" s="708">
        <v>239976072</v>
      </c>
      <c r="G14" s="66">
        <f t="shared" si="2"/>
        <v>0.97148476744426149</v>
      </c>
      <c r="H14" s="708"/>
      <c r="I14" s="66" t="e">
        <f t="shared" si="3"/>
        <v>#DIV/0!</v>
      </c>
      <c r="J14" s="221"/>
      <c r="K14" s="66">
        <f t="shared" si="4"/>
        <v>2.2413332343066728</v>
      </c>
      <c r="L14" s="66">
        <f t="shared" si="5"/>
        <v>1</v>
      </c>
    </row>
    <row r="15" spans="1:12" s="213" customFormat="1">
      <c r="A15" s="299">
        <v>602</v>
      </c>
      <c r="B15" s="218" t="s">
        <v>31</v>
      </c>
      <c r="C15" s="219"/>
      <c r="D15" s="707">
        <v>323188.74</v>
      </c>
      <c r="E15" s="66">
        <f t="shared" si="1"/>
        <v>3.3521834218446568E-3</v>
      </c>
      <c r="F15" s="708">
        <v>837711.42</v>
      </c>
      <c r="G15" s="66">
        <f t="shared" si="2"/>
        <v>3.3912709598984602E-3</v>
      </c>
      <c r="H15" s="708"/>
      <c r="I15" s="66" t="e">
        <f t="shared" si="3"/>
        <v>#DIV/0!</v>
      </c>
      <c r="J15" s="221"/>
      <c r="K15" s="66">
        <f t="shared" si="4"/>
        <v>1.5920192021541348</v>
      </c>
      <c r="L15" s="66">
        <f t="shared" si="5"/>
        <v>1</v>
      </c>
    </row>
    <row r="16" spans="1:12" s="213" customFormat="1">
      <c r="A16" s="299"/>
      <c r="B16" s="214" t="s">
        <v>131</v>
      </c>
      <c r="C16" s="215"/>
      <c r="D16" s="706">
        <f>D17</f>
        <v>-2368935.06</v>
      </c>
      <c r="E16" s="76">
        <f t="shared" si="1"/>
        <v>-2.4571106145463414E-2</v>
      </c>
      <c r="F16" s="706">
        <f>+F17</f>
        <v>-17365369.07</v>
      </c>
      <c r="G16" s="76">
        <f t="shared" si="2"/>
        <v>-7.029947357648525E-2</v>
      </c>
      <c r="H16" s="706">
        <f>SUM(H17:H20)</f>
        <v>0</v>
      </c>
      <c r="I16" s="76" t="e">
        <f t="shared" si="3"/>
        <v>#DIV/0!</v>
      </c>
      <c r="J16" s="217"/>
      <c r="K16" s="76">
        <f t="shared" si="4"/>
        <v>-6.3304538242597497</v>
      </c>
      <c r="L16" s="76">
        <f t="shared" si="5"/>
        <v>-1</v>
      </c>
    </row>
    <row r="17" spans="1:12" s="213" customFormat="1">
      <c r="A17" s="299">
        <v>610</v>
      </c>
      <c r="B17" s="218" t="s">
        <v>32</v>
      </c>
      <c r="C17" s="219"/>
      <c r="D17" s="707">
        <f>SUM(D18:D19)</f>
        <v>-2368935.06</v>
      </c>
      <c r="E17" s="66">
        <f t="shared" si="1"/>
        <v>-2.4571106145463414E-2</v>
      </c>
      <c r="F17" s="707">
        <f>SUM(F18:F19)</f>
        <v>-17365369.07</v>
      </c>
      <c r="G17" s="66">
        <f t="shared" si="2"/>
        <v>-7.029947357648525E-2</v>
      </c>
      <c r="H17" s="707">
        <f>SUM(H18:H19)</f>
        <v>0</v>
      </c>
      <c r="I17" s="66" t="e">
        <f t="shared" si="3"/>
        <v>#DIV/0!</v>
      </c>
      <c r="J17" s="221"/>
      <c r="K17" s="66">
        <f t="shared" si="4"/>
        <v>-6.3304538242597497</v>
      </c>
      <c r="L17" s="66">
        <f t="shared" si="5"/>
        <v>-1</v>
      </c>
    </row>
    <row r="18" spans="1:12" s="213" customFormat="1" outlineLevel="1">
      <c r="A18" s="299"/>
      <c r="B18" s="518" t="s">
        <v>1171</v>
      </c>
      <c r="C18" s="219"/>
      <c r="D18" s="709">
        <v>-124900</v>
      </c>
      <c r="E18" s="66">
        <f t="shared" si="1"/>
        <v>-1.2954897790944005E-3</v>
      </c>
      <c r="F18" s="709">
        <f>-185397.88-6160-20943.58</f>
        <v>-212501.46000000002</v>
      </c>
      <c r="G18" s="66">
        <f t="shared" si="2"/>
        <v>-8.6026048234369814E-4</v>
      </c>
      <c r="H18" s="709">
        <v>0</v>
      </c>
      <c r="I18" s="66" t="e">
        <f t="shared" ref="I18:I19" si="6">H18/$H$24</f>
        <v>#DIV/0!</v>
      </c>
      <c r="J18" s="221"/>
      <c r="K18" s="66">
        <f t="shared" ref="K18:K19" si="7">IF(OR(F18&gt;0,D18&gt;0)*OR(F18&lt;0,D18&gt;0),F18/D18-1,IF(OR(F18&lt;0,D18&lt;0)*OR(F18&gt;0,D18&lt;0),-1*(F18/D18-1),IF(AND(F18&lt;0,D18=0),-1,IF(AND(F18&gt;0,D18=0),1,"-"))))</f>
        <v>-0.70137277822257826</v>
      </c>
      <c r="L18" s="66">
        <f t="shared" si="5"/>
        <v>-1</v>
      </c>
    </row>
    <row r="19" spans="1:12" s="213" customFormat="1" outlineLevel="1">
      <c r="A19" s="299"/>
      <c r="B19" s="518" t="s">
        <v>1172</v>
      </c>
      <c r="C19" s="219"/>
      <c r="D19" s="709">
        <f>-2244165.95-124769.11-D18</f>
        <v>-2244035.06</v>
      </c>
      <c r="E19" s="66">
        <f t="shared" si="1"/>
        <v>-2.3275616366369014E-2</v>
      </c>
      <c r="F19" s="709">
        <f>-17365369.07-F18</f>
        <v>-17152867.609999999</v>
      </c>
      <c r="G19" s="66">
        <f t="shared" si="2"/>
        <v>-6.9439213094141541E-2</v>
      </c>
      <c r="H19" s="709">
        <v>0</v>
      </c>
      <c r="I19" s="66" t="e">
        <f t="shared" si="6"/>
        <v>#DIV/0!</v>
      </c>
      <c r="J19" s="221"/>
      <c r="K19" s="66">
        <f t="shared" si="7"/>
        <v>-6.6437609713637888</v>
      </c>
      <c r="L19" s="66">
        <f t="shared" si="5"/>
        <v>-1</v>
      </c>
    </row>
    <row r="20" spans="1:12" s="213" customFormat="1">
      <c r="A20" s="299"/>
      <c r="B20" s="214" t="s">
        <v>132</v>
      </c>
      <c r="C20" s="219"/>
      <c r="D20" s="707"/>
      <c r="E20" s="66">
        <f t="shared" si="1"/>
        <v>0</v>
      </c>
      <c r="F20" s="707"/>
      <c r="G20" s="66">
        <f t="shared" si="2"/>
        <v>0</v>
      </c>
      <c r="H20" s="707">
        <v>0</v>
      </c>
      <c r="I20" s="66" t="e">
        <f>H20/$H$24</f>
        <v>#DIV/0!</v>
      </c>
      <c r="J20" s="221"/>
      <c r="K20" s="66" t="str">
        <f t="shared" si="4"/>
        <v>-</v>
      </c>
      <c r="L20" s="66" t="str">
        <f t="shared" si="5"/>
        <v>-</v>
      </c>
    </row>
    <row r="21" spans="1:12" s="213" customFormat="1" outlineLevel="1">
      <c r="A21" s="299"/>
      <c r="B21" s="518" t="s">
        <v>1173</v>
      </c>
      <c r="C21" s="219"/>
      <c r="D21" s="709">
        <f>+D11+D13+D15+D18</f>
        <v>24619224.389999997</v>
      </c>
      <c r="E21" s="66">
        <f t="shared" si="1"/>
        <v>0.25535591326242252</v>
      </c>
      <c r="F21" s="709">
        <f>+F11+F13+F15+F18</f>
        <v>24196697.560000002</v>
      </c>
      <c r="G21" s="66">
        <f t="shared" si="2"/>
        <v>9.7954445649880165E-2</v>
      </c>
      <c r="H21" s="709">
        <f>+H11+H13+H15+H18</f>
        <v>0</v>
      </c>
      <c r="I21" s="66" t="e">
        <f t="shared" ref="I21:I22" si="8">H21/$H$24</f>
        <v>#DIV/0!</v>
      </c>
      <c r="J21" s="221"/>
      <c r="K21" s="66">
        <f t="shared" ref="K21:K22" si="9">IF(OR(F21&gt;0,D21&gt;0)*OR(F21&lt;0,D21&gt;0),F21/D21-1,IF(OR(F21&lt;0,D21&lt;0)*OR(F21&gt;0,D21&lt;0),-1*(F21/D21-1),IF(AND(F21&lt;0,D21=0),-1,IF(AND(F21&gt;0,D21=0),1,"-"))))</f>
        <v>-1.7162475279750011E-2</v>
      </c>
      <c r="L21" s="66">
        <f t="shared" si="5"/>
        <v>1</v>
      </c>
    </row>
    <row r="22" spans="1:12" s="213" customFormat="1" outlineLevel="1">
      <c r="A22" s="299"/>
      <c r="B22" s="518" t="s">
        <v>1174</v>
      </c>
      <c r="C22" s="219"/>
      <c r="D22" s="709">
        <f>+D14+D19</f>
        <v>71792188.50999999</v>
      </c>
      <c r="E22" s="66">
        <f t="shared" si="1"/>
        <v>0.74464408673757765</v>
      </c>
      <c r="F22" s="709">
        <f>+F14+F19</f>
        <v>222823204.38999999</v>
      </c>
      <c r="G22" s="66">
        <f t="shared" si="2"/>
        <v>0.90204555435011979</v>
      </c>
      <c r="H22" s="709">
        <f>+H14+H19</f>
        <v>0</v>
      </c>
      <c r="I22" s="66" t="e">
        <f t="shared" si="8"/>
        <v>#DIV/0!</v>
      </c>
      <c r="J22" s="221"/>
      <c r="K22" s="66">
        <f t="shared" si="9"/>
        <v>2.1037249179130786</v>
      </c>
      <c r="L22" s="66">
        <f t="shared" si="5"/>
        <v>1</v>
      </c>
    </row>
    <row r="23" spans="1:12" s="213" customFormat="1" outlineLevel="1">
      <c r="A23" s="299"/>
      <c r="B23" s="518"/>
      <c r="C23" s="219"/>
      <c r="D23" s="709"/>
      <c r="E23" s="66">
        <f t="shared" si="1"/>
        <v>0</v>
      </c>
      <c r="F23" s="709"/>
      <c r="G23" s="66"/>
      <c r="H23" s="709"/>
      <c r="I23" s="66"/>
      <c r="J23" s="221"/>
      <c r="K23" s="66"/>
      <c r="L23" s="66"/>
    </row>
    <row r="24" spans="1:12" s="213" customFormat="1">
      <c r="A24" s="299"/>
      <c r="B24" s="222" t="s">
        <v>132</v>
      </c>
      <c r="C24" s="215"/>
      <c r="D24" s="710">
        <f>D10+D16</f>
        <v>96411412.899999976</v>
      </c>
      <c r="E24" s="59">
        <f t="shared" si="1"/>
        <v>1</v>
      </c>
      <c r="F24" s="710">
        <f>F10+F16</f>
        <v>247019901.94999999</v>
      </c>
      <c r="G24" s="59">
        <f t="shared" ref="G24:G61" si="10">F24/$F$24</f>
        <v>1</v>
      </c>
      <c r="H24" s="710">
        <f>H10+H16</f>
        <v>0</v>
      </c>
      <c r="I24" s="59" t="e">
        <f t="shared" ref="I24:I29" si="11">H24/$H$24</f>
        <v>#DIV/0!</v>
      </c>
      <c r="J24" s="217"/>
      <c r="K24" s="59">
        <f t="shared" si="4"/>
        <v>1.5621437806975655</v>
      </c>
      <c r="L24" s="59">
        <f t="shared" si="5"/>
        <v>1</v>
      </c>
    </row>
    <row r="25" spans="1:12" s="213" customFormat="1">
      <c r="A25" s="299"/>
      <c r="B25" s="214" t="s">
        <v>133</v>
      </c>
      <c r="C25" s="215"/>
      <c r="D25" s="711">
        <f>SUM(D26:D28)</f>
        <v>-94527118.420000002</v>
      </c>
      <c r="E25" s="76">
        <f t="shared" si="1"/>
        <v>-0.98045569063535654</v>
      </c>
      <c r="F25" s="711">
        <f>SUM(F26:F28)</f>
        <v>-225078727.04999998</v>
      </c>
      <c r="G25" s="76">
        <f t="shared" si="10"/>
        <v>-0.91117648931606654</v>
      </c>
      <c r="H25" s="711">
        <f>SUM(H26:H28)</f>
        <v>0</v>
      </c>
      <c r="I25" s="76" t="e">
        <f t="shared" si="11"/>
        <v>#DIV/0!</v>
      </c>
      <c r="J25" s="217"/>
      <c r="K25" s="76">
        <f t="shared" si="4"/>
        <v>-1.3811021727112962</v>
      </c>
      <c r="L25" s="76">
        <f t="shared" si="5"/>
        <v>-1</v>
      </c>
    </row>
    <row r="26" spans="1:12" s="213" customFormat="1">
      <c r="A26" s="299">
        <v>622</v>
      </c>
      <c r="B26" s="518" t="s">
        <v>1176</v>
      </c>
      <c r="C26" s="219"/>
      <c r="D26" s="709">
        <f>-24725225.98</f>
        <v>-24725225.98</v>
      </c>
      <c r="E26" s="66">
        <f t="shared" si="1"/>
        <v>-0.25645538465083534</v>
      </c>
      <c r="F26" s="709">
        <f>-24759616.42+6292129.1</f>
        <v>-18467487.32</v>
      </c>
      <c r="G26" s="66">
        <f t="shared" si="10"/>
        <v>-7.476113128624777E-2</v>
      </c>
      <c r="H26" s="709"/>
      <c r="I26" s="66" t="e">
        <f t="shared" si="11"/>
        <v>#DIV/0!</v>
      </c>
      <c r="J26" s="221"/>
      <c r="K26" s="66">
        <f t="shared" si="4"/>
        <v>0.25309126254545966</v>
      </c>
      <c r="L26" s="66">
        <f t="shared" si="5"/>
        <v>-1</v>
      </c>
    </row>
    <row r="27" spans="1:12" s="213" customFormat="1">
      <c r="A27" s="299">
        <v>621</v>
      </c>
      <c r="B27" s="518" t="s">
        <v>1179</v>
      </c>
      <c r="C27" s="219"/>
      <c r="D27" s="709">
        <v>-69801892.439999998</v>
      </c>
      <c r="E27" s="66">
        <f t="shared" si="1"/>
        <v>-0.72400030598452125</v>
      </c>
      <c r="F27" s="709">
        <f>-200319110.63-6292129.1</f>
        <v>-206611239.72999999</v>
      </c>
      <c r="G27" s="66">
        <f t="shared" si="10"/>
        <v>-0.83641535802981881</v>
      </c>
      <c r="H27" s="709"/>
      <c r="I27" s="66" t="e">
        <f t="shared" si="11"/>
        <v>#DIV/0!</v>
      </c>
      <c r="J27" s="221"/>
      <c r="K27" s="66">
        <f t="shared" ref="K27" si="12">IF(OR(F27&gt;0,D27&gt;0)*OR(F27&lt;0,D27&gt;0),F27/D27-1,IF(OR(F27&lt;0,D27&lt;0)*OR(F27&gt;0,D27&lt;0),-1*(F27/D27-1),IF(AND(F27&lt;0,D27=0),-1,IF(AND(F27&gt;0,D27=0),1,"-"))))</f>
        <v>-1.9599661629174019</v>
      </c>
      <c r="L27" s="66">
        <f t="shared" ref="L27" si="13">IF(OR(F27&gt;0,H27&gt;0)*OR(F27&lt;0,H27&gt;0),F27/H27-1,IF(OR(F27&lt;0,H27&lt;0)*OR(F27&gt;0,H27&lt;0),-1*(F27/H27-1),IF(AND(F27&lt;0,H27=0),-1,IF(AND(F27&gt;0,H27=0),1,"-"))))</f>
        <v>-1</v>
      </c>
    </row>
    <row r="28" spans="1:12" s="213" customFormat="1">
      <c r="A28" s="299">
        <v>623</v>
      </c>
      <c r="B28" s="218"/>
      <c r="C28" s="219"/>
      <c r="D28" s="707"/>
      <c r="E28" s="66">
        <f t="shared" si="1"/>
        <v>0</v>
      </c>
      <c r="F28" s="707">
        <f>-SUMIF('2015_Mizan'!$E:$E,$A28,'2015_Mizan'!$AX:$AX)/1000</f>
        <v>0</v>
      </c>
      <c r="G28" s="66">
        <f t="shared" si="10"/>
        <v>0</v>
      </c>
      <c r="H28" s="707"/>
      <c r="I28" s="66" t="e">
        <f t="shared" si="11"/>
        <v>#DIV/0!</v>
      </c>
      <c r="J28" s="221"/>
      <c r="K28" s="66" t="str">
        <f t="shared" si="4"/>
        <v>-</v>
      </c>
      <c r="L28" s="66" t="str">
        <f t="shared" si="5"/>
        <v>-</v>
      </c>
    </row>
    <row r="29" spans="1:12" s="213" customFormat="1" ht="14.25" customHeight="1">
      <c r="A29" s="299"/>
      <c r="B29" s="222" t="s">
        <v>134</v>
      </c>
      <c r="C29" s="215"/>
      <c r="D29" s="710">
        <f>D25+D24</f>
        <v>1884294.4799999744</v>
      </c>
      <c r="E29" s="59">
        <f t="shared" si="1"/>
        <v>1.9544309364643436E-2</v>
      </c>
      <c r="F29" s="710">
        <f>F25+F24</f>
        <v>21941174.900000006</v>
      </c>
      <c r="G29" s="59">
        <f t="shared" si="10"/>
        <v>8.8823510683933404E-2</v>
      </c>
      <c r="H29" s="710">
        <f>H25+H24</f>
        <v>0</v>
      </c>
      <c r="I29" s="59" t="e">
        <f t="shared" si="11"/>
        <v>#DIV/0!</v>
      </c>
      <c r="J29" s="217"/>
      <c r="K29" s="59">
        <f t="shared" si="4"/>
        <v>10.644238802843759</v>
      </c>
      <c r="L29" s="59">
        <f t="shared" si="5"/>
        <v>1</v>
      </c>
    </row>
    <row r="30" spans="1:12" s="213" customFormat="1" ht="14.25" customHeight="1">
      <c r="A30" s="299"/>
      <c r="B30" s="518" t="s">
        <v>1177</v>
      </c>
      <c r="C30" s="215"/>
      <c r="D30" s="709">
        <f>+D21+D26</f>
        <v>-106001.59000000358</v>
      </c>
      <c r="E30" s="66">
        <f t="shared" si="1"/>
        <v>-1.0994713884128089E-3</v>
      </c>
      <c r="F30" s="709">
        <f>+F21+F26</f>
        <v>5729210.2400000021</v>
      </c>
      <c r="G30" s="66">
        <f t="shared" si="10"/>
        <v>2.3193314363632402E-2</v>
      </c>
      <c r="H30" s="709">
        <f>+H21+H26</f>
        <v>0</v>
      </c>
      <c r="I30" s="66" t="e">
        <f t="shared" ref="I30:I31" si="14">H30/$H$24</f>
        <v>#DIV/0!</v>
      </c>
      <c r="J30" s="221"/>
      <c r="K30" s="66">
        <f t="shared" ref="K30:K31" si="15">IF(OR(F30&gt;0,D30&gt;0)*OR(F30&lt;0,D30&gt;0),F30/D30-1,IF(OR(F30&lt;0,D30&lt;0)*OR(F30&gt;0,D30&lt;0),-1*(F30/D30-1),IF(AND(F30&lt;0,D30=0),-1,IF(AND(F30&gt;0,D30=0),1,"-"))))</f>
        <v>55.048342482408131</v>
      </c>
      <c r="L30" s="66">
        <f t="shared" ref="L30:L31" si="16">IF(OR(F30&gt;0,H30&gt;0)*OR(F30&lt;0,H30&gt;0),F30/H30-1,IF(OR(F30&lt;0,H30&lt;0)*OR(F30&gt;0,H30&lt;0),-1*(F30/H30-1),IF(AND(F30&lt;0,H30=0),-1,IF(AND(F30&gt;0,H30=0),1,"-"))))</f>
        <v>1</v>
      </c>
    </row>
    <row r="31" spans="1:12" s="213" customFormat="1" ht="14.25" customHeight="1">
      <c r="A31" s="299"/>
      <c r="B31" s="518" t="s">
        <v>1180</v>
      </c>
      <c r="C31" s="215"/>
      <c r="D31" s="709">
        <f>+D22+D27</f>
        <v>1990296.0699999928</v>
      </c>
      <c r="E31" s="66">
        <f t="shared" si="1"/>
        <v>2.0643780753056399E-2</v>
      </c>
      <c r="F31" s="709">
        <f>+F22+F27</f>
        <v>16211964.659999996</v>
      </c>
      <c r="G31" s="66">
        <f t="shared" si="10"/>
        <v>6.5630196320300968E-2</v>
      </c>
      <c r="H31" s="709">
        <f>+H22+H27</f>
        <v>0</v>
      </c>
      <c r="I31" s="66" t="e">
        <f t="shared" si="14"/>
        <v>#DIV/0!</v>
      </c>
      <c r="J31" s="221"/>
      <c r="K31" s="66">
        <f t="shared" si="15"/>
        <v>7.1455040304631936</v>
      </c>
      <c r="L31" s="66">
        <f t="shared" si="16"/>
        <v>1</v>
      </c>
    </row>
    <row r="32" spans="1:12" s="213" customFormat="1">
      <c r="A32" s="299"/>
      <c r="B32" s="214" t="s">
        <v>135</v>
      </c>
      <c r="C32" s="215"/>
      <c r="D32" s="711">
        <f>SUM(D34+D38)</f>
        <v>-1090751.42</v>
      </c>
      <c r="E32" s="76">
        <f t="shared" si="1"/>
        <v>-1.1313509336610917E-2</v>
      </c>
      <c r="F32" s="711">
        <f>SUM(F34+F38)</f>
        <v>-2297182.87</v>
      </c>
      <c r="G32" s="76">
        <f t="shared" si="10"/>
        <v>-9.2995861947389961E-3</v>
      </c>
      <c r="H32" s="711">
        <f>SUM(H34+H38)</f>
        <v>0</v>
      </c>
      <c r="I32" s="76" t="e">
        <f t="shared" ref="I32:I61" si="17">H32/$H$24</f>
        <v>#DIV/0!</v>
      </c>
      <c r="J32" s="217"/>
      <c r="K32" s="76">
        <f t="shared" si="4"/>
        <v>-1.1060553558573414</v>
      </c>
      <c r="L32" s="76">
        <f t="shared" si="5"/>
        <v>-1</v>
      </c>
    </row>
    <row r="33" spans="1:12" s="213" customFormat="1">
      <c r="A33" s="299">
        <v>750</v>
      </c>
      <c r="B33" s="218" t="s">
        <v>36</v>
      </c>
      <c r="C33" s="219"/>
      <c r="D33" s="707">
        <v>0</v>
      </c>
      <c r="E33" s="66">
        <f t="shared" si="1"/>
        <v>0</v>
      </c>
      <c r="F33" s="707">
        <f>-SUMIF('2015_Mizan'!$E:$E,$A33,'2015_Mizan'!$AX:$AX)/1000</f>
        <v>0</v>
      </c>
      <c r="G33" s="66">
        <f t="shared" si="10"/>
        <v>0</v>
      </c>
      <c r="H33" s="707">
        <v>0</v>
      </c>
      <c r="I33" s="66" t="e">
        <f t="shared" si="17"/>
        <v>#DIV/0!</v>
      </c>
      <c r="J33" s="221"/>
      <c r="K33" s="66" t="str">
        <f t="shared" si="4"/>
        <v>-</v>
      </c>
      <c r="L33" s="66" t="str">
        <f t="shared" si="5"/>
        <v>-</v>
      </c>
    </row>
    <row r="34" spans="1:12" s="213" customFormat="1">
      <c r="A34" s="299">
        <v>760</v>
      </c>
      <c r="B34" s="218" t="s">
        <v>37</v>
      </c>
      <c r="C34" s="219"/>
      <c r="D34" s="707">
        <f>-119257.63-451216.24+5980.66</f>
        <v>-564493.21</v>
      </c>
      <c r="E34" s="66">
        <f t="shared" si="1"/>
        <v>-5.855045507791745E-3</v>
      </c>
      <c r="F34" s="707">
        <f>-114826.01-732456.68</f>
        <v>-847282.69000000006</v>
      </c>
      <c r="G34" s="66">
        <f t="shared" si="10"/>
        <v>-3.4300179188456684E-3</v>
      </c>
      <c r="H34" s="707"/>
      <c r="I34" s="66" t="e">
        <f t="shared" si="17"/>
        <v>#DIV/0!</v>
      </c>
      <c r="J34" s="221"/>
      <c r="K34" s="66">
        <f t="shared" si="4"/>
        <v>-0.5009617033303202</v>
      </c>
      <c r="L34" s="66">
        <f t="shared" si="5"/>
        <v>-1</v>
      </c>
    </row>
    <row r="35" spans="1:12" s="213" customFormat="1" outlineLevel="1">
      <c r="A35" s="299"/>
      <c r="B35" s="518" t="s">
        <v>754</v>
      </c>
      <c r="C35" s="219"/>
      <c r="D35" s="709"/>
      <c r="E35" s="334">
        <f t="shared" si="1"/>
        <v>0</v>
      </c>
      <c r="F35" s="709"/>
      <c r="G35" s="334">
        <f t="shared" si="10"/>
        <v>0</v>
      </c>
      <c r="H35" s="709"/>
      <c r="I35" s="334" t="e">
        <f t="shared" si="17"/>
        <v>#DIV/0!</v>
      </c>
      <c r="J35" s="519"/>
      <c r="K35" s="334" t="str">
        <f t="shared" si="4"/>
        <v>-</v>
      </c>
      <c r="L35" s="334" t="str">
        <f t="shared" si="5"/>
        <v>-</v>
      </c>
    </row>
    <row r="36" spans="1:12" s="213" customFormat="1" outlineLevel="1">
      <c r="A36" s="299"/>
      <c r="B36" s="518" t="s">
        <v>755</v>
      </c>
      <c r="C36" s="219"/>
      <c r="D36" s="709"/>
      <c r="E36" s="334">
        <f t="shared" si="1"/>
        <v>0</v>
      </c>
      <c r="F36" s="709"/>
      <c r="G36" s="334">
        <f t="shared" si="10"/>
        <v>0</v>
      </c>
      <c r="H36" s="709"/>
      <c r="I36" s="334" t="e">
        <f t="shared" si="17"/>
        <v>#DIV/0!</v>
      </c>
      <c r="J36" s="519"/>
      <c r="K36" s="334" t="str">
        <f t="shared" si="4"/>
        <v>-</v>
      </c>
      <c r="L36" s="334" t="str">
        <f t="shared" si="5"/>
        <v>-</v>
      </c>
    </row>
    <row r="37" spans="1:12" s="213" customFormat="1" outlineLevel="1">
      <c r="A37" s="299"/>
      <c r="B37" s="518" t="s">
        <v>128</v>
      </c>
      <c r="C37" s="219"/>
      <c r="D37" s="709"/>
      <c r="E37" s="334">
        <f t="shared" si="1"/>
        <v>0</v>
      </c>
      <c r="F37" s="709"/>
      <c r="G37" s="334">
        <f t="shared" si="10"/>
        <v>0</v>
      </c>
      <c r="H37" s="709"/>
      <c r="I37" s="334" t="e">
        <f t="shared" si="17"/>
        <v>#DIV/0!</v>
      </c>
      <c r="J37" s="519"/>
      <c r="K37" s="334" t="str">
        <f t="shared" si="4"/>
        <v>-</v>
      </c>
      <c r="L37" s="334" t="str">
        <f t="shared" si="5"/>
        <v>-</v>
      </c>
    </row>
    <row r="38" spans="1:12" s="213" customFormat="1">
      <c r="A38" s="299">
        <v>770</v>
      </c>
      <c r="B38" s="218" t="s">
        <v>38</v>
      </c>
      <c r="C38" s="219"/>
      <c r="D38" s="707">
        <v>-526258.21</v>
      </c>
      <c r="E38" s="66">
        <f t="shared" si="1"/>
        <v>-5.4584638288191715E-3</v>
      </c>
      <c r="F38" s="707">
        <v>-1449900.18</v>
      </c>
      <c r="G38" s="66">
        <f t="shared" si="10"/>
        <v>-5.8695682758933259E-3</v>
      </c>
      <c r="H38" s="707"/>
      <c r="I38" s="66" t="e">
        <f t="shared" si="17"/>
        <v>#DIV/0!</v>
      </c>
      <c r="J38" s="221"/>
      <c r="K38" s="66">
        <f t="shared" si="4"/>
        <v>-1.7551117539809975</v>
      </c>
      <c r="L38" s="66">
        <f t="shared" si="5"/>
        <v>-1</v>
      </c>
    </row>
    <row r="39" spans="1:12" s="213" customFormat="1">
      <c r="A39" s="299"/>
      <c r="B39" s="222" t="s">
        <v>136</v>
      </c>
      <c r="C39" s="215"/>
      <c r="D39" s="712">
        <f>D29+D32</f>
        <v>793543.05999997444</v>
      </c>
      <c r="E39" s="59">
        <f t="shared" si="1"/>
        <v>8.2308000280325172E-3</v>
      </c>
      <c r="F39" s="712">
        <f>F29+F32</f>
        <v>19643992.030000005</v>
      </c>
      <c r="G39" s="59">
        <f t="shared" si="10"/>
        <v>7.9523924489194403E-2</v>
      </c>
      <c r="H39" s="712">
        <f>H29+H32</f>
        <v>0</v>
      </c>
      <c r="I39" s="59" t="e">
        <f t="shared" si="17"/>
        <v>#DIV/0!</v>
      </c>
      <c r="J39" s="217"/>
      <c r="K39" s="59">
        <f t="shared" si="4"/>
        <v>23.754790281954755</v>
      </c>
      <c r="L39" s="59">
        <f t="shared" si="5"/>
        <v>1</v>
      </c>
    </row>
    <row r="40" spans="1:12" s="213" customFormat="1">
      <c r="A40" s="299"/>
      <c r="B40" s="214" t="s">
        <v>137</v>
      </c>
      <c r="C40" s="215"/>
      <c r="D40" s="711">
        <f>SUM(D41:D43)</f>
        <v>3590370.4899999998</v>
      </c>
      <c r="E40" s="66">
        <f t="shared" si="1"/>
        <v>3.7240098262267048E-2</v>
      </c>
      <c r="F40" s="711">
        <f>SUM(F41:F43)</f>
        <v>10436075.76</v>
      </c>
      <c r="G40" s="66">
        <f t="shared" si="10"/>
        <v>4.2247914753493813E-2</v>
      </c>
      <c r="H40" s="711">
        <f>SUM(H41:H43)</f>
        <v>0</v>
      </c>
      <c r="I40" s="66" t="e">
        <f t="shared" si="17"/>
        <v>#DIV/0!</v>
      </c>
      <c r="J40" s="217"/>
      <c r="K40" s="66">
        <f t="shared" si="4"/>
        <v>1.9066849198618496</v>
      </c>
      <c r="L40" s="66">
        <f t="shared" si="5"/>
        <v>1</v>
      </c>
    </row>
    <row r="41" spans="1:12" s="213" customFormat="1">
      <c r="A41" s="299">
        <v>646</v>
      </c>
      <c r="B41" s="218" t="s">
        <v>39</v>
      </c>
      <c r="C41" s="219"/>
      <c r="D41" s="707">
        <f>3589355.73+5.71</f>
        <v>3589361.44</v>
      </c>
      <c r="E41" s="66">
        <f t="shared" si="1"/>
        <v>3.722963217770664E-2</v>
      </c>
      <c r="F41" s="707">
        <v>10019234.779999999</v>
      </c>
      <c r="G41" s="66">
        <f t="shared" si="10"/>
        <v>4.0560435417985152E-2</v>
      </c>
      <c r="H41" s="707"/>
      <c r="I41" s="66" t="e">
        <f t="shared" si="17"/>
        <v>#DIV/0!</v>
      </c>
      <c r="J41" s="221"/>
      <c r="K41" s="66">
        <f t="shared" si="4"/>
        <v>1.791369703910342</v>
      </c>
      <c r="L41" s="66">
        <f t="shared" si="5"/>
        <v>1</v>
      </c>
    </row>
    <row r="42" spans="1:12" s="213" customFormat="1">
      <c r="A42" s="299" t="s">
        <v>1158</v>
      </c>
      <c r="B42" s="218" t="s">
        <v>756</v>
      </c>
      <c r="C42" s="219"/>
      <c r="D42" s="707"/>
      <c r="E42" s="66">
        <f t="shared" ref="E42:E61" si="18">D42/$D$24</f>
        <v>0</v>
      </c>
      <c r="F42" s="707">
        <v>414235.8</v>
      </c>
      <c r="G42" s="66">
        <f t="shared" si="10"/>
        <v>1.6769328978352791E-3</v>
      </c>
      <c r="H42" s="707"/>
      <c r="I42" s="66" t="e">
        <f t="shared" si="17"/>
        <v>#DIV/0!</v>
      </c>
      <c r="J42" s="221"/>
      <c r="K42" s="66">
        <f t="shared" si="4"/>
        <v>1</v>
      </c>
      <c r="L42" s="66">
        <f t="shared" si="5"/>
        <v>1</v>
      </c>
    </row>
    <row r="43" spans="1:12" s="213" customFormat="1">
      <c r="A43" s="299">
        <v>649</v>
      </c>
      <c r="B43" s="218" t="s">
        <v>28</v>
      </c>
      <c r="C43" s="219"/>
      <c r="D43" s="707">
        <v>1009.05</v>
      </c>
      <c r="E43" s="66">
        <f t="shared" si="18"/>
        <v>1.0466084560409965E-5</v>
      </c>
      <c r="F43" s="707">
        <v>2605.1799999999998</v>
      </c>
      <c r="G43" s="66">
        <f t="shared" si="10"/>
        <v>1.0546437673379539E-5</v>
      </c>
      <c r="H43" s="707"/>
      <c r="I43" s="66" t="e">
        <f t="shared" si="17"/>
        <v>#DIV/0!</v>
      </c>
      <c r="J43" s="221"/>
      <c r="K43" s="66">
        <f t="shared" si="4"/>
        <v>1.5818145780684802</v>
      </c>
      <c r="L43" s="66">
        <f t="shared" si="5"/>
        <v>1</v>
      </c>
    </row>
    <row r="44" spans="1:12" s="213" customFormat="1">
      <c r="A44" s="299"/>
      <c r="B44" s="214" t="s">
        <v>138</v>
      </c>
      <c r="C44" s="215"/>
      <c r="D44" s="711">
        <f>SUM(D45:D47)</f>
        <v>-1736634.33</v>
      </c>
      <c r="E44" s="66">
        <f t="shared" si="18"/>
        <v>-1.8012746393430361E-2</v>
      </c>
      <c r="F44" s="711">
        <f>SUM(F45:F47)</f>
        <v>-7901946.2800000003</v>
      </c>
      <c r="G44" s="66">
        <f t="shared" si="10"/>
        <v>-3.1989107831479326E-2</v>
      </c>
      <c r="H44" s="711">
        <f>SUM(H45:H47)</f>
        <v>0</v>
      </c>
      <c r="I44" s="66" t="e">
        <f t="shared" si="17"/>
        <v>#DIV/0!</v>
      </c>
      <c r="J44" s="217"/>
      <c r="K44" s="66">
        <f t="shared" si="4"/>
        <v>-3.550149760082193</v>
      </c>
      <c r="L44" s="66">
        <f t="shared" si="5"/>
        <v>-1</v>
      </c>
    </row>
    <row r="45" spans="1:12" s="213" customFormat="1">
      <c r="A45" s="299">
        <v>656</v>
      </c>
      <c r="B45" s="224" t="s">
        <v>40</v>
      </c>
      <c r="C45" s="219"/>
      <c r="D45" s="707">
        <v>-1736438.78</v>
      </c>
      <c r="E45" s="66">
        <f t="shared" si="18"/>
        <v>-1.8010718106590475E-2</v>
      </c>
      <c r="F45" s="707">
        <v>-7688808.1799999997</v>
      </c>
      <c r="G45" s="66">
        <f t="shared" si="10"/>
        <v>-3.1126270066920817E-2</v>
      </c>
      <c r="H45" s="707"/>
      <c r="I45" s="66" t="e">
        <f t="shared" si="17"/>
        <v>#DIV/0!</v>
      </c>
      <c r="J45" s="221"/>
      <c r="K45" s="66">
        <f t="shared" si="4"/>
        <v>-3.427917798518644</v>
      </c>
      <c r="L45" s="66">
        <f t="shared" si="5"/>
        <v>-1</v>
      </c>
    </row>
    <row r="46" spans="1:12" s="213" customFormat="1">
      <c r="A46" s="299">
        <v>657</v>
      </c>
      <c r="B46" s="224" t="s">
        <v>1136</v>
      </c>
      <c r="C46" s="219"/>
      <c r="D46" s="707"/>
      <c r="E46" s="66">
        <f t="shared" si="18"/>
        <v>0</v>
      </c>
      <c r="F46" s="707">
        <v>-194988.95</v>
      </c>
      <c r="G46" s="66">
        <f t="shared" si="10"/>
        <v>-7.8936534449547424E-4</v>
      </c>
      <c r="H46" s="707"/>
      <c r="I46" s="66" t="e">
        <f t="shared" si="17"/>
        <v>#DIV/0!</v>
      </c>
      <c r="J46" s="221"/>
      <c r="K46" s="66">
        <f t="shared" ref="K46" si="19">IF(OR(F46&gt;0,D46&gt;0)*OR(F46&lt;0,D46&gt;0),F46/D46-1,IF(OR(F46&lt;0,D46&lt;0)*OR(F46&gt;0,D46&lt;0),-1*(F46/D46-1),IF(AND(F46&lt;0,D46=0),-1,IF(AND(F46&gt;0,D46=0),1,"-"))))</f>
        <v>-1</v>
      </c>
      <c r="L46" s="66">
        <f t="shared" ref="L46" si="20">IF(OR(F46&gt;0,H46&gt;0)*OR(F46&lt;0,H46&gt;0),F46/H46-1,IF(OR(F46&lt;0,H46&lt;0)*OR(F46&gt;0,H46&lt;0),-1*(F46/H46-1),IF(AND(F46&lt;0,H46=0),-1,IF(AND(F46&gt;0,H46=0),1,"-"))))</f>
        <v>-1</v>
      </c>
    </row>
    <row r="47" spans="1:12" s="213" customFormat="1">
      <c r="A47" s="299" t="s">
        <v>1159</v>
      </c>
      <c r="B47" s="224" t="s">
        <v>138</v>
      </c>
      <c r="C47" s="219"/>
      <c r="D47" s="707">
        <v>-195.55</v>
      </c>
      <c r="E47" s="66">
        <f t="shared" si="18"/>
        <v>-2.0282868398871899E-6</v>
      </c>
      <c r="F47" s="707">
        <v>-18149.150000000001</v>
      </c>
      <c r="G47" s="66">
        <f t="shared" si="10"/>
        <v>-7.3472420063034531E-5</v>
      </c>
      <c r="H47" s="707"/>
      <c r="I47" s="66" t="e">
        <f t="shared" si="17"/>
        <v>#DIV/0!</v>
      </c>
      <c r="J47" s="221"/>
      <c r="K47" s="66">
        <f t="shared" si="4"/>
        <v>-91.810790079263612</v>
      </c>
      <c r="L47" s="66">
        <f t="shared" si="5"/>
        <v>-1</v>
      </c>
    </row>
    <row r="48" spans="1:12" s="213" customFormat="1" ht="15" customHeight="1">
      <c r="A48" s="299">
        <v>780</v>
      </c>
      <c r="B48" s="214" t="s">
        <v>139</v>
      </c>
      <c r="C48" s="215"/>
      <c r="D48" s="711">
        <f>SUM(D49:D51)</f>
        <v>-1042222.32</v>
      </c>
      <c r="E48" s="76">
        <f t="shared" si="18"/>
        <v>-1.0810155028855512E-2</v>
      </c>
      <c r="F48" s="711">
        <f>SUM(F49:F51)</f>
        <v>-2296463.7599999998</v>
      </c>
      <c r="G48" s="76">
        <f t="shared" si="10"/>
        <v>-9.2966750527851538E-3</v>
      </c>
      <c r="H48" s="711">
        <f>SUM(H49:H51)</f>
        <v>0</v>
      </c>
      <c r="I48" s="76" t="e">
        <f t="shared" si="17"/>
        <v>#DIV/0!</v>
      </c>
      <c r="J48" s="217"/>
      <c r="K48" s="76">
        <f t="shared" si="4"/>
        <v>-1.2034298401899508</v>
      </c>
      <c r="L48" s="76">
        <f t="shared" si="5"/>
        <v>-1</v>
      </c>
    </row>
    <row r="49" spans="1:12" s="213" customFormat="1">
      <c r="A49" s="299"/>
      <c r="B49" s="224" t="s">
        <v>757</v>
      </c>
      <c r="C49" s="225"/>
      <c r="D49" s="707">
        <v>-1042222.32</v>
      </c>
      <c r="E49" s="66">
        <f t="shared" si="18"/>
        <v>-1.0810155028855512E-2</v>
      </c>
      <c r="F49" s="707">
        <v>-765484.59</v>
      </c>
      <c r="G49" s="66">
        <f t="shared" si="10"/>
        <v>-3.0988782035665445E-3</v>
      </c>
      <c r="H49" s="707"/>
      <c r="I49" s="66" t="e">
        <f t="shared" si="17"/>
        <v>#DIV/0!</v>
      </c>
      <c r="J49" s="221"/>
      <c r="K49" s="66">
        <f t="shared" si="4"/>
        <v>0.26552658169899868</v>
      </c>
      <c r="L49" s="66">
        <f t="shared" si="5"/>
        <v>-1</v>
      </c>
    </row>
    <row r="50" spans="1:12" s="350" customFormat="1" ht="12.9">
      <c r="A50" s="299"/>
      <c r="B50" s="224" t="s">
        <v>758</v>
      </c>
      <c r="C50" s="225"/>
      <c r="D50" s="707"/>
      <c r="E50" s="66">
        <f t="shared" si="18"/>
        <v>0</v>
      </c>
      <c r="F50" s="707">
        <v>-1530979.17</v>
      </c>
      <c r="G50" s="66">
        <f t="shared" si="10"/>
        <v>-6.1977968492186097E-3</v>
      </c>
      <c r="H50" s="707"/>
      <c r="I50" s="66" t="e">
        <f t="shared" si="17"/>
        <v>#DIV/0!</v>
      </c>
      <c r="J50" s="221"/>
      <c r="K50" s="66">
        <f t="shared" si="4"/>
        <v>-1</v>
      </c>
      <c r="L50" s="66">
        <f t="shared" si="5"/>
        <v>-1</v>
      </c>
    </row>
    <row r="51" spans="1:12">
      <c r="A51" s="299"/>
      <c r="B51" s="224" t="s">
        <v>759</v>
      </c>
      <c r="C51" s="219"/>
      <c r="D51" s="707"/>
      <c r="E51" s="66">
        <f t="shared" si="18"/>
        <v>0</v>
      </c>
      <c r="F51" s="707">
        <v>0</v>
      </c>
      <c r="G51" s="66">
        <f t="shared" si="10"/>
        <v>0</v>
      </c>
      <c r="H51" s="707"/>
      <c r="I51" s="66" t="e">
        <f t="shared" si="17"/>
        <v>#DIV/0!</v>
      </c>
      <c r="J51" s="221"/>
      <c r="K51" s="66" t="str">
        <f t="shared" si="4"/>
        <v>-</v>
      </c>
      <c r="L51" s="66" t="str">
        <f t="shared" si="5"/>
        <v>-</v>
      </c>
    </row>
    <row r="52" spans="1:12">
      <c r="A52" s="299"/>
      <c r="B52" s="214" t="s">
        <v>140</v>
      </c>
      <c r="C52" s="215"/>
      <c r="D52" s="711">
        <f>D39+D40+D44+D48</f>
        <v>1605056.8999999748</v>
      </c>
      <c r="E52" s="76">
        <f t="shared" si="18"/>
        <v>1.6647996868013694E-2</v>
      </c>
      <c r="F52" s="711">
        <f>F39+F40+F44+F48</f>
        <v>19881657.750000007</v>
      </c>
      <c r="G52" s="76">
        <f t="shared" si="10"/>
        <v>8.0486056358423749E-2</v>
      </c>
      <c r="H52" s="711">
        <f>H39+H40+H44+H48</f>
        <v>0</v>
      </c>
      <c r="I52" s="76" t="e">
        <f t="shared" si="17"/>
        <v>#DIV/0!</v>
      </c>
      <c r="J52" s="217"/>
      <c r="K52" s="76">
        <f t="shared" si="4"/>
        <v>11.386886564582428</v>
      </c>
      <c r="L52" s="76">
        <f t="shared" si="5"/>
        <v>1</v>
      </c>
    </row>
    <row r="53" spans="1:12">
      <c r="A53" s="299">
        <v>679</v>
      </c>
      <c r="B53" s="214" t="s">
        <v>168</v>
      </c>
      <c r="C53" s="215"/>
      <c r="D53" s="707">
        <v>1027.72</v>
      </c>
      <c r="E53" s="76">
        <f t="shared" si="18"/>
        <v>1.0659733833233765E-5</v>
      </c>
      <c r="F53" s="707">
        <v>128014.19</v>
      </c>
      <c r="G53" s="76">
        <f t="shared" si="10"/>
        <v>5.1823431630181657E-4</v>
      </c>
      <c r="H53" s="707"/>
      <c r="I53" s="76" t="e">
        <f t="shared" si="17"/>
        <v>#DIV/0!</v>
      </c>
      <c r="J53" s="217"/>
      <c r="K53" s="76">
        <f t="shared" si="4"/>
        <v>123.56134939477678</v>
      </c>
      <c r="L53" s="76">
        <f t="shared" si="5"/>
        <v>1</v>
      </c>
    </row>
    <row r="54" spans="1:12" s="656" customFormat="1">
      <c r="A54" s="667"/>
      <c r="B54" s="214" t="s">
        <v>141</v>
      </c>
      <c r="C54" s="215"/>
      <c r="D54" s="711">
        <f>SUM(D55:D56)</f>
        <v>-22621.64</v>
      </c>
      <c r="E54" s="76">
        <f t="shared" si="18"/>
        <v>-2.3463653648000843E-4</v>
      </c>
      <c r="F54" s="711">
        <f>SUM(F55:F56)</f>
        <v>-83507.87</v>
      </c>
      <c r="G54" s="76">
        <f t="shared" si="10"/>
        <v>-3.3806130332325639E-4</v>
      </c>
      <c r="H54" s="711">
        <f>H55</f>
        <v>0</v>
      </c>
      <c r="I54" s="76" t="e">
        <f t="shared" si="17"/>
        <v>#DIV/0!</v>
      </c>
      <c r="J54" s="217"/>
      <c r="K54" s="76">
        <f t="shared" si="4"/>
        <v>-2.6915037990172239</v>
      </c>
      <c r="L54" s="76">
        <f t="shared" si="5"/>
        <v>-1</v>
      </c>
    </row>
    <row r="55" spans="1:12">
      <c r="A55" s="299">
        <v>689</v>
      </c>
      <c r="B55" s="224" t="s">
        <v>41</v>
      </c>
      <c r="C55" s="219"/>
      <c r="D55" s="707"/>
      <c r="E55" s="66">
        <f t="shared" si="18"/>
        <v>0</v>
      </c>
      <c r="F55" s="707">
        <v>0</v>
      </c>
      <c r="G55" s="66">
        <f t="shared" si="10"/>
        <v>0</v>
      </c>
      <c r="H55" s="707"/>
      <c r="I55" s="66" t="e">
        <f t="shared" si="17"/>
        <v>#DIV/0!</v>
      </c>
      <c r="J55" s="225"/>
      <c r="K55" s="66" t="str">
        <f t="shared" si="4"/>
        <v>-</v>
      </c>
      <c r="L55" s="66" t="str">
        <f t="shared" si="5"/>
        <v>-</v>
      </c>
    </row>
    <row r="56" spans="1:12">
      <c r="A56" s="299"/>
      <c r="B56" s="224" t="s">
        <v>128</v>
      </c>
      <c r="C56" s="219"/>
      <c r="D56" s="707">
        <v>-22621.64</v>
      </c>
      <c r="E56" s="66">
        <f t="shared" si="18"/>
        <v>-2.3463653648000843E-4</v>
      </c>
      <c r="F56" s="707">
        <v>-83507.87</v>
      </c>
      <c r="G56" s="66">
        <f t="shared" si="10"/>
        <v>-3.3806130332325639E-4</v>
      </c>
      <c r="H56" s="707"/>
      <c r="I56" s="66" t="e">
        <f t="shared" si="17"/>
        <v>#DIV/0!</v>
      </c>
      <c r="J56" s="225"/>
      <c r="K56" s="66">
        <f t="shared" si="4"/>
        <v>-2.6915037990172239</v>
      </c>
      <c r="L56" s="66">
        <f t="shared" si="5"/>
        <v>-1</v>
      </c>
    </row>
    <row r="57" spans="1:12">
      <c r="A57" s="299"/>
      <c r="B57" s="222" t="s">
        <v>142</v>
      </c>
      <c r="C57" s="215"/>
      <c r="D57" s="712">
        <f>D52+D53+D54</f>
        <v>1583462.9799999748</v>
      </c>
      <c r="E57" s="59">
        <f t="shared" si="18"/>
        <v>1.6424020065366921E-2</v>
      </c>
      <c r="F57" s="712">
        <f>F52+F53+F54</f>
        <v>19926164.070000008</v>
      </c>
      <c r="G57" s="59">
        <f t="shared" si="10"/>
        <v>8.0666229371402304E-2</v>
      </c>
      <c r="H57" s="712">
        <f>H52+H53+H54</f>
        <v>0</v>
      </c>
      <c r="I57" s="59" t="e">
        <f t="shared" si="17"/>
        <v>#DIV/0!</v>
      </c>
      <c r="J57" s="226"/>
      <c r="K57" s="59">
        <f t="shared" si="4"/>
        <v>11.583915330941506</v>
      </c>
      <c r="L57" s="59">
        <f t="shared" si="5"/>
        <v>1</v>
      </c>
    </row>
    <row r="58" spans="1:12">
      <c r="A58" s="299">
        <v>691</v>
      </c>
      <c r="B58" s="224" t="s">
        <v>42</v>
      </c>
      <c r="C58" s="219"/>
      <c r="D58" s="714">
        <v>0</v>
      </c>
      <c r="E58" s="66">
        <f t="shared" si="18"/>
        <v>0</v>
      </c>
      <c r="F58" s="714"/>
      <c r="G58" s="66">
        <f t="shared" si="10"/>
        <v>0</v>
      </c>
      <c r="H58" s="714"/>
      <c r="I58" s="66" t="e">
        <f t="shared" si="17"/>
        <v>#DIV/0!</v>
      </c>
      <c r="J58" s="225"/>
      <c r="K58" s="66" t="str">
        <f t="shared" si="4"/>
        <v>-</v>
      </c>
      <c r="L58" s="66" t="str">
        <f t="shared" si="5"/>
        <v>-</v>
      </c>
    </row>
    <row r="59" spans="1:12">
      <c r="A59" s="299"/>
      <c r="B59" s="214" t="s">
        <v>143</v>
      </c>
      <c r="C59" s="215"/>
      <c r="D59" s="711">
        <f>D57+D58</f>
        <v>1583462.9799999748</v>
      </c>
      <c r="E59" s="76">
        <f t="shared" si="18"/>
        <v>1.6424020065366921E-2</v>
      </c>
      <c r="F59" s="711">
        <f>F57+F58</f>
        <v>19926164.070000008</v>
      </c>
      <c r="G59" s="76">
        <f t="shared" si="10"/>
        <v>8.0666229371402304E-2</v>
      </c>
      <c r="H59" s="711">
        <f>H57+H58</f>
        <v>0</v>
      </c>
      <c r="I59" s="76" t="e">
        <f t="shared" si="17"/>
        <v>#DIV/0!</v>
      </c>
      <c r="J59" s="217"/>
      <c r="K59" s="76">
        <f t="shared" si="4"/>
        <v>11.583915330941506</v>
      </c>
      <c r="L59" s="76">
        <f t="shared" si="5"/>
        <v>1</v>
      </c>
    </row>
    <row r="60" spans="1:12">
      <c r="A60" s="299"/>
      <c r="B60" s="227" t="s">
        <v>144</v>
      </c>
      <c r="C60" s="228"/>
      <c r="D60" s="707">
        <f>-30790.37-5980.66</f>
        <v>-36771.03</v>
      </c>
      <c r="E60" s="76">
        <f t="shared" si="18"/>
        <v>-3.813970659069141E-4</v>
      </c>
      <c r="F60" s="707">
        <v>-217520.64000000001</v>
      </c>
      <c r="G60" s="76">
        <f t="shared" si="10"/>
        <v>-8.8057941195373397E-4</v>
      </c>
      <c r="H60" s="707"/>
      <c r="I60" s="76" t="e">
        <f t="shared" si="17"/>
        <v>#DIV/0!</v>
      </c>
      <c r="J60" s="217"/>
      <c r="K60" s="76">
        <f t="shared" si="4"/>
        <v>-4.9155438398108515</v>
      </c>
      <c r="L60" s="76">
        <f t="shared" si="5"/>
        <v>-1</v>
      </c>
    </row>
    <row r="61" spans="1:12" ht="17.100000000000001" customHeight="1" thickBot="1">
      <c r="A61" s="299"/>
      <c r="B61" s="229" t="s">
        <v>4</v>
      </c>
      <c r="C61" s="215"/>
      <c r="D61" s="713">
        <f>D39-D60</f>
        <v>830314.08999997447</v>
      </c>
      <c r="E61" s="231">
        <f t="shared" si="18"/>
        <v>8.6121970939394329E-3</v>
      </c>
      <c r="F61" s="713">
        <f>F39-F60</f>
        <v>19861512.670000006</v>
      </c>
      <c r="G61" s="231">
        <f t="shared" si="10"/>
        <v>8.0404503901148144E-2</v>
      </c>
      <c r="H61" s="713">
        <f>H39-H60</f>
        <v>0</v>
      </c>
      <c r="I61" s="231" t="e">
        <f t="shared" si="17"/>
        <v>#DIV/0!</v>
      </c>
      <c r="J61" s="217"/>
      <c r="K61" s="231">
        <f t="shared" si="4"/>
        <v>22.92048130846559</v>
      </c>
      <c r="L61" s="231">
        <f t="shared" si="5"/>
        <v>1</v>
      </c>
    </row>
    <row r="62" spans="1:12" ht="14.7" thickTop="1">
      <c r="B62" s="570" t="s">
        <v>208</v>
      </c>
      <c r="D62" s="746"/>
      <c r="F62" s="746"/>
      <c r="H62" s="746"/>
    </row>
    <row r="63" spans="1:12">
      <c r="B63" s="570"/>
      <c r="D63" s="746"/>
      <c r="F63" s="746"/>
      <c r="H63" s="746"/>
    </row>
  </sheetData>
  <mergeCells count="10">
    <mergeCell ref="B2:L3"/>
    <mergeCell ref="H5:H6"/>
    <mergeCell ref="I5:I6"/>
    <mergeCell ref="K5:K6"/>
    <mergeCell ref="L5:L6"/>
    <mergeCell ref="B5:B6"/>
    <mergeCell ref="D5:D6"/>
    <mergeCell ref="E5:E6"/>
    <mergeCell ref="F5:F6"/>
    <mergeCell ref="G5:G6"/>
  </mergeCells>
  <pageMargins left="0.6692913385826772" right="0.51181102362204722" top="0.51181102362204722" bottom="0.27559055118110237" header="0.31496062992125984" footer="0.31496062992125984"/>
  <pageSetup paperSize="9" scale="57" orientation="landscape" r:id="rId1"/>
  <headerFooter>
    <oddFooter>&amp;L&amp;"microsoft sans serif,Bold"SINIRLI DAGITIM / CLASSIFIED</oddFooter>
    <evenFooter>&amp;L&amp;"microsoft sans serif,Bold"SINIRLI DAGITIM / CLASSIFIED</evenFooter>
    <firstFooter>&amp;L&amp;"microsoft sans serif,Bold"SINIRLI DAGITIM / CLASSIFIED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ayfa21">
    <tabColor rgb="FF92D050"/>
    <pageSetUpPr fitToPage="1"/>
  </sheetPr>
  <dimension ref="A2:W61"/>
  <sheetViews>
    <sheetView showGridLines="0" topLeftCell="A52" zoomScaleNormal="100" zoomScaleSheetLayoutView="80" workbookViewId="0">
      <selection activeCell="Z15" sqref="Z15"/>
    </sheetView>
  </sheetViews>
  <sheetFormatPr defaultColWidth="9.20703125" defaultRowHeight="14.4" outlineLevelRow="1"/>
  <cols>
    <col min="1" max="1" width="4" style="436" bestFit="1" customWidth="1"/>
    <col min="2" max="2" width="45.41796875" style="232" customWidth="1"/>
    <col min="3" max="3" width="0.7890625" style="206" customWidth="1"/>
    <col min="4" max="4" width="21.5234375" style="233" customWidth="1"/>
    <col min="5" max="5" width="10.7890625" style="233" customWidth="1"/>
    <col min="6" max="6" width="20.20703125" style="233" customWidth="1"/>
    <col min="7" max="7" width="11.5234375" style="233" bestFit="1" customWidth="1"/>
    <col min="8" max="8" width="28.7890625" style="233" hidden="1" customWidth="1"/>
    <col min="9" max="9" width="10.7890625" style="233" hidden="1" customWidth="1"/>
    <col min="10" max="10" width="21.41796875" style="233" hidden="1" customWidth="1"/>
    <col min="11" max="11" width="10.7890625" style="233" hidden="1" customWidth="1"/>
    <col min="12" max="12" width="0.7890625" style="213" hidden="1" customWidth="1"/>
    <col min="13" max="13" width="12.7890625" style="89" hidden="1" customWidth="1"/>
    <col min="14" max="14" width="15" style="89" hidden="1" customWidth="1"/>
    <col min="15" max="15" width="9.20703125" style="89" hidden="1" customWidth="1"/>
    <col min="16" max="16" width="0" style="89" hidden="1" customWidth="1"/>
    <col min="17" max="17" width="4.7890625" style="89" hidden="1" customWidth="1"/>
    <col min="18" max="19" width="15" style="89" hidden="1" customWidth="1"/>
    <col min="20" max="20" width="13.20703125" style="89" hidden="1" customWidth="1"/>
    <col min="21" max="21" width="10.20703125" style="89" hidden="1" customWidth="1"/>
    <col min="22" max="22" width="0" style="89" hidden="1" customWidth="1"/>
    <col min="23" max="23" width="12.68359375" style="89" hidden="1" customWidth="1"/>
    <col min="24" max="16384" width="9.20703125" style="89"/>
  </cols>
  <sheetData>
    <row r="2" spans="1:23" ht="15" customHeight="1">
      <c r="B2" s="788" t="s">
        <v>1151</v>
      </c>
      <c r="C2" s="789"/>
      <c r="D2" s="789"/>
      <c r="E2" s="789"/>
      <c r="F2" s="789"/>
      <c r="G2" s="789"/>
      <c r="H2" s="789"/>
      <c r="I2" s="789"/>
      <c r="J2" s="789"/>
      <c r="K2" s="789"/>
      <c r="L2" s="789"/>
      <c r="M2" s="789"/>
      <c r="N2" s="790"/>
    </row>
    <row r="3" spans="1:23" ht="15" customHeight="1">
      <c r="B3" s="791"/>
      <c r="C3" s="792"/>
      <c r="D3" s="792"/>
      <c r="E3" s="792"/>
      <c r="F3" s="792"/>
      <c r="G3" s="792"/>
      <c r="H3" s="792"/>
      <c r="I3" s="792"/>
      <c r="J3" s="792"/>
      <c r="K3" s="792"/>
      <c r="L3" s="792"/>
      <c r="M3" s="792"/>
      <c r="N3" s="793"/>
    </row>
    <row r="4" spans="1:23" ht="17.100000000000001" customHeight="1">
      <c r="B4" s="203"/>
      <c r="C4" s="204"/>
      <c r="D4" s="205"/>
      <c r="E4" s="205"/>
      <c r="F4" s="297" t="s">
        <v>187</v>
      </c>
      <c r="G4" s="298"/>
      <c r="H4" s="297" t="s">
        <v>188</v>
      </c>
      <c r="I4" s="298"/>
      <c r="J4" s="297" t="s">
        <v>189</v>
      </c>
      <c r="K4" s="298"/>
      <c r="L4" s="299"/>
      <c r="M4" s="297" t="s">
        <v>190</v>
      </c>
      <c r="N4" s="297" t="s">
        <v>191</v>
      </c>
    </row>
    <row r="5" spans="1:23" ht="15" customHeight="1">
      <c r="B5" s="806" t="s">
        <v>1147</v>
      </c>
      <c r="C5" s="208"/>
      <c r="D5" s="796" t="s">
        <v>1030</v>
      </c>
      <c r="E5" s="819" t="s">
        <v>80</v>
      </c>
      <c r="F5" s="796" t="s">
        <v>1160</v>
      </c>
      <c r="G5" s="818" t="s">
        <v>80</v>
      </c>
      <c r="H5" s="796" t="s">
        <v>1069</v>
      </c>
      <c r="I5" s="819" t="s">
        <v>80</v>
      </c>
      <c r="J5" s="796" t="s">
        <v>1031</v>
      </c>
      <c r="K5" s="819" t="s">
        <v>80</v>
      </c>
      <c r="L5" s="38"/>
      <c r="M5" s="795" t="s">
        <v>1032</v>
      </c>
      <c r="N5" s="795" t="s">
        <v>1033</v>
      </c>
      <c r="R5" s="775" t="str">
        <f>'Veri ve kontrol'!$D$5&amp;" 2015
Fiili"</f>
        <v>Ağustos 2015
Fiili</v>
      </c>
      <c r="S5" s="775" t="s">
        <v>845</v>
      </c>
      <c r="T5" s="775" t="s">
        <v>846</v>
      </c>
    </row>
    <row r="6" spans="1:23" ht="43.5" customHeight="1">
      <c r="B6" s="806"/>
      <c r="C6" s="208"/>
      <c r="D6" s="796"/>
      <c r="E6" s="819"/>
      <c r="F6" s="796"/>
      <c r="G6" s="818"/>
      <c r="H6" s="796"/>
      <c r="I6" s="819"/>
      <c r="J6" s="796"/>
      <c r="K6" s="819"/>
      <c r="L6" s="38"/>
      <c r="M6" s="795"/>
      <c r="N6" s="795"/>
      <c r="R6" s="775"/>
      <c r="S6" s="775"/>
      <c r="T6" s="775"/>
      <c r="U6" s="89" t="s">
        <v>787</v>
      </c>
    </row>
    <row r="7" spans="1:23" s="213" customFormat="1" ht="13.05" customHeight="1">
      <c r="A7" s="437"/>
      <c r="B7" s="209"/>
      <c r="C7" s="210"/>
      <c r="D7" s="478"/>
      <c r="E7" s="479"/>
      <c r="F7" s="478"/>
      <c r="G7" s="479"/>
      <c r="H7" s="478"/>
      <c r="I7" s="479"/>
      <c r="J7" s="478"/>
      <c r="K7" s="478"/>
      <c r="L7" s="211"/>
      <c r="M7" s="212"/>
      <c r="N7" s="212"/>
      <c r="R7" s="211"/>
      <c r="S7" s="211"/>
    </row>
    <row r="8" spans="1:23" s="213" customFormat="1">
      <c r="A8" s="437"/>
      <c r="B8" s="214" t="s">
        <v>130</v>
      </c>
      <c r="C8" s="215"/>
      <c r="D8" s="711">
        <f>+D9+D10+D13</f>
        <v>186642474.40999997</v>
      </c>
      <c r="E8" s="76">
        <f t="shared" ref="E8:E31" si="0">D8/$D$22</f>
        <v>1.0135767981363657</v>
      </c>
      <c r="F8" s="711">
        <f>+F9+F10+F13</f>
        <v>376302610.52999997</v>
      </c>
      <c r="G8" s="76">
        <f t="shared" ref="G8:G31" si="1">F8/$F$22</f>
        <v>1.0483799591242338</v>
      </c>
      <c r="H8" s="711">
        <f>+H9+H10+H13</f>
        <v>264385271.01999998</v>
      </c>
      <c r="I8" s="76">
        <f t="shared" ref="I8:I31" si="2">H8/$H$22</f>
        <v>0.5169780928976041</v>
      </c>
      <c r="J8" s="711">
        <f>+J9+J10+J13</f>
        <v>0</v>
      </c>
      <c r="K8" s="76" t="e">
        <f t="shared" ref="K8:K31" si="3">J8/$J$22</f>
        <v>#DIV/0!</v>
      </c>
      <c r="L8" s="217"/>
      <c r="M8" s="76">
        <f>IF(OR(J8&gt;0,F8&gt;0)*OR(J8&lt;0,F8&gt;0),J8/F8-1,IF(OR(J8&lt;0,F8&lt;0)*OR(J8&gt;0,F8&lt;0),-1*(J8/F8-1),IF(AND(J8&lt;0,F8=0),-1,IF(AND(J8&gt;0,F8=0),1,"-"))))</f>
        <v>-1</v>
      </c>
      <c r="N8" s="76">
        <f>IF(OR(H8&gt;0,J8&gt;0)*OR(H8&lt;0,J8&gt;0),H8/J8-1,IF(OR(H8&lt;0,J8&lt;0)*OR(H8&gt;0,J8&lt;0),-1*(H8/J8-1),IF(AND(H8&lt;0,J8=0),-1,IF(AND(H8&gt;0,J8=0),1,"-"))))</f>
        <v>1</v>
      </c>
      <c r="O8" s="473">
        <f>J8-H8</f>
        <v>-264385271.01999998</v>
      </c>
      <c r="R8" s="216">
        <f>'Gelir Tablosu'!F10</f>
        <v>264385271.01999998</v>
      </c>
      <c r="S8" s="216">
        <f>SUM(S9:S13)</f>
        <v>516</v>
      </c>
      <c r="T8" s="216">
        <f>SUM(T9:T13)</f>
        <v>516</v>
      </c>
      <c r="W8" s="213">
        <v>150400845</v>
      </c>
    </row>
    <row r="9" spans="1:23" s="213" customFormat="1">
      <c r="A9" s="437">
        <v>600</v>
      </c>
      <c r="B9" s="214" t="s">
        <v>29</v>
      </c>
      <c r="C9" s="219"/>
      <c r="D9" s="707">
        <v>40791304.980000004</v>
      </c>
      <c r="E9" s="66">
        <f t="shared" si="0"/>
        <v>0.22152042520937126</v>
      </c>
      <c r="F9" s="707">
        <f>'Gelir Tablosu'!F11/8*12</f>
        <v>28965176.400000002</v>
      </c>
      <c r="G9" s="66">
        <f t="shared" si="1"/>
        <v>8.0697049663006018E-2</v>
      </c>
      <c r="H9" s="707">
        <f>J9-'Gelir Tablosu'!H11+'Gelir Tablosu'!F11</f>
        <v>19310117.600000001</v>
      </c>
      <c r="I9" s="66">
        <f t="shared" si="2"/>
        <v>3.7758940700298255E-2</v>
      </c>
      <c r="J9" s="707">
        <v>0</v>
      </c>
      <c r="K9" s="66" t="e">
        <f t="shared" si="3"/>
        <v>#DIV/0!</v>
      </c>
      <c r="L9" s="221"/>
      <c r="M9" s="66">
        <f t="shared" ref="M9:M58" si="4">IF(OR(J9&gt;0,F9&gt;0)*OR(J9&lt;0,F9&gt;0),J9/F9-1,IF(OR(J9&lt;0,F9&lt;0)*OR(J9&gt;0,F9&lt;0),-1*(J9/F9-1),IF(AND(J9&lt;0,F9=0),-1,IF(AND(J9&gt;0,F9=0),1,"-"))))</f>
        <v>-1</v>
      </c>
      <c r="N9" s="66">
        <f t="shared" ref="N9:N58" si="5">IF(OR(H9&gt;0,J9&gt;0)*OR(H9&lt;0,J9&gt;0),H9/J9-1,IF(OR(H9&lt;0,J9&lt;0)*OR(H9&gt;0,J9&lt;0),-1*(H9/J9-1),IF(AND(H9&lt;0,J9=0),-1,IF(AND(H9&gt;0,J9=0),1,"-"))))</f>
        <v>1</v>
      </c>
      <c r="O9" s="473">
        <f t="shared" ref="O9:O58" si="6">J9-H9</f>
        <v>-19310117.600000001</v>
      </c>
      <c r="R9" s="220">
        <f>'Gelir Tablosu'!F11</f>
        <v>19310117.600000001</v>
      </c>
      <c r="S9" s="220">
        <f>J9-'Gelir Tablosu'!H11</f>
        <v>0</v>
      </c>
      <c r="W9" s="213">
        <v>15464501</v>
      </c>
    </row>
    <row r="10" spans="1:23" s="213" customFormat="1">
      <c r="A10" s="437">
        <v>601</v>
      </c>
      <c r="B10" s="214" t="s">
        <v>30</v>
      </c>
      <c r="C10" s="219"/>
      <c r="D10" s="707">
        <f>+D11+D12</f>
        <v>145191549.22999999</v>
      </c>
      <c r="E10" s="66">
        <f t="shared" si="0"/>
        <v>0.78847425298127727</v>
      </c>
      <c r="F10" s="707">
        <f>+F11+F12</f>
        <v>346080867</v>
      </c>
      <c r="G10" s="66">
        <f t="shared" si="1"/>
        <v>0.96418211047784885</v>
      </c>
      <c r="H10" s="707">
        <f>+H11+H12</f>
        <v>244237442</v>
      </c>
      <c r="I10" s="66">
        <f t="shared" si="2"/>
        <v>0.47758109403075477</v>
      </c>
      <c r="J10" s="707">
        <f>+J11+J12</f>
        <v>0</v>
      </c>
      <c r="K10" s="66" t="e">
        <f t="shared" si="3"/>
        <v>#DIV/0!</v>
      </c>
      <c r="L10" s="221"/>
      <c r="M10" s="66">
        <f t="shared" si="4"/>
        <v>-1</v>
      </c>
      <c r="N10" s="66">
        <f t="shared" si="5"/>
        <v>1</v>
      </c>
      <c r="O10" s="473">
        <f t="shared" si="6"/>
        <v>-244237442</v>
      </c>
      <c r="R10" s="220">
        <f>'Gelir Tablosu'!F12</f>
        <v>244237442</v>
      </c>
      <c r="S10" s="220">
        <f>J10-'Gelir Tablosu'!H12</f>
        <v>0</v>
      </c>
      <c r="T10" s="577">
        <f>S10*1.13</f>
        <v>0</v>
      </c>
      <c r="U10" s="566">
        <f>T10-S10</f>
        <v>0</v>
      </c>
      <c r="W10" s="213">
        <v>134365979</v>
      </c>
    </row>
    <row r="11" spans="1:23" s="213" customFormat="1">
      <c r="A11" s="437"/>
      <c r="B11" s="518" t="s">
        <v>1175</v>
      </c>
      <c r="C11" s="219"/>
      <c r="D11" s="758">
        <v>905996.19000000018</v>
      </c>
      <c r="E11" s="66">
        <f t="shared" si="0"/>
        <v>4.9200843499680146E-3</v>
      </c>
      <c r="F11" s="758">
        <f>'Gelir Tablosu'!F13/8*12</f>
        <v>6392055</v>
      </c>
      <c r="G11" s="66">
        <f t="shared" si="1"/>
        <v>1.7808280283204695E-2</v>
      </c>
      <c r="H11" s="758">
        <f>J11-'Gelir Tablosu'!H13+'Gelir Tablosu'!F13</f>
        <v>4261370</v>
      </c>
      <c r="I11" s="66">
        <f t="shared" si="2"/>
        <v>8.3326689389001934E-3</v>
      </c>
      <c r="J11" s="758"/>
      <c r="K11" s="66" t="e">
        <f t="shared" si="3"/>
        <v>#DIV/0!</v>
      </c>
      <c r="L11" s="221"/>
      <c r="M11" s="66">
        <f t="shared" si="4"/>
        <v>-1</v>
      </c>
      <c r="N11" s="66">
        <f t="shared" si="5"/>
        <v>1</v>
      </c>
      <c r="O11" s="473">
        <f t="shared" si="6"/>
        <v>-4261370</v>
      </c>
      <c r="R11" s="220">
        <f>'Gelir Tablosu'!F13</f>
        <v>4261370</v>
      </c>
      <c r="S11" s="220">
        <f>J11-'Gelir Tablosu'!H13</f>
        <v>0</v>
      </c>
      <c r="T11" s="577">
        <f>S11*1.13</f>
        <v>0</v>
      </c>
      <c r="U11" s="566">
        <f>T11-S11</f>
        <v>0</v>
      </c>
      <c r="W11" s="213">
        <v>129806</v>
      </c>
    </row>
    <row r="12" spans="1:23" s="213" customFormat="1">
      <c r="A12" s="437"/>
      <c r="B12" s="518" t="s">
        <v>1178</v>
      </c>
      <c r="C12" s="219"/>
      <c r="D12" s="758">
        <v>144285553.03999999</v>
      </c>
      <c r="E12" s="66">
        <f t="shared" si="0"/>
        <v>0.78355416863130933</v>
      </c>
      <c r="F12" s="758">
        <f>'Gelir Tablosu'!F14+((82000-28391)*620*3)</f>
        <v>339688812</v>
      </c>
      <c r="G12" s="66">
        <f t="shared" si="1"/>
        <v>0.94637383019464416</v>
      </c>
      <c r="H12" s="758">
        <f>J12-'Gelir Tablosu'!H14+'Gelir Tablosu'!F14</f>
        <v>239976072</v>
      </c>
      <c r="I12" s="66">
        <f t="shared" si="2"/>
        <v>0.4692484250918546</v>
      </c>
      <c r="J12" s="758"/>
      <c r="K12" s="66" t="e">
        <f t="shared" si="3"/>
        <v>#DIV/0!</v>
      </c>
      <c r="L12" s="221"/>
      <c r="M12" s="66">
        <f t="shared" si="4"/>
        <v>-1</v>
      </c>
      <c r="N12" s="66">
        <f t="shared" si="5"/>
        <v>1</v>
      </c>
      <c r="O12" s="473">
        <f t="shared" si="6"/>
        <v>-239976072</v>
      </c>
      <c r="R12" s="220">
        <f>'Gelir Tablosu'!F14</f>
        <v>239976072</v>
      </c>
      <c r="S12" s="220">
        <v>0</v>
      </c>
      <c r="T12" s="491">
        <f>S12</f>
        <v>0</v>
      </c>
      <c r="W12" s="213">
        <v>134236173</v>
      </c>
    </row>
    <row r="13" spans="1:23" s="213" customFormat="1">
      <c r="A13" s="437">
        <v>603</v>
      </c>
      <c r="B13" s="224" t="s">
        <v>31</v>
      </c>
      <c r="C13" s="219"/>
      <c r="D13" s="707">
        <v>659620.19999999995</v>
      </c>
      <c r="E13" s="66">
        <f t="shared" si="0"/>
        <v>3.582119945717179E-3</v>
      </c>
      <c r="F13" s="707">
        <f>'Gelir Tablosu'!F15/8*12</f>
        <v>1256567.1300000001</v>
      </c>
      <c r="G13" s="66">
        <f t="shared" si="1"/>
        <v>3.500798983378915E-3</v>
      </c>
      <c r="H13" s="707">
        <f>J13-'Gelir Tablosu'!H15+'Gelir Tablosu'!F15</f>
        <v>837711.42</v>
      </c>
      <c r="I13" s="66">
        <f t="shared" si="2"/>
        <v>1.6380581665511266E-3</v>
      </c>
      <c r="J13" s="707">
        <v>0</v>
      </c>
      <c r="K13" s="66" t="e">
        <f t="shared" si="3"/>
        <v>#DIV/0!</v>
      </c>
      <c r="L13" s="221"/>
      <c r="M13" s="66">
        <f t="shared" si="4"/>
        <v>-1</v>
      </c>
      <c r="N13" s="66">
        <f t="shared" si="5"/>
        <v>1</v>
      </c>
      <c r="O13" s="473">
        <f t="shared" si="6"/>
        <v>-837711.42</v>
      </c>
      <c r="R13" s="220">
        <f>'Gelir Tablosu'!F15</f>
        <v>837711.42</v>
      </c>
      <c r="S13" s="220">
        <v>516</v>
      </c>
      <c r="T13" s="491">
        <f>S13</f>
        <v>516</v>
      </c>
      <c r="W13" s="213">
        <v>570365</v>
      </c>
    </row>
    <row r="14" spans="1:23" s="213" customFormat="1">
      <c r="A14" s="437"/>
      <c r="B14" s="214" t="s">
        <v>131</v>
      </c>
      <c r="C14" s="215"/>
      <c r="D14" s="711">
        <f>+D15</f>
        <v>-2500064.3299999996</v>
      </c>
      <c r="E14" s="66">
        <f t="shared" si="0"/>
        <v>-1.3576798136365524E-2</v>
      </c>
      <c r="F14" s="711">
        <f>+F15</f>
        <v>-17365369.07</v>
      </c>
      <c r="G14" s="66">
        <f t="shared" si="1"/>
        <v>-4.83799591242337E-2</v>
      </c>
      <c r="H14" s="711">
        <f>SUM(H15:H18)</f>
        <v>247019901.95000002</v>
      </c>
      <c r="I14" s="66">
        <f t="shared" si="2"/>
        <v>0.48302190710239584</v>
      </c>
      <c r="J14" s="711">
        <f>SUM(J15:J18)</f>
        <v>0</v>
      </c>
      <c r="K14" s="66" t="e">
        <f t="shared" si="3"/>
        <v>#DIV/0!</v>
      </c>
      <c r="L14" s="221"/>
      <c r="M14" s="66">
        <f t="shared" si="4"/>
        <v>1</v>
      </c>
      <c r="N14" s="66">
        <f t="shared" si="5"/>
        <v>1</v>
      </c>
      <c r="O14" s="473">
        <f t="shared" si="6"/>
        <v>-247019901.95000002</v>
      </c>
      <c r="R14" s="216">
        <f>SUM(R15:R18)</f>
        <v>212289163.81</v>
      </c>
      <c r="S14" s="216">
        <f>SUM(S15:S18)</f>
        <v>0</v>
      </c>
      <c r="T14" s="216">
        <f>SUM(T15:T18)</f>
        <v>0</v>
      </c>
      <c r="W14" s="213">
        <v>-8775901</v>
      </c>
    </row>
    <row r="15" spans="1:23" s="213" customFormat="1">
      <c r="A15" s="437">
        <v>610</v>
      </c>
      <c r="B15" s="218" t="s">
        <v>32</v>
      </c>
      <c r="C15" s="219"/>
      <c r="D15" s="707">
        <f>+D16+D17</f>
        <v>-2500064.3299999996</v>
      </c>
      <c r="E15" s="66">
        <f t="shared" si="0"/>
        <v>-1.3576798136365524E-2</v>
      </c>
      <c r="F15" s="707">
        <f>+F16+F17</f>
        <v>-17365369.07</v>
      </c>
      <c r="G15" s="66">
        <f t="shared" si="1"/>
        <v>-4.83799591242337E-2</v>
      </c>
      <c r="H15" s="707">
        <f>J15-'Gelir Tablosu'!H17+'Gelir Tablosu'!F17</f>
        <v>-17365369.07</v>
      </c>
      <c r="I15" s="66">
        <f t="shared" si="2"/>
        <v>-3.3956185795208378E-2</v>
      </c>
      <c r="J15" s="707">
        <v>0</v>
      </c>
      <c r="K15" s="66" t="e">
        <f t="shared" si="3"/>
        <v>#DIV/0!</v>
      </c>
      <c r="L15" s="221"/>
      <c r="M15" s="66">
        <f t="shared" si="4"/>
        <v>1</v>
      </c>
      <c r="N15" s="66">
        <f t="shared" si="5"/>
        <v>-1</v>
      </c>
      <c r="O15" s="473">
        <f t="shared" si="6"/>
        <v>17365369.07</v>
      </c>
      <c r="R15" s="220">
        <f>'Gelir Tablosu'!F17</f>
        <v>-17365369.07</v>
      </c>
      <c r="S15" s="220">
        <f>J15-'Gelir Tablosu'!H17</f>
        <v>0</v>
      </c>
      <c r="T15" s="491">
        <f>S15</f>
        <v>0</v>
      </c>
      <c r="W15" s="213">
        <v>-8775901</v>
      </c>
    </row>
    <row r="16" spans="1:23" s="213" customFormat="1" outlineLevel="1">
      <c r="A16" s="437"/>
      <c r="B16" s="518" t="s">
        <v>1171</v>
      </c>
      <c r="C16" s="219"/>
      <c r="D16" s="709">
        <v>-192.17</v>
      </c>
      <c r="E16" s="66">
        <f t="shared" si="0"/>
        <v>-1.0435944653733624E-6</v>
      </c>
      <c r="F16" s="709">
        <f>'Gelir Tablosu'!F18</f>
        <v>-212501.46000000002</v>
      </c>
      <c r="G16" s="66">
        <f t="shared" si="1"/>
        <v>-5.9202956799811815E-4</v>
      </c>
      <c r="H16" s="709">
        <v>0</v>
      </c>
      <c r="I16" s="66">
        <f t="shared" si="2"/>
        <v>0</v>
      </c>
      <c r="J16" s="709">
        <v>0</v>
      </c>
      <c r="K16" s="66" t="e">
        <f t="shared" si="3"/>
        <v>#DIV/0!</v>
      </c>
      <c r="L16" s="221"/>
      <c r="M16" s="66">
        <f t="shared" si="4"/>
        <v>1</v>
      </c>
      <c r="N16" s="66" t="str">
        <f t="shared" si="5"/>
        <v>-</v>
      </c>
      <c r="O16" s="473">
        <f t="shared" si="6"/>
        <v>0</v>
      </c>
      <c r="R16" s="520">
        <f>'Gelir Tablosu'!F18</f>
        <v>-212501.46000000002</v>
      </c>
      <c r="S16" s="520">
        <f>J16-'Gelir Tablosu'!H18</f>
        <v>0</v>
      </c>
      <c r="T16" s="491"/>
      <c r="W16" s="213">
        <v>-159788</v>
      </c>
    </row>
    <row r="17" spans="1:23" s="213" customFormat="1" outlineLevel="1">
      <c r="A17" s="437"/>
      <c r="B17" s="518" t="s">
        <v>1172</v>
      </c>
      <c r="C17" s="219"/>
      <c r="D17" s="709">
        <f>-2343355.05-156517.11</f>
        <v>-2499872.1599999997</v>
      </c>
      <c r="E17" s="66">
        <f t="shared" si="0"/>
        <v>-1.3575754541900152E-2</v>
      </c>
      <c r="F17" s="709">
        <f>'Gelir Tablosu'!F19</f>
        <v>-17152867.609999999</v>
      </c>
      <c r="G17" s="66">
        <f t="shared" si="1"/>
        <v>-4.7787929556235578E-2</v>
      </c>
      <c r="H17" s="709">
        <v>0</v>
      </c>
      <c r="I17" s="66">
        <f t="shared" si="2"/>
        <v>0</v>
      </c>
      <c r="J17" s="709">
        <v>0</v>
      </c>
      <c r="K17" s="66" t="e">
        <f t="shared" si="3"/>
        <v>#DIV/0!</v>
      </c>
      <c r="L17" s="221"/>
      <c r="M17" s="66">
        <f t="shared" si="4"/>
        <v>1</v>
      </c>
      <c r="N17" s="66" t="str">
        <f t="shared" si="5"/>
        <v>-</v>
      </c>
      <c r="O17" s="473">
        <f t="shared" si="6"/>
        <v>0</v>
      </c>
      <c r="R17" s="520">
        <f>'Gelir Tablosu'!F19</f>
        <v>-17152867.609999999</v>
      </c>
      <c r="S17" s="520">
        <f>J17-'Gelir Tablosu'!H19</f>
        <v>0</v>
      </c>
      <c r="T17" s="491"/>
      <c r="W17" s="213">
        <v>-8616113</v>
      </c>
    </row>
    <row r="18" spans="1:23" s="213" customFormat="1" ht="15.75" customHeight="1">
      <c r="A18" s="437">
        <v>611</v>
      </c>
      <c r="B18" s="214" t="s">
        <v>132</v>
      </c>
      <c r="C18" s="219"/>
      <c r="D18" s="711">
        <f>SUM(D19:D21)</f>
        <v>184142410.07999998</v>
      </c>
      <c r="E18" s="66">
        <f t="shared" si="0"/>
        <v>1.0000000000000002</v>
      </c>
      <c r="F18" s="711">
        <f>SUM(F19:F21)</f>
        <v>358937241.45999998</v>
      </c>
      <c r="G18" s="66">
        <f t="shared" si="1"/>
        <v>1</v>
      </c>
      <c r="H18" s="711">
        <f>SUM(H19:H21)</f>
        <v>264385271.02000001</v>
      </c>
      <c r="I18" s="66">
        <f t="shared" si="2"/>
        <v>0.51697809289760421</v>
      </c>
      <c r="J18" s="711">
        <f>SUM(J19:J21)</f>
        <v>0</v>
      </c>
      <c r="K18" s="66" t="e">
        <f t="shared" si="3"/>
        <v>#DIV/0!</v>
      </c>
      <c r="L18" s="221"/>
      <c r="M18" s="66">
        <f t="shared" si="4"/>
        <v>-1</v>
      </c>
      <c r="N18" s="66">
        <f t="shared" si="5"/>
        <v>1</v>
      </c>
      <c r="O18" s="473">
        <f t="shared" si="6"/>
        <v>-264385271.02000001</v>
      </c>
      <c r="R18" s="220">
        <f>SUM(R19:R21)</f>
        <v>247019901.94999999</v>
      </c>
      <c r="S18" s="220">
        <f>SUM(S19:S21)</f>
        <v>0</v>
      </c>
      <c r="T18" s="220">
        <f>SUM(T19:T21)</f>
        <v>0</v>
      </c>
      <c r="W18" s="213">
        <v>0</v>
      </c>
    </row>
    <row r="19" spans="1:23" s="213" customFormat="1" ht="15.75" customHeight="1" outlineLevel="1">
      <c r="A19" s="437"/>
      <c r="B19" s="518" t="s">
        <v>1173</v>
      </c>
      <c r="C19" s="219"/>
      <c r="D19" s="709">
        <f>+D9+D11+D13+D16</f>
        <v>42356729.200000003</v>
      </c>
      <c r="E19" s="66">
        <f t="shared" si="0"/>
        <v>0.23002158591059108</v>
      </c>
      <c r="F19" s="709">
        <f>+F9+F11+F13+F16</f>
        <v>36401297.070000008</v>
      </c>
      <c r="G19" s="66">
        <f t="shared" si="1"/>
        <v>0.10141409936159153</v>
      </c>
      <c r="H19" s="709">
        <f>+H9+H11+H13+H16</f>
        <v>24409199.020000003</v>
      </c>
      <c r="I19" s="66">
        <f t="shared" si="2"/>
        <v>4.7729667805749575E-2</v>
      </c>
      <c r="J19" s="709">
        <f>+J9+J11+J13+J16</f>
        <v>0</v>
      </c>
      <c r="K19" s="66" t="e">
        <f t="shared" si="3"/>
        <v>#DIV/0!</v>
      </c>
      <c r="L19" s="221"/>
      <c r="M19" s="66">
        <f t="shared" si="4"/>
        <v>-1</v>
      </c>
      <c r="N19" s="66">
        <f t="shared" si="5"/>
        <v>1</v>
      </c>
      <c r="O19" s="473">
        <f t="shared" si="6"/>
        <v>-24409199.020000003</v>
      </c>
      <c r="R19" s="520">
        <f>'Gelir Tablosu'!F21</f>
        <v>24196697.560000002</v>
      </c>
      <c r="S19" s="520">
        <f>J19-'Gelir Tablosu'!H21</f>
        <v>0</v>
      </c>
      <c r="T19" s="491"/>
      <c r="W19" s="213">
        <v>16004884</v>
      </c>
    </row>
    <row r="20" spans="1:23" s="213" customFormat="1" ht="15.75" customHeight="1" outlineLevel="1">
      <c r="A20" s="437"/>
      <c r="B20" s="518" t="s">
        <v>1174</v>
      </c>
      <c r="C20" s="219"/>
      <c r="D20" s="709">
        <f>+D12+D17</f>
        <v>141785680.88</v>
      </c>
      <c r="E20" s="66">
        <f t="shared" si="0"/>
        <v>0.76997841408940915</v>
      </c>
      <c r="F20" s="709">
        <f>+F12+F17</f>
        <v>322535944.38999999</v>
      </c>
      <c r="G20" s="66">
        <f t="shared" si="1"/>
        <v>0.89858590063840849</v>
      </c>
      <c r="H20" s="709">
        <f>+H12+H17</f>
        <v>239976072</v>
      </c>
      <c r="I20" s="66">
        <f t="shared" si="2"/>
        <v>0.4692484250918546</v>
      </c>
      <c r="J20" s="709">
        <f>+J12+J17</f>
        <v>0</v>
      </c>
      <c r="K20" s="66" t="e">
        <f t="shared" si="3"/>
        <v>#DIV/0!</v>
      </c>
      <c r="L20" s="221"/>
      <c r="M20" s="66">
        <f t="shared" si="4"/>
        <v>-1</v>
      </c>
      <c r="N20" s="66">
        <f t="shared" si="5"/>
        <v>1</v>
      </c>
      <c r="O20" s="473">
        <f t="shared" si="6"/>
        <v>-239976072</v>
      </c>
      <c r="R20" s="520">
        <f>'Gelir Tablosu'!F22</f>
        <v>222823204.38999999</v>
      </c>
      <c r="S20" s="520">
        <f>J20-'Gelir Tablosu'!H22</f>
        <v>0</v>
      </c>
      <c r="T20" s="491"/>
      <c r="W20" s="213">
        <v>125620060</v>
      </c>
    </row>
    <row r="21" spans="1:23" s="213" customFormat="1" ht="15.75" customHeight="1" outlineLevel="1">
      <c r="A21" s="437"/>
      <c r="B21" s="518"/>
      <c r="C21" s="219"/>
      <c r="D21" s="709"/>
      <c r="E21" s="66">
        <f t="shared" si="0"/>
        <v>0</v>
      </c>
      <c r="F21" s="709">
        <f>'Gelir Tablosu'!F23</f>
        <v>0</v>
      </c>
      <c r="G21" s="66">
        <f t="shared" si="1"/>
        <v>0</v>
      </c>
      <c r="H21" s="709"/>
      <c r="I21" s="66">
        <f t="shared" si="2"/>
        <v>0</v>
      </c>
      <c r="J21" s="709"/>
      <c r="K21" s="66" t="e">
        <f t="shared" si="3"/>
        <v>#DIV/0!</v>
      </c>
      <c r="L21" s="221"/>
      <c r="M21" s="66" t="str">
        <f t="shared" si="4"/>
        <v>-</v>
      </c>
      <c r="N21" s="66" t="str">
        <f t="shared" si="5"/>
        <v>-</v>
      </c>
      <c r="O21" s="473">
        <f t="shared" si="6"/>
        <v>0</v>
      </c>
      <c r="R21" s="520">
        <f>'Gelir Tablosu'!F23</f>
        <v>0</v>
      </c>
      <c r="S21" s="520">
        <f>J21-'Gelir Tablosu'!H23</f>
        <v>0</v>
      </c>
      <c r="T21" s="577">
        <f>S21*1.13</f>
        <v>0</v>
      </c>
      <c r="U21" s="566">
        <f>T21-S21</f>
        <v>0</v>
      </c>
      <c r="W21" s="213">
        <v>0</v>
      </c>
    </row>
    <row r="22" spans="1:23" s="213" customFormat="1">
      <c r="A22" s="437"/>
      <c r="B22" s="222" t="s">
        <v>132</v>
      </c>
      <c r="C22" s="215"/>
      <c r="D22" s="712">
        <f>D8+D14</f>
        <v>184142410.07999995</v>
      </c>
      <c r="E22" s="59">
        <f t="shared" si="0"/>
        <v>1</v>
      </c>
      <c r="F22" s="712">
        <f>F8+F14</f>
        <v>358937241.45999998</v>
      </c>
      <c r="G22" s="59">
        <f t="shared" si="1"/>
        <v>1</v>
      </c>
      <c r="H22" s="712">
        <f>H8+H14</f>
        <v>511405172.97000003</v>
      </c>
      <c r="I22" s="59">
        <f t="shared" si="2"/>
        <v>1</v>
      </c>
      <c r="J22" s="712">
        <f>J8+J14</f>
        <v>0</v>
      </c>
      <c r="K22" s="59" t="e">
        <f t="shared" si="3"/>
        <v>#DIV/0!</v>
      </c>
      <c r="L22" s="217"/>
      <c r="M22" s="59">
        <f t="shared" si="4"/>
        <v>-1</v>
      </c>
      <c r="N22" s="59">
        <f t="shared" si="5"/>
        <v>1</v>
      </c>
      <c r="O22" s="473">
        <f t="shared" si="6"/>
        <v>-511405172.97000003</v>
      </c>
      <c r="R22" s="223">
        <f>R8+R14</f>
        <v>476674434.82999998</v>
      </c>
      <c r="S22" s="223">
        <f>S8+S14</f>
        <v>516</v>
      </c>
      <c r="T22" s="223">
        <f>T8+T14</f>
        <v>516</v>
      </c>
      <c r="W22" s="213">
        <v>141624944</v>
      </c>
    </row>
    <row r="23" spans="1:23" s="213" customFormat="1">
      <c r="A23" s="437"/>
      <c r="B23" s="214" t="s">
        <v>133</v>
      </c>
      <c r="C23" s="215"/>
      <c r="D23" s="711">
        <f>SUM(D24:D25)</f>
        <v>-176530136.60999998</v>
      </c>
      <c r="E23" s="76">
        <f t="shared" si="0"/>
        <v>-0.95866094363219834</v>
      </c>
      <c r="F23" s="711">
        <f>SUM(F24:F25)</f>
        <v>-328476504.65382403</v>
      </c>
      <c r="G23" s="76">
        <f t="shared" si="1"/>
        <v>-0.91513631552336294</v>
      </c>
      <c r="H23" s="711">
        <f>SUM(H24:H25)</f>
        <v>-18467487.32</v>
      </c>
      <c r="I23" s="76">
        <f t="shared" si="2"/>
        <v>-3.611126421101598E-2</v>
      </c>
      <c r="J23" s="711">
        <f>SUM(J24:J25)</f>
        <v>0</v>
      </c>
      <c r="K23" s="76" t="e">
        <f t="shared" si="3"/>
        <v>#DIV/0!</v>
      </c>
      <c r="L23" s="217"/>
      <c r="M23" s="76">
        <f t="shared" si="4"/>
        <v>1</v>
      </c>
      <c r="N23" s="76">
        <f t="shared" si="5"/>
        <v>-1</v>
      </c>
      <c r="O23" s="473">
        <f t="shared" si="6"/>
        <v>18467487.32</v>
      </c>
      <c r="R23" s="216">
        <f>SUM(R24:R25)</f>
        <v>-18467487.32</v>
      </c>
      <c r="S23" s="216">
        <f>SUM(S24:S25)</f>
        <v>0</v>
      </c>
      <c r="T23" s="216">
        <f>SUM(T24:T25)</f>
        <v>0</v>
      </c>
      <c r="W23" s="213">
        <v>-130084883.53</v>
      </c>
    </row>
    <row r="24" spans="1:23" s="213" customFormat="1">
      <c r="A24" s="437">
        <v>622</v>
      </c>
      <c r="B24" s="518" t="s">
        <v>1176</v>
      </c>
      <c r="C24" s="219"/>
      <c r="D24" s="709">
        <v>-40624650.130000003</v>
      </c>
      <c r="E24" s="66">
        <f t="shared" si="0"/>
        <v>-0.22061539279490683</v>
      </c>
      <c r="F24" s="709">
        <f>-F19*0.7632</f>
        <v>-27781469.923824005</v>
      </c>
      <c r="G24" s="66">
        <f t="shared" si="1"/>
        <v>-7.7399240632766653E-2</v>
      </c>
      <c r="H24" s="709">
        <f>J24-'Gelir Tablosu'!H26+'Gelir Tablosu'!F26</f>
        <v>-18467487.32</v>
      </c>
      <c r="I24" s="66">
        <f t="shared" si="2"/>
        <v>-3.611126421101598E-2</v>
      </c>
      <c r="J24" s="709"/>
      <c r="K24" s="66" t="e">
        <f t="shared" si="3"/>
        <v>#DIV/0!</v>
      </c>
      <c r="L24" s="221"/>
      <c r="M24" s="66">
        <f t="shared" si="4"/>
        <v>1</v>
      </c>
      <c r="N24" s="66">
        <f t="shared" si="5"/>
        <v>-1</v>
      </c>
      <c r="O24" s="473">
        <f t="shared" si="6"/>
        <v>18467487.32</v>
      </c>
      <c r="R24" s="220">
        <f>'Gelir Tablosu'!F26</f>
        <v>-18467487.32</v>
      </c>
      <c r="S24" s="220">
        <f>J24-'Gelir Tablosu'!H26</f>
        <v>0</v>
      </c>
      <c r="T24" s="577">
        <f>S24*1.13</f>
        <v>0</v>
      </c>
      <c r="U24" s="566">
        <f>T24-S24</f>
        <v>0</v>
      </c>
      <c r="W24" s="213">
        <v>-18259498.710000001</v>
      </c>
    </row>
    <row r="25" spans="1:23" s="213" customFormat="1">
      <c r="A25" s="437">
        <v>621</v>
      </c>
      <c r="B25" s="518" t="s">
        <v>1179</v>
      </c>
      <c r="C25" s="219"/>
      <c r="D25" s="709">
        <v>-135905486.47999999</v>
      </c>
      <c r="E25" s="66">
        <f t="shared" si="0"/>
        <v>-0.73804555083729151</v>
      </c>
      <c r="F25" s="709">
        <f>'Gelir Tablosu'!F27-((82000-28391)*585*3)</f>
        <v>-300695034.73000002</v>
      </c>
      <c r="G25" s="66">
        <f t="shared" si="1"/>
        <v>-0.83773707489059623</v>
      </c>
      <c r="H25" s="709">
        <f>J25-'Gelir Tablosu'!H28+'Gelir Tablosu'!F28</f>
        <v>0</v>
      </c>
      <c r="I25" s="66">
        <f t="shared" si="2"/>
        <v>0</v>
      </c>
      <c r="J25" s="709">
        <v>0</v>
      </c>
      <c r="K25" s="66" t="e">
        <f t="shared" si="3"/>
        <v>#DIV/0!</v>
      </c>
      <c r="L25" s="221"/>
      <c r="M25" s="66">
        <f t="shared" si="4"/>
        <v>1</v>
      </c>
      <c r="N25" s="66" t="str">
        <f t="shared" si="5"/>
        <v>-</v>
      </c>
      <c r="O25" s="473">
        <f t="shared" si="6"/>
        <v>0</v>
      </c>
      <c r="R25" s="220">
        <f>'Gelir Tablosu'!F28</f>
        <v>0</v>
      </c>
      <c r="S25" s="220">
        <f>J25-'Gelir Tablosu'!H28</f>
        <v>0</v>
      </c>
      <c r="T25" s="491">
        <f>S25</f>
        <v>0</v>
      </c>
      <c r="W25" s="213">
        <v>-111825384.81999999</v>
      </c>
    </row>
    <row r="26" spans="1:23" s="213" customFormat="1">
      <c r="A26" s="437"/>
      <c r="B26" s="214" t="s">
        <v>134</v>
      </c>
      <c r="C26" s="215"/>
      <c r="D26" s="711">
        <f>D23+D22</f>
        <v>7612273.469999969</v>
      </c>
      <c r="E26" s="76">
        <f t="shared" si="0"/>
        <v>4.133905636780167E-2</v>
      </c>
      <c r="F26" s="711">
        <f>F23+F22</f>
        <v>30460736.806175947</v>
      </c>
      <c r="G26" s="76">
        <f t="shared" si="1"/>
        <v>8.4863684476637113E-2</v>
      </c>
      <c r="H26" s="711">
        <f>H23+H22</f>
        <v>492937685.65000004</v>
      </c>
      <c r="I26" s="76">
        <f t="shared" si="2"/>
        <v>0.96388873578898404</v>
      </c>
      <c r="J26" s="711">
        <f>J23+J22</f>
        <v>0</v>
      </c>
      <c r="K26" s="76" t="e">
        <f t="shared" si="3"/>
        <v>#DIV/0!</v>
      </c>
      <c r="L26" s="217"/>
      <c r="M26" s="76">
        <f t="shared" si="4"/>
        <v>-1</v>
      </c>
      <c r="N26" s="76">
        <f t="shared" si="5"/>
        <v>1</v>
      </c>
      <c r="O26" s="473">
        <f t="shared" si="6"/>
        <v>-492937685.65000004</v>
      </c>
      <c r="R26" s="216">
        <f>R23+R22</f>
        <v>458206947.50999999</v>
      </c>
      <c r="S26" s="216">
        <f>S23+S22</f>
        <v>516</v>
      </c>
      <c r="T26" s="216">
        <f>T23+T22</f>
        <v>516</v>
      </c>
      <c r="W26" s="213">
        <v>11540060.469999999</v>
      </c>
    </row>
    <row r="27" spans="1:23" s="213" customFormat="1">
      <c r="A27" s="437"/>
      <c r="B27" s="518" t="s">
        <v>1177</v>
      </c>
      <c r="C27" s="215"/>
      <c r="D27" s="709">
        <f>+D19+D24</f>
        <v>1732079.0700000003</v>
      </c>
      <c r="E27" s="66">
        <f t="shared" si="0"/>
        <v>9.4061931156842436E-3</v>
      </c>
      <c r="F27" s="709">
        <f>+F19+F24</f>
        <v>8619827.1461760029</v>
      </c>
      <c r="G27" s="66">
        <f t="shared" si="1"/>
        <v>2.4014858728824875E-2</v>
      </c>
      <c r="H27" s="709">
        <f>+H19+H24</f>
        <v>5941711.700000003</v>
      </c>
      <c r="I27" s="66">
        <f t="shared" si="2"/>
        <v>1.1618403594733593E-2</v>
      </c>
      <c r="J27" s="709">
        <f>+J19+J24</f>
        <v>0</v>
      </c>
      <c r="K27" s="66" t="e">
        <f t="shared" si="3"/>
        <v>#DIV/0!</v>
      </c>
      <c r="L27" s="217"/>
      <c r="M27" s="66">
        <f t="shared" ref="M27:M28" si="7">IF(OR(J27&gt;0,F27&gt;0)*OR(J27&lt;0,F27&gt;0),J27/F27-1,IF(OR(J27&lt;0,F27&lt;0)*OR(J27&gt;0,F27&lt;0),-1*(J27/F27-1),IF(AND(J27&lt;0,F27=0),-1,IF(AND(J27&gt;0,F27=0),1,"-"))))</f>
        <v>-1</v>
      </c>
      <c r="N27" s="66">
        <f t="shared" ref="N27:N28" si="8">IF(OR(H27&gt;0,J27&gt;0)*OR(H27&lt;0,J27&gt;0),H27/J27-1,IF(OR(H27&lt;0,J27&lt;0)*OR(H27&gt;0,J27&lt;0),-1*(H27/J27-1),IF(AND(H27&lt;0,J27=0),-1,IF(AND(H27&gt;0,J27=0),1,"-"))))</f>
        <v>1</v>
      </c>
      <c r="O27" s="473"/>
      <c r="R27" s="216"/>
      <c r="S27" s="216"/>
      <c r="T27" s="216"/>
      <c r="W27" s="213">
        <v>-2254614.7100000009</v>
      </c>
    </row>
    <row r="28" spans="1:23" s="213" customFormat="1">
      <c r="A28" s="437"/>
      <c r="B28" s="518" t="s">
        <v>1180</v>
      </c>
      <c r="C28" s="215"/>
      <c r="D28" s="709">
        <f>+D20+D25</f>
        <v>5880194.400000006</v>
      </c>
      <c r="E28" s="66">
        <f t="shared" si="0"/>
        <v>3.1932863252117631E-2</v>
      </c>
      <c r="F28" s="709">
        <f>+F20+F25</f>
        <v>21840909.659999967</v>
      </c>
      <c r="G28" s="66">
        <f t="shared" si="1"/>
        <v>6.08488257478123E-2</v>
      </c>
      <c r="H28" s="709">
        <f>+H20+H25</f>
        <v>239976072</v>
      </c>
      <c r="I28" s="66">
        <f t="shared" si="2"/>
        <v>0.4692484250918546</v>
      </c>
      <c r="J28" s="709">
        <f>+J20+J25</f>
        <v>0</v>
      </c>
      <c r="K28" s="66" t="e">
        <f t="shared" si="3"/>
        <v>#DIV/0!</v>
      </c>
      <c r="L28" s="217"/>
      <c r="M28" s="66">
        <f t="shared" si="7"/>
        <v>-1</v>
      </c>
      <c r="N28" s="66">
        <f t="shared" si="8"/>
        <v>1</v>
      </c>
      <c r="O28" s="473"/>
      <c r="R28" s="216"/>
      <c r="S28" s="216"/>
      <c r="T28" s="216"/>
      <c r="W28" s="213">
        <v>13794675.180000007</v>
      </c>
    </row>
    <row r="29" spans="1:23" s="213" customFormat="1">
      <c r="A29" s="437"/>
      <c r="B29" s="214" t="s">
        <v>135</v>
      </c>
      <c r="C29" s="215"/>
      <c r="D29" s="711">
        <f>SUM(D31+D35)</f>
        <v>-1877932</v>
      </c>
      <c r="E29" s="76">
        <f t="shared" si="0"/>
        <v>-1.0198259049526613E-2</v>
      </c>
      <c r="F29" s="711">
        <f>SUM(F31+F35)</f>
        <v>-3445774.3050000002</v>
      </c>
      <c r="G29" s="76">
        <f t="shared" si="1"/>
        <v>-9.5999353284827588E-3</v>
      </c>
      <c r="H29" s="711">
        <f>SUM(H31+H35)</f>
        <v>-2297182.87</v>
      </c>
      <c r="I29" s="76">
        <f t="shared" si="2"/>
        <v>-4.4919038590459414E-3</v>
      </c>
      <c r="J29" s="711">
        <f>SUM(J31+J35)</f>
        <v>0</v>
      </c>
      <c r="K29" s="76" t="e">
        <f t="shared" si="3"/>
        <v>#DIV/0!</v>
      </c>
      <c r="L29" s="217"/>
      <c r="M29" s="76">
        <f t="shared" si="4"/>
        <v>1</v>
      </c>
      <c r="N29" s="76">
        <f t="shared" si="5"/>
        <v>-1</v>
      </c>
      <c r="O29" s="473">
        <f t="shared" si="6"/>
        <v>2297182.87</v>
      </c>
      <c r="P29" s="473"/>
      <c r="R29" s="216">
        <f>SUM(R31+R35)</f>
        <v>-1449900.18</v>
      </c>
      <c r="S29" s="216">
        <f>SUM(S31+S35)</f>
        <v>0</v>
      </c>
      <c r="T29" s="216">
        <f>SUM(T31+T35)</f>
        <v>0</v>
      </c>
      <c r="W29" s="213">
        <v>-1582330.8</v>
      </c>
    </row>
    <row r="30" spans="1:23" s="213" customFormat="1">
      <c r="A30" s="437">
        <v>750</v>
      </c>
      <c r="B30" s="218" t="s">
        <v>36</v>
      </c>
      <c r="C30" s="219"/>
      <c r="D30" s="707"/>
      <c r="E30" s="66">
        <f t="shared" si="0"/>
        <v>0</v>
      </c>
      <c r="F30" s="707">
        <f>'Gelir Tablosu'!F33</f>
        <v>0</v>
      </c>
      <c r="G30" s="66">
        <f t="shared" si="1"/>
        <v>0</v>
      </c>
      <c r="H30" s="707">
        <f>J30-'Gelir Tablosu'!H33+'Gelir Tablosu'!F33</f>
        <v>0</v>
      </c>
      <c r="I30" s="66">
        <f t="shared" si="2"/>
        <v>0</v>
      </c>
      <c r="J30" s="707">
        <v>0</v>
      </c>
      <c r="K30" s="66" t="e">
        <f t="shared" si="3"/>
        <v>#DIV/0!</v>
      </c>
      <c r="L30" s="221"/>
      <c r="M30" s="66" t="str">
        <f t="shared" si="4"/>
        <v>-</v>
      </c>
      <c r="N30" s="66" t="str">
        <f t="shared" si="5"/>
        <v>-</v>
      </c>
      <c r="O30" s="473">
        <f t="shared" si="6"/>
        <v>0</v>
      </c>
      <c r="P30" s="473"/>
      <c r="R30" s="220">
        <f>'Gelir Tablosu'!F33</f>
        <v>0</v>
      </c>
      <c r="S30" s="220">
        <f>J30-'Gelir Tablosu'!H33</f>
        <v>0</v>
      </c>
      <c r="T30" s="491">
        <f>S30</f>
        <v>0</v>
      </c>
      <c r="W30" s="213">
        <v>0</v>
      </c>
    </row>
    <row r="31" spans="1:23" s="213" customFormat="1">
      <c r="A31" s="437">
        <v>760</v>
      </c>
      <c r="B31" s="218" t="s">
        <v>37</v>
      </c>
      <c r="C31" s="219"/>
      <c r="D31" s="707">
        <f>-209277.36-532516.31</f>
        <v>-741793.67</v>
      </c>
      <c r="E31" s="66">
        <f t="shared" si="0"/>
        <v>-4.028369508565304E-3</v>
      </c>
      <c r="F31" s="707">
        <f>'Gelir Tablosu'!F34/8*12</f>
        <v>-1270924.0350000001</v>
      </c>
      <c r="G31" s="66">
        <f t="shared" si="1"/>
        <v>-3.5407973545192361E-3</v>
      </c>
      <c r="H31" s="707">
        <f>J31-'Gelir Tablosu'!H34+'Gelir Tablosu'!F34</f>
        <v>-847282.69000000006</v>
      </c>
      <c r="I31" s="66">
        <f t="shared" si="2"/>
        <v>-1.6567737965562253E-3</v>
      </c>
      <c r="J31" s="707"/>
      <c r="K31" s="66" t="e">
        <f t="shared" si="3"/>
        <v>#DIV/0!</v>
      </c>
      <c r="L31" s="221"/>
      <c r="M31" s="66">
        <f t="shared" si="4"/>
        <v>1</v>
      </c>
      <c r="N31" s="66">
        <f t="shared" si="5"/>
        <v>-1</v>
      </c>
      <c r="O31" s="473">
        <f t="shared" si="6"/>
        <v>847282.69000000006</v>
      </c>
      <c r="P31" s="473"/>
      <c r="R31" s="220">
        <f>SUM(R32:R34)</f>
        <v>0</v>
      </c>
      <c r="S31" s="220">
        <f>SUM(S32:S34)</f>
        <v>0</v>
      </c>
      <c r="T31" s="220">
        <f>SUM(T32:T34)</f>
        <v>0</v>
      </c>
      <c r="U31" s="566"/>
      <c r="W31" s="213">
        <v>-621988.26</v>
      </c>
    </row>
    <row r="32" spans="1:23" s="213" customFormat="1" outlineLevel="1">
      <c r="A32" s="437"/>
      <c r="B32" s="518" t="s">
        <v>754</v>
      </c>
      <c r="C32" s="219"/>
      <c r="D32" s="709"/>
      <c r="E32" s="66">
        <f t="shared" ref="E32:E34" si="9">D32/$D$22</f>
        <v>0</v>
      </c>
      <c r="F32" s="709">
        <f>'Gelir Tablosu'!F35</f>
        <v>0</v>
      </c>
      <c r="G32" s="66">
        <f t="shared" ref="G32:G34" si="10">F32/$F$22</f>
        <v>0</v>
      </c>
      <c r="H32" s="709">
        <f>J32-'Gelir Tablosu'!H35+'Gelir Tablosu'!F35</f>
        <v>0</v>
      </c>
      <c r="I32" s="66">
        <f t="shared" ref="I32:I34" si="11">H32/$H$22</f>
        <v>0</v>
      </c>
      <c r="J32" s="709"/>
      <c r="K32" s="66" t="e">
        <f t="shared" ref="K32:K34" si="12">J32/$J$22</f>
        <v>#DIV/0!</v>
      </c>
      <c r="L32" s="221"/>
      <c r="M32" s="66" t="str">
        <f t="shared" si="4"/>
        <v>-</v>
      </c>
      <c r="N32" s="66" t="str">
        <f t="shared" si="5"/>
        <v>-</v>
      </c>
      <c r="O32" s="473">
        <f t="shared" si="6"/>
        <v>0</v>
      </c>
      <c r="P32" s="473"/>
      <c r="R32" s="220">
        <f>'Gelir Tablosu'!F35</f>
        <v>0</v>
      </c>
      <c r="S32" s="220">
        <f>J32-'Gelir Tablosu'!H35</f>
        <v>0</v>
      </c>
      <c r="T32" s="491">
        <f>S32</f>
        <v>0</v>
      </c>
      <c r="W32" s="213">
        <v>0</v>
      </c>
    </row>
    <row r="33" spans="1:23" s="213" customFormat="1" outlineLevel="1">
      <c r="A33" s="437"/>
      <c r="B33" s="518" t="s">
        <v>755</v>
      </c>
      <c r="C33" s="219"/>
      <c r="D33" s="709"/>
      <c r="E33" s="66">
        <f t="shared" si="9"/>
        <v>0</v>
      </c>
      <c r="F33" s="709">
        <f>'Gelir Tablosu'!F36</f>
        <v>0</v>
      </c>
      <c r="G33" s="66">
        <f t="shared" si="10"/>
        <v>0</v>
      </c>
      <c r="H33" s="709">
        <f>J33-'Gelir Tablosu'!H36+'Gelir Tablosu'!F36</f>
        <v>0</v>
      </c>
      <c r="I33" s="66">
        <f t="shared" si="11"/>
        <v>0</v>
      </c>
      <c r="J33" s="709"/>
      <c r="K33" s="66" t="e">
        <f t="shared" si="12"/>
        <v>#DIV/0!</v>
      </c>
      <c r="L33" s="221"/>
      <c r="M33" s="66" t="str">
        <f t="shared" si="4"/>
        <v>-</v>
      </c>
      <c r="N33" s="66" t="str">
        <f t="shared" si="5"/>
        <v>-</v>
      </c>
      <c r="O33" s="473">
        <f t="shared" si="6"/>
        <v>0</v>
      </c>
      <c r="P33" s="473"/>
      <c r="R33" s="220">
        <f>'Gelir Tablosu'!F36</f>
        <v>0</v>
      </c>
      <c r="S33" s="220">
        <f>J33-'Gelir Tablosu'!H36</f>
        <v>0</v>
      </c>
      <c r="T33" s="577">
        <f>S33*1.13</f>
        <v>0</v>
      </c>
      <c r="U33" s="566">
        <f>T33-S33</f>
        <v>0</v>
      </c>
      <c r="W33" s="213">
        <v>0</v>
      </c>
    </row>
    <row r="34" spans="1:23" s="213" customFormat="1" outlineLevel="1">
      <c r="A34" s="437"/>
      <c r="B34" s="518" t="s">
        <v>128</v>
      </c>
      <c r="C34" s="219"/>
      <c r="D34" s="709"/>
      <c r="E34" s="66">
        <f t="shared" si="9"/>
        <v>0</v>
      </c>
      <c r="F34" s="709">
        <f>'Gelir Tablosu'!F37</f>
        <v>0</v>
      </c>
      <c r="G34" s="66">
        <f t="shared" si="10"/>
        <v>0</v>
      </c>
      <c r="H34" s="709">
        <f>J34-'Gelir Tablosu'!H37+'Gelir Tablosu'!F37</f>
        <v>0</v>
      </c>
      <c r="I34" s="66">
        <f t="shared" si="11"/>
        <v>0</v>
      </c>
      <c r="J34" s="709"/>
      <c r="K34" s="66" t="e">
        <f t="shared" si="12"/>
        <v>#DIV/0!</v>
      </c>
      <c r="L34" s="221"/>
      <c r="M34" s="66" t="str">
        <f t="shared" si="4"/>
        <v>-</v>
      </c>
      <c r="N34" s="66" t="str">
        <f t="shared" si="5"/>
        <v>-</v>
      </c>
      <c r="O34" s="473">
        <f t="shared" si="6"/>
        <v>0</v>
      </c>
      <c r="P34" s="473"/>
      <c r="R34" s="220">
        <f>'Gelir Tablosu'!F37</f>
        <v>0</v>
      </c>
      <c r="S34" s="220">
        <f>J34-'Gelir Tablosu'!H37</f>
        <v>0</v>
      </c>
      <c r="T34" s="491">
        <f>S34</f>
        <v>0</v>
      </c>
      <c r="W34" s="213">
        <v>0</v>
      </c>
    </row>
    <row r="35" spans="1:23" s="213" customFormat="1">
      <c r="A35" s="437">
        <v>770</v>
      </c>
      <c r="B35" s="218" t="s">
        <v>38</v>
      </c>
      <c r="C35" s="219"/>
      <c r="D35" s="707">
        <v>-1136138.33</v>
      </c>
      <c r="E35" s="66">
        <f t="shared" ref="E35:E58" si="13">D35/$D$22</f>
        <v>-6.1698895409613092E-3</v>
      </c>
      <c r="F35" s="707">
        <f>'Gelir Tablosu'!F38/8*12</f>
        <v>-2174850.27</v>
      </c>
      <c r="G35" s="66">
        <f t="shared" ref="G35:G52" si="14">F35/$F$22</f>
        <v>-6.0591379739635227E-3</v>
      </c>
      <c r="H35" s="707">
        <f>J35-'Gelir Tablosu'!H38+'Gelir Tablosu'!F38</f>
        <v>-1449900.18</v>
      </c>
      <c r="I35" s="66">
        <f t="shared" ref="I35:I52" si="15">H35/$H$22</f>
        <v>-2.8351300624897156E-3</v>
      </c>
      <c r="J35" s="707"/>
      <c r="K35" s="66" t="e">
        <f t="shared" ref="K35:K58" si="16">J35/$J$22</f>
        <v>#DIV/0!</v>
      </c>
      <c r="L35" s="221"/>
      <c r="M35" s="66">
        <f t="shared" si="4"/>
        <v>1</v>
      </c>
      <c r="N35" s="66">
        <f t="shared" si="5"/>
        <v>-1</v>
      </c>
      <c r="O35" s="473">
        <f t="shared" si="6"/>
        <v>1449900.18</v>
      </c>
      <c r="P35" s="473"/>
      <c r="R35" s="220">
        <f>'Gelir Tablosu'!F38</f>
        <v>-1449900.18</v>
      </c>
      <c r="S35" s="220">
        <f>J35-'Gelir Tablosu'!H38</f>
        <v>0</v>
      </c>
      <c r="T35" s="491">
        <f>S35</f>
        <v>0</v>
      </c>
      <c r="W35" s="213">
        <v>-960342.54</v>
      </c>
    </row>
    <row r="36" spans="1:23" s="213" customFormat="1">
      <c r="A36" s="437"/>
      <c r="B36" s="222" t="s">
        <v>136</v>
      </c>
      <c r="C36" s="215"/>
      <c r="D36" s="712">
        <f>D26+D29</f>
        <v>5734341.469999969</v>
      </c>
      <c r="E36" s="59">
        <f t="shared" si="13"/>
        <v>3.114079731827506E-2</v>
      </c>
      <c r="F36" s="712">
        <f>F26+F29</f>
        <v>27014962.501175947</v>
      </c>
      <c r="G36" s="59">
        <f t="shared" si="14"/>
        <v>7.5263749148154355E-2</v>
      </c>
      <c r="H36" s="712">
        <f>H26+H29</f>
        <v>490640502.78000003</v>
      </c>
      <c r="I36" s="59">
        <f t="shared" si="15"/>
        <v>0.95939683192993808</v>
      </c>
      <c r="J36" s="712">
        <f>J26+J29</f>
        <v>0</v>
      </c>
      <c r="K36" s="59" t="e">
        <f t="shared" si="16"/>
        <v>#DIV/0!</v>
      </c>
      <c r="L36" s="217"/>
      <c r="M36" s="59">
        <f t="shared" si="4"/>
        <v>-1</v>
      </c>
      <c r="N36" s="59">
        <f t="shared" si="5"/>
        <v>1</v>
      </c>
      <c r="O36" s="473">
        <f t="shared" si="6"/>
        <v>-490640502.78000003</v>
      </c>
      <c r="P36" s="473"/>
      <c r="R36" s="223">
        <f>R26+R29</f>
        <v>456757047.32999998</v>
      </c>
      <c r="S36" s="223">
        <f>S26+S29</f>
        <v>516</v>
      </c>
      <c r="T36" s="223">
        <f>T26+T29</f>
        <v>516</v>
      </c>
      <c r="U36" s="566"/>
      <c r="W36" s="213">
        <v>9957729.6699999981</v>
      </c>
    </row>
    <row r="37" spans="1:23" s="213" customFormat="1">
      <c r="A37" s="437"/>
      <c r="B37" s="214" t="s">
        <v>137</v>
      </c>
      <c r="C37" s="215"/>
      <c r="D37" s="711">
        <f>SUM(D38:D40)</f>
        <v>8573752.950000003</v>
      </c>
      <c r="E37" s="66">
        <f t="shared" si="13"/>
        <v>4.6560447135861695E-2</v>
      </c>
      <c r="F37" s="711">
        <f>SUM(F38:F40)</f>
        <v>10436075.76</v>
      </c>
      <c r="G37" s="66">
        <f t="shared" si="14"/>
        <v>2.9074931644179913E-2</v>
      </c>
      <c r="H37" s="711">
        <f>SUM(H38:H40)</f>
        <v>10436075.76</v>
      </c>
      <c r="I37" s="66">
        <f t="shared" si="15"/>
        <v>2.0406668355332024E-2</v>
      </c>
      <c r="J37" s="711">
        <f>SUM(J38:J40)</f>
        <v>0</v>
      </c>
      <c r="K37" s="66" t="e">
        <f t="shared" si="16"/>
        <v>#DIV/0!</v>
      </c>
      <c r="L37" s="217"/>
      <c r="M37" s="66">
        <f t="shared" si="4"/>
        <v>-1</v>
      </c>
      <c r="N37" s="66">
        <f t="shared" si="5"/>
        <v>1</v>
      </c>
      <c r="O37" s="473">
        <f t="shared" si="6"/>
        <v>-10436075.76</v>
      </c>
      <c r="P37" s="473"/>
      <c r="R37" s="216">
        <f>SUM(R38:R40)</f>
        <v>10436075.76</v>
      </c>
      <c r="S37" s="216">
        <f>SUM(S38:S40)</f>
        <v>0</v>
      </c>
      <c r="T37" s="216">
        <f>SUM(T38:T40)</f>
        <v>0</v>
      </c>
      <c r="W37" s="213">
        <v>8020252.5</v>
      </c>
    </row>
    <row r="38" spans="1:23" s="213" customFormat="1">
      <c r="A38" s="437">
        <v>646</v>
      </c>
      <c r="B38" s="218" t="s">
        <v>39</v>
      </c>
      <c r="C38" s="219"/>
      <c r="D38" s="707">
        <v>8572242.6900000013</v>
      </c>
      <c r="E38" s="66">
        <f t="shared" si="13"/>
        <v>4.6552245548843546E-2</v>
      </c>
      <c r="F38" s="707">
        <f>'Gelir Tablosu'!F41</f>
        <v>10019234.779999999</v>
      </c>
      <c r="G38" s="66">
        <f t="shared" si="14"/>
        <v>2.7913611692244936E-2</v>
      </c>
      <c r="H38" s="707">
        <f>J38-'Gelir Tablosu'!H41+'Gelir Tablosu'!F41</f>
        <v>10019234.779999999</v>
      </c>
      <c r="I38" s="66">
        <f t="shared" si="15"/>
        <v>1.9591578868498747E-2</v>
      </c>
      <c r="J38" s="707"/>
      <c r="K38" s="66" t="e">
        <f t="shared" si="16"/>
        <v>#DIV/0!</v>
      </c>
      <c r="L38" s="221"/>
      <c r="M38" s="66">
        <f t="shared" si="4"/>
        <v>-1</v>
      </c>
      <c r="N38" s="66">
        <f t="shared" si="5"/>
        <v>1</v>
      </c>
      <c r="O38" s="473">
        <f t="shared" si="6"/>
        <v>-10019234.779999999</v>
      </c>
      <c r="P38" s="473"/>
      <c r="R38" s="220">
        <f>'Gelir Tablosu'!F41</f>
        <v>10019234.779999999</v>
      </c>
      <c r="S38" s="220">
        <f>J38-'Gelir Tablosu'!H41</f>
        <v>0</v>
      </c>
      <c r="T38" s="577">
        <f>S38*1.13</f>
        <v>0</v>
      </c>
      <c r="U38" s="566">
        <f>T38-S38</f>
        <v>0</v>
      </c>
      <c r="W38" s="213">
        <v>7604390.2400000002</v>
      </c>
    </row>
    <row r="39" spans="1:23" s="213" customFormat="1">
      <c r="A39" s="437">
        <v>642</v>
      </c>
      <c r="B39" s="218" t="s">
        <v>756</v>
      </c>
      <c r="C39" s="219"/>
      <c r="D39" s="707">
        <v>5.71</v>
      </c>
      <c r="E39" s="66">
        <f t="shared" si="13"/>
        <v>3.1008609029931306E-8</v>
      </c>
      <c r="F39" s="707">
        <f>'Gelir Tablosu'!F42</f>
        <v>414235.8</v>
      </c>
      <c r="G39" s="66">
        <f t="shared" si="14"/>
        <v>1.1540619143198115E-3</v>
      </c>
      <c r="H39" s="707">
        <f>J39-'Gelir Tablosu'!H42+'Gelir Tablosu'!F42</f>
        <v>414235.8</v>
      </c>
      <c r="I39" s="66">
        <f t="shared" si="15"/>
        <v>8.0999532639514354E-4</v>
      </c>
      <c r="J39" s="707"/>
      <c r="K39" s="66" t="e">
        <f t="shared" si="16"/>
        <v>#DIV/0!</v>
      </c>
      <c r="L39" s="221"/>
      <c r="M39" s="66">
        <f t="shared" si="4"/>
        <v>-1</v>
      </c>
      <c r="N39" s="66">
        <f t="shared" si="5"/>
        <v>1</v>
      </c>
      <c r="O39" s="473">
        <f t="shared" si="6"/>
        <v>-414235.8</v>
      </c>
      <c r="P39" s="473"/>
      <c r="R39" s="220">
        <f>'Gelir Tablosu'!F42</f>
        <v>414235.8</v>
      </c>
      <c r="S39" s="220">
        <f>J39-'Gelir Tablosu'!H42</f>
        <v>0</v>
      </c>
      <c r="T39" s="577">
        <f>S39*1.13</f>
        <v>0</v>
      </c>
      <c r="U39" s="566">
        <f>T39-S39</f>
        <v>0</v>
      </c>
      <c r="W39" s="213">
        <v>414235.8</v>
      </c>
    </row>
    <row r="40" spans="1:23" s="213" customFormat="1">
      <c r="A40" s="437">
        <v>649</v>
      </c>
      <c r="B40" s="218" t="s">
        <v>28</v>
      </c>
      <c r="C40" s="219"/>
      <c r="D40" s="707">
        <v>1504.5500000000002</v>
      </c>
      <c r="E40" s="66">
        <f t="shared" si="13"/>
        <v>8.1705784091038802E-6</v>
      </c>
      <c r="F40" s="707">
        <f>'Gelir Tablosu'!F43</f>
        <v>2605.1799999999998</v>
      </c>
      <c r="G40" s="66">
        <f t="shared" si="14"/>
        <v>7.2580376151643256E-6</v>
      </c>
      <c r="H40" s="707">
        <f>J40-'Gelir Tablosu'!H43+'Gelir Tablosu'!F43</f>
        <v>2605.1799999999998</v>
      </c>
      <c r="I40" s="66">
        <f t="shared" si="15"/>
        <v>5.0941604381323389E-6</v>
      </c>
      <c r="J40" s="707">
        <v>0</v>
      </c>
      <c r="K40" s="66" t="e">
        <f t="shared" si="16"/>
        <v>#DIV/0!</v>
      </c>
      <c r="L40" s="221"/>
      <c r="M40" s="66">
        <f t="shared" si="4"/>
        <v>-1</v>
      </c>
      <c r="N40" s="66">
        <f t="shared" si="5"/>
        <v>1</v>
      </c>
      <c r="O40" s="473">
        <f t="shared" si="6"/>
        <v>-2605.1799999999998</v>
      </c>
      <c r="P40" s="473"/>
      <c r="R40" s="220">
        <f>'Gelir Tablosu'!F43</f>
        <v>2605.1799999999998</v>
      </c>
      <c r="S40" s="220">
        <f>J40-'Gelir Tablosu'!H43</f>
        <v>0</v>
      </c>
      <c r="T40" s="491">
        <f>S40</f>
        <v>0</v>
      </c>
      <c r="W40" s="213">
        <v>1626.46</v>
      </c>
    </row>
    <row r="41" spans="1:23" s="213" customFormat="1">
      <c r="A41" s="437"/>
      <c r="B41" s="214" t="s">
        <v>138</v>
      </c>
      <c r="C41" s="215"/>
      <c r="D41" s="711">
        <f>SUM(D42:D44)</f>
        <v>-7898225.1599999992</v>
      </c>
      <c r="E41" s="66">
        <f t="shared" si="13"/>
        <v>-4.2891939757759477E-2</v>
      </c>
      <c r="F41" s="711">
        <f>SUM(F42:F44)</f>
        <v>-7901946.2800000003</v>
      </c>
      <c r="G41" s="66">
        <f t="shared" si="14"/>
        <v>-2.2014840945058622E-2</v>
      </c>
      <c r="H41" s="711">
        <f>SUM(H42:H44)</f>
        <v>-7706957.3300000001</v>
      </c>
      <c r="I41" s="66">
        <f t="shared" si="15"/>
        <v>-1.5070159117166585E-2</v>
      </c>
      <c r="J41" s="711">
        <f>SUM(J42:J44)</f>
        <v>0</v>
      </c>
      <c r="K41" s="66" t="e">
        <f t="shared" si="16"/>
        <v>#DIV/0!</v>
      </c>
      <c r="L41" s="217"/>
      <c r="M41" s="66">
        <f t="shared" si="4"/>
        <v>1</v>
      </c>
      <c r="N41" s="66">
        <f t="shared" si="5"/>
        <v>-1</v>
      </c>
      <c r="O41" s="473">
        <f t="shared" si="6"/>
        <v>7706957.3300000001</v>
      </c>
      <c r="P41" s="473"/>
      <c r="R41" s="216">
        <f>SUM(R42:R44)</f>
        <v>-7706957.3300000001</v>
      </c>
      <c r="S41" s="216">
        <f>SUM(S42:S44)</f>
        <v>0</v>
      </c>
      <c r="T41" s="216">
        <f>SUM(T42:T44)</f>
        <v>0</v>
      </c>
      <c r="W41" s="213">
        <v>-6315593.290000001</v>
      </c>
    </row>
    <row r="42" spans="1:23" s="213" customFormat="1">
      <c r="A42" s="437">
        <v>656</v>
      </c>
      <c r="B42" s="224" t="s">
        <v>40</v>
      </c>
      <c r="C42" s="219"/>
      <c r="D42" s="707">
        <v>-7720608.1399999997</v>
      </c>
      <c r="E42" s="66">
        <f t="shared" si="13"/>
        <v>-4.1927376407454489E-2</v>
      </c>
      <c r="F42" s="707">
        <f>'Gelir Tablosu'!F45</f>
        <v>-7688808.1799999997</v>
      </c>
      <c r="G42" s="66">
        <f t="shared" si="14"/>
        <v>-2.1421037696521223E-2</v>
      </c>
      <c r="H42" s="707">
        <f>J42-'Gelir Tablosu'!H45+'Gelir Tablosu'!F45</f>
        <v>-7688808.1799999997</v>
      </c>
      <c r="I42" s="66">
        <f t="shared" si="15"/>
        <v>-1.5034670328708309E-2</v>
      </c>
      <c r="J42" s="707"/>
      <c r="K42" s="66" t="e">
        <f t="shared" si="16"/>
        <v>#DIV/0!</v>
      </c>
      <c r="L42" s="221"/>
      <c r="M42" s="66">
        <f t="shared" si="4"/>
        <v>1</v>
      </c>
      <c r="N42" s="66">
        <f t="shared" si="5"/>
        <v>-1</v>
      </c>
      <c r="O42" s="473">
        <f t="shared" si="6"/>
        <v>7688808.1799999997</v>
      </c>
      <c r="P42" s="473"/>
      <c r="R42" s="220">
        <f>'Gelir Tablosu'!F45</f>
        <v>-7688808.1799999997</v>
      </c>
      <c r="S42" s="220">
        <f>J42-'Gelir Tablosu'!H45</f>
        <v>0</v>
      </c>
      <c r="T42" s="577">
        <f>S42*1.13</f>
        <v>0</v>
      </c>
      <c r="U42" s="566">
        <f>T42-S42</f>
        <v>0</v>
      </c>
      <c r="W42" s="213">
        <v>-6102455.1900000004</v>
      </c>
    </row>
    <row r="43" spans="1:23" s="213" customFormat="1">
      <c r="A43" s="437">
        <v>657</v>
      </c>
      <c r="B43" s="224" t="s">
        <v>1136</v>
      </c>
      <c r="C43" s="219"/>
      <c r="D43" s="707"/>
      <c r="E43" s="66">
        <f t="shared" si="13"/>
        <v>0</v>
      </c>
      <c r="F43" s="707">
        <f>'Gelir Tablosu'!F46</f>
        <v>-194988.95</v>
      </c>
      <c r="G43" s="66">
        <f t="shared" si="14"/>
        <v>-5.4323967389638948E-4</v>
      </c>
      <c r="H43" s="707"/>
      <c r="I43" s="66">
        <f t="shared" si="15"/>
        <v>0</v>
      </c>
      <c r="J43" s="707"/>
      <c r="K43" s="66" t="e">
        <f t="shared" si="16"/>
        <v>#DIV/0!</v>
      </c>
      <c r="L43" s="221"/>
      <c r="M43" s="66">
        <f t="shared" ref="M43" si="17">IF(OR(J43&gt;0,F43&gt;0)*OR(J43&lt;0,F43&gt;0),J43/F43-1,IF(OR(J43&lt;0,F43&lt;0)*OR(J43&gt;0,F43&lt;0),-1*(J43/F43-1),IF(AND(J43&lt;0,F43=0),-1,IF(AND(J43&gt;0,F43=0),1,"-"))))</f>
        <v>1</v>
      </c>
      <c r="N43" s="66" t="str">
        <f t="shared" ref="N43" si="18">IF(OR(H43&gt;0,J43&gt;0)*OR(H43&lt;0,J43&gt;0),H43/J43-1,IF(OR(H43&lt;0,J43&lt;0)*OR(H43&gt;0,J43&lt;0),-1*(H43/J43-1),IF(AND(H43&lt;0,J43=0),-1,IF(AND(H43&gt;0,J43=0),1,"-"))))</f>
        <v>-</v>
      </c>
      <c r="O43" s="473"/>
      <c r="P43" s="473"/>
      <c r="R43" s="220"/>
      <c r="S43" s="220"/>
      <c r="T43" s="577"/>
      <c r="U43" s="566"/>
      <c r="W43" s="213">
        <v>-194988.95</v>
      </c>
    </row>
    <row r="44" spans="1:23" s="213" customFormat="1">
      <c r="A44" s="437">
        <v>659</v>
      </c>
      <c r="B44" s="224" t="s">
        <v>138</v>
      </c>
      <c r="C44" s="219"/>
      <c r="D44" s="707">
        <v>-177617.02</v>
      </c>
      <c r="E44" s="66">
        <f t="shared" si="13"/>
        <v>-9.6456335030498932E-4</v>
      </c>
      <c r="F44" s="707">
        <f>'Gelir Tablosu'!F47</f>
        <v>-18149.150000000001</v>
      </c>
      <c r="G44" s="66">
        <f t="shared" si="14"/>
        <v>-5.0563574641007389E-5</v>
      </c>
      <c r="H44" s="707">
        <f>J44-'Gelir Tablosu'!H47+'Gelir Tablosu'!F47</f>
        <v>-18149.150000000001</v>
      </c>
      <c r="I44" s="66">
        <f t="shared" si="15"/>
        <v>-3.5488788458275262E-5</v>
      </c>
      <c r="J44" s="707">
        <v>0</v>
      </c>
      <c r="K44" s="66" t="e">
        <f t="shared" si="16"/>
        <v>#DIV/0!</v>
      </c>
      <c r="L44" s="221"/>
      <c r="M44" s="66">
        <f t="shared" si="4"/>
        <v>1</v>
      </c>
      <c r="N44" s="66">
        <f t="shared" si="5"/>
        <v>-1</v>
      </c>
      <c r="O44" s="473">
        <f t="shared" si="6"/>
        <v>18149.150000000001</v>
      </c>
      <c r="P44" s="473"/>
      <c r="R44" s="220">
        <f>'Gelir Tablosu'!F47</f>
        <v>-18149.150000000001</v>
      </c>
      <c r="S44" s="220">
        <f>J44-'Gelir Tablosu'!H47</f>
        <v>0</v>
      </c>
      <c r="T44" s="491">
        <f>S44</f>
        <v>0</v>
      </c>
      <c r="W44" s="213">
        <v>-18149.150000000001</v>
      </c>
    </row>
    <row r="45" spans="1:23" s="213" customFormat="1">
      <c r="A45" s="437">
        <v>780</v>
      </c>
      <c r="B45" s="214" t="s">
        <v>139</v>
      </c>
      <c r="C45" s="215"/>
      <c r="D45" s="711">
        <f>SUM(D46:D48)</f>
        <v>-656816.03</v>
      </c>
      <c r="E45" s="76">
        <f t="shared" si="13"/>
        <v>-3.5668916775589547E-3</v>
      </c>
      <c r="F45" s="711">
        <f>SUM(F46:F48)</f>
        <v>-2679206.0549999997</v>
      </c>
      <c r="G45" s="76">
        <f t="shared" si="14"/>
        <v>-7.4642743787247017E-3</v>
      </c>
      <c r="H45" s="711">
        <f>SUM(H46:H48)</f>
        <v>-2296463.7599999998</v>
      </c>
      <c r="I45" s="76">
        <f t="shared" si="15"/>
        <v>-4.4904977137075509E-3</v>
      </c>
      <c r="J45" s="711">
        <f>SUM(J46:J48)</f>
        <v>0</v>
      </c>
      <c r="K45" s="76" t="e">
        <f t="shared" si="16"/>
        <v>#DIV/0!</v>
      </c>
      <c r="L45" s="217"/>
      <c r="M45" s="76">
        <f t="shared" si="4"/>
        <v>1</v>
      </c>
      <c r="N45" s="76">
        <f t="shared" si="5"/>
        <v>-1</v>
      </c>
      <c r="O45" s="473">
        <f t="shared" si="6"/>
        <v>2296463.7599999998</v>
      </c>
      <c r="P45" s="473"/>
      <c r="R45" s="216">
        <f>SUM(R46:R48)</f>
        <v>-2296463.7599999998</v>
      </c>
      <c r="S45" s="216">
        <f>SUM(S46:S48)</f>
        <v>0</v>
      </c>
      <c r="T45" s="216">
        <f>SUM(T46:T48)</f>
        <v>0</v>
      </c>
      <c r="W45" s="213">
        <v>-1452049.53</v>
      </c>
    </row>
    <row r="46" spans="1:23" s="213" customFormat="1">
      <c r="B46" s="224" t="s">
        <v>757</v>
      </c>
      <c r="C46" s="219"/>
      <c r="D46" s="707">
        <v>-656816.03</v>
      </c>
      <c r="E46" s="66">
        <f t="shared" si="13"/>
        <v>-3.5668916775589547E-3</v>
      </c>
      <c r="F46" s="707">
        <f>'Gelir Tablosu'!F49/8*12</f>
        <v>-1148226.885</v>
      </c>
      <c r="G46" s="66">
        <f t="shared" si="14"/>
        <v>-3.1989628056690758E-3</v>
      </c>
      <c r="H46" s="707">
        <f>J46-'Gelir Tablosu'!H49+'Gelir Tablosu'!F49</f>
        <v>-765484.59</v>
      </c>
      <c r="I46" s="66">
        <f t="shared" si="15"/>
        <v>-1.4968260597647586E-3</v>
      </c>
      <c r="J46" s="707">
        <v>0</v>
      </c>
      <c r="K46" s="66" t="e">
        <f t="shared" si="16"/>
        <v>#DIV/0!</v>
      </c>
      <c r="L46" s="221"/>
      <c r="M46" s="66">
        <f t="shared" si="4"/>
        <v>1</v>
      </c>
      <c r="N46" s="66">
        <f t="shared" si="5"/>
        <v>-1</v>
      </c>
      <c r="O46" s="473">
        <f t="shared" si="6"/>
        <v>765484.59</v>
      </c>
      <c r="P46" s="473"/>
      <c r="R46" s="220">
        <f>'Gelir Tablosu'!F49</f>
        <v>-765484.59</v>
      </c>
      <c r="S46" s="220">
        <f>J46-'Gelir Tablosu'!H49</f>
        <v>0</v>
      </c>
      <c r="T46" s="577">
        <f>S46*1.13</f>
        <v>0</v>
      </c>
      <c r="U46" s="566">
        <f>T46-S46</f>
        <v>0</v>
      </c>
      <c r="W46" s="213">
        <v>-1452049.53</v>
      </c>
    </row>
    <row r="47" spans="1:23" s="213" customFormat="1">
      <c r="A47" s="437"/>
      <c r="B47" s="224" t="s">
        <v>758</v>
      </c>
      <c r="C47" s="219"/>
      <c r="D47" s="707">
        <v>0</v>
      </c>
      <c r="E47" s="66">
        <f t="shared" si="13"/>
        <v>0</v>
      </c>
      <c r="F47" s="707">
        <f>'Gelir Tablosu'!F50</f>
        <v>-1530979.17</v>
      </c>
      <c r="G47" s="66">
        <f t="shared" si="14"/>
        <v>-4.2653115730556272E-3</v>
      </c>
      <c r="H47" s="707">
        <f>J47-'Gelir Tablosu'!H50+'Gelir Tablosu'!F50</f>
        <v>-1530979.17</v>
      </c>
      <c r="I47" s="66">
        <f t="shared" si="15"/>
        <v>-2.9936716539427925E-3</v>
      </c>
      <c r="J47" s="707">
        <v>0</v>
      </c>
      <c r="K47" s="66" t="e">
        <f t="shared" si="16"/>
        <v>#DIV/0!</v>
      </c>
      <c r="L47" s="221"/>
      <c r="M47" s="66">
        <f t="shared" si="4"/>
        <v>1</v>
      </c>
      <c r="N47" s="66">
        <f t="shared" si="5"/>
        <v>-1</v>
      </c>
      <c r="O47" s="473">
        <f t="shared" si="6"/>
        <v>1530979.17</v>
      </c>
      <c r="P47" s="473"/>
      <c r="R47" s="220">
        <f>'Gelir Tablosu'!F50</f>
        <v>-1530979.17</v>
      </c>
      <c r="S47" s="220">
        <f>J47-'Gelir Tablosu'!H50</f>
        <v>0</v>
      </c>
      <c r="T47" s="491">
        <f>S47</f>
        <v>0</v>
      </c>
      <c r="W47" s="213">
        <v>0</v>
      </c>
    </row>
    <row r="48" spans="1:23" s="213" customFormat="1">
      <c r="A48" s="437"/>
      <c r="B48" s="224" t="s">
        <v>759</v>
      </c>
      <c r="C48" s="219"/>
      <c r="D48" s="707">
        <v>0</v>
      </c>
      <c r="E48" s="66">
        <f t="shared" si="13"/>
        <v>0</v>
      </c>
      <c r="F48" s="707">
        <f>'Gelir Tablosu'!F51</f>
        <v>0</v>
      </c>
      <c r="G48" s="66">
        <f t="shared" si="14"/>
        <v>0</v>
      </c>
      <c r="H48" s="707">
        <f>J48-'Gelir Tablosu'!H51+'Gelir Tablosu'!F51</f>
        <v>0</v>
      </c>
      <c r="I48" s="66">
        <f t="shared" si="15"/>
        <v>0</v>
      </c>
      <c r="J48" s="707">
        <v>0</v>
      </c>
      <c r="K48" s="66" t="e">
        <f t="shared" si="16"/>
        <v>#DIV/0!</v>
      </c>
      <c r="L48" s="221"/>
      <c r="M48" s="66" t="str">
        <f t="shared" si="4"/>
        <v>-</v>
      </c>
      <c r="N48" s="66" t="str">
        <f t="shared" si="5"/>
        <v>-</v>
      </c>
      <c r="O48" s="473">
        <f t="shared" si="6"/>
        <v>0</v>
      </c>
      <c r="P48" s="473"/>
      <c r="R48" s="220">
        <f>'Gelir Tablosu'!F51</f>
        <v>0</v>
      </c>
      <c r="S48" s="220">
        <f>J48-'Gelir Tablosu'!H51</f>
        <v>0</v>
      </c>
      <c r="T48" s="491">
        <f>S48</f>
        <v>0</v>
      </c>
      <c r="W48" s="213">
        <v>0</v>
      </c>
    </row>
    <row r="49" spans="1:23" s="213" customFormat="1">
      <c r="A49" s="437"/>
      <c r="B49" s="214" t="s">
        <v>140</v>
      </c>
      <c r="C49" s="215"/>
      <c r="D49" s="711">
        <f>D36+D37+D41+D45</f>
        <v>5753053.2299999725</v>
      </c>
      <c r="E49" s="76">
        <f t="shared" si="13"/>
        <v>3.1242413018818322E-2</v>
      </c>
      <c r="F49" s="711">
        <f>F36+F37+F41+F45</f>
        <v>26869885.926175945</v>
      </c>
      <c r="G49" s="76">
        <f t="shared" si="14"/>
        <v>7.4859565468550937E-2</v>
      </c>
      <c r="H49" s="711">
        <f>H36+H37+H41+H45</f>
        <v>491073157.45000005</v>
      </c>
      <c r="I49" s="76">
        <f t="shared" si="15"/>
        <v>0.96024284345439603</v>
      </c>
      <c r="J49" s="711">
        <f>J36+J37+J41+J45</f>
        <v>0</v>
      </c>
      <c r="K49" s="76" t="e">
        <f t="shared" si="16"/>
        <v>#DIV/0!</v>
      </c>
      <c r="L49" s="217"/>
      <c r="M49" s="76">
        <f t="shared" si="4"/>
        <v>-1</v>
      </c>
      <c r="N49" s="76">
        <f t="shared" si="5"/>
        <v>1</v>
      </c>
      <c r="O49" s="473">
        <f t="shared" si="6"/>
        <v>-491073157.45000005</v>
      </c>
      <c r="P49" s="473"/>
      <c r="R49" s="216">
        <f>R36+R37+R41+R45</f>
        <v>457189702</v>
      </c>
      <c r="S49" s="216">
        <f>S36+S37+S41+S45</f>
        <v>516</v>
      </c>
      <c r="T49" s="216">
        <f>T36+T37+T41+T45</f>
        <v>516</v>
      </c>
      <c r="W49" s="213">
        <v>10210339.349999998</v>
      </c>
    </row>
    <row r="50" spans="1:23" s="213" customFormat="1">
      <c r="A50" s="437">
        <v>679</v>
      </c>
      <c r="B50" s="214" t="s">
        <v>168</v>
      </c>
      <c r="C50" s="215"/>
      <c r="D50" s="707">
        <v>1044.4399999999998</v>
      </c>
      <c r="E50" s="76">
        <f t="shared" si="13"/>
        <v>5.6719144685151394E-6</v>
      </c>
      <c r="F50" s="707">
        <f>'Gelir Tablosu'!F53</f>
        <v>128014.19</v>
      </c>
      <c r="G50" s="76">
        <f t="shared" si="14"/>
        <v>3.5664783481171853E-4</v>
      </c>
      <c r="H50" s="707">
        <f>J50-'Gelir Tablosu'!H53+'Gelir Tablosu'!F53</f>
        <v>128014.19</v>
      </c>
      <c r="I50" s="76">
        <f t="shared" si="15"/>
        <v>2.5031852778600958E-4</v>
      </c>
      <c r="J50" s="707">
        <v>0</v>
      </c>
      <c r="K50" s="76" t="e">
        <f t="shared" si="16"/>
        <v>#DIV/0!</v>
      </c>
      <c r="L50" s="217"/>
      <c r="M50" s="76">
        <f t="shared" si="4"/>
        <v>-1</v>
      </c>
      <c r="N50" s="76">
        <f t="shared" si="5"/>
        <v>1</v>
      </c>
      <c r="O50" s="473">
        <f t="shared" si="6"/>
        <v>-128014.19</v>
      </c>
      <c r="P50" s="473"/>
      <c r="R50" s="220">
        <f>'Gelir Tablosu'!F53</f>
        <v>128014.19</v>
      </c>
      <c r="S50" s="220">
        <f>J50-'Gelir Tablosu'!H53</f>
        <v>0</v>
      </c>
      <c r="T50" s="491">
        <f>S50</f>
        <v>0</v>
      </c>
      <c r="W50" s="213">
        <v>30480.87</v>
      </c>
    </row>
    <row r="51" spans="1:23" s="213" customFormat="1">
      <c r="A51" s="437">
        <v>689</v>
      </c>
      <c r="B51" s="214" t="s">
        <v>141</v>
      </c>
      <c r="C51" s="215"/>
      <c r="D51" s="711">
        <f>SUM(D52:D53)</f>
        <v>-47229.3</v>
      </c>
      <c r="E51" s="66">
        <f t="shared" si="13"/>
        <v>-2.5648246908184497E-4</v>
      </c>
      <c r="F51" s="711">
        <f>SUM(F52:F53)</f>
        <v>-83507.87</v>
      </c>
      <c r="G51" s="66">
        <f t="shared" si="14"/>
        <v>-2.3265312247992557E-4</v>
      </c>
      <c r="H51" s="711">
        <f>SUM(H52:H53)</f>
        <v>-83507.87</v>
      </c>
      <c r="I51" s="66">
        <f t="shared" si="15"/>
        <v>-1.6329101544872079E-4</v>
      </c>
      <c r="J51" s="711">
        <f>SUM(J52:J53)</f>
        <v>0</v>
      </c>
      <c r="K51" s="66" t="e">
        <f t="shared" si="16"/>
        <v>#DIV/0!</v>
      </c>
      <c r="L51" s="217"/>
      <c r="M51" s="66">
        <f t="shared" si="4"/>
        <v>1</v>
      </c>
      <c r="N51" s="66">
        <f t="shared" si="5"/>
        <v>-1</v>
      </c>
      <c r="O51" s="473">
        <f t="shared" si="6"/>
        <v>83507.87</v>
      </c>
      <c r="P51" s="473"/>
      <c r="R51" s="216">
        <f>'Gelir Tablosu'!F54</f>
        <v>-83507.87</v>
      </c>
      <c r="S51" s="216">
        <f>J51-'Gelir Tablosu'!H54</f>
        <v>0</v>
      </c>
      <c r="T51" s="491">
        <f>S51</f>
        <v>0</v>
      </c>
      <c r="W51" s="213">
        <v>-72379.69</v>
      </c>
    </row>
    <row r="52" spans="1:23" s="213" customFormat="1">
      <c r="A52" s="437">
        <v>689</v>
      </c>
      <c r="B52" s="224" t="s">
        <v>41</v>
      </c>
      <c r="C52" s="219"/>
      <c r="D52" s="707">
        <v>0</v>
      </c>
      <c r="E52" s="66">
        <f t="shared" si="13"/>
        <v>0</v>
      </c>
      <c r="F52" s="707">
        <f>'Gelir Tablosu'!F55</f>
        <v>0</v>
      </c>
      <c r="G52" s="66">
        <f t="shared" si="14"/>
        <v>0</v>
      </c>
      <c r="H52" s="707">
        <f>J52-'Gelir Tablosu'!H55+'Gelir Tablosu'!F55</f>
        <v>0</v>
      </c>
      <c r="I52" s="66">
        <f t="shared" si="15"/>
        <v>0</v>
      </c>
      <c r="J52" s="707">
        <v>0</v>
      </c>
      <c r="K52" s="66" t="e">
        <f t="shared" si="16"/>
        <v>#DIV/0!</v>
      </c>
      <c r="L52" s="225"/>
      <c r="M52" s="66" t="str">
        <f t="shared" si="4"/>
        <v>-</v>
      </c>
      <c r="N52" s="66" t="str">
        <f t="shared" si="5"/>
        <v>-</v>
      </c>
      <c r="O52" s="473">
        <f t="shared" si="6"/>
        <v>0</v>
      </c>
      <c r="P52" s="473"/>
      <c r="R52" s="220">
        <f>'Gelir Tablosu'!F55</f>
        <v>0</v>
      </c>
      <c r="S52" s="220">
        <f>J52-'Gelir Tablosu'!H55</f>
        <v>0</v>
      </c>
      <c r="T52" s="491">
        <f>S52</f>
        <v>0</v>
      </c>
      <c r="W52" s="213">
        <v>0</v>
      </c>
    </row>
    <row r="53" spans="1:23" s="213" customFormat="1">
      <c r="A53" s="437"/>
      <c r="B53" s="224" t="s">
        <v>128</v>
      </c>
      <c r="C53" s="219"/>
      <c r="D53" s="707">
        <v>-47229.3</v>
      </c>
      <c r="E53" s="66">
        <f t="shared" si="13"/>
        <v>-2.5648246908184497E-4</v>
      </c>
      <c r="F53" s="707">
        <f>'Gelir Tablosu'!F56</f>
        <v>-83507.87</v>
      </c>
      <c r="G53" s="66">
        <f t="shared" ref="G53" si="19">F53/$F$22</f>
        <v>-2.3265312247992557E-4</v>
      </c>
      <c r="H53" s="707">
        <f>J53-'Gelir Tablosu'!H56+'Gelir Tablosu'!F56</f>
        <v>-83507.87</v>
      </c>
      <c r="I53" s="66">
        <f t="shared" ref="I53" si="20">H53/$H$22</f>
        <v>-1.6329101544872079E-4</v>
      </c>
      <c r="J53" s="707">
        <v>0</v>
      </c>
      <c r="K53" s="66" t="e">
        <f t="shared" si="16"/>
        <v>#DIV/0!</v>
      </c>
      <c r="L53" s="225"/>
      <c r="M53" s="66">
        <f t="shared" si="4"/>
        <v>1</v>
      </c>
      <c r="N53" s="66">
        <f t="shared" si="5"/>
        <v>-1</v>
      </c>
      <c r="O53" s="473">
        <f t="shared" si="6"/>
        <v>83507.87</v>
      </c>
      <c r="P53" s="473"/>
      <c r="R53" s="220">
        <f>'Gelir Tablosu'!F56</f>
        <v>-83507.87</v>
      </c>
      <c r="S53" s="220">
        <f>J53-'Gelir Tablosu'!H56</f>
        <v>0</v>
      </c>
      <c r="T53" s="491">
        <f>S53</f>
        <v>0</v>
      </c>
      <c r="W53" s="213">
        <v>-72379.69</v>
      </c>
    </row>
    <row r="54" spans="1:23" s="213" customFormat="1">
      <c r="A54" s="437"/>
      <c r="B54" s="222" t="s">
        <v>142</v>
      </c>
      <c r="C54" s="215"/>
      <c r="D54" s="712">
        <f>D49+D50+D51</f>
        <v>5706868.3699999731</v>
      </c>
      <c r="E54" s="59">
        <f t="shared" si="13"/>
        <v>3.0991602464204994E-2</v>
      </c>
      <c r="F54" s="712">
        <f>F49+F50+F51</f>
        <v>26914392.246175945</v>
      </c>
      <c r="G54" s="59">
        <f>F54/$F$22</f>
        <v>7.498356018088273E-2</v>
      </c>
      <c r="H54" s="712">
        <f>H49+H50+H51</f>
        <v>491117663.77000004</v>
      </c>
      <c r="I54" s="59">
        <f>H54/$H$22</f>
        <v>0.96032987096673328</v>
      </c>
      <c r="J54" s="712">
        <f>J49+J50+J51</f>
        <v>0</v>
      </c>
      <c r="K54" s="59" t="e">
        <f t="shared" si="16"/>
        <v>#DIV/0!</v>
      </c>
      <c r="L54" s="226"/>
      <c r="M54" s="59">
        <f t="shared" si="4"/>
        <v>-1</v>
      </c>
      <c r="N54" s="59">
        <f t="shared" si="5"/>
        <v>1</v>
      </c>
      <c r="O54" s="473">
        <f t="shared" si="6"/>
        <v>-491117663.77000004</v>
      </c>
      <c r="P54" s="473"/>
      <c r="R54" s="223">
        <f>R49+R50+R51</f>
        <v>457234208.31999999</v>
      </c>
      <c r="S54" s="223">
        <f>S49+S50+S51</f>
        <v>516</v>
      </c>
      <c r="T54" s="223">
        <f>T49+T50+T51</f>
        <v>516</v>
      </c>
      <c r="W54" s="213">
        <v>10168440.529999997</v>
      </c>
    </row>
    <row r="55" spans="1:23" s="213" customFormat="1">
      <c r="A55" s="437">
        <v>691</v>
      </c>
      <c r="B55" s="224" t="s">
        <v>42</v>
      </c>
      <c r="C55" s="219"/>
      <c r="D55" s="707"/>
      <c r="E55" s="66">
        <f t="shared" si="13"/>
        <v>0</v>
      </c>
      <c r="F55" s="707"/>
      <c r="G55" s="66">
        <f>F55/$F$22</f>
        <v>0</v>
      </c>
      <c r="H55" s="707">
        <f>J55-'Gelir Tablosu'!H58+'Gelir Tablosu'!F58</f>
        <v>0</v>
      </c>
      <c r="I55" s="66">
        <f>H55/$H$22</f>
        <v>0</v>
      </c>
      <c r="J55" s="707"/>
      <c r="K55" s="66" t="e">
        <f t="shared" si="16"/>
        <v>#DIV/0!</v>
      </c>
      <c r="L55" s="225"/>
      <c r="M55" s="66" t="str">
        <f t="shared" si="4"/>
        <v>-</v>
      </c>
      <c r="N55" s="66" t="str">
        <f t="shared" si="5"/>
        <v>-</v>
      </c>
      <c r="O55" s="473">
        <f t="shared" si="6"/>
        <v>0</v>
      </c>
      <c r="P55" s="473"/>
      <c r="R55" s="220">
        <f>'Gelir Tablosu'!F58</f>
        <v>0</v>
      </c>
      <c r="S55" s="220">
        <f>J55-'Gelir Tablosu'!H58</f>
        <v>0</v>
      </c>
    </row>
    <row r="56" spans="1:23" s="213" customFormat="1">
      <c r="A56" s="437"/>
      <c r="B56" s="214" t="s">
        <v>143</v>
      </c>
      <c r="C56" s="215"/>
      <c r="D56" s="711">
        <f>D54+D55</f>
        <v>5706868.3699999731</v>
      </c>
      <c r="E56" s="76">
        <f t="shared" si="13"/>
        <v>3.0991602464204994E-2</v>
      </c>
      <c r="F56" s="711">
        <f>F54+F55</f>
        <v>26914392.246175945</v>
      </c>
      <c r="G56" s="76">
        <f>F56/$F$22</f>
        <v>7.498356018088273E-2</v>
      </c>
      <c r="H56" s="711">
        <f>H54+H55</f>
        <v>491117663.77000004</v>
      </c>
      <c r="I56" s="76">
        <f>H56/$H$22</f>
        <v>0.96032987096673328</v>
      </c>
      <c r="J56" s="711">
        <f>J54+J55</f>
        <v>0</v>
      </c>
      <c r="K56" s="76" t="e">
        <f t="shared" si="16"/>
        <v>#DIV/0!</v>
      </c>
      <c r="L56" s="217"/>
      <c r="M56" s="76">
        <f t="shared" si="4"/>
        <v>-1</v>
      </c>
      <c r="N56" s="76">
        <f t="shared" si="5"/>
        <v>1</v>
      </c>
      <c r="O56" s="473">
        <f t="shared" si="6"/>
        <v>-491117663.77000004</v>
      </c>
      <c r="P56" s="473"/>
      <c r="R56" s="216">
        <f>R54+R55</f>
        <v>457234208.31999999</v>
      </c>
      <c r="S56" s="216">
        <f>S54+S55</f>
        <v>516</v>
      </c>
      <c r="T56" s="216">
        <f>T54+T55</f>
        <v>516</v>
      </c>
      <c r="W56" s="213">
        <v>10168440.529999997</v>
      </c>
    </row>
    <row r="57" spans="1:23" s="213" customFormat="1" ht="15" customHeight="1">
      <c r="A57" s="437" t="s">
        <v>291</v>
      </c>
      <c r="B57" s="227" t="s">
        <v>144</v>
      </c>
      <c r="C57" s="228"/>
      <c r="D57" s="707">
        <v>-143963</v>
      </c>
      <c r="E57" s="76">
        <f t="shared" si="13"/>
        <v>-7.8180251869982501E-4</v>
      </c>
      <c r="F57" s="707">
        <f>+'Gelir Tablosu'!F60/8*12</f>
        <v>-326280.96000000002</v>
      </c>
      <c r="G57" s="76">
        <f>F57/$F$22</f>
        <v>-9.0901952294733068E-4</v>
      </c>
      <c r="H57" s="707">
        <f>J57-'Gelir Tablosu'!H60+'Gelir Tablosu'!F60</f>
        <v>-217520.64000000001</v>
      </c>
      <c r="I57" s="76">
        <f>H57/$H$22</f>
        <v>-4.2533914691699875E-4</v>
      </c>
      <c r="J57" s="707"/>
      <c r="K57" s="76" t="e">
        <f t="shared" si="16"/>
        <v>#DIV/0!</v>
      </c>
      <c r="L57" s="217"/>
      <c r="M57" s="76">
        <f t="shared" si="4"/>
        <v>1</v>
      </c>
      <c r="N57" s="76">
        <f t="shared" si="5"/>
        <v>-1</v>
      </c>
      <c r="O57" s="473">
        <f t="shared" si="6"/>
        <v>217520.64000000001</v>
      </c>
      <c r="P57" s="473"/>
      <c r="R57" s="220">
        <f>'Gelir Tablosu'!F60</f>
        <v>-217520.64000000001</v>
      </c>
      <c r="S57" s="220">
        <f>J57-'Gelir Tablosu'!H60</f>
        <v>0</v>
      </c>
      <c r="T57" s="473">
        <f>S57</f>
        <v>0</v>
      </c>
      <c r="W57" s="213">
        <v>-143962.91</v>
      </c>
    </row>
    <row r="58" spans="1:23" s="213" customFormat="1" ht="14.7" thickBot="1">
      <c r="A58" s="437"/>
      <c r="B58" s="229" t="s">
        <v>4</v>
      </c>
      <c r="C58" s="215"/>
      <c r="D58" s="713">
        <f>D36-D57</f>
        <v>5878304.469999969</v>
      </c>
      <c r="E58" s="231">
        <f t="shared" si="13"/>
        <v>3.1922599836974888E-2</v>
      </c>
      <c r="F58" s="713">
        <f>F36-F57</f>
        <v>27341243.461175948</v>
      </c>
      <c r="G58" s="231">
        <f>F58/$F$22</f>
        <v>7.617276867110169E-2</v>
      </c>
      <c r="H58" s="713">
        <f>H36-H57</f>
        <v>490858023.42000002</v>
      </c>
      <c r="I58" s="231">
        <f>H58/$H$22</f>
        <v>0.95982217107685508</v>
      </c>
      <c r="J58" s="713">
        <f>J36-J57</f>
        <v>0</v>
      </c>
      <c r="K58" s="231" t="e">
        <f t="shared" si="16"/>
        <v>#DIV/0!</v>
      </c>
      <c r="L58" s="217"/>
      <c r="M58" s="231">
        <f t="shared" si="4"/>
        <v>-1</v>
      </c>
      <c r="N58" s="231">
        <f t="shared" si="5"/>
        <v>1</v>
      </c>
      <c r="O58" s="473">
        <f t="shared" si="6"/>
        <v>-490858023.42000002</v>
      </c>
      <c r="P58" s="473"/>
      <c r="R58" s="230">
        <f t="shared" ref="R58" si="21">R36-R57</f>
        <v>456974567.96999997</v>
      </c>
      <c r="S58" s="230">
        <f>S36-S57</f>
        <v>516</v>
      </c>
      <c r="T58" s="230">
        <f>T36-T57</f>
        <v>516</v>
      </c>
      <c r="W58" s="213">
        <v>10101692.579999998</v>
      </c>
    </row>
    <row r="59" spans="1:23" ht="14.7" thickTop="1">
      <c r="A59" s="350"/>
      <c r="B59" s="567" t="s">
        <v>779</v>
      </c>
      <c r="D59" s="745">
        <f>D56-Bilanço!D54</f>
        <v>-0.24000002723187208</v>
      </c>
      <c r="F59" s="216"/>
      <c r="J59" s="747" t="s">
        <v>760</v>
      </c>
    </row>
    <row r="60" spans="1:23">
      <c r="D60" s="568"/>
      <c r="F60" s="216"/>
      <c r="J60" s="511"/>
    </row>
    <row r="61" spans="1:23">
      <c r="B61" s="349" t="s">
        <v>223</v>
      </c>
    </row>
  </sheetData>
  <mergeCells count="15">
    <mergeCell ref="R5:R6"/>
    <mergeCell ref="S5:S6"/>
    <mergeCell ref="T5:T6"/>
    <mergeCell ref="B2:N3"/>
    <mergeCell ref="B5:B6"/>
    <mergeCell ref="D5:D6"/>
    <mergeCell ref="E5:E6"/>
    <mergeCell ref="F5:F6"/>
    <mergeCell ref="G5:G6"/>
    <mergeCell ref="J5:J6"/>
    <mergeCell ref="K5:K6"/>
    <mergeCell ref="M5:M6"/>
    <mergeCell ref="N5:N6"/>
    <mergeCell ref="H5:H6"/>
    <mergeCell ref="I5:I6"/>
  </mergeCells>
  <pageMargins left="0.6692913385826772" right="0.51181102362204722" top="0.51181102362204722" bottom="0.27559055118110237" header="0.31496062992125984" footer="0.31496062992125984"/>
  <pageSetup paperSize="9" scale="59" orientation="landscape" r:id="rId1"/>
  <headerFooter>
    <oddFooter>&amp;L&amp;"microsoft sans serif,Bold"SINIRLI DAGITIM / CLASSIFIED</oddFooter>
    <evenFooter>&amp;L&amp;"microsoft sans serif,Bold"SINIRLI DAGITIM / CLASSIFIED</evenFooter>
    <firstFooter>&amp;L&amp;"microsoft sans serif,Bold"SINIRLI DAGITIM / CLASSIFIED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19</vt:i4>
      </vt:variant>
      <vt:variant>
        <vt:lpstr>Adlandırılmış Aralıklar</vt:lpstr>
      </vt:variant>
      <vt:variant>
        <vt:i4>17</vt:i4>
      </vt:variant>
    </vt:vector>
  </HeadingPairs>
  <TitlesOfParts>
    <vt:vector size="36" baseType="lpstr">
      <vt:lpstr>Yönetici Özeti </vt:lpstr>
      <vt:lpstr>Veri ve kontrol</vt:lpstr>
      <vt:lpstr>KAPAK</vt:lpstr>
      <vt:lpstr>Dashboard</vt:lpstr>
      <vt:lpstr>Ton</vt:lpstr>
      <vt:lpstr>TL</vt:lpstr>
      <vt:lpstr>Gelir Tablosu A</vt:lpstr>
      <vt:lpstr>Gelir Tablosu</vt:lpstr>
      <vt:lpstr>Gelir Tabl.Tahmini</vt:lpstr>
      <vt:lpstr>Bilanço</vt:lpstr>
      <vt:lpstr>2015_Mizan</vt:lpstr>
      <vt:lpstr>Nakit Akış Endirekt</vt:lpstr>
      <vt:lpstr>Masraf Analizi</vt:lpstr>
      <vt:lpstr>NİS</vt:lpstr>
      <vt:lpstr>Borçlar</vt:lpstr>
      <vt:lpstr>Eva</vt:lpstr>
      <vt:lpstr>Personel Gideri</vt:lpstr>
      <vt:lpstr>Gider Analizi</vt:lpstr>
      <vt:lpstr>Yatırım</vt:lpstr>
      <vt:lpstr>Bilanço!Yazdırma_Alanı</vt:lpstr>
      <vt:lpstr>Borçlar!Yazdırma_Alanı</vt:lpstr>
      <vt:lpstr>Dashboard!Yazdırma_Alanı</vt:lpstr>
      <vt:lpstr>Eva!Yazdırma_Alanı</vt:lpstr>
      <vt:lpstr>'Gelir Tabl.Tahmini'!Yazdırma_Alanı</vt:lpstr>
      <vt:lpstr>'Gelir Tablosu A'!Yazdırma_Alanı</vt:lpstr>
      <vt:lpstr>'Gider Analizi'!Yazdırma_Alanı</vt:lpstr>
      <vt:lpstr>KAPAK!Yazdırma_Alanı</vt:lpstr>
      <vt:lpstr>'Masraf Analizi'!Yazdırma_Alanı</vt:lpstr>
      <vt:lpstr>'Nakit Akış Endirekt'!Yazdırma_Alanı</vt:lpstr>
      <vt:lpstr>NİS!Yazdırma_Alanı</vt:lpstr>
      <vt:lpstr>'Personel Gideri'!Yazdırma_Alanı</vt:lpstr>
      <vt:lpstr>TL!Yazdırma_Alanı</vt:lpstr>
      <vt:lpstr>Ton!Yazdırma_Alanı</vt:lpstr>
      <vt:lpstr>'Veri ve kontrol'!Yazdırma_Alanı</vt:lpstr>
      <vt:lpstr>Yatırım!Yazdırma_Alanı</vt:lpstr>
      <vt:lpstr>'Yönetici Özeti '!Yazdırma_Alanı</vt:lpstr>
    </vt:vector>
  </TitlesOfParts>
  <Company>YILDIZ HOLDING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CENKER UÇAN</dc:creator>
  <cp:keywords>SINIRLI DAGITIM/CLASSIFIED, SINIRLI DAGITIM/CLASSIFIED, SINIRLI DAGITIM/CLASSIFIED, SINIRLI DAGITIM/CLASSIFIED, SINIRLI DAGITIM/CLASSIFIED, SINIRLI DAGITIM/CLASSIFIED, SINIRLI DAGITIM/CLASSIFIED, SINIRLI DAGITIM/CLASSIFIED, SINIRLI DAGITIM/CLASSIFIED, SINIRLI DAGITIM/CLASSIFIED, SINIRLI DAGITIM/CLASSIFIED, SINIRLI DAGITIM/CLASSIFIED, SINIRLI DAGITIM/CLASSIFIED, SINIRLI DAGITIM/CLASSIFIED, SINIRLI DAGITIM/CLASSIFIED, SINIRLI DAGITIM/CLASSIFIED, SINIRLI DAGITIM/CLASSIFIED, SINIRLI DAGITIM/CLASSIFIED, SINIRLI DAGITIM/CLASSIFIED, SINIRLI DAGITIM/CLASSIFIED, SINIRLI DAGITIM/CLASSIFIED, SINIRLI DAGITIM/CLASSIFIED</cp:keywords>
  <cp:lastModifiedBy>Mustafa</cp:lastModifiedBy>
  <cp:lastPrinted>2018-10-16T20:14:58Z</cp:lastPrinted>
  <dcterms:created xsi:type="dcterms:W3CDTF">2013-01-29T19:39:53Z</dcterms:created>
  <dcterms:modified xsi:type="dcterms:W3CDTF">2018-10-16T20:20:51Z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2a1ce5ab-f668-4c83-91bd-0d5222245b92</vt:lpwstr>
  </property>
  <property fmtid="{D5CDD505-2E9C-101B-9397-08002B2CF9AE}" pid="3" name="BExAnalyzer_OldName">
    <vt:lpwstr>İstanbul Gıda Nisan 2016- Performans Raporu.xlsx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YHClassification">
    <vt:lpwstr>SINIRLI DAGITIM / CLASSIFIED</vt:lpwstr>
  </property>
  <property fmtid="{D5CDD505-2E9C-101B-9397-08002B2CF9AE}" pid="6" name="YH_Classification">
    <vt:lpwstr>YH_Classification=2CNF</vt:lpwstr>
  </property>
</Properties>
</file>